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1.xml" ContentType="application/vnd.openxmlformats-officedocument.drawing+xml"/>
  <Override PartName="/xl/comments5.xml" ContentType="application/vnd.openxmlformats-officedocument.spreadsheetml.comments+xml"/>
  <Override PartName="/xl/drawings/drawing2.xml" ContentType="application/vnd.openxmlformats-officedocument.drawing+xml"/>
  <Override PartName="/xl/comments6.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3840" yWindow="3840" windowWidth="23040" windowHeight="12120" firstSheet="3" activeTab="10"/>
  </bookViews>
  <sheets>
    <sheet name="PrekladHlav" sheetId="13" state="hidden" r:id="rId1"/>
    <sheet name="suvaha_p" sheetId="15" state="hidden" r:id="rId2"/>
    <sheet name="vykaz_p" sheetId="16" state="hidden" r:id="rId3"/>
    <sheet name="VstupHlavička" sheetId="2" r:id="rId4"/>
    <sheet name="hk2023" sheetId="4" r:id="rId5"/>
    <sheet name="hk2022" sheetId="5" r:id="rId6"/>
    <sheet name="Osnova" sheetId="6" state="hidden" r:id="rId7"/>
    <sheet name="ANALYTIKAVUJ" sheetId="7" r:id="rId8"/>
    <sheet name="SUVAHAVUJ" sheetId="9" r:id="rId9"/>
    <sheet name="SKNACE" sheetId="12" state="hidden" r:id="rId10"/>
    <sheet name="poznamky 2023" sheetId="8" r:id="rId11"/>
    <sheet name="CASH FLOW DU n" sheetId="38" r:id="rId12"/>
    <sheet name="Hlavicka S 001" sheetId="3" r:id="rId13"/>
    <sheet name="S 002" sheetId="17" r:id="rId14"/>
    <sheet name="S 003" sheetId="18" r:id="rId15"/>
    <sheet name="S 004" sheetId="19" r:id="rId16"/>
    <sheet name="S 005" sheetId="20" r:id="rId17"/>
    <sheet name="S 006" sheetId="21" r:id="rId18"/>
    <sheet name="S 007" sheetId="22" r:id="rId19"/>
    <sheet name="S 008" sheetId="23" r:id="rId20"/>
    <sheet name="S 009" sheetId="24" r:id="rId21"/>
    <sheet name="VZS 010" sheetId="25" r:id="rId22"/>
    <sheet name="VZP 011" sheetId="26" r:id="rId23"/>
    <sheet name="VZP 012" sheetId="27" r:id="rId24"/>
    <sheet name="HlavickaVýkazVybranýchÚdajovK" sheetId="37" state="hidden" r:id="rId25"/>
    <sheet name="HlavickaVýkazVybranýchÚdajov" sheetId="35" r:id="rId26"/>
    <sheet name="VýkazVybranýchÚdajov" sheetId="34" r:id="rId27"/>
    <sheet name="Analýzy" sheetId="31" r:id="rId28"/>
    <sheet name="HL KNIHA VYPOC" sheetId="11" state="hidden" r:id="rId29"/>
  </sheets>
  <externalReferences>
    <externalReference r:id="rId30"/>
    <externalReference r:id="rId31"/>
    <externalReference r:id="rId32"/>
    <externalReference r:id="rId33"/>
    <externalReference r:id="rId34"/>
  </externalReferences>
  <definedNames>
    <definedName name="_DAT2">[1]Hárok1!#REF!</definedName>
    <definedName name="_Order1" hidden="1">0</definedName>
    <definedName name="_Order2" hidden="1">0</definedName>
    <definedName name="a.." hidden="1">0</definedName>
    <definedName name="a._PR._PS" hidden="1">0</definedName>
    <definedName name="AAA" localSheetId="11">[2]Udaje_Klient!$A$3:$C$420</definedName>
    <definedName name="AAA">'[2]hl kniha'!$A$3:$C$420</definedName>
    <definedName name="actual_year" localSheetId="27">#REF!</definedName>
    <definedName name="actual_year" localSheetId="11">#REF!</definedName>
    <definedName name="actual_year">#REF!</definedName>
    <definedName name="AREAS" localSheetId="27">#REF!</definedName>
    <definedName name="AREAS" localSheetId="11">#REF!</definedName>
    <definedName name="AREAS">#REF!</definedName>
    <definedName name="AS2DocOpenMode" hidden="1">"AS2DocumentEdit"</definedName>
    <definedName name="BBB" localSheetId="11">#REF!</definedName>
    <definedName name="BBB">#REF!</definedName>
    <definedName name="COUNTIFTabulka" localSheetId="27">#REF!</definedName>
    <definedName name="COUNTIFTabulka" localSheetId="11">#REF!</definedName>
    <definedName name="COUNTIFTabulka" localSheetId="14">#REF!</definedName>
    <definedName name="COUNTIFTabulka" localSheetId="15">#REF!</definedName>
    <definedName name="COUNTIFTabulka" localSheetId="16">#REF!</definedName>
    <definedName name="COUNTIFTabulka" localSheetId="17">#REF!</definedName>
    <definedName name="COUNTIFTabulka" localSheetId="18">#REF!</definedName>
    <definedName name="COUNTIFTabulka" localSheetId="19">#REF!</definedName>
    <definedName name="COUNTIFTabulka" localSheetId="20">#REF!</definedName>
    <definedName name="COUNTIFTabulka" localSheetId="9">#REF!</definedName>
    <definedName name="COUNTIFTabulka" localSheetId="3">#REF!</definedName>
    <definedName name="COUNTIFTabulka" localSheetId="22">#REF!</definedName>
    <definedName name="COUNTIFTabulka" localSheetId="23">#REF!</definedName>
    <definedName name="COUNTIFTabulka" localSheetId="21">#REF!</definedName>
    <definedName name="COUNTIFTabulka">#REF!</definedName>
    <definedName name="DANOVE" localSheetId="27">#REF!</definedName>
    <definedName name="DANOVE" localSheetId="11">#REF!</definedName>
    <definedName name="DANOVE">#REF!</definedName>
    <definedName name="Fedtaxtable" localSheetId="27">'[3]Tvorba vykazov'!#REF!</definedName>
    <definedName name="Fedtaxtable" localSheetId="11">[3]Udaje_Klient!#REF!</definedName>
    <definedName name="Fedtaxtable" localSheetId="14">'[4]Tvorba vykazov'!#REF!</definedName>
    <definedName name="Fedtaxtable" localSheetId="15">'[4]Tvorba vykazov'!#REF!</definedName>
    <definedName name="Fedtaxtable" localSheetId="16">'[4]Tvorba vykazov'!#REF!</definedName>
    <definedName name="Fedtaxtable" localSheetId="17">'[4]Tvorba vykazov'!#REF!</definedName>
    <definedName name="Fedtaxtable" localSheetId="18">'[4]Tvorba vykazov'!#REF!</definedName>
    <definedName name="Fedtaxtable" localSheetId="19">'[4]Tvorba vykazov'!#REF!</definedName>
    <definedName name="Fedtaxtable" localSheetId="20">'[4]Tvorba vykazov'!#REF!</definedName>
    <definedName name="Fedtaxtable" localSheetId="9">'[3]Tvorba vykazov'!#REF!</definedName>
    <definedName name="Fedtaxtable" localSheetId="3">'[3]Tvorba vykazov'!#REF!</definedName>
    <definedName name="Fedtaxtable" localSheetId="22">'[4]Tvorba vykazov'!#REF!</definedName>
    <definedName name="Fedtaxtable" localSheetId="23">'[4]Tvorba vykazov'!#REF!</definedName>
    <definedName name="Fedtaxtable" localSheetId="21">'[4]Tvorba vykazov'!#REF!</definedName>
    <definedName name="Fedtaxtable">'[3]Tvorba vykazov'!#REF!</definedName>
    <definedName name="Choices_Wrapper" localSheetId="27">Analýzy!Choices_Wrapper</definedName>
    <definedName name="Choices_Wrapper" localSheetId="11">'CASH FLOW DU n'!Choices_Wrapper</definedName>
    <definedName name="Choices_Wrapper">Analýzy!Choices_Wrapper</definedName>
    <definedName name="KomentarFunkcieLEN" localSheetId="27">#REF!</definedName>
    <definedName name="KomentarFunkcieLEN" localSheetId="11">#REF!</definedName>
    <definedName name="KomentarFunkcieLEN" localSheetId="14">#REF!</definedName>
    <definedName name="KomentarFunkcieLEN" localSheetId="15">#REF!</definedName>
    <definedName name="KomentarFunkcieLEN" localSheetId="16">#REF!</definedName>
    <definedName name="KomentarFunkcieLEN" localSheetId="17">#REF!</definedName>
    <definedName name="KomentarFunkcieLEN" localSheetId="18">#REF!</definedName>
    <definedName name="KomentarFunkcieLEN" localSheetId="19">#REF!</definedName>
    <definedName name="KomentarFunkcieLEN" localSheetId="20">#REF!</definedName>
    <definedName name="KomentarFunkcieLEN" localSheetId="9">#REF!</definedName>
    <definedName name="KomentarFunkcieLEN" localSheetId="3">#REF!</definedName>
    <definedName name="KomentarFunkcieLEN" localSheetId="22">#REF!</definedName>
    <definedName name="KomentarFunkcieLEN" localSheetId="23">#REF!</definedName>
    <definedName name="KomentarFunkcieLEN" localSheetId="21">#REF!</definedName>
    <definedName name="KomentarFunkcieLEN">#REF!</definedName>
    <definedName name="KomentarFunkcieSEARCH" localSheetId="27">#REF!</definedName>
    <definedName name="KomentarFunkcieSEARCH" localSheetId="11">#REF!</definedName>
    <definedName name="KomentarFunkcieSEARCH" localSheetId="14">#REF!</definedName>
    <definedName name="KomentarFunkcieSEARCH" localSheetId="15">#REF!</definedName>
    <definedName name="KomentarFunkcieSEARCH" localSheetId="16">#REF!</definedName>
    <definedName name="KomentarFunkcieSEARCH" localSheetId="17">#REF!</definedName>
    <definedName name="KomentarFunkcieSEARCH" localSheetId="18">#REF!</definedName>
    <definedName name="KomentarFunkcieSEARCH" localSheetId="19">#REF!</definedName>
    <definedName name="KomentarFunkcieSEARCH" localSheetId="20">#REF!</definedName>
    <definedName name="KomentarFunkcieSEARCH" localSheetId="9">#REF!</definedName>
    <definedName name="KomentarFunkcieSEARCH" localSheetId="3">#REF!</definedName>
    <definedName name="KomentarFunkcieSEARCH" localSheetId="22">#REF!</definedName>
    <definedName name="KomentarFunkcieSEARCH" localSheetId="23">#REF!</definedName>
    <definedName name="KomentarFunkcieSEARCH" localSheetId="21">#REF!</definedName>
    <definedName name="KomentarFunkcieSEARCH">#REF!</definedName>
    <definedName name="last_year" localSheetId="27">#REF!</definedName>
    <definedName name="last_year" localSheetId="11">#REF!</definedName>
    <definedName name="last_year">#REF!</definedName>
    <definedName name="legal_form" localSheetId="27">#REF!</definedName>
    <definedName name="legal_form" localSheetId="11">#REF!</definedName>
    <definedName name="legal_form">#REF!</definedName>
    <definedName name="name" localSheetId="27">#REF!</definedName>
    <definedName name="name" localSheetId="11">#REF!</definedName>
    <definedName name="name">#REF!</definedName>
    <definedName name="_xlnm.Print_Area" localSheetId="11">'CASH FLOW DU n'!$A$1:$AW$119</definedName>
    <definedName name="_xlnm.Print_Area" localSheetId="5">'hk2022'!$A$1:$I$65</definedName>
    <definedName name="_xlnm.Print_Area" localSheetId="4">'hk2023'!$A$1:$I$81</definedName>
    <definedName name="_xlnm.Print_Area" localSheetId="12">'Hlavicka S 001'!$H$1:$AQ$58</definedName>
    <definedName name="_xlnm.Print_Area" localSheetId="25">HlavickaVýkazVybranýchÚdajov!$H$1:$AQ$58</definedName>
    <definedName name="_xlnm.Print_Area" localSheetId="24">HlavickaVýkazVybranýchÚdajovK!$H$1:$AQ$58</definedName>
    <definedName name="_xlnm.Print_Area" localSheetId="10">'poznamky 2023'!$A$1:$BC$1898</definedName>
    <definedName name="_xlnm.Print_Area" localSheetId="13">'S 002'!$A$1:$GW$36</definedName>
    <definedName name="_xlnm.Print_Area" localSheetId="14">'S 003'!$A$1:$GW$36</definedName>
    <definedName name="_xlnm.Print_Area" localSheetId="15">'S 004'!$A$1:$GW$36</definedName>
    <definedName name="_xlnm.Print_Area" localSheetId="16">'S 005'!$A$1:$GW$36</definedName>
    <definedName name="_xlnm.Print_Area" localSheetId="17">'S 006'!$A$1:$GW$36</definedName>
    <definedName name="_xlnm.Print_Area" localSheetId="18">'S 007'!$A$1:$GW$36</definedName>
    <definedName name="_xlnm.Print_Area" localSheetId="19">'S 008'!$A$1:$GW$34</definedName>
    <definedName name="_xlnm.Print_Area" localSheetId="20">'S 009'!$A$1:$GW$34</definedName>
    <definedName name="_xlnm.Print_Area" localSheetId="8">SUVAHAVUJ!$D$1:$X$209</definedName>
    <definedName name="_xlnm.Print_Area" localSheetId="26">VýkazVybranýchÚdajov!$A$1:$BE$199</definedName>
    <definedName name="_xlnm.Print_Area" localSheetId="22">'VZP 011'!$A$1:$GW$34</definedName>
    <definedName name="_xlnm.Print_Area" localSheetId="23">'VZP 012'!$A$1:$GW$146</definedName>
    <definedName name="_xlnm.Print_Area" localSheetId="21">'VZS 010'!$A$1:$GW$34</definedName>
    <definedName name="op" localSheetId="11">#REF!</definedName>
    <definedName name="op">#REF!</definedName>
    <definedName name="Osnova" localSheetId="6">Osnova!$A$1:$G$293</definedName>
    <definedName name="Osnova">'HL KNIHA VYPOC'!$A$2:$C$421</definedName>
    <definedName name="Prvni" localSheetId="27">#REF!</definedName>
    <definedName name="Prvni" localSheetId="11">#REF!</definedName>
    <definedName name="Prvni">#REF!</definedName>
    <definedName name="S40INOD.?_PR.?_PS" hidden="1">0</definedName>
    <definedName name="S40KPPR.?_PR.?_PS" hidden="1">0</definedName>
    <definedName name="S40KPPR._PR._PS" hidden="1">0</definedName>
    <definedName name="S40MLEA.?_PR.?_PS" hidden="1">0</definedName>
    <definedName name="S40MLEAB.?_PR.?_PS" hidden="1">0</definedName>
    <definedName name="S40MMZD.?_PR.?_PS" hidden="1">0</definedName>
    <definedName name="S40MNAC.?NP1.?DRUH" hidden="1">0</definedName>
    <definedName name="S40MNAC.?NP1.?MENA" hidden="1">0</definedName>
    <definedName name="S40MNAC.?NP1.?NAZ" hidden="1">0</definedName>
    <definedName name="S40MNAC.?NP1.?OB2.?NP1.?OB15" hidden="1">0</definedName>
    <definedName name="S40MNAC.?NP2.?DRUH" hidden="1">0</definedName>
    <definedName name="S40MNAC.?NP2.?MENA" hidden="1">0</definedName>
    <definedName name="S40MNAC.?NP2.?NAZ" hidden="1">0</definedName>
    <definedName name="S40MNAC.?NP2.?OB2.?NP2.?OB15" hidden="1">0</definedName>
    <definedName name="S40MNAC.?NP3.?OB2.?NP3.?OB15" hidden="1">0</definedName>
    <definedName name="S40MNAC.?NP4.?DRUH" hidden="1">0</definedName>
    <definedName name="S40MNAC.?NP4.?MENA" hidden="1">0</definedName>
    <definedName name="S40MNAC.?NP4.?NAZ" hidden="1">0</definedName>
    <definedName name="S40MNAC.?NP4.?OB2.?NP4.?OB15" hidden="1">0</definedName>
    <definedName name="S40MNAC.?NP5.?DRUH" hidden="1">0</definedName>
    <definedName name="S40MNAC.?NP5.?MENA" hidden="1">0</definedName>
    <definedName name="S40MNAC.?NP5.?NAZ" hidden="1">0</definedName>
    <definedName name="S40MNAC.?NP5.?OB2.?NP5.?OB15" hidden="1">0</definedName>
    <definedName name="S40MNAC.NP3.DRUH" hidden="1">0</definedName>
    <definedName name="S40MNAC.NP3.JEDN" hidden="1">0</definedName>
    <definedName name="S40MNAC.NP3.TR" hidden="1">0</definedName>
    <definedName name="S40MSUO.?_PR.?_PS" hidden="1">0</definedName>
    <definedName name="S40MTRZ.?_PR.?_PS" hidden="1">0</definedName>
    <definedName name="S40MTRZ.?P1_P.?mena" hidden="1">0</definedName>
    <definedName name="S40MTRZ.?P1_P.?Nprod" hidden="1">0</definedName>
    <definedName name="S40MTRZ.?P1_P.?OB2.?P1_P.?OB15" hidden="1">0</definedName>
    <definedName name="S40MTRZ.?P1_PC.?OB2.?P1_PC.?OB15" hidden="1">0</definedName>
    <definedName name="S40MTRZ.?P2_P.?mena" hidden="1">0</definedName>
    <definedName name="S40MTRZ.?P2_P.?Nprod" hidden="1">0</definedName>
    <definedName name="S40MTRZ.?P2_P.?OB2.?P2_P.?OB15" hidden="1">0</definedName>
    <definedName name="S40MTRZ.?P2_PC.?OB2.?P2_PC.?OB15" hidden="1">0</definedName>
    <definedName name="S40MTRZ.?P3_P.?mena" hidden="1">0</definedName>
    <definedName name="S40MTRZ.?P3_P.?Nprod" hidden="1">0</definedName>
    <definedName name="S40MTRZ.?P3_P.?OB2.?P3_P.?OB15" hidden="1">0</definedName>
    <definedName name="S40MTRZ.?P3_PC.?OB2.?P3_PC.?OB15" hidden="1">0</definedName>
    <definedName name="S40MTRZ.?P4_P.?mena" hidden="1">0</definedName>
    <definedName name="S40MTRZ.?P4_P.?Nprod" hidden="1">0</definedName>
    <definedName name="S40MTRZ.?P4_P.?OB2.?P4_P.?OB15" hidden="1">0</definedName>
    <definedName name="S40MTRZ.?P4_PC.?OB2.?P4_PC.?OB15" hidden="1">0</definedName>
    <definedName name="S40MTRZ.?P5_P.?mena" hidden="1">0</definedName>
    <definedName name="S40MTRZ.?P5_P.?Nprod" hidden="1">0</definedName>
    <definedName name="S40MTRZ.?P5_P.?OB2.?P5_P.?OB15" hidden="1">0</definedName>
    <definedName name="S40MTRZ.?P5_PC.?OB2.?P5_PC.?OB15" hidden="1">0</definedName>
    <definedName name="SI_diskontovane_PT_V" localSheetId="27">#REF!</definedName>
    <definedName name="SI_diskontovane_PT_V" localSheetId="11">#REF!</definedName>
    <definedName name="SI_diskontovane_PT_V">#REF!</definedName>
    <definedName name="TabTriedy">[5]!Tabuľka2[#All]</definedName>
    <definedName name="taxtable" localSheetId="27">#REF!</definedName>
    <definedName name="taxtable" localSheetId="11">#REF!</definedName>
    <definedName name="taxtable" localSheetId="14">#REF!</definedName>
    <definedName name="taxtable" localSheetId="15">#REF!</definedName>
    <definedName name="taxtable" localSheetId="16">#REF!</definedName>
    <definedName name="taxtable" localSheetId="17">#REF!</definedName>
    <definedName name="taxtable" localSheetId="18">#REF!</definedName>
    <definedName name="taxtable" localSheetId="19">#REF!</definedName>
    <definedName name="taxtable" localSheetId="20">#REF!</definedName>
    <definedName name="taxtable" localSheetId="9">#REF!</definedName>
    <definedName name="taxtable" localSheetId="3">#REF!</definedName>
    <definedName name="taxtable" localSheetId="22">#REF!</definedName>
    <definedName name="taxtable" localSheetId="23">#REF!</definedName>
    <definedName name="taxtable" localSheetId="21">#REF!</definedName>
    <definedName name="taxtable">#REF!</definedName>
    <definedName name="VS_doplňkové_údaje_pro_export_N" localSheetId="27">#REF!</definedName>
    <definedName name="VS_doplňkové_údaje_pro_export_N" localSheetId="11">#REF!</definedName>
    <definedName name="VS_doplňkové_údaje_pro_export_N">#REF!</definedName>
    <definedName name="VS_doplňkové_údaje_pro_export_V" localSheetId="27">#REF!</definedName>
    <definedName name="VS_doplňkové_údaje_pro_export_V" localSheetId="11">#REF!</definedName>
    <definedName name="VS_doplňkové_údaje_pro_export_V">#REF!</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N1" i="9" l="1"/>
  <c r="S1" i="9"/>
  <c r="I1" i="9"/>
  <c r="A1" i="8" l="1"/>
  <c r="AV104" i="9"/>
  <c r="AG1053" i="8"/>
  <c r="BD112" i="38"/>
  <c r="BB112" i="38"/>
  <c r="BD111" i="38"/>
  <c r="BB111" i="38"/>
  <c r="BD110" i="38"/>
  <c r="BB110" i="38"/>
  <c r="BD109" i="38"/>
  <c r="BB109" i="38"/>
  <c r="BD108" i="38"/>
  <c r="BB108" i="38"/>
  <c r="BD106" i="38"/>
  <c r="BB106" i="38"/>
  <c r="BD105" i="38"/>
  <c r="BB105" i="38"/>
  <c r="BD103" i="38"/>
  <c r="BB103" i="38"/>
  <c r="BD102" i="38"/>
  <c r="BB102" i="38"/>
  <c r="BD101" i="38"/>
  <c r="BB101" i="38"/>
  <c r="BD100" i="38"/>
  <c r="BB100" i="38"/>
  <c r="BD98" i="38"/>
  <c r="BB98" i="38"/>
  <c r="BD97" i="38"/>
  <c r="BB97" i="38"/>
  <c r="BD87" i="38"/>
  <c r="BB87" i="38"/>
  <c r="BD86" i="38"/>
  <c r="BB86" i="38"/>
  <c r="BD85" i="38"/>
  <c r="BB85" i="38"/>
  <c r="BD84" i="38"/>
  <c r="BB84" i="38"/>
  <c r="BD83" i="38"/>
  <c r="BB83" i="38"/>
  <c r="BD82" i="38"/>
  <c r="BB82" i="38"/>
  <c r="BD81" i="38"/>
  <c r="BB81" i="38"/>
  <c r="BD80" i="38"/>
  <c r="BB80" i="38"/>
  <c r="AP79" i="38"/>
  <c r="AI79" i="38"/>
  <c r="BB78" i="38"/>
  <c r="BD76" i="38"/>
  <c r="BB76" i="38"/>
  <c r="BD75" i="38"/>
  <c r="BB75" i="38"/>
  <c r="BD74" i="38"/>
  <c r="BB74" i="38"/>
  <c r="BD73" i="38"/>
  <c r="BB73" i="38"/>
  <c r="BD72" i="38"/>
  <c r="BB72" i="38"/>
  <c r="BD71" i="38"/>
  <c r="BB71" i="38"/>
  <c r="BD70" i="38"/>
  <c r="BB70" i="38"/>
  <c r="BD69" i="38"/>
  <c r="BB69" i="38"/>
  <c r="BD68" i="38"/>
  <c r="BB68" i="38"/>
  <c r="BD67" i="38"/>
  <c r="BB67" i="38"/>
  <c r="BD66" i="38"/>
  <c r="BB66" i="38"/>
  <c r="BD55" i="38"/>
  <c r="BB55" i="38"/>
  <c r="BD54" i="38"/>
  <c r="BB54" i="38"/>
  <c r="BD53" i="38"/>
  <c r="BB53" i="38"/>
  <c r="BD52" i="38"/>
  <c r="BB52" i="38"/>
  <c r="BD51" i="38"/>
  <c r="BB51" i="38"/>
  <c r="BD45" i="38"/>
  <c r="BB45" i="38"/>
  <c r="BD44" i="38"/>
  <c r="BB44" i="38"/>
  <c r="BD41" i="38"/>
  <c r="BB41" i="38"/>
  <c r="BB39" i="38"/>
  <c r="BB38" i="38"/>
  <c r="BD11" i="38"/>
  <c r="BB11" i="38"/>
  <c r="BD79" i="38" l="1"/>
  <c r="BB79" i="38"/>
  <c r="H55" i="35"/>
  <c r="FC4" i="17" l="1"/>
  <c r="H51" i="37" l="1"/>
  <c r="AK48" i="37"/>
  <c r="AJ48" i="37"/>
  <c r="AI48" i="37"/>
  <c r="AH48" i="37"/>
  <c r="AG48" i="37"/>
  <c r="AF48" i="37"/>
  <c r="AE48" i="37"/>
  <c r="AD48" i="37"/>
  <c r="AC48" i="37"/>
  <c r="AB48" i="37"/>
  <c r="AA48" i="37"/>
  <c r="Z48" i="37"/>
  <c r="Y48" i="37"/>
  <c r="X48" i="37"/>
  <c r="W48" i="37"/>
  <c r="V48" i="37"/>
  <c r="U48" i="37"/>
  <c r="T48" i="37"/>
  <c r="S48" i="37"/>
  <c r="R48" i="37"/>
  <c r="Q48" i="37"/>
  <c r="P48" i="37"/>
  <c r="O48" i="37"/>
  <c r="N48" i="37"/>
  <c r="M48" i="37"/>
  <c r="L48" i="37"/>
  <c r="K48" i="37"/>
  <c r="J48" i="37"/>
  <c r="I48" i="37"/>
  <c r="H48" i="37"/>
  <c r="AK45" i="37"/>
  <c r="AJ45" i="37"/>
  <c r="AI45" i="37"/>
  <c r="AH45" i="37"/>
  <c r="AG45" i="37"/>
  <c r="AF45" i="37"/>
  <c r="AE45" i="37"/>
  <c r="AD45" i="37"/>
  <c r="AC45" i="37"/>
  <c r="AB45" i="37"/>
  <c r="AA45" i="37"/>
  <c r="Z45" i="37"/>
  <c r="Y45" i="37"/>
  <c r="X45" i="37"/>
  <c r="U45" i="37"/>
  <c r="T45" i="37"/>
  <c r="S45" i="37"/>
  <c r="R45" i="37"/>
  <c r="Q45" i="37"/>
  <c r="P45" i="37"/>
  <c r="O45" i="37"/>
  <c r="N45" i="37"/>
  <c r="M45" i="37"/>
  <c r="L45" i="37"/>
  <c r="K45" i="37"/>
  <c r="J45" i="37"/>
  <c r="I45" i="37"/>
  <c r="H45" i="37"/>
  <c r="AQ42" i="37"/>
  <c r="AP42" i="37"/>
  <c r="AO42" i="37"/>
  <c r="AN42" i="37"/>
  <c r="AM42" i="37"/>
  <c r="AL42" i="37"/>
  <c r="AK42" i="37"/>
  <c r="AJ42" i="37"/>
  <c r="AI42" i="37"/>
  <c r="AH42" i="37"/>
  <c r="AG42" i="37"/>
  <c r="AF42" i="37"/>
  <c r="AE42" i="37"/>
  <c r="AD42" i="37"/>
  <c r="AC42" i="37"/>
  <c r="AB42" i="37"/>
  <c r="AA42" i="37"/>
  <c r="Z42" i="37"/>
  <c r="Y42" i="37"/>
  <c r="X42" i="37"/>
  <c r="W42" i="37"/>
  <c r="V42" i="37"/>
  <c r="U42" i="37"/>
  <c r="T42" i="37"/>
  <c r="S42" i="37"/>
  <c r="R42" i="37"/>
  <c r="Q42" i="37"/>
  <c r="P42" i="37"/>
  <c r="O42" i="37"/>
  <c r="N42" i="37"/>
  <c r="M42" i="37"/>
  <c r="L42" i="37"/>
  <c r="K42" i="37"/>
  <c r="J42" i="37"/>
  <c r="I42" i="37"/>
  <c r="H42" i="37"/>
  <c r="AQ41" i="37"/>
  <c r="AP41" i="37"/>
  <c r="AO41" i="37"/>
  <c r="AN41" i="37"/>
  <c r="AM41" i="37"/>
  <c r="AL41" i="37"/>
  <c r="AK41" i="37"/>
  <c r="AJ41" i="37"/>
  <c r="AI41" i="37"/>
  <c r="AH41" i="37"/>
  <c r="AG41" i="37"/>
  <c r="AF41" i="37"/>
  <c r="AE41" i="37"/>
  <c r="AD41" i="37"/>
  <c r="AC41" i="37"/>
  <c r="AB41" i="37"/>
  <c r="AA41" i="37"/>
  <c r="Z41" i="37"/>
  <c r="Y41" i="37"/>
  <c r="X41" i="37"/>
  <c r="W41" i="37"/>
  <c r="V41" i="37"/>
  <c r="U41" i="37"/>
  <c r="T41" i="37"/>
  <c r="S41" i="37"/>
  <c r="R41" i="37"/>
  <c r="Q41" i="37"/>
  <c r="P41" i="37"/>
  <c r="O41" i="37"/>
  <c r="N41" i="37"/>
  <c r="M41" i="37"/>
  <c r="L41" i="37"/>
  <c r="K41" i="37"/>
  <c r="J41" i="37"/>
  <c r="I41" i="37"/>
  <c r="H41" i="37"/>
  <c r="AQ38" i="37"/>
  <c r="AP38" i="37"/>
  <c r="AO38" i="37"/>
  <c r="AN38" i="37"/>
  <c r="AM38" i="37"/>
  <c r="AL38" i="37"/>
  <c r="AK38" i="37"/>
  <c r="AJ38" i="37"/>
  <c r="AI38" i="37"/>
  <c r="AH38" i="37"/>
  <c r="AG38" i="37"/>
  <c r="AF38" i="37"/>
  <c r="AE38" i="37"/>
  <c r="AD38" i="37"/>
  <c r="AC38" i="37"/>
  <c r="AB38" i="37"/>
  <c r="AA38" i="37"/>
  <c r="Z38" i="37"/>
  <c r="Y38" i="37"/>
  <c r="X38" i="37"/>
  <c r="W38" i="37"/>
  <c r="V38" i="37"/>
  <c r="U38" i="37"/>
  <c r="T38" i="37"/>
  <c r="S38" i="37"/>
  <c r="R38" i="37"/>
  <c r="Q38" i="37"/>
  <c r="P38" i="37"/>
  <c r="O38" i="37"/>
  <c r="N38" i="37"/>
  <c r="L38" i="37"/>
  <c r="K38" i="37"/>
  <c r="J38" i="37"/>
  <c r="I38" i="37"/>
  <c r="H38" i="37"/>
  <c r="AQ35" i="37"/>
  <c r="AP35" i="37"/>
  <c r="AO35" i="37"/>
  <c r="AN35" i="37"/>
  <c r="AM35" i="37"/>
  <c r="AL35" i="37"/>
  <c r="AK35" i="37"/>
  <c r="AJ35" i="37"/>
  <c r="AI35" i="37"/>
  <c r="AH35" i="37"/>
  <c r="AG35" i="37"/>
  <c r="AF35" i="37"/>
  <c r="AE35" i="37"/>
  <c r="AD35" i="37"/>
  <c r="AC35" i="37"/>
  <c r="AB35" i="37"/>
  <c r="AA35" i="37"/>
  <c r="Z35" i="37"/>
  <c r="Y35" i="37"/>
  <c r="X35" i="37"/>
  <c r="W35" i="37"/>
  <c r="V35" i="37"/>
  <c r="U35" i="37"/>
  <c r="T35" i="37"/>
  <c r="S35" i="37"/>
  <c r="R35" i="37"/>
  <c r="Q35" i="37"/>
  <c r="P35" i="37"/>
  <c r="O35" i="37"/>
  <c r="N35" i="37"/>
  <c r="M35" i="37"/>
  <c r="L35" i="37"/>
  <c r="K35" i="37"/>
  <c r="J35" i="37"/>
  <c r="I35" i="37"/>
  <c r="H35" i="37"/>
  <c r="AQ34" i="37"/>
  <c r="AP34" i="37"/>
  <c r="AO34" i="37"/>
  <c r="AN34" i="37"/>
  <c r="AM34" i="37"/>
  <c r="AL34" i="37"/>
  <c r="AK34" i="37"/>
  <c r="AJ34" i="37"/>
  <c r="AI34" i="37"/>
  <c r="AH34" i="37"/>
  <c r="AG34" i="37"/>
  <c r="AF34" i="37"/>
  <c r="AE34" i="37"/>
  <c r="AD34" i="37"/>
  <c r="AC34" i="37"/>
  <c r="AB34" i="37"/>
  <c r="AA34" i="37"/>
  <c r="Z34" i="37"/>
  <c r="Y34" i="37"/>
  <c r="X34" i="37"/>
  <c r="W34" i="37"/>
  <c r="V34" i="37"/>
  <c r="U34" i="37"/>
  <c r="T34" i="37"/>
  <c r="S34" i="37"/>
  <c r="R34" i="37"/>
  <c r="Q34" i="37"/>
  <c r="P34" i="37"/>
  <c r="O34" i="37"/>
  <c r="N34" i="37"/>
  <c r="M34" i="37"/>
  <c r="L34" i="37"/>
  <c r="K34" i="37"/>
  <c r="J34" i="37"/>
  <c r="I34" i="37"/>
  <c r="H34" i="37"/>
  <c r="AQ31" i="37"/>
  <c r="AP31" i="37"/>
  <c r="AO31" i="37"/>
  <c r="AN31" i="37"/>
  <c r="AM31" i="37"/>
  <c r="AL31" i="37"/>
  <c r="AK31" i="37"/>
  <c r="AJ31" i="37"/>
  <c r="AI31" i="37"/>
  <c r="AH31" i="37"/>
  <c r="AG31" i="37"/>
  <c r="AF31" i="37"/>
  <c r="AE31" i="37"/>
  <c r="AD31" i="37"/>
  <c r="AC31" i="37"/>
  <c r="AB31" i="37"/>
  <c r="AA31" i="37"/>
  <c r="Z31" i="37"/>
  <c r="Y31" i="37"/>
  <c r="X31" i="37"/>
  <c r="W31" i="37"/>
  <c r="V31" i="37"/>
  <c r="U31" i="37"/>
  <c r="T31" i="37"/>
  <c r="S31" i="37"/>
  <c r="R31" i="37"/>
  <c r="Q31" i="37"/>
  <c r="P31" i="37"/>
  <c r="O31" i="37"/>
  <c r="N31" i="37"/>
  <c r="M31" i="37"/>
  <c r="L31" i="37"/>
  <c r="K31" i="37"/>
  <c r="J31" i="37"/>
  <c r="I31" i="37"/>
  <c r="H31" i="37"/>
  <c r="AQ30" i="37"/>
  <c r="AP30" i="37"/>
  <c r="AO30" i="37"/>
  <c r="AN30" i="37"/>
  <c r="AM30" i="37"/>
  <c r="AL30" i="37"/>
  <c r="AK30" i="37"/>
  <c r="AJ30" i="37"/>
  <c r="AI30" i="37"/>
  <c r="AH30" i="37"/>
  <c r="AG30" i="37"/>
  <c r="AF30" i="37"/>
  <c r="AE30" i="37"/>
  <c r="AD30" i="37"/>
  <c r="AC30" i="37"/>
  <c r="AB30" i="37"/>
  <c r="AA30" i="37"/>
  <c r="Z30" i="37"/>
  <c r="Y30" i="37"/>
  <c r="X30" i="37"/>
  <c r="W30" i="37"/>
  <c r="V30" i="37"/>
  <c r="U30" i="37"/>
  <c r="T30" i="37"/>
  <c r="S30" i="37"/>
  <c r="R30" i="37"/>
  <c r="Q30" i="37"/>
  <c r="P30" i="37"/>
  <c r="O30" i="37"/>
  <c r="N30" i="37"/>
  <c r="M30" i="37"/>
  <c r="L30" i="37"/>
  <c r="K30" i="37"/>
  <c r="J30" i="37"/>
  <c r="I30" i="37"/>
  <c r="H30" i="37"/>
  <c r="N21" i="37"/>
  <c r="L21" i="37"/>
  <c r="K21" i="37"/>
  <c r="I21" i="37"/>
  <c r="H21" i="37"/>
  <c r="O18" i="37"/>
  <c r="N18" i="37"/>
  <c r="M18" i="37"/>
  <c r="L18" i="37"/>
  <c r="K18" i="37"/>
  <c r="J18" i="37"/>
  <c r="I18" i="37"/>
  <c r="H18" i="37"/>
  <c r="Q15" i="37"/>
  <c r="P15" i="37"/>
  <c r="O15" i="37"/>
  <c r="N15" i="37"/>
  <c r="M15" i="37"/>
  <c r="L15" i="37"/>
  <c r="K15" i="37"/>
  <c r="J15" i="37"/>
  <c r="I15" i="37"/>
  <c r="H15" i="37"/>
  <c r="AB8" i="37"/>
  <c r="Y8" i="37"/>
  <c r="V8" i="37"/>
  <c r="AR1" i="37"/>
  <c r="H51" i="35"/>
  <c r="AK48" i="35"/>
  <c r="AJ48" i="35"/>
  <c r="AI48" i="35"/>
  <c r="AH48" i="35"/>
  <c r="AG48" i="35"/>
  <c r="AF48" i="35"/>
  <c r="AE48" i="35"/>
  <c r="AD48" i="35"/>
  <c r="AC48" i="35"/>
  <c r="AB48" i="35"/>
  <c r="AA48" i="35"/>
  <c r="Z48" i="35"/>
  <c r="Y48" i="35"/>
  <c r="X48" i="35"/>
  <c r="W48" i="35"/>
  <c r="V48" i="35"/>
  <c r="U48" i="35"/>
  <c r="T48" i="35"/>
  <c r="S48" i="35"/>
  <c r="R48" i="35"/>
  <c r="Q48" i="35"/>
  <c r="P48" i="35"/>
  <c r="O48" i="35"/>
  <c r="N48" i="35"/>
  <c r="M48" i="35"/>
  <c r="L48" i="35"/>
  <c r="K48" i="35"/>
  <c r="J48" i="35"/>
  <c r="I48" i="35"/>
  <c r="H48" i="35"/>
  <c r="AK45" i="35"/>
  <c r="AJ45" i="35"/>
  <c r="AI45" i="35"/>
  <c r="AH45" i="35"/>
  <c r="AG45" i="35"/>
  <c r="AF45" i="35"/>
  <c r="AE45" i="35"/>
  <c r="AD45" i="35"/>
  <c r="AC45" i="35"/>
  <c r="AB45" i="35"/>
  <c r="AA45" i="35"/>
  <c r="Z45" i="35"/>
  <c r="Y45" i="35"/>
  <c r="X45" i="35"/>
  <c r="U45" i="35"/>
  <c r="T45" i="35"/>
  <c r="S45" i="35"/>
  <c r="R45" i="35"/>
  <c r="Q45" i="35"/>
  <c r="P45" i="35"/>
  <c r="O45" i="35"/>
  <c r="N45" i="35"/>
  <c r="M45" i="35"/>
  <c r="L45" i="35"/>
  <c r="K45" i="35"/>
  <c r="J45" i="35"/>
  <c r="I45" i="35"/>
  <c r="H45" i="35"/>
  <c r="AQ42" i="35"/>
  <c r="AP42" i="35"/>
  <c r="AO42" i="35"/>
  <c r="AN42" i="35"/>
  <c r="AM42" i="35"/>
  <c r="AL42" i="35"/>
  <c r="AK42" i="35"/>
  <c r="AJ42" i="35"/>
  <c r="AI42" i="35"/>
  <c r="AH42" i="35"/>
  <c r="AG42" i="35"/>
  <c r="AF42" i="35"/>
  <c r="AE42" i="35"/>
  <c r="AD42" i="35"/>
  <c r="AC42" i="35"/>
  <c r="AB42" i="35"/>
  <c r="AA42" i="35"/>
  <c r="Z42" i="35"/>
  <c r="Y42" i="35"/>
  <c r="X42" i="35"/>
  <c r="W42" i="35"/>
  <c r="V42" i="35"/>
  <c r="U42" i="35"/>
  <c r="T42" i="35"/>
  <c r="S42" i="35"/>
  <c r="R42" i="35"/>
  <c r="Q42" i="35"/>
  <c r="P42" i="35"/>
  <c r="O42" i="35"/>
  <c r="N42" i="35"/>
  <c r="M42" i="35"/>
  <c r="L42" i="35"/>
  <c r="K42" i="35"/>
  <c r="J42" i="35"/>
  <c r="I42" i="35"/>
  <c r="H42" i="35"/>
  <c r="AQ41" i="35"/>
  <c r="AP41" i="35"/>
  <c r="AO41" i="35"/>
  <c r="AN41" i="35"/>
  <c r="AM41" i="35"/>
  <c r="AL41" i="35"/>
  <c r="AK41" i="35"/>
  <c r="AJ41" i="35"/>
  <c r="AI41" i="35"/>
  <c r="AH41" i="35"/>
  <c r="AG41" i="35"/>
  <c r="AF41" i="35"/>
  <c r="AE41" i="35"/>
  <c r="AD41" i="35"/>
  <c r="AC41" i="35"/>
  <c r="AB41" i="35"/>
  <c r="AA41" i="35"/>
  <c r="Z41" i="35"/>
  <c r="Y41" i="35"/>
  <c r="X41" i="35"/>
  <c r="W41" i="35"/>
  <c r="V41" i="35"/>
  <c r="U41" i="35"/>
  <c r="T41" i="35"/>
  <c r="S41" i="35"/>
  <c r="R41" i="35"/>
  <c r="Q41" i="35"/>
  <c r="P41" i="35"/>
  <c r="O41" i="35"/>
  <c r="N41" i="35"/>
  <c r="M41" i="35"/>
  <c r="L41" i="35"/>
  <c r="K41" i="35"/>
  <c r="J41" i="35"/>
  <c r="I41" i="35"/>
  <c r="H41" i="35"/>
  <c r="AQ38" i="35"/>
  <c r="AP38" i="35"/>
  <c r="AO38" i="35"/>
  <c r="AN38" i="35"/>
  <c r="AM38" i="35"/>
  <c r="AL38" i="35"/>
  <c r="AK38" i="35"/>
  <c r="AJ38" i="35"/>
  <c r="AI38" i="35"/>
  <c r="AH38" i="35"/>
  <c r="AG38" i="35"/>
  <c r="AF38" i="35"/>
  <c r="AE38" i="35"/>
  <c r="AD38" i="35"/>
  <c r="AC38" i="35"/>
  <c r="AB38" i="35"/>
  <c r="AA38" i="35"/>
  <c r="Z38" i="35"/>
  <c r="Y38" i="35"/>
  <c r="X38" i="35"/>
  <c r="W38" i="35"/>
  <c r="V38" i="35"/>
  <c r="U38" i="35"/>
  <c r="T38" i="35"/>
  <c r="S38" i="35"/>
  <c r="R38" i="35"/>
  <c r="Q38" i="35"/>
  <c r="P38" i="35"/>
  <c r="O38" i="35"/>
  <c r="N38" i="35"/>
  <c r="L38" i="35"/>
  <c r="K38" i="35"/>
  <c r="J38" i="35"/>
  <c r="I38" i="35"/>
  <c r="H38" i="35"/>
  <c r="AQ35" i="35"/>
  <c r="AP35" i="35"/>
  <c r="AO35" i="35"/>
  <c r="AN35" i="35"/>
  <c r="AM35" i="35"/>
  <c r="AL35" i="35"/>
  <c r="AK35" i="35"/>
  <c r="AJ35" i="35"/>
  <c r="AI35" i="35"/>
  <c r="AH35" i="35"/>
  <c r="AG35" i="35"/>
  <c r="AF35" i="35"/>
  <c r="AE35" i="35"/>
  <c r="AD35" i="35"/>
  <c r="AC35" i="35"/>
  <c r="AB35" i="35"/>
  <c r="AA35" i="35"/>
  <c r="Z35" i="35"/>
  <c r="Y35" i="35"/>
  <c r="X35" i="35"/>
  <c r="W35" i="35"/>
  <c r="V35" i="35"/>
  <c r="U35" i="35"/>
  <c r="T35" i="35"/>
  <c r="S35" i="35"/>
  <c r="R35" i="35"/>
  <c r="Q35" i="35"/>
  <c r="P35" i="35"/>
  <c r="O35" i="35"/>
  <c r="N35" i="35"/>
  <c r="M35" i="35"/>
  <c r="L35" i="35"/>
  <c r="K35" i="35"/>
  <c r="J35" i="35"/>
  <c r="I35" i="35"/>
  <c r="H35" i="35"/>
  <c r="AQ34" i="35"/>
  <c r="AP34" i="35"/>
  <c r="AO34" i="35"/>
  <c r="AN34" i="35"/>
  <c r="AM34" i="35"/>
  <c r="AL34" i="35"/>
  <c r="AK34" i="35"/>
  <c r="AJ34" i="35"/>
  <c r="AI34" i="35"/>
  <c r="AH34" i="35"/>
  <c r="AG34" i="35"/>
  <c r="AF34" i="35"/>
  <c r="AE34" i="35"/>
  <c r="AD34" i="35"/>
  <c r="AC34" i="35"/>
  <c r="AB34" i="35"/>
  <c r="AA34" i="35"/>
  <c r="Z34" i="35"/>
  <c r="Y34" i="35"/>
  <c r="X34" i="35"/>
  <c r="W34" i="35"/>
  <c r="V34" i="35"/>
  <c r="U34" i="35"/>
  <c r="T34" i="35"/>
  <c r="S34" i="35"/>
  <c r="R34" i="35"/>
  <c r="Q34" i="35"/>
  <c r="P34" i="35"/>
  <c r="O34" i="35"/>
  <c r="N34" i="35"/>
  <c r="M34" i="35"/>
  <c r="L34" i="35"/>
  <c r="K34" i="35"/>
  <c r="J34" i="35"/>
  <c r="I34" i="35"/>
  <c r="H34" i="35"/>
  <c r="AQ31" i="35"/>
  <c r="AP31" i="35"/>
  <c r="AO31" i="35"/>
  <c r="AN31" i="35"/>
  <c r="AM31" i="35"/>
  <c r="AL31" i="35"/>
  <c r="AK31" i="35"/>
  <c r="AJ31" i="35"/>
  <c r="AI31" i="35"/>
  <c r="AH31" i="35"/>
  <c r="AG31" i="35"/>
  <c r="AF31" i="35"/>
  <c r="AE31" i="35"/>
  <c r="AD31" i="35"/>
  <c r="AC31" i="35"/>
  <c r="AB31" i="35"/>
  <c r="AA31" i="35"/>
  <c r="Z31" i="35"/>
  <c r="Y31" i="35"/>
  <c r="X31" i="35"/>
  <c r="W31" i="35"/>
  <c r="V31" i="35"/>
  <c r="U31" i="35"/>
  <c r="T31" i="35"/>
  <c r="S31" i="35"/>
  <c r="R31" i="35"/>
  <c r="Q31" i="35"/>
  <c r="P31" i="35"/>
  <c r="O31" i="35"/>
  <c r="N31" i="35"/>
  <c r="M31" i="35"/>
  <c r="L31" i="35"/>
  <c r="K31" i="35"/>
  <c r="J31" i="35"/>
  <c r="I31" i="35"/>
  <c r="H31" i="35"/>
  <c r="AQ30" i="35"/>
  <c r="AP30" i="35"/>
  <c r="AO30" i="35"/>
  <c r="AN30" i="35"/>
  <c r="AM30" i="35"/>
  <c r="AL30" i="35"/>
  <c r="AK30" i="35"/>
  <c r="AJ30" i="35"/>
  <c r="AI30" i="35"/>
  <c r="AH30" i="35"/>
  <c r="AG30" i="35"/>
  <c r="AF30" i="35"/>
  <c r="AE30" i="35"/>
  <c r="AD30" i="35"/>
  <c r="AC30" i="35"/>
  <c r="AB30" i="35"/>
  <c r="AA30" i="35"/>
  <c r="Z30" i="35"/>
  <c r="Y30" i="35"/>
  <c r="X30" i="35"/>
  <c r="W30" i="35"/>
  <c r="V30" i="35"/>
  <c r="U30" i="35"/>
  <c r="T30" i="35"/>
  <c r="S30" i="35"/>
  <c r="R30" i="35"/>
  <c r="Q30" i="35"/>
  <c r="P30" i="35"/>
  <c r="O30" i="35"/>
  <c r="N30" i="35"/>
  <c r="M30" i="35"/>
  <c r="L30" i="35"/>
  <c r="K30" i="35"/>
  <c r="J30" i="35"/>
  <c r="I30" i="35"/>
  <c r="H30" i="35"/>
  <c r="N21" i="35"/>
  <c r="L21" i="35"/>
  <c r="K21" i="35"/>
  <c r="I21" i="35"/>
  <c r="H21" i="35"/>
  <c r="O18" i="35"/>
  <c r="N18" i="35"/>
  <c r="M18" i="35"/>
  <c r="L18" i="35"/>
  <c r="K18" i="35"/>
  <c r="J18" i="35"/>
  <c r="I18" i="35"/>
  <c r="H18" i="35"/>
  <c r="Q15" i="35"/>
  <c r="P15" i="35"/>
  <c r="O15" i="35"/>
  <c r="N15" i="35"/>
  <c r="M15" i="35"/>
  <c r="L15" i="35"/>
  <c r="K15" i="35"/>
  <c r="J15" i="35"/>
  <c r="I15" i="35"/>
  <c r="H15" i="35"/>
  <c r="AB8" i="35"/>
  <c r="Y8" i="35"/>
  <c r="V8" i="35"/>
  <c r="AR1" i="35"/>
  <c r="R2" i="34"/>
  <c r="AS1" i="34"/>
  <c r="F23" i="4" l="1"/>
  <c r="I23" i="4" s="1"/>
  <c r="DE2" i="17" l="1"/>
  <c r="AT2" i="17"/>
  <c r="C5" i="2"/>
  <c r="AH605" i="8"/>
  <c r="AA605" i="8"/>
  <c r="T605" i="8"/>
  <c r="F246" i="31" l="1"/>
  <c r="E246" i="31"/>
  <c r="D246" i="31"/>
  <c r="C246" i="31"/>
  <c r="F238" i="31"/>
  <c r="E238" i="31"/>
  <c r="D238" i="31"/>
  <c r="C238" i="31"/>
  <c r="F231" i="31"/>
  <c r="E231" i="31"/>
  <c r="D231" i="31"/>
  <c r="C231" i="31"/>
  <c r="A231" i="31"/>
  <c r="A232" i="31" s="1"/>
  <c r="A233" i="31" s="1"/>
  <c r="A234" i="31" s="1"/>
  <c r="A235" i="31" s="1"/>
  <c r="C229" i="31"/>
  <c r="A219" i="31"/>
  <c r="A220" i="31" s="1"/>
  <c r="A221" i="31" s="1"/>
  <c r="A222" i="31" s="1"/>
  <c r="A223" i="31" s="1"/>
  <c r="A224" i="31" s="1"/>
  <c r="A225" i="31" s="1"/>
  <c r="A226" i="31" s="1"/>
  <c r="C218" i="31"/>
  <c r="C177" i="31"/>
  <c r="C161" i="31"/>
  <c r="C117" i="31"/>
  <c r="A96" i="31"/>
  <c r="A97" i="31" s="1"/>
  <c r="A98" i="31" s="1"/>
  <c r="A99" i="31" s="1"/>
  <c r="A100" i="31" s="1"/>
  <c r="A101" i="31" s="1"/>
  <c r="A102" i="31" s="1"/>
  <c r="A103" i="31" s="1"/>
  <c r="A104" i="31" s="1"/>
  <c r="A105" i="31" s="1"/>
  <c r="A106" i="31" s="1"/>
  <c r="A107" i="31" s="1"/>
  <c r="A108" i="31" s="1"/>
  <c r="A109" i="31" s="1"/>
  <c r="A110" i="31" s="1"/>
  <c r="A111" i="31" s="1"/>
  <c r="A112" i="31" s="1"/>
  <c r="A113" i="31" s="1"/>
  <c r="A118" i="31" s="1"/>
  <c r="A119" i="31" s="1"/>
  <c r="A120" i="31" s="1"/>
  <c r="A121" i="31" s="1"/>
  <c r="A122" i="31" s="1"/>
  <c r="A123" i="31" s="1"/>
  <c r="A124" i="31" s="1"/>
  <c r="A125" i="31" s="1"/>
  <c r="A126" i="31" s="1"/>
  <c r="A127" i="31" s="1"/>
  <c r="A128" i="31" s="1"/>
  <c r="A129" i="31" s="1"/>
  <c r="A130" i="31" s="1"/>
  <c r="A131" i="31" s="1"/>
  <c r="A132" i="31" s="1"/>
  <c r="A133" i="31" s="1"/>
  <c r="A134" i="31" s="1"/>
  <c r="A135" i="31" s="1"/>
  <c r="A136" i="31" s="1"/>
  <c r="A137" i="31" s="1"/>
  <c r="A138" i="31" s="1"/>
  <c r="A139" i="31" s="1"/>
  <c r="A140" i="31" s="1"/>
  <c r="A141" i="31" s="1"/>
  <c r="A143" i="31" s="1"/>
  <c r="A144" i="31" s="1"/>
  <c r="A145" i="31" s="1"/>
  <c r="A146" i="31" s="1"/>
  <c r="A147" i="31" s="1"/>
  <c r="A148" i="31" s="1"/>
  <c r="A149" i="31" s="1"/>
  <c r="A150" i="31" s="1"/>
  <c r="A151" i="31" s="1"/>
  <c r="A152" i="31" s="1"/>
  <c r="A153" i="31" s="1"/>
  <c r="A154" i="31" s="1"/>
  <c r="A155" i="31" s="1"/>
  <c r="A156" i="31" s="1"/>
  <c r="A157" i="31" s="1"/>
  <c r="A158" i="31" s="1"/>
  <c r="A162" i="31" s="1"/>
  <c r="A163" i="31" s="1"/>
  <c r="A164" i="31" s="1"/>
  <c r="A165" i="31" s="1"/>
  <c r="A166" i="31" s="1"/>
  <c r="A167" i="31" s="1"/>
  <c r="A168" i="31" s="1"/>
  <c r="A169" i="31" s="1"/>
  <c r="A170" i="31" s="1"/>
  <c r="A171" i="31" s="1"/>
  <c r="A172" i="31" s="1"/>
  <c r="A173" i="31" s="1"/>
  <c r="A174" i="31" s="1"/>
  <c r="A178" i="31" s="1"/>
  <c r="C94" i="31"/>
  <c r="E233" i="31"/>
  <c r="A60" i="31"/>
  <c r="A56" i="31"/>
  <c r="C55" i="31"/>
  <c r="F113" i="31"/>
  <c r="E113" i="31"/>
  <c r="D3" i="31"/>
  <c r="E3" i="31" s="1"/>
  <c r="F36" i="31" l="1"/>
  <c r="F49" i="31"/>
  <c r="E36" i="31"/>
  <c r="E222" i="31" s="1"/>
  <c r="F5" i="31"/>
  <c r="F147" i="31" s="1"/>
  <c r="F20" i="31"/>
  <c r="F123" i="31" s="1"/>
  <c r="E167" i="31"/>
  <c r="E79" i="31"/>
  <c r="E84" i="31"/>
  <c r="F145" i="31"/>
  <c r="E5" i="31"/>
  <c r="F144" i="31"/>
  <c r="E49" i="31"/>
  <c r="F110" i="31" s="1"/>
  <c r="F167" i="31"/>
  <c r="F79" i="31"/>
  <c r="F84" i="31"/>
  <c r="F33" i="31"/>
  <c r="E20" i="31"/>
  <c r="E123" i="31" s="1"/>
  <c r="E57" i="31"/>
  <c r="E90" i="31" s="1"/>
  <c r="F78" i="31"/>
  <c r="F77" i="31"/>
  <c r="E97" i="31"/>
  <c r="E77" i="31"/>
  <c r="F103" i="31"/>
  <c r="F101" i="31"/>
  <c r="F108" i="31"/>
  <c r="F99" i="31"/>
  <c r="F98" i="31"/>
  <c r="E144" i="31"/>
  <c r="E119" i="31"/>
  <c r="E229" i="31"/>
  <c r="E218" i="31"/>
  <c r="E177" i="31"/>
  <c r="E161" i="31"/>
  <c r="E55" i="31"/>
  <c r="E117" i="31"/>
  <c r="E94" i="31"/>
  <c r="F3" i="31"/>
  <c r="E146" i="31"/>
  <c r="F57" i="31"/>
  <c r="F198" i="31"/>
  <c r="F170" i="31"/>
  <c r="F128" i="31"/>
  <c r="E76" i="31"/>
  <c r="E169" i="31" s="1"/>
  <c r="E173" i="31" s="1"/>
  <c r="E78" i="31"/>
  <c r="E91" i="31"/>
  <c r="F95" i="31"/>
  <c r="F114" i="31" s="1"/>
  <c r="E145" i="31"/>
  <c r="F171" i="31"/>
  <c r="F19" i="31"/>
  <c r="D229" i="31"/>
  <c r="D218" i="31"/>
  <c r="D177" i="31"/>
  <c r="D161" i="31"/>
  <c r="D55" i="31"/>
  <c r="F233" i="31"/>
  <c r="F97" i="31"/>
  <c r="F104" i="31" s="1"/>
  <c r="F76" i="31"/>
  <c r="F169" i="31" s="1"/>
  <c r="F173" i="31" s="1"/>
  <c r="F91" i="31"/>
  <c r="F105" i="31"/>
  <c r="E19" i="31"/>
  <c r="E26" i="31"/>
  <c r="E29" i="31"/>
  <c r="E33" i="31"/>
  <c r="E223" i="31"/>
  <c r="E140" i="31"/>
  <c r="E120" i="31"/>
  <c r="F26" i="31"/>
  <c r="F29" i="31"/>
  <c r="F223" i="31"/>
  <c r="F222" i="31"/>
  <c r="F148" i="31"/>
  <c r="F242" i="31"/>
  <c r="F190" i="31"/>
  <c r="F109" i="31"/>
  <c r="F100" i="31"/>
  <c r="E198" i="31"/>
  <c r="E171" i="31"/>
  <c r="E170" i="31"/>
  <c r="E128" i="31"/>
  <c r="D94" i="31"/>
  <c r="D117" i="31"/>
  <c r="F120" i="31"/>
  <c r="F140" i="31"/>
  <c r="E148" i="31"/>
  <c r="A239" i="31"/>
  <c r="A240" i="31" s="1"/>
  <c r="A241" i="31" s="1"/>
  <c r="A242" i="31" s="1"/>
  <c r="A243" i="31" s="1"/>
  <c r="A236" i="31"/>
  <c r="A237" i="31" s="1"/>
  <c r="A238" i="31" s="1"/>
  <c r="F146" i="31" l="1"/>
  <c r="E190" i="31"/>
  <c r="F143" i="31"/>
  <c r="F4" i="31"/>
  <c r="F191" i="31" s="1"/>
  <c r="E118" i="31"/>
  <c r="E143" i="31"/>
  <c r="F201" i="31"/>
  <c r="F209" i="31"/>
  <c r="F118" i="31"/>
  <c r="E4" i="31"/>
  <c r="E202" i="31" s="1"/>
  <c r="E147" i="31"/>
  <c r="E209" i="31"/>
  <c r="F106" i="31"/>
  <c r="F119" i="31"/>
  <c r="E166" i="31"/>
  <c r="E75" i="31"/>
  <c r="E168" i="31" s="1"/>
  <c r="E201" i="31"/>
  <c r="F234" i="31"/>
  <c r="F229" i="31"/>
  <c r="F218" i="31"/>
  <c r="F177" i="31"/>
  <c r="F161" i="31"/>
  <c r="F55" i="31"/>
  <c r="F117" i="31"/>
  <c r="F94" i="31"/>
  <c r="E221" i="31"/>
  <c r="E237" i="31" s="1"/>
  <c r="F166" i="31"/>
  <c r="F90" i="31"/>
  <c r="F75" i="31"/>
  <c r="F221" i="31"/>
  <c r="F237" i="31" s="1"/>
  <c r="F205" i="31" l="1"/>
  <c r="F132" i="31"/>
  <c r="F138" i="31"/>
  <c r="F135" i="31"/>
  <c r="F133" i="31"/>
  <c r="F203" i="31"/>
  <c r="F124" i="31"/>
  <c r="F193" i="31"/>
  <c r="F134" i="31"/>
  <c r="F180" i="31"/>
  <c r="F202" i="31"/>
  <c r="F137" i="31"/>
  <c r="F136" i="31"/>
  <c r="F187" i="31"/>
  <c r="E136" i="31"/>
  <c r="E132" i="31"/>
  <c r="E180" i="31"/>
  <c r="E203" i="31"/>
  <c r="E193" i="31"/>
  <c r="E138" i="31"/>
  <c r="E187" i="31"/>
  <c r="E133" i="31"/>
  <c r="E205" i="31"/>
  <c r="E124" i="31"/>
  <c r="E137" i="31"/>
  <c r="E134" i="31"/>
  <c r="E135" i="31"/>
  <c r="E191" i="31"/>
  <c r="E208" i="31"/>
  <c r="E184" i="31"/>
  <c r="E87" i="31"/>
  <c r="E89" i="31" s="1"/>
  <c r="E230" i="31" s="1"/>
  <c r="E232" i="31" s="1"/>
  <c r="E235" i="31" s="1"/>
  <c r="E183" i="31"/>
  <c r="F183" i="31"/>
  <c r="F184" i="31"/>
  <c r="F208" i="31"/>
  <c r="F168" i="31"/>
  <c r="F87" i="31"/>
  <c r="F89" i="31" s="1"/>
  <c r="E165" i="31" l="1"/>
  <c r="E188" i="31" s="1"/>
  <c r="E96" i="31"/>
  <c r="E162" i="31"/>
  <c r="E207" i="31" s="1"/>
  <c r="E139" i="31"/>
  <c r="E163" i="31"/>
  <c r="E174" i="31"/>
  <c r="E197" i="31" s="1"/>
  <c r="E164" i="31"/>
  <c r="E181" i="31" s="1"/>
  <c r="E141" i="31"/>
  <c r="F230" i="31"/>
  <c r="F174" i="31"/>
  <c r="F162" i="31"/>
  <c r="F165" i="31"/>
  <c r="F188" i="31" s="1"/>
  <c r="F164" i="31"/>
  <c r="F96" i="31"/>
  <c r="F163" i="31"/>
  <c r="F139" i="31"/>
  <c r="E189" i="31" l="1"/>
  <c r="E186" i="31" s="1"/>
  <c r="E200" i="31"/>
  <c r="E199" i="31" s="1"/>
  <c r="E150" i="31"/>
  <c r="E142" i="31"/>
  <c r="E204" i="31" s="1"/>
  <c r="E149" i="31"/>
  <c r="E196" i="31" s="1"/>
  <c r="E152" i="31"/>
  <c r="E158" i="31" s="1"/>
  <c r="E151" i="31"/>
  <c r="E179" i="31"/>
  <c r="E219" i="31"/>
  <c r="E182" i="31"/>
  <c r="E194" i="31"/>
  <c r="E195" i="31"/>
  <c r="F102" i="31"/>
  <c r="F107" i="31"/>
  <c r="F111" i="31" s="1"/>
  <c r="F197" i="31"/>
  <c r="F179" i="31"/>
  <c r="F232" i="31"/>
  <c r="F235" i="31" s="1"/>
  <c r="F239" i="31" s="1"/>
  <c r="F240" i="31" s="1"/>
  <c r="F200" i="31"/>
  <c r="F199" i="31" s="1"/>
  <c r="F181" i="31"/>
  <c r="F189" i="31"/>
  <c r="F185" i="31" s="1"/>
  <c r="F182" i="31"/>
  <c r="F219" i="31"/>
  <c r="F141" i="31"/>
  <c r="F152" i="31"/>
  <c r="F158" i="31" s="1"/>
  <c r="F151" i="31"/>
  <c r="F149" i="31"/>
  <c r="F196" i="31" s="1"/>
  <c r="F142" i="31"/>
  <c r="F207" i="31"/>
  <c r="F150" i="31"/>
  <c r="E185" i="31" l="1"/>
  <c r="E178" i="31"/>
  <c r="F186" i="31"/>
  <c r="F204" i="31"/>
  <c r="F112" i="31"/>
  <c r="F178" i="31"/>
  <c r="F194" i="31"/>
  <c r="F195" i="31"/>
  <c r="FC4" i="18" l="1"/>
  <c r="DE2" i="27"/>
  <c r="DE2" i="26"/>
  <c r="DE2" i="25"/>
  <c r="DE2" i="24"/>
  <c r="DE2" i="23"/>
  <c r="DE2" i="22"/>
  <c r="DJ6" i="18"/>
  <c r="DJ6" i="21" s="1"/>
  <c r="AY5" i="18"/>
  <c r="AY5" i="21" s="1"/>
  <c r="DE2" i="18"/>
  <c r="DE2" i="21"/>
  <c r="AT2" i="27"/>
  <c r="FC4" i="22" l="1"/>
  <c r="EN24" i="22" s="1"/>
  <c r="EN5" i="23" s="1"/>
  <c r="EN5" i="24" s="1"/>
  <c r="EN6" i="25" s="1"/>
  <c r="FC4" i="19"/>
  <c r="FC4" i="21"/>
  <c r="FC4" i="20"/>
  <c r="DJ6" i="22"/>
  <c r="DE2" i="19"/>
  <c r="DE2" i="20"/>
  <c r="AY5" i="20"/>
  <c r="DJ6" i="20"/>
  <c r="AT2" i="21"/>
  <c r="AT2" i="19"/>
  <c r="AY5" i="22"/>
  <c r="AY5" i="19"/>
  <c r="DJ6" i="19"/>
  <c r="AT2" i="20"/>
  <c r="AT2" i="18"/>
  <c r="AT2" i="22"/>
  <c r="AT2" i="23"/>
  <c r="AT2" i="24"/>
  <c r="AT2" i="25"/>
  <c r="AT2" i="26"/>
  <c r="EN6" i="27" l="1"/>
  <c r="EN6" i="26"/>
  <c r="A421" i="11" l="1"/>
  <c r="J421" i="11" s="1"/>
  <c r="J420" i="11" s="1"/>
  <c r="A418" i="11"/>
  <c r="F418" i="11" s="1"/>
  <c r="A417" i="11"/>
  <c r="J417" i="11" s="1"/>
  <c r="A413" i="11"/>
  <c r="H413" i="11" s="1"/>
  <c r="A412" i="11"/>
  <c r="J412" i="11" s="1"/>
  <c r="A409" i="11"/>
  <c r="A408" i="11"/>
  <c r="J408" i="11" s="1"/>
  <c r="A407" i="11"/>
  <c r="A406" i="11"/>
  <c r="J406" i="11" s="1"/>
  <c r="A405" i="11"/>
  <c r="F405" i="11" s="1"/>
  <c r="J404" i="11"/>
  <c r="I404" i="11"/>
  <c r="H404" i="11"/>
  <c r="F404" i="11"/>
  <c r="E404" i="11"/>
  <c r="D404" i="11"/>
  <c r="F401" i="11"/>
  <c r="A401" i="11"/>
  <c r="J401" i="11" s="1"/>
  <c r="A400" i="11"/>
  <c r="H400" i="11" s="1"/>
  <c r="A397" i="11"/>
  <c r="E397" i="11" s="1"/>
  <c r="A396" i="11"/>
  <c r="A395" i="11"/>
  <c r="A394" i="11"/>
  <c r="F394" i="11" s="1"/>
  <c r="A393" i="11"/>
  <c r="I393" i="11" s="1"/>
  <c r="A392" i="11"/>
  <c r="J392" i="11" s="1"/>
  <c r="A391" i="11"/>
  <c r="A390" i="11"/>
  <c r="F390" i="11" s="1"/>
  <c r="J389" i="11"/>
  <c r="I389" i="11"/>
  <c r="H389" i="11"/>
  <c r="F389" i="11"/>
  <c r="E389" i="11"/>
  <c r="D389" i="11"/>
  <c r="A386" i="11"/>
  <c r="A385" i="11"/>
  <c r="H385" i="11" s="1"/>
  <c r="A384" i="11"/>
  <c r="F384" i="11" s="1"/>
  <c r="A383" i="11"/>
  <c r="A382" i="11"/>
  <c r="A381" i="11"/>
  <c r="F381" i="11" s="1"/>
  <c r="A378" i="11"/>
  <c r="A377" i="11"/>
  <c r="F377" i="11" s="1"/>
  <c r="A376" i="11"/>
  <c r="I376" i="11" s="1"/>
  <c r="A375" i="11"/>
  <c r="I375" i="11" s="1"/>
  <c r="A374" i="11"/>
  <c r="A373" i="11"/>
  <c r="F373" i="11" s="1"/>
  <c r="J372" i="11"/>
  <c r="I372" i="11"/>
  <c r="H372" i="11"/>
  <c r="F372" i="11"/>
  <c r="E372" i="11"/>
  <c r="D372" i="11"/>
  <c r="A369" i="11"/>
  <c r="A368" i="11"/>
  <c r="H368" i="11" s="1"/>
  <c r="A367" i="11"/>
  <c r="E367" i="11" s="1"/>
  <c r="A366" i="11"/>
  <c r="J365" i="11"/>
  <c r="I365" i="11"/>
  <c r="H365" i="11"/>
  <c r="F365" i="11"/>
  <c r="E365" i="11"/>
  <c r="D365" i="11"/>
  <c r="A362" i="11"/>
  <c r="A361" i="11"/>
  <c r="I361" i="11" s="1"/>
  <c r="A360" i="11"/>
  <c r="A359" i="11"/>
  <c r="J359" i="11" s="1"/>
  <c r="J358" i="11"/>
  <c r="I358" i="11"/>
  <c r="H358" i="11"/>
  <c r="F358" i="11"/>
  <c r="E358" i="11"/>
  <c r="D358" i="11"/>
  <c r="J356" i="11"/>
  <c r="I356" i="11"/>
  <c r="H356" i="11"/>
  <c r="F356" i="11"/>
  <c r="E356" i="11"/>
  <c r="D356" i="11"/>
  <c r="J355" i="11"/>
  <c r="I355" i="11"/>
  <c r="H355" i="11"/>
  <c r="F355" i="11"/>
  <c r="E355" i="11"/>
  <c r="D355" i="11"/>
  <c r="A354" i="11"/>
  <c r="I354" i="11" s="1"/>
  <c r="A353" i="11"/>
  <c r="A352" i="11"/>
  <c r="J351" i="11"/>
  <c r="I351" i="11"/>
  <c r="H351" i="11"/>
  <c r="F351" i="11"/>
  <c r="E351" i="11"/>
  <c r="D351" i="11"/>
  <c r="A347" i="11"/>
  <c r="A346" i="11"/>
  <c r="I346" i="11" s="1"/>
  <c r="A345" i="11"/>
  <c r="F345" i="11" s="1"/>
  <c r="A344" i="11"/>
  <c r="J344" i="11" s="1"/>
  <c r="A343" i="11"/>
  <c r="H343" i="11" s="1"/>
  <c r="A342" i="11"/>
  <c r="I342" i="11" s="1"/>
  <c r="A341" i="11"/>
  <c r="I341" i="11" s="1"/>
  <c r="A340" i="11"/>
  <c r="A337" i="11"/>
  <c r="I337" i="11" s="1"/>
  <c r="A336" i="11"/>
  <c r="I336" i="11" s="1"/>
  <c r="A335" i="11"/>
  <c r="I335" i="11" s="1"/>
  <c r="A334" i="11"/>
  <c r="A333" i="11"/>
  <c r="E333" i="11" s="1"/>
  <c r="J332" i="11"/>
  <c r="I332" i="11"/>
  <c r="H332" i="11"/>
  <c r="F332" i="11"/>
  <c r="E332" i="11"/>
  <c r="D332" i="11"/>
  <c r="A329" i="11"/>
  <c r="I329" i="11" s="1"/>
  <c r="A328" i="11"/>
  <c r="I328" i="11" s="1"/>
  <c r="A325" i="11"/>
  <c r="I325" i="11" s="1"/>
  <c r="A324" i="11"/>
  <c r="I324" i="11" s="1"/>
  <c r="A323" i="11"/>
  <c r="F323" i="11" s="1"/>
  <c r="A322" i="11"/>
  <c r="J321" i="11"/>
  <c r="I321" i="11"/>
  <c r="H321" i="11"/>
  <c r="F321" i="11"/>
  <c r="E321" i="11"/>
  <c r="D321" i="11"/>
  <c r="A320" i="11"/>
  <c r="A319" i="11"/>
  <c r="I319" i="11" s="1"/>
  <c r="A318" i="11"/>
  <c r="J318" i="11" s="1"/>
  <c r="A317" i="11"/>
  <c r="I317" i="11" s="1"/>
  <c r="J316" i="11"/>
  <c r="I316" i="11"/>
  <c r="H316" i="11"/>
  <c r="F316" i="11"/>
  <c r="E316" i="11"/>
  <c r="D316" i="11"/>
  <c r="A313" i="11"/>
  <c r="A312" i="11"/>
  <c r="I312" i="11" s="1"/>
  <c r="A311" i="11"/>
  <c r="A310" i="11"/>
  <c r="J310" i="11" s="1"/>
  <c r="J309" i="11"/>
  <c r="I309" i="11"/>
  <c r="H309" i="11"/>
  <c r="F309" i="11"/>
  <c r="E309" i="11"/>
  <c r="D309" i="11"/>
  <c r="A308" i="11"/>
  <c r="A307" i="11"/>
  <c r="J305" i="11"/>
  <c r="I305" i="11"/>
  <c r="F305" i="11"/>
  <c r="E305" i="11"/>
  <c r="J304" i="11"/>
  <c r="I304" i="11"/>
  <c r="F304" i="11"/>
  <c r="E304" i="11"/>
  <c r="J303" i="11"/>
  <c r="I303" i="11"/>
  <c r="F303" i="11"/>
  <c r="E303" i="11"/>
  <c r="A302" i="11"/>
  <c r="J302" i="11" s="1"/>
  <c r="A301" i="11"/>
  <c r="I301" i="11" s="1"/>
  <c r="A300" i="11"/>
  <c r="I300" i="11" s="1"/>
  <c r="A299" i="11"/>
  <c r="I299" i="11" s="1"/>
  <c r="A298" i="11"/>
  <c r="J298" i="11" s="1"/>
  <c r="A297" i="11"/>
  <c r="I297" i="11" s="1"/>
  <c r="J296" i="11"/>
  <c r="I296" i="11"/>
  <c r="H296" i="11"/>
  <c r="F296" i="11"/>
  <c r="E296" i="11"/>
  <c r="D296" i="11"/>
  <c r="A293" i="11"/>
  <c r="I293" i="11" s="1"/>
  <c r="A292" i="11"/>
  <c r="A291" i="11"/>
  <c r="J291" i="11" s="1"/>
  <c r="J290" i="11"/>
  <c r="I290" i="11"/>
  <c r="H290" i="11"/>
  <c r="F290" i="11"/>
  <c r="E290" i="11"/>
  <c r="D290" i="11"/>
  <c r="A287" i="11"/>
  <c r="I287" i="11" s="1"/>
  <c r="A286" i="11"/>
  <c r="I286" i="11" s="1"/>
  <c r="A285" i="11"/>
  <c r="A284" i="11"/>
  <c r="I284" i="11" s="1"/>
  <c r="A283" i="11"/>
  <c r="A282" i="11"/>
  <c r="A281" i="11"/>
  <c r="I281" i="11" s="1"/>
  <c r="A280" i="11"/>
  <c r="J280" i="11" s="1"/>
  <c r="J279" i="11"/>
  <c r="I279" i="11"/>
  <c r="H279" i="11"/>
  <c r="F279" i="11"/>
  <c r="E279" i="11"/>
  <c r="D279" i="11"/>
  <c r="A276" i="11"/>
  <c r="J276" i="11" s="1"/>
  <c r="A275" i="11"/>
  <c r="F275" i="11" s="1"/>
  <c r="A274" i="11"/>
  <c r="A273" i="11"/>
  <c r="I273" i="11" s="1"/>
  <c r="J272" i="11"/>
  <c r="I272" i="11"/>
  <c r="H272" i="11"/>
  <c r="F272" i="11"/>
  <c r="E272" i="11"/>
  <c r="D272" i="11"/>
  <c r="J270" i="11"/>
  <c r="I270" i="11"/>
  <c r="H270" i="11"/>
  <c r="F270" i="11"/>
  <c r="E270" i="11"/>
  <c r="D270" i="11"/>
  <c r="J269" i="11"/>
  <c r="I269" i="11"/>
  <c r="F269" i="11"/>
  <c r="E269" i="11"/>
  <c r="A268" i="11"/>
  <c r="I268" i="11" s="1"/>
  <c r="A267" i="11"/>
  <c r="A266" i="11"/>
  <c r="I266" i="11" s="1"/>
  <c r="A265" i="11"/>
  <c r="I265" i="11" s="1"/>
  <c r="J264" i="11"/>
  <c r="I264" i="11"/>
  <c r="H264" i="11"/>
  <c r="F264" i="11"/>
  <c r="E264" i="11"/>
  <c r="D264" i="11"/>
  <c r="A260" i="11"/>
  <c r="I260" i="11" s="1"/>
  <c r="A257" i="11"/>
  <c r="A254" i="11"/>
  <c r="I254" i="11" s="1"/>
  <c r="A253" i="11"/>
  <c r="F253" i="11" s="1"/>
  <c r="A252" i="11"/>
  <c r="I252" i="11" s="1"/>
  <c r="A251" i="11"/>
  <c r="H251" i="11" s="1"/>
  <c r="M179" i="7" s="1"/>
  <c r="M184" i="7" s="1"/>
  <c r="A250" i="11"/>
  <c r="A249" i="11"/>
  <c r="A248" i="11"/>
  <c r="A247" i="11"/>
  <c r="A244" i="11"/>
  <c r="A241" i="11"/>
  <c r="I241" i="11" s="1"/>
  <c r="J240" i="11"/>
  <c r="I240" i="11"/>
  <c r="H240" i="11"/>
  <c r="F240" i="11"/>
  <c r="E240" i="11"/>
  <c r="D240" i="11"/>
  <c r="A239" i="11"/>
  <c r="I239" i="11" s="1"/>
  <c r="J237" i="11"/>
  <c r="J236" i="11" s="1"/>
  <c r="I237" i="11"/>
  <c r="I236" i="11" s="1"/>
  <c r="H237" i="11"/>
  <c r="F237" i="11"/>
  <c r="F236" i="11" s="1"/>
  <c r="E237" i="11"/>
  <c r="E236" i="11" s="1"/>
  <c r="D237" i="11"/>
  <c r="A234" i="11"/>
  <c r="A231" i="11"/>
  <c r="E231" i="11" s="1"/>
  <c r="AB1668" i="8" s="1"/>
  <c r="A230" i="11"/>
  <c r="I230" i="11" s="1"/>
  <c r="AB1728" i="8" s="1"/>
  <c r="A229" i="11"/>
  <c r="E229" i="11" s="1"/>
  <c r="AB1656" i="8" s="1"/>
  <c r="A228" i="11"/>
  <c r="A227" i="11"/>
  <c r="E227" i="11" s="1"/>
  <c r="A226" i="11"/>
  <c r="I226" i="11" s="1"/>
  <c r="A223" i="11"/>
  <c r="J223" i="11" s="1"/>
  <c r="U1710" i="8" s="1"/>
  <c r="A222" i="11"/>
  <c r="H222" i="11" s="1"/>
  <c r="A221" i="11"/>
  <c r="I221" i="11" s="1"/>
  <c r="A220" i="11"/>
  <c r="F220" i="11" s="1"/>
  <c r="U1662" i="8" s="1"/>
  <c r="A219" i="11"/>
  <c r="J219" i="11" s="1"/>
  <c r="U1722" i="8" s="1"/>
  <c r="A218" i="11"/>
  <c r="A217" i="11"/>
  <c r="I217" i="11" s="1"/>
  <c r="AB1714" i="8" s="1"/>
  <c r="A216" i="11"/>
  <c r="A215" i="11"/>
  <c r="J215" i="11" s="1"/>
  <c r="U1707" i="8" s="1"/>
  <c r="A210" i="11"/>
  <c r="H210" i="11" s="1"/>
  <c r="A209" i="11"/>
  <c r="I209" i="11" s="1"/>
  <c r="A208" i="11"/>
  <c r="J205" i="11"/>
  <c r="I205" i="11"/>
  <c r="H205" i="11"/>
  <c r="F205" i="11"/>
  <c r="E205" i="11"/>
  <c r="D205" i="11"/>
  <c r="J204" i="11"/>
  <c r="I204" i="11"/>
  <c r="H204" i="11"/>
  <c r="F204" i="11"/>
  <c r="E204" i="11"/>
  <c r="D204" i="11"/>
  <c r="J203" i="11"/>
  <c r="I203" i="11"/>
  <c r="H203" i="11"/>
  <c r="F203" i="11"/>
  <c r="E203" i="11"/>
  <c r="D203" i="11"/>
  <c r="J202" i="11"/>
  <c r="I202" i="11"/>
  <c r="H202" i="11"/>
  <c r="F202" i="11"/>
  <c r="E202" i="11"/>
  <c r="D202" i="11"/>
  <c r="A201" i="11"/>
  <c r="J201" i="11" s="1"/>
  <c r="A200" i="11"/>
  <c r="A199" i="11"/>
  <c r="I199" i="11" s="1"/>
  <c r="A198" i="11"/>
  <c r="I198" i="11" s="1"/>
  <c r="A197" i="11"/>
  <c r="A194" i="11"/>
  <c r="I194" i="11" s="1"/>
  <c r="A193" i="11"/>
  <c r="I193" i="11" s="1"/>
  <c r="A192" i="11"/>
  <c r="A191" i="11"/>
  <c r="H191" i="11" s="1"/>
  <c r="M38" i="7" s="1"/>
  <c r="M40" i="7" s="1"/>
  <c r="AL66" i="9" s="1"/>
  <c r="AN66" i="9" s="1"/>
  <c r="A190" i="11"/>
  <c r="A189" i="11"/>
  <c r="F189" i="11" s="1"/>
  <c r="A188" i="11"/>
  <c r="I188" i="11" s="1"/>
  <c r="A187" i="11"/>
  <c r="H187" i="11" s="1"/>
  <c r="E181" i="7" s="1"/>
  <c r="E183" i="7" s="1"/>
  <c r="A186" i="11"/>
  <c r="J186" i="11" s="1"/>
  <c r="A183" i="11"/>
  <c r="A182" i="11"/>
  <c r="I182" i="11" s="1"/>
  <c r="A181" i="11"/>
  <c r="E181" i="11" s="1"/>
  <c r="A180" i="11"/>
  <c r="E180" i="11" s="1"/>
  <c r="A179" i="11"/>
  <c r="A178" i="11"/>
  <c r="I178" i="11" s="1"/>
  <c r="A175" i="11"/>
  <c r="A174" i="11"/>
  <c r="J174" i="11" s="1"/>
  <c r="A173" i="11"/>
  <c r="F173" i="11" s="1"/>
  <c r="A172" i="11"/>
  <c r="I172" i="11" s="1"/>
  <c r="AB1711" i="8" s="1"/>
  <c r="A171" i="11"/>
  <c r="I171" i="11" s="1"/>
  <c r="A168" i="11"/>
  <c r="J168" i="11" s="1"/>
  <c r="A167" i="11"/>
  <c r="A166" i="11"/>
  <c r="I166" i="11" s="1"/>
  <c r="A165" i="11"/>
  <c r="I165" i="11" s="1"/>
  <c r="A164" i="11"/>
  <c r="J164" i="11" s="1"/>
  <c r="A163" i="11"/>
  <c r="A160" i="11"/>
  <c r="A159" i="11"/>
  <c r="J159" i="11" s="1"/>
  <c r="A158" i="11"/>
  <c r="A157" i="11"/>
  <c r="F157" i="11" s="1"/>
  <c r="J155" i="11"/>
  <c r="I155" i="11"/>
  <c r="H155" i="11"/>
  <c r="F155" i="11"/>
  <c r="E155" i="11"/>
  <c r="D155" i="11"/>
  <c r="A154" i="11"/>
  <c r="I154" i="11" s="1"/>
  <c r="A153" i="11"/>
  <c r="J153" i="11" s="1"/>
  <c r="A152" i="11"/>
  <c r="F152" i="11" s="1"/>
  <c r="A151" i="11"/>
  <c r="A150" i="11"/>
  <c r="A149" i="11"/>
  <c r="J149" i="11" s="1"/>
  <c r="J147" i="11"/>
  <c r="I147" i="11"/>
  <c r="H147" i="11"/>
  <c r="E112" i="7" s="1"/>
  <c r="F147" i="11"/>
  <c r="E147" i="11"/>
  <c r="A146" i="11"/>
  <c r="A145" i="11"/>
  <c r="F145" i="11" s="1"/>
  <c r="A144" i="11"/>
  <c r="I144" i="11" s="1"/>
  <c r="A143" i="11"/>
  <c r="A142" i="11"/>
  <c r="J138" i="11"/>
  <c r="I138" i="11"/>
  <c r="H138" i="11"/>
  <c r="F138" i="11"/>
  <c r="E138" i="11"/>
  <c r="D138" i="11"/>
  <c r="A137" i="11"/>
  <c r="F137" i="11" s="1"/>
  <c r="A134" i="11"/>
  <c r="I134" i="11" s="1"/>
  <c r="I133" i="11" s="1"/>
  <c r="A131" i="11"/>
  <c r="A130" i="11"/>
  <c r="A129" i="11"/>
  <c r="A128" i="11"/>
  <c r="D128" i="11" s="1"/>
  <c r="A127" i="11"/>
  <c r="H127" i="11" s="1"/>
  <c r="E60" i="7" s="1"/>
  <c r="A126" i="11"/>
  <c r="J126" i="11" s="1"/>
  <c r="A125" i="11"/>
  <c r="A122" i="11"/>
  <c r="I122" i="11" s="1"/>
  <c r="A121" i="11"/>
  <c r="I121" i="11" s="1"/>
  <c r="A118" i="11"/>
  <c r="A117" i="11"/>
  <c r="F117" i="11" s="1"/>
  <c r="J115" i="11"/>
  <c r="I115" i="11"/>
  <c r="H115" i="11"/>
  <c r="F115" i="11"/>
  <c r="E115" i="11"/>
  <c r="D115" i="11"/>
  <c r="A114" i="11"/>
  <c r="I114" i="11" s="1"/>
  <c r="A111" i="11"/>
  <c r="J111" i="11" s="1"/>
  <c r="A110" i="11"/>
  <c r="J109" i="11"/>
  <c r="I109" i="11"/>
  <c r="H109" i="11"/>
  <c r="F109" i="11"/>
  <c r="E109" i="11"/>
  <c r="D109" i="11"/>
  <c r="A104" i="11"/>
  <c r="F104" i="11" s="1"/>
  <c r="A103" i="11"/>
  <c r="A102" i="11"/>
  <c r="A101" i="11"/>
  <c r="A100" i="11"/>
  <c r="A99" i="11"/>
  <c r="A96" i="11"/>
  <c r="I96" i="11" s="1"/>
  <c r="J95" i="11"/>
  <c r="I95" i="11"/>
  <c r="H95" i="11"/>
  <c r="F95" i="11"/>
  <c r="E95" i="11"/>
  <c r="D95" i="11"/>
  <c r="A94" i="11"/>
  <c r="A93" i="11"/>
  <c r="F93" i="11" s="1"/>
  <c r="A90" i="11"/>
  <c r="I90" i="11" s="1"/>
  <c r="A89" i="11"/>
  <c r="J89" i="11" s="1"/>
  <c r="A88" i="11"/>
  <c r="A87" i="11"/>
  <c r="F87" i="11" s="1"/>
  <c r="A84" i="11"/>
  <c r="I84" i="11" s="1"/>
  <c r="A83" i="11"/>
  <c r="A82" i="11"/>
  <c r="A78" i="11"/>
  <c r="A77" i="11"/>
  <c r="A76" i="11"/>
  <c r="H76" i="11" s="1"/>
  <c r="A75" i="11"/>
  <c r="F75" i="11" s="1"/>
  <c r="A74" i="11"/>
  <c r="F74" i="11" s="1"/>
  <c r="A73" i="11"/>
  <c r="A72" i="11"/>
  <c r="J72" i="11" s="1"/>
  <c r="A71" i="11"/>
  <c r="A68" i="11"/>
  <c r="J67" i="11"/>
  <c r="I67" i="11"/>
  <c r="H67" i="11"/>
  <c r="F67" i="11"/>
  <c r="E67" i="11"/>
  <c r="D67" i="11"/>
  <c r="A66" i="11"/>
  <c r="I66" i="11" s="1"/>
  <c r="AB393" i="8" s="1"/>
  <c r="A65" i="11"/>
  <c r="J64" i="11"/>
  <c r="I64" i="11"/>
  <c r="H64" i="11"/>
  <c r="F64" i="11"/>
  <c r="E64" i="11"/>
  <c r="D64" i="11"/>
  <c r="J63" i="11"/>
  <c r="I63" i="11"/>
  <c r="H63" i="11"/>
  <c r="F63" i="11"/>
  <c r="E63" i="11"/>
  <c r="D63" i="11"/>
  <c r="A62" i="11"/>
  <c r="E62" i="11" s="1"/>
  <c r="R339" i="8" s="1"/>
  <c r="A61" i="11"/>
  <c r="A58" i="11"/>
  <c r="I58" i="11" s="1"/>
  <c r="AC278" i="8" s="1"/>
  <c r="J57" i="11"/>
  <c r="I57" i="11"/>
  <c r="H57" i="11"/>
  <c r="F57" i="11"/>
  <c r="E57" i="11"/>
  <c r="D57" i="11"/>
  <c r="A56" i="11"/>
  <c r="F56" i="11" s="1"/>
  <c r="X240" i="8" s="1"/>
  <c r="A55" i="11"/>
  <c r="A54" i="11"/>
  <c r="A53" i="11"/>
  <c r="D53" i="11" s="1"/>
  <c r="L238" i="8" s="1"/>
  <c r="A52" i="11"/>
  <c r="F52" i="11" s="1"/>
  <c r="J51" i="11"/>
  <c r="I51" i="11"/>
  <c r="H51" i="11"/>
  <c r="F51" i="11"/>
  <c r="E51" i="11"/>
  <c r="D51" i="11"/>
  <c r="A48" i="11"/>
  <c r="E48" i="11" s="1"/>
  <c r="A47" i="11"/>
  <c r="A46" i="11"/>
  <c r="I46" i="11" s="1"/>
  <c r="A45" i="11"/>
  <c r="I45" i="11" s="1"/>
  <c r="A44" i="11"/>
  <c r="E44" i="11" s="1"/>
  <c r="A43" i="11"/>
  <c r="A42" i="11"/>
  <c r="I42" i="11" s="1"/>
  <c r="A39" i="11"/>
  <c r="F39" i="11" s="1"/>
  <c r="AS448" i="8" s="1"/>
  <c r="A38" i="11"/>
  <c r="E38" i="11" s="1"/>
  <c r="AO327" i="8" s="1"/>
  <c r="A37" i="11"/>
  <c r="J36" i="11"/>
  <c r="I36" i="11"/>
  <c r="H36" i="11"/>
  <c r="F36" i="11"/>
  <c r="E36" i="11"/>
  <c r="D36" i="11"/>
  <c r="A33" i="11"/>
  <c r="H33" i="11" s="1"/>
  <c r="AK33" i="9" s="1"/>
  <c r="AN33" i="9" s="1"/>
  <c r="A32" i="11"/>
  <c r="A31" i="11"/>
  <c r="F31" i="11" s="1"/>
  <c r="AH234" i="8" s="1"/>
  <c r="AT234" i="8" s="1"/>
  <c r="J30" i="11"/>
  <c r="I30" i="11"/>
  <c r="H30" i="11"/>
  <c r="F30" i="11"/>
  <c r="E30" i="11"/>
  <c r="D30" i="11"/>
  <c r="A27" i="11"/>
  <c r="J27" i="11" s="1"/>
  <c r="A26" i="11"/>
  <c r="E26" i="11" s="1"/>
  <c r="H327" i="8" s="1"/>
  <c r="A23" i="11"/>
  <c r="E23" i="11" s="1"/>
  <c r="J22" i="11"/>
  <c r="I22" i="11"/>
  <c r="H22" i="11"/>
  <c r="F22" i="11"/>
  <c r="E22" i="11"/>
  <c r="D22" i="11"/>
  <c r="A21" i="11"/>
  <c r="F21" i="11" s="1"/>
  <c r="AB328" i="8" s="1"/>
  <c r="A20" i="11"/>
  <c r="J19" i="11"/>
  <c r="I19" i="11"/>
  <c r="H19" i="11"/>
  <c r="F19" i="11"/>
  <c r="E19" i="11"/>
  <c r="D19" i="11"/>
  <c r="J18" i="11"/>
  <c r="I18" i="11"/>
  <c r="H18" i="11"/>
  <c r="F18" i="11"/>
  <c r="E18" i="11"/>
  <c r="D18" i="11"/>
  <c r="A17" i="11"/>
  <c r="A16" i="11"/>
  <c r="F16" i="11" s="1"/>
  <c r="M328" i="8" s="1"/>
  <c r="A13" i="11"/>
  <c r="I13" i="11" s="1"/>
  <c r="AC269" i="8" s="1"/>
  <c r="J12" i="11"/>
  <c r="I12" i="11"/>
  <c r="H12" i="11"/>
  <c r="F12" i="11"/>
  <c r="E12" i="11"/>
  <c r="D12" i="11"/>
  <c r="A11" i="11"/>
  <c r="J11" i="11" s="1"/>
  <c r="X270" i="8" s="1"/>
  <c r="A10" i="11"/>
  <c r="E10" i="11" s="1"/>
  <c r="T232" i="8" s="1"/>
  <c r="A9" i="11"/>
  <c r="I9" i="11" s="1"/>
  <c r="P269" i="8" s="1"/>
  <c r="A8" i="11"/>
  <c r="A7" i="11"/>
  <c r="J7" i="11" s="1"/>
  <c r="A6" i="11"/>
  <c r="E6" i="11" s="1"/>
  <c r="AG210" i="9"/>
  <c r="AF210" i="9"/>
  <c r="AN209" i="9"/>
  <c r="AQ208" i="9"/>
  <c r="AS208" i="9" s="1"/>
  <c r="AQ207" i="9"/>
  <c r="AS207" i="9" s="1"/>
  <c r="AQ206" i="9"/>
  <c r="AS206" i="9" s="1"/>
  <c r="AQ202" i="9"/>
  <c r="AS202" i="9" s="1"/>
  <c r="AQ201" i="9"/>
  <c r="AS201" i="9" s="1"/>
  <c r="AQ200" i="9"/>
  <c r="AS200" i="9" s="1"/>
  <c r="AQ199" i="9"/>
  <c r="AS199" i="9" s="1"/>
  <c r="V199" i="9"/>
  <c r="X199" i="9" s="1"/>
  <c r="L199" i="9"/>
  <c r="N199" i="9" s="1"/>
  <c r="AQ196" i="9"/>
  <c r="AS196" i="9" s="1"/>
  <c r="AQ195" i="9"/>
  <c r="AS195" i="9" s="1"/>
  <c r="AQ194" i="9"/>
  <c r="AS194" i="9" s="1"/>
  <c r="AQ192" i="9"/>
  <c r="AS192" i="9" s="1"/>
  <c r="AQ191" i="9"/>
  <c r="AS191" i="9" s="1"/>
  <c r="AQ190" i="9"/>
  <c r="AS190" i="9" s="1"/>
  <c r="AQ189" i="9"/>
  <c r="AS189" i="9" s="1"/>
  <c r="V189" i="9"/>
  <c r="X189" i="9" s="1"/>
  <c r="L189" i="9"/>
  <c r="N189" i="9" s="1"/>
  <c r="AQ186" i="9"/>
  <c r="AS186" i="9" s="1"/>
  <c r="V186" i="9"/>
  <c r="X186" i="9" s="1"/>
  <c r="L186" i="9"/>
  <c r="N186" i="9" s="1"/>
  <c r="AQ185" i="9"/>
  <c r="AS185" i="9" s="1"/>
  <c r="V185" i="9"/>
  <c r="X185" i="9" s="1"/>
  <c r="L185" i="9"/>
  <c r="N185" i="9" s="1"/>
  <c r="AQ182" i="9"/>
  <c r="AS182" i="9" s="1"/>
  <c r="V182" i="9"/>
  <c r="X182" i="9" s="1"/>
  <c r="L182" i="9"/>
  <c r="N182" i="9" s="1"/>
  <c r="AQ181" i="9"/>
  <c r="AS181" i="9" s="1"/>
  <c r="V181" i="9"/>
  <c r="X181" i="9" s="1"/>
  <c r="L181" i="9"/>
  <c r="N181" i="9" s="1"/>
  <c r="AQ178" i="9"/>
  <c r="AS178" i="9" s="1"/>
  <c r="AQ174" i="9"/>
  <c r="AS174" i="9" s="1"/>
  <c r="AQ173" i="9"/>
  <c r="AS173" i="9" s="1"/>
  <c r="AQ172" i="9"/>
  <c r="AS172" i="9" s="1"/>
  <c r="AQ171" i="9"/>
  <c r="AS171" i="9" s="1"/>
  <c r="AS169" i="9" s="1"/>
  <c r="AQ170" i="9"/>
  <c r="AS170" i="9" s="1"/>
  <c r="AQ168" i="9"/>
  <c r="AS168" i="9" s="1"/>
  <c r="AQ167" i="9"/>
  <c r="AS167" i="9" s="1"/>
  <c r="AQ166" i="9"/>
  <c r="AS166" i="9" s="1"/>
  <c r="AQ165" i="9"/>
  <c r="AQ164" i="9"/>
  <c r="AS164" i="9" s="1"/>
  <c r="AQ162" i="9"/>
  <c r="AS162" i="9" s="1"/>
  <c r="AQ161" i="9"/>
  <c r="AS161" i="9" s="1"/>
  <c r="AQ160" i="9"/>
  <c r="AS160" i="9" s="1"/>
  <c r="AQ159" i="9"/>
  <c r="AS159" i="9" s="1"/>
  <c r="AQ157" i="9"/>
  <c r="AS157" i="9" s="1"/>
  <c r="AQ156" i="9"/>
  <c r="AS156" i="9" s="1"/>
  <c r="AQ155" i="9"/>
  <c r="AS155" i="9" s="1"/>
  <c r="AQ154" i="9"/>
  <c r="AS154" i="9" s="1"/>
  <c r="AQ153" i="9"/>
  <c r="AS153" i="9" s="1"/>
  <c r="AQ152" i="9"/>
  <c r="AS152" i="9" s="1"/>
  <c r="AQ151" i="9"/>
  <c r="AS151" i="9" s="1"/>
  <c r="AG148" i="9"/>
  <c r="AF148" i="9"/>
  <c r="AE147" i="9"/>
  <c r="AD147" i="9"/>
  <c r="AL146" i="9"/>
  <c r="AN146" i="9" s="1"/>
  <c r="AS146" i="9" s="1"/>
  <c r="AE146" i="9"/>
  <c r="AD146" i="9"/>
  <c r="Q146" i="9"/>
  <c r="S146" i="9" s="1"/>
  <c r="X146" i="9" s="1"/>
  <c r="G146" i="9"/>
  <c r="I146" i="9" s="1"/>
  <c r="N146" i="9" s="1"/>
  <c r="AE145" i="9"/>
  <c r="AD145" i="9"/>
  <c r="AL144" i="9"/>
  <c r="AN144" i="9" s="1"/>
  <c r="AS144" i="9" s="1"/>
  <c r="AE144" i="9"/>
  <c r="AD144" i="9"/>
  <c r="Q144" i="9"/>
  <c r="S144" i="9" s="1"/>
  <c r="X144" i="9" s="1"/>
  <c r="AO1127" i="8" s="1"/>
  <c r="G144" i="9"/>
  <c r="I144" i="9" s="1"/>
  <c r="N144" i="9" s="1"/>
  <c r="AN143" i="9"/>
  <c r="AE143" i="9"/>
  <c r="AD143" i="9"/>
  <c r="S143" i="9"/>
  <c r="I143" i="9"/>
  <c r="AE142" i="9"/>
  <c r="AD142" i="9"/>
  <c r="AE141" i="9"/>
  <c r="AD141" i="9"/>
  <c r="AE140" i="9"/>
  <c r="AD140" i="9"/>
  <c r="AE139" i="9"/>
  <c r="AD139" i="9"/>
  <c r="AN138" i="9"/>
  <c r="AE138" i="9"/>
  <c r="AD138" i="9"/>
  <c r="S138" i="9"/>
  <c r="I138" i="9"/>
  <c r="AE137" i="9"/>
  <c r="AD137" i="9"/>
  <c r="AE136" i="9"/>
  <c r="AD136" i="9"/>
  <c r="AE135" i="9"/>
  <c r="AD135" i="9"/>
  <c r="AE134" i="9"/>
  <c r="AD134" i="9"/>
  <c r="AL133" i="9"/>
  <c r="AE133" i="9"/>
  <c r="AD133" i="9"/>
  <c r="Q133" i="9"/>
  <c r="G133" i="9"/>
  <c r="AE132" i="9"/>
  <c r="AD132" i="9"/>
  <c r="AL131" i="9"/>
  <c r="AK131" i="9"/>
  <c r="AE131" i="9"/>
  <c r="AD131" i="9"/>
  <c r="Q131" i="9"/>
  <c r="P131" i="9"/>
  <c r="G131" i="9"/>
  <c r="F131" i="9"/>
  <c r="AE130" i="9"/>
  <c r="AD130" i="9"/>
  <c r="AE129" i="9"/>
  <c r="AD129" i="9"/>
  <c r="AL128" i="9"/>
  <c r="AN128" i="9" s="1"/>
  <c r="AS128" i="9" s="1"/>
  <c r="AE128" i="9"/>
  <c r="AD128" i="9"/>
  <c r="Q128" i="9"/>
  <c r="S128" i="9" s="1"/>
  <c r="G128" i="9"/>
  <c r="I128" i="9" s="1"/>
  <c r="AL127" i="9"/>
  <c r="AN127" i="9" s="1"/>
  <c r="AS127" i="9" s="1"/>
  <c r="AE127" i="9"/>
  <c r="AD127" i="9"/>
  <c r="Q127" i="9"/>
  <c r="S127" i="9" s="1"/>
  <c r="X127" i="9" s="1"/>
  <c r="AC127" i="9" s="1"/>
  <c r="AG127" i="9" s="1"/>
  <c r="G127" i="9"/>
  <c r="I127" i="9" s="1"/>
  <c r="N127" i="9" s="1"/>
  <c r="AB127" i="9" s="1"/>
  <c r="AF127" i="9" s="1"/>
  <c r="AE126" i="9"/>
  <c r="AD126" i="9"/>
  <c r="AN125" i="9"/>
  <c r="AE125" i="9"/>
  <c r="AD125" i="9"/>
  <c r="S125" i="9"/>
  <c r="I125" i="9"/>
  <c r="AN124" i="9"/>
  <c r="AE124" i="9"/>
  <c r="AD124" i="9"/>
  <c r="S124" i="9"/>
  <c r="I124" i="9"/>
  <c r="AL123" i="9"/>
  <c r="AN123" i="9" s="1"/>
  <c r="AS123" i="9" s="1"/>
  <c r="AE123" i="9"/>
  <c r="AD123" i="9"/>
  <c r="Q123" i="9"/>
  <c r="S123" i="9" s="1"/>
  <c r="X123" i="9" s="1"/>
  <c r="G123" i="9"/>
  <c r="I123" i="9" s="1"/>
  <c r="N123" i="9" s="1"/>
  <c r="AL122" i="9"/>
  <c r="AN122" i="9" s="1"/>
  <c r="AS122" i="9" s="1"/>
  <c r="AE122" i="9"/>
  <c r="AD122" i="9"/>
  <c r="Q122" i="9"/>
  <c r="S122" i="9" s="1"/>
  <c r="X122" i="9" s="1"/>
  <c r="AC122" i="9" s="1"/>
  <c r="AG122" i="9" s="1"/>
  <c r="G122" i="9"/>
  <c r="I122" i="9" s="1"/>
  <c r="N122" i="9" s="1"/>
  <c r="AB122" i="9" s="1"/>
  <c r="AF122" i="9" s="1"/>
  <c r="AL121" i="9"/>
  <c r="AN121" i="9" s="1"/>
  <c r="AS121" i="9" s="1"/>
  <c r="AE121" i="9"/>
  <c r="AD121" i="9"/>
  <c r="Q121" i="9"/>
  <c r="S121" i="9" s="1"/>
  <c r="X121" i="9" s="1"/>
  <c r="G121" i="9"/>
  <c r="I121" i="9" s="1"/>
  <c r="N121" i="9" s="1"/>
  <c r="AN120" i="9"/>
  <c r="AE120" i="9"/>
  <c r="AD120" i="9"/>
  <c r="S120" i="9"/>
  <c r="I120" i="9"/>
  <c r="AE119" i="9"/>
  <c r="AD119" i="9"/>
  <c r="AL118" i="9"/>
  <c r="AN118" i="9" s="1"/>
  <c r="AS118" i="9" s="1"/>
  <c r="AE118" i="9"/>
  <c r="AD118" i="9"/>
  <c r="Q118" i="9"/>
  <c r="S118" i="9" s="1"/>
  <c r="X118" i="9" s="1"/>
  <c r="AC118" i="9" s="1"/>
  <c r="AG118" i="9" s="1"/>
  <c r="AL117" i="9"/>
  <c r="AN117" i="9" s="1"/>
  <c r="AS117" i="9" s="1"/>
  <c r="AE117" i="9"/>
  <c r="AD117" i="9"/>
  <c r="Q117" i="9"/>
  <c r="S117" i="9" s="1"/>
  <c r="G117" i="9"/>
  <c r="I117" i="9" s="1"/>
  <c r="AE116" i="9"/>
  <c r="AD116" i="9"/>
  <c r="AL115" i="9"/>
  <c r="AN115" i="9" s="1"/>
  <c r="AS115" i="9" s="1"/>
  <c r="AE115" i="9"/>
  <c r="AD115" i="9"/>
  <c r="Q115" i="9"/>
  <c r="S115" i="9" s="1"/>
  <c r="X115" i="9" s="1"/>
  <c r="AC115" i="9" s="1"/>
  <c r="AG115" i="9" s="1"/>
  <c r="G115" i="9"/>
  <c r="I115" i="9" s="1"/>
  <c r="N115" i="9" s="1"/>
  <c r="AB115" i="9" s="1"/>
  <c r="AF115" i="9" s="1"/>
  <c r="AL114" i="9"/>
  <c r="AN114" i="9" s="1"/>
  <c r="AS114" i="9" s="1"/>
  <c r="AE114" i="9"/>
  <c r="AD114" i="9"/>
  <c r="Q114" i="9"/>
  <c r="S114" i="9" s="1"/>
  <c r="X114" i="9" s="1"/>
  <c r="AC114" i="9" s="1"/>
  <c r="AG114" i="9" s="1"/>
  <c r="G114" i="9"/>
  <c r="I114" i="9" s="1"/>
  <c r="N114" i="9" s="1"/>
  <c r="AB114" i="9" s="1"/>
  <c r="AF114" i="9" s="1"/>
  <c r="AL113" i="9"/>
  <c r="AN113" i="9" s="1"/>
  <c r="AS113" i="9" s="1"/>
  <c r="AE113" i="9"/>
  <c r="AD113" i="9"/>
  <c r="Q113" i="9"/>
  <c r="S113" i="9" s="1"/>
  <c r="X113" i="9" s="1"/>
  <c r="AC113" i="9" s="1"/>
  <c r="AG113" i="9" s="1"/>
  <c r="G113" i="9"/>
  <c r="I113" i="9" s="1"/>
  <c r="N113" i="9" s="1"/>
  <c r="AB113" i="9" s="1"/>
  <c r="AF113" i="9" s="1"/>
  <c r="AL112" i="9"/>
  <c r="AN112" i="9" s="1"/>
  <c r="AS112" i="9" s="1"/>
  <c r="AE112" i="9"/>
  <c r="AD112" i="9"/>
  <c r="Q112" i="9"/>
  <c r="S112" i="9" s="1"/>
  <c r="G112" i="9"/>
  <c r="I112" i="9" s="1"/>
  <c r="AL111" i="9"/>
  <c r="AN111" i="9" s="1"/>
  <c r="AS111" i="9" s="1"/>
  <c r="AE111" i="9"/>
  <c r="AD111" i="9"/>
  <c r="Q111" i="9"/>
  <c r="S111" i="9" s="1"/>
  <c r="X111" i="9" s="1"/>
  <c r="AC111" i="9" s="1"/>
  <c r="AG111" i="9" s="1"/>
  <c r="G111" i="9"/>
  <c r="I111" i="9" s="1"/>
  <c r="N111" i="9" s="1"/>
  <c r="AB111" i="9" s="1"/>
  <c r="AF111" i="9" s="1"/>
  <c r="AL110" i="9"/>
  <c r="AN110" i="9" s="1"/>
  <c r="AS110" i="9" s="1"/>
  <c r="AE110" i="9"/>
  <c r="AD110" i="9"/>
  <c r="Q110" i="9"/>
  <c r="S110" i="9" s="1"/>
  <c r="X110" i="9" s="1"/>
  <c r="AC110" i="9" s="1"/>
  <c r="AG110" i="9" s="1"/>
  <c r="G110" i="9"/>
  <c r="I110" i="9" s="1"/>
  <c r="N110" i="9" s="1"/>
  <c r="AB110" i="9" s="1"/>
  <c r="AF110" i="9" s="1"/>
  <c r="AL109" i="9"/>
  <c r="AN109" i="9" s="1"/>
  <c r="AS109" i="9" s="1"/>
  <c r="AE109" i="9"/>
  <c r="AD109" i="9"/>
  <c r="Q109" i="9"/>
  <c r="S109" i="9" s="1"/>
  <c r="X109" i="9" s="1"/>
  <c r="AC109" i="9" s="1"/>
  <c r="AG109" i="9" s="1"/>
  <c r="G109" i="9"/>
  <c r="I109" i="9" s="1"/>
  <c r="N109" i="9" s="1"/>
  <c r="AB109" i="9" s="1"/>
  <c r="AF109" i="9" s="1"/>
  <c r="AL108" i="9"/>
  <c r="AN108" i="9" s="1"/>
  <c r="AS108" i="9" s="1"/>
  <c r="AE108" i="9"/>
  <c r="AD108" i="9"/>
  <c r="Q108" i="9"/>
  <c r="S108" i="9" s="1"/>
  <c r="X108" i="9" s="1"/>
  <c r="AC108" i="9" s="1"/>
  <c r="AG108" i="9" s="1"/>
  <c r="G108" i="9"/>
  <c r="I108" i="9" s="1"/>
  <c r="N108" i="9" s="1"/>
  <c r="AB108" i="9" s="1"/>
  <c r="AF108" i="9" s="1"/>
  <c r="AL107" i="9"/>
  <c r="AN107" i="9" s="1"/>
  <c r="AS107" i="9" s="1"/>
  <c r="AE107" i="9"/>
  <c r="AD107" i="9"/>
  <c r="Q107" i="9"/>
  <c r="S107" i="9" s="1"/>
  <c r="X107" i="9" s="1"/>
  <c r="AC107" i="9" s="1"/>
  <c r="AG107" i="9" s="1"/>
  <c r="G107" i="9"/>
  <c r="I107" i="9" s="1"/>
  <c r="N107" i="9" s="1"/>
  <c r="AB107" i="9" s="1"/>
  <c r="AF107" i="9" s="1"/>
  <c r="AL106" i="9"/>
  <c r="AN106" i="9" s="1"/>
  <c r="AS106" i="9" s="1"/>
  <c r="AE106" i="9"/>
  <c r="AD106" i="9"/>
  <c r="Q106" i="9"/>
  <c r="S106" i="9" s="1"/>
  <c r="X106" i="9" s="1"/>
  <c r="AC106" i="9" s="1"/>
  <c r="AG106" i="9" s="1"/>
  <c r="G106" i="9"/>
  <c r="I106" i="9" s="1"/>
  <c r="N106" i="9" s="1"/>
  <c r="AB106" i="9" s="1"/>
  <c r="AF106" i="9" s="1"/>
  <c r="AN105" i="9"/>
  <c r="AE105" i="9"/>
  <c r="AD105" i="9"/>
  <c r="S105" i="9"/>
  <c r="I105" i="9"/>
  <c r="AN104" i="9"/>
  <c r="AE104" i="9"/>
  <c r="AD104" i="9"/>
  <c r="S104" i="9"/>
  <c r="I104" i="9"/>
  <c r="AN103" i="9"/>
  <c r="AE103" i="9"/>
  <c r="AD103" i="9"/>
  <c r="S103" i="9"/>
  <c r="I103" i="9"/>
  <c r="AN102" i="9"/>
  <c r="AE102" i="9"/>
  <c r="AD102" i="9"/>
  <c r="S102" i="9"/>
  <c r="I102" i="9"/>
  <c r="AE101" i="9"/>
  <c r="AD101" i="9"/>
  <c r="AE100" i="9"/>
  <c r="AD100" i="9"/>
  <c r="AN99" i="9"/>
  <c r="AE99" i="9"/>
  <c r="AD99" i="9"/>
  <c r="S99" i="9"/>
  <c r="I99" i="9"/>
  <c r="AE98" i="9"/>
  <c r="AD98" i="9"/>
  <c r="AE97" i="9"/>
  <c r="AD97" i="9"/>
  <c r="AE96" i="9"/>
  <c r="AD96" i="9"/>
  <c r="AN95" i="9"/>
  <c r="AE95" i="9"/>
  <c r="AD95" i="9"/>
  <c r="S95" i="9"/>
  <c r="I95" i="9"/>
  <c r="AE94" i="9"/>
  <c r="AD94" i="9"/>
  <c r="AE93" i="9"/>
  <c r="AD93" i="9"/>
  <c r="AN92" i="9"/>
  <c r="AE92" i="9"/>
  <c r="AD92" i="9"/>
  <c r="S92" i="9"/>
  <c r="I92" i="9"/>
  <c r="AL91" i="9"/>
  <c r="AN91" i="9" s="1"/>
  <c r="AS91" i="9" s="1"/>
  <c r="AE91" i="9"/>
  <c r="AD91" i="9"/>
  <c r="Q91" i="9"/>
  <c r="S91" i="9" s="1"/>
  <c r="X91" i="9" s="1"/>
  <c r="G91" i="9"/>
  <c r="I91" i="9" s="1"/>
  <c r="N91" i="9" s="1"/>
  <c r="AE90" i="9"/>
  <c r="AD90" i="9"/>
  <c r="AN89" i="9"/>
  <c r="AE89" i="9"/>
  <c r="AD89" i="9"/>
  <c r="S89" i="9"/>
  <c r="I89" i="9"/>
  <c r="AE88" i="9"/>
  <c r="AD88" i="9"/>
  <c r="AE87" i="9"/>
  <c r="AD87" i="9"/>
  <c r="AE86" i="9"/>
  <c r="AD86" i="9"/>
  <c r="AE85" i="9"/>
  <c r="AD85" i="9"/>
  <c r="AE84" i="9"/>
  <c r="AD84" i="9"/>
  <c r="AE83" i="9"/>
  <c r="AD83" i="9"/>
  <c r="AE82" i="9"/>
  <c r="AD82" i="9"/>
  <c r="AR81" i="9"/>
  <c r="AP81" i="9"/>
  <c r="AN81" i="9"/>
  <c r="W81" i="9"/>
  <c r="U81" i="9"/>
  <c r="S81" i="9"/>
  <c r="M81" i="9"/>
  <c r="K81" i="9"/>
  <c r="I81" i="9"/>
  <c r="Z81" i="9" s="1"/>
  <c r="AD81" i="9" s="1"/>
  <c r="AR80" i="9"/>
  <c r="AP80" i="9"/>
  <c r="W80" i="9"/>
  <c r="U80" i="9"/>
  <c r="M80" i="9"/>
  <c r="K80" i="9"/>
  <c r="AR79" i="9"/>
  <c r="AP79" i="9"/>
  <c r="AL79" i="9"/>
  <c r="AN79" i="9" s="1"/>
  <c r="W79" i="9"/>
  <c r="U79" i="9"/>
  <c r="Q79" i="9"/>
  <c r="S79" i="9" s="1"/>
  <c r="M79" i="9"/>
  <c r="K79" i="9"/>
  <c r="G79" i="9"/>
  <c r="I79" i="9" s="1"/>
  <c r="Z79" i="9" s="1"/>
  <c r="AD79" i="9" s="1"/>
  <c r="AR78" i="9"/>
  <c r="AP78" i="9"/>
  <c r="W78" i="9"/>
  <c r="U78" i="9"/>
  <c r="M78" i="9"/>
  <c r="K78" i="9"/>
  <c r="AR77" i="9"/>
  <c r="AP77" i="9"/>
  <c r="AL77" i="9"/>
  <c r="AN77" i="9" s="1"/>
  <c r="W77" i="9"/>
  <c r="U77" i="9"/>
  <c r="Q77" i="9"/>
  <c r="S77" i="9" s="1"/>
  <c r="M77" i="9"/>
  <c r="K77" i="9"/>
  <c r="G77" i="9"/>
  <c r="I77" i="9" s="1"/>
  <c r="Z77" i="9" s="1"/>
  <c r="AD77" i="9" s="1"/>
  <c r="AR75" i="9"/>
  <c r="AP75" i="9"/>
  <c r="W75" i="9"/>
  <c r="U75" i="9"/>
  <c r="M75" i="9"/>
  <c r="K75" i="9"/>
  <c r="AR74" i="9"/>
  <c r="AP74" i="9"/>
  <c r="W74" i="9"/>
  <c r="U74" i="9"/>
  <c r="M74" i="9"/>
  <c r="K74" i="9"/>
  <c r="AQ72" i="9"/>
  <c r="AR72" i="9" s="1"/>
  <c r="AP72" i="9"/>
  <c r="AL72" i="9"/>
  <c r="V72" i="9"/>
  <c r="W72" i="9" s="1"/>
  <c r="U72" i="9"/>
  <c r="Q72" i="9"/>
  <c r="L72" i="9"/>
  <c r="M72" i="9" s="1"/>
  <c r="K72" i="9"/>
  <c r="G72" i="9"/>
  <c r="AR71" i="9"/>
  <c r="AP71" i="9"/>
  <c r="W71" i="9"/>
  <c r="U71" i="9"/>
  <c r="M71" i="9"/>
  <c r="K71" i="9"/>
  <c r="AQ70" i="9"/>
  <c r="AR70" i="9" s="1"/>
  <c r="AP70" i="9"/>
  <c r="AL70" i="9"/>
  <c r="AN70" i="9" s="1"/>
  <c r="V70" i="9"/>
  <c r="W70" i="9" s="1"/>
  <c r="U70" i="9"/>
  <c r="Q70" i="9"/>
  <c r="S70" i="9" s="1"/>
  <c r="L70" i="9"/>
  <c r="M70" i="9" s="1"/>
  <c r="K70" i="9"/>
  <c r="G70" i="9"/>
  <c r="I70" i="9" s="1"/>
  <c r="AP69" i="9"/>
  <c r="U69" i="9"/>
  <c r="K69" i="9"/>
  <c r="AQ67" i="9"/>
  <c r="AR67" i="9" s="1"/>
  <c r="AP67" i="9"/>
  <c r="V67" i="9"/>
  <c r="W67" i="9" s="1"/>
  <c r="U67" i="9"/>
  <c r="L67" i="9"/>
  <c r="M67" i="9" s="1"/>
  <c r="K67" i="9"/>
  <c r="AR66" i="9"/>
  <c r="AP66" i="9"/>
  <c r="W66" i="9"/>
  <c r="U66" i="9"/>
  <c r="M66" i="9"/>
  <c r="K66" i="9"/>
  <c r="AQ65" i="9"/>
  <c r="AR65" i="9" s="1"/>
  <c r="AP65" i="9"/>
  <c r="V65" i="9"/>
  <c r="W65" i="9" s="1"/>
  <c r="U65" i="9"/>
  <c r="L65" i="9"/>
  <c r="M65" i="9" s="1"/>
  <c r="K65" i="9"/>
  <c r="AQ64" i="9"/>
  <c r="AR64" i="9" s="1"/>
  <c r="AP64" i="9"/>
  <c r="V64" i="9"/>
  <c r="W64" i="9" s="1"/>
  <c r="U64" i="9"/>
  <c r="L64" i="9"/>
  <c r="M64" i="9" s="1"/>
  <c r="K64" i="9"/>
  <c r="AQ63" i="9"/>
  <c r="AR63" i="9" s="1"/>
  <c r="AP63" i="9"/>
  <c r="V63" i="9"/>
  <c r="W63" i="9" s="1"/>
  <c r="U63" i="9"/>
  <c r="L63" i="9"/>
  <c r="M63" i="9" s="1"/>
  <c r="K63" i="9"/>
  <c r="AQ62" i="9"/>
  <c r="AR62" i="9" s="1"/>
  <c r="AP62" i="9"/>
  <c r="AL62" i="9"/>
  <c r="AN62" i="9" s="1"/>
  <c r="V62" i="9"/>
  <c r="W62" i="9" s="1"/>
  <c r="U62" i="9"/>
  <c r="Q62" i="9"/>
  <c r="S62" i="9" s="1"/>
  <c r="L62" i="9"/>
  <c r="M62" i="9" s="1"/>
  <c r="K62" i="9"/>
  <c r="G62" i="9"/>
  <c r="I62" i="9" s="1"/>
  <c r="Z62" i="9" s="1"/>
  <c r="AD62" i="9" s="1"/>
  <c r="AQ61" i="9"/>
  <c r="AR61" i="9" s="1"/>
  <c r="AP61" i="9"/>
  <c r="V61" i="9"/>
  <c r="W61" i="9" s="1"/>
  <c r="U61" i="9"/>
  <c r="L61" i="9"/>
  <c r="M61" i="9" s="1"/>
  <c r="K61" i="9"/>
  <c r="AR60" i="9"/>
  <c r="AP60" i="9"/>
  <c r="W60" i="9"/>
  <c r="U60" i="9"/>
  <c r="M60" i="9"/>
  <c r="K60" i="9"/>
  <c r="AQ59" i="9"/>
  <c r="AR59" i="9" s="1"/>
  <c r="AP59" i="9"/>
  <c r="AL59" i="9"/>
  <c r="AN59" i="9" s="1"/>
  <c r="V59" i="9"/>
  <c r="W59" i="9" s="1"/>
  <c r="U59" i="9"/>
  <c r="Q59" i="9"/>
  <c r="S59" i="9" s="1"/>
  <c r="L59" i="9"/>
  <c r="M59" i="9" s="1"/>
  <c r="K59" i="9"/>
  <c r="G59" i="9"/>
  <c r="I59" i="9" s="1"/>
  <c r="Z59" i="9" s="1"/>
  <c r="AD59" i="9" s="1"/>
  <c r="AQ58" i="9"/>
  <c r="AR58" i="9" s="1"/>
  <c r="AP58" i="9"/>
  <c r="AL58" i="9"/>
  <c r="AN58" i="9" s="1"/>
  <c r="V58" i="9"/>
  <c r="W58" i="9" s="1"/>
  <c r="U58" i="9"/>
  <c r="Q58" i="9"/>
  <c r="S58" i="9" s="1"/>
  <c r="L58" i="9"/>
  <c r="M58" i="9" s="1"/>
  <c r="K58" i="9"/>
  <c r="G58" i="9"/>
  <c r="I58" i="9" s="1"/>
  <c r="AQ57" i="9"/>
  <c r="AR57" i="9" s="1"/>
  <c r="AP57" i="9"/>
  <c r="U57" i="9"/>
  <c r="K57" i="9"/>
  <c r="AR54" i="9"/>
  <c r="AP54" i="9"/>
  <c r="W54" i="9"/>
  <c r="U54" i="9"/>
  <c r="M54" i="9"/>
  <c r="K54" i="9"/>
  <c r="AQ53" i="9"/>
  <c r="AR53" i="9" s="1"/>
  <c r="AP53" i="9"/>
  <c r="AL53" i="9"/>
  <c r="AN53" i="9" s="1"/>
  <c r="V53" i="9"/>
  <c r="W53" i="9" s="1"/>
  <c r="U53" i="9"/>
  <c r="Q53" i="9"/>
  <c r="S53" i="9" s="1"/>
  <c r="L53" i="9"/>
  <c r="M53" i="9" s="1"/>
  <c r="K53" i="9"/>
  <c r="G53" i="9"/>
  <c r="I53" i="9" s="1"/>
  <c r="AR52" i="9"/>
  <c r="AP52" i="9"/>
  <c r="AL52" i="9"/>
  <c r="AN52" i="9" s="1"/>
  <c r="W52" i="9"/>
  <c r="U52" i="9"/>
  <c r="Q52" i="9"/>
  <c r="S52" i="9" s="1"/>
  <c r="M52" i="9"/>
  <c r="K52" i="9"/>
  <c r="G52" i="9"/>
  <c r="I52" i="9" s="1"/>
  <c r="AQ51" i="9"/>
  <c r="AR51" i="9" s="1"/>
  <c r="AP51" i="9"/>
  <c r="AL51" i="9"/>
  <c r="AN51" i="9" s="1"/>
  <c r="V51" i="9"/>
  <c r="W51" i="9" s="1"/>
  <c r="U51" i="9"/>
  <c r="Q51" i="9"/>
  <c r="S51" i="9" s="1"/>
  <c r="L51" i="9"/>
  <c r="M51" i="9" s="1"/>
  <c r="K51" i="9"/>
  <c r="G51" i="9"/>
  <c r="I51" i="9" s="1"/>
  <c r="Z51" i="9" s="1"/>
  <c r="AD51" i="9" s="1"/>
  <c r="AQ50" i="9"/>
  <c r="AR50" i="9" s="1"/>
  <c r="AP50" i="9"/>
  <c r="AL50" i="9"/>
  <c r="AN50" i="9" s="1"/>
  <c r="V50" i="9"/>
  <c r="W50" i="9" s="1"/>
  <c r="U50" i="9"/>
  <c r="Q50" i="9"/>
  <c r="S50" i="9" s="1"/>
  <c r="L50" i="9"/>
  <c r="M50" i="9" s="1"/>
  <c r="K50" i="9"/>
  <c r="G50" i="9"/>
  <c r="I50" i="9" s="1"/>
  <c r="AQ49" i="9"/>
  <c r="AR49" i="9" s="1"/>
  <c r="AP49" i="9"/>
  <c r="AL49" i="9"/>
  <c r="AN49" i="9" s="1"/>
  <c r="V49" i="9"/>
  <c r="W49" i="9" s="1"/>
  <c r="U49" i="9"/>
  <c r="Q49" i="9"/>
  <c r="S49" i="9" s="1"/>
  <c r="L49" i="9"/>
  <c r="M49" i="9" s="1"/>
  <c r="K49" i="9"/>
  <c r="G49" i="9"/>
  <c r="I49" i="9" s="1"/>
  <c r="Z49" i="9" s="1"/>
  <c r="AD49" i="9" s="1"/>
  <c r="AR48" i="9"/>
  <c r="AP48" i="9"/>
  <c r="AL48" i="9"/>
  <c r="AN48" i="9" s="1"/>
  <c r="W48" i="9"/>
  <c r="U48" i="9"/>
  <c r="Q48" i="9"/>
  <c r="S48" i="9" s="1"/>
  <c r="M48" i="9"/>
  <c r="K48" i="9"/>
  <c r="G48" i="9"/>
  <c r="I48" i="9" s="1"/>
  <c r="AQ47" i="9"/>
  <c r="AR47" i="9" s="1"/>
  <c r="AP47" i="9"/>
  <c r="AL47" i="9"/>
  <c r="AN47" i="9" s="1"/>
  <c r="V47" i="9"/>
  <c r="W47" i="9" s="1"/>
  <c r="U47" i="9"/>
  <c r="Q47" i="9"/>
  <c r="S47" i="9" s="1"/>
  <c r="L47" i="9"/>
  <c r="M47" i="9" s="1"/>
  <c r="K47" i="9"/>
  <c r="G47" i="9"/>
  <c r="I47" i="9" s="1"/>
  <c r="AQ46" i="9"/>
  <c r="AR46" i="9" s="1"/>
  <c r="AP46" i="9"/>
  <c r="AL46" i="9"/>
  <c r="AN46" i="9" s="1"/>
  <c r="V46" i="9"/>
  <c r="W46" i="9" s="1"/>
  <c r="U46" i="9"/>
  <c r="Q46" i="9"/>
  <c r="S46" i="9" s="1"/>
  <c r="L46" i="9"/>
  <c r="M46" i="9" s="1"/>
  <c r="K46" i="9"/>
  <c r="G46" i="9"/>
  <c r="I46" i="9" s="1"/>
  <c r="AQ45" i="9"/>
  <c r="AR45" i="9" s="1"/>
  <c r="AP45" i="9"/>
  <c r="AL45" i="9"/>
  <c r="AN45" i="9" s="1"/>
  <c r="V45" i="9"/>
  <c r="W45" i="9" s="1"/>
  <c r="U45" i="9"/>
  <c r="Q45" i="9"/>
  <c r="S45" i="9" s="1"/>
  <c r="L45" i="9"/>
  <c r="M45" i="9" s="1"/>
  <c r="K45" i="9"/>
  <c r="G45" i="9"/>
  <c r="I45" i="9" s="1"/>
  <c r="AQ42" i="9"/>
  <c r="AR42" i="9" s="1"/>
  <c r="AP42" i="9"/>
  <c r="AL42" i="9"/>
  <c r="AN42" i="9" s="1"/>
  <c r="V42" i="9"/>
  <c r="W42" i="9" s="1"/>
  <c r="U42" i="9"/>
  <c r="Q42" i="9"/>
  <c r="S42" i="9" s="1"/>
  <c r="L42" i="9"/>
  <c r="M42" i="9" s="1"/>
  <c r="K42" i="9"/>
  <c r="G42" i="9"/>
  <c r="I42" i="9" s="1"/>
  <c r="Z42" i="9" s="1"/>
  <c r="AD42" i="9" s="1"/>
  <c r="AP41" i="9"/>
  <c r="U41" i="9"/>
  <c r="K41" i="9"/>
  <c r="AP40" i="9"/>
  <c r="U40" i="9"/>
  <c r="K40" i="9"/>
  <c r="AP39" i="9"/>
  <c r="U39" i="9"/>
  <c r="K39" i="9"/>
  <c r="AP38" i="9"/>
  <c r="U38" i="9"/>
  <c r="K38" i="9"/>
  <c r="AP37" i="9"/>
  <c r="U37" i="9"/>
  <c r="K37" i="9"/>
  <c r="AR35" i="9"/>
  <c r="AP35" i="9"/>
  <c r="W35" i="9"/>
  <c r="U35" i="9"/>
  <c r="AQ34" i="9"/>
  <c r="AR34" i="9" s="1"/>
  <c r="AP34" i="9"/>
  <c r="V34" i="9"/>
  <c r="W34" i="9" s="1"/>
  <c r="U34" i="9"/>
  <c r="L34" i="9"/>
  <c r="M34" i="9" s="1"/>
  <c r="K34" i="9"/>
  <c r="AQ33" i="9"/>
  <c r="AR33" i="9" s="1"/>
  <c r="AP33" i="9"/>
  <c r="V33" i="9"/>
  <c r="W33" i="9" s="1"/>
  <c r="U33" i="9"/>
  <c r="L33" i="9"/>
  <c r="M33" i="9" s="1"/>
  <c r="K33" i="9"/>
  <c r="AR32" i="9"/>
  <c r="AP32" i="9"/>
  <c r="AL32" i="9"/>
  <c r="AN32" i="9" s="1"/>
  <c r="W32" i="9"/>
  <c r="U32" i="9"/>
  <c r="Q32" i="9"/>
  <c r="S32" i="9" s="1"/>
  <c r="M32" i="9"/>
  <c r="K32" i="9"/>
  <c r="G32" i="9"/>
  <c r="I32" i="9" s="1"/>
  <c r="AQ31" i="9"/>
  <c r="AR31" i="9" s="1"/>
  <c r="AP31" i="9"/>
  <c r="AL31" i="9"/>
  <c r="AN31" i="9" s="1"/>
  <c r="V31" i="9"/>
  <c r="W31" i="9" s="1"/>
  <c r="U31" i="9"/>
  <c r="Q31" i="9"/>
  <c r="S31" i="9" s="1"/>
  <c r="L31" i="9"/>
  <c r="M31" i="9" s="1"/>
  <c r="K31" i="9"/>
  <c r="G31" i="9"/>
  <c r="I31" i="9" s="1"/>
  <c r="AQ30" i="9"/>
  <c r="AR30" i="9" s="1"/>
  <c r="AP30" i="9"/>
  <c r="V30" i="9"/>
  <c r="W30" i="9" s="1"/>
  <c r="U30" i="9"/>
  <c r="L30" i="9"/>
  <c r="M30" i="9" s="1"/>
  <c r="K30" i="9"/>
  <c r="AQ29" i="9"/>
  <c r="AR29" i="9" s="1"/>
  <c r="AP29" i="9"/>
  <c r="V29" i="9"/>
  <c r="W29" i="9" s="1"/>
  <c r="U29" i="9"/>
  <c r="L29" i="9"/>
  <c r="M29" i="9" s="1"/>
  <c r="K29" i="9"/>
  <c r="AQ28" i="9"/>
  <c r="AR28" i="9" s="1"/>
  <c r="AP28" i="9"/>
  <c r="AL28" i="9"/>
  <c r="AN28" i="9" s="1"/>
  <c r="V28" i="9"/>
  <c r="W28" i="9" s="1"/>
  <c r="U28" i="9"/>
  <c r="Q28" i="9"/>
  <c r="S28" i="9" s="1"/>
  <c r="L28" i="9"/>
  <c r="M28" i="9" s="1"/>
  <c r="K28" i="9"/>
  <c r="G28" i="9"/>
  <c r="I28" i="9" s="1"/>
  <c r="AQ27" i="9"/>
  <c r="AR27" i="9" s="1"/>
  <c r="AP27" i="9"/>
  <c r="V27" i="9"/>
  <c r="W27" i="9" s="1"/>
  <c r="U27" i="9"/>
  <c r="L27" i="9"/>
  <c r="M27" i="9" s="1"/>
  <c r="K27" i="9"/>
  <c r="AQ26" i="9"/>
  <c r="AR26" i="9" s="1"/>
  <c r="AP26" i="9"/>
  <c r="AL26" i="9"/>
  <c r="AN26" i="9" s="1"/>
  <c r="V26" i="9"/>
  <c r="W26" i="9" s="1"/>
  <c r="U26" i="9"/>
  <c r="Q26" i="9"/>
  <c r="S26" i="9" s="1"/>
  <c r="L26" i="9"/>
  <c r="M26" i="9" s="1"/>
  <c r="K26" i="9"/>
  <c r="G26" i="9"/>
  <c r="I26" i="9" s="1"/>
  <c r="AQ25" i="9"/>
  <c r="AR25" i="9" s="1"/>
  <c r="AP25" i="9"/>
  <c r="AL25" i="9"/>
  <c r="AN25" i="9" s="1"/>
  <c r="V25" i="9"/>
  <c r="W25" i="9" s="1"/>
  <c r="U25" i="9"/>
  <c r="Q25" i="9"/>
  <c r="S25" i="9" s="1"/>
  <c r="L25" i="9"/>
  <c r="M25" i="9" s="1"/>
  <c r="K25" i="9"/>
  <c r="G25" i="9"/>
  <c r="I25" i="9" s="1"/>
  <c r="Z25" i="9" s="1"/>
  <c r="AD25" i="9" s="1"/>
  <c r="AP24" i="9"/>
  <c r="U24" i="9"/>
  <c r="K24" i="9"/>
  <c r="AR22" i="9"/>
  <c r="AP22" i="9"/>
  <c r="W22" i="9"/>
  <c r="U22" i="9"/>
  <c r="M22" i="9"/>
  <c r="K22" i="9"/>
  <c r="AP21" i="9"/>
  <c r="U21" i="9"/>
  <c r="K21" i="9"/>
  <c r="AP20" i="9"/>
  <c r="U20" i="9"/>
  <c r="K20" i="9"/>
  <c r="AQ19" i="9"/>
  <c r="AR19" i="9" s="1"/>
  <c r="V19" i="9"/>
  <c r="W19" i="9" s="1"/>
  <c r="L19" i="9"/>
  <c r="M19" i="9" s="1"/>
  <c r="AQ18" i="9"/>
  <c r="AR18" i="9" s="1"/>
  <c r="V18" i="9"/>
  <c r="W18" i="9" s="1"/>
  <c r="L18" i="9"/>
  <c r="M18" i="9" s="1"/>
  <c r="AQ17" i="9"/>
  <c r="AR17" i="9" s="1"/>
  <c r="V17" i="9"/>
  <c r="W17" i="9" s="1"/>
  <c r="L17" i="9"/>
  <c r="M17" i="9" s="1"/>
  <c r="AQ15" i="9"/>
  <c r="AR15" i="9" s="1"/>
  <c r="V15" i="9"/>
  <c r="W15" i="9" s="1"/>
  <c r="L15" i="9"/>
  <c r="M15" i="9" s="1"/>
  <c r="AQ14" i="9"/>
  <c r="AR14" i="9" s="1"/>
  <c r="AP14" i="9"/>
  <c r="V14" i="9"/>
  <c r="W14" i="9" s="1"/>
  <c r="U14" i="9"/>
  <c r="L14" i="9"/>
  <c r="M14" i="9" s="1"/>
  <c r="K14" i="9"/>
  <c r="AQ12" i="9"/>
  <c r="AR12" i="9" s="1"/>
  <c r="AP12" i="9"/>
  <c r="V12" i="9"/>
  <c r="W12" i="9" s="1"/>
  <c r="U12" i="9"/>
  <c r="L12" i="9"/>
  <c r="M12" i="9" s="1"/>
  <c r="K12" i="9"/>
  <c r="AP11" i="9"/>
  <c r="U11" i="9"/>
  <c r="K11" i="9"/>
  <c r="AQ10" i="9"/>
  <c r="AR10" i="9" s="1"/>
  <c r="V10" i="9"/>
  <c r="W10" i="9" s="1"/>
  <c r="L10" i="9"/>
  <c r="M10" i="9" s="1"/>
  <c r="AQ9" i="9"/>
  <c r="AR9" i="9" s="1"/>
  <c r="V9" i="9"/>
  <c r="W9" i="9" s="1"/>
  <c r="L9" i="9"/>
  <c r="M9" i="9" s="1"/>
  <c r="AQ8" i="9"/>
  <c r="AR8" i="9" s="1"/>
  <c r="V8" i="9"/>
  <c r="W8" i="9" s="1"/>
  <c r="L8" i="9"/>
  <c r="M8" i="9" s="1"/>
  <c r="AQ6" i="9"/>
  <c r="AR6" i="9" s="1"/>
  <c r="V6" i="9"/>
  <c r="W6" i="9" s="1"/>
  <c r="L6" i="9"/>
  <c r="M6" i="9" s="1"/>
  <c r="B1" i="9"/>
  <c r="H54" i="3" s="1"/>
  <c r="AP1735" i="8"/>
  <c r="AP1708" i="8"/>
  <c r="AP1673" i="8"/>
  <c r="AQ1234" i="8"/>
  <c r="AI1234" i="8"/>
  <c r="AC1234" i="8"/>
  <c r="W1234" i="8"/>
  <c r="O1234" i="8"/>
  <c r="I1234" i="8"/>
  <c r="AQ1217" i="8"/>
  <c r="AI1217" i="8"/>
  <c r="AC1217" i="8"/>
  <c r="W1217" i="8"/>
  <c r="O1217" i="8"/>
  <c r="I1217" i="8"/>
  <c r="AI970" i="8"/>
  <c r="AI956" i="8"/>
  <c r="Q845" i="8"/>
  <c r="Q844" i="8"/>
  <c r="Q843" i="8"/>
  <c r="Q842" i="8"/>
  <c r="Q841" i="8"/>
  <c r="Q840" i="8"/>
  <c r="Q839" i="8"/>
  <c r="Q838" i="8"/>
  <c r="Q837" i="8"/>
  <c r="Q836" i="8"/>
  <c r="Q835" i="8"/>
  <c r="N803" i="8"/>
  <c r="AQ788" i="8"/>
  <c r="AQ786" i="8"/>
  <c r="X752" i="8"/>
  <c r="X739" i="8"/>
  <c r="AS505" i="8"/>
  <c r="AS498" i="8" s="1"/>
  <c r="AO505" i="8"/>
  <c r="AO498" i="8" s="1"/>
  <c r="AG505" i="8"/>
  <c r="AG498" i="8" s="1"/>
  <c r="AC505" i="8"/>
  <c r="AC498" i="8" s="1"/>
  <c r="Y505" i="8"/>
  <c r="Y498" i="8" s="1"/>
  <c r="U505" i="8"/>
  <c r="Q505" i="8"/>
  <c r="Q498" i="8" s="1"/>
  <c r="M505" i="8"/>
  <c r="M498" i="8" s="1"/>
  <c r="I505" i="8"/>
  <c r="I498" i="8" s="1"/>
  <c r="AW504" i="8"/>
  <c r="AW503" i="8"/>
  <c r="AW502" i="8"/>
  <c r="AK494" i="8"/>
  <c r="AK513" i="8" s="1"/>
  <c r="AG494" i="8"/>
  <c r="AG487" i="8" s="1"/>
  <c r="U494" i="8"/>
  <c r="U487" i="8" s="1"/>
  <c r="M494" i="8"/>
  <c r="I494" i="8"/>
  <c r="AW493" i="8"/>
  <c r="AS487" i="8"/>
  <c r="AO487" i="8"/>
  <c r="AS461" i="8"/>
  <c r="AS454" i="8" s="1"/>
  <c r="AO461" i="8"/>
  <c r="AO454" i="8" s="1"/>
  <c r="AG461" i="8"/>
  <c r="AG454" i="8" s="1"/>
  <c r="AC461" i="8"/>
  <c r="AC454" i="8" s="1"/>
  <c r="Y461" i="8"/>
  <c r="Y454" i="8" s="1"/>
  <c r="U461" i="8"/>
  <c r="U454" i="8" s="1"/>
  <c r="Q461" i="8"/>
  <c r="Q454" i="8" s="1"/>
  <c r="M461" i="8"/>
  <c r="M454" i="8" s="1"/>
  <c r="I461" i="8"/>
  <c r="I454" i="8" s="1"/>
  <c r="AW460" i="8"/>
  <c r="AW459" i="8"/>
  <c r="AW458" i="8"/>
  <c r="AK450" i="8"/>
  <c r="AK469" i="8" s="1"/>
  <c r="AG450" i="8"/>
  <c r="AG443" i="8" s="1"/>
  <c r="U450" i="8"/>
  <c r="M450" i="8"/>
  <c r="I450" i="8"/>
  <c r="I443" i="8" s="1"/>
  <c r="AW449" i="8"/>
  <c r="AG406" i="8"/>
  <c r="AB406" i="8"/>
  <c r="AB399" i="8" s="1"/>
  <c r="W406" i="8"/>
  <c r="W399" i="8" s="1"/>
  <c r="M406" i="8"/>
  <c r="M399" i="8" s="1"/>
  <c r="H406" i="8"/>
  <c r="H399" i="8" s="1"/>
  <c r="AT405" i="8"/>
  <c r="AT404" i="8"/>
  <c r="AT403" i="8"/>
  <c r="AG399" i="8"/>
  <c r="AT394" i="8"/>
  <c r="AG352" i="8"/>
  <c r="AG345" i="8" s="1"/>
  <c r="AB352" i="8"/>
  <c r="AB345" i="8" s="1"/>
  <c r="W352" i="8"/>
  <c r="W345" i="8" s="1"/>
  <c r="M352" i="8"/>
  <c r="M345" i="8" s="1"/>
  <c r="H352" i="8"/>
  <c r="H345" i="8" s="1"/>
  <c r="AT351" i="8"/>
  <c r="AT350" i="8"/>
  <c r="AT349" i="8"/>
  <c r="AT340" i="8"/>
  <c r="AM288" i="8"/>
  <c r="AC288" i="8"/>
  <c r="AC283" i="8" s="1"/>
  <c r="X288" i="8"/>
  <c r="X283" i="8" s="1"/>
  <c r="T288" i="8"/>
  <c r="T283" i="8" s="1"/>
  <c r="L288" i="8"/>
  <c r="L283" i="8" s="1"/>
  <c r="AT287" i="8"/>
  <c r="AT286" i="8"/>
  <c r="AT285" i="8"/>
  <c r="AM283" i="8"/>
  <c r="AT279" i="8"/>
  <c r="AM251" i="8"/>
  <c r="AM246" i="8" s="1"/>
  <c r="AC251" i="8"/>
  <c r="AC246" i="8" s="1"/>
  <c r="X251" i="8"/>
  <c r="X246" i="8" s="1"/>
  <c r="T251" i="8"/>
  <c r="T246" i="8" s="1"/>
  <c r="L251" i="8"/>
  <c r="AT250" i="8"/>
  <c r="AT249" i="8"/>
  <c r="AT248" i="8"/>
  <c r="AT242" i="8"/>
  <c r="X35" i="8"/>
  <c r="J35" i="8"/>
  <c r="L29" i="8"/>
  <c r="P29" i="8" s="1"/>
  <c r="P2" i="8"/>
  <c r="AQ1" i="8"/>
  <c r="O212" i="7"/>
  <c r="N212" i="7"/>
  <c r="E61" i="7"/>
  <c r="F313" i="5"/>
  <c r="I313" i="5" s="1"/>
  <c r="C313" i="5"/>
  <c r="B313" i="5"/>
  <c r="F312" i="5"/>
  <c r="I312" i="5" s="1"/>
  <c r="C312" i="5"/>
  <c r="B312" i="5"/>
  <c r="F311" i="5"/>
  <c r="I311" i="5" s="1"/>
  <c r="C311" i="5"/>
  <c r="B311" i="5"/>
  <c r="F310" i="5"/>
  <c r="I310" i="5" s="1"/>
  <c r="C310" i="5"/>
  <c r="B310" i="5"/>
  <c r="F309" i="5"/>
  <c r="I309" i="5" s="1"/>
  <c r="C309" i="5"/>
  <c r="B309" i="5"/>
  <c r="F308" i="5"/>
  <c r="I308" i="5" s="1"/>
  <c r="C308" i="5"/>
  <c r="B308" i="5"/>
  <c r="F307" i="5"/>
  <c r="I307" i="5" s="1"/>
  <c r="C307" i="5"/>
  <c r="B307" i="5"/>
  <c r="F306" i="5"/>
  <c r="I306" i="5" s="1"/>
  <c r="C306" i="5"/>
  <c r="B306" i="5"/>
  <c r="F305" i="5"/>
  <c r="I305" i="5" s="1"/>
  <c r="C305" i="5"/>
  <c r="B305" i="5"/>
  <c r="F304" i="5"/>
  <c r="I304" i="5" s="1"/>
  <c r="C304" i="5"/>
  <c r="B304" i="5"/>
  <c r="F303" i="5"/>
  <c r="I303" i="5" s="1"/>
  <c r="C303" i="5"/>
  <c r="B303" i="5"/>
  <c r="F302" i="5"/>
  <c r="I302" i="5" s="1"/>
  <c r="C302" i="5"/>
  <c r="B302" i="5"/>
  <c r="F301" i="5"/>
  <c r="I301" i="5" s="1"/>
  <c r="C301" i="5"/>
  <c r="B301" i="5"/>
  <c r="F300" i="5"/>
  <c r="I300" i="5" s="1"/>
  <c r="C300" i="5"/>
  <c r="B300" i="5"/>
  <c r="F299" i="5"/>
  <c r="I299" i="5" s="1"/>
  <c r="C299" i="5"/>
  <c r="B299" i="5"/>
  <c r="F298" i="5"/>
  <c r="I298" i="5" s="1"/>
  <c r="C298" i="5"/>
  <c r="B298" i="5"/>
  <c r="F297" i="5"/>
  <c r="I297" i="5" s="1"/>
  <c r="C297" i="5"/>
  <c r="B297" i="5"/>
  <c r="F296" i="5"/>
  <c r="I296" i="5" s="1"/>
  <c r="C296" i="5"/>
  <c r="B296" i="5"/>
  <c r="F295" i="5"/>
  <c r="I295" i="5" s="1"/>
  <c r="C295" i="5"/>
  <c r="B295" i="5"/>
  <c r="F294" i="5"/>
  <c r="I294" i="5" s="1"/>
  <c r="C294" i="5"/>
  <c r="B294" i="5"/>
  <c r="F293" i="5"/>
  <c r="I293" i="5" s="1"/>
  <c r="C293" i="5"/>
  <c r="B293" i="5"/>
  <c r="F292" i="5"/>
  <c r="I292" i="5" s="1"/>
  <c r="C292" i="5"/>
  <c r="B292" i="5"/>
  <c r="F291" i="5"/>
  <c r="I291" i="5" s="1"/>
  <c r="C291" i="5"/>
  <c r="B291" i="5"/>
  <c r="F290" i="5"/>
  <c r="I290" i="5" s="1"/>
  <c r="C290" i="5"/>
  <c r="B290" i="5"/>
  <c r="F289" i="5"/>
  <c r="I289" i="5" s="1"/>
  <c r="C289" i="5"/>
  <c r="B289" i="5"/>
  <c r="F288" i="5"/>
  <c r="I288" i="5" s="1"/>
  <c r="C288" i="5"/>
  <c r="B288" i="5"/>
  <c r="F287" i="5"/>
  <c r="I287" i="5" s="1"/>
  <c r="C287" i="5"/>
  <c r="B287" i="5"/>
  <c r="F286" i="5"/>
  <c r="I286" i="5" s="1"/>
  <c r="C286" i="5"/>
  <c r="B286" i="5"/>
  <c r="F285" i="5"/>
  <c r="I285" i="5" s="1"/>
  <c r="C285" i="5"/>
  <c r="B285" i="5"/>
  <c r="F284" i="5"/>
  <c r="I284" i="5" s="1"/>
  <c r="C284" i="5"/>
  <c r="B284" i="5"/>
  <c r="F283" i="5"/>
  <c r="I283" i="5" s="1"/>
  <c r="C283" i="5"/>
  <c r="B283" i="5"/>
  <c r="F282" i="5"/>
  <c r="I282" i="5" s="1"/>
  <c r="C282" i="5"/>
  <c r="B282" i="5"/>
  <c r="F281" i="5"/>
  <c r="I281" i="5" s="1"/>
  <c r="C281" i="5"/>
  <c r="B281" i="5"/>
  <c r="F280" i="5"/>
  <c r="I280" i="5" s="1"/>
  <c r="C280" i="5"/>
  <c r="B280" i="5"/>
  <c r="F279" i="5"/>
  <c r="I279" i="5" s="1"/>
  <c r="C279" i="5"/>
  <c r="B279" i="5"/>
  <c r="F278" i="5"/>
  <c r="I278" i="5" s="1"/>
  <c r="C278" i="5"/>
  <c r="B278" i="5"/>
  <c r="F277" i="5"/>
  <c r="I277" i="5" s="1"/>
  <c r="C277" i="5"/>
  <c r="B277" i="5"/>
  <c r="F276" i="5"/>
  <c r="I276" i="5" s="1"/>
  <c r="C276" i="5"/>
  <c r="B276" i="5"/>
  <c r="F275" i="5"/>
  <c r="I275" i="5" s="1"/>
  <c r="C275" i="5"/>
  <c r="B275" i="5"/>
  <c r="F274" i="5"/>
  <c r="I274" i="5" s="1"/>
  <c r="C274" i="5"/>
  <c r="B274" i="5"/>
  <c r="F273" i="5"/>
  <c r="I273" i="5" s="1"/>
  <c r="C273" i="5"/>
  <c r="B273" i="5"/>
  <c r="F272" i="5"/>
  <c r="I272" i="5" s="1"/>
  <c r="C272" i="5"/>
  <c r="B272" i="5"/>
  <c r="F271" i="5"/>
  <c r="I271" i="5" s="1"/>
  <c r="C271" i="5"/>
  <c r="B271" i="5"/>
  <c r="F270" i="5"/>
  <c r="I270" i="5" s="1"/>
  <c r="C270" i="5"/>
  <c r="B270" i="5"/>
  <c r="F269" i="5"/>
  <c r="I269" i="5" s="1"/>
  <c r="C269" i="5"/>
  <c r="B269" i="5"/>
  <c r="F268" i="5"/>
  <c r="I268" i="5" s="1"/>
  <c r="C268" i="5"/>
  <c r="B268" i="5"/>
  <c r="F267" i="5"/>
  <c r="I267" i="5" s="1"/>
  <c r="C267" i="5"/>
  <c r="B267" i="5"/>
  <c r="F266" i="5"/>
  <c r="I266" i="5" s="1"/>
  <c r="C266" i="5"/>
  <c r="B266" i="5"/>
  <c r="F265" i="5"/>
  <c r="I265" i="5" s="1"/>
  <c r="C265" i="5"/>
  <c r="B265" i="5"/>
  <c r="F264" i="5"/>
  <c r="I264" i="5" s="1"/>
  <c r="C264" i="5"/>
  <c r="B264" i="5"/>
  <c r="F263" i="5"/>
  <c r="I263" i="5" s="1"/>
  <c r="C263" i="5"/>
  <c r="B263" i="5"/>
  <c r="F262" i="5"/>
  <c r="I262" i="5" s="1"/>
  <c r="C262" i="5"/>
  <c r="B262" i="5"/>
  <c r="F261" i="5"/>
  <c r="I261" i="5" s="1"/>
  <c r="C261" i="5"/>
  <c r="B261" i="5"/>
  <c r="F260" i="5"/>
  <c r="I260" i="5" s="1"/>
  <c r="C260" i="5"/>
  <c r="B260" i="5"/>
  <c r="F259" i="5"/>
  <c r="I259" i="5" s="1"/>
  <c r="C259" i="5"/>
  <c r="B259" i="5"/>
  <c r="F258" i="5"/>
  <c r="I258" i="5" s="1"/>
  <c r="C258" i="5"/>
  <c r="B258" i="5"/>
  <c r="F257" i="5"/>
  <c r="I257" i="5" s="1"/>
  <c r="C257" i="5"/>
  <c r="B257" i="5"/>
  <c r="F256" i="5"/>
  <c r="I256" i="5" s="1"/>
  <c r="C256" i="5"/>
  <c r="B256" i="5"/>
  <c r="F255" i="5"/>
  <c r="I255" i="5" s="1"/>
  <c r="C255" i="5"/>
  <c r="B255" i="5"/>
  <c r="F254" i="5"/>
  <c r="I254" i="5" s="1"/>
  <c r="C254" i="5"/>
  <c r="B254" i="5"/>
  <c r="F253" i="5"/>
  <c r="I253" i="5" s="1"/>
  <c r="C253" i="5"/>
  <c r="B253" i="5"/>
  <c r="F252" i="5"/>
  <c r="I252" i="5" s="1"/>
  <c r="C252" i="5"/>
  <c r="B252" i="5"/>
  <c r="F251" i="5"/>
  <c r="I251" i="5" s="1"/>
  <c r="C251" i="5"/>
  <c r="B251" i="5"/>
  <c r="F250" i="5"/>
  <c r="I250" i="5" s="1"/>
  <c r="C250" i="5"/>
  <c r="B250" i="5"/>
  <c r="F249" i="5"/>
  <c r="I249" i="5" s="1"/>
  <c r="C249" i="5"/>
  <c r="B249" i="5"/>
  <c r="F248" i="5"/>
  <c r="I248" i="5" s="1"/>
  <c r="C248" i="5"/>
  <c r="B248" i="5"/>
  <c r="F247" i="5"/>
  <c r="I247" i="5" s="1"/>
  <c r="C247" i="5"/>
  <c r="B247" i="5"/>
  <c r="F246" i="5"/>
  <c r="I246" i="5" s="1"/>
  <c r="C246" i="5"/>
  <c r="B246" i="5"/>
  <c r="F245" i="5"/>
  <c r="I245" i="5" s="1"/>
  <c r="C245" i="5"/>
  <c r="B245" i="5"/>
  <c r="F244" i="5"/>
  <c r="I244" i="5" s="1"/>
  <c r="C244" i="5"/>
  <c r="B244" i="5"/>
  <c r="F243" i="5"/>
  <c r="I243" i="5" s="1"/>
  <c r="C243" i="5"/>
  <c r="B243" i="5"/>
  <c r="F242" i="5"/>
  <c r="I242" i="5" s="1"/>
  <c r="C242" i="5"/>
  <c r="B242" i="5"/>
  <c r="F241" i="5"/>
  <c r="I241" i="5" s="1"/>
  <c r="C241" i="5"/>
  <c r="B241" i="5"/>
  <c r="F240" i="5"/>
  <c r="I240" i="5" s="1"/>
  <c r="C240" i="5"/>
  <c r="B240" i="5"/>
  <c r="F239" i="5"/>
  <c r="I239" i="5" s="1"/>
  <c r="C239" i="5"/>
  <c r="B239" i="5"/>
  <c r="F238" i="5"/>
  <c r="I238" i="5" s="1"/>
  <c r="C238" i="5"/>
  <c r="B238" i="5"/>
  <c r="F237" i="5"/>
  <c r="I237" i="5" s="1"/>
  <c r="C237" i="5"/>
  <c r="B237" i="5"/>
  <c r="F236" i="5"/>
  <c r="I236" i="5" s="1"/>
  <c r="C236" i="5"/>
  <c r="B236" i="5"/>
  <c r="F235" i="5"/>
  <c r="I235" i="5" s="1"/>
  <c r="C235" i="5"/>
  <c r="B235" i="5"/>
  <c r="F234" i="5"/>
  <c r="I234" i="5" s="1"/>
  <c r="C234" i="5"/>
  <c r="B234" i="5"/>
  <c r="F233" i="5"/>
  <c r="I233" i="5" s="1"/>
  <c r="C233" i="5"/>
  <c r="B233" i="5"/>
  <c r="F232" i="5"/>
  <c r="I232" i="5" s="1"/>
  <c r="C232" i="5"/>
  <c r="B232" i="5"/>
  <c r="F231" i="5"/>
  <c r="I231" i="5" s="1"/>
  <c r="C231" i="5"/>
  <c r="B231" i="5"/>
  <c r="F230" i="5"/>
  <c r="I230" i="5" s="1"/>
  <c r="C230" i="5"/>
  <c r="B230" i="5"/>
  <c r="F229" i="5"/>
  <c r="I229" i="5" s="1"/>
  <c r="C229" i="5"/>
  <c r="B229" i="5"/>
  <c r="F228" i="5"/>
  <c r="I228" i="5" s="1"/>
  <c r="C228" i="5"/>
  <c r="B228" i="5"/>
  <c r="F227" i="5"/>
  <c r="I227" i="5" s="1"/>
  <c r="C227" i="5"/>
  <c r="B227" i="5"/>
  <c r="F226" i="5"/>
  <c r="I226" i="5" s="1"/>
  <c r="C226" i="5"/>
  <c r="B226" i="5"/>
  <c r="F225" i="5"/>
  <c r="I225" i="5" s="1"/>
  <c r="C225" i="5"/>
  <c r="B225" i="5"/>
  <c r="F224" i="5"/>
  <c r="I224" i="5" s="1"/>
  <c r="C224" i="5"/>
  <c r="B224" i="5"/>
  <c r="F223" i="5"/>
  <c r="I223" i="5" s="1"/>
  <c r="C223" i="5"/>
  <c r="B223" i="5"/>
  <c r="F222" i="5"/>
  <c r="I222" i="5" s="1"/>
  <c r="C222" i="5"/>
  <c r="B222" i="5"/>
  <c r="F221" i="5"/>
  <c r="I221" i="5" s="1"/>
  <c r="C221" i="5"/>
  <c r="B221" i="5"/>
  <c r="F220" i="5"/>
  <c r="I220" i="5" s="1"/>
  <c r="C220" i="5"/>
  <c r="B220" i="5"/>
  <c r="F219" i="5"/>
  <c r="I219" i="5" s="1"/>
  <c r="C219" i="5"/>
  <c r="B219" i="5"/>
  <c r="F218" i="5"/>
  <c r="I218" i="5" s="1"/>
  <c r="C218" i="5"/>
  <c r="B218" i="5"/>
  <c r="F217" i="5"/>
  <c r="I217" i="5" s="1"/>
  <c r="C217" i="5"/>
  <c r="B217" i="5"/>
  <c r="F216" i="5"/>
  <c r="I216" i="5" s="1"/>
  <c r="C216" i="5"/>
  <c r="B216" i="5"/>
  <c r="F215" i="5"/>
  <c r="I215" i="5" s="1"/>
  <c r="C215" i="5"/>
  <c r="B215" i="5"/>
  <c r="F214" i="5"/>
  <c r="I214" i="5" s="1"/>
  <c r="C214" i="5"/>
  <c r="B214" i="5"/>
  <c r="F213" i="5"/>
  <c r="I213" i="5" s="1"/>
  <c r="C213" i="5"/>
  <c r="B213" i="5"/>
  <c r="F212" i="5"/>
  <c r="I212" i="5" s="1"/>
  <c r="C212" i="5"/>
  <c r="B212" i="5"/>
  <c r="F211" i="5"/>
  <c r="I211" i="5" s="1"/>
  <c r="C211" i="5"/>
  <c r="B211" i="5"/>
  <c r="F210" i="5"/>
  <c r="I210" i="5" s="1"/>
  <c r="C210" i="5"/>
  <c r="B210" i="5"/>
  <c r="F209" i="5"/>
  <c r="I209" i="5" s="1"/>
  <c r="C209" i="5"/>
  <c r="B209" i="5"/>
  <c r="F208" i="5"/>
  <c r="I208" i="5" s="1"/>
  <c r="C208" i="5"/>
  <c r="B208" i="5"/>
  <c r="F207" i="5"/>
  <c r="I207" i="5" s="1"/>
  <c r="C207" i="5"/>
  <c r="B207" i="5"/>
  <c r="F206" i="5"/>
  <c r="I206" i="5" s="1"/>
  <c r="C206" i="5"/>
  <c r="B206" i="5"/>
  <c r="F205" i="5"/>
  <c r="I205" i="5" s="1"/>
  <c r="C205" i="5"/>
  <c r="B205" i="5"/>
  <c r="F204" i="5"/>
  <c r="I204" i="5" s="1"/>
  <c r="C204" i="5"/>
  <c r="B204" i="5"/>
  <c r="F203" i="5"/>
  <c r="I203" i="5" s="1"/>
  <c r="C203" i="5"/>
  <c r="B203" i="5"/>
  <c r="F202" i="5"/>
  <c r="I202" i="5" s="1"/>
  <c r="C202" i="5"/>
  <c r="B202" i="5"/>
  <c r="F201" i="5"/>
  <c r="I201" i="5" s="1"/>
  <c r="C201" i="5"/>
  <c r="B201" i="5"/>
  <c r="F200" i="5"/>
  <c r="I200" i="5" s="1"/>
  <c r="C200" i="5"/>
  <c r="B200" i="5"/>
  <c r="F199" i="5"/>
  <c r="I199" i="5" s="1"/>
  <c r="C199" i="5"/>
  <c r="B199" i="5"/>
  <c r="F198" i="5"/>
  <c r="I198" i="5" s="1"/>
  <c r="C198" i="5"/>
  <c r="B198" i="5"/>
  <c r="F197" i="5"/>
  <c r="I197" i="5" s="1"/>
  <c r="C197" i="5"/>
  <c r="B197" i="5"/>
  <c r="F196" i="5"/>
  <c r="I196" i="5" s="1"/>
  <c r="C196" i="5"/>
  <c r="B196" i="5"/>
  <c r="F195" i="5"/>
  <c r="I195" i="5" s="1"/>
  <c r="C195" i="5"/>
  <c r="B195" i="5"/>
  <c r="F194" i="5"/>
  <c r="I194" i="5" s="1"/>
  <c r="C194" i="5"/>
  <c r="B194" i="5"/>
  <c r="F193" i="5"/>
  <c r="I193" i="5" s="1"/>
  <c r="C193" i="5"/>
  <c r="B193" i="5"/>
  <c r="F192" i="5"/>
  <c r="I192" i="5" s="1"/>
  <c r="C192" i="5"/>
  <c r="B192" i="5"/>
  <c r="F191" i="5"/>
  <c r="I191" i="5" s="1"/>
  <c r="C191" i="5"/>
  <c r="B191" i="5"/>
  <c r="F190" i="5"/>
  <c r="I190" i="5" s="1"/>
  <c r="C190" i="5"/>
  <c r="B190" i="5"/>
  <c r="F189" i="5"/>
  <c r="I189" i="5" s="1"/>
  <c r="C189" i="5"/>
  <c r="B189" i="5"/>
  <c r="F188" i="5"/>
  <c r="I188" i="5" s="1"/>
  <c r="C188" i="5"/>
  <c r="B188" i="5"/>
  <c r="F187" i="5"/>
  <c r="I187" i="5" s="1"/>
  <c r="C187" i="5"/>
  <c r="B187" i="5"/>
  <c r="F186" i="5"/>
  <c r="I186" i="5" s="1"/>
  <c r="C186" i="5"/>
  <c r="B186" i="5"/>
  <c r="F185" i="5"/>
  <c r="I185" i="5" s="1"/>
  <c r="C185" i="5"/>
  <c r="B185" i="5"/>
  <c r="F184" i="5"/>
  <c r="I184" i="5" s="1"/>
  <c r="C184" i="5"/>
  <c r="B184" i="5"/>
  <c r="F183" i="5"/>
  <c r="I183" i="5" s="1"/>
  <c r="C183" i="5"/>
  <c r="B183" i="5"/>
  <c r="F182" i="5"/>
  <c r="I182" i="5" s="1"/>
  <c r="C182" i="5"/>
  <c r="B182" i="5"/>
  <c r="F181" i="5"/>
  <c r="I181" i="5" s="1"/>
  <c r="C181" i="5"/>
  <c r="B181" i="5"/>
  <c r="F180" i="5"/>
  <c r="I180" i="5" s="1"/>
  <c r="C180" i="5"/>
  <c r="B180" i="5"/>
  <c r="F179" i="5"/>
  <c r="I179" i="5" s="1"/>
  <c r="C179" i="5"/>
  <c r="B179" i="5"/>
  <c r="F178" i="5"/>
  <c r="I178" i="5" s="1"/>
  <c r="C178" i="5"/>
  <c r="B178" i="5"/>
  <c r="F177" i="5"/>
  <c r="I177" i="5" s="1"/>
  <c r="C177" i="5"/>
  <c r="B177" i="5"/>
  <c r="F176" i="5"/>
  <c r="I176" i="5" s="1"/>
  <c r="C176" i="5"/>
  <c r="B176" i="5"/>
  <c r="F175" i="5"/>
  <c r="I175" i="5" s="1"/>
  <c r="C175" i="5"/>
  <c r="B175" i="5"/>
  <c r="F174" i="5"/>
  <c r="I174" i="5" s="1"/>
  <c r="C174" i="5"/>
  <c r="B174" i="5"/>
  <c r="F173" i="5"/>
  <c r="I173" i="5" s="1"/>
  <c r="C173" i="5"/>
  <c r="B173" i="5"/>
  <c r="F172" i="5"/>
  <c r="I172" i="5" s="1"/>
  <c r="C172" i="5"/>
  <c r="B172" i="5"/>
  <c r="F171" i="5"/>
  <c r="I171" i="5" s="1"/>
  <c r="C171" i="5"/>
  <c r="B171" i="5"/>
  <c r="F170" i="5"/>
  <c r="I170" i="5" s="1"/>
  <c r="C170" i="5"/>
  <c r="B170" i="5"/>
  <c r="F169" i="5"/>
  <c r="I169" i="5" s="1"/>
  <c r="C169" i="5"/>
  <c r="B169" i="5"/>
  <c r="F168" i="5"/>
  <c r="I168" i="5" s="1"/>
  <c r="C168" i="5"/>
  <c r="B168" i="5"/>
  <c r="F167" i="5"/>
  <c r="I167" i="5" s="1"/>
  <c r="C167" i="5"/>
  <c r="B167" i="5"/>
  <c r="F166" i="5"/>
  <c r="I166" i="5" s="1"/>
  <c r="C166" i="5"/>
  <c r="B166" i="5"/>
  <c r="F165" i="5"/>
  <c r="I165" i="5" s="1"/>
  <c r="C165" i="5"/>
  <c r="B165" i="5"/>
  <c r="F164" i="5"/>
  <c r="I164" i="5" s="1"/>
  <c r="C164" i="5"/>
  <c r="B164" i="5"/>
  <c r="F163" i="5"/>
  <c r="I163" i="5" s="1"/>
  <c r="C163" i="5"/>
  <c r="B163" i="5"/>
  <c r="F162" i="5"/>
  <c r="I162" i="5" s="1"/>
  <c r="C162" i="5"/>
  <c r="B162" i="5"/>
  <c r="F161" i="5"/>
  <c r="I161" i="5" s="1"/>
  <c r="C161" i="5"/>
  <c r="B161" i="5"/>
  <c r="F160" i="5"/>
  <c r="I160" i="5" s="1"/>
  <c r="C160" i="5"/>
  <c r="B160" i="5"/>
  <c r="F159" i="5"/>
  <c r="I159" i="5" s="1"/>
  <c r="C159" i="5"/>
  <c r="B159" i="5"/>
  <c r="F158" i="5"/>
  <c r="I158" i="5" s="1"/>
  <c r="C158" i="5"/>
  <c r="B158" i="5"/>
  <c r="F157" i="5"/>
  <c r="I157" i="5" s="1"/>
  <c r="C157" i="5"/>
  <c r="B157" i="5"/>
  <c r="F156" i="5"/>
  <c r="I156" i="5" s="1"/>
  <c r="C156" i="5"/>
  <c r="B156" i="5"/>
  <c r="F155" i="5"/>
  <c r="I155" i="5" s="1"/>
  <c r="C155" i="5"/>
  <c r="B155" i="5"/>
  <c r="F154" i="5"/>
  <c r="I154" i="5" s="1"/>
  <c r="C154" i="5"/>
  <c r="B154" i="5"/>
  <c r="F153" i="5"/>
  <c r="I153" i="5" s="1"/>
  <c r="C153" i="5"/>
  <c r="B153" i="5"/>
  <c r="F152" i="5"/>
  <c r="I152" i="5" s="1"/>
  <c r="C152" i="5"/>
  <c r="B152" i="5"/>
  <c r="F151" i="5"/>
  <c r="I151" i="5" s="1"/>
  <c r="C151" i="5"/>
  <c r="B151" i="5"/>
  <c r="F150" i="5"/>
  <c r="I150" i="5" s="1"/>
  <c r="C150" i="5"/>
  <c r="B150" i="5"/>
  <c r="F149" i="5"/>
  <c r="I149" i="5" s="1"/>
  <c r="C149" i="5"/>
  <c r="B149" i="5"/>
  <c r="F148" i="5"/>
  <c r="I148" i="5" s="1"/>
  <c r="C148" i="5"/>
  <c r="B148" i="5"/>
  <c r="F147" i="5"/>
  <c r="I147" i="5" s="1"/>
  <c r="C147" i="5"/>
  <c r="B147" i="5"/>
  <c r="F146" i="5"/>
  <c r="I146" i="5" s="1"/>
  <c r="C146" i="5"/>
  <c r="B146" i="5"/>
  <c r="F145" i="5"/>
  <c r="I145" i="5" s="1"/>
  <c r="C145" i="5"/>
  <c r="B145" i="5"/>
  <c r="F144" i="5"/>
  <c r="I144" i="5" s="1"/>
  <c r="C144" i="5"/>
  <c r="B144" i="5"/>
  <c r="F143" i="5"/>
  <c r="I143" i="5" s="1"/>
  <c r="C143" i="5"/>
  <c r="B143" i="5"/>
  <c r="F142" i="5"/>
  <c r="I142" i="5" s="1"/>
  <c r="C142" i="5"/>
  <c r="B142" i="5"/>
  <c r="F141" i="5"/>
  <c r="I141" i="5" s="1"/>
  <c r="C141" i="5"/>
  <c r="B141" i="5"/>
  <c r="F140" i="5"/>
  <c r="I140" i="5" s="1"/>
  <c r="C140" i="5"/>
  <c r="B140" i="5"/>
  <c r="F139" i="5"/>
  <c r="I139" i="5" s="1"/>
  <c r="C139" i="5"/>
  <c r="B139" i="5"/>
  <c r="F138" i="5"/>
  <c r="I138" i="5" s="1"/>
  <c r="C138" i="5"/>
  <c r="B138" i="5"/>
  <c r="F137" i="5"/>
  <c r="I137" i="5" s="1"/>
  <c r="C137" i="5"/>
  <c r="B137" i="5"/>
  <c r="F136" i="5"/>
  <c r="I136" i="5" s="1"/>
  <c r="C136" i="5"/>
  <c r="B136" i="5"/>
  <c r="F135" i="5"/>
  <c r="I135" i="5" s="1"/>
  <c r="C135" i="5"/>
  <c r="B135" i="5"/>
  <c r="F134" i="5"/>
  <c r="I134" i="5" s="1"/>
  <c r="C134" i="5"/>
  <c r="B134" i="5"/>
  <c r="F133" i="5"/>
  <c r="I133" i="5" s="1"/>
  <c r="C133" i="5"/>
  <c r="B133" i="5"/>
  <c r="F132" i="5"/>
  <c r="I132" i="5" s="1"/>
  <c r="C132" i="5"/>
  <c r="B132" i="5"/>
  <c r="F131" i="5"/>
  <c r="I131" i="5" s="1"/>
  <c r="C131" i="5"/>
  <c r="B131" i="5"/>
  <c r="F130" i="5"/>
  <c r="I130" i="5" s="1"/>
  <c r="C130" i="5"/>
  <c r="B130" i="5"/>
  <c r="F129" i="5"/>
  <c r="I129" i="5" s="1"/>
  <c r="C129" i="5"/>
  <c r="B129" i="5"/>
  <c r="F128" i="5"/>
  <c r="I128" i="5" s="1"/>
  <c r="C128" i="5"/>
  <c r="B128" i="5"/>
  <c r="F127" i="5"/>
  <c r="I127" i="5" s="1"/>
  <c r="C127" i="5"/>
  <c r="B127" i="5"/>
  <c r="F126" i="5"/>
  <c r="I126" i="5" s="1"/>
  <c r="C126" i="5"/>
  <c r="B126" i="5"/>
  <c r="F125" i="5"/>
  <c r="I125" i="5" s="1"/>
  <c r="C125" i="5"/>
  <c r="B125" i="5"/>
  <c r="F124" i="5"/>
  <c r="I124" i="5" s="1"/>
  <c r="C124" i="5"/>
  <c r="B124" i="5"/>
  <c r="F123" i="5"/>
  <c r="I123" i="5" s="1"/>
  <c r="C123" i="5"/>
  <c r="B123" i="5"/>
  <c r="F122" i="5"/>
  <c r="I122" i="5" s="1"/>
  <c r="C122" i="5"/>
  <c r="B122" i="5"/>
  <c r="F121" i="5"/>
  <c r="I121" i="5" s="1"/>
  <c r="C121" i="5"/>
  <c r="F120" i="5"/>
  <c r="I120" i="5" s="1"/>
  <c r="C120" i="5"/>
  <c r="F119" i="5"/>
  <c r="I119" i="5" s="1"/>
  <c r="C119" i="5"/>
  <c r="F118" i="5"/>
  <c r="I118" i="5" s="1"/>
  <c r="C118" i="5"/>
  <c r="F117" i="5"/>
  <c r="I117" i="5" s="1"/>
  <c r="C117" i="5"/>
  <c r="F116" i="5"/>
  <c r="I116" i="5" s="1"/>
  <c r="C116" i="5"/>
  <c r="F115" i="5"/>
  <c r="I115" i="5" s="1"/>
  <c r="C115" i="5"/>
  <c r="F114" i="5"/>
  <c r="I114" i="5" s="1"/>
  <c r="C114" i="5"/>
  <c r="F113" i="5"/>
  <c r="C113" i="5"/>
  <c r="F112" i="5"/>
  <c r="I112" i="5" s="1"/>
  <c r="C112" i="5"/>
  <c r="F111" i="5"/>
  <c r="I111" i="5" s="1"/>
  <c r="C111" i="5"/>
  <c r="F110" i="5"/>
  <c r="I110" i="5" s="1"/>
  <c r="C110" i="5"/>
  <c r="F109" i="5"/>
  <c r="I109" i="5" s="1"/>
  <c r="C109" i="5"/>
  <c r="F108" i="5"/>
  <c r="I108" i="5" s="1"/>
  <c r="C108" i="5"/>
  <c r="F107" i="5"/>
  <c r="I107" i="5" s="1"/>
  <c r="C107" i="5"/>
  <c r="F106" i="5"/>
  <c r="I106" i="5" s="1"/>
  <c r="C106" i="5"/>
  <c r="F105" i="5"/>
  <c r="I105" i="5" s="1"/>
  <c r="C105" i="5"/>
  <c r="F104" i="5"/>
  <c r="I104" i="5" s="1"/>
  <c r="C104" i="5"/>
  <c r="F103" i="5"/>
  <c r="I103" i="5" s="1"/>
  <c r="C103" i="5"/>
  <c r="F102" i="5"/>
  <c r="I102" i="5" s="1"/>
  <c r="C102" i="5"/>
  <c r="F101" i="5"/>
  <c r="I101" i="5" s="1"/>
  <c r="C101" i="5"/>
  <c r="F100" i="5"/>
  <c r="I100" i="5" s="1"/>
  <c r="C100" i="5"/>
  <c r="F99" i="5"/>
  <c r="I99" i="5" s="1"/>
  <c r="C99" i="5"/>
  <c r="F98" i="5"/>
  <c r="I98" i="5" s="1"/>
  <c r="C98" i="5"/>
  <c r="F97" i="5"/>
  <c r="I97" i="5" s="1"/>
  <c r="C97" i="5"/>
  <c r="F96" i="5"/>
  <c r="I96" i="5" s="1"/>
  <c r="C96" i="5"/>
  <c r="F95" i="5"/>
  <c r="I95" i="5" s="1"/>
  <c r="C95" i="5"/>
  <c r="F94" i="5"/>
  <c r="I94" i="5" s="1"/>
  <c r="C94" i="5"/>
  <c r="F93" i="5"/>
  <c r="C93" i="5"/>
  <c r="F92" i="5"/>
  <c r="I92" i="5" s="1"/>
  <c r="C92" i="5"/>
  <c r="F91" i="5"/>
  <c r="I91" i="5" s="1"/>
  <c r="C91" i="5"/>
  <c r="F90" i="5"/>
  <c r="I90" i="5" s="1"/>
  <c r="C90" i="5"/>
  <c r="F89" i="5"/>
  <c r="I89" i="5" s="1"/>
  <c r="C89" i="5"/>
  <c r="F88" i="5"/>
  <c r="I88" i="5" s="1"/>
  <c r="C88" i="5"/>
  <c r="F87" i="5"/>
  <c r="I87" i="5" s="1"/>
  <c r="C87" i="5"/>
  <c r="F86" i="5"/>
  <c r="I86" i="5" s="1"/>
  <c r="C86" i="5"/>
  <c r="F85" i="5"/>
  <c r="I85" i="5" s="1"/>
  <c r="C85" i="5"/>
  <c r="F84" i="5"/>
  <c r="I84" i="5" s="1"/>
  <c r="C84" i="5"/>
  <c r="F83" i="5"/>
  <c r="I83" i="5" s="1"/>
  <c r="F82" i="5"/>
  <c r="I82" i="5" s="1"/>
  <c r="C82" i="5"/>
  <c r="F81" i="5"/>
  <c r="I81" i="5" s="1"/>
  <c r="C81" i="5"/>
  <c r="F80" i="5"/>
  <c r="I80" i="5" s="1"/>
  <c r="C80" i="5"/>
  <c r="F79" i="5"/>
  <c r="I79" i="5" s="1"/>
  <c r="F78" i="5"/>
  <c r="I78" i="5" s="1"/>
  <c r="C78" i="5"/>
  <c r="F77" i="5"/>
  <c r="I77" i="5" s="1"/>
  <c r="C77" i="5"/>
  <c r="F76" i="5"/>
  <c r="I76" i="5" s="1"/>
  <c r="C76" i="5"/>
  <c r="F75" i="5"/>
  <c r="I75" i="5" s="1"/>
  <c r="C75" i="5"/>
  <c r="F74" i="5"/>
  <c r="I74" i="5" s="1"/>
  <c r="C74" i="5"/>
  <c r="F73" i="5"/>
  <c r="I73" i="5" s="1"/>
  <c r="C73" i="5"/>
  <c r="F72" i="5"/>
  <c r="I72" i="5" s="1"/>
  <c r="C72" i="5"/>
  <c r="F71" i="5"/>
  <c r="I71" i="5" s="1"/>
  <c r="C71" i="5"/>
  <c r="F70" i="5"/>
  <c r="I70" i="5" s="1"/>
  <c r="C70" i="5"/>
  <c r="F69" i="5"/>
  <c r="I69" i="5" s="1"/>
  <c r="C69" i="5"/>
  <c r="F68" i="5"/>
  <c r="I68" i="5" s="1"/>
  <c r="C68" i="5"/>
  <c r="F67" i="5"/>
  <c r="I67" i="5" s="1"/>
  <c r="C67" i="5"/>
  <c r="F66" i="5"/>
  <c r="I66" i="5" s="1"/>
  <c r="C66" i="5"/>
  <c r="F65" i="5"/>
  <c r="I65" i="5" s="1"/>
  <c r="C65" i="5"/>
  <c r="F64" i="5"/>
  <c r="I64" i="5" s="1"/>
  <c r="C64" i="5"/>
  <c r="F63" i="5"/>
  <c r="I63" i="5" s="1"/>
  <c r="C63" i="5"/>
  <c r="F62" i="5"/>
  <c r="I62" i="5" s="1"/>
  <c r="C62" i="5"/>
  <c r="F61" i="5"/>
  <c r="I61" i="5" s="1"/>
  <c r="C61" i="5"/>
  <c r="F60" i="5"/>
  <c r="I60" i="5" s="1"/>
  <c r="C60" i="5"/>
  <c r="F59" i="5"/>
  <c r="I59" i="5" s="1"/>
  <c r="C59" i="5"/>
  <c r="F58" i="5"/>
  <c r="I58" i="5" s="1"/>
  <c r="C58" i="5"/>
  <c r="F57" i="5"/>
  <c r="I57" i="5" s="1"/>
  <c r="C57" i="5"/>
  <c r="F56" i="5"/>
  <c r="I56" i="5" s="1"/>
  <c r="C56" i="5"/>
  <c r="F55" i="5"/>
  <c r="I55" i="5" s="1"/>
  <c r="C55" i="5"/>
  <c r="F54" i="5"/>
  <c r="I54" i="5" s="1"/>
  <c r="C54" i="5"/>
  <c r="F53" i="5"/>
  <c r="I53" i="5" s="1"/>
  <c r="C53" i="5"/>
  <c r="F52" i="5"/>
  <c r="I52" i="5" s="1"/>
  <c r="C52" i="5"/>
  <c r="F51" i="5"/>
  <c r="I51" i="5" s="1"/>
  <c r="C51" i="5"/>
  <c r="F50" i="5"/>
  <c r="I50" i="5" s="1"/>
  <c r="C50" i="5"/>
  <c r="F49" i="5"/>
  <c r="I49" i="5" s="1"/>
  <c r="F48" i="5"/>
  <c r="I48" i="5" s="1"/>
  <c r="C48" i="5"/>
  <c r="F47" i="5"/>
  <c r="I47" i="5" s="1"/>
  <c r="C47" i="5"/>
  <c r="F46" i="5"/>
  <c r="I46" i="5" s="1"/>
  <c r="C46" i="5"/>
  <c r="F45" i="5"/>
  <c r="I45" i="5" s="1"/>
  <c r="C45" i="5"/>
  <c r="F44" i="5"/>
  <c r="I44" i="5" s="1"/>
  <c r="C44" i="5"/>
  <c r="F43" i="5"/>
  <c r="I43" i="5" s="1"/>
  <c r="C43" i="5"/>
  <c r="F42" i="5"/>
  <c r="I42" i="5" s="1"/>
  <c r="C42" i="5"/>
  <c r="F41" i="5"/>
  <c r="I41" i="5" s="1"/>
  <c r="C41" i="5"/>
  <c r="F40" i="5"/>
  <c r="I40" i="5" s="1"/>
  <c r="C40" i="5"/>
  <c r="F39" i="5"/>
  <c r="I39" i="5" s="1"/>
  <c r="C39" i="5"/>
  <c r="F38" i="5"/>
  <c r="I38" i="5" s="1"/>
  <c r="C38" i="5"/>
  <c r="F37" i="5"/>
  <c r="I37" i="5" s="1"/>
  <c r="C37" i="5"/>
  <c r="F36" i="5"/>
  <c r="F35" i="5"/>
  <c r="I35" i="5" s="1"/>
  <c r="C35" i="5"/>
  <c r="F34" i="5"/>
  <c r="I34" i="5" s="1"/>
  <c r="C34" i="5"/>
  <c r="F33" i="5"/>
  <c r="I33" i="5" s="1"/>
  <c r="C33" i="5"/>
  <c r="F32" i="5"/>
  <c r="I32" i="5" s="1"/>
  <c r="C32" i="5"/>
  <c r="F31" i="5"/>
  <c r="I31" i="5" s="1"/>
  <c r="C31" i="5"/>
  <c r="F30" i="5"/>
  <c r="I30" i="5" s="1"/>
  <c r="C30" i="5"/>
  <c r="F29" i="5"/>
  <c r="I29" i="5" s="1"/>
  <c r="C29" i="5"/>
  <c r="F28" i="5"/>
  <c r="I28" i="5" s="1"/>
  <c r="C28" i="5"/>
  <c r="F27" i="5"/>
  <c r="I27" i="5" s="1"/>
  <c r="C27" i="5"/>
  <c r="F26" i="5"/>
  <c r="I26" i="5" s="1"/>
  <c r="C26" i="5"/>
  <c r="F25" i="5"/>
  <c r="I25" i="5" s="1"/>
  <c r="C25" i="5"/>
  <c r="F24" i="5"/>
  <c r="I24" i="5" s="1"/>
  <c r="C24" i="5"/>
  <c r="F23" i="5"/>
  <c r="I23" i="5" s="1"/>
  <c r="C23" i="5"/>
  <c r="F22" i="5"/>
  <c r="I22" i="5" s="1"/>
  <c r="C22" i="5"/>
  <c r="F21" i="5"/>
  <c r="C21" i="5"/>
  <c r="F20" i="5"/>
  <c r="I20" i="5" s="1"/>
  <c r="C20" i="5"/>
  <c r="F19" i="5"/>
  <c r="I19" i="5" s="1"/>
  <c r="C19" i="5"/>
  <c r="F18" i="5"/>
  <c r="I18" i="5" s="1"/>
  <c r="C18" i="5"/>
  <c r="F17" i="5"/>
  <c r="I17" i="5" s="1"/>
  <c r="C17" i="5"/>
  <c r="F16" i="5"/>
  <c r="I16" i="5" s="1"/>
  <c r="C16" i="5"/>
  <c r="F15" i="5"/>
  <c r="I15" i="5" s="1"/>
  <c r="C15" i="5"/>
  <c r="F14" i="5"/>
  <c r="I14" i="5" s="1"/>
  <c r="C14" i="5"/>
  <c r="F13" i="5"/>
  <c r="C13" i="5"/>
  <c r="E10" i="5"/>
  <c r="B83" i="5" s="1"/>
  <c r="F213" i="4"/>
  <c r="I213" i="4" s="1"/>
  <c r="C213" i="4"/>
  <c r="B213" i="4"/>
  <c r="F212" i="4"/>
  <c r="I212" i="4" s="1"/>
  <c r="C212" i="4"/>
  <c r="B212" i="4"/>
  <c r="F211" i="4"/>
  <c r="I211" i="4" s="1"/>
  <c r="C211" i="4"/>
  <c r="B211" i="4"/>
  <c r="F210" i="4"/>
  <c r="I210" i="4" s="1"/>
  <c r="C210" i="4"/>
  <c r="B210" i="4"/>
  <c r="F209" i="4"/>
  <c r="I209" i="4" s="1"/>
  <c r="C209" i="4"/>
  <c r="B209" i="4"/>
  <c r="F208" i="4"/>
  <c r="I208" i="4" s="1"/>
  <c r="C208" i="4"/>
  <c r="B208" i="4"/>
  <c r="F207" i="4"/>
  <c r="I207" i="4" s="1"/>
  <c r="C207" i="4"/>
  <c r="B207" i="4"/>
  <c r="F206" i="4"/>
  <c r="I206" i="4" s="1"/>
  <c r="C206" i="4"/>
  <c r="B206" i="4"/>
  <c r="F205" i="4"/>
  <c r="I205" i="4" s="1"/>
  <c r="C205" i="4"/>
  <c r="B205" i="4"/>
  <c r="F204" i="4"/>
  <c r="I204" i="4" s="1"/>
  <c r="C204" i="4"/>
  <c r="B204" i="4"/>
  <c r="F203" i="4"/>
  <c r="I203" i="4" s="1"/>
  <c r="C203" i="4"/>
  <c r="B203" i="4"/>
  <c r="F202" i="4"/>
  <c r="I202" i="4" s="1"/>
  <c r="C202" i="4"/>
  <c r="B202" i="4"/>
  <c r="F201" i="4"/>
  <c r="I201" i="4" s="1"/>
  <c r="C201" i="4"/>
  <c r="B201" i="4"/>
  <c r="F200" i="4"/>
  <c r="I200" i="4" s="1"/>
  <c r="C200" i="4"/>
  <c r="B200" i="4"/>
  <c r="F199" i="4"/>
  <c r="I199" i="4" s="1"/>
  <c r="C199" i="4"/>
  <c r="B199" i="4"/>
  <c r="F198" i="4"/>
  <c r="I198" i="4" s="1"/>
  <c r="C198" i="4"/>
  <c r="B198" i="4"/>
  <c r="F197" i="4"/>
  <c r="I197" i="4" s="1"/>
  <c r="C197" i="4"/>
  <c r="B197" i="4"/>
  <c r="F196" i="4"/>
  <c r="I196" i="4" s="1"/>
  <c r="C196" i="4"/>
  <c r="B196" i="4"/>
  <c r="F195" i="4"/>
  <c r="I195" i="4" s="1"/>
  <c r="C195" i="4"/>
  <c r="B195" i="4"/>
  <c r="F194" i="4"/>
  <c r="I194" i="4" s="1"/>
  <c r="C194" i="4"/>
  <c r="B194" i="4"/>
  <c r="F193" i="4"/>
  <c r="I193" i="4" s="1"/>
  <c r="C193" i="4"/>
  <c r="B193" i="4"/>
  <c r="F192" i="4"/>
  <c r="I192" i="4" s="1"/>
  <c r="C192" i="4"/>
  <c r="B192" i="4"/>
  <c r="F191" i="4"/>
  <c r="I191" i="4" s="1"/>
  <c r="C191" i="4"/>
  <c r="B191" i="4"/>
  <c r="F190" i="4"/>
  <c r="I190" i="4" s="1"/>
  <c r="C190" i="4"/>
  <c r="B190" i="4"/>
  <c r="F189" i="4"/>
  <c r="I189" i="4" s="1"/>
  <c r="C189" i="4"/>
  <c r="B189" i="4"/>
  <c r="F188" i="4"/>
  <c r="I188" i="4" s="1"/>
  <c r="C188" i="4"/>
  <c r="B188" i="4"/>
  <c r="F187" i="4"/>
  <c r="I187" i="4" s="1"/>
  <c r="C187" i="4"/>
  <c r="B187" i="4"/>
  <c r="F186" i="4"/>
  <c r="I186" i="4" s="1"/>
  <c r="C186" i="4"/>
  <c r="B186" i="4"/>
  <c r="F185" i="4"/>
  <c r="I185" i="4" s="1"/>
  <c r="C185" i="4"/>
  <c r="B185" i="4"/>
  <c r="F184" i="4"/>
  <c r="I184" i="4" s="1"/>
  <c r="C184" i="4"/>
  <c r="B184" i="4"/>
  <c r="F183" i="4"/>
  <c r="I183" i="4" s="1"/>
  <c r="C183" i="4"/>
  <c r="B183" i="4"/>
  <c r="F182" i="4"/>
  <c r="I182" i="4" s="1"/>
  <c r="C182" i="4"/>
  <c r="B182" i="4"/>
  <c r="F181" i="4"/>
  <c r="I181" i="4" s="1"/>
  <c r="C181" i="4"/>
  <c r="B181" i="4"/>
  <c r="F180" i="4"/>
  <c r="I180" i="4" s="1"/>
  <c r="C180" i="4"/>
  <c r="B180" i="4"/>
  <c r="F179" i="4"/>
  <c r="I179" i="4" s="1"/>
  <c r="C179" i="4"/>
  <c r="B179" i="4"/>
  <c r="F178" i="4"/>
  <c r="I178" i="4" s="1"/>
  <c r="C178" i="4"/>
  <c r="B178" i="4"/>
  <c r="F177" i="4"/>
  <c r="I177" i="4" s="1"/>
  <c r="C177" i="4"/>
  <c r="B177" i="4"/>
  <c r="F176" i="4"/>
  <c r="I176" i="4" s="1"/>
  <c r="C176" i="4"/>
  <c r="B176" i="4"/>
  <c r="F175" i="4"/>
  <c r="I175" i="4" s="1"/>
  <c r="C175" i="4"/>
  <c r="B175" i="4"/>
  <c r="F174" i="4"/>
  <c r="I174" i="4" s="1"/>
  <c r="C174" i="4"/>
  <c r="B174" i="4"/>
  <c r="F173" i="4"/>
  <c r="I173" i="4" s="1"/>
  <c r="C173" i="4"/>
  <c r="B173" i="4"/>
  <c r="F172" i="4"/>
  <c r="I172" i="4" s="1"/>
  <c r="C172" i="4"/>
  <c r="B172" i="4"/>
  <c r="F171" i="4"/>
  <c r="I171" i="4" s="1"/>
  <c r="C171" i="4"/>
  <c r="B171" i="4"/>
  <c r="F170" i="4"/>
  <c r="I170" i="4" s="1"/>
  <c r="C170" i="4"/>
  <c r="B170" i="4"/>
  <c r="F169" i="4"/>
  <c r="I169" i="4" s="1"/>
  <c r="C169" i="4"/>
  <c r="B169" i="4"/>
  <c r="F168" i="4"/>
  <c r="I168" i="4" s="1"/>
  <c r="C168" i="4"/>
  <c r="B168" i="4"/>
  <c r="F167" i="4"/>
  <c r="I167" i="4" s="1"/>
  <c r="C167" i="4"/>
  <c r="B167" i="4"/>
  <c r="F166" i="4"/>
  <c r="I166" i="4" s="1"/>
  <c r="C166" i="4"/>
  <c r="B166" i="4"/>
  <c r="F165" i="4"/>
  <c r="I165" i="4" s="1"/>
  <c r="C165" i="4"/>
  <c r="B165" i="4"/>
  <c r="F164" i="4"/>
  <c r="I164" i="4" s="1"/>
  <c r="C164" i="4"/>
  <c r="B164" i="4"/>
  <c r="F163" i="4"/>
  <c r="I163" i="4" s="1"/>
  <c r="C163" i="4"/>
  <c r="B163" i="4"/>
  <c r="F162" i="4"/>
  <c r="I162" i="4" s="1"/>
  <c r="C162" i="4"/>
  <c r="B162" i="4"/>
  <c r="F161" i="4"/>
  <c r="I161" i="4" s="1"/>
  <c r="C161" i="4"/>
  <c r="B161" i="4"/>
  <c r="F160" i="4"/>
  <c r="I160" i="4" s="1"/>
  <c r="C160" i="4"/>
  <c r="B160" i="4"/>
  <c r="F159" i="4"/>
  <c r="I159" i="4" s="1"/>
  <c r="C159" i="4"/>
  <c r="B159" i="4"/>
  <c r="F158" i="4"/>
  <c r="I158" i="4" s="1"/>
  <c r="C158" i="4"/>
  <c r="B158" i="4"/>
  <c r="F157" i="4"/>
  <c r="I157" i="4" s="1"/>
  <c r="C157" i="4"/>
  <c r="B157" i="4"/>
  <c r="F156" i="4"/>
  <c r="I156" i="4" s="1"/>
  <c r="C156" i="4"/>
  <c r="B156" i="4"/>
  <c r="F155" i="4"/>
  <c r="I155" i="4" s="1"/>
  <c r="C155" i="4"/>
  <c r="B155" i="4"/>
  <c r="F154" i="4"/>
  <c r="I154" i="4" s="1"/>
  <c r="C154" i="4"/>
  <c r="B154" i="4"/>
  <c r="F153" i="4"/>
  <c r="I153" i="4" s="1"/>
  <c r="C153" i="4"/>
  <c r="B153" i="4"/>
  <c r="F152" i="4"/>
  <c r="I152" i="4" s="1"/>
  <c r="C152" i="4"/>
  <c r="B152" i="4"/>
  <c r="F151" i="4"/>
  <c r="I151" i="4" s="1"/>
  <c r="C151" i="4"/>
  <c r="B151" i="4"/>
  <c r="F150" i="4"/>
  <c r="I150" i="4" s="1"/>
  <c r="C150" i="4"/>
  <c r="B150" i="4"/>
  <c r="F149" i="4"/>
  <c r="I149" i="4" s="1"/>
  <c r="C149" i="4"/>
  <c r="B149" i="4"/>
  <c r="F148" i="4"/>
  <c r="I148" i="4" s="1"/>
  <c r="C148" i="4"/>
  <c r="B148" i="4"/>
  <c r="F147" i="4"/>
  <c r="I147" i="4" s="1"/>
  <c r="C147" i="4"/>
  <c r="B147" i="4"/>
  <c r="F146" i="4"/>
  <c r="I146" i="4" s="1"/>
  <c r="C146" i="4"/>
  <c r="B146" i="4"/>
  <c r="F145" i="4"/>
  <c r="I145" i="4" s="1"/>
  <c r="C145" i="4"/>
  <c r="B145" i="4"/>
  <c r="F144" i="4"/>
  <c r="I144" i="4" s="1"/>
  <c r="C144" i="4"/>
  <c r="B144" i="4"/>
  <c r="F143" i="4"/>
  <c r="I143" i="4" s="1"/>
  <c r="C143" i="4"/>
  <c r="B143" i="4"/>
  <c r="F142" i="4"/>
  <c r="I142" i="4" s="1"/>
  <c r="C142" i="4"/>
  <c r="B142" i="4"/>
  <c r="F141" i="4"/>
  <c r="I141" i="4" s="1"/>
  <c r="C141" i="4"/>
  <c r="B141" i="4"/>
  <c r="F140" i="4"/>
  <c r="I140" i="4" s="1"/>
  <c r="C140" i="4"/>
  <c r="B140" i="4"/>
  <c r="F139" i="4"/>
  <c r="I139" i="4" s="1"/>
  <c r="C139" i="4"/>
  <c r="B139" i="4"/>
  <c r="F138" i="4"/>
  <c r="I138" i="4" s="1"/>
  <c r="C138" i="4"/>
  <c r="B138" i="4"/>
  <c r="F137" i="4"/>
  <c r="I137" i="4" s="1"/>
  <c r="C137" i="4"/>
  <c r="B137" i="4"/>
  <c r="F136" i="4"/>
  <c r="I136" i="4" s="1"/>
  <c r="C136" i="4"/>
  <c r="B136" i="4"/>
  <c r="F135" i="4"/>
  <c r="I135" i="4" s="1"/>
  <c r="C135" i="4"/>
  <c r="F134" i="4"/>
  <c r="I134" i="4" s="1"/>
  <c r="C134" i="4"/>
  <c r="F133" i="4"/>
  <c r="I133" i="4" s="1"/>
  <c r="C133" i="4"/>
  <c r="F132" i="4"/>
  <c r="I132" i="4" s="1"/>
  <c r="C132" i="4"/>
  <c r="F131" i="4"/>
  <c r="I131" i="4" s="1"/>
  <c r="C131" i="4"/>
  <c r="F130" i="4"/>
  <c r="I130" i="4" s="1"/>
  <c r="C130" i="4"/>
  <c r="F129" i="4"/>
  <c r="I129" i="4" s="1"/>
  <c r="C129" i="4"/>
  <c r="F128" i="4"/>
  <c r="I128" i="4" s="1"/>
  <c r="C128" i="4"/>
  <c r="F127" i="4"/>
  <c r="I127" i="4" s="1"/>
  <c r="C127" i="4"/>
  <c r="F126" i="4"/>
  <c r="I126" i="4" s="1"/>
  <c r="C126" i="4"/>
  <c r="F125" i="4"/>
  <c r="I125" i="4" s="1"/>
  <c r="C125" i="4"/>
  <c r="F124" i="4"/>
  <c r="I124" i="4" s="1"/>
  <c r="C124" i="4"/>
  <c r="F123" i="4"/>
  <c r="I123" i="4" s="1"/>
  <c r="C123" i="4"/>
  <c r="F122" i="4"/>
  <c r="I122" i="4" s="1"/>
  <c r="C122" i="4"/>
  <c r="F121" i="4"/>
  <c r="I121" i="4" s="1"/>
  <c r="C121" i="4"/>
  <c r="B121" i="4"/>
  <c r="F120" i="4"/>
  <c r="I120" i="4" s="1"/>
  <c r="C120" i="4"/>
  <c r="F119" i="4"/>
  <c r="I119" i="4" s="1"/>
  <c r="C119" i="4"/>
  <c r="F118" i="4"/>
  <c r="I118" i="4" s="1"/>
  <c r="C118" i="4"/>
  <c r="F117" i="4"/>
  <c r="I117" i="4" s="1"/>
  <c r="C117" i="4"/>
  <c r="F116" i="4"/>
  <c r="I116" i="4" s="1"/>
  <c r="C116" i="4"/>
  <c r="F115" i="4"/>
  <c r="I115" i="4" s="1"/>
  <c r="C115" i="4"/>
  <c r="F114" i="4"/>
  <c r="I114" i="4" s="1"/>
  <c r="C114" i="4"/>
  <c r="F113" i="4"/>
  <c r="I113" i="4" s="1"/>
  <c r="C113" i="4"/>
  <c r="F112" i="4"/>
  <c r="I112" i="4" s="1"/>
  <c r="C112" i="4"/>
  <c r="F111" i="4"/>
  <c r="I111" i="4" s="1"/>
  <c r="C111" i="4"/>
  <c r="F110" i="4"/>
  <c r="I110" i="4" s="1"/>
  <c r="C110" i="4"/>
  <c r="F109" i="4"/>
  <c r="I109" i="4" s="1"/>
  <c r="C109" i="4"/>
  <c r="F108" i="4"/>
  <c r="I108" i="4" s="1"/>
  <c r="C108" i="4"/>
  <c r="F107" i="4"/>
  <c r="I107" i="4" s="1"/>
  <c r="C107" i="4"/>
  <c r="F106" i="4"/>
  <c r="I106" i="4" s="1"/>
  <c r="C106" i="4"/>
  <c r="F105" i="4"/>
  <c r="I105" i="4" s="1"/>
  <c r="C105" i="4"/>
  <c r="F104" i="4"/>
  <c r="I104" i="4" s="1"/>
  <c r="C104" i="4"/>
  <c r="F103" i="4"/>
  <c r="I103" i="4" s="1"/>
  <c r="C103" i="4"/>
  <c r="F102" i="4"/>
  <c r="I102" i="4" s="1"/>
  <c r="C102" i="4"/>
  <c r="F101" i="4"/>
  <c r="I101" i="4" s="1"/>
  <c r="C101" i="4"/>
  <c r="F100" i="4"/>
  <c r="I100" i="4" s="1"/>
  <c r="C100" i="4"/>
  <c r="F99" i="4"/>
  <c r="I99" i="4" s="1"/>
  <c r="C99" i="4"/>
  <c r="F98" i="4"/>
  <c r="I98" i="4" s="1"/>
  <c r="C98" i="4"/>
  <c r="F97" i="4"/>
  <c r="I97" i="4" s="1"/>
  <c r="C97" i="4"/>
  <c r="F96" i="4"/>
  <c r="I96" i="4" s="1"/>
  <c r="C96" i="4"/>
  <c r="F95" i="4"/>
  <c r="I95" i="4" s="1"/>
  <c r="C95" i="4"/>
  <c r="F94" i="4"/>
  <c r="I94" i="4" s="1"/>
  <c r="C94" i="4"/>
  <c r="F93" i="4"/>
  <c r="I93" i="4" s="1"/>
  <c r="C93" i="4"/>
  <c r="F92" i="4"/>
  <c r="I92" i="4" s="1"/>
  <c r="C92" i="4"/>
  <c r="F91" i="4"/>
  <c r="I91" i="4" s="1"/>
  <c r="C91" i="4"/>
  <c r="F90" i="4"/>
  <c r="I90" i="4" s="1"/>
  <c r="C90" i="4"/>
  <c r="F89" i="4"/>
  <c r="I89" i="4" s="1"/>
  <c r="C89" i="4"/>
  <c r="F88" i="4"/>
  <c r="I88" i="4" s="1"/>
  <c r="C88" i="4"/>
  <c r="F87" i="4"/>
  <c r="I87" i="4" s="1"/>
  <c r="C87" i="4"/>
  <c r="F86" i="4"/>
  <c r="I86" i="4" s="1"/>
  <c r="C86" i="4"/>
  <c r="F85" i="4"/>
  <c r="I85" i="4" s="1"/>
  <c r="C85" i="4"/>
  <c r="F84" i="4"/>
  <c r="I84" i="4" s="1"/>
  <c r="C84" i="4"/>
  <c r="F83" i="4"/>
  <c r="I83" i="4" s="1"/>
  <c r="C83" i="4"/>
  <c r="F82" i="4"/>
  <c r="I82" i="4" s="1"/>
  <c r="C82" i="4"/>
  <c r="F81" i="4"/>
  <c r="I81" i="4" s="1"/>
  <c r="C81" i="4"/>
  <c r="F80" i="4"/>
  <c r="I80" i="4" s="1"/>
  <c r="C80" i="4"/>
  <c r="F79" i="4"/>
  <c r="I79" i="4" s="1"/>
  <c r="C79" i="4"/>
  <c r="F78" i="4"/>
  <c r="I78" i="4" s="1"/>
  <c r="C78" i="4"/>
  <c r="F77" i="4"/>
  <c r="I77" i="4" s="1"/>
  <c r="C77" i="4"/>
  <c r="F76" i="4"/>
  <c r="I76" i="4" s="1"/>
  <c r="C76" i="4"/>
  <c r="F75" i="4"/>
  <c r="I75" i="4" s="1"/>
  <c r="F74" i="4"/>
  <c r="I74" i="4" s="1"/>
  <c r="C74" i="4"/>
  <c r="F73" i="4"/>
  <c r="I73" i="4" s="1"/>
  <c r="C73" i="4"/>
  <c r="F72" i="4"/>
  <c r="I72" i="4" s="1"/>
  <c r="C72" i="4"/>
  <c r="F71" i="4"/>
  <c r="I71" i="4" s="1"/>
  <c r="C71" i="4"/>
  <c r="F70" i="4"/>
  <c r="I70" i="4" s="1"/>
  <c r="C70" i="4"/>
  <c r="F69" i="4"/>
  <c r="I69" i="4" s="1"/>
  <c r="C69" i="4"/>
  <c r="F68" i="4"/>
  <c r="I68" i="4" s="1"/>
  <c r="C68" i="4"/>
  <c r="F67" i="4"/>
  <c r="C67" i="4"/>
  <c r="F66" i="4"/>
  <c r="I66" i="4" s="1"/>
  <c r="C66" i="4"/>
  <c r="F65" i="4"/>
  <c r="I65" i="4" s="1"/>
  <c r="C65" i="4"/>
  <c r="F64" i="4"/>
  <c r="I64" i="4" s="1"/>
  <c r="C64" i="4"/>
  <c r="F63" i="4"/>
  <c r="I63" i="4" s="1"/>
  <c r="C63" i="4"/>
  <c r="F62" i="4"/>
  <c r="I62" i="4" s="1"/>
  <c r="C62" i="4"/>
  <c r="F61" i="4"/>
  <c r="I61" i="4" s="1"/>
  <c r="C61" i="4"/>
  <c r="F60" i="4"/>
  <c r="I60" i="4" s="1"/>
  <c r="C60" i="4"/>
  <c r="F59" i="4"/>
  <c r="I59" i="4" s="1"/>
  <c r="C59" i="4"/>
  <c r="F58" i="4"/>
  <c r="I58" i="4" s="1"/>
  <c r="C58" i="4"/>
  <c r="F57" i="4"/>
  <c r="I57" i="4" s="1"/>
  <c r="C57" i="4"/>
  <c r="F56" i="4"/>
  <c r="I56" i="4" s="1"/>
  <c r="C56" i="4"/>
  <c r="F55" i="4"/>
  <c r="I55" i="4" s="1"/>
  <c r="C55" i="4"/>
  <c r="F54" i="4"/>
  <c r="I54" i="4" s="1"/>
  <c r="C54" i="4"/>
  <c r="F53" i="4"/>
  <c r="I53" i="4" s="1"/>
  <c r="C53" i="4"/>
  <c r="F52" i="4"/>
  <c r="I52" i="4" s="1"/>
  <c r="C52" i="4"/>
  <c r="F51" i="4"/>
  <c r="I51" i="4" s="1"/>
  <c r="C51" i="4"/>
  <c r="F50" i="4"/>
  <c r="I50" i="4" s="1"/>
  <c r="C50" i="4"/>
  <c r="F49" i="4"/>
  <c r="I49" i="4" s="1"/>
  <c r="C49" i="4"/>
  <c r="F48" i="4"/>
  <c r="I48" i="4" s="1"/>
  <c r="C48" i="4"/>
  <c r="F47" i="4"/>
  <c r="I47" i="4" s="1"/>
  <c r="C47" i="4"/>
  <c r="F46" i="4"/>
  <c r="I46" i="4" s="1"/>
  <c r="C46" i="4"/>
  <c r="F45" i="4"/>
  <c r="I45" i="4" s="1"/>
  <c r="C45" i="4"/>
  <c r="F44" i="4"/>
  <c r="I44" i="4" s="1"/>
  <c r="C44" i="4"/>
  <c r="F43" i="4"/>
  <c r="I43" i="4" s="1"/>
  <c r="C43" i="4"/>
  <c r="F42" i="4"/>
  <c r="I42" i="4" s="1"/>
  <c r="C42" i="4"/>
  <c r="F41" i="4"/>
  <c r="C41" i="4"/>
  <c r="F40" i="4"/>
  <c r="I40" i="4" s="1"/>
  <c r="C40" i="4"/>
  <c r="F39" i="4"/>
  <c r="I39" i="4" s="1"/>
  <c r="C39" i="4"/>
  <c r="F38" i="4"/>
  <c r="I38" i="4" s="1"/>
  <c r="C38" i="4"/>
  <c r="F37" i="4"/>
  <c r="C37" i="4"/>
  <c r="F36" i="4"/>
  <c r="I36" i="4" s="1"/>
  <c r="C36" i="4"/>
  <c r="F35" i="4"/>
  <c r="C35" i="4"/>
  <c r="F34" i="4"/>
  <c r="I34" i="4" s="1"/>
  <c r="C34" i="4"/>
  <c r="F33" i="4"/>
  <c r="I33" i="4" s="1"/>
  <c r="C33" i="4"/>
  <c r="F32" i="4"/>
  <c r="I32" i="4" s="1"/>
  <c r="C32" i="4"/>
  <c r="F31" i="4"/>
  <c r="C31" i="4"/>
  <c r="F30" i="4"/>
  <c r="I30" i="4" s="1"/>
  <c r="C30" i="4"/>
  <c r="F29" i="4"/>
  <c r="I29" i="4" s="1"/>
  <c r="F28" i="4"/>
  <c r="I28" i="4" s="1"/>
  <c r="C28" i="4"/>
  <c r="F27" i="4"/>
  <c r="I27" i="4" s="1"/>
  <c r="C27" i="4"/>
  <c r="F26" i="4"/>
  <c r="C26" i="4"/>
  <c r="F25" i="4"/>
  <c r="C25" i="4"/>
  <c r="F24" i="4"/>
  <c r="I24" i="4" s="1"/>
  <c r="C24" i="4"/>
  <c r="F22" i="4"/>
  <c r="I22" i="4" s="1"/>
  <c r="C22" i="4"/>
  <c r="F21" i="4"/>
  <c r="I21" i="4" s="1"/>
  <c r="C21" i="4"/>
  <c r="F20" i="4"/>
  <c r="I20" i="4" s="1"/>
  <c r="C20" i="4"/>
  <c r="F19" i="4"/>
  <c r="I19" i="4" s="1"/>
  <c r="F18" i="4"/>
  <c r="I18" i="4" s="1"/>
  <c r="F17" i="4"/>
  <c r="I17" i="4" s="1"/>
  <c r="C17" i="4"/>
  <c r="F16" i="4"/>
  <c r="I16" i="4" s="1"/>
  <c r="C16" i="4"/>
  <c r="F15" i="4"/>
  <c r="I15" i="4" s="1"/>
  <c r="C15" i="4"/>
  <c r="F14" i="4"/>
  <c r="I14" i="4" s="1"/>
  <c r="C14" i="4"/>
  <c r="F13" i="4"/>
  <c r="C13" i="4"/>
  <c r="E10" i="4"/>
  <c r="B96" i="4" s="1"/>
  <c r="H55" i="3"/>
  <c r="H51" i="3"/>
  <c r="AK48" i="3"/>
  <c r="AJ48" i="3"/>
  <c r="AI48" i="3"/>
  <c r="AH48" i="3"/>
  <c r="AG48" i="3"/>
  <c r="AF48" i="3"/>
  <c r="AE48" i="3"/>
  <c r="AD48" i="3"/>
  <c r="AC48" i="3"/>
  <c r="AB48" i="3"/>
  <c r="AA48" i="3"/>
  <c r="Z48" i="3"/>
  <c r="Y48" i="3"/>
  <c r="X48" i="3"/>
  <c r="W48" i="3"/>
  <c r="V48" i="3"/>
  <c r="U48" i="3"/>
  <c r="T48" i="3"/>
  <c r="S48" i="3"/>
  <c r="R48" i="3"/>
  <c r="Q48" i="3"/>
  <c r="P48" i="3"/>
  <c r="O48" i="3"/>
  <c r="N48" i="3"/>
  <c r="M48" i="3"/>
  <c r="L48" i="3"/>
  <c r="K48" i="3"/>
  <c r="J48" i="3"/>
  <c r="I48" i="3"/>
  <c r="H48" i="3"/>
  <c r="AK45" i="3"/>
  <c r="AJ45" i="3"/>
  <c r="AI45" i="3"/>
  <c r="AH45" i="3"/>
  <c r="AG45" i="3"/>
  <c r="AF45" i="3"/>
  <c r="AE45" i="3"/>
  <c r="AD45" i="3"/>
  <c r="AC45" i="3"/>
  <c r="AB45" i="3"/>
  <c r="AA45" i="3"/>
  <c r="Z45" i="3"/>
  <c r="Y45" i="3"/>
  <c r="X45" i="3"/>
  <c r="U45" i="3"/>
  <c r="T45" i="3"/>
  <c r="S45" i="3"/>
  <c r="R45" i="3"/>
  <c r="Q45" i="3"/>
  <c r="P45" i="3"/>
  <c r="O45" i="3"/>
  <c r="N45" i="3"/>
  <c r="M45" i="3"/>
  <c r="L45" i="3"/>
  <c r="K45" i="3"/>
  <c r="J45" i="3"/>
  <c r="I45" i="3"/>
  <c r="H45" i="3"/>
  <c r="AQ42" i="3"/>
  <c r="AP42" i="3"/>
  <c r="AO42" i="3"/>
  <c r="AN42" i="3"/>
  <c r="AM42" i="3"/>
  <c r="AL42" i="3"/>
  <c r="AK42" i="3"/>
  <c r="AJ42" i="3"/>
  <c r="AI42" i="3"/>
  <c r="AH42" i="3"/>
  <c r="AG42" i="3"/>
  <c r="AF42" i="3"/>
  <c r="AE42" i="3"/>
  <c r="AD42" i="3"/>
  <c r="AC42" i="3"/>
  <c r="AB42" i="3"/>
  <c r="AA42" i="3"/>
  <c r="Z42" i="3"/>
  <c r="Y42" i="3"/>
  <c r="X42" i="3"/>
  <c r="W42" i="3"/>
  <c r="V42" i="3"/>
  <c r="U42" i="3"/>
  <c r="T42" i="3"/>
  <c r="S42" i="3"/>
  <c r="R42" i="3"/>
  <c r="Q42" i="3"/>
  <c r="P42" i="3"/>
  <c r="O42" i="3"/>
  <c r="N42" i="3"/>
  <c r="M42" i="3"/>
  <c r="L42" i="3"/>
  <c r="K42" i="3"/>
  <c r="J42" i="3"/>
  <c r="I42" i="3"/>
  <c r="H42" i="3"/>
  <c r="AQ41" i="3"/>
  <c r="AP41" i="3"/>
  <c r="AO41" i="3"/>
  <c r="AN41" i="3"/>
  <c r="AM41" i="3"/>
  <c r="AL41" i="3"/>
  <c r="AK41" i="3"/>
  <c r="AJ41" i="3"/>
  <c r="AI41" i="3"/>
  <c r="AH41" i="3"/>
  <c r="AG41" i="3"/>
  <c r="AF41" i="3"/>
  <c r="AE41" i="3"/>
  <c r="AD41" i="3"/>
  <c r="AC41" i="3"/>
  <c r="AB41" i="3"/>
  <c r="AA41" i="3"/>
  <c r="Z41" i="3"/>
  <c r="Y41" i="3"/>
  <c r="X41" i="3"/>
  <c r="W41" i="3"/>
  <c r="V41" i="3"/>
  <c r="U41" i="3"/>
  <c r="T41" i="3"/>
  <c r="S41" i="3"/>
  <c r="R41" i="3"/>
  <c r="Q41" i="3"/>
  <c r="P41" i="3"/>
  <c r="O41" i="3"/>
  <c r="N41" i="3"/>
  <c r="M41" i="3"/>
  <c r="L41" i="3"/>
  <c r="K41" i="3"/>
  <c r="J41" i="3"/>
  <c r="I41" i="3"/>
  <c r="H41" i="3"/>
  <c r="AQ38" i="3"/>
  <c r="AP38" i="3"/>
  <c r="AO38" i="3"/>
  <c r="AN38" i="3"/>
  <c r="AM38" i="3"/>
  <c r="AL38" i="3"/>
  <c r="AK38" i="3"/>
  <c r="AJ38" i="3"/>
  <c r="AI38" i="3"/>
  <c r="AH38" i="3"/>
  <c r="AG38" i="3"/>
  <c r="AF38" i="3"/>
  <c r="AE38" i="3"/>
  <c r="AD38" i="3"/>
  <c r="AC38" i="3"/>
  <c r="AB38" i="3"/>
  <c r="AA38" i="3"/>
  <c r="Z38" i="3"/>
  <c r="Y38" i="3"/>
  <c r="X38" i="3"/>
  <c r="W38" i="3"/>
  <c r="V38" i="3"/>
  <c r="U38" i="3"/>
  <c r="T38" i="3"/>
  <c r="S38" i="3"/>
  <c r="R38" i="3"/>
  <c r="Q38" i="3"/>
  <c r="P38" i="3"/>
  <c r="O38" i="3"/>
  <c r="N38" i="3"/>
  <c r="L38" i="3"/>
  <c r="K38" i="3"/>
  <c r="J38" i="3"/>
  <c r="I38" i="3"/>
  <c r="H38" i="3"/>
  <c r="AQ35" i="3"/>
  <c r="AP35" i="3"/>
  <c r="AO35" i="3"/>
  <c r="AN35" i="3"/>
  <c r="AM35" i="3"/>
  <c r="AL35" i="3"/>
  <c r="AK35" i="3"/>
  <c r="AJ35" i="3"/>
  <c r="AI35" i="3"/>
  <c r="AH35" i="3"/>
  <c r="AG35" i="3"/>
  <c r="AF35" i="3"/>
  <c r="AE35" i="3"/>
  <c r="AD35" i="3"/>
  <c r="AC35" i="3"/>
  <c r="AB35" i="3"/>
  <c r="AA35" i="3"/>
  <c r="Z35" i="3"/>
  <c r="Y35" i="3"/>
  <c r="X35" i="3"/>
  <c r="W35" i="3"/>
  <c r="V35" i="3"/>
  <c r="U35" i="3"/>
  <c r="T35" i="3"/>
  <c r="S35" i="3"/>
  <c r="R35" i="3"/>
  <c r="Q35" i="3"/>
  <c r="P35" i="3"/>
  <c r="O35" i="3"/>
  <c r="N35" i="3"/>
  <c r="M35" i="3"/>
  <c r="L35" i="3"/>
  <c r="K35" i="3"/>
  <c r="J35" i="3"/>
  <c r="I35" i="3"/>
  <c r="H35" i="3"/>
  <c r="AQ34" i="3"/>
  <c r="AP34" i="3"/>
  <c r="AO34" i="3"/>
  <c r="AN34" i="3"/>
  <c r="AM34" i="3"/>
  <c r="AL34" i="3"/>
  <c r="AK34" i="3"/>
  <c r="AJ34" i="3"/>
  <c r="AI34" i="3"/>
  <c r="AH34" i="3"/>
  <c r="AG34" i="3"/>
  <c r="AF34" i="3"/>
  <c r="AE34" i="3"/>
  <c r="AD34" i="3"/>
  <c r="AC34" i="3"/>
  <c r="AB34" i="3"/>
  <c r="AA34" i="3"/>
  <c r="Z34" i="3"/>
  <c r="Y34" i="3"/>
  <c r="X34" i="3"/>
  <c r="W34" i="3"/>
  <c r="V34" i="3"/>
  <c r="U34" i="3"/>
  <c r="T34" i="3"/>
  <c r="S34" i="3"/>
  <c r="R34" i="3"/>
  <c r="Q34" i="3"/>
  <c r="P34" i="3"/>
  <c r="O34" i="3"/>
  <c r="N34" i="3"/>
  <c r="M34" i="3"/>
  <c r="L34" i="3"/>
  <c r="K34" i="3"/>
  <c r="J34" i="3"/>
  <c r="I34" i="3"/>
  <c r="H34" i="3"/>
  <c r="AQ31" i="3"/>
  <c r="AP31" i="3"/>
  <c r="AO31" i="3"/>
  <c r="AN31" i="3"/>
  <c r="AM31" i="3"/>
  <c r="AL31" i="3"/>
  <c r="AK31" i="3"/>
  <c r="AJ31" i="3"/>
  <c r="AI31" i="3"/>
  <c r="AH31" i="3"/>
  <c r="AG31" i="3"/>
  <c r="AF31" i="3"/>
  <c r="AE31" i="3"/>
  <c r="AD31" i="3"/>
  <c r="AC31" i="3"/>
  <c r="AB31" i="3"/>
  <c r="AA31" i="3"/>
  <c r="Z31" i="3"/>
  <c r="Y31" i="3"/>
  <c r="X31" i="3"/>
  <c r="W31" i="3"/>
  <c r="V31" i="3"/>
  <c r="U31" i="3"/>
  <c r="T31" i="3"/>
  <c r="S31" i="3"/>
  <c r="R31" i="3"/>
  <c r="Q31" i="3"/>
  <c r="P31" i="3"/>
  <c r="O31" i="3"/>
  <c r="N31" i="3"/>
  <c r="M31" i="3"/>
  <c r="L31" i="3"/>
  <c r="K31" i="3"/>
  <c r="J31" i="3"/>
  <c r="I31" i="3"/>
  <c r="H31" i="3"/>
  <c r="AQ30" i="3"/>
  <c r="AP30" i="3"/>
  <c r="AO30" i="3"/>
  <c r="AN30" i="3"/>
  <c r="AM30" i="3"/>
  <c r="AL30" i="3"/>
  <c r="AK30" i="3"/>
  <c r="AJ30" i="3"/>
  <c r="AI30" i="3"/>
  <c r="AH30" i="3"/>
  <c r="AG30" i="3"/>
  <c r="AF30" i="3"/>
  <c r="AE30" i="3"/>
  <c r="AD30" i="3"/>
  <c r="AC30" i="3"/>
  <c r="AB30" i="3"/>
  <c r="AA30" i="3"/>
  <c r="Z30" i="3"/>
  <c r="Y30" i="3"/>
  <c r="X30" i="3"/>
  <c r="W30" i="3"/>
  <c r="V30" i="3"/>
  <c r="U30" i="3"/>
  <c r="T30" i="3"/>
  <c r="S30" i="3"/>
  <c r="R30" i="3"/>
  <c r="Q30" i="3"/>
  <c r="P30" i="3"/>
  <c r="O30" i="3"/>
  <c r="N30" i="3"/>
  <c r="M30" i="3"/>
  <c r="L30" i="3"/>
  <c r="K30" i="3"/>
  <c r="J30" i="3"/>
  <c r="I30" i="3"/>
  <c r="H30" i="3"/>
  <c r="N21" i="3"/>
  <c r="L21" i="3"/>
  <c r="K21" i="3"/>
  <c r="I21" i="3"/>
  <c r="H21" i="3"/>
  <c r="O18" i="3"/>
  <c r="N18" i="3"/>
  <c r="M18" i="3"/>
  <c r="L18" i="3"/>
  <c r="K18" i="3"/>
  <c r="J18" i="3"/>
  <c r="I18" i="3"/>
  <c r="H18" i="3"/>
  <c r="AJ15" i="3"/>
  <c r="Q15" i="3"/>
  <c r="AQ2" i="38" s="1"/>
  <c r="P15" i="3"/>
  <c r="AP2" i="38" s="1"/>
  <c r="O15" i="3"/>
  <c r="AO2" i="38" s="1"/>
  <c r="N15" i="3"/>
  <c r="AN2" i="38" s="1"/>
  <c r="M15" i="3"/>
  <c r="AM2" i="38" s="1"/>
  <c r="L15" i="3"/>
  <c r="AL2" i="38" s="1"/>
  <c r="K15" i="3"/>
  <c r="AK2" i="38" s="1"/>
  <c r="J15" i="3"/>
  <c r="AJ2" i="38" s="1"/>
  <c r="I15" i="3"/>
  <c r="AI2" i="38" s="1"/>
  <c r="H15" i="3"/>
  <c r="AH2" i="38" s="1"/>
  <c r="AB8" i="3"/>
  <c r="Y8" i="3"/>
  <c r="V8" i="3"/>
  <c r="AR1" i="3"/>
  <c r="N117" i="9" l="1"/>
  <c r="AB117" i="9" s="1"/>
  <c r="AF117" i="9" s="1"/>
  <c r="N128" i="9"/>
  <c r="AB128" i="9" s="1"/>
  <c r="AF128" i="9" s="1"/>
  <c r="X112" i="9"/>
  <c r="AC112" i="9" s="1"/>
  <c r="AG112" i="9" s="1"/>
  <c r="X117" i="9"/>
  <c r="AC117" i="9" s="1"/>
  <c r="AG117" i="9" s="1"/>
  <c r="X128" i="9"/>
  <c r="AC128" i="9" s="1"/>
  <c r="AG128" i="9" s="1"/>
  <c r="N112" i="9"/>
  <c r="AB112" i="9" s="1"/>
  <c r="AF112" i="9" s="1"/>
  <c r="AB91" i="9"/>
  <c r="AF91" i="9" s="1"/>
  <c r="H121" i="11"/>
  <c r="E126" i="11"/>
  <c r="T787" i="8" s="1"/>
  <c r="AC91" i="9"/>
  <c r="AG91" i="9" s="1"/>
  <c r="FR35" i="22" s="1"/>
  <c r="I52" i="11"/>
  <c r="E194" i="11"/>
  <c r="J199" i="11"/>
  <c r="E172" i="11"/>
  <c r="AB1649" i="8" s="1"/>
  <c r="H360" i="11"/>
  <c r="H323" i="11"/>
  <c r="H396" i="11"/>
  <c r="I259" i="11"/>
  <c r="AB1737" i="8"/>
  <c r="E153" i="11"/>
  <c r="E268" i="11"/>
  <c r="E260" i="11"/>
  <c r="E376" i="11"/>
  <c r="AQ61" i="38"/>
  <c r="AQ92" i="38"/>
  <c r="AQ32" i="38"/>
  <c r="AL32" i="38"/>
  <c r="AL61" i="38"/>
  <c r="AL92" i="38"/>
  <c r="AI61" i="38"/>
  <c r="AI92" i="38"/>
  <c r="AI32" i="38"/>
  <c r="AJ92" i="38"/>
  <c r="AJ32" i="38"/>
  <c r="AJ61" i="38"/>
  <c r="AN92" i="38"/>
  <c r="AN32" i="38"/>
  <c r="AN61" i="38"/>
  <c r="AP32" i="38"/>
  <c r="AP61" i="38"/>
  <c r="AP92" i="38"/>
  <c r="AM61" i="38"/>
  <c r="AM92" i="38"/>
  <c r="AM32" i="38"/>
  <c r="AK92" i="38"/>
  <c r="AK32" i="38"/>
  <c r="AK61" i="38"/>
  <c r="AO92" i="38"/>
  <c r="AO32" i="38"/>
  <c r="AO61" i="38"/>
  <c r="P4" i="3"/>
  <c r="S14" i="3"/>
  <c r="H47" i="3"/>
  <c r="AA14" i="3"/>
  <c r="AC16" i="3"/>
  <c r="AH24" i="3"/>
  <c r="AH17" i="3"/>
  <c r="S26" i="3"/>
  <c r="S20" i="3"/>
  <c r="N37" i="3"/>
  <c r="H40" i="3"/>
  <c r="AH92" i="38"/>
  <c r="AH32" i="38"/>
  <c r="AH61" i="38"/>
  <c r="D42" i="9"/>
  <c r="L29" i="19" s="1"/>
  <c r="H47" i="37"/>
  <c r="H37" i="37"/>
  <c r="AH23" i="37"/>
  <c r="S20" i="37"/>
  <c r="U17" i="37"/>
  <c r="U16" i="37"/>
  <c r="H14" i="37"/>
  <c r="S8" i="37"/>
  <c r="H47" i="35"/>
  <c r="H37" i="35"/>
  <c r="AH23" i="35"/>
  <c r="S20" i="35"/>
  <c r="U17" i="35"/>
  <c r="U16" i="35"/>
  <c r="H14" i="35"/>
  <c r="S8" i="35"/>
  <c r="H50" i="37"/>
  <c r="X44" i="37"/>
  <c r="H33" i="37"/>
  <c r="AM22" i="37"/>
  <c r="AH19" i="37"/>
  <c r="H17" i="37"/>
  <c r="AM15" i="37"/>
  <c r="AH14" i="37"/>
  <c r="H50" i="35"/>
  <c r="X44" i="35"/>
  <c r="H33" i="35"/>
  <c r="AM22" i="35"/>
  <c r="AH19" i="35"/>
  <c r="H17" i="35"/>
  <c r="AM15" i="35"/>
  <c r="AH14" i="35"/>
  <c r="H44" i="37"/>
  <c r="H29" i="37"/>
  <c r="AJ22" i="37"/>
  <c r="AH17" i="37"/>
  <c r="AH16" i="37"/>
  <c r="AJ15" i="37"/>
  <c r="AA14" i="37"/>
  <c r="H44" i="35"/>
  <c r="H29" i="35"/>
  <c r="AJ22" i="35"/>
  <c r="AH17" i="35"/>
  <c r="AH16" i="35"/>
  <c r="AJ15" i="35"/>
  <c r="AA14" i="35"/>
  <c r="H40" i="37"/>
  <c r="N37" i="37"/>
  <c r="AH24" i="37"/>
  <c r="AC17" i="37"/>
  <c r="AC16" i="37"/>
  <c r="S14" i="37"/>
  <c r="H40" i="35"/>
  <c r="N37" i="35"/>
  <c r="AH24" i="35"/>
  <c r="AC17" i="35"/>
  <c r="AC16" i="35"/>
  <c r="S14" i="35"/>
  <c r="H143" i="11"/>
  <c r="E86" i="7" s="1"/>
  <c r="E90" i="7" s="1"/>
  <c r="D143" i="11"/>
  <c r="AH16" i="3"/>
  <c r="AF26" i="3"/>
  <c r="AC17" i="3"/>
  <c r="AH23" i="3"/>
  <c r="H37" i="3"/>
  <c r="N7" i="3"/>
  <c r="AH14" i="3"/>
  <c r="AM15" i="3"/>
  <c r="H17" i="3"/>
  <c r="U18" i="3"/>
  <c r="AJ22" i="3"/>
  <c r="H25" i="3"/>
  <c r="H29" i="3"/>
  <c r="H44" i="3"/>
  <c r="S8" i="3"/>
  <c r="H14" i="3"/>
  <c r="U16" i="3"/>
  <c r="U17" i="3"/>
  <c r="AH19" i="3"/>
  <c r="AM22" i="3"/>
  <c r="J26" i="3"/>
  <c r="H33" i="3"/>
  <c r="X44" i="3"/>
  <c r="H50" i="3"/>
  <c r="E299" i="11"/>
  <c r="F302" i="11"/>
  <c r="E360" i="11"/>
  <c r="I397" i="11"/>
  <c r="AS25" i="9"/>
  <c r="AA31" i="9"/>
  <c r="AE31" i="9" s="1"/>
  <c r="H78" i="11"/>
  <c r="F111" i="11"/>
  <c r="F280" i="11"/>
  <c r="E287" i="11"/>
  <c r="J45" i="11"/>
  <c r="J96" i="11"/>
  <c r="D144" i="11"/>
  <c r="E174" i="11"/>
  <c r="E254" i="11"/>
  <c r="E266" i="11"/>
  <c r="J384" i="11"/>
  <c r="F392" i="11"/>
  <c r="AA54" i="9"/>
  <c r="AE54" i="9" s="1"/>
  <c r="CN26" i="20" s="1"/>
  <c r="I131" i="9"/>
  <c r="N131" i="9" s="1"/>
  <c r="AB131" i="9" s="1"/>
  <c r="AF131" i="9" s="1"/>
  <c r="DL17" i="24" s="1"/>
  <c r="J62" i="11"/>
  <c r="R392" i="8" s="1"/>
  <c r="E75" i="11"/>
  <c r="E111" i="11"/>
  <c r="E187" i="11"/>
  <c r="E191" i="11"/>
  <c r="I227" i="11"/>
  <c r="I229" i="11"/>
  <c r="AB1718" i="8" s="1"/>
  <c r="I231" i="11"/>
  <c r="AB1730" i="8" s="1"/>
  <c r="I333" i="11"/>
  <c r="D342" i="11"/>
  <c r="F385" i="11"/>
  <c r="E396" i="11"/>
  <c r="D413" i="11"/>
  <c r="H269" i="11"/>
  <c r="K269" i="11" s="1"/>
  <c r="I93" i="5"/>
  <c r="H305" i="11"/>
  <c r="K305" i="11" s="1"/>
  <c r="AO1262" i="8" s="1"/>
  <c r="I113" i="5"/>
  <c r="I187" i="11"/>
  <c r="I396" i="11"/>
  <c r="S131" i="9"/>
  <c r="X131" i="9" s="1"/>
  <c r="AC131" i="9" s="1"/>
  <c r="AG131" i="9" s="1"/>
  <c r="FG17" i="24" s="1"/>
  <c r="D76" i="11"/>
  <c r="F78" i="11"/>
  <c r="D84" i="11"/>
  <c r="E89" i="11"/>
  <c r="J76" i="11"/>
  <c r="D187" i="11"/>
  <c r="E188" i="11"/>
  <c r="D191" i="11"/>
  <c r="E252" i="11"/>
  <c r="J293" i="11"/>
  <c r="E297" i="11"/>
  <c r="E318" i="11"/>
  <c r="D329" i="11"/>
  <c r="H87" i="11"/>
  <c r="I21" i="5"/>
  <c r="H104" i="11"/>
  <c r="AQ41" i="9" s="1"/>
  <c r="AR41" i="9" s="1"/>
  <c r="I36" i="5"/>
  <c r="H9" i="11"/>
  <c r="AK7" i="9" s="1"/>
  <c r="AN7" i="9" s="1"/>
  <c r="I13" i="5"/>
  <c r="D154" i="11"/>
  <c r="I35" i="4"/>
  <c r="D9" i="11"/>
  <c r="P230" i="8" s="1"/>
  <c r="I13" i="4"/>
  <c r="D46" i="11"/>
  <c r="I25" i="4"/>
  <c r="D149" i="11"/>
  <c r="I31" i="4"/>
  <c r="D160" i="11"/>
  <c r="I37" i="4"/>
  <c r="D166" i="11"/>
  <c r="I41" i="4"/>
  <c r="D300" i="11"/>
  <c r="I67" i="4"/>
  <c r="D58" i="11"/>
  <c r="AC238" i="8" s="1"/>
  <c r="I26" i="4"/>
  <c r="H89" i="11"/>
  <c r="AA1259" i="8" s="1"/>
  <c r="H257" i="11"/>
  <c r="H256" i="11" s="1"/>
  <c r="D178" i="11"/>
  <c r="D32" i="11"/>
  <c r="AK323" i="8" s="1"/>
  <c r="H61" i="11"/>
  <c r="AO15" i="9" s="1"/>
  <c r="AP15" i="9" s="1"/>
  <c r="F71" i="11"/>
  <c r="E71" i="11"/>
  <c r="J83" i="11"/>
  <c r="E83" i="11"/>
  <c r="H175" i="11"/>
  <c r="M22" i="7" s="1"/>
  <c r="M24" i="7" s="1"/>
  <c r="E175" i="11"/>
  <c r="D175" i="11"/>
  <c r="H247" i="11"/>
  <c r="M165" i="7" s="1"/>
  <c r="M168" i="7" s="1"/>
  <c r="AL130" i="9" s="1"/>
  <c r="F247" i="11"/>
  <c r="I292" i="11"/>
  <c r="E292" i="11"/>
  <c r="I320" i="11"/>
  <c r="D320" i="11"/>
  <c r="H334" i="11"/>
  <c r="F334" i="11"/>
  <c r="E334" i="11"/>
  <c r="D334" i="11"/>
  <c r="J352" i="11"/>
  <c r="F352" i="11"/>
  <c r="E352" i="11"/>
  <c r="AA14" i="9"/>
  <c r="AE14" i="9" s="1"/>
  <c r="BG30" i="17" s="1"/>
  <c r="AA22" i="9"/>
  <c r="AE22" i="9" s="1"/>
  <c r="X28" i="9"/>
  <c r="AC28" i="9" s="1"/>
  <c r="AG28" i="9" s="1"/>
  <c r="K73" i="9"/>
  <c r="AS105" i="9"/>
  <c r="D39" i="11"/>
  <c r="H39" i="11"/>
  <c r="AK34" i="9" s="1"/>
  <c r="AN34" i="9" s="1"/>
  <c r="AS34" i="9" s="1"/>
  <c r="J71" i="11"/>
  <c r="E152" i="11"/>
  <c r="F175" i="11"/>
  <c r="E198" i="11"/>
  <c r="I313" i="11"/>
  <c r="D313" i="11"/>
  <c r="J334" i="11"/>
  <c r="J340" i="11"/>
  <c r="E340" i="11"/>
  <c r="J353" i="11"/>
  <c r="I353" i="11"/>
  <c r="F353" i="11"/>
  <c r="E353" i="11"/>
  <c r="H409" i="11"/>
  <c r="I409" i="11"/>
  <c r="AA25" i="9"/>
  <c r="AE25" i="9" s="1"/>
  <c r="BG24" i="18" s="1"/>
  <c r="H72" i="11"/>
  <c r="E32" i="7" s="1"/>
  <c r="E35" i="7" s="1"/>
  <c r="AQ16" i="9" s="1"/>
  <c r="AR16" i="9" s="1"/>
  <c r="E72" i="11"/>
  <c r="D72" i="11"/>
  <c r="J110" i="11"/>
  <c r="J108" i="11" s="1"/>
  <c r="E110" i="11"/>
  <c r="I150" i="11"/>
  <c r="D150" i="11"/>
  <c r="J175" i="11"/>
  <c r="J190" i="11"/>
  <c r="E190" i="11"/>
  <c r="J197" i="11"/>
  <c r="I197" i="11"/>
  <c r="F197" i="11"/>
  <c r="H249" i="11"/>
  <c r="M171" i="7" s="1"/>
  <c r="M173" i="7" s="1"/>
  <c r="I249" i="11"/>
  <c r="E249" i="11"/>
  <c r="D249" i="11"/>
  <c r="I282" i="11"/>
  <c r="F282" i="11"/>
  <c r="D282" i="11"/>
  <c r="AA52" i="9"/>
  <c r="AE52" i="9" s="1"/>
  <c r="CY22" i="20" s="1"/>
  <c r="AA62" i="9"/>
  <c r="AE62" i="9" s="1"/>
  <c r="BL14" i="21" s="1"/>
  <c r="I32" i="11"/>
  <c r="AK381" i="8" s="1"/>
  <c r="J32" i="11"/>
  <c r="AK383" i="8" s="1"/>
  <c r="AT383" i="8" s="1"/>
  <c r="F72" i="11"/>
  <c r="I131" i="11"/>
  <c r="D131" i="11"/>
  <c r="E197" i="11"/>
  <c r="I250" i="11"/>
  <c r="E250" i="11"/>
  <c r="H311" i="11"/>
  <c r="I311" i="11"/>
  <c r="D311" i="11"/>
  <c r="I322" i="11"/>
  <c r="E322" i="11"/>
  <c r="X32" i="9"/>
  <c r="AC32" i="9" s="1"/>
  <c r="AG32" i="9" s="1"/>
  <c r="AA67" i="9"/>
  <c r="AE67" i="9" s="1"/>
  <c r="CN24" i="21" s="1"/>
  <c r="AS120" i="9"/>
  <c r="I111" i="11"/>
  <c r="F191" i="11"/>
  <c r="J191" i="11"/>
  <c r="D325" i="11"/>
  <c r="D376" i="11"/>
  <c r="E401" i="11"/>
  <c r="H361" i="11"/>
  <c r="H280" i="11"/>
  <c r="H375" i="11"/>
  <c r="B79" i="5"/>
  <c r="B15" i="5"/>
  <c r="B19" i="5"/>
  <c r="B23" i="5"/>
  <c r="B27" i="5"/>
  <c r="B31" i="5"/>
  <c r="B35" i="5"/>
  <c r="B39" i="5"/>
  <c r="B43" i="5"/>
  <c r="B47" i="5"/>
  <c r="B51" i="5"/>
  <c r="B55" i="5"/>
  <c r="B59" i="5"/>
  <c r="B63" i="5"/>
  <c r="B67" i="5"/>
  <c r="B71" i="5"/>
  <c r="B18" i="5"/>
  <c r="B38" i="5"/>
  <c r="B50" i="5"/>
  <c r="B66" i="5"/>
  <c r="B16" i="5"/>
  <c r="B20" i="5"/>
  <c r="B24" i="5"/>
  <c r="B28" i="5"/>
  <c r="B32" i="5"/>
  <c r="B36" i="5"/>
  <c r="B40" i="5"/>
  <c r="B44" i="5"/>
  <c r="B48" i="5"/>
  <c r="B52" i="5"/>
  <c r="B56" i="5"/>
  <c r="B60" i="5"/>
  <c r="B64" i="5"/>
  <c r="B68" i="5"/>
  <c r="B72" i="5"/>
  <c r="B73" i="5"/>
  <c r="B26" i="5"/>
  <c r="B34" i="5"/>
  <c r="B58" i="5"/>
  <c r="B70" i="5"/>
  <c r="B17" i="5"/>
  <c r="B21" i="5"/>
  <c r="B25" i="5"/>
  <c r="B29" i="5"/>
  <c r="B33" i="5"/>
  <c r="B37" i="5"/>
  <c r="B41" i="5"/>
  <c r="B45" i="5"/>
  <c r="B49" i="5"/>
  <c r="B53" i="5"/>
  <c r="B57" i="5"/>
  <c r="B61" i="5"/>
  <c r="B65" i="5"/>
  <c r="B69" i="5"/>
  <c r="B22" i="5"/>
  <c r="B42" i="5"/>
  <c r="B54" i="5"/>
  <c r="B30" i="5"/>
  <c r="B46" i="5"/>
  <c r="B62" i="5"/>
  <c r="B14" i="5"/>
  <c r="B82" i="5"/>
  <c r="B85" i="5"/>
  <c r="B89" i="5"/>
  <c r="B93" i="5"/>
  <c r="B97" i="5"/>
  <c r="B101" i="5"/>
  <c r="B105" i="5"/>
  <c r="B109" i="5"/>
  <c r="H303" i="11"/>
  <c r="K303" i="11" s="1"/>
  <c r="H362" i="11"/>
  <c r="B113" i="5"/>
  <c r="B117" i="5"/>
  <c r="B121" i="5"/>
  <c r="AA32" i="9"/>
  <c r="AE32" i="9" s="1"/>
  <c r="CS10" i="19" s="1"/>
  <c r="AA59" i="9"/>
  <c r="AE59" i="9" s="1"/>
  <c r="BW8" i="21" s="1"/>
  <c r="AA66" i="9"/>
  <c r="AE66" i="9" s="1"/>
  <c r="DD22" i="21" s="1"/>
  <c r="AA71" i="9"/>
  <c r="AE71" i="9" s="1"/>
  <c r="CS32" i="21" s="1"/>
  <c r="AA81" i="9"/>
  <c r="AE81" i="9" s="1"/>
  <c r="AG186" i="9"/>
  <c r="GS17" i="26" s="1"/>
  <c r="AG189" i="9"/>
  <c r="GC20" i="26" s="1"/>
  <c r="J23" i="11"/>
  <c r="AG382" i="8" s="1"/>
  <c r="F23" i="11"/>
  <c r="I23" i="11"/>
  <c r="D45" i="11"/>
  <c r="F100" i="11"/>
  <c r="H100" i="11"/>
  <c r="B13" i="5"/>
  <c r="B81" i="5"/>
  <c r="B84" i="5"/>
  <c r="B88" i="5"/>
  <c r="B92" i="5"/>
  <c r="B96" i="5"/>
  <c r="B100" i="5"/>
  <c r="B104" i="5"/>
  <c r="B108" i="5"/>
  <c r="B112" i="5"/>
  <c r="B116" i="5"/>
  <c r="B120" i="5"/>
  <c r="AS26" i="9"/>
  <c r="AA30" i="9"/>
  <c r="AE30" i="9" s="1"/>
  <c r="CS34" i="18" s="1"/>
  <c r="AS32" i="9"/>
  <c r="AA53" i="9"/>
  <c r="AE53" i="9" s="1"/>
  <c r="DD24" i="20" s="1"/>
  <c r="K56" i="9"/>
  <c r="X59" i="9"/>
  <c r="AC59" i="9" s="1"/>
  <c r="AG59" i="9" s="1"/>
  <c r="FR8" i="21" s="1"/>
  <c r="M73" i="9"/>
  <c r="AA78" i="9"/>
  <c r="AE78" i="9" s="1"/>
  <c r="CY18" i="22" s="1"/>
  <c r="AA80" i="9"/>
  <c r="AE80" i="9" s="1"/>
  <c r="DD22" i="22" s="1"/>
  <c r="AG185" i="9"/>
  <c r="EP16" i="26" s="1"/>
  <c r="AF199" i="9"/>
  <c r="CJ30" i="26" s="1"/>
  <c r="H37" i="11"/>
  <c r="D37" i="11"/>
  <c r="AM230" i="8" s="1"/>
  <c r="AM254" i="8" s="1"/>
  <c r="J37" i="11"/>
  <c r="AM270" i="8" s="1"/>
  <c r="F44" i="11"/>
  <c r="J44" i="11"/>
  <c r="F48" i="11"/>
  <c r="J48" i="11"/>
  <c r="H52" i="11"/>
  <c r="J52" i="11"/>
  <c r="D52" i="11"/>
  <c r="E52" i="11"/>
  <c r="H149" i="11"/>
  <c r="E149" i="7" s="1"/>
  <c r="E153" i="7" s="1"/>
  <c r="H273" i="11"/>
  <c r="H293" i="11"/>
  <c r="B80" i="5"/>
  <c r="B87" i="5"/>
  <c r="B91" i="5"/>
  <c r="B95" i="5"/>
  <c r="B99" i="5"/>
  <c r="B103" i="5"/>
  <c r="B107" i="5"/>
  <c r="B111" i="5"/>
  <c r="B115" i="5"/>
  <c r="B119" i="5"/>
  <c r="U56" i="9"/>
  <c r="U68" i="9"/>
  <c r="AG182" i="9"/>
  <c r="FW13" i="26" s="1"/>
  <c r="F20" i="11"/>
  <c r="W328" i="8" s="1"/>
  <c r="J20" i="11"/>
  <c r="W382" i="8" s="1"/>
  <c r="E55" i="11"/>
  <c r="T241" i="8" s="1"/>
  <c r="J55" i="11"/>
  <c r="T277" i="8" s="1"/>
  <c r="J94" i="11"/>
  <c r="E94" i="11"/>
  <c r="F94" i="11"/>
  <c r="D102" i="11"/>
  <c r="I102" i="11"/>
  <c r="H102" i="11"/>
  <c r="AQ39" i="9" s="1"/>
  <c r="AR39" i="9" s="1"/>
  <c r="B86" i="5"/>
  <c r="B90" i="5"/>
  <c r="B94" i="5"/>
  <c r="B98" i="5"/>
  <c r="H284" i="11"/>
  <c r="B102" i="5"/>
  <c r="B106" i="5"/>
  <c r="B110" i="5"/>
  <c r="B114" i="5"/>
  <c r="B118" i="5"/>
  <c r="H392" i="11"/>
  <c r="AA29" i="9"/>
  <c r="AE29" i="9" s="1"/>
  <c r="BW32" i="18" s="1"/>
  <c r="AP56" i="9"/>
  <c r="AP55" i="9" s="1"/>
  <c r="AG181" i="9"/>
  <c r="EV12" i="26" s="1"/>
  <c r="AF189" i="9"/>
  <c r="DL20" i="26" s="1"/>
  <c r="D20" i="11"/>
  <c r="W323" i="8" s="1"/>
  <c r="I38" i="11"/>
  <c r="AO381" i="8" s="1"/>
  <c r="H45" i="11"/>
  <c r="E45" i="11"/>
  <c r="F45" i="11"/>
  <c r="E56" i="11"/>
  <c r="X241" i="8" s="1"/>
  <c r="J56" i="11"/>
  <c r="X277" i="8" s="1"/>
  <c r="H65" i="11"/>
  <c r="AO17" i="9" s="1"/>
  <c r="AP17" i="9" s="1"/>
  <c r="D65" i="11"/>
  <c r="W334" i="8" s="1"/>
  <c r="J82" i="11"/>
  <c r="E82" i="11"/>
  <c r="F82" i="11"/>
  <c r="D99" i="11"/>
  <c r="I99" i="11"/>
  <c r="E99" i="11"/>
  <c r="I103" i="11"/>
  <c r="D103" i="11"/>
  <c r="E103" i="11"/>
  <c r="AF182" i="9"/>
  <c r="DW13" i="26" s="1"/>
  <c r="AF185" i="9"/>
  <c r="CU16" i="26" s="1"/>
  <c r="AF186" i="9"/>
  <c r="CJ17" i="26" s="1"/>
  <c r="AG199" i="9"/>
  <c r="FW30" i="26" s="1"/>
  <c r="E32" i="11"/>
  <c r="AK327" i="8" s="1"/>
  <c r="I72" i="11"/>
  <c r="J75" i="11"/>
  <c r="F76" i="11"/>
  <c r="D121" i="11"/>
  <c r="I143" i="11"/>
  <c r="J152" i="11"/>
  <c r="I153" i="11"/>
  <c r="J165" i="11"/>
  <c r="J171" i="11"/>
  <c r="I175" i="11"/>
  <c r="J181" i="11"/>
  <c r="J187" i="11"/>
  <c r="I191" i="11"/>
  <c r="F193" i="11"/>
  <c r="F199" i="11"/>
  <c r="E201" i="11"/>
  <c r="J209" i="11"/>
  <c r="J249" i="11"/>
  <c r="E280" i="11"/>
  <c r="J286" i="11"/>
  <c r="F291" i="11"/>
  <c r="F293" i="11"/>
  <c r="F298" i="11"/>
  <c r="F300" i="11"/>
  <c r="E302" i="11"/>
  <c r="E312" i="11"/>
  <c r="F313" i="11"/>
  <c r="D323" i="11"/>
  <c r="J323" i="11"/>
  <c r="I334" i="11"/>
  <c r="I331" i="11" s="1"/>
  <c r="D336" i="11"/>
  <c r="D346" i="11"/>
  <c r="D368" i="11"/>
  <c r="E384" i="11"/>
  <c r="D385" i="11"/>
  <c r="J385" i="11"/>
  <c r="E392" i="11"/>
  <c r="D396" i="11"/>
  <c r="AS443" i="8" s="1"/>
  <c r="AS465" i="8" s="1"/>
  <c r="D409" i="11"/>
  <c r="E412" i="11"/>
  <c r="F417" i="11"/>
  <c r="F416" i="11" s="1"/>
  <c r="I76" i="11"/>
  <c r="K76" i="11" s="1"/>
  <c r="J300" i="11"/>
  <c r="H313" i="11"/>
  <c r="E323" i="11"/>
  <c r="H367" i="11"/>
  <c r="I368" i="11"/>
  <c r="E385" i="11"/>
  <c r="AF181" i="9"/>
  <c r="DR12" i="26" s="1"/>
  <c r="E76" i="11"/>
  <c r="F83" i="11"/>
  <c r="E144" i="11"/>
  <c r="F153" i="11"/>
  <c r="F209" i="11"/>
  <c r="E215" i="11"/>
  <c r="AB1645" i="8" s="1"/>
  <c r="D221" i="11"/>
  <c r="E239" i="11"/>
  <c r="E281" i="11"/>
  <c r="F286" i="11"/>
  <c r="E291" i="11"/>
  <c r="E298" i="11"/>
  <c r="E310" i="11"/>
  <c r="I323" i="11"/>
  <c r="I385" i="11"/>
  <c r="D393" i="11"/>
  <c r="J396" i="11"/>
  <c r="D406" i="11"/>
  <c r="D412" i="11"/>
  <c r="D421" i="11"/>
  <c r="D420" i="11" s="1"/>
  <c r="H54" i="11"/>
  <c r="AO7" i="9" s="1"/>
  <c r="AP7" i="9" s="1"/>
  <c r="H298" i="11"/>
  <c r="B84" i="4"/>
  <c r="B23" i="4"/>
  <c r="B24" i="4"/>
  <c r="B16" i="4"/>
  <c r="B20" i="4"/>
  <c r="B26" i="4"/>
  <c r="B30" i="4"/>
  <c r="B34" i="4"/>
  <c r="B38" i="4"/>
  <c r="B42" i="4"/>
  <c r="B46" i="4"/>
  <c r="B50" i="4"/>
  <c r="B54" i="4"/>
  <c r="B58" i="4"/>
  <c r="B62" i="4"/>
  <c r="B66" i="4"/>
  <c r="B22" i="4"/>
  <c r="B32" i="4"/>
  <c r="B36" i="4"/>
  <c r="B48" i="4"/>
  <c r="B52" i="4"/>
  <c r="B60" i="4"/>
  <c r="B68" i="4"/>
  <c r="B25" i="4"/>
  <c r="B37" i="4"/>
  <c r="B49" i="4"/>
  <c r="B61" i="4"/>
  <c r="B17" i="4"/>
  <c r="B21" i="4"/>
  <c r="B27" i="4"/>
  <c r="B31" i="4"/>
  <c r="B35" i="4"/>
  <c r="B39" i="4"/>
  <c r="B43" i="4"/>
  <c r="B47" i="4"/>
  <c r="B51" i="4"/>
  <c r="B55" i="4"/>
  <c r="B59" i="4"/>
  <c r="B63" i="4"/>
  <c r="B67" i="4"/>
  <c r="B18" i="4"/>
  <c r="B28" i="4"/>
  <c r="B40" i="4"/>
  <c r="B44" i="4"/>
  <c r="B56" i="4"/>
  <c r="B64" i="4"/>
  <c r="B15" i="4"/>
  <c r="B29" i="4"/>
  <c r="B33" i="4"/>
  <c r="B45" i="4"/>
  <c r="B57" i="4"/>
  <c r="B69" i="4"/>
  <c r="B19" i="4"/>
  <c r="B41" i="4"/>
  <c r="B53" i="4"/>
  <c r="B65" i="4"/>
  <c r="B90" i="4"/>
  <c r="B109" i="4"/>
  <c r="D197" i="11"/>
  <c r="D234" i="11"/>
  <c r="D233" i="11" s="1"/>
  <c r="D362" i="11"/>
  <c r="D226" i="11"/>
  <c r="D89" i="11"/>
  <c r="CN23" i="18"/>
  <c r="BR23" i="18"/>
  <c r="DD23" i="18"/>
  <c r="CH23" i="18"/>
  <c r="BL23" i="18"/>
  <c r="CY23" i="18"/>
  <c r="CC23" i="18"/>
  <c r="BG23" i="18"/>
  <c r="CS23" i="18"/>
  <c r="BW23" i="18"/>
  <c r="BA23" i="18"/>
  <c r="N599" i="8"/>
  <c r="CC24" i="18"/>
  <c r="BA24" i="18"/>
  <c r="CH24" i="18"/>
  <c r="N32" i="9"/>
  <c r="Z32" i="9"/>
  <c r="AD32" i="9" s="1"/>
  <c r="X45" i="9"/>
  <c r="AC45" i="9" s="1"/>
  <c r="AG45" i="9" s="1"/>
  <c r="S44" i="9"/>
  <c r="BA26" i="20"/>
  <c r="CH26" i="20"/>
  <c r="BG26" i="20"/>
  <c r="CN19" i="22"/>
  <c r="BR19" i="22"/>
  <c r="DD19" i="22"/>
  <c r="CH19" i="22"/>
  <c r="BL19" i="22"/>
  <c r="CY19" i="22"/>
  <c r="CC19" i="22"/>
  <c r="BG19" i="22"/>
  <c r="CS19" i="22"/>
  <c r="BW19" i="22"/>
  <c r="BA19" i="22"/>
  <c r="AA47" i="9"/>
  <c r="AE47" i="9" s="1"/>
  <c r="CS15" i="20"/>
  <c r="BW15" i="20"/>
  <c r="BA15" i="20"/>
  <c r="CN15" i="20"/>
  <c r="BR15" i="20"/>
  <c r="DD15" i="20"/>
  <c r="CH15" i="20"/>
  <c r="BL15" i="20"/>
  <c r="CY15" i="20"/>
  <c r="CC15" i="20"/>
  <c r="BG15" i="20"/>
  <c r="N53" i="9"/>
  <c r="Z53" i="9"/>
  <c r="AD53" i="9" s="1"/>
  <c r="CS13" i="21"/>
  <c r="BW13" i="21"/>
  <c r="BA13" i="21"/>
  <c r="CN13" i="21"/>
  <c r="BR13" i="21"/>
  <c r="DD13" i="21"/>
  <c r="CH13" i="21"/>
  <c r="BL13" i="21"/>
  <c r="CY13" i="21"/>
  <c r="CC13" i="21"/>
  <c r="BG13" i="21"/>
  <c r="CY22" i="21"/>
  <c r="FL12" i="26"/>
  <c r="CC34" i="18"/>
  <c r="CH34" i="18"/>
  <c r="AC123" i="9"/>
  <c r="AG123" i="9" s="1"/>
  <c r="AQ1085" i="8"/>
  <c r="D50" i="31"/>
  <c r="K23" i="9"/>
  <c r="AA26" i="9"/>
  <c r="AE26" i="9" s="1"/>
  <c r="AA27" i="9"/>
  <c r="AE27" i="9" s="1"/>
  <c r="AS28" i="9"/>
  <c r="N46" i="9"/>
  <c r="AS48" i="9"/>
  <c r="N59" i="9"/>
  <c r="AA63" i="9"/>
  <c r="AE63" i="9" s="1"/>
  <c r="AA72" i="9"/>
  <c r="AE72" i="9" s="1"/>
  <c r="AA74" i="9"/>
  <c r="AE74" i="9" s="1"/>
  <c r="AR73" i="9"/>
  <c r="AA77" i="9"/>
  <c r="AE77" i="9" s="1"/>
  <c r="GN35" i="22"/>
  <c r="FL35" i="22"/>
  <c r="GS35" i="22"/>
  <c r="AC146" i="9"/>
  <c r="AG146" i="9" s="1"/>
  <c r="AO1134" i="8"/>
  <c r="DR16" i="26"/>
  <c r="DL16" i="26"/>
  <c r="CP16" i="26"/>
  <c r="CJ16" i="26"/>
  <c r="DW16" i="26"/>
  <c r="D7" i="11"/>
  <c r="E9" i="11"/>
  <c r="P232" i="8" s="1"/>
  <c r="E16" i="11"/>
  <c r="M327" i="8" s="1"/>
  <c r="F32" i="11"/>
  <c r="AK329" i="8" s="1"/>
  <c r="AT329" i="8" s="1"/>
  <c r="J39" i="11"/>
  <c r="AS492" i="8" s="1"/>
  <c r="E39" i="11"/>
  <c r="AS447" i="8" s="1"/>
  <c r="I39" i="11"/>
  <c r="AS491" i="8" s="1"/>
  <c r="E53" i="11"/>
  <c r="L241" i="8" s="1"/>
  <c r="I56" i="11"/>
  <c r="X278" i="8" s="1"/>
  <c r="F65" i="11"/>
  <c r="W338" i="8" s="1"/>
  <c r="D66" i="11"/>
  <c r="AB334" i="8" s="1"/>
  <c r="I77" i="11"/>
  <c r="D77" i="11"/>
  <c r="F102" i="11"/>
  <c r="J102" i="11"/>
  <c r="E102" i="11"/>
  <c r="J118" i="11"/>
  <c r="E118" i="11"/>
  <c r="F127" i="11"/>
  <c r="H131" i="11"/>
  <c r="AK72" i="9" s="1"/>
  <c r="AN72" i="9" s="1"/>
  <c r="AS72" i="9" s="1"/>
  <c r="F143" i="11"/>
  <c r="J143" i="11"/>
  <c r="E143" i="11"/>
  <c r="I149" i="11"/>
  <c r="J158" i="11"/>
  <c r="E158" i="11"/>
  <c r="I160" i="11"/>
  <c r="E160" i="11"/>
  <c r="F165" i="11"/>
  <c r="E165" i="11"/>
  <c r="F171" i="11"/>
  <c r="E171" i="11"/>
  <c r="I181" i="11"/>
  <c r="F181" i="11"/>
  <c r="U23" i="9"/>
  <c r="AS45" i="9"/>
  <c r="X46" i="9"/>
  <c r="AC46" i="9" s="1"/>
  <c r="AG46" i="9" s="1"/>
  <c r="N47" i="9"/>
  <c r="AB47" i="9" s="1"/>
  <c r="AF47" i="9" s="1"/>
  <c r="Z47" i="9"/>
  <c r="AD47" i="9" s="1"/>
  <c r="X48" i="9"/>
  <c r="AC48" i="9" s="1"/>
  <c r="AG48" i="9" s="1"/>
  <c r="AA49" i="9"/>
  <c r="AE49" i="9" s="1"/>
  <c r="AS49" i="9"/>
  <c r="X50" i="9"/>
  <c r="AC50" i="9" s="1"/>
  <c r="AG50" i="9" s="1"/>
  <c r="CS19" i="20"/>
  <c r="BW19" i="20"/>
  <c r="BA19" i="20"/>
  <c r="CN19" i="20"/>
  <c r="BR19" i="20"/>
  <c r="DD19" i="20"/>
  <c r="CH19" i="20"/>
  <c r="BL19" i="20"/>
  <c r="CY19" i="20"/>
  <c r="CC19" i="20"/>
  <c r="BG19" i="20"/>
  <c r="X51" i="9"/>
  <c r="AC51" i="9" s="1"/>
  <c r="AG51" i="9" s="1"/>
  <c r="N58" i="9"/>
  <c r="X58" i="9"/>
  <c r="AC58" i="9" s="1"/>
  <c r="AG58" i="9" s="1"/>
  <c r="Z58" i="9"/>
  <c r="AD58" i="9" s="1"/>
  <c r="DD7" i="21"/>
  <c r="CH7" i="21"/>
  <c r="BL7" i="21"/>
  <c r="CY7" i="21"/>
  <c r="CC7" i="21"/>
  <c r="BG7" i="21"/>
  <c r="CS7" i="21"/>
  <c r="BW7" i="21"/>
  <c r="BA7" i="21"/>
  <c r="CN7" i="21"/>
  <c r="BR7" i="21"/>
  <c r="AS70" i="9"/>
  <c r="CN32" i="21"/>
  <c r="AP73" i="9"/>
  <c r="K76" i="9"/>
  <c r="M76" i="9"/>
  <c r="U76" i="9"/>
  <c r="N79" i="9"/>
  <c r="DW20" i="23"/>
  <c r="DA20" i="23"/>
  <c r="CE20" i="23"/>
  <c r="DR20" i="23"/>
  <c r="CU20" i="23"/>
  <c r="EH20" i="23"/>
  <c r="DL20" i="23"/>
  <c r="CP20" i="23"/>
  <c r="EC20" i="23"/>
  <c r="DF20" i="23"/>
  <c r="CJ20" i="23"/>
  <c r="EH21" i="23"/>
  <c r="DL21" i="23"/>
  <c r="CP21" i="23"/>
  <c r="EC21" i="23"/>
  <c r="DF21" i="23"/>
  <c r="CJ21" i="23"/>
  <c r="DW21" i="23"/>
  <c r="DA21" i="23"/>
  <c r="CE21" i="23"/>
  <c r="DR21" i="23"/>
  <c r="CU21" i="23"/>
  <c r="DW22" i="23"/>
  <c r="DA22" i="23"/>
  <c r="CE22" i="23"/>
  <c r="DR22" i="23"/>
  <c r="CU22" i="23"/>
  <c r="EH22" i="23"/>
  <c r="DL22" i="23"/>
  <c r="CP22" i="23"/>
  <c r="EC22" i="23"/>
  <c r="DF22" i="23"/>
  <c r="CJ22" i="23"/>
  <c r="EH23" i="23"/>
  <c r="DL23" i="23"/>
  <c r="CP23" i="23"/>
  <c r="EC23" i="23"/>
  <c r="DF23" i="23"/>
  <c r="CJ23" i="23"/>
  <c r="DW23" i="23"/>
  <c r="DA23" i="23"/>
  <c r="CE23" i="23"/>
  <c r="DR23" i="23"/>
  <c r="CU23" i="23"/>
  <c r="DW24" i="23"/>
  <c r="DA24" i="23"/>
  <c r="CE24" i="23"/>
  <c r="DR24" i="23"/>
  <c r="CU24" i="23"/>
  <c r="EH24" i="23"/>
  <c r="DL24" i="23"/>
  <c r="CP24" i="23"/>
  <c r="EC24" i="23"/>
  <c r="DF24" i="23"/>
  <c r="CJ24" i="23"/>
  <c r="EH25" i="23"/>
  <c r="DL25" i="23"/>
  <c r="CP25" i="23"/>
  <c r="EC25" i="23"/>
  <c r="DF25" i="23"/>
  <c r="CJ25" i="23"/>
  <c r="DW25" i="23"/>
  <c r="DA25" i="23"/>
  <c r="CE25" i="23"/>
  <c r="DR25" i="23"/>
  <c r="CU25" i="23"/>
  <c r="EH27" i="23"/>
  <c r="DL27" i="23"/>
  <c r="CP27" i="23"/>
  <c r="EC27" i="23"/>
  <c r="DF27" i="23"/>
  <c r="CJ27" i="23"/>
  <c r="DW27" i="23"/>
  <c r="DA27" i="23"/>
  <c r="CE27" i="23"/>
  <c r="DR27" i="23"/>
  <c r="CU27" i="23"/>
  <c r="DW28" i="23"/>
  <c r="DA28" i="23"/>
  <c r="CE28" i="23"/>
  <c r="DR28" i="23"/>
  <c r="CU28" i="23"/>
  <c r="EH28" i="23"/>
  <c r="DL28" i="23"/>
  <c r="CP28" i="23"/>
  <c r="EC28" i="23"/>
  <c r="DF28" i="23"/>
  <c r="CJ28" i="23"/>
  <c r="EH29" i="23"/>
  <c r="DL29" i="23"/>
  <c r="CP29" i="23"/>
  <c r="EC29" i="23"/>
  <c r="DF29" i="23"/>
  <c r="CJ29" i="23"/>
  <c r="DW29" i="23"/>
  <c r="DA29" i="23"/>
  <c r="CE29" i="23"/>
  <c r="DR29" i="23"/>
  <c r="CU29" i="23"/>
  <c r="GC8" i="24"/>
  <c r="FG8" i="24"/>
  <c r="GS8" i="24"/>
  <c r="FW8" i="24"/>
  <c r="FA8" i="24"/>
  <c r="GN8" i="24"/>
  <c r="FR8" i="24"/>
  <c r="EV8" i="24"/>
  <c r="GH8" i="24"/>
  <c r="FL8" i="24"/>
  <c r="EP8" i="24"/>
  <c r="EH13" i="24"/>
  <c r="DL13" i="24"/>
  <c r="CP13" i="24"/>
  <c r="EC13" i="24"/>
  <c r="DF13" i="24"/>
  <c r="CJ13" i="24"/>
  <c r="DW13" i="24"/>
  <c r="DA13" i="24"/>
  <c r="CE13" i="24"/>
  <c r="DR13" i="24"/>
  <c r="CU13" i="24"/>
  <c r="AB144" i="9"/>
  <c r="AF144" i="9" s="1"/>
  <c r="AF1127" i="8"/>
  <c r="GS13" i="26"/>
  <c r="FR13" i="26"/>
  <c r="EP13" i="26"/>
  <c r="FL16" i="26"/>
  <c r="GS16" i="26"/>
  <c r="FR16" i="26"/>
  <c r="GN17" i="26"/>
  <c r="FL17" i="26"/>
  <c r="F9" i="11"/>
  <c r="P233" i="8" s="1"/>
  <c r="I16" i="11"/>
  <c r="M381" i="8" s="1"/>
  <c r="I53" i="11"/>
  <c r="L278" i="8" s="1"/>
  <c r="E66" i="11"/>
  <c r="AB339" i="8" s="1"/>
  <c r="J88" i="11"/>
  <c r="E88" i="11"/>
  <c r="E90" i="11"/>
  <c r="D90" i="11"/>
  <c r="F96" i="11"/>
  <c r="E96" i="11"/>
  <c r="F121" i="11"/>
  <c r="J121" i="11"/>
  <c r="K121" i="11" s="1"/>
  <c r="E121" i="11"/>
  <c r="J130" i="11"/>
  <c r="E130" i="11"/>
  <c r="J146" i="11"/>
  <c r="E146" i="11"/>
  <c r="I159" i="11"/>
  <c r="F159" i="11"/>
  <c r="I192" i="11"/>
  <c r="E192" i="11"/>
  <c r="I200" i="11"/>
  <c r="E200" i="11"/>
  <c r="AP23" i="9"/>
  <c r="AA33" i="9"/>
  <c r="AE33" i="9" s="1"/>
  <c r="M44" i="9"/>
  <c r="AP44" i="9"/>
  <c r="AP43" i="9" s="1"/>
  <c r="U44" i="9"/>
  <c r="AA48" i="9"/>
  <c r="AE48" i="9" s="1"/>
  <c r="X52" i="9"/>
  <c r="AC52" i="9" s="1"/>
  <c r="AG52" i="9" s="1"/>
  <c r="AA58" i="9"/>
  <c r="AE58" i="9" s="1"/>
  <c r="AA60" i="9"/>
  <c r="AE60" i="9" s="1"/>
  <c r="AA64" i="9"/>
  <c r="AE64" i="9" s="1"/>
  <c r="AP68" i="9"/>
  <c r="U73" i="9"/>
  <c r="N77" i="9"/>
  <c r="AF881" i="8" s="1"/>
  <c r="W76" i="9"/>
  <c r="AA79" i="9"/>
  <c r="AE79" i="9" s="1"/>
  <c r="N105" i="9"/>
  <c r="AB105" i="9" s="1"/>
  <c r="AF105" i="9" s="1"/>
  <c r="EH8" i="24"/>
  <c r="DL8" i="24"/>
  <c r="CP8" i="24"/>
  <c r="EC8" i="24"/>
  <c r="DF8" i="24"/>
  <c r="CJ8" i="24"/>
  <c r="DW8" i="24"/>
  <c r="DA8" i="24"/>
  <c r="CE8" i="24"/>
  <c r="DR8" i="24"/>
  <c r="CU8" i="24"/>
  <c r="AB123" i="9"/>
  <c r="AF123" i="9" s="1"/>
  <c r="AI1085" i="8"/>
  <c r="C50" i="31"/>
  <c r="J9" i="11"/>
  <c r="P270" i="8" s="1"/>
  <c r="J16" i="11"/>
  <c r="M382" i="8" s="1"/>
  <c r="I37" i="11"/>
  <c r="AM269" i="8" s="1"/>
  <c r="F37" i="11"/>
  <c r="AM233" i="8" s="1"/>
  <c r="J65" i="11"/>
  <c r="W392" i="8" s="1"/>
  <c r="E65" i="11"/>
  <c r="W339" i="8" s="1"/>
  <c r="I65" i="11"/>
  <c r="W393" i="8" s="1"/>
  <c r="I89" i="11"/>
  <c r="F89" i="11"/>
  <c r="I128" i="11"/>
  <c r="E128" i="11"/>
  <c r="F131" i="11"/>
  <c r="J131" i="11"/>
  <c r="E131" i="11"/>
  <c r="E159" i="11"/>
  <c r="F164" i="11"/>
  <c r="E164" i="11"/>
  <c r="F168" i="11"/>
  <c r="E168" i="11"/>
  <c r="J180" i="11"/>
  <c r="F180" i="11"/>
  <c r="E186" i="11"/>
  <c r="DD18" i="18"/>
  <c r="CH18" i="18"/>
  <c r="BL18" i="18"/>
  <c r="CY18" i="18"/>
  <c r="CC18" i="18"/>
  <c r="BG18" i="18"/>
  <c r="CS18" i="18"/>
  <c r="BW18" i="18"/>
  <c r="BA18" i="18"/>
  <c r="CN18" i="18"/>
  <c r="BR18" i="18"/>
  <c r="N26" i="9"/>
  <c r="AB26" i="9" s="1"/>
  <c r="AF26" i="9" s="1"/>
  <c r="N28" i="9"/>
  <c r="CS8" i="19"/>
  <c r="BW8" i="19"/>
  <c r="BA8" i="19"/>
  <c r="CN8" i="19"/>
  <c r="BR8" i="19"/>
  <c r="DD8" i="19"/>
  <c r="CH8" i="19"/>
  <c r="BL8" i="19"/>
  <c r="CY8" i="19"/>
  <c r="CC8" i="19"/>
  <c r="BG8" i="19"/>
  <c r="AS31" i="9"/>
  <c r="X42" i="9"/>
  <c r="AC42" i="9" s="1"/>
  <c r="AG42" i="9" s="1"/>
  <c r="CS29" i="19"/>
  <c r="BW29" i="19"/>
  <c r="BA29" i="19"/>
  <c r="CN29" i="19"/>
  <c r="BR29" i="19"/>
  <c r="DD29" i="19"/>
  <c r="CH29" i="19"/>
  <c r="BL29" i="19"/>
  <c r="CY29" i="19"/>
  <c r="CC29" i="19"/>
  <c r="BG29" i="19"/>
  <c r="BL22" i="20"/>
  <c r="AS53" i="9"/>
  <c r="N70" i="9"/>
  <c r="AB70" i="9" s="1"/>
  <c r="AF70" i="9" s="1"/>
  <c r="X70" i="9"/>
  <c r="AC70" i="9" s="1"/>
  <c r="AG70" i="9" s="1"/>
  <c r="Z70" i="9"/>
  <c r="AD70" i="9" s="1"/>
  <c r="CN15" i="22"/>
  <c r="BR15" i="22"/>
  <c r="DD15" i="22"/>
  <c r="CH15" i="22"/>
  <c r="BL15" i="22"/>
  <c r="CY15" i="22"/>
  <c r="CC15" i="22"/>
  <c r="BG15" i="22"/>
  <c r="CS15" i="22"/>
  <c r="BW15" i="22"/>
  <c r="BA15" i="22"/>
  <c r="BG18" i="22"/>
  <c r="AR76" i="9"/>
  <c r="DW35" i="22"/>
  <c r="DA35" i="22"/>
  <c r="CE35" i="22"/>
  <c r="DR35" i="22"/>
  <c r="CU35" i="22"/>
  <c r="EH35" i="22"/>
  <c r="DL35" i="22"/>
  <c r="CP35" i="22"/>
  <c r="EC35" i="22"/>
  <c r="DF35" i="22"/>
  <c r="CJ35" i="22"/>
  <c r="GN20" i="23"/>
  <c r="FR20" i="23"/>
  <c r="EV20" i="23"/>
  <c r="GH20" i="23"/>
  <c r="FL20" i="23"/>
  <c r="EP20" i="23"/>
  <c r="GC20" i="23"/>
  <c r="FG20" i="23"/>
  <c r="GS20" i="23"/>
  <c r="FW20" i="23"/>
  <c r="FA20" i="23"/>
  <c r="GC21" i="23"/>
  <c r="FG21" i="23"/>
  <c r="GS21" i="23"/>
  <c r="FW21" i="23"/>
  <c r="FA21" i="23"/>
  <c r="GN21" i="23"/>
  <c r="FR21" i="23"/>
  <c r="EV21" i="23"/>
  <c r="GH21" i="23"/>
  <c r="FL21" i="23"/>
  <c r="EP21" i="23"/>
  <c r="GN22" i="23"/>
  <c r="FR22" i="23"/>
  <c r="EV22" i="23"/>
  <c r="GH22" i="23"/>
  <c r="FL22" i="23"/>
  <c r="EP22" i="23"/>
  <c r="GC22" i="23"/>
  <c r="FG22" i="23"/>
  <c r="GS22" i="23"/>
  <c r="FW22" i="23"/>
  <c r="FA22" i="23"/>
  <c r="GC23" i="23"/>
  <c r="FG23" i="23"/>
  <c r="GS23" i="23"/>
  <c r="FW23" i="23"/>
  <c r="FA23" i="23"/>
  <c r="GN23" i="23"/>
  <c r="FR23" i="23"/>
  <c r="EV23" i="23"/>
  <c r="GH23" i="23"/>
  <c r="FL23" i="23"/>
  <c r="EP23" i="23"/>
  <c r="GN24" i="23"/>
  <c r="FR24" i="23"/>
  <c r="EV24" i="23"/>
  <c r="GH24" i="23"/>
  <c r="FL24" i="23"/>
  <c r="EP24" i="23"/>
  <c r="GC24" i="23"/>
  <c r="FG24" i="23"/>
  <c r="GS24" i="23"/>
  <c r="FW24" i="23"/>
  <c r="FA24" i="23"/>
  <c r="GC25" i="23"/>
  <c r="FG25" i="23"/>
  <c r="GS25" i="23"/>
  <c r="FW25" i="23"/>
  <c r="FA25" i="23"/>
  <c r="GN25" i="23"/>
  <c r="FR25" i="23"/>
  <c r="EV25" i="23"/>
  <c r="GH25" i="23"/>
  <c r="FL25" i="23"/>
  <c r="EP25" i="23"/>
  <c r="GC27" i="23"/>
  <c r="FG27" i="23"/>
  <c r="GS27" i="23"/>
  <c r="FW27" i="23"/>
  <c r="FA27" i="23"/>
  <c r="GN27" i="23"/>
  <c r="FR27" i="23"/>
  <c r="EV27" i="23"/>
  <c r="GH27" i="23"/>
  <c r="FL27" i="23"/>
  <c r="EP27" i="23"/>
  <c r="GN28" i="23"/>
  <c r="FR28" i="23"/>
  <c r="EV28" i="23"/>
  <c r="GH28" i="23"/>
  <c r="FL28" i="23"/>
  <c r="EP28" i="23"/>
  <c r="GC28" i="23"/>
  <c r="FG28" i="23"/>
  <c r="GS28" i="23"/>
  <c r="FW28" i="23"/>
  <c r="FA28" i="23"/>
  <c r="GC29" i="23"/>
  <c r="FG29" i="23"/>
  <c r="GS29" i="23"/>
  <c r="FW29" i="23"/>
  <c r="FA29" i="23"/>
  <c r="GN29" i="23"/>
  <c r="FR29" i="23"/>
  <c r="EV29" i="23"/>
  <c r="GH29" i="23"/>
  <c r="FL29" i="23"/>
  <c r="EP29" i="23"/>
  <c r="GN32" i="23"/>
  <c r="FR32" i="23"/>
  <c r="EV32" i="23"/>
  <c r="GH32" i="23"/>
  <c r="FL32" i="23"/>
  <c r="EP32" i="23"/>
  <c r="GC32" i="23"/>
  <c r="FG32" i="23"/>
  <c r="GS32" i="23"/>
  <c r="FW32" i="23"/>
  <c r="FA32" i="23"/>
  <c r="GC13" i="24"/>
  <c r="FG13" i="24"/>
  <c r="GS13" i="24"/>
  <c r="FW13" i="24"/>
  <c r="FA13" i="24"/>
  <c r="GN13" i="24"/>
  <c r="FR13" i="24"/>
  <c r="EV13" i="24"/>
  <c r="GH13" i="24"/>
  <c r="FL13" i="24"/>
  <c r="EP13" i="24"/>
  <c r="GC17" i="24"/>
  <c r="AF1134" i="8"/>
  <c r="AB146" i="9"/>
  <c r="AF146" i="9" s="1"/>
  <c r="AS33" i="9"/>
  <c r="I73" i="11"/>
  <c r="D73" i="11"/>
  <c r="J101" i="11"/>
  <c r="E101" i="11"/>
  <c r="J127" i="11"/>
  <c r="E127" i="11"/>
  <c r="I127" i="11"/>
  <c r="D127" i="11"/>
  <c r="J142" i="11"/>
  <c r="E142" i="11"/>
  <c r="F149" i="11"/>
  <c r="E149" i="11"/>
  <c r="AS66" i="9"/>
  <c r="H220" i="11"/>
  <c r="AK98" i="9" s="1"/>
  <c r="AN98" i="9" s="1"/>
  <c r="AS98" i="9" s="1"/>
  <c r="J226" i="11"/>
  <c r="J230" i="11"/>
  <c r="U1728" i="8" s="1"/>
  <c r="J241" i="11"/>
  <c r="H253" i="11"/>
  <c r="M197" i="7" s="1"/>
  <c r="M202" i="7" s="1"/>
  <c r="J265" i="11"/>
  <c r="J273" i="11"/>
  <c r="J284" i="11"/>
  <c r="H345" i="11"/>
  <c r="J361" i="11"/>
  <c r="J375" i="11"/>
  <c r="H381" i="11"/>
  <c r="H405" i="11"/>
  <c r="H418" i="11"/>
  <c r="AN131" i="9"/>
  <c r="AS131" i="9" s="1"/>
  <c r="GS30" i="26"/>
  <c r="FR30" i="26"/>
  <c r="EP30" i="26"/>
  <c r="I83" i="11"/>
  <c r="F187" i="11"/>
  <c r="J193" i="11"/>
  <c r="F201" i="11"/>
  <c r="E210" i="11"/>
  <c r="F215" i="11"/>
  <c r="U1645" i="8" s="1"/>
  <c r="E219" i="11"/>
  <c r="AB1660" i="8" s="1"/>
  <c r="D220" i="11"/>
  <c r="M1662" i="8" s="1"/>
  <c r="I220" i="11"/>
  <c r="AB1724" i="8" s="1"/>
  <c r="E223" i="11"/>
  <c r="AB1648" i="8" s="1"/>
  <c r="E226" i="11"/>
  <c r="E230" i="11"/>
  <c r="AB1666" i="8" s="1"/>
  <c r="E241" i="11"/>
  <c r="F249" i="11"/>
  <c r="D253" i="11"/>
  <c r="I253" i="11"/>
  <c r="E265" i="11"/>
  <c r="E273" i="11"/>
  <c r="E276" i="11"/>
  <c r="I280" i="11"/>
  <c r="H282" i="11"/>
  <c r="E284" i="11"/>
  <c r="I291" i="11"/>
  <c r="I298" i="11"/>
  <c r="I302" i="11"/>
  <c r="F310" i="11"/>
  <c r="E311" i="11"/>
  <c r="J311" i="11"/>
  <c r="J313" i="11"/>
  <c r="E317" i="11"/>
  <c r="F318" i="11"/>
  <c r="E319" i="11"/>
  <c r="F320" i="11"/>
  <c r="E324" i="11"/>
  <c r="F325" i="11"/>
  <c r="E328" i="11"/>
  <c r="F329" i="11"/>
  <c r="E335" i="11"/>
  <c r="F336" i="11"/>
  <c r="E337" i="11"/>
  <c r="F340" i="11"/>
  <c r="E341" i="11"/>
  <c r="E344" i="11"/>
  <c r="D345" i="11"/>
  <c r="I345" i="11"/>
  <c r="F360" i="11"/>
  <c r="E361" i="11"/>
  <c r="F367" i="11"/>
  <c r="E368" i="11"/>
  <c r="J368" i="11"/>
  <c r="E375" i="11"/>
  <c r="D381" i="11"/>
  <c r="I381" i="11"/>
  <c r="I392" i="11"/>
  <c r="E393" i="11"/>
  <c r="F396" i="11"/>
  <c r="D405" i="11"/>
  <c r="I405" i="11"/>
  <c r="E406" i="11"/>
  <c r="E409" i="11"/>
  <c r="J409" i="11"/>
  <c r="H412" i="11"/>
  <c r="D418" i="11"/>
  <c r="I418" i="11"/>
  <c r="E421" i="11"/>
  <c r="E420" i="11" s="1"/>
  <c r="I201" i="11"/>
  <c r="I210" i="11"/>
  <c r="I215" i="11"/>
  <c r="AB1707" i="8" s="1"/>
  <c r="F219" i="11"/>
  <c r="U1660" i="8" s="1"/>
  <c r="E220" i="11"/>
  <c r="AB1662" i="8" s="1"/>
  <c r="J220" i="11"/>
  <c r="U1724" i="8" s="1"/>
  <c r="F223" i="11"/>
  <c r="U1648" i="8" s="1"/>
  <c r="F226" i="11"/>
  <c r="F230" i="11"/>
  <c r="U1666" i="8" s="1"/>
  <c r="F241" i="11"/>
  <c r="E253" i="11"/>
  <c r="J253" i="11"/>
  <c r="F265" i="11"/>
  <c r="F273" i="11"/>
  <c r="F276" i="11"/>
  <c r="J282" i="11"/>
  <c r="F284" i="11"/>
  <c r="F311" i="11"/>
  <c r="I318" i="11"/>
  <c r="H320" i="11"/>
  <c r="H325" i="11"/>
  <c r="H329" i="11"/>
  <c r="H336" i="11"/>
  <c r="I340" i="11"/>
  <c r="F344" i="11"/>
  <c r="E345" i="11"/>
  <c r="J345" i="11"/>
  <c r="I360" i="11"/>
  <c r="F361" i="11"/>
  <c r="J367" i="11"/>
  <c r="F368" i="11"/>
  <c r="F375" i="11"/>
  <c r="E381" i="11"/>
  <c r="J381" i="11"/>
  <c r="E405" i="11"/>
  <c r="J405" i="11"/>
  <c r="H406" i="11"/>
  <c r="F409" i="11"/>
  <c r="I412" i="11"/>
  <c r="E418" i="11"/>
  <c r="J418" i="11"/>
  <c r="J416" i="11" s="1"/>
  <c r="H421" i="11"/>
  <c r="H420" i="11" s="1"/>
  <c r="J320" i="11"/>
  <c r="J325" i="11"/>
  <c r="J329" i="11"/>
  <c r="J336" i="11"/>
  <c r="J360" i="11"/>
  <c r="I406" i="11"/>
  <c r="I421" i="11"/>
  <c r="I420" i="11" s="1"/>
  <c r="D293" i="11"/>
  <c r="H181" i="11"/>
  <c r="H215" i="11"/>
  <c r="D291" i="11"/>
  <c r="D304" i="11"/>
  <c r="G304" i="11" s="1"/>
  <c r="D318" i="11"/>
  <c r="D273" i="11"/>
  <c r="D27" i="11"/>
  <c r="H244" i="11"/>
  <c r="M161" i="7" s="1"/>
  <c r="M163" i="7" s="1"/>
  <c r="H302" i="11"/>
  <c r="H32" i="11"/>
  <c r="AK377" i="8" s="1"/>
  <c r="H286" i="11"/>
  <c r="H340" i="11"/>
  <c r="H197" i="11"/>
  <c r="M47" i="7" s="1"/>
  <c r="M49" i="7" s="1"/>
  <c r="H226" i="11"/>
  <c r="D24" i="9"/>
  <c r="L21" i="18" s="1"/>
  <c r="D12" i="9"/>
  <c r="L25" i="17" s="1"/>
  <c r="D27" i="9"/>
  <c r="L27" i="18" s="1"/>
  <c r="D36" i="9"/>
  <c r="L17" i="19" s="1"/>
  <c r="D3" i="9"/>
  <c r="L7" i="17" s="1"/>
  <c r="D37" i="9"/>
  <c r="L19" i="19" s="1"/>
  <c r="B93" i="4"/>
  <c r="B106" i="4"/>
  <c r="B112" i="4"/>
  <c r="B129" i="4"/>
  <c r="B86" i="4"/>
  <c r="B92" i="4"/>
  <c r="B105" i="4"/>
  <c r="B108" i="4"/>
  <c r="B118" i="4"/>
  <c r="B126" i="4"/>
  <c r="B134" i="4"/>
  <c r="B89" i="4"/>
  <c r="B102" i="4"/>
  <c r="B85" i="4"/>
  <c r="B88" i="4"/>
  <c r="B98" i="4"/>
  <c r="B101" i="4"/>
  <c r="B104" i="4"/>
  <c r="B114" i="4"/>
  <c r="B117" i="4"/>
  <c r="B125" i="4"/>
  <c r="B133" i="4"/>
  <c r="B94" i="4"/>
  <c r="B97" i="4"/>
  <c r="B100" i="4"/>
  <c r="B110" i="4"/>
  <c r="B113" i="4"/>
  <c r="B116" i="4"/>
  <c r="B122" i="4"/>
  <c r="B130" i="4"/>
  <c r="B120" i="4"/>
  <c r="B124" i="4"/>
  <c r="B128" i="4"/>
  <c r="B132" i="4"/>
  <c r="B87" i="4"/>
  <c r="B91" i="4"/>
  <c r="B95" i="4"/>
  <c r="B99" i="4"/>
  <c r="B103" i="4"/>
  <c r="B107" i="4"/>
  <c r="B111" i="4"/>
  <c r="B115" i="4"/>
  <c r="B119" i="4"/>
  <c r="B123" i="4"/>
  <c r="B127" i="4"/>
  <c r="B131" i="4"/>
  <c r="B135" i="4"/>
  <c r="DR13" i="26"/>
  <c r="CP13" i="26"/>
  <c r="H16" i="11"/>
  <c r="M377" i="8" s="1"/>
  <c r="H56" i="11"/>
  <c r="AO9" i="9" s="1"/>
  <c r="AP9" i="9" s="1"/>
  <c r="H171" i="11"/>
  <c r="M7" i="7" s="1"/>
  <c r="M10" i="7" s="1"/>
  <c r="AL61" i="9" s="1"/>
  <c r="AN61" i="9" s="1"/>
  <c r="AS61" i="9" s="1"/>
  <c r="H209" i="11"/>
  <c r="H241" i="11"/>
  <c r="M157" i="7" s="1"/>
  <c r="M159" i="7" s="1"/>
  <c r="AL140" i="9" s="1"/>
  <c r="AN140" i="9" s="1"/>
  <c r="AS140" i="9" s="1"/>
  <c r="H153" i="11"/>
  <c r="E171" i="7" s="1"/>
  <c r="E172" i="7" s="1"/>
  <c r="H165" i="11"/>
  <c r="M114" i="7" s="1"/>
  <c r="H230" i="11"/>
  <c r="AK100" i="9" s="1"/>
  <c r="AN100" i="9" s="1"/>
  <c r="AS100" i="9" s="1"/>
  <c r="H265" i="11"/>
  <c r="H291" i="11"/>
  <c r="H304" i="11"/>
  <c r="K304" i="11" s="1"/>
  <c r="H318" i="11"/>
  <c r="H353" i="11"/>
  <c r="H96" i="11"/>
  <c r="H199" i="11"/>
  <c r="E189" i="7" s="1"/>
  <c r="E191" i="7" s="1"/>
  <c r="AL145" i="9" s="1"/>
  <c r="AN145" i="9" s="1"/>
  <c r="AS145" i="9" s="1"/>
  <c r="H201" i="11"/>
  <c r="M55" i="7" s="1"/>
  <c r="M57" i="7" s="1"/>
  <c r="AL80" i="9" s="1"/>
  <c r="AN80" i="9" s="1"/>
  <c r="AS80" i="9" s="1"/>
  <c r="H228" i="11"/>
  <c r="H159" i="11"/>
  <c r="H234" i="11"/>
  <c r="H233" i="11" s="1"/>
  <c r="H274" i="11"/>
  <c r="H300" i="11"/>
  <c r="H83" i="11"/>
  <c r="H111" i="11"/>
  <c r="H193" i="11"/>
  <c r="H23" i="11"/>
  <c r="H74" i="11"/>
  <c r="AQ20" i="9" s="1"/>
  <c r="AR20" i="9" s="1"/>
  <c r="H117" i="11"/>
  <c r="D392" i="11"/>
  <c r="D340" i="11"/>
  <c r="D353" i="11"/>
  <c r="D361" i="11"/>
  <c r="D375" i="11"/>
  <c r="D230" i="11"/>
  <c r="M1666" i="8" s="1"/>
  <c r="D266" i="11"/>
  <c r="D280" i="11"/>
  <c r="D172" i="11"/>
  <c r="D241" i="11"/>
  <c r="D250" i="11"/>
  <c r="D274" i="11"/>
  <c r="D217" i="11"/>
  <c r="D269" i="11"/>
  <c r="G269" i="11" s="1"/>
  <c r="D199" i="11"/>
  <c r="D286" i="11"/>
  <c r="D11" i="11"/>
  <c r="X230" i="8" s="1"/>
  <c r="D96" i="11"/>
  <c r="D182" i="11"/>
  <c r="D302" i="11"/>
  <c r="D305" i="11"/>
  <c r="G305" i="11" s="1"/>
  <c r="AH1262" i="8" s="1"/>
  <c r="D159" i="11"/>
  <c r="D153" i="11"/>
  <c r="D83" i="11"/>
  <c r="D111" i="11"/>
  <c r="D134" i="11"/>
  <c r="D133" i="11" s="1"/>
  <c r="D265" i="11"/>
  <c r="D397" i="11"/>
  <c r="D42" i="11"/>
  <c r="D56" i="11"/>
  <c r="X238" i="8" s="1"/>
  <c r="D122" i="11"/>
  <c r="D165" i="11"/>
  <c r="D231" i="11"/>
  <c r="M1668" i="8" s="1"/>
  <c r="D188" i="11"/>
  <c r="D244" i="11"/>
  <c r="D243" i="11" s="1"/>
  <c r="D254" i="11"/>
  <c r="D284" i="11"/>
  <c r="D298" i="11"/>
  <c r="D303" i="11"/>
  <c r="G303" i="11" s="1"/>
  <c r="D354" i="11"/>
  <c r="G389" i="11"/>
  <c r="K404" i="11"/>
  <c r="D215" i="11"/>
  <c r="D16" i="11"/>
  <c r="M323" i="8" s="1"/>
  <c r="D23" i="11"/>
  <c r="D181" i="11"/>
  <c r="D114" i="11"/>
  <c r="D113" i="11" s="1"/>
  <c r="D193" i="11"/>
  <c r="D257" i="11"/>
  <c r="D256" i="11" s="1"/>
  <c r="D147" i="11"/>
  <c r="G147" i="11" s="1"/>
  <c r="D171" i="11"/>
  <c r="D227" i="11"/>
  <c r="D201" i="11"/>
  <c r="D209" i="11"/>
  <c r="G404" i="11"/>
  <c r="AS509" i="8"/>
  <c r="I513" i="8"/>
  <c r="AG509" i="8"/>
  <c r="AK487" i="8"/>
  <c r="AK509" i="8" s="1"/>
  <c r="U469" i="8"/>
  <c r="AO509" i="8"/>
  <c r="AG513" i="8"/>
  <c r="AG465" i="8"/>
  <c r="I465" i="8"/>
  <c r="U513" i="8"/>
  <c r="U443" i="8"/>
  <c r="U465" i="8" s="1"/>
  <c r="I469" i="8"/>
  <c r="I487" i="8"/>
  <c r="I509" i="8" s="1"/>
  <c r="AB1716" i="8"/>
  <c r="G203" i="11"/>
  <c r="G205" i="11"/>
  <c r="G351" i="11"/>
  <c r="G237" i="11"/>
  <c r="G236" i="11" s="1"/>
  <c r="G272" i="11"/>
  <c r="K309" i="11"/>
  <c r="V171" i="9" s="1"/>
  <c r="X171" i="9" s="1"/>
  <c r="K237" i="11"/>
  <c r="K236" i="11" s="1"/>
  <c r="K351" i="11"/>
  <c r="K19" i="11"/>
  <c r="K12" i="11"/>
  <c r="K109" i="11"/>
  <c r="K332" i="11"/>
  <c r="K389" i="11"/>
  <c r="K138" i="11"/>
  <c r="K204" i="11"/>
  <c r="H236" i="11"/>
  <c r="K272" i="11"/>
  <c r="K372" i="11"/>
  <c r="K22" i="11"/>
  <c r="K270" i="11"/>
  <c r="K355" i="11"/>
  <c r="AO1302" i="8" s="1"/>
  <c r="G138" i="11"/>
  <c r="G22" i="11"/>
  <c r="G30" i="11"/>
  <c r="G67" i="11"/>
  <c r="G372" i="11"/>
  <c r="G36" i="11"/>
  <c r="G109" i="11"/>
  <c r="G309" i="11"/>
  <c r="L171" i="9" s="1"/>
  <c r="N171" i="9" s="1"/>
  <c r="G321" i="11"/>
  <c r="G356" i="11"/>
  <c r="G18" i="11"/>
  <c r="G264" i="11"/>
  <c r="G270" i="11"/>
  <c r="F136" i="11"/>
  <c r="D236" i="11"/>
  <c r="G19" i="11"/>
  <c r="G155" i="11"/>
  <c r="G316" i="11"/>
  <c r="G12" i="11"/>
  <c r="G95" i="11"/>
  <c r="G115" i="11"/>
  <c r="G296" i="11"/>
  <c r="G355" i="11"/>
  <c r="AF1302" i="8" s="1"/>
  <c r="G358" i="11"/>
  <c r="G365" i="11"/>
  <c r="I120" i="11"/>
  <c r="K63" i="11"/>
  <c r="K18" i="11"/>
  <c r="K57" i="11"/>
  <c r="K95" i="11"/>
  <c r="K147" i="11"/>
  <c r="K279" i="11"/>
  <c r="K356" i="11"/>
  <c r="E45" i="7"/>
  <c r="E46" i="7" s="1"/>
  <c r="AQ24" i="9" s="1"/>
  <c r="AR24" i="9" s="1"/>
  <c r="AR23" i="9" s="1"/>
  <c r="K36" i="11"/>
  <c r="K51" i="11"/>
  <c r="K64" i="11"/>
  <c r="K67" i="11"/>
  <c r="I113" i="11"/>
  <c r="K115" i="11"/>
  <c r="K155" i="11"/>
  <c r="K203" i="11"/>
  <c r="K205" i="11"/>
  <c r="K240" i="11"/>
  <c r="B70" i="4"/>
  <c r="B71" i="4"/>
  <c r="B72" i="4"/>
  <c r="B73" i="4"/>
  <c r="B74" i="4"/>
  <c r="B75" i="4"/>
  <c r="B13" i="4"/>
  <c r="B14" i="4"/>
  <c r="B76" i="4"/>
  <c r="B77" i="4"/>
  <c r="B78" i="4"/>
  <c r="B79" i="4"/>
  <c r="B80" i="4"/>
  <c r="B81" i="4"/>
  <c r="B82" i="4"/>
  <c r="B83" i="4"/>
  <c r="B74" i="5"/>
  <c r="B75" i="5"/>
  <c r="B76" i="5"/>
  <c r="B77" i="5"/>
  <c r="B78" i="5"/>
  <c r="M513" i="8"/>
  <c r="M487" i="8"/>
  <c r="M509" i="8" s="1"/>
  <c r="Z31" i="9"/>
  <c r="AD31" i="9" s="1"/>
  <c r="N31" i="9"/>
  <c r="H112" i="7"/>
  <c r="E113" i="7" s="1"/>
  <c r="E115" i="7" s="1"/>
  <c r="AL60" i="9" s="1"/>
  <c r="AN60" i="9" s="1"/>
  <c r="AS60" i="9" s="1"/>
  <c r="L246" i="8"/>
  <c r="AK443" i="8"/>
  <c r="AK465" i="8" s="1"/>
  <c r="M469" i="8"/>
  <c r="M443" i="8"/>
  <c r="M465" i="8" s="1"/>
  <c r="D221" i="9"/>
  <c r="D217" i="9"/>
  <c r="D213" i="9"/>
  <c r="AD1" i="9" s="1"/>
  <c r="D209" i="9"/>
  <c r="L13" i="27" s="1"/>
  <c r="D200" i="9"/>
  <c r="L31" i="26" s="1"/>
  <c r="D197" i="9"/>
  <c r="L28" i="26" s="1"/>
  <c r="D190" i="9"/>
  <c r="L21" i="26" s="1"/>
  <c r="D187" i="9"/>
  <c r="L18" i="26" s="1"/>
  <c r="D180" i="9"/>
  <c r="L11" i="26" s="1"/>
  <c r="D172" i="9"/>
  <c r="L30" i="25" s="1"/>
  <c r="D169" i="9"/>
  <c r="L27" i="25" s="1"/>
  <c r="D165" i="9"/>
  <c r="L23" i="25" s="1"/>
  <c r="D161" i="9"/>
  <c r="L19" i="25" s="1"/>
  <c r="D157" i="9"/>
  <c r="L15" i="25" s="1"/>
  <c r="D153" i="9"/>
  <c r="L11" i="25" s="1"/>
  <c r="D149" i="9"/>
  <c r="L7" i="25" s="1"/>
  <c r="D141" i="9"/>
  <c r="L27" i="24" s="1"/>
  <c r="D140" i="9"/>
  <c r="L26" i="24" s="1"/>
  <c r="D139" i="9"/>
  <c r="L25" i="24" s="1"/>
  <c r="D137" i="9"/>
  <c r="L23" i="24" s="1"/>
  <c r="D136" i="9"/>
  <c r="L22" i="24" s="1"/>
  <c r="D135" i="9"/>
  <c r="L21" i="24" s="1"/>
  <c r="D134" i="9"/>
  <c r="L20" i="24" s="1"/>
  <c r="D130" i="9"/>
  <c r="L16" i="24" s="1"/>
  <c r="D129" i="9"/>
  <c r="L15" i="24" s="1"/>
  <c r="D128" i="9"/>
  <c r="L14" i="24" s="1"/>
  <c r="D127" i="9"/>
  <c r="L13" i="24" s="1"/>
  <c r="D126" i="9"/>
  <c r="L12" i="24" s="1"/>
  <c r="D223" i="9"/>
  <c r="D2" i="9" s="1"/>
  <c r="D218" i="9"/>
  <c r="D212" i="9"/>
  <c r="C2" i="9" s="1"/>
  <c r="D199" i="9"/>
  <c r="L30" i="26" s="1"/>
  <c r="D184" i="9"/>
  <c r="L15" i="26" s="1"/>
  <c r="D183" i="9"/>
  <c r="L14" i="26" s="1"/>
  <c r="D181" i="9"/>
  <c r="L12" i="26" s="1"/>
  <c r="D176" i="9"/>
  <c r="L7" i="26" s="1"/>
  <c r="D175" i="9"/>
  <c r="L33" i="25" s="1"/>
  <c r="D170" i="9"/>
  <c r="L28" i="25" s="1"/>
  <c r="D150" i="9"/>
  <c r="L8" i="25" s="1"/>
  <c r="D147" i="9"/>
  <c r="L33" i="24" s="1"/>
  <c r="D145" i="9"/>
  <c r="L31" i="24" s="1"/>
  <c r="D133" i="9"/>
  <c r="L19" i="24" s="1"/>
  <c r="D124" i="9"/>
  <c r="L10" i="24" s="1"/>
  <c r="D104" i="9"/>
  <c r="L18" i="23" s="1"/>
  <c r="D95" i="9"/>
  <c r="L9" i="23" s="1"/>
  <c r="D94" i="9"/>
  <c r="L8" i="23" s="1"/>
  <c r="D93" i="9"/>
  <c r="L7" i="23" s="1"/>
  <c r="D90" i="9"/>
  <c r="L34" i="22" s="1"/>
  <c r="D70" i="9"/>
  <c r="L29" i="21" s="1"/>
  <c r="D68" i="9"/>
  <c r="L25" i="21" s="1"/>
  <c r="D63" i="9"/>
  <c r="L15" i="21" s="1"/>
  <c r="D58" i="9"/>
  <c r="L33" i="20" s="1"/>
  <c r="D56" i="9"/>
  <c r="L29" i="20" s="1"/>
  <c r="D222" i="9"/>
  <c r="D216" i="9"/>
  <c r="D192" i="9"/>
  <c r="L23" i="26" s="1"/>
  <c r="D191" i="9"/>
  <c r="L22" i="26" s="1"/>
  <c r="D185" i="9"/>
  <c r="L16" i="26" s="1"/>
  <c r="D171" i="9"/>
  <c r="L29" i="25" s="1"/>
  <c r="D158" i="9"/>
  <c r="L16" i="25" s="1"/>
  <c r="D220" i="9"/>
  <c r="D215" i="9"/>
  <c r="E2" i="9" s="1"/>
  <c r="AQ4" i="17" s="1"/>
  <c r="AQ4" i="18" s="1"/>
  <c r="D207" i="9"/>
  <c r="L11" i="27" s="1"/>
  <c r="D206" i="9"/>
  <c r="L10" i="27" s="1"/>
  <c r="D205" i="9"/>
  <c r="L9" i="27" s="1"/>
  <c r="D202" i="9"/>
  <c r="L33" i="26" s="1"/>
  <c r="D201" i="9"/>
  <c r="L32" i="26" s="1"/>
  <c r="D195" i="9"/>
  <c r="L26" i="26" s="1"/>
  <c r="D194" i="9"/>
  <c r="L25" i="26" s="1"/>
  <c r="D193" i="9"/>
  <c r="L24" i="26" s="1"/>
  <c r="D188" i="9"/>
  <c r="L19" i="26" s="1"/>
  <c r="D186" i="9"/>
  <c r="L17" i="26" s="1"/>
  <c r="D167" i="9"/>
  <c r="L25" i="25" s="1"/>
  <c r="D166" i="9"/>
  <c r="L24" i="25" s="1"/>
  <c r="D163" i="9"/>
  <c r="L21" i="25" s="1"/>
  <c r="D162" i="9"/>
  <c r="L20" i="25" s="1"/>
  <c r="D159" i="9"/>
  <c r="L17" i="25" s="1"/>
  <c r="D156" i="9"/>
  <c r="L14" i="25" s="1"/>
  <c r="D152" i="9"/>
  <c r="L10" i="25" s="1"/>
  <c r="D132" i="9"/>
  <c r="L18" i="24" s="1"/>
  <c r="D131" i="9"/>
  <c r="L17" i="24" s="1"/>
  <c r="D125" i="9"/>
  <c r="L11" i="24" s="1"/>
  <c r="D122" i="9"/>
  <c r="L8" i="24" s="1"/>
  <c r="D120" i="9"/>
  <c r="L6" i="24" s="1"/>
  <c r="D119" i="9"/>
  <c r="L33" i="23" s="1"/>
  <c r="D118" i="9"/>
  <c r="L32" i="23" s="1"/>
  <c r="D117" i="9"/>
  <c r="L31" i="23" s="1"/>
  <c r="D116" i="9"/>
  <c r="L30" i="23" s="1"/>
  <c r="D115" i="9"/>
  <c r="L29" i="23" s="1"/>
  <c r="D114" i="9"/>
  <c r="L28" i="23" s="1"/>
  <c r="D113" i="9"/>
  <c r="L27" i="23" s="1"/>
  <c r="D112" i="9"/>
  <c r="L26" i="23" s="1"/>
  <c r="D111" i="9"/>
  <c r="L25" i="23" s="1"/>
  <c r="D110" i="9"/>
  <c r="L24" i="23" s="1"/>
  <c r="D109" i="9"/>
  <c r="L23" i="23" s="1"/>
  <c r="D108" i="9"/>
  <c r="L22" i="23" s="1"/>
  <c r="D107" i="9"/>
  <c r="L21" i="23" s="1"/>
  <c r="D106" i="9"/>
  <c r="L20" i="23" s="1"/>
  <c r="D102" i="9"/>
  <c r="L16" i="23" s="1"/>
  <c r="D101" i="9"/>
  <c r="L15" i="23" s="1"/>
  <c r="D100" i="9"/>
  <c r="L14" i="23" s="1"/>
  <c r="D219" i="9"/>
  <c r="D196" i="9"/>
  <c r="L27" i="26" s="1"/>
  <c r="D174" i="9"/>
  <c r="L32" i="25" s="1"/>
  <c r="D168" i="9"/>
  <c r="L26" i="25" s="1"/>
  <c r="D146" i="9"/>
  <c r="L32" i="24" s="1"/>
  <c r="D92" i="9"/>
  <c r="L6" i="23" s="1"/>
  <c r="D86" i="9"/>
  <c r="L30" i="22" s="1"/>
  <c r="D80" i="9"/>
  <c r="L21" i="22" s="1"/>
  <c r="D79" i="9"/>
  <c r="L19" i="22" s="1"/>
  <c r="D75" i="9"/>
  <c r="L11" i="22" s="1"/>
  <c r="D69" i="9"/>
  <c r="L27" i="21" s="1"/>
  <c r="D59" i="9"/>
  <c r="L7" i="21" s="1"/>
  <c r="D214" i="9"/>
  <c r="AE1" i="9" s="1"/>
  <c r="D179" i="9"/>
  <c r="L10" i="26" s="1"/>
  <c r="D178" i="9"/>
  <c r="L9" i="26" s="1"/>
  <c r="D155" i="9"/>
  <c r="L13" i="25" s="1"/>
  <c r="D143" i="9"/>
  <c r="L29" i="24" s="1"/>
  <c r="D142" i="9"/>
  <c r="L28" i="24" s="1"/>
  <c r="D138" i="9"/>
  <c r="L24" i="24" s="1"/>
  <c r="D121" i="9"/>
  <c r="L7" i="24" s="1"/>
  <c r="D105" i="9"/>
  <c r="L19" i="23" s="1"/>
  <c r="D89" i="9"/>
  <c r="L33" i="22" s="1"/>
  <c r="D85" i="9"/>
  <c r="L29" i="22" s="1"/>
  <c r="D81" i="9"/>
  <c r="L25" i="22" s="1"/>
  <c r="D66" i="9"/>
  <c r="L21" i="21" s="1"/>
  <c r="D62" i="9"/>
  <c r="L13" i="21" s="1"/>
  <c r="D60" i="9"/>
  <c r="L9" i="21" s="1"/>
  <c r="D57" i="9"/>
  <c r="L31" i="20" s="1"/>
  <c r="D53" i="9"/>
  <c r="L23" i="20" s="1"/>
  <c r="D52" i="9"/>
  <c r="L21" i="20" s="1"/>
  <c r="D47" i="9"/>
  <c r="L11" i="20" s="1"/>
  <c r="D43" i="9"/>
  <c r="L31" i="19" s="1"/>
  <c r="D39" i="9"/>
  <c r="L23" i="19" s="1"/>
  <c r="D208" i="9"/>
  <c r="L12" i="27" s="1"/>
  <c r="D204" i="9"/>
  <c r="L8" i="27" s="1"/>
  <c r="D198" i="9"/>
  <c r="L29" i="26" s="1"/>
  <c r="D189" i="9"/>
  <c r="L20" i="26" s="1"/>
  <c r="D177" i="9"/>
  <c r="L8" i="26" s="1"/>
  <c r="D173" i="9"/>
  <c r="L31" i="25" s="1"/>
  <c r="D160" i="9"/>
  <c r="L18" i="25" s="1"/>
  <c r="D154" i="9"/>
  <c r="L12" i="25" s="1"/>
  <c r="D151" i="9"/>
  <c r="L9" i="25" s="1"/>
  <c r="D144" i="9"/>
  <c r="L30" i="24" s="1"/>
  <c r="D88" i="9"/>
  <c r="L32" i="22" s="1"/>
  <c r="D84" i="9"/>
  <c r="L28" i="22" s="1"/>
  <c r="D83" i="9"/>
  <c r="L27" i="22" s="1"/>
  <c r="D82" i="9"/>
  <c r="L26" i="22" s="1"/>
  <c r="D67" i="9"/>
  <c r="L23" i="21" s="1"/>
  <c r="D65" i="9"/>
  <c r="L19" i="21" s="1"/>
  <c r="D61" i="9"/>
  <c r="L11" i="21" s="1"/>
  <c r="D54" i="9"/>
  <c r="L25" i="20" s="1"/>
  <c r="D49" i="9"/>
  <c r="L15" i="20" s="1"/>
  <c r="D48" i="9"/>
  <c r="L13" i="20" s="1"/>
  <c r="D40" i="9"/>
  <c r="L25" i="19" s="1"/>
  <c r="D31" i="9"/>
  <c r="L7" i="19" s="1"/>
  <c r="D203" i="9"/>
  <c r="L7" i="27" s="1"/>
  <c r="D182" i="9"/>
  <c r="L13" i="26" s="1"/>
  <c r="D164" i="9"/>
  <c r="L22" i="25" s="1"/>
  <c r="D123" i="9"/>
  <c r="L9" i="24" s="1"/>
  <c r="D103" i="9"/>
  <c r="L17" i="23" s="1"/>
  <c r="D99" i="9"/>
  <c r="L13" i="23" s="1"/>
  <c r="D98" i="9"/>
  <c r="L12" i="23" s="1"/>
  <c r="D97" i="9"/>
  <c r="L11" i="23" s="1"/>
  <c r="D91" i="9"/>
  <c r="L35" i="22" s="1"/>
  <c r="D78" i="9"/>
  <c r="L17" i="22" s="1"/>
  <c r="D73" i="9"/>
  <c r="L7" i="22" s="1"/>
  <c r="D72" i="9"/>
  <c r="L33" i="21" s="1"/>
  <c r="D50" i="9"/>
  <c r="L17" i="20" s="1"/>
  <c r="D46" i="9"/>
  <c r="L9" i="20" s="1"/>
  <c r="D38" i="9"/>
  <c r="L21" i="19" s="1"/>
  <c r="D33" i="9"/>
  <c r="L11" i="19" s="1"/>
  <c r="D28" i="9"/>
  <c r="L29" i="18" s="1"/>
  <c r="D23" i="9"/>
  <c r="L19" i="18" s="1"/>
  <c r="D22" i="9"/>
  <c r="L17" i="18" s="1"/>
  <c r="D19" i="9"/>
  <c r="L11" i="18" s="1"/>
  <c r="D17" i="9"/>
  <c r="L7" i="18" s="1"/>
  <c r="D15" i="9"/>
  <c r="L31" i="17" s="1"/>
  <c r="D13" i="9"/>
  <c r="L27" i="17" s="1"/>
  <c r="D10" i="9"/>
  <c r="L21" i="17" s="1"/>
  <c r="D8" i="9"/>
  <c r="L17" i="17" s="1"/>
  <c r="D6" i="9"/>
  <c r="L13" i="17" s="1"/>
  <c r="D87" i="9"/>
  <c r="L31" i="22" s="1"/>
  <c r="D64" i="9"/>
  <c r="L17" i="21" s="1"/>
  <c r="D51" i="9"/>
  <c r="L19" i="20" s="1"/>
  <c r="D41" i="9"/>
  <c r="L27" i="19" s="1"/>
  <c r="D35" i="9"/>
  <c r="L15" i="19" s="1"/>
  <c r="D32" i="9"/>
  <c r="L9" i="19" s="1"/>
  <c r="D29" i="9"/>
  <c r="L31" i="18" s="1"/>
  <c r="D25" i="9"/>
  <c r="L23" i="18" s="1"/>
  <c r="D5" i="9"/>
  <c r="L11" i="17" s="1"/>
  <c r="D96" i="9"/>
  <c r="L10" i="23" s="1"/>
  <c r="D77" i="9"/>
  <c r="L15" i="22" s="1"/>
  <c r="D44" i="9"/>
  <c r="L33" i="19" s="1"/>
  <c r="D34" i="9"/>
  <c r="L13" i="19" s="1"/>
  <c r="D30" i="9"/>
  <c r="L33" i="18" s="1"/>
  <c r="D26" i="9"/>
  <c r="L25" i="18" s="1"/>
  <c r="D20" i="9"/>
  <c r="L13" i="18" s="1"/>
  <c r="D18" i="9"/>
  <c r="L9" i="18" s="1"/>
  <c r="D16" i="9"/>
  <c r="L33" i="17" s="1"/>
  <c r="D11" i="9"/>
  <c r="L23" i="17" s="1"/>
  <c r="D9" i="9"/>
  <c r="L19" i="17" s="1"/>
  <c r="D7" i="9"/>
  <c r="L15" i="17" s="1"/>
  <c r="D4" i="9"/>
  <c r="L9" i="17" s="1"/>
  <c r="D76" i="9"/>
  <c r="L13" i="22" s="1"/>
  <c r="D74" i="9"/>
  <c r="L9" i="22" s="1"/>
  <c r="D71" i="9"/>
  <c r="L31" i="21" s="1"/>
  <c r="D55" i="9"/>
  <c r="L27" i="20" s="1"/>
  <c r="D45" i="9"/>
  <c r="L7" i="20" s="1"/>
  <c r="D14" i="9"/>
  <c r="L29" i="17" s="1"/>
  <c r="X25" i="9"/>
  <c r="X26" i="9"/>
  <c r="AC26" i="9" s="1"/>
  <c r="AG26" i="9" s="1"/>
  <c r="AA28" i="9"/>
  <c r="AE28" i="9" s="1"/>
  <c r="Z28" i="9"/>
  <c r="AD28" i="9" s="1"/>
  <c r="AG469" i="8"/>
  <c r="AN44" i="9"/>
  <c r="AS47" i="9"/>
  <c r="U498" i="8"/>
  <c r="U509" i="8" s="1"/>
  <c r="AA12" i="9"/>
  <c r="AE12" i="9" s="1"/>
  <c r="D21" i="9"/>
  <c r="L15" i="18" s="1"/>
  <c r="N25" i="9"/>
  <c r="AI731" i="8"/>
  <c r="P731" i="8" s="1"/>
  <c r="Z52" i="9"/>
  <c r="AD52" i="9" s="1"/>
  <c r="N52" i="9"/>
  <c r="N49" i="9"/>
  <c r="AA51" i="9"/>
  <c r="AE51" i="9" s="1"/>
  <c r="N62" i="9"/>
  <c r="AS77" i="9"/>
  <c r="AP36" i="9"/>
  <c r="U36" i="9"/>
  <c r="N42" i="9"/>
  <c r="AB42" i="9" s="1"/>
  <c r="AF42" i="9" s="1"/>
  <c r="W44" i="9"/>
  <c r="AA46" i="9"/>
  <c r="AE46" i="9" s="1"/>
  <c r="X47" i="9"/>
  <c r="AC47" i="9" s="1"/>
  <c r="AG47" i="9" s="1"/>
  <c r="X49" i="9"/>
  <c r="AC49" i="9" s="1"/>
  <c r="AG49" i="9" s="1"/>
  <c r="N50" i="9"/>
  <c r="AB50" i="9" s="1"/>
  <c r="AF50" i="9" s="1"/>
  <c r="AS51" i="9"/>
  <c r="X53" i="9"/>
  <c r="AC53" i="9" s="1"/>
  <c r="AG53" i="9" s="1"/>
  <c r="AB77" i="9"/>
  <c r="AF77" i="9" s="1"/>
  <c r="Z26" i="9"/>
  <c r="AD26" i="9" s="1"/>
  <c r="X31" i="9"/>
  <c r="K36" i="9"/>
  <c r="AA42" i="9"/>
  <c r="AE42" i="9" s="1"/>
  <c r="I44" i="9"/>
  <c r="N45" i="9"/>
  <c r="AR44" i="9"/>
  <c r="AR43" i="9" s="1"/>
  <c r="Z46" i="9"/>
  <c r="AD46" i="9" s="1"/>
  <c r="AS46" i="9"/>
  <c r="AA50" i="9"/>
  <c r="AE50" i="9" s="1"/>
  <c r="AR56" i="9"/>
  <c r="AR55" i="9" s="1"/>
  <c r="AS58" i="9"/>
  <c r="AS59" i="9"/>
  <c r="X62" i="9"/>
  <c r="AC62" i="9" s="1"/>
  <c r="AG62" i="9" s="1"/>
  <c r="AS62" i="9"/>
  <c r="AA70" i="9"/>
  <c r="AE70" i="9" s="1"/>
  <c r="K68" i="9"/>
  <c r="X120" i="9"/>
  <c r="AC121" i="9"/>
  <c r="AG121" i="9" s="1"/>
  <c r="AA34" i="9"/>
  <c r="AE34" i="9" s="1"/>
  <c r="AS42" i="9"/>
  <c r="AA45" i="9"/>
  <c r="AE45" i="9" s="1"/>
  <c r="K44" i="9"/>
  <c r="N48" i="9"/>
  <c r="Z48" i="9"/>
  <c r="AD48" i="9" s="1"/>
  <c r="AS50" i="9"/>
  <c r="N51" i="9"/>
  <c r="AS52" i="9"/>
  <c r="AP76" i="9"/>
  <c r="AS79" i="9"/>
  <c r="N120" i="9"/>
  <c r="AB121" i="9"/>
  <c r="AF121" i="9" s="1"/>
  <c r="AC144" i="9"/>
  <c r="AG144" i="9" s="1"/>
  <c r="Z45" i="9"/>
  <c r="AD45" i="9" s="1"/>
  <c r="Z50" i="9"/>
  <c r="AD50" i="9" s="1"/>
  <c r="X79" i="9"/>
  <c r="AS150" i="9"/>
  <c r="AS165" i="9"/>
  <c r="AQ163" i="9"/>
  <c r="H8" i="11"/>
  <c r="D8" i="11"/>
  <c r="F8" i="11"/>
  <c r="L233" i="8" s="1"/>
  <c r="J8" i="11"/>
  <c r="L270" i="8" s="1"/>
  <c r="E8" i="11"/>
  <c r="L232" i="8" s="1"/>
  <c r="J17" i="11"/>
  <c r="F17" i="11"/>
  <c r="E17" i="11"/>
  <c r="R327" i="8" s="1"/>
  <c r="I17" i="11"/>
  <c r="D17" i="11"/>
  <c r="R323" i="8" s="1"/>
  <c r="AA75" i="9"/>
  <c r="AE75" i="9" s="1"/>
  <c r="X77" i="9"/>
  <c r="AO881" i="8" s="1"/>
  <c r="X105" i="9"/>
  <c r="AS205" i="9"/>
  <c r="I8" i="11"/>
  <c r="L269" i="8" s="1"/>
  <c r="H13" i="11"/>
  <c r="D13" i="11"/>
  <c r="F13" i="11"/>
  <c r="AC233" i="8" s="1"/>
  <c r="J13" i="11"/>
  <c r="AC270" i="8" s="1"/>
  <c r="E13" i="11"/>
  <c r="AC232" i="8" s="1"/>
  <c r="H17" i="11"/>
  <c r="J33" i="11"/>
  <c r="AO492" i="8" s="1"/>
  <c r="F33" i="11"/>
  <c r="AO448" i="8" s="1"/>
  <c r="AW448" i="8" s="1"/>
  <c r="E33" i="11"/>
  <c r="AO447" i="8" s="1"/>
  <c r="I33" i="11"/>
  <c r="AO491" i="8" s="1"/>
  <c r="D33" i="11"/>
  <c r="AA61" i="9"/>
  <c r="AE61" i="9" s="1"/>
  <c r="AA65" i="9"/>
  <c r="AE65" i="9" s="1"/>
  <c r="W73" i="9"/>
  <c r="I43" i="11"/>
  <c r="E43" i="11"/>
  <c r="J43" i="11"/>
  <c r="D43" i="11"/>
  <c r="I47" i="11"/>
  <c r="E47" i="11"/>
  <c r="J47" i="11"/>
  <c r="D47" i="11"/>
  <c r="I68" i="11"/>
  <c r="AG393" i="8" s="1"/>
  <c r="E68" i="11"/>
  <c r="AG339" i="8" s="1"/>
  <c r="J68" i="11"/>
  <c r="AG392" i="8" s="1"/>
  <c r="D68" i="11"/>
  <c r="I125" i="11"/>
  <c r="E125" i="11"/>
  <c r="J125" i="11"/>
  <c r="D125" i="11"/>
  <c r="I129" i="11"/>
  <c r="E129" i="11"/>
  <c r="J129" i="11"/>
  <c r="D129" i="11"/>
  <c r="I7" i="11"/>
  <c r="E7" i="11"/>
  <c r="H7" i="11"/>
  <c r="I11" i="11"/>
  <c r="X269" i="8" s="1"/>
  <c r="E11" i="11"/>
  <c r="H11" i="11"/>
  <c r="I27" i="11"/>
  <c r="E27" i="11"/>
  <c r="E25" i="11" s="1"/>
  <c r="H27" i="11"/>
  <c r="K30" i="11"/>
  <c r="H38" i="11"/>
  <c r="D38" i="11"/>
  <c r="J38" i="11"/>
  <c r="F38" i="11"/>
  <c r="AO328" i="8" s="1"/>
  <c r="F43" i="11"/>
  <c r="F47" i="11"/>
  <c r="G51" i="11"/>
  <c r="G64" i="11"/>
  <c r="F68" i="11"/>
  <c r="AG338" i="8" s="1"/>
  <c r="I93" i="11"/>
  <c r="E93" i="11"/>
  <c r="J93" i="11"/>
  <c r="D93" i="11"/>
  <c r="F125" i="11"/>
  <c r="F129" i="11"/>
  <c r="J6" i="11"/>
  <c r="F6" i="11"/>
  <c r="H6" i="11"/>
  <c r="J10" i="11"/>
  <c r="T270" i="8" s="1"/>
  <c r="F10" i="11"/>
  <c r="T233" i="8" s="1"/>
  <c r="H10" i="11"/>
  <c r="H21" i="11"/>
  <c r="D21" i="11"/>
  <c r="I21" i="11"/>
  <c r="AB381" i="8" s="1"/>
  <c r="J26" i="11"/>
  <c r="F26" i="11"/>
  <c r="H26" i="11"/>
  <c r="H31" i="11"/>
  <c r="D31" i="11"/>
  <c r="I31" i="11"/>
  <c r="H43" i="11"/>
  <c r="H47" i="11"/>
  <c r="I54" i="11"/>
  <c r="P278" i="8" s="1"/>
  <c r="E54" i="11"/>
  <c r="P241" i="8" s="1"/>
  <c r="J54" i="11"/>
  <c r="P277" i="8" s="1"/>
  <c r="D54" i="11"/>
  <c r="I61" i="11"/>
  <c r="E61" i="11"/>
  <c r="J61" i="11"/>
  <c r="D61" i="11"/>
  <c r="H68" i="11"/>
  <c r="H125" i="11"/>
  <c r="H129" i="11"/>
  <c r="AQ150" i="9"/>
  <c r="D6" i="11"/>
  <c r="I6" i="11"/>
  <c r="F7" i="11"/>
  <c r="D10" i="11"/>
  <c r="I10" i="11"/>
  <c r="T269" i="8" s="1"/>
  <c r="F11" i="11"/>
  <c r="X233" i="8" s="1"/>
  <c r="I20" i="11"/>
  <c r="W381" i="8" s="1"/>
  <c r="E20" i="11"/>
  <c r="W327" i="8" s="1"/>
  <c r="H20" i="11"/>
  <c r="E21" i="11"/>
  <c r="AB327" i="8" s="1"/>
  <c r="J21" i="11"/>
  <c r="AB382" i="8" s="1"/>
  <c r="D26" i="11"/>
  <c r="I26" i="11"/>
  <c r="F27" i="11"/>
  <c r="E31" i="11"/>
  <c r="J31" i="11"/>
  <c r="AH271" i="8" s="1"/>
  <c r="AT271" i="8" s="1"/>
  <c r="F54" i="11"/>
  <c r="P240" i="8" s="1"/>
  <c r="F61" i="11"/>
  <c r="G63" i="11"/>
  <c r="I74" i="11"/>
  <c r="E74" i="11"/>
  <c r="J74" i="11"/>
  <c r="D74" i="11"/>
  <c r="I78" i="11"/>
  <c r="E78" i="11"/>
  <c r="J78" i="11"/>
  <c r="D78" i="11"/>
  <c r="I87" i="11"/>
  <c r="E87" i="11"/>
  <c r="J87" i="11"/>
  <c r="D87" i="11"/>
  <c r="H93" i="11"/>
  <c r="I100" i="11"/>
  <c r="E100" i="11"/>
  <c r="J100" i="11"/>
  <c r="D100" i="11"/>
  <c r="I104" i="11"/>
  <c r="E104" i="11"/>
  <c r="J104" i="11"/>
  <c r="D104" i="11"/>
  <c r="I117" i="11"/>
  <c r="E117" i="11"/>
  <c r="J117" i="11"/>
  <c r="D117" i="11"/>
  <c r="I151" i="11"/>
  <c r="E151" i="11"/>
  <c r="H151" i="11"/>
  <c r="I163" i="11"/>
  <c r="E163" i="11"/>
  <c r="H163" i="11"/>
  <c r="I167" i="11"/>
  <c r="E167" i="11"/>
  <c r="H167" i="11"/>
  <c r="I179" i="11"/>
  <c r="E179" i="11"/>
  <c r="H179" i="11"/>
  <c r="I183" i="11"/>
  <c r="E183" i="11"/>
  <c r="H183" i="11"/>
  <c r="J42" i="11"/>
  <c r="F42" i="11"/>
  <c r="H42" i="11"/>
  <c r="J46" i="11"/>
  <c r="F46" i="11"/>
  <c r="H46" i="11"/>
  <c r="H55" i="11"/>
  <c r="D55" i="11"/>
  <c r="I55" i="11"/>
  <c r="T278" i="8" s="1"/>
  <c r="J58" i="11"/>
  <c r="AC277" i="8" s="1"/>
  <c r="F58" i="11"/>
  <c r="AC240" i="8" s="1"/>
  <c r="H58" i="11"/>
  <c r="H62" i="11"/>
  <c r="D62" i="11"/>
  <c r="I62" i="11"/>
  <c r="R393" i="8" s="1"/>
  <c r="J73" i="11"/>
  <c r="F73" i="11"/>
  <c r="H73" i="11"/>
  <c r="J77" i="11"/>
  <c r="F77" i="11"/>
  <c r="H77" i="11"/>
  <c r="J84" i="11"/>
  <c r="F84" i="11"/>
  <c r="H84" i="11"/>
  <c r="H88" i="11"/>
  <c r="D88" i="11"/>
  <c r="I88" i="11"/>
  <c r="H101" i="11"/>
  <c r="D101" i="11"/>
  <c r="I101" i="11"/>
  <c r="H110" i="11"/>
  <c r="D110" i="11"/>
  <c r="I110" i="11"/>
  <c r="J114" i="11"/>
  <c r="J113" i="11" s="1"/>
  <c r="F114" i="11"/>
  <c r="H114" i="11"/>
  <c r="H118" i="11"/>
  <c r="D118" i="11"/>
  <c r="I118" i="11"/>
  <c r="J122" i="11"/>
  <c r="F122" i="11"/>
  <c r="H122" i="11"/>
  <c r="H126" i="11"/>
  <c r="D126" i="11"/>
  <c r="I126" i="11"/>
  <c r="H130" i="11"/>
  <c r="D130" i="11"/>
  <c r="I130" i="11"/>
  <c r="J134" i="11"/>
  <c r="J133" i="11" s="1"/>
  <c r="F134" i="11"/>
  <c r="F133" i="11" s="1"/>
  <c r="H134" i="11"/>
  <c r="H142" i="11"/>
  <c r="D142" i="11"/>
  <c r="I142" i="11"/>
  <c r="H146" i="11"/>
  <c r="D146" i="11"/>
  <c r="I146" i="11"/>
  <c r="J150" i="11"/>
  <c r="F150" i="11"/>
  <c r="H150" i="11"/>
  <c r="D151" i="11"/>
  <c r="J151" i="11"/>
  <c r="J154" i="11"/>
  <c r="F154" i="11"/>
  <c r="H154" i="11"/>
  <c r="H158" i="11"/>
  <c r="D158" i="11"/>
  <c r="I158" i="11"/>
  <c r="D163" i="11"/>
  <c r="J163" i="11"/>
  <c r="J166" i="11"/>
  <c r="F166" i="11"/>
  <c r="H166" i="11"/>
  <c r="D167" i="11"/>
  <c r="J167" i="11"/>
  <c r="H174" i="11"/>
  <c r="D174" i="11"/>
  <c r="I174" i="11"/>
  <c r="J178" i="11"/>
  <c r="F178" i="11"/>
  <c r="H178" i="11"/>
  <c r="D179" i="11"/>
  <c r="J179" i="11"/>
  <c r="J182" i="11"/>
  <c r="F182" i="11"/>
  <c r="H182" i="11"/>
  <c r="D183" i="11"/>
  <c r="J183" i="11"/>
  <c r="H186" i="11"/>
  <c r="D186" i="11"/>
  <c r="I186" i="11"/>
  <c r="H190" i="11"/>
  <c r="D190" i="11"/>
  <c r="I190" i="11"/>
  <c r="H194" i="11"/>
  <c r="D194" i="11"/>
  <c r="J194" i="11"/>
  <c r="F194" i="11"/>
  <c r="J198" i="11"/>
  <c r="F198" i="11"/>
  <c r="H198" i="11"/>
  <c r="D198" i="11"/>
  <c r="J208" i="11"/>
  <c r="F208" i="11"/>
  <c r="I208" i="11"/>
  <c r="E208" i="11"/>
  <c r="H208" i="11"/>
  <c r="D208" i="11"/>
  <c r="I137" i="11"/>
  <c r="I136" i="11" s="1"/>
  <c r="E137" i="11"/>
  <c r="E136" i="11" s="1"/>
  <c r="H137" i="11"/>
  <c r="I145" i="11"/>
  <c r="E145" i="11"/>
  <c r="H145" i="11"/>
  <c r="F151" i="11"/>
  <c r="I157" i="11"/>
  <c r="E157" i="11"/>
  <c r="H157" i="11"/>
  <c r="F163" i="11"/>
  <c r="F167" i="11"/>
  <c r="I173" i="11"/>
  <c r="E173" i="11"/>
  <c r="H173" i="11"/>
  <c r="F179" i="11"/>
  <c r="F183" i="11"/>
  <c r="I189" i="11"/>
  <c r="E189" i="11"/>
  <c r="H189" i="11"/>
  <c r="K202" i="11"/>
  <c r="I218" i="11"/>
  <c r="AB1719" i="8" s="1"/>
  <c r="E218" i="11"/>
  <c r="AB1657" i="8" s="1"/>
  <c r="F218" i="11"/>
  <c r="U1657" i="8" s="1"/>
  <c r="J218" i="11"/>
  <c r="U1719" i="8" s="1"/>
  <c r="D218" i="11"/>
  <c r="H275" i="11"/>
  <c r="E37" i="11"/>
  <c r="E42" i="11"/>
  <c r="H44" i="11"/>
  <c r="D44" i="11"/>
  <c r="I44" i="11"/>
  <c r="E46" i="11"/>
  <c r="H48" i="11"/>
  <c r="D48" i="11"/>
  <c r="I48" i="11"/>
  <c r="J53" i="11"/>
  <c r="L277" i="8" s="1"/>
  <c r="F53" i="11"/>
  <c r="H53" i="11"/>
  <c r="F55" i="11"/>
  <c r="T240" i="8" s="1"/>
  <c r="G57" i="11"/>
  <c r="E58" i="11"/>
  <c r="AC241" i="8" s="1"/>
  <c r="F62" i="11"/>
  <c r="R338" i="8" s="1"/>
  <c r="J66" i="11"/>
  <c r="AB392" i="8" s="1"/>
  <c r="F66" i="11"/>
  <c r="H66" i="11"/>
  <c r="H71" i="11"/>
  <c r="D71" i="11"/>
  <c r="I71" i="11"/>
  <c r="E73" i="11"/>
  <c r="H75" i="11"/>
  <c r="D75" i="11"/>
  <c r="I75" i="11"/>
  <c r="E77" i="11"/>
  <c r="H82" i="11"/>
  <c r="D82" i="11"/>
  <c r="I82" i="11"/>
  <c r="E84" i="11"/>
  <c r="F88" i="11"/>
  <c r="J90" i="11"/>
  <c r="F90" i="11"/>
  <c r="H90" i="11"/>
  <c r="AA1260" i="8" s="1"/>
  <c r="H94" i="11"/>
  <c r="D94" i="11"/>
  <c r="I94" i="11"/>
  <c r="J99" i="11"/>
  <c r="F99" i="11"/>
  <c r="H99" i="11"/>
  <c r="F101" i="11"/>
  <c r="J103" i="11"/>
  <c r="F103" i="11"/>
  <c r="H103" i="11"/>
  <c r="F110" i="11"/>
  <c r="E114" i="11"/>
  <c r="F118" i="11"/>
  <c r="F116" i="11" s="1"/>
  <c r="E122" i="11"/>
  <c r="F126" i="11"/>
  <c r="AA787" i="8" s="1"/>
  <c r="J128" i="11"/>
  <c r="F128" i="11"/>
  <c r="H128" i="11"/>
  <c r="F130" i="11"/>
  <c r="E134" i="11"/>
  <c r="E133" i="11" s="1"/>
  <c r="D137" i="11"/>
  <c r="J137" i="11"/>
  <c r="J136" i="11" s="1"/>
  <c r="F142" i="11"/>
  <c r="J144" i="11"/>
  <c r="F144" i="11"/>
  <c r="H144" i="11"/>
  <c r="D145" i="11"/>
  <c r="J145" i="11"/>
  <c r="F146" i="11"/>
  <c r="E150" i="11"/>
  <c r="H152" i="11"/>
  <c r="D152" i="11"/>
  <c r="I152" i="11"/>
  <c r="E154" i="11"/>
  <c r="D157" i="11"/>
  <c r="J157" i="11"/>
  <c r="F158" i="11"/>
  <c r="J160" i="11"/>
  <c r="F160" i="11"/>
  <c r="H160" i="11"/>
  <c r="H164" i="11"/>
  <c r="D164" i="11"/>
  <c r="I164" i="11"/>
  <c r="E166" i="11"/>
  <c r="H168" i="11"/>
  <c r="D168" i="11"/>
  <c r="I168" i="11"/>
  <c r="J172" i="11"/>
  <c r="F172" i="11"/>
  <c r="H172" i="11"/>
  <c r="D173" i="11"/>
  <c r="J173" i="11"/>
  <c r="F174" i="11"/>
  <c r="E178" i="11"/>
  <c r="H180" i="11"/>
  <c r="D180" i="11"/>
  <c r="I180" i="11"/>
  <c r="E182" i="11"/>
  <c r="F186" i="11"/>
  <c r="J188" i="11"/>
  <c r="F188" i="11"/>
  <c r="H188" i="11"/>
  <c r="D189" i="11"/>
  <c r="J189" i="11"/>
  <c r="F190" i="11"/>
  <c r="J192" i="11"/>
  <c r="F192" i="11"/>
  <c r="H192" i="11"/>
  <c r="D192" i="11"/>
  <c r="H200" i="11"/>
  <c r="D200" i="11"/>
  <c r="J200" i="11"/>
  <c r="F200" i="11"/>
  <c r="G202" i="11"/>
  <c r="G204" i="11"/>
  <c r="J216" i="11"/>
  <c r="U1713" i="8" s="1"/>
  <c r="F216" i="11"/>
  <c r="U1651" i="8" s="1"/>
  <c r="I216" i="11"/>
  <c r="E216" i="11"/>
  <c r="H216" i="11"/>
  <c r="D216" i="11"/>
  <c r="H218" i="11"/>
  <c r="I222" i="11"/>
  <c r="E222" i="11"/>
  <c r="AB1653" i="8" s="1"/>
  <c r="F222" i="11"/>
  <c r="J222" i="11"/>
  <c r="D222" i="11"/>
  <c r="H248" i="11"/>
  <c r="D248" i="11"/>
  <c r="F248" i="11"/>
  <c r="T1057" i="8" s="1"/>
  <c r="J248" i="11"/>
  <c r="AG1057" i="8" s="1"/>
  <c r="I267" i="11"/>
  <c r="I263" i="11" s="1"/>
  <c r="E267" i="11"/>
  <c r="J267" i="11"/>
  <c r="D267" i="11"/>
  <c r="F210" i="11"/>
  <c r="J210" i="11"/>
  <c r="J217" i="11"/>
  <c r="U1714" i="8" s="1"/>
  <c r="F217" i="11"/>
  <c r="U1652" i="8" s="1"/>
  <c r="H217" i="11"/>
  <c r="J221" i="11"/>
  <c r="F221" i="11"/>
  <c r="H221" i="11"/>
  <c r="I234" i="11"/>
  <c r="E234" i="11"/>
  <c r="J234" i="11"/>
  <c r="G240" i="11"/>
  <c r="J244" i="11"/>
  <c r="J243" i="11" s="1"/>
  <c r="F244" i="11"/>
  <c r="F243" i="11" s="1"/>
  <c r="E244" i="11"/>
  <c r="E243" i="11" s="1"/>
  <c r="I244" i="11"/>
  <c r="I243" i="11" s="1"/>
  <c r="E248" i="11"/>
  <c r="T1058" i="8" s="1"/>
  <c r="I257" i="11"/>
  <c r="I256" i="11" s="1"/>
  <c r="E257" i="11"/>
  <c r="E256" i="11" s="1"/>
  <c r="J257" i="11"/>
  <c r="J256" i="11" s="1"/>
  <c r="K264" i="11"/>
  <c r="F267" i="11"/>
  <c r="H268" i="11"/>
  <c r="D268" i="11"/>
  <c r="F268" i="11"/>
  <c r="J268" i="11"/>
  <c r="J274" i="11"/>
  <c r="F274" i="11"/>
  <c r="E274" i="11"/>
  <c r="I274" i="11"/>
  <c r="I228" i="11"/>
  <c r="AB1717" i="8" s="1"/>
  <c r="E228" i="11"/>
  <c r="AB1655" i="8" s="1"/>
  <c r="J228" i="11"/>
  <c r="U1717" i="8" s="1"/>
  <c r="D228" i="11"/>
  <c r="I238" i="11"/>
  <c r="I251" i="11"/>
  <c r="E251" i="11"/>
  <c r="J251" i="11"/>
  <c r="D251" i="11"/>
  <c r="I275" i="11"/>
  <c r="E275" i="11"/>
  <c r="J275" i="11"/>
  <c r="G279" i="11"/>
  <c r="H283" i="11"/>
  <c r="D283" i="11"/>
  <c r="J283" i="11"/>
  <c r="F283" i="11"/>
  <c r="E283" i="11"/>
  <c r="I283" i="11"/>
  <c r="K290" i="11"/>
  <c r="E193" i="11"/>
  <c r="E199" i="11"/>
  <c r="E209" i="11"/>
  <c r="D210" i="11"/>
  <c r="E217" i="11"/>
  <c r="H219" i="11"/>
  <c r="D219" i="11"/>
  <c r="I219" i="11"/>
  <c r="AB1722" i="8" s="1"/>
  <c r="E221" i="11"/>
  <c r="H223" i="11"/>
  <c r="D223" i="11"/>
  <c r="I223" i="11"/>
  <c r="AB1710" i="8" s="1"/>
  <c r="J227" i="11"/>
  <c r="F227" i="11"/>
  <c r="H227" i="11"/>
  <c r="F228" i="11"/>
  <c r="H229" i="11"/>
  <c r="D229" i="11"/>
  <c r="F229" i="11"/>
  <c r="U1656" i="8" s="1"/>
  <c r="J229" i="11"/>
  <c r="U1718" i="8" s="1"/>
  <c r="F234" i="11"/>
  <c r="H239" i="11"/>
  <c r="D239" i="11"/>
  <c r="F239" i="11"/>
  <c r="J239" i="11"/>
  <c r="I247" i="11"/>
  <c r="E247" i="11"/>
  <c r="J247" i="11"/>
  <c r="D247" i="11"/>
  <c r="I248" i="11"/>
  <c r="AG1058" i="8" s="1"/>
  <c r="F251" i="11"/>
  <c r="H252" i="11"/>
  <c r="D252" i="11"/>
  <c r="F252" i="11"/>
  <c r="J252" i="11"/>
  <c r="F257" i="11"/>
  <c r="F256" i="11" s="1"/>
  <c r="H260" i="11"/>
  <c r="M1737" i="8" s="1"/>
  <c r="D260" i="11"/>
  <c r="M1675" i="8" s="1"/>
  <c r="F260" i="11"/>
  <c r="J260" i="11"/>
  <c r="H267" i="11"/>
  <c r="D275" i="11"/>
  <c r="J285" i="11"/>
  <c r="F285" i="11"/>
  <c r="H285" i="11"/>
  <c r="D285" i="11"/>
  <c r="E285" i="11"/>
  <c r="I285" i="11"/>
  <c r="G290" i="11"/>
  <c r="J231" i="11"/>
  <c r="U1730" i="8" s="1"/>
  <c r="F231" i="11"/>
  <c r="U1668" i="8" s="1"/>
  <c r="H231" i="11"/>
  <c r="J250" i="11"/>
  <c r="F250" i="11"/>
  <c r="H250" i="11"/>
  <c r="J254" i="11"/>
  <c r="F254" i="11"/>
  <c r="H254" i="11"/>
  <c r="J266" i="11"/>
  <c r="F266" i="11"/>
  <c r="H266" i="11"/>
  <c r="H276" i="11"/>
  <c r="D276" i="11"/>
  <c r="I276" i="11"/>
  <c r="J281" i="11"/>
  <c r="F281" i="11"/>
  <c r="H281" i="11"/>
  <c r="D281" i="11"/>
  <c r="H287" i="11"/>
  <c r="D287" i="11"/>
  <c r="J287" i="11"/>
  <c r="F287" i="11"/>
  <c r="J292" i="11"/>
  <c r="F292" i="11"/>
  <c r="H292" i="11"/>
  <c r="D292" i="11"/>
  <c r="H297" i="11"/>
  <c r="D297" i="11"/>
  <c r="J297" i="11"/>
  <c r="F297" i="11"/>
  <c r="J299" i="11"/>
  <c r="F299" i="11"/>
  <c r="H299" i="11"/>
  <c r="D299" i="11"/>
  <c r="I308" i="11"/>
  <c r="E308" i="11"/>
  <c r="F308" i="11"/>
  <c r="J308" i="11"/>
  <c r="D308" i="11"/>
  <c r="K296" i="11"/>
  <c r="H308" i="11"/>
  <c r="H301" i="11"/>
  <c r="D301" i="11"/>
  <c r="J301" i="11"/>
  <c r="F301" i="11"/>
  <c r="J307" i="11"/>
  <c r="F307" i="11"/>
  <c r="I307" i="11"/>
  <c r="E307" i="11"/>
  <c r="H307" i="11"/>
  <c r="D307" i="11"/>
  <c r="E301" i="11"/>
  <c r="K365" i="11"/>
  <c r="H374" i="11"/>
  <c r="D374" i="11"/>
  <c r="F374" i="11"/>
  <c r="J374" i="11"/>
  <c r="E374" i="11"/>
  <c r="I374" i="11"/>
  <c r="H312" i="11"/>
  <c r="D312" i="11"/>
  <c r="J312" i="11"/>
  <c r="F312" i="11"/>
  <c r="J317" i="11"/>
  <c r="F317" i="11"/>
  <c r="H317" i="11"/>
  <c r="D317" i="11"/>
  <c r="H319" i="11"/>
  <c r="D319" i="11"/>
  <c r="J319" i="11"/>
  <c r="F319" i="11"/>
  <c r="J322" i="11"/>
  <c r="F322" i="11"/>
  <c r="H322" i="11"/>
  <c r="D322" i="11"/>
  <c r="H324" i="11"/>
  <c r="D324" i="11"/>
  <c r="J324" i="11"/>
  <c r="F324" i="11"/>
  <c r="G332" i="11"/>
  <c r="H337" i="11"/>
  <c r="D337" i="11"/>
  <c r="J337" i="11"/>
  <c r="F337" i="11"/>
  <c r="J341" i="11"/>
  <c r="F341" i="11"/>
  <c r="H341" i="11"/>
  <c r="D341" i="11"/>
  <c r="K316" i="11"/>
  <c r="K321" i="11"/>
  <c r="I327" i="11"/>
  <c r="I343" i="11"/>
  <c r="E343" i="11"/>
  <c r="J343" i="11"/>
  <c r="D343" i="11"/>
  <c r="I347" i="11"/>
  <c r="E347" i="11"/>
  <c r="F347" i="11"/>
  <c r="J347" i="11"/>
  <c r="D347" i="11"/>
  <c r="E282" i="11"/>
  <c r="E286" i="11"/>
  <c r="E293" i="11"/>
  <c r="E300" i="11"/>
  <c r="H310" i="11"/>
  <c r="D310" i="11"/>
  <c r="I310" i="11"/>
  <c r="J328" i="11"/>
  <c r="F328" i="11"/>
  <c r="H328" i="11"/>
  <c r="D328" i="11"/>
  <c r="H333" i="11"/>
  <c r="D333" i="11"/>
  <c r="J333" i="11"/>
  <c r="F333" i="11"/>
  <c r="J335" i="11"/>
  <c r="F335" i="11"/>
  <c r="H335" i="11"/>
  <c r="D335" i="11"/>
  <c r="F343" i="11"/>
  <c r="H347" i="11"/>
  <c r="I366" i="11"/>
  <c r="E366" i="11"/>
  <c r="H366" i="11"/>
  <c r="D366" i="11"/>
  <c r="J366" i="11"/>
  <c r="F366" i="11"/>
  <c r="E313" i="11"/>
  <c r="E320" i="11"/>
  <c r="E325" i="11"/>
  <c r="J342" i="11"/>
  <c r="F342" i="11"/>
  <c r="H342" i="11"/>
  <c r="J346" i="11"/>
  <c r="F346" i="11"/>
  <c r="H346" i="11"/>
  <c r="J354" i="11"/>
  <c r="F354" i="11"/>
  <c r="H354" i="11"/>
  <c r="K358" i="11"/>
  <c r="J369" i="11"/>
  <c r="F369" i="11"/>
  <c r="E369" i="11"/>
  <c r="I369" i="11"/>
  <c r="D369" i="11"/>
  <c r="I383" i="11"/>
  <c r="E383" i="11"/>
  <c r="F383" i="11"/>
  <c r="J383" i="11"/>
  <c r="D383" i="11"/>
  <c r="I359" i="11"/>
  <c r="E359" i="11"/>
  <c r="H359" i="11"/>
  <c r="D359" i="11"/>
  <c r="H383" i="11"/>
  <c r="J407" i="11"/>
  <c r="F407" i="11"/>
  <c r="I407" i="11"/>
  <c r="E407" i="11"/>
  <c r="H407" i="11"/>
  <c r="D407" i="11"/>
  <c r="E329" i="11"/>
  <c r="E336" i="11"/>
  <c r="E342" i="11"/>
  <c r="H344" i="11"/>
  <c r="D344" i="11"/>
  <c r="I344" i="11"/>
  <c r="E346" i="11"/>
  <c r="H352" i="11"/>
  <c r="D352" i="11"/>
  <c r="I352" i="11"/>
  <c r="E354" i="11"/>
  <c r="F359" i="11"/>
  <c r="J362" i="11"/>
  <c r="F362" i="11"/>
  <c r="I362" i="11"/>
  <c r="E362" i="11"/>
  <c r="H369" i="11"/>
  <c r="I400" i="11"/>
  <c r="E400" i="11"/>
  <c r="F400" i="11"/>
  <c r="F399" i="11" s="1"/>
  <c r="J400" i="11"/>
  <c r="J399" i="11" s="1"/>
  <c r="D400" i="11"/>
  <c r="H378" i="11"/>
  <c r="D378" i="11"/>
  <c r="I378" i="11"/>
  <c r="J382" i="11"/>
  <c r="F382" i="11"/>
  <c r="H382" i="11"/>
  <c r="J386" i="11"/>
  <c r="F386" i="11"/>
  <c r="H386" i="11"/>
  <c r="H391" i="11"/>
  <c r="D391" i="11"/>
  <c r="I391" i="11"/>
  <c r="H395" i="11"/>
  <c r="D395" i="11"/>
  <c r="I395" i="11"/>
  <c r="I408" i="11"/>
  <c r="E408" i="11"/>
  <c r="H408" i="11"/>
  <c r="D408" i="11"/>
  <c r="I373" i="11"/>
  <c r="E373" i="11"/>
  <c r="H373" i="11"/>
  <c r="I377" i="11"/>
  <c r="E377" i="11"/>
  <c r="H377" i="11"/>
  <c r="E378" i="11"/>
  <c r="J378" i="11"/>
  <c r="D382" i="11"/>
  <c r="I382" i="11"/>
  <c r="D386" i="11"/>
  <c r="I386" i="11"/>
  <c r="I390" i="11"/>
  <c r="E390" i="11"/>
  <c r="H390" i="11"/>
  <c r="E391" i="11"/>
  <c r="J391" i="11"/>
  <c r="I394" i="11"/>
  <c r="E394" i="11"/>
  <c r="H394" i="11"/>
  <c r="E395" i="11"/>
  <c r="J395" i="11"/>
  <c r="F408" i="11"/>
  <c r="J413" i="11"/>
  <c r="J411" i="11" s="1"/>
  <c r="F413" i="11"/>
  <c r="I413" i="11"/>
  <c r="E413" i="11"/>
  <c r="D360" i="11"/>
  <c r="D367" i="11"/>
  <c r="I367" i="11"/>
  <c r="D373" i="11"/>
  <c r="J373" i="11"/>
  <c r="J376" i="11"/>
  <c r="F376" i="11"/>
  <c r="H376" i="11"/>
  <c r="D377" i="11"/>
  <c r="J377" i="11"/>
  <c r="F378" i="11"/>
  <c r="E382" i="11"/>
  <c r="H384" i="11"/>
  <c r="D384" i="11"/>
  <c r="I384" i="11"/>
  <c r="E386" i="11"/>
  <c r="D390" i="11"/>
  <c r="J390" i="11"/>
  <c r="F391" i="11"/>
  <c r="J393" i="11"/>
  <c r="F393" i="11"/>
  <c r="H393" i="11"/>
  <c r="D394" i="11"/>
  <c r="J394" i="11"/>
  <c r="F395" i="11"/>
  <c r="J397" i="11"/>
  <c r="F397" i="11"/>
  <c r="H397" i="11"/>
  <c r="H401" i="11"/>
  <c r="D401" i="11"/>
  <c r="I401" i="11"/>
  <c r="I417" i="11"/>
  <c r="E417" i="11"/>
  <c r="H417" i="11"/>
  <c r="D417" i="11"/>
  <c r="F406" i="11"/>
  <c r="F412" i="11"/>
  <c r="F421" i="11"/>
  <c r="F420" i="11" s="1"/>
  <c r="J289" i="11" l="1"/>
  <c r="AB1715" i="8"/>
  <c r="H120" i="11"/>
  <c r="EV26" i="23"/>
  <c r="GC26" i="23"/>
  <c r="FA26" i="23"/>
  <c r="GH26" i="23"/>
  <c r="FG26" i="23"/>
  <c r="FR26" i="23"/>
  <c r="GN26" i="23"/>
  <c r="FL26" i="23"/>
  <c r="GS26" i="23"/>
  <c r="EP26" i="23"/>
  <c r="FW26" i="23"/>
  <c r="DA26" i="23"/>
  <c r="EH26" i="23"/>
  <c r="DF26" i="23"/>
  <c r="CE26" i="23"/>
  <c r="DL26" i="23"/>
  <c r="CJ26" i="23"/>
  <c r="DR26" i="23"/>
  <c r="CP26" i="23"/>
  <c r="DW26" i="23"/>
  <c r="EC26" i="23"/>
  <c r="CU26" i="23"/>
  <c r="DA14" i="24"/>
  <c r="EH14" i="24"/>
  <c r="DF14" i="24"/>
  <c r="DW14" i="24"/>
  <c r="CU14" i="24"/>
  <c r="EC14" i="24"/>
  <c r="CE14" i="24"/>
  <c r="DL14" i="24"/>
  <c r="CJ14" i="24"/>
  <c r="DR14" i="24"/>
  <c r="CP14" i="24"/>
  <c r="FL31" i="23"/>
  <c r="FW31" i="23"/>
  <c r="EV31" i="23"/>
  <c r="GC31" i="23"/>
  <c r="FA31" i="23"/>
  <c r="EP31" i="23"/>
  <c r="FG31" i="23"/>
  <c r="GN31" i="23"/>
  <c r="GH31" i="23"/>
  <c r="FR31" i="23"/>
  <c r="GS31" i="23"/>
  <c r="GH14" i="24"/>
  <c r="FG14" i="24"/>
  <c r="GN14" i="24"/>
  <c r="FL14" i="24"/>
  <c r="GS14" i="24"/>
  <c r="FR14" i="24"/>
  <c r="EP14" i="24"/>
  <c r="FW14" i="24"/>
  <c r="EV14" i="24"/>
  <c r="FA14" i="24"/>
  <c r="GC14" i="24"/>
  <c r="CE31" i="23"/>
  <c r="DL31" i="23"/>
  <c r="CJ31" i="23"/>
  <c r="DR31" i="23"/>
  <c r="CP31" i="23"/>
  <c r="DW31" i="23"/>
  <c r="CU31" i="23"/>
  <c r="EC31" i="23"/>
  <c r="DA31" i="23"/>
  <c r="DF31" i="23"/>
  <c r="EH31" i="23"/>
  <c r="CN18" i="22"/>
  <c r="CN14" i="21"/>
  <c r="CH30" i="17"/>
  <c r="FG35" i="22"/>
  <c r="GH35" i="22"/>
  <c r="BG10" i="19"/>
  <c r="AQ158" i="9"/>
  <c r="AS163" i="9"/>
  <c r="CH18" i="22"/>
  <c r="BG14" i="21"/>
  <c r="BA30" i="17"/>
  <c r="CE17" i="26"/>
  <c r="FA35" i="22"/>
  <c r="GC35" i="22"/>
  <c r="EV35" i="22"/>
  <c r="CN10" i="19"/>
  <c r="CH14" i="21"/>
  <c r="CC30" i="17"/>
  <c r="FW35" i="22"/>
  <c r="EP35" i="22"/>
  <c r="BA10" i="19"/>
  <c r="E108" i="11"/>
  <c r="AK12" i="9"/>
  <c r="AN12" i="9" s="1"/>
  <c r="AS12" i="9" s="1"/>
  <c r="AM267" i="8"/>
  <c r="FL30" i="26"/>
  <c r="GN30" i="26"/>
  <c r="GN16" i="26"/>
  <c r="FG16" i="26"/>
  <c r="GH16" i="26"/>
  <c r="FL13" i="26"/>
  <c r="GN13" i="26"/>
  <c r="CN34" i="18"/>
  <c r="FW12" i="26"/>
  <c r="FR12" i="26"/>
  <c r="BR22" i="21"/>
  <c r="CC26" i="20"/>
  <c r="DD26" i="20"/>
  <c r="BW26" i="20"/>
  <c r="DD24" i="18"/>
  <c r="BW24" i="18"/>
  <c r="CY24" i="18"/>
  <c r="FG30" i="26"/>
  <c r="GH30" i="26"/>
  <c r="FA30" i="26"/>
  <c r="FA16" i="26"/>
  <c r="GC16" i="26"/>
  <c r="FG13" i="26"/>
  <c r="GH13" i="26"/>
  <c r="FA13" i="26"/>
  <c r="BA34" i="18"/>
  <c r="GS12" i="26"/>
  <c r="GN12" i="26"/>
  <c r="CY26" i="20"/>
  <c r="BR26" i="20"/>
  <c r="CS26" i="20"/>
  <c r="BR24" i="18"/>
  <c r="CS24" i="18"/>
  <c r="N602" i="8"/>
  <c r="N584" i="8" s="1"/>
  <c r="GC30" i="26"/>
  <c r="EV30" i="26"/>
  <c r="EV16" i="26"/>
  <c r="FW16" i="26"/>
  <c r="GC13" i="26"/>
  <c r="EV13" i="26"/>
  <c r="BL34" i="18"/>
  <c r="BG34" i="18"/>
  <c r="EP12" i="26"/>
  <c r="BW22" i="21"/>
  <c r="BL26" i="20"/>
  <c r="BL24" i="18"/>
  <c r="CN24" i="18"/>
  <c r="D411" i="11"/>
  <c r="G76" i="11"/>
  <c r="C45" i="7" s="1"/>
  <c r="C46" i="7" s="1"/>
  <c r="L24" i="9" s="1"/>
  <c r="M24" i="9" s="1"/>
  <c r="K89" i="11"/>
  <c r="P39" i="9" s="1"/>
  <c r="S39" i="9" s="1"/>
  <c r="H243" i="11"/>
  <c r="J259" i="11"/>
  <c r="U1737" i="8"/>
  <c r="E259" i="11"/>
  <c r="AB1675" i="8"/>
  <c r="F259" i="11"/>
  <c r="U1675" i="8"/>
  <c r="J403" i="11"/>
  <c r="FG17" i="26"/>
  <c r="GH17" i="26"/>
  <c r="FA17" i="26"/>
  <c r="DA17" i="26"/>
  <c r="BR22" i="22"/>
  <c r="GC17" i="26"/>
  <c r="EV17" i="26"/>
  <c r="FW17" i="26"/>
  <c r="DL17" i="26"/>
  <c r="DF17" i="26"/>
  <c r="EP17" i="26"/>
  <c r="FR17" i="26"/>
  <c r="EH17" i="26"/>
  <c r="EC17" i="26"/>
  <c r="P267" i="8"/>
  <c r="P272" i="8" s="1"/>
  <c r="AA1257" i="8"/>
  <c r="AA1261" i="8" s="1"/>
  <c r="I289" i="11"/>
  <c r="BR22" i="20"/>
  <c r="BG32" i="21"/>
  <c r="CE16" i="26"/>
  <c r="DF16" i="26"/>
  <c r="EH16" i="26"/>
  <c r="BW24" i="20"/>
  <c r="BL10" i="19"/>
  <c r="CU12" i="26"/>
  <c r="CS22" i="20"/>
  <c r="DA16" i="26"/>
  <c r="EC16" i="26"/>
  <c r="CY24" i="20"/>
  <c r="CH10" i="19"/>
  <c r="CE17" i="24"/>
  <c r="BL32" i="21"/>
  <c r="BA24" i="21"/>
  <c r="CJ13" i="26"/>
  <c r="DL13" i="26"/>
  <c r="CE13" i="26"/>
  <c r="DF17" i="24"/>
  <c r="DF13" i="26"/>
  <c r="EH13" i="26"/>
  <c r="DA13" i="26"/>
  <c r="DL30" i="26"/>
  <c r="GH17" i="24"/>
  <c r="BG24" i="21"/>
  <c r="DF12" i="26"/>
  <c r="EH17" i="24"/>
  <c r="AP12" i="38"/>
  <c r="BD12" i="38"/>
  <c r="EC13" i="26"/>
  <c r="CU13" i="26"/>
  <c r="DA30" i="26"/>
  <c r="FA17" i="24"/>
  <c r="CH24" i="21"/>
  <c r="K187" i="11"/>
  <c r="D181" i="7" s="1"/>
  <c r="D183" i="7" s="1"/>
  <c r="K293" i="11"/>
  <c r="K396" i="11"/>
  <c r="K45" i="11"/>
  <c r="P30" i="9" s="1"/>
  <c r="BB12" i="38"/>
  <c r="AI12" i="38"/>
  <c r="K286" i="11"/>
  <c r="K284" i="11"/>
  <c r="G313" i="11"/>
  <c r="EH30" i="26"/>
  <c r="DW30" i="26"/>
  <c r="EV17" i="24"/>
  <c r="FW17" i="24"/>
  <c r="BL18" i="22"/>
  <c r="BW18" i="22"/>
  <c r="DD18" i="22"/>
  <c r="CN22" i="20"/>
  <c r="BG22" i="20"/>
  <c r="CH22" i="20"/>
  <c r="BR24" i="20"/>
  <c r="CS24" i="20"/>
  <c r="BL24" i="20"/>
  <c r="CC24" i="21"/>
  <c r="DD24" i="21"/>
  <c r="BW24" i="21"/>
  <c r="CS22" i="21"/>
  <c r="BL22" i="21"/>
  <c r="CN22" i="21"/>
  <c r="CY32" i="18"/>
  <c r="CJ12" i="26"/>
  <c r="DA17" i="24"/>
  <c r="EC17" i="24"/>
  <c r="CU30" i="26"/>
  <c r="DF30" i="26"/>
  <c r="EP17" i="24"/>
  <c r="FR17" i="24"/>
  <c r="GS17" i="24"/>
  <c r="CC18" i="22"/>
  <c r="CS18" i="22"/>
  <c r="BA22" i="20"/>
  <c r="CC22" i="20"/>
  <c r="DD22" i="20"/>
  <c r="CN24" i="20"/>
  <c r="BG24" i="20"/>
  <c r="CH24" i="20"/>
  <c r="CY24" i="21"/>
  <c r="BR24" i="21"/>
  <c r="CS24" i="21"/>
  <c r="BG22" i="21"/>
  <c r="CH22" i="21"/>
  <c r="BR32" i="18"/>
  <c r="CU17" i="24"/>
  <c r="DW17" i="24"/>
  <c r="CP17" i="24"/>
  <c r="CE30" i="26"/>
  <c r="EC30" i="26"/>
  <c r="FL17" i="24"/>
  <c r="GN17" i="24"/>
  <c r="BA18" i="22"/>
  <c r="BR18" i="22"/>
  <c r="BW22" i="20"/>
  <c r="DR20" i="26"/>
  <c r="BA24" i="20"/>
  <c r="CC24" i="20"/>
  <c r="BL24" i="21"/>
  <c r="BA22" i="21"/>
  <c r="CC22" i="21"/>
  <c r="EC12" i="26"/>
  <c r="DR17" i="24"/>
  <c r="CJ17" i="24"/>
  <c r="CU17" i="26"/>
  <c r="DW17" i="26"/>
  <c r="BW22" i="22"/>
  <c r="DD34" i="18"/>
  <c r="BW34" i="18"/>
  <c r="CY34" i="18"/>
  <c r="FG12" i="26"/>
  <c r="GH12" i="26"/>
  <c r="CC10" i="19"/>
  <c r="DD10" i="19"/>
  <c r="BW10" i="19"/>
  <c r="DL12" i="26"/>
  <c r="DA12" i="26"/>
  <c r="CP17" i="26"/>
  <c r="DR17" i="26"/>
  <c r="U55" i="9"/>
  <c r="CY22" i="22"/>
  <c r="BR34" i="18"/>
  <c r="FA12" i="26"/>
  <c r="GC12" i="26"/>
  <c r="CY10" i="19"/>
  <c r="BR10" i="19"/>
  <c r="CS32" i="18"/>
  <c r="CP12" i="26"/>
  <c r="EH12" i="26"/>
  <c r="DW12" i="26"/>
  <c r="M43" i="9"/>
  <c r="GN20" i="26"/>
  <c r="BA14" i="21"/>
  <c r="CC14" i="21"/>
  <c r="DD14" i="21"/>
  <c r="CH32" i="21"/>
  <c r="BA32" i="21"/>
  <c r="CC32" i="21"/>
  <c r="DD30" i="17"/>
  <c r="BW30" i="17"/>
  <c r="CY30" i="17"/>
  <c r="CS22" i="22"/>
  <c r="BL22" i="22"/>
  <c r="CN22" i="22"/>
  <c r="BL32" i="18"/>
  <c r="CN32" i="18"/>
  <c r="AA73" i="9"/>
  <c r="AE73" i="9" s="1"/>
  <c r="FG20" i="26"/>
  <c r="BW14" i="21"/>
  <c r="CY14" i="21"/>
  <c r="DW20" i="26"/>
  <c r="DD32" i="21"/>
  <c r="BW32" i="21"/>
  <c r="CY32" i="21"/>
  <c r="BR30" i="17"/>
  <c r="CS30" i="17"/>
  <c r="BG22" i="22"/>
  <c r="CH22" i="22"/>
  <c r="BG32" i="18"/>
  <c r="CH32" i="18"/>
  <c r="BA32" i="18"/>
  <c r="BR14" i="21"/>
  <c r="CS14" i="21"/>
  <c r="CP20" i="26"/>
  <c r="BR32" i="21"/>
  <c r="BL30" i="17"/>
  <c r="CN30" i="17"/>
  <c r="BA22" i="22"/>
  <c r="CC22" i="22"/>
  <c r="CC32" i="18"/>
  <c r="DD32" i="18"/>
  <c r="CE12" i="26"/>
  <c r="K96" i="11"/>
  <c r="G385" i="11"/>
  <c r="G191" i="11"/>
  <c r="K38" i="7" s="1"/>
  <c r="K40" i="7" s="1"/>
  <c r="G187" i="11"/>
  <c r="C181" i="7" s="1"/>
  <c r="C183" i="7" s="1"/>
  <c r="G367" i="11"/>
  <c r="E327" i="11"/>
  <c r="G111" i="11"/>
  <c r="G409" i="11"/>
  <c r="J238" i="11"/>
  <c r="K241" i="11"/>
  <c r="K280" i="11"/>
  <c r="G376" i="11"/>
  <c r="G300" i="11"/>
  <c r="G75" i="11"/>
  <c r="C40" i="7" s="1"/>
  <c r="C42" i="7" s="1"/>
  <c r="AO352" i="8" s="1"/>
  <c r="AO345" i="8" s="1"/>
  <c r="F81" i="11"/>
  <c r="D120" i="11"/>
  <c r="G345" i="11"/>
  <c r="L208" i="9" s="1"/>
  <c r="N208" i="9" s="1"/>
  <c r="G323" i="11"/>
  <c r="G45" i="11"/>
  <c r="F30" i="9" s="1"/>
  <c r="G334" i="11"/>
  <c r="G175" i="11"/>
  <c r="K22" i="7" s="1"/>
  <c r="K24" i="7" s="1"/>
  <c r="I416" i="11"/>
  <c r="J357" i="11"/>
  <c r="AK39" i="9"/>
  <c r="AN39" i="9" s="1"/>
  <c r="AS39" i="9" s="1"/>
  <c r="K318" i="11"/>
  <c r="D211" i="7" s="1"/>
  <c r="D212" i="7" s="1"/>
  <c r="V198" i="9" s="1"/>
  <c r="X198" i="9" s="1"/>
  <c r="K226" i="11"/>
  <c r="L149" i="7" s="1"/>
  <c r="L150" i="7" s="1"/>
  <c r="K215" i="11"/>
  <c r="K320" i="11"/>
  <c r="I295" i="11"/>
  <c r="K409" i="11"/>
  <c r="U1716" i="8"/>
  <c r="J92" i="11"/>
  <c r="M388" i="8"/>
  <c r="M410" i="8" s="1"/>
  <c r="K361" i="11"/>
  <c r="M139" i="7"/>
  <c r="P139" i="7" s="1"/>
  <c r="M140" i="7" s="1"/>
  <c r="AL54" i="9" s="1"/>
  <c r="AN54" i="9" s="1"/>
  <c r="AS54" i="9" s="1"/>
  <c r="K83" i="11"/>
  <c r="K159" i="11"/>
  <c r="L3" i="7" s="1"/>
  <c r="L5" i="7" s="1"/>
  <c r="K72" i="11"/>
  <c r="D32" i="7" s="1"/>
  <c r="D35" i="7" s="1"/>
  <c r="K249" i="11"/>
  <c r="L171" i="7" s="1"/>
  <c r="L173" i="7" s="1"/>
  <c r="AG381" i="8"/>
  <c r="K353" i="11"/>
  <c r="AO1300" i="8" s="1"/>
  <c r="K298" i="11"/>
  <c r="I315" i="11"/>
  <c r="K311" i="11"/>
  <c r="E225" i="11"/>
  <c r="G48" i="11"/>
  <c r="C21" i="7" s="1"/>
  <c r="C22" i="7" s="1"/>
  <c r="G30" i="9" s="1"/>
  <c r="E289" i="11"/>
  <c r="F238" i="11"/>
  <c r="D35" i="11"/>
  <c r="G392" i="11"/>
  <c r="L190" i="9" s="1"/>
  <c r="N190" i="9" s="1"/>
  <c r="G249" i="11"/>
  <c r="K171" i="7" s="1"/>
  <c r="K173" i="7" s="1"/>
  <c r="G401" i="11"/>
  <c r="F350" i="11"/>
  <c r="E399" i="11"/>
  <c r="G197" i="11"/>
  <c r="K47" i="7" s="1"/>
  <c r="K49" i="7" s="1"/>
  <c r="G276" i="11"/>
  <c r="G128" i="11"/>
  <c r="C145" i="7" s="1"/>
  <c r="C147" i="7" s="1"/>
  <c r="G353" i="11"/>
  <c r="AF1300" i="8" s="1"/>
  <c r="G72" i="11"/>
  <c r="C32" i="7" s="1"/>
  <c r="C35" i="7" s="1"/>
  <c r="L16" i="9" s="1"/>
  <c r="M16" i="9" s="1"/>
  <c r="J350" i="11"/>
  <c r="I108" i="11"/>
  <c r="W388" i="8"/>
  <c r="W395" i="8" s="1"/>
  <c r="K313" i="11"/>
  <c r="K273" i="11"/>
  <c r="I350" i="11"/>
  <c r="H35" i="11"/>
  <c r="K111" i="11"/>
  <c r="K375" i="11"/>
  <c r="J120" i="11"/>
  <c r="GH20" i="26"/>
  <c r="CE20" i="26"/>
  <c r="EH20" i="26"/>
  <c r="DF20" i="26"/>
  <c r="BL8" i="21"/>
  <c r="CN8" i="21"/>
  <c r="BG8" i="21"/>
  <c r="CH8" i="21"/>
  <c r="BA8" i="21"/>
  <c r="CY8" i="21"/>
  <c r="BR8" i="21"/>
  <c r="CS8" i="21"/>
  <c r="CC8" i="21"/>
  <c r="DD8" i="21"/>
  <c r="K127" i="11"/>
  <c r="D60" i="7" s="1"/>
  <c r="D61" i="7" s="1"/>
  <c r="K265" i="11"/>
  <c r="K360" i="11"/>
  <c r="K175" i="11"/>
  <c r="L22" i="7" s="1"/>
  <c r="L24" i="7" s="1"/>
  <c r="P275" i="8"/>
  <c r="P280" i="8" s="1"/>
  <c r="K131" i="11"/>
  <c r="P72" i="9" s="1"/>
  <c r="S72" i="9" s="1"/>
  <c r="X72" i="9" s="1"/>
  <c r="AC72" i="9" s="1"/>
  <c r="AG72" i="9" s="1"/>
  <c r="K191" i="11"/>
  <c r="L38" i="7" s="1"/>
  <c r="L40" i="7" s="1"/>
  <c r="Q66" i="9" s="1"/>
  <c r="S66" i="9" s="1"/>
  <c r="X66" i="9" s="1"/>
  <c r="AC66" i="9" s="1"/>
  <c r="AG66" i="9" s="1"/>
  <c r="GN22" i="21" s="1"/>
  <c r="E331" i="11"/>
  <c r="G168" i="11"/>
  <c r="K126" i="7" s="1"/>
  <c r="G94" i="11"/>
  <c r="G44" i="11"/>
  <c r="C8" i="7" s="1"/>
  <c r="C9" i="7" s="1"/>
  <c r="G280" i="11"/>
  <c r="G152" i="11"/>
  <c r="C166" i="7" s="1"/>
  <c r="C167" i="7" s="1"/>
  <c r="AG323" i="8"/>
  <c r="G284" i="11"/>
  <c r="G89" i="11"/>
  <c r="G83" i="11"/>
  <c r="F92" i="11"/>
  <c r="K302" i="11"/>
  <c r="G253" i="11"/>
  <c r="K197" i="7" s="1"/>
  <c r="K202" i="7" s="1"/>
  <c r="G39" i="11"/>
  <c r="AS450" i="8" s="1"/>
  <c r="AS469" i="8" s="1"/>
  <c r="G201" i="11"/>
  <c r="K55" i="7" s="1"/>
  <c r="K57" i="7" s="1"/>
  <c r="G80" i="9" s="1"/>
  <c r="I80" i="9" s="1"/>
  <c r="Z80" i="9" s="1"/>
  <c r="AD80" i="9" s="1"/>
  <c r="CN21" i="22" s="1"/>
  <c r="E116" i="11"/>
  <c r="G302" i="11"/>
  <c r="M1654" i="8"/>
  <c r="AP1716" i="8" s="1"/>
  <c r="K385" i="11"/>
  <c r="AS158" i="9"/>
  <c r="AS175" i="9" s="1"/>
  <c r="K323" i="11"/>
  <c r="K143" i="11"/>
  <c r="D86" i="7" s="1"/>
  <c r="D90" i="7" s="1"/>
  <c r="K406" i="11"/>
  <c r="K325" i="11"/>
  <c r="K412" i="11"/>
  <c r="K52" i="11"/>
  <c r="K282" i="11"/>
  <c r="V165" i="9" s="1"/>
  <c r="X165" i="9" s="1"/>
  <c r="K392" i="11"/>
  <c r="V190" i="9" s="1"/>
  <c r="X190" i="9" s="1"/>
  <c r="K37" i="11"/>
  <c r="P12" i="9" s="1"/>
  <c r="S12" i="9" s="1"/>
  <c r="X12" i="9" s="1"/>
  <c r="AC12" i="9" s="1"/>
  <c r="AG12" i="9" s="1"/>
  <c r="FW26" i="17" s="1"/>
  <c r="CP30" i="26"/>
  <c r="DR30" i="26"/>
  <c r="EV20" i="26"/>
  <c r="FW20" i="26"/>
  <c r="EP20" i="26"/>
  <c r="FR20" i="26"/>
  <c r="GS20" i="26"/>
  <c r="FL20" i="26"/>
  <c r="FA20" i="26"/>
  <c r="DA20" i="26"/>
  <c r="EC20" i="26"/>
  <c r="CU20" i="26"/>
  <c r="CJ20" i="26"/>
  <c r="FA8" i="21"/>
  <c r="EV8" i="21"/>
  <c r="GC8" i="21"/>
  <c r="GS8" i="21"/>
  <c r="FL8" i="21"/>
  <c r="GN8" i="21"/>
  <c r="FG8" i="21"/>
  <c r="GH8" i="21"/>
  <c r="FW8" i="21"/>
  <c r="EP8" i="21"/>
  <c r="W330" i="8"/>
  <c r="E92" i="11"/>
  <c r="G32" i="11"/>
  <c r="F20" i="9" s="1"/>
  <c r="I20" i="9" s="1"/>
  <c r="Z20" i="9" s="1"/>
  <c r="AD20" i="9" s="1"/>
  <c r="G396" i="11"/>
  <c r="G52" i="11"/>
  <c r="W356" i="8"/>
  <c r="G384" i="11"/>
  <c r="F289" i="11"/>
  <c r="E238" i="11"/>
  <c r="AG328" i="8"/>
  <c r="G153" i="11"/>
  <c r="C171" i="7" s="1"/>
  <c r="C172" i="7" s="1"/>
  <c r="G144" i="11"/>
  <c r="K78" i="7" s="1"/>
  <c r="K82" i="7" s="1"/>
  <c r="G103" i="11"/>
  <c r="L40" i="9" s="1"/>
  <c r="M40" i="9" s="1"/>
  <c r="AA40" i="9" s="1"/>
  <c r="AE40" i="9" s="1"/>
  <c r="CH26" i="19" s="1"/>
  <c r="G298" i="11"/>
  <c r="X243" i="8"/>
  <c r="G340" i="11"/>
  <c r="G291" i="11"/>
  <c r="I81" i="11"/>
  <c r="K209" i="11"/>
  <c r="I196" i="11"/>
  <c r="M149" i="7"/>
  <c r="M150" i="7" s="1"/>
  <c r="K368" i="11"/>
  <c r="K149" i="11"/>
  <c r="D149" i="7" s="1"/>
  <c r="D153" i="7" s="1"/>
  <c r="H411" i="11"/>
  <c r="J327" i="11"/>
  <c r="K220" i="11"/>
  <c r="P98" i="9" s="1"/>
  <c r="S98" i="9" s="1"/>
  <c r="X98" i="9" s="1"/>
  <c r="K65" i="11"/>
  <c r="T17" i="9" s="1"/>
  <c r="U17" i="9" s="1"/>
  <c r="AK20" i="9"/>
  <c r="AN20" i="9" s="1"/>
  <c r="AS20" i="9" s="1"/>
  <c r="K9" i="11"/>
  <c r="P7" i="9" s="1"/>
  <c r="S7" i="9" s="1"/>
  <c r="M1707" i="8"/>
  <c r="K334" i="11"/>
  <c r="I35" i="11"/>
  <c r="K300" i="11"/>
  <c r="K102" i="11"/>
  <c r="V39" i="9" s="1"/>
  <c r="W39" i="9" s="1"/>
  <c r="K23" i="11"/>
  <c r="AK84" i="9"/>
  <c r="AN84" i="9" s="1"/>
  <c r="AS84" i="9" s="1"/>
  <c r="J81" i="11"/>
  <c r="K32" i="11"/>
  <c r="P20" i="9" s="1"/>
  <c r="S20" i="9" s="1"/>
  <c r="AK30" i="9"/>
  <c r="K418" i="11"/>
  <c r="U43" i="9"/>
  <c r="D46" i="31"/>
  <c r="AS44" i="9"/>
  <c r="AF171" i="9"/>
  <c r="CJ29" i="25" s="1"/>
  <c r="G311" i="11"/>
  <c r="C46" i="31"/>
  <c r="K55" i="9"/>
  <c r="W43" i="9"/>
  <c r="K340" i="11"/>
  <c r="K336" i="11"/>
  <c r="K421" i="11"/>
  <c r="K420" i="11" s="1"/>
  <c r="K381" i="11"/>
  <c r="K329" i="11"/>
  <c r="K405" i="11"/>
  <c r="K345" i="11"/>
  <c r="V208" i="9" s="1"/>
  <c r="X208" i="9" s="1"/>
  <c r="K181" i="11"/>
  <c r="K367" i="11"/>
  <c r="I207" i="11"/>
  <c r="J116" i="11"/>
  <c r="K39" i="11"/>
  <c r="P34" i="9" s="1"/>
  <c r="S34" i="9" s="1"/>
  <c r="X34" i="9" s="1"/>
  <c r="AC34" i="9" s="1"/>
  <c r="AG34" i="9" s="1"/>
  <c r="K210" i="11"/>
  <c r="K253" i="11"/>
  <c r="L197" i="7" s="1"/>
  <c r="L202" i="7" s="1"/>
  <c r="K291" i="11"/>
  <c r="AW492" i="8"/>
  <c r="K193" i="11"/>
  <c r="L43" i="7" s="1"/>
  <c r="L45" i="7" s="1"/>
  <c r="M1724" i="8"/>
  <c r="F271" i="11"/>
  <c r="F120" i="11"/>
  <c r="E196" i="11"/>
  <c r="G159" i="11"/>
  <c r="K3" i="7" s="1"/>
  <c r="K5" i="7" s="1"/>
  <c r="G149" i="11"/>
  <c r="C149" i="7" s="1"/>
  <c r="C153" i="7" s="1"/>
  <c r="G393" i="11"/>
  <c r="G90" i="11"/>
  <c r="G241" i="11"/>
  <c r="K157" i="7" s="1"/>
  <c r="K159" i="7" s="1"/>
  <c r="G140" i="9" s="1"/>
  <c r="I140" i="9" s="1"/>
  <c r="G418" i="11"/>
  <c r="G127" i="11"/>
  <c r="C60" i="7" s="1"/>
  <c r="C61" i="7" s="1"/>
  <c r="G131" i="11"/>
  <c r="F72" i="9" s="1"/>
  <c r="I72" i="9" s="1"/>
  <c r="G121" i="11"/>
  <c r="G143" i="11"/>
  <c r="C86" i="7" s="1"/>
  <c r="C90" i="7" s="1"/>
  <c r="G405" i="11"/>
  <c r="G368" i="11"/>
  <c r="G165" i="11"/>
  <c r="K114" i="7" s="1"/>
  <c r="N114" i="7" s="1"/>
  <c r="E156" i="11"/>
  <c r="G65" i="11"/>
  <c r="J17" i="9" s="1"/>
  <c r="K17" i="9" s="1"/>
  <c r="AA17" i="9" s="1"/>
  <c r="AE17" i="9" s="1"/>
  <c r="G9" i="11"/>
  <c r="F7" i="9" s="1"/>
  <c r="I7" i="9" s="1"/>
  <c r="Z7" i="9" s="1"/>
  <c r="AD7" i="9" s="1"/>
  <c r="G181" i="11"/>
  <c r="G318" i="11"/>
  <c r="C211" i="7" s="1"/>
  <c r="C212" i="7" s="1"/>
  <c r="L198" i="9" s="1"/>
  <c r="N198" i="9" s="1"/>
  <c r="E416" i="11"/>
  <c r="G320" i="11"/>
  <c r="E263" i="11"/>
  <c r="G226" i="11"/>
  <c r="K149" i="7" s="1"/>
  <c r="K150" i="7" s="1"/>
  <c r="G375" i="11"/>
  <c r="F327" i="11"/>
  <c r="U1654" i="8"/>
  <c r="G164" i="11"/>
  <c r="K110" i="7" s="1"/>
  <c r="N110" i="7" s="1"/>
  <c r="E120" i="11"/>
  <c r="G37" i="11"/>
  <c r="F12" i="9" s="1"/>
  <c r="I12" i="9" s="1"/>
  <c r="E141" i="11"/>
  <c r="G381" i="11"/>
  <c r="G102" i="11"/>
  <c r="L39" i="9" s="1"/>
  <c r="M39" i="9" s="1"/>
  <c r="AA39" i="9" s="1"/>
  <c r="AE39" i="9" s="1"/>
  <c r="BR24" i="19" s="1"/>
  <c r="G344" i="11"/>
  <c r="E86" i="11"/>
  <c r="G96" i="11"/>
  <c r="G310" i="11"/>
  <c r="G180" i="11"/>
  <c r="G265" i="11"/>
  <c r="G360" i="11"/>
  <c r="G220" i="11"/>
  <c r="F98" i="9" s="1"/>
  <c r="I98" i="9" s="1"/>
  <c r="N98" i="9" s="1"/>
  <c r="G160" i="11"/>
  <c r="C120" i="7" s="1"/>
  <c r="F120" i="7" s="1"/>
  <c r="E170" i="11"/>
  <c r="G171" i="11"/>
  <c r="K7" i="7" s="1"/>
  <c r="K10" i="7" s="1"/>
  <c r="G61" i="9" s="1"/>
  <c r="I61" i="9" s="1"/>
  <c r="G361" i="11"/>
  <c r="G273" i="11"/>
  <c r="AW447" i="8"/>
  <c r="AW491" i="8"/>
  <c r="M330" i="8"/>
  <c r="W341" i="8"/>
  <c r="DD20" i="21"/>
  <c r="CH20" i="21"/>
  <c r="BL20" i="21"/>
  <c r="CY20" i="21"/>
  <c r="CC20" i="21"/>
  <c r="BG20" i="21"/>
  <c r="CS20" i="21"/>
  <c r="BW20" i="21"/>
  <c r="BA20" i="21"/>
  <c r="CN20" i="21"/>
  <c r="BR20" i="21"/>
  <c r="CS17" i="20"/>
  <c r="BW17" i="20"/>
  <c r="BA17" i="20"/>
  <c r="CN17" i="20"/>
  <c r="BR17" i="20"/>
  <c r="DD17" i="20"/>
  <c r="CH17" i="20"/>
  <c r="BL17" i="20"/>
  <c r="CY17" i="20"/>
  <c r="CC17" i="20"/>
  <c r="BG17" i="20"/>
  <c r="CN14" i="19"/>
  <c r="BR14" i="19"/>
  <c r="DD14" i="19"/>
  <c r="CH14" i="19"/>
  <c r="BL14" i="19"/>
  <c r="CY14" i="19"/>
  <c r="CC14" i="19"/>
  <c r="BG14" i="19"/>
  <c r="CS14" i="19"/>
  <c r="BW14" i="19"/>
  <c r="BA14" i="19"/>
  <c r="CN30" i="21"/>
  <c r="BR30" i="21"/>
  <c r="DD30" i="21"/>
  <c r="CH30" i="21"/>
  <c r="BL30" i="21"/>
  <c r="CY30" i="21"/>
  <c r="CC30" i="21"/>
  <c r="BG30" i="21"/>
  <c r="CS30" i="21"/>
  <c r="BW30" i="21"/>
  <c r="BA30" i="21"/>
  <c r="CY9" i="20"/>
  <c r="CC9" i="20"/>
  <c r="BG9" i="20"/>
  <c r="CS9" i="20"/>
  <c r="BW9" i="20"/>
  <c r="BA9" i="20"/>
  <c r="CN9" i="20"/>
  <c r="BR9" i="20"/>
  <c r="DD9" i="20"/>
  <c r="CH9" i="20"/>
  <c r="BL9" i="20"/>
  <c r="DD30" i="19"/>
  <c r="CH30" i="19"/>
  <c r="BL30" i="19"/>
  <c r="CY30" i="19"/>
  <c r="CC30" i="19"/>
  <c r="BG30" i="19"/>
  <c r="CS30" i="19"/>
  <c r="BW30" i="19"/>
  <c r="BA30" i="19"/>
  <c r="CN30" i="19"/>
  <c r="BR30" i="19"/>
  <c r="CN25" i="18"/>
  <c r="BR25" i="18"/>
  <c r="DD25" i="18"/>
  <c r="CH25" i="18"/>
  <c r="BL25" i="18"/>
  <c r="CY25" i="18"/>
  <c r="CC25" i="18"/>
  <c r="BG25" i="18"/>
  <c r="CS25" i="18"/>
  <c r="BW25" i="18"/>
  <c r="BA25" i="18"/>
  <c r="FJ17" i="20"/>
  <c r="EN17" i="20"/>
  <c r="DR17" i="20"/>
  <c r="FD17" i="20"/>
  <c r="EH17" i="20"/>
  <c r="DL17" i="20"/>
  <c r="EY17" i="20"/>
  <c r="EC17" i="20"/>
  <c r="FO17" i="20"/>
  <c r="ES17" i="20"/>
  <c r="DW17" i="20"/>
  <c r="FJ11" i="20"/>
  <c r="EN11" i="20"/>
  <c r="DR11" i="20"/>
  <c r="FD11" i="20"/>
  <c r="EH11" i="20"/>
  <c r="DL11" i="20"/>
  <c r="EY11" i="20"/>
  <c r="EC11" i="20"/>
  <c r="FO11" i="20"/>
  <c r="ES11" i="20"/>
  <c r="DW11" i="20"/>
  <c r="GH8" i="20"/>
  <c r="FL8" i="20"/>
  <c r="EP8" i="20"/>
  <c r="GC8" i="20"/>
  <c r="FG8" i="20"/>
  <c r="GS8" i="20"/>
  <c r="FW8" i="20"/>
  <c r="FA8" i="20"/>
  <c r="GN8" i="20"/>
  <c r="FR8" i="20"/>
  <c r="EV8" i="20"/>
  <c r="GS26" i="18"/>
  <c r="FW26" i="18"/>
  <c r="FA26" i="18"/>
  <c r="GN26" i="18"/>
  <c r="FR26" i="18"/>
  <c r="EV26" i="18"/>
  <c r="GH26" i="18"/>
  <c r="FL26" i="18"/>
  <c r="EP26" i="18"/>
  <c r="GC26" i="18"/>
  <c r="FG26" i="18"/>
  <c r="DD7" i="19"/>
  <c r="CH7" i="19"/>
  <c r="BL7" i="19"/>
  <c r="CY7" i="19"/>
  <c r="CC7" i="19"/>
  <c r="BG7" i="19"/>
  <c r="CS7" i="19"/>
  <c r="BW7" i="19"/>
  <c r="BA7" i="19"/>
  <c r="CN7" i="19"/>
  <c r="BR7" i="19"/>
  <c r="EH32" i="24"/>
  <c r="DL32" i="24"/>
  <c r="CP32" i="24"/>
  <c r="EC32" i="24"/>
  <c r="DF32" i="24"/>
  <c r="CJ32" i="24"/>
  <c r="DW32" i="24"/>
  <c r="DA32" i="24"/>
  <c r="CE32" i="24"/>
  <c r="DR32" i="24"/>
  <c r="CU32" i="24"/>
  <c r="CY20" i="22"/>
  <c r="CC20" i="22"/>
  <c r="BG20" i="22"/>
  <c r="CS20" i="22"/>
  <c r="BW20" i="22"/>
  <c r="BA20" i="22"/>
  <c r="CN20" i="22"/>
  <c r="BR20" i="22"/>
  <c r="DD20" i="22"/>
  <c r="CH20" i="22"/>
  <c r="BL20" i="22"/>
  <c r="GC22" i="20"/>
  <c r="FG22" i="20"/>
  <c r="GS22" i="20"/>
  <c r="FW22" i="20"/>
  <c r="FA22" i="20"/>
  <c r="GN22" i="20"/>
  <c r="FR22" i="20"/>
  <c r="EV22" i="20"/>
  <c r="GH22" i="20"/>
  <c r="FL22" i="20"/>
  <c r="EP22" i="20"/>
  <c r="GN34" i="20"/>
  <c r="FR34" i="20"/>
  <c r="EV34" i="20"/>
  <c r="GH34" i="20"/>
  <c r="FL34" i="20"/>
  <c r="EP34" i="20"/>
  <c r="GC34" i="20"/>
  <c r="FG34" i="20"/>
  <c r="GS34" i="20"/>
  <c r="FW34" i="20"/>
  <c r="FA34" i="20"/>
  <c r="DD16" i="20"/>
  <c r="CH16" i="20"/>
  <c r="BL16" i="20"/>
  <c r="CY16" i="20"/>
  <c r="CC16" i="20"/>
  <c r="BG16" i="20"/>
  <c r="CS16" i="20"/>
  <c r="BW16" i="20"/>
  <c r="BA16" i="20"/>
  <c r="CN16" i="20"/>
  <c r="BR16" i="20"/>
  <c r="GC10" i="20"/>
  <c r="GS10" i="20"/>
  <c r="GN10" i="20"/>
  <c r="FL10" i="20"/>
  <c r="EP10" i="20"/>
  <c r="GH10" i="20"/>
  <c r="FG10" i="20"/>
  <c r="FW10" i="20"/>
  <c r="FA10" i="20"/>
  <c r="FR10" i="20"/>
  <c r="EV10" i="20"/>
  <c r="GC32" i="24"/>
  <c r="FG32" i="24"/>
  <c r="GS32" i="24"/>
  <c r="FW32" i="24"/>
  <c r="FA32" i="24"/>
  <c r="GN32" i="24"/>
  <c r="FR32" i="24"/>
  <c r="EV32" i="24"/>
  <c r="GH32" i="24"/>
  <c r="FL32" i="24"/>
  <c r="EP32" i="24"/>
  <c r="CY16" i="22"/>
  <c r="CC16" i="22"/>
  <c r="BG16" i="22"/>
  <c r="CS16" i="22"/>
  <c r="BW16" i="22"/>
  <c r="BA16" i="22"/>
  <c r="CN16" i="22"/>
  <c r="BR16" i="22"/>
  <c r="DD16" i="22"/>
  <c r="CH16" i="22"/>
  <c r="BL16" i="22"/>
  <c r="CS16" i="21"/>
  <c r="BW16" i="21"/>
  <c r="BA16" i="21"/>
  <c r="CN16" i="21"/>
  <c r="BR16" i="21"/>
  <c r="DD16" i="21"/>
  <c r="CH16" i="21"/>
  <c r="BL16" i="21"/>
  <c r="CY16" i="21"/>
  <c r="CC16" i="21"/>
  <c r="BG16" i="21"/>
  <c r="AB46" i="9"/>
  <c r="AF46" i="9" s="1"/>
  <c r="AI730" i="8"/>
  <c r="P730" i="8" s="1"/>
  <c r="CS23" i="20"/>
  <c r="BW23" i="20"/>
  <c r="BA23" i="20"/>
  <c r="CN23" i="20"/>
  <c r="BR23" i="20"/>
  <c r="DD23" i="20"/>
  <c r="CH23" i="20"/>
  <c r="BL23" i="20"/>
  <c r="CY23" i="20"/>
  <c r="CC23" i="20"/>
  <c r="BG23" i="20"/>
  <c r="DD9" i="19"/>
  <c r="CH9" i="19"/>
  <c r="BL9" i="19"/>
  <c r="CY9" i="19"/>
  <c r="CC9" i="19"/>
  <c r="BG9" i="19"/>
  <c r="CS9" i="19"/>
  <c r="BW9" i="19"/>
  <c r="BA9" i="19"/>
  <c r="CN9" i="19"/>
  <c r="BR9" i="19"/>
  <c r="GC30" i="18"/>
  <c r="FG30" i="18"/>
  <c r="GS30" i="18"/>
  <c r="FW30" i="18"/>
  <c r="FA30" i="18"/>
  <c r="GN30" i="18"/>
  <c r="FR30" i="18"/>
  <c r="EV30" i="18"/>
  <c r="GH30" i="18"/>
  <c r="FL30" i="18"/>
  <c r="EP30" i="18"/>
  <c r="CN12" i="21"/>
  <c r="BR12" i="21"/>
  <c r="DD12" i="21"/>
  <c r="CH12" i="21"/>
  <c r="BL12" i="21"/>
  <c r="CY12" i="21"/>
  <c r="CC12" i="21"/>
  <c r="BG12" i="21"/>
  <c r="CS12" i="21"/>
  <c r="BW12" i="21"/>
  <c r="BA12" i="21"/>
  <c r="CY12" i="22"/>
  <c r="CC12" i="22"/>
  <c r="BG12" i="22"/>
  <c r="CS12" i="22"/>
  <c r="BW12" i="22"/>
  <c r="BA12" i="22"/>
  <c r="CN12" i="22"/>
  <c r="BR12" i="22"/>
  <c r="DD12" i="22"/>
  <c r="CH12" i="22"/>
  <c r="BL12" i="22"/>
  <c r="CY7" i="20"/>
  <c r="CC7" i="20"/>
  <c r="BG7" i="20"/>
  <c r="CS7" i="20"/>
  <c r="BW7" i="20"/>
  <c r="BA7" i="20"/>
  <c r="CN7" i="20"/>
  <c r="BR7" i="20"/>
  <c r="DD7" i="20"/>
  <c r="CH7" i="20"/>
  <c r="BL7" i="20"/>
  <c r="EH19" i="23"/>
  <c r="DL19" i="23"/>
  <c r="CP19" i="23"/>
  <c r="EC19" i="23"/>
  <c r="DF19" i="23"/>
  <c r="CJ19" i="23"/>
  <c r="DW19" i="23"/>
  <c r="DA19" i="23"/>
  <c r="CE19" i="23"/>
  <c r="DR19" i="23"/>
  <c r="CU19" i="23"/>
  <c r="GN7" i="24"/>
  <c r="FR7" i="24"/>
  <c r="EV7" i="24"/>
  <c r="GH7" i="24"/>
  <c r="FL7" i="24"/>
  <c r="EP7" i="24"/>
  <c r="GC7" i="24"/>
  <c r="FG7" i="24"/>
  <c r="GS7" i="24"/>
  <c r="FW7" i="24"/>
  <c r="FA7" i="24"/>
  <c r="FD15" i="22"/>
  <c r="EH15" i="22"/>
  <c r="DL15" i="22"/>
  <c r="EY15" i="22"/>
  <c r="EC15" i="22"/>
  <c r="FO15" i="22"/>
  <c r="ES15" i="22"/>
  <c r="DW15" i="22"/>
  <c r="FJ15" i="22"/>
  <c r="EN15" i="22"/>
  <c r="DR15" i="22"/>
  <c r="GC16" i="20"/>
  <c r="FG16" i="20"/>
  <c r="GS16" i="20"/>
  <c r="FW16" i="20"/>
  <c r="FA16" i="20"/>
  <c r="GN16" i="20"/>
  <c r="FR16" i="20"/>
  <c r="EV16" i="20"/>
  <c r="GH16" i="20"/>
  <c r="FL16" i="20"/>
  <c r="EP16" i="20"/>
  <c r="FJ29" i="19"/>
  <c r="EN29" i="19"/>
  <c r="DR29" i="19"/>
  <c r="FD29" i="19"/>
  <c r="EH29" i="19"/>
  <c r="DL29" i="19"/>
  <c r="EY29" i="19"/>
  <c r="EC29" i="19"/>
  <c r="FO29" i="19"/>
  <c r="ES29" i="19"/>
  <c r="DW29" i="19"/>
  <c r="AB25" i="9"/>
  <c r="AF25" i="9" s="1"/>
  <c r="C18" i="31"/>
  <c r="AC25" i="9"/>
  <c r="AG25" i="9" s="1"/>
  <c r="D18" i="31"/>
  <c r="CY29" i="21"/>
  <c r="CC29" i="21"/>
  <c r="BG29" i="21"/>
  <c r="CS29" i="21"/>
  <c r="BW29" i="21"/>
  <c r="BA29" i="21"/>
  <c r="CN29" i="21"/>
  <c r="BR29" i="21"/>
  <c r="DD29" i="21"/>
  <c r="CH29" i="21"/>
  <c r="BL29" i="21"/>
  <c r="GC30" i="19"/>
  <c r="FG30" i="19"/>
  <c r="GS30" i="19"/>
  <c r="FW30" i="19"/>
  <c r="FA30" i="19"/>
  <c r="GN30" i="19"/>
  <c r="FR30" i="19"/>
  <c r="EV30" i="19"/>
  <c r="GH30" i="19"/>
  <c r="FL30" i="19"/>
  <c r="EP30" i="19"/>
  <c r="CY18" i="21"/>
  <c r="CC18" i="21"/>
  <c r="BG18" i="21"/>
  <c r="CS18" i="21"/>
  <c r="BW18" i="21"/>
  <c r="BA18" i="21"/>
  <c r="CN18" i="21"/>
  <c r="BR18" i="21"/>
  <c r="DD18" i="21"/>
  <c r="CH18" i="21"/>
  <c r="BL18" i="21"/>
  <c r="DD14" i="20"/>
  <c r="CH14" i="20"/>
  <c r="BL14" i="20"/>
  <c r="CY14" i="20"/>
  <c r="CC14" i="20"/>
  <c r="BG14" i="20"/>
  <c r="CS14" i="20"/>
  <c r="BW14" i="20"/>
  <c r="BA14" i="20"/>
  <c r="CN14" i="20"/>
  <c r="BR14" i="20"/>
  <c r="DD12" i="19"/>
  <c r="CH12" i="19"/>
  <c r="BL12" i="19"/>
  <c r="CY12" i="19"/>
  <c r="CC12" i="19"/>
  <c r="BG12" i="19"/>
  <c r="CS12" i="19"/>
  <c r="BW12" i="19"/>
  <c r="BA12" i="19"/>
  <c r="CN12" i="19"/>
  <c r="BR12" i="19"/>
  <c r="AB58" i="9"/>
  <c r="AF58" i="9" s="1"/>
  <c r="AI742" i="8"/>
  <c r="P742" i="8" s="1"/>
  <c r="GC14" i="20"/>
  <c r="FG14" i="20"/>
  <c r="GS14" i="20"/>
  <c r="FW14" i="20"/>
  <c r="FA14" i="20"/>
  <c r="GN14" i="20"/>
  <c r="FR14" i="20"/>
  <c r="EV14" i="20"/>
  <c r="GH14" i="20"/>
  <c r="FL14" i="20"/>
  <c r="EP14" i="20"/>
  <c r="AB53" i="9"/>
  <c r="AF53" i="9" s="1"/>
  <c r="AI737" i="8"/>
  <c r="P737" i="8" s="1"/>
  <c r="DD12" i="20"/>
  <c r="CH12" i="20"/>
  <c r="BL12" i="20"/>
  <c r="CY12" i="20"/>
  <c r="CC12" i="20"/>
  <c r="BG12" i="20"/>
  <c r="CS12" i="20"/>
  <c r="BW12" i="20"/>
  <c r="BA12" i="20"/>
  <c r="CN12" i="20"/>
  <c r="BR12" i="20"/>
  <c r="AB32" i="9"/>
  <c r="AF32" i="9" s="1"/>
  <c r="AQ602" i="8"/>
  <c r="AQ584" i="8" s="1"/>
  <c r="GN30" i="24"/>
  <c r="FR30" i="24"/>
  <c r="EV30" i="24"/>
  <c r="GH30" i="24"/>
  <c r="FL30" i="24"/>
  <c r="EP30" i="24"/>
  <c r="GC30" i="24"/>
  <c r="FG30" i="24"/>
  <c r="GS30" i="24"/>
  <c r="FW30" i="24"/>
  <c r="FA30" i="24"/>
  <c r="CN8" i="20"/>
  <c r="BR8" i="20"/>
  <c r="DD8" i="20"/>
  <c r="CH8" i="20"/>
  <c r="BL8" i="20"/>
  <c r="CY8" i="20"/>
  <c r="CC8" i="20"/>
  <c r="BG8" i="20"/>
  <c r="CS8" i="20"/>
  <c r="BW8" i="20"/>
  <c r="BA8" i="20"/>
  <c r="GC14" i="21"/>
  <c r="FG14" i="21"/>
  <c r="GS14" i="21"/>
  <c r="FW14" i="21"/>
  <c r="FA14" i="21"/>
  <c r="GN14" i="21"/>
  <c r="FR14" i="21"/>
  <c r="EV14" i="21"/>
  <c r="GH14" i="21"/>
  <c r="FL14" i="21"/>
  <c r="EP14" i="21"/>
  <c r="DD18" i="20"/>
  <c r="CH18" i="20"/>
  <c r="BL18" i="20"/>
  <c r="CY18" i="20"/>
  <c r="CC18" i="20"/>
  <c r="BG18" i="20"/>
  <c r="CS18" i="20"/>
  <c r="BW18" i="20"/>
  <c r="BA18" i="20"/>
  <c r="CN18" i="20"/>
  <c r="BR18" i="20"/>
  <c r="GC24" i="20"/>
  <c r="FG24" i="20"/>
  <c r="GS24" i="20"/>
  <c r="FW24" i="20"/>
  <c r="FA24" i="20"/>
  <c r="GN24" i="20"/>
  <c r="FR24" i="20"/>
  <c r="EV24" i="20"/>
  <c r="GH24" i="20"/>
  <c r="FL24" i="20"/>
  <c r="EP24" i="20"/>
  <c r="GC12" i="20"/>
  <c r="FG12" i="20"/>
  <c r="GS12" i="20"/>
  <c r="FW12" i="20"/>
  <c r="FA12" i="20"/>
  <c r="GN12" i="20"/>
  <c r="FR12" i="20"/>
  <c r="EV12" i="20"/>
  <c r="GH12" i="20"/>
  <c r="FL12" i="20"/>
  <c r="EP12" i="20"/>
  <c r="DD20" i="20"/>
  <c r="CH20" i="20"/>
  <c r="BL20" i="20"/>
  <c r="CY20" i="20"/>
  <c r="CC20" i="20"/>
  <c r="BG20" i="20"/>
  <c r="CS20" i="20"/>
  <c r="BW20" i="20"/>
  <c r="BA20" i="20"/>
  <c r="CN20" i="20"/>
  <c r="BR20" i="20"/>
  <c r="CS21" i="20"/>
  <c r="BW21" i="20"/>
  <c r="BA21" i="20"/>
  <c r="CN21" i="20"/>
  <c r="BR21" i="20"/>
  <c r="DD21" i="20"/>
  <c r="CH21" i="20"/>
  <c r="BL21" i="20"/>
  <c r="CY21" i="20"/>
  <c r="CC21" i="20"/>
  <c r="BG21" i="20"/>
  <c r="CS29" i="18"/>
  <c r="BW29" i="18"/>
  <c r="BA29" i="18"/>
  <c r="CN29" i="18"/>
  <c r="BR29" i="18"/>
  <c r="DD29" i="18"/>
  <c r="CH29" i="18"/>
  <c r="BL29" i="18"/>
  <c r="CY29" i="18"/>
  <c r="CC29" i="18"/>
  <c r="BG29" i="18"/>
  <c r="GH30" i="21"/>
  <c r="FL30" i="21"/>
  <c r="EP30" i="21"/>
  <c r="GC30" i="21"/>
  <c r="FG30" i="21"/>
  <c r="GS30" i="21"/>
  <c r="FW30" i="21"/>
  <c r="FA30" i="21"/>
  <c r="GN30" i="21"/>
  <c r="FR30" i="21"/>
  <c r="EV30" i="21"/>
  <c r="AB28" i="9"/>
  <c r="AF28" i="9" s="1"/>
  <c r="AQ599" i="8"/>
  <c r="DD10" i="21"/>
  <c r="CH10" i="21"/>
  <c r="BL10" i="21"/>
  <c r="CY10" i="21"/>
  <c r="CC10" i="21"/>
  <c r="BG10" i="21"/>
  <c r="CS10" i="21"/>
  <c r="BW10" i="21"/>
  <c r="BA10" i="21"/>
  <c r="CN10" i="21"/>
  <c r="BR10" i="21"/>
  <c r="AA76" i="9"/>
  <c r="AE76" i="9" s="1"/>
  <c r="GC20" i="20"/>
  <c r="FG20" i="20"/>
  <c r="GS20" i="20"/>
  <c r="FW20" i="20"/>
  <c r="FA20" i="20"/>
  <c r="GN20" i="20"/>
  <c r="FR20" i="20"/>
  <c r="EV20" i="20"/>
  <c r="GH20" i="20"/>
  <c r="FL20" i="20"/>
  <c r="EP20" i="20"/>
  <c r="GC18" i="20"/>
  <c r="FG18" i="20"/>
  <c r="GS18" i="20"/>
  <c r="FW18" i="20"/>
  <c r="FA18" i="20"/>
  <c r="GN18" i="20"/>
  <c r="FR18" i="20"/>
  <c r="EV18" i="20"/>
  <c r="GH18" i="20"/>
  <c r="FL18" i="20"/>
  <c r="EP18" i="20"/>
  <c r="CS11" i="20"/>
  <c r="BW11" i="20"/>
  <c r="BA11" i="20"/>
  <c r="CN11" i="20"/>
  <c r="BR11" i="20"/>
  <c r="DD11" i="20"/>
  <c r="CH11" i="20"/>
  <c r="CY11" i="20"/>
  <c r="CC11" i="20"/>
  <c r="BL11" i="20"/>
  <c r="BG11" i="20"/>
  <c r="CS10" i="22"/>
  <c r="BW10" i="22"/>
  <c r="BA10" i="22"/>
  <c r="CN10" i="22"/>
  <c r="BR10" i="22"/>
  <c r="DD10" i="22"/>
  <c r="CH10" i="22"/>
  <c r="BL10" i="22"/>
  <c r="CY10" i="22"/>
  <c r="CC10" i="22"/>
  <c r="BG10" i="22"/>
  <c r="AB59" i="9"/>
  <c r="AF59" i="9" s="1"/>
  <c r="AI743" i="8"/>
  <c r="P743" i="8" s="1"/>
  <c r="CN28" i="18"/>
  <c r="BR28" i="18"/>
  <c r="DD28" i="18"/>
  <c r="CH28" i="18"/>
  <c r="BL28" i="18"/>
  <c r="CY28" i="18"/>
  <c r="CC28" i="18"/>
  <c r="BG28" i="18"/>
  <c r="CS28" i="18"/>
  <c r="BW28" i="18"/>
  <c r="BA28" i="18"/>
  <c r="GN10" i="19"/>
  <c r="FR10" i="19"/>
  <c r="EV10" i="19"/>
  <c r="GH10" i="19"/>
  <c r="FL10" i="19"/>
  <c r="EP10" i="19"/>
  <c r="GC10" i="19"/>
  <c r="FG10" i="19"/>
  <c r="GS10" i="19"/>
  <c r="FW10" i="19"/>
  <c r="FA10" i="19"/>
  <c r="AC79" i="9"/>
  <c r="AG79" i="9" s="1"/>
  <c r="AO888" i="8"/>
  <c r="DW7" i="24"/>
  <c r="DA7" i="24"/>
  <c r="CE7" i="24"/>
  <c r="DR7" i="24"/>
  <c r="CU7" i="24"/>
  <c r="EH7" i="24"/>
  <c r="DL7" i="24"/>
  <c r="CP7" i="24"/>
  <c r="EC7" i="24"/>
  <c r="DF7" i="24"/>
  <c r="CJ7" i="24"/>
  <c r="CS13" i="20"/>
  <c r="BW13" i="20"/>
  <c r="BA13" i="20"/>
  <c r="CN13" i="20"/>
  <c r="BR13" i="20"/>
  <c r="DD13" i="20"/>
  <c r="CH13" i="20"/>
  <c r="BL13" i="20"/>
  <c r="CY13" i="20"/>
  <c r="CC13" i="20"/>
  <c r="BG13" i="20"/>
  <c r="AC31" i="9"/>
  <c r="AG31" i="9" s="1"/>
  <c r="N603" i="8"/>
  <c r="N589" i="8" s="1"/>
  <c r="N590" i="8" s="1"/>
  <c r="CN10" i="20"/>
  <c r="BR10" i="20"/>
  <c r="DD10" i="20"/>
  <c r="CH10" i="20"/>
  <c r="BL10" i="20"/>
  <c r="CY10" i="20"/>
  <c r="CC10" i="20"/>
  <c r="BG10" i="20"/>
  <c r="CS10" i="20"/>
  <c r="BW10" i="20"/>
  <c r="BA10" i="20"/>
  <c r="CS26" i="17"/>
  <c r="BW26" i="17"/>
  <c r="BA26" i="17"/>
  <c r="CN26" i="17"/>
  <c r="BR26" i="17"/>
  <c r="DD26" i="17"/>
  <c r="CH26" i="17"/>
  <c r="BL26" i="17"/>
  <c r="CY26" i="17"/>
  <c r="CC26" i="17"/>
  <c r="BG26" i="17"/>
  <c r="DD30" i="18"/>
  <c r="CH30" i="18"/>
  <c r="BL30" i="18"/>
  <c r="CY30" i="18"/>
  <c r="CC30" i="18"/>
  <c r="BG30" i="18"/>
  <c r="CS30" i="18"/>
  <c r="BW30" i="18"/>
  <c r="BA30" i="18"/>
  <c r="CN30" i="18"/>
  <c r="BR30" i="18"/>
  <c r="AB31" i="9"/>
  <c r="AF31" i="9" s="1"/>
  <c r="AQ603" i="8"/>
  <c r="AQ589" i="8" s="1"/>
  <c r="FO29" i="21"/>
  <c r="ES29" i="21"/>
  <c r="DW29" i="21"/>
  <c r="FJ29" i="21"/>
  <c r="EN29" i="21"/>
  <c r="DR29" i="21"/>
  <c r="FD29" i="21"/>
  <c r="EH29" i="21"/>
  <c r="DL29" i="21"/>
  <c r="EY29" i="21"/>
  <c r="EC29" i="21"/>
  <c r="FD25" i="18"/>
  <c r="EH25" i="18"/>
  <c r="DL25" i="18"/>
  <c r="EY25" i="18"/>
  <c r="EC25" i="18"/>
  <c r="FO25" i="18"/>
  <c r="ES25" i="18"/>
  <c r="DW25" i="18"/>
  <c r="FJ25" i="18"/>
  <c r="EN25" i="18"/>
  <c r="DR25" i="18"/>
  <c r="DW9" i="24"/>
  <c r="DA9" i="24"/>
  <c r="CE9" i="24"/>
  <c r="DR9" i="24"/>
  <c r="CU9" i="24"/>
  <c r="EH9" i="24"/>
  <c r="DL9" i="24"/>
  <c r="CP9" i="24"/>
  <c r="EC9" i="24"/>
  <c r="DF9" i="24"/>
  <c r="CJ9" i="24"/>
  <c r="CS34" i="20"/>
  <c r="CN34" i="20"/>
  <c r="DD34" i="20"/>
  <c r="CH34" i="20"/>
  <c r="CY34" i="20"/>
  <c r="CC34" i="20"/>
  <c r="BG34" i="20"/>
  <c r="BW34" i="20"/>
  <c r="BR34" i="20"/>
  <c r="BL34" i="20"/>
  <c r="BA34" i="20"/>
  <c r="DW30" i="24"/>
  <c r="DA30" i="24"/>
  <c r="CE30" i="24"/>
  <c r="DR30" i="24"/>
  <c r="CU30" i="24"/>
  <c r="EH30" i="24"/>
  <c r="DL30" i="24"/>
  <c r="CP30" i="24"/>
  <c r="EC30" i="24"/>
  <c r="DF30" i="24"/>
  <c r="CJ30" i="24"/>
  <c r="AB79" i="9"/>
  <c r="AF79" i="9" s="1"/>
  <c r="AF888" i="8"/>
  <c r="CY33" i="20"/>
  <c r="CC33" i="20"/>
  <c r="BG33" i="20"/>
  <c r="CS33" i="20"/>
  <c r="BW33" i="20"/>
  <c r="BA33" i="20"/>
  <c r="CN33" i="20"/>
  <c r="BR33" i="20"/>
  <c r="DD33" i="20"/>
  <c r="CH33" i="20"/>
  <c r="BL33" i="20"/>
  <c r="DD34" i="21"/>
  <c r="CH34" i="21"/>
  <c r="BL34" i="21"/>
  <c r="CY34" i="21"/>
  <c r="CC34" i="21"/>
  <c r="BG34" i="21"/>
  <c r="CS34" i="21"/>
  <c r="BW34" i="21"/>
  <c r="BA34" i="21"/>
  <c r="CN34" i="21"/>
  <c r="BR34" i="21"/>
  <c r="CY26" i="18"/>
  <c r="CC26" i="18"/>
  <c r="BG26" i="18"/>
  <c r="CS26" i="18"/>
  <c r="BW26" i="18"/>
  <c r="BA26" i="18"/>
  <c r="CN26" i="18"/>
  <c r="BR26" i="18"/>
  <c r="DD26" i="18"/>
  <c r="CH26" i="18"/>
  <c r="BL26" i="18"/>
  <c r="GN9" i="24"/>
  <c r="FR9" i="24"/>
  <c r="EV9" i="24"/>
  <c r="GH9" i="24"/>
  <c r="FL9" i="24"/>
  <c r="EP9" i="24"/>
  <c r="GC9" i="24"/>
  <c r="FG9" i="24"/>
  <c r="GS9" i="24"/>
  <c r="FW9" i="24"/>
  <c r="FA9" i="24"/>
  <c r="K197" i="11"/>
  <c r="L47" i="7" s="1"/>
  <c r="L49" i="7" s="1"/>
  <c r="AK15" i="9"/>
  <c r="AN15" i="9" s="1"/>
  <c r="AS15" i="9" s="1"/>
  <c r="X275" i="8"/>
  <c r="X280" i="8" s="1"/>
  <c r="G16" i="11"/>
  <c r="F15" i="9" s="1"/>
  <c r="I15" i="9" s="1"/>
  <c r="G250" i="11"/>
  <c r="K175" i="7" s="1"/>
  <c r="K177" i="7" s="1"/>
  <c r="G397" i="11"/>
  <c r="L192" i="9" s="1"/>
  <c r="N192" i="9" s="1"/>
  <c r="G23" i="11"/>
  <c r="G346" i="11"/>
  <c r="G188" i="11"/>
  <c r="K130" i="7" s="1"/>
  <c r="M3" i="7"/>
  <c r="M5" i="7" s="1"/>
  <c r="K165" i="11"/>
  <c r="L114" i="7" s="1"/>
  <c r="O114" i="7" s="1"/>
  <c r="K16" i="11"/>
  <c r="P15" i="9" s="1"/>
  <c r="S15" i="9" s="1"/>
  <c r="AK141" i="9"/>
  <c r="K201" i="11"/>
  <c r="L55" i="7" s="1"/>
  <c r="L57" i="7" s="1"/>
  <c r="Q80" i="9" s="1"/>
  <c r="S80" i="9" s="1"/>
  <c r="X80" i="9" s="1"/>
  <c r="K153" i="11"/>
  <c r="D171" i="7" s="1"/>
  <c r="D172" i="7" s="1"/>
  <c r="G266" i="11"/>
  <c r="K171" i="11"/>
  <c r="L7" i="7" s="1"/>
  <c r="L10" i="7" s="1"/>
  <c r="Q61" i="9" s="1"/>
  <c r="S61" i="9" s="1"/>
  <c r="X61" i="9" s="1"/>
  <c r="K199" i="11"/>
  <c r="D189" i="7" s="1"/>
  <c r="D191" i="7" s="1"/>
  <c r="Q145" i="9" s="1"/>
  <c r="S145" i="9" s="1"/>
  <c r="X145" i="9" s="1"/>
  <c r="K56" i="11"/>
  <c r="T9" i="9" s="1"/>
  <c r="U9" i="9" s="1"/>
  <c r="G227" i="11"/>
  <c r="G172" i="11"/>
  <c r="AQ4" i="20"/>
  <c r="AQ4" i="22"/>
  <c r="BW24" i="22" s="1"/>
  <c r="BW5" i="23" s="1"/>
  <c r="AQ4" i="21"/>
  <c r="AQ4" i="19"/>
  <c r="G254" i="11"/>
  <c r="K204" i="7" s="1"/>
  <c r="K206" i="7" s="1"/>
  <c r="G230" i="11"/>
  <c r="F100" i="9" s="1"/>
  <c r="I100" i="9" s="1"/>
  <c r="N100" i="9" s="1"/>
  <c r="G193" i="11"/>
  <c r="K43" i="7" s="1"/>
  <c r="K45" i="7" s="1"/>
  <c r="G77" i="11"/>
  <c r="G286" i="11"/>
  <c r="G209" i="11"/>
  <c r="D108" i="11"/>
  <c r="G215" i="11"/>
  <c r="M384" i="8"/>
  <c r="K230" i="11"/>
  <c r="P100" i="9" s="1"/>
  <c r="S100" i="9" s="1"/>
  <c r="X100" i="9" s="1"/>
  <c r="AP1728" i="8" s="1"/>
  <c r="K267" i="11"/>
  <c r="M43" i="7"/>
  <c r="M45" i="7" s="1"/>
  <c r="M1728" i="8"/>
  <c r="E211" i="7"/>
  <c r="E212" i="7" s="1"/>
  <c r="AQ198" i="9" s="1"/>
  <c r="AS198" i="9" s="1"/>
  <c r="AS197" i="9" s="1"/>
  <c r="AS193" i="9" s="1"/>
  <c r="AK93" i="9"/>
  <c r="AN93" i="9" s="1"/>
  <c r="AS93" i="9" s="1"/>
  <c r="M1717" i="8"/>
  <c r="K247" i="11"/>
  <c r="J263" i="11"/>
  <c r="AG171" i="9"/>
  <c r="FL29" i="25" s="1"/>
  <c r="K397" i="11"/>
  <c r="V192" i="9" s="1"/>
  <c r="X192" i="9" s="1"/>
  <c r="K384" i="11"/>
  <c r="K362" i="11"/>
  <c r="G56" i="11"/>
  <c r="J9" i="9" s="1"/>
  <c r="K9" i="9" s="1"/>
  <c r="AA9" i="9" s="1"/>
  <c r="AE9" i="9" s="1"/>
  <c r="CH20" i="17" s="1"/>
  <c r="X254" i="8"/>
  <c r="G182" i="11"/>
  <c r="L173" i="9"/>
  <c r="N173" i="9" s="1"/>
  <c r="G46" i="11"/>
  <c r="AT277" i="8"/>
  <c r="J271" i="11"/>
  <c r="K281" i="11"/>
  <c r="K251" i="11"/>
  <c r="L179" i="7" s="1"/>
  <c r="L184" i="7" s="1"/>
  <c r="K337" i="11"/>
  <c r="K297" i="11"/>
  <c r="K287" i="11"/>
  <c r="H50" i="11"/>
  <c r="I170" i="11"/>
  <c r="J5" i="11"/>
  <c r="G268" i="11"/>
  <c r="L159" i="9" s="1"/>
  <c r="N159" i="9" s="1"/>
  <c r="G145" i="11"/>
  <c r="D50" i="11"/>
  <c r="G166" i="11"/>
  <c r="K118" i="7" s="1"/>
  <c r="N118" i="7" s="1"/>
  <c r="G173" i="11"/>
  <c r="K14" i="7" s="1"/>
  <c r="K16" i="7" s="1"/>
  <c r="G287" i="11"/>
  <c r="G281" i="11"/>
  <c r="G283" i="11"/>
  <c r="F196" i="11"/>
  <c r="G192" i="11"/>
  <c r="C185" i="7" s="1"/>
  <c r="C187" i="7" s="1"/>
  <c r="G136" i="9" s="1"/>
  <c r="I136" i="9" s="1"/>
  <c r="N136" i="9" s="1"/>
  <c r="AB136" i="9" s="1"/>
  <c r="AF136" i="9" s="1"/>
  <c r="DR22" i="24" s="1"/>
  <c r="G154" i="11"/>
  <c r="C176" i="7" s="1"/>
  <c r="C177" i="7" s="1"/>
  <c r="F86" i="11"/>
  <c r="L196" i="9"/>
  <c r="N196" i="9" s="1"/>
  <c r="H364" i="11"/>
  <c r="K94" i="11"/>
  <c r="E116" i="7"/>
  <c r="E118" i="7" s="1"/>
  <c r="AL129" i="9" s="1"/>
  <c r="AN129" i="9" s="1"/>
  <c r="AS129" i="9" s="1"/>
  <c r="H403" i="11"/>
  <c r="I156" i="11"/>
  <c r="I5" i="11"/>
  <c r="K322" i="11"/>
  <c r="K312" i="11"/>
  <c r="L157" i="7"/>
  <c r="L159" i="7" s="1"/>
  <c r="Q140" i="9" s="1"/>
  <c r="S140" i="9" s="1"/>
  <c r="X140" i="9" s="1"/>
  <c r="AC140" i="9" s="1"/>
  <c r="AG140" i="9" s="1"/>
  <c r="K84" i="11"/>
  <c r="K401" i="11"/>
  <c r="K347" i="11"/>
  <c r="V196" i="9"/>
  <c r="X196" i="9" s="1"/>
  <c r="K180" i="11"/>
  <c r="D112" i="7"/>
  <c r="D45" i="7"/>
  <c r="D46" i="7" s="1"/>
  <c r="V161" i="9"/>
  <c r="X161" i="9" s="1"/>
  <c r="V173" i="9"/>
  <c r="X173" i="9" s="1"/>
  <c r="I246" i="11"/>
  <c r="D403" i="11"/>
  <c r="F141" i="11"/>
  <c r="G198" i="11"/>
  <c r="K51" i="7" s="1"/>
  <c r="K53" i="7" s="1"/>
  <c r="F162" i="11"/>
  <c r="AC243" i="8"/>
  <c r="G33" i="11"/>
  <c r="D15" i="11"/>
  <c r="G383" i="11"/>
  <c r="E278" i="11"/>
  <c r="G341" i="11"/>
  <c r="L207" i="9" s="1"/>
  <c r="N207" i="9" s="1"/>
  <c r="G299" i="11"/>
  <c r="AH1264" i="8" s="1"/>
  <c r="F295" i="11"/>
  <c r="G292" i="11"/>
  <c r="G252" i="11"/>
  <c r="G362" i="11"/>
  <c r="E70" i="11"/>
  <c r="G100" i="11"/>
  <c r="F403" i="11"/>
  <c r="E357" i="11"/>
  <c r="E315" i="11"/>
  <c r="E246" i="11"/>
  <c r="AT241" i="8"/>
  <c r="G78" i="11"/>
  <c r="G74" i="11"/>
  <c r="C112" i="7"/>
  <c r="F112" i="7" s="1"/>
  <c r="E403" i="11"/>
  <c r="F380" i="11"/>
  <c r="F357" i="11"/>
  <c r="F339" i="11"/>
  <c r="G324" i="11"/>
  <c r="F278" i="11"/>
  <c r="G275" i="11"/>
  <c r="AH1263" i="8" s="1"/>
  <c r="G244" i="11"/>
  <c r="D263" i="11"/>
  <c r="F156" i="11"/>
  <c r="G84" i="11"/>
  <c r="D148" i="11"/>
  <c r="F35" i="11"/>
  <c r="F411" i="11"/>
  <c r="G394" i="11"/>
  <c r="F388" i="11"/>
  <c r="E380" i="11"/>
  <c r="G337" i="11"/>
  <c r="L161" i="9"/>
  <c r="N161" i="9" s="1"/>
  <c r="G251" i="11"/>
  <c r="G274" i="11"/>
  <c r="G189" i="11"/>
  <c r="H214" i="11"/>
  <c r="I70" i="11"/>
  <c r="K33" i="11"/>
  <c r="AO494" i="8" s="1"/>
  <c r="AO513" i="8" s="1"/>
  <c r="K344" i="11"/>
  <c r="K354" i="11"/>
  <c r="K333" i="11"/>
  <c r="K343" i="11"/>
  <c r="K317" i="11"/>
  <c r="J295" i="11"/>
  <c r="J185" i="11"/>
  <c r="K88" i="11"/>
  <c r="I148" i="11"/>
  <c r="K376" i="11"/>
  <c r="K413" i="11"/>
  <c r="K373" i="11"/>
  <c r="K369" i="11"/>
  <c r="J364" i="11"/>
  <c r="J141" i="11"/>
  <c r="I41" i="11"/>
  <c r="J196" i="11"/>
  <c r="J70" i="11"/>
  <c r="H380" i="11"/>
  <c r="J339" i="11"/>
  <c r="J315" i="11"/>
  <c r="H271" i="11"/>
  <c r="I177" i="11"/>
  <c r="I86" i="11"/>
  <c r="K78" i="11"/>
  <c r="K74" i="11"/>
  <c r="K61" i="11"/>
  <c r="D416" i="11"/>
  <c r="G417" i="11"/>
  <c r="K394" i="11"/>
  <c r="E216" i="7"/>
  <c r="E217" i="7" s="1"/>
  <c r="AQ180" i="9" s="1"/>
  <c r="AS180" i="9" s="1"/>
  <c r="AS179" i="9" s="1"/>
  <c r="G408" i="11"/>
  <c r="G391" i="11"/>
  <c r="I399" i="11"/>
  <c r="E339" i="11"/>
  <c r="G342" i="11"/>
  <c r="I411" i="11"/>
  <c r="I403" i="11"/>
  <c r="G359" i="11"/>
  <c r="D357" i="11"/>
  <c r="F371" i="11"/>
  <c r="I364" i="11"/>
  <c r="K328" i="11"/>
  <c r="H327" i="11"/>
  <c r="K400" i="11"/>
  <c r="G329" i="11"/>
  <c r="I306" i="11"/>
  <c r="H315" i="11"/>
  <c r="E295" i="11"/>
  <c r="K250" i="11"/>
  <c r="M175" i="7"/>
  <c r="M177" i="7" s="1"/>
  <c r="AL137" i="9" s="1"/>
  <c r="K252" i="11"/>
  <c r="M189" i="7"/>
  <c r="M193" i="7" s="1"/>
  <c r="D246" i="11"/>
  <c r="G247" i="11"/>
  <c r="U1655" i="8"/>
  <c r="G217" i="11"/>
  <c r="F88" i="9" s="1"/>
  <c r="I88" i="9" s="1"/>
  <c r="N88" i="9" s="1"/>
  <c r="AP1652" i="8" s="1"/>
  <c r="AB1652" i="8"/>
  <c r="I278" i="11"/>
  <c r="I271" i="11"/>
  <c r="I233" i="11"/>
  <c r="K217" i="11"/>
  <c r="P88" i="9" s="1"/>
  <c r="S88" i="9" s="1"/>
  <c r="X88" i="9" s="1"/>
  <c r="AK88" i="9"/>
  <c r="AN88" i="9" s="1"/>
  <c r="AS88" i="9" s="1"/>
  <c r="M1714" i="8"/>
  <c r="G248" i="11"/>
  <c r="T1059" i="8" s="1"/>
  <c r="U1715" i="8"/>
  <c r="K218" i="11"/>
  <c r="P96" i="9" s="1"/>
  <c r="S96" i="9" s="1"/>
  <c r="X96" i="9" s="1"/>
  <c r="AP1719" i="8" s="1"/>
  <c r="AK96" i="9"/>
  <c r="AN96" i="9" s="1"/>
  <c r="AS96" i="9" s="1"/>
  <c r="M1719" i="8"/>
  <c r="I214" i="11"/>
  <c r="AB1713" i="8"/>
  <c r="G178" i="11"/>
  <c r="E177" i="11"/>
  <c r="K172" i="11"/>
  <c r="AK86" i="9"/>
  <c r="AN86" i="9" s="1"/>
  <c r="AS86" i="9" s="1"/>
  <c r="M1711" i="8"/>
  <c r="G150" i="11"/>
  <c r="C157" i="7" s="1"/>
  <c r="C158" i="7" s="1"/>
  <c r="E148" i="11"/>
  <c r="K144" i="11"/>
  <c r="M78" i="7"/>
  <c r="M82" i="7" s="1"/>
  <c r="K128" i="11"/>
  <c r="E145" i="7"/>
  <c r="E147" i="7" s="1"/>
  <c r="AK142" i="9" s="1"/>
  <c r="E113" i="11"/>
  <c r="J98" i="11"/>
  <c r="K82" i="11"/>
  <c r="H81" i="11"/>
  <c r="G66" i="11"/>
  <c r="J18" i="9" s="1"/>
  <c r="K18" i="9" s="1"/>
  <c r="AA18" i="9" s="1"/>
  <c r="AE18" i="9" s="1"/>
  <c r="AB338" i="8"/>
  <c r="AB341" i="8" s="1"/>
  <c r="K44" i="11"/>
  <c r="D8" i="7" s="1"/>
  <c r="D9" i="7" s="1"/>
  <c r="E8" i="7"/>
  <c r="E9" i="7" s="1"/>
  <c r="E185" i="11"/>
  <c r="K173" i="11"/>
  <c r="M14" i="7"/>
  <c r="M16" i="7" s="1"/>
  <c r="E271" i="11"/>
  <c r="D207" i="11"/>
  <c r="G208" i="11"/>
  <c r="F207" i="11"/>
  <c r="K198" i="11"/>
  <c r="M51" i="7"/>
  <c r="M53" i="7" s="1"/>
  <c r="AL78" i="9" s="1"/>
  <c r="AN78" i="9" s="1"/>
  <c r="F177" i="11"/>
  <c r="G174" i="11"/>
  <c r="K18" i="7" s="1"/>
  <c r="K20" i="7" s="1"/>
  <c r="K150" i="11"/>
  <c r="D157" i="7" s="1"/>
  <c r="D158" i="7" s="1"/>
  <c r="E157" i="7"/>
  <c r="E158" i="7" s="1"/>
  <c r="G146" i="11"/>
  <c r="D141" i="11"/>
  <c r="G142" i="11"/>
  <c r="K130" i="11"/>
  <c r="D68" i="7" s="1"/>
  <c r="D69" i="7" s="1"/>
  <c r="E68" i="7"/>
  <c r="E69" i="7" s="1"/>
  <c r="K126" i="11"/>
  <c r="AK71" i="9"/>
  <c r="AN71" i="9" s="1"/>
  <c r="AS71" i="9" s="1"/>
  <c r="F113" i="11"/>
  <c r="K110" i="11"/>
  <c r="H108" i="11"/>
  <c r="AK74" i="9"/>
  <c r="AN74" i="9" s="1"/>
  <c r="K101" i="11"/>
  <c r="AQ38" i="9"/>
  <c r="AR38" i="9" s="1"/>
  <c r="K62" i="11"/>
  <c r="AO16" i="9"/>
  <c r="AP16" i="9" s="1"/>
  <c r="R388" i="8"/>
  <c r="K183" i="11"/>
  <c r="K167" i="11"/>
  <c r="M122" i="7"/>
  <c r="E162" i="11"/>
  <c r="H92" i="11"/>
  <c r="AK41" i="9" s="1"/>
  <c r="AN41" i="9" s="1"/>
  <c r="AS41" i="9" s="1"/>
  <c r="K93" i="11"/>
  <c r="G61" i="11"/>
  <c r="D60" i="11"/>
  <c r="M334" i="8"/>
  <c r="AT278" i="8"/>
  <c r="K43" i="11"/>
  <c r="D4" i="7" s="1"/>
  <c r="D5" i="7" s="1"/>
  <c r="E4" i="7"/>
  <c r="E5" i="7" s="1"/>
  <c r="G31" i="11"/>
  <c r="D29" i="11"/>
  <c r="AH230" i="8"/>
  <c r="J25" i="11"/>
  <c r="H382" i="8"/>
  <c r="K21" i="11"/>
  <c r="P18" i="9" s="1"/>
  <c r="S18" i="9" s="1"/>
  <c r="AB377" i="8"/>
  <c r="AK18" i="9"/>
  <c r="AN18" i="9" s="1"/>
  <c r="K11" i="11"/>
  <c r="P9" i="9" s="1"/>
  <c r="S9" i="9" s="1"/>
  <c r="X267" i="8"/>
  <c r="AK9" i="9"/>
  <c r="AN9" i="9" s="1"/>
  <c r="AS9" i="9" s="1"/>
  <c r="G7" i="11"/>
  <c r="E124" i="11"/>
  <c r="T785" i="8"/>
  <c r="G47" i="11"/>
  <c r="G43" i="11"/>
  <c r="C4" i="7" s="1"/>
  <c r="C5" i="7" s="1"/>
  <c r="K17" i="11"/>
  <c r="AK16" i="9"/>
  <c r="AN16" i="9" s="1"/>
  <c r="R377" i="8"/>
  <c r="G13" i="11"/>
  <c r="F10" i="9" s="1"/>
  <c r="I10" i="9" s="1"/>
  <c r="AC230" i="8"/>
  <c r="G122" i="11"/>
  <c r="F15" i="11"/>
  <c r="R328" i="8"/>
  <c r="AT233" i="8"/>
  <c r="AS176" i="9"/>
  <c r="AR2" i="9"/>
  <c r="W2" i="9"/>
  <c r="M2" i="9"/>
  <c r="AS2" i="9"/>
  <c r="X2" i="9"/>
  <c r="H86" i="11"/>
  <c r="G134" i="11"/>
  <c r="T776" i="8" s="1"/>
  <c r="D196" i="11"/>
  <c r="H278" i="11"/>
  <c r="K417" i="11"/>
  <c r="H416" i="11"/>
  <c r="G382" i="11"/>
  <c r="G400" i="11"/>
  <c r="D399" i="11"/>
  <c r="K393" i="11"/>
  <c r="J388" i="11"/>
  <c r="D380" i="11"/>
  <c r="G377" i="11"/>
  <c r="J371" i="11"/>
  <c r="E411" i="11"/>
  <c r="G413" i="11"/>
  <c r="K390" i="11"/>
  <c r="G386" i="11"/>
  <c r="K377" i="11"/>
  <c r="E371" i="11"/>
  <c r="K408" i="11"/>
  <c r="G395" i="11"/>
  <c r="K391" i="11"/>
  <c r="M211" i="7"/>
  <c r="M212" i="7" s="1"/>
  <c r="AQ188" i="9" s="1"/>
  <c r="AS188" i="9" s="1"/>
  <c r="AS187" i="9" s="1"/>
  <c r="K382" i="11"/>
  <c r="G378" i="11"/>
  <c r="G352" i="11"/>
  <c r="D350" i="11"/>
  <c r="G407" i="11"/>
  <c r="H388" i="11"/>
  <c r="K359" i="11"/>
  <c r="G369" i="11"/>
  <c r="K342" i="11"/>
  <c r="G366" i="11"/>
  <c r="D364" i="11"/>
  <c r="G335" i="11"/>
  <c r="F331" i="11"/>
  <c r="H331" i="11"/>
  <c r="H371" i="11"/>
  <c r="K341" i="11"/>
  <c r="V207" i="9" s="1"/>
  <c r="X207" i="9" s="1"/>
  <c r="G336" i="11"/>
  <c r="K324" i="11"/>
  <c r="G319" i="11"/>
  <c r="F315" i="11"/>
  <c r="G421" i="11"/>
  <c r="G420" i="11" s="1"/>
  <c r="G307" i="11"/>
  <c r="D306" i="11"/>
  <c r="F306" i="11"/>
  <c r="G301" i="11"/>
  <c r="K308" i="11"/>
  <c r="K299" i="11"/>
  <c r="AO1264" i="8" s="1"/>
  <c r="K292" i="11"/>
  <c r="K276" i="11"/>
  <c r="K254" i="11"/>
  <c r="M204" i="7"/>
  <c r="M206" i="7" s="1"/>
  <c r="AL132" i="9" s="1"/>
  <c r="J246" i="11"/>
  <c r="D238" i="11"/>
  <c r="G239" i="11"/>
  <c r="K227" i="11"/>
  <c r="AK90" i="9"/>
  <c r="M1715" i="8"/>
  <c r="G223" i="11"/>
  <c r="F85" i="9" s="1"/>
  <c r="I85" i="9" s="1"/>
  <c r="N85" i="9" s="1"/>
  <c r="G210" i="11"/>
  <c r="H295" i="11"/>
  <c r="K283" i="11"/>
  <c r="K221" i="11"/>
  <c r="L145" i="7" s="1"/>
  <c r="L146" i="7" s="1"/>
  <c r="M1716" i="8"/>
  <c r="M145" i="7"/>
  <c r="M146" i="7" s="1"/>
  <c r="K248" i="11"/>
  <c r="AK116" i="9"/>
  <c r="AN116" i="9" s="1"/>
  <c r="AS116" i="9" s="1"/>
  <c r="U1653" i="8"/>
  <c r="G216" i="11"/>
  <c r="M1651" i="8"/>
  <c r="G200" i="11"/>
  <c r="K192" i="11"/>
  <c r="D185" i="7" s="1"/>
  <c r="D187" i="7" s="1"/>
  <c r="Q136" i="9" s="1"/>
  <c r="S136" i="9" s="1"/>
  <c r="X136" i="9" s="1"/>
  <c r="AC136" i="9" s="1"/>
  <c r="AG136" i="9" s="1"/>
  <c r="E185" i="7"/>
  <c r="E187" i="7" s="1"/>
  <c r="AL136" i="9" s="1"/>
  <c r="AN136" i="9" s="1"/>
  <c r="AS136" i="9" s="1"/>
  <c r="F170" i="11"/>
  <c r="U1649" i="8"/>
  <c r="K168" i="11"/>
  <c r="M126" i="7"/>
  <c r="K164" i="11"/>
  <c r="M110" i="7"/>
  <c r="G137" i="11"/>
  <c r="D136" i="11"/>
  <c r="F108" i="11"/>
  <c r="K90" i="11"/>
  <c r="AK40" i="9"/>
  <c r="AN40" i="9" s="1"/>
  <c r="K75" i="11"/>
  <c r="E40" i="7"/>
  <c r="E42" i="7" s="1"/>
  <c r="AQ21" i="9" s="1"/>
  <c r="AR21" i="9" s="1"/>
  <c r="AR13" i="9" s="1"/>
  <c r="D70" i="11"/>
  <c r="G71" i="11"/>
  <c r="G42" i="11"/>
  <c r="E41" i="11"/>
  <c r="G231" i="11"/>
  <c r="F101" i="9" s="1"/>
  <c r="I101" i="9" s="1"/>
  <c r="N101" i="9" s="1"/>
  <c r="AP1668" i="8" s="1"/>
  <c r="K189" i="11"/>
  <c r="M30" i="7"/>
  <c r="M32" i="7" s="1"/>
  <c r="H156" i="11"/>
  <c r="AK133" i="9"/>
  <c r="AN133" i="9" s="1"/>
  <c r="AS133" i="9" s="1"/>
  <c r="K157" i="11"/>
  <c r="K145" i="11"/>
  <c r="M86" i="7"/>
  <c r="M91" i="7" s="1"/>
  <c r="H136" i="11"/>
  <c r="K137" i="11"/>
  <c r="E72" i="7"/>
  <c r="E73" i="7" s="1"/>
  <c r="AQ69" i="9" s="1"/>
  <c r="AR69" i="9" s="1"/>
  <c r="AR68" i="9" s="1"/>
  <c r="K208" i="11"/>
  <c r="H207" i="11"/>
  <c r="M59" i="7"/>
  <c r="M68" i="7" s="1"/>
  <c r="J207" i="11"/>
  <c r="I185" i="11"/>
  <c r="G183" i="11"/>
  <c r="J177" i="11"/>
  <c r="K174" i="11"/>
  <c r="L18" i="7" s="1"/>
  <c r="L20" i="7" s="1"/>
  <c r="M18" i="7"/>
  <c r="M20" i="7" s="1"/>
  <c r="G167" i="11"/>
  <c r="J162" i="11"/>
  <c r="G158" i="11"/>
  <c r="F148" i="11"/>
  <c r="K146" i="11"/>
  <c r="M96" i="7"/>
  <c r="M100" i="7" s="1"/>
  <c r="K142" i="11"/>
  <c r="H141" i="11"/>
  <c r="E78" i="7"/>
  <c r="E82" i="7" s="1"/>
  <c r="K122" i="11"/>
  <c r="K120" i="11" s="1"/>
  <c r="AL142" i="9"/>
  <c r="G118" i="11"/>
  <c r="K58" i="11"/>
  <c r="T10" i="9" s="1"/>
  <c r="U10" i="9" s="1"/>
  <c r="AO10" i="9"/>
  <c r="AP10" i="9" s="1"/>
  <c r="AC275" i="8"/>
  <c r="AC280" i="8" s="1"/>
  <c r="K42" i="11"/>
  <c r="H41" i="11"/>
  <c r="AK24" i="9"/>
  <c r="K228" i="11"/>
  <c r="P93" i="9" s="1"/>
  <c r="S93" i="9" s="1"/>
  <c r="X93" i="9" s="1"/>
  <c r="AP1717" i="8" s="1"/>
  <c r="I162" i="11"/>
  <c r="I116" i="11"/>
  <c r="K104" i="11"/>
  <c r="V41" i="9" s="1"/>
  <c r="W41" i="9" s="1"/>
  <c r="E98" i="11"/>
  <c r="G87" i="11"/>
  <c r="D86" i="11"/>
  <c r="I25" i="11"/>
  <c r="H381" i="8"/>
  <c r="K20" i="11"/>
  <c r="AK17" i="9"/>
  <c r="AN17" i="9" s="1"/>
  <c r="AS17" i="9" s="1"/>
  <c r="W377" i="8"/>
  <c r="G6" i="11"/>
  <c r="D5" i="11"/>
  <c r="E81" i="11"/>
  <c r="J60" i="11"/>
  <c r="M392" i="8"/>
  <c r="G54" i="11"/>
  <c r="J7" i="9" s="1"/>
  <c r="K7" i="9" s="1"/>
  <c r="P238" i="8"/>
  <c r="K31" i="11"/>
  <c r="P11" i="9" s="1"/>
  <c r="S11" i="9" s="1"/>
  <c r="AK11" i="9"/>
  <c r="AN11" i="9" s="1"/>
  <c r="AH267" i="8"/>
  <c r="F124" i="11"/>
  <c r="AA785" i="8"/>
  <c r="AO382" i="8"/>
  <c r="G11" i="11"/>
  <c r="F9" i="9" s="1"/>
  <c r="I9" i="9" s="1"/>
  <c r="X232" i="8"/>
  <c r="X235" i="8" s="1"/>
  <c r="I124" i="11"/>
  <c r="H29" i="11"/>
  <c r="K13" i="11"/>
  <c r="P10" i="9" s="1"/>
  <c r="S10" i="9" s="1"/>
  <c r="AK10" i="9"/>
  <c r="AN10" i="9" s="1"/>
  <c r="AC267" i="8"/>
  <c r="AC105" i="9"/>
  <c r="AG105" i="9" s="1"/>
  <c r="G73" i="11"/>
  <c r="G17" i="11"/>
  <c r="J15" i="11"/>
  <c r="R382" i="8"/>
  <c r="G8" i="11"/>
  <c r="F6" i="9" s="1"/>
  <c r="I6" i="9" s="1"/>
  <c r="L230" i="8"/>
  <c r="K117" i="11"/>
  <c r="AC120" i="9"/>
  <c r="AG120" i="9" s="1"/>
  <c r="AW984" i="8"/>
  <c r="AB45" i="9"/>
  <c r="AF45" i="9" s="1"/>
  <c r="N44" i="9"/>
  <c r="C28" i="31" s="1"/>
  <c r="AI729" i="8"/>
  <c r="P729" i="8" s="1"/>
  <c r="AB49" i="9"/>
  <c r="AF49" i="9" s="1"/>
  <c r="AI733" i="8"/>
  <c r="P733" i="8" s="1"/>
  <c r="AK37" i="9"/>
  <c r="AN37" i="9" s="1"/>
  <c r="K54" i="11"/>
  <c r="T7" i="9" s="1"/>
  <c r="U7" i="9" s="1"/>
  <c r="H225" i="11"/>
  <c r="P114" i="7"/>
  <c r="M116" i="7" s="1"/>
  <c r="D339" i="11"/>
  <c r="D271" i="11"/>
  <c r="K257" i="11"/>
  <c r="G390" i="11"/>
  <c r="D388" i="11"/>
  <c r="AO443" i="8"/>
  <c r="AO465" i="8" s="1"/>
  <c r="G373" i="11"/>
  <c r="D371" i="11"/>
  <c r="G412" i="11"/>
  <c r="E388" i="11"/>
  <c r="I371" i="11"/>
  <c r="K395" i="11"/>
  <c r="M216" i="7"/>
  <c r="M217" i="7" s="1"/>
  <c r="AQ184" i="9" s="1"/>
  <c r="AS184" i="9" s="1"/>
  <c r="AS183" i="9" s="1"/>
  <c r="K386" i="11"/>
  <c r="K378" i="11"/>
  <c r="K352" i="11"/>
  <c r="H350" i="11"/>
  <c r="K407" i="11"/>
  <c r="K383" i="11"/>
  <c r="K346" i="11"/>
  <c r="K366" i="11"/>
  <c r="K335" i="11"/>
  <c r="J331" i="11"/>
  <c r="K310" i="11"/>
  <c r="G347" i="11"/>
  <c r="I339" i="11"/>
  <c r="G322" i="11"/>
  <c r="K319" i="11"/>
  <c r="G312" i="11"/>
  <c r="G374" i="11"/>
  <c r="K307" i="11"/>
  <c r="H306" i="11"/>
  <c r="J306" i="11"/>
  <c r="K301" i="11"/>
  <c r="G308" i="11"/>
  <c r="G297" i="11"/>
  <c r="D295" i="11"/>
  <c r="J278" i="11"/>
  <c r="K266" i="11"/>
  <c r="G285" i="11"/>
  <c r="F263" i="11"/>
  <c r="D259" i="11"/>
  <c r="G260" i="11"/>
  <c r="K239" i="11"/>
  <c r="H238" i="11"/>
  <c r="M153" i="7"/>
  <c r="M155" i="7" s="1"/>
  <c r="G229" i="11"/>
  <c r="F94" i="9" s="1"/>
  <c r="I94" i="9" s="1"/>
  <c r="N94" i="9" s="1"/>
  <c r="M1656" i="8"/>
  <c r="F225" i="11"/>
  <c r="K223" i="11"/>
  <c r="P85" i="9" s="1"/>
  <c r="S85" i="9" s="1"/>
  <c r="X85" i="9" s="1"/>
  <c r="M1648" i="8" s="1"/>
  <c r="AK85" i="9"/>
  <c r="AN85" i="9" s="1"/>
  <c r="AS85" i="9" s="1"/>
  <c r="M1710" i="8"/>
  <c r="G219" i="11"/>
  <c r="M1660" i="8"/>
  <c r="G282" i="11"/>
  <c r="L165" i="9" s="1"/>
  <c r="N165" i="9" s="1"/>
  <c r="G228" i="11"/>
  <c r="F93" i="9" s="1"/>
  <c r="I93" i="9" s="1"/>
  <c r="N93" i="9" s="1"/>
  <c r="AP1655" i="8" s="1"/>
  <c r="M1655" i="8"/>
  <c r="J233" i="11"/>
  <c r="G267" i="11"/>
  <c r="F246" i="11"/>
  <c r="I225" i="11"/>
  <c r="K216" i="11"/>
  <c r="AK87" i="9"/>
  <c r="AN87" i="9" s="1"/>
  <c r="AS87" i="9" s="1"/>
  <c r="M1713" i="8"/>
  <c r="K200" i="11"/>
  <c r="E193" i="7"/>
  <c r="E195" i="7" s="1"/>
  <c r="AL147" i="9" s="1"/>
  <c r="AN147" i="9" s="1"/>
  <c r="AS147" i="9" s="1"/>
  <c r="AS143" i="9" s="1"/>
  <c r="F185" i="11"/>
  <c r="J170" i="11"/>
  <c r="U1711" i="8"/>
  <c r="K160" i="11"/>
  <c r="E120" i="7"/>
  <c r="J156" i="11"/>
  <c r="K103" i="11"/>
  <c r="V40" i="9" s="1"/>
  <c r="W40" i="9" s="1"/>
  <c r="AQ40" i="9"/>
  <c r="AR40" i="9" s="1"/>
  <c r="K99" i="11"/>
  <c r="H98" i="11"/>
  <c r="AQ37" i="9"/>
  <c r="AR37" i="9" s="1"/>
  <c r="K71" i="11"/>
  <c r="H70" i="11"/>
  <c r="E25" i="7"/>
  <c r="E27" i="7" s="1"/>
  <c r="AQ7" i="9" s="1"/>
  <c r="AR7" i="9" s="1"/>
  <c r="AS7" i="9" s="1"/>
  <c r="K53" i="11"/>
  <c r="T6" i="9" s="1"/>
  <c r="U6" i="9" s="1"/>
  <c r="AO6" i="9"/>
  <c r="AP6" i="9" s="1"/>
  <c r="L275" i="8"/>
  <c r="E35" i="11"/>
  <c r="AM232" i="8"/>
  <c r="AM235" i="8" s="1"/>
  <c r="AM256" i="8" s="1"/>
  <c r="G218" i="11"/>
  <c r="F96" i="9" s="1"/>
  <c r="I96" i="9" s="1"/>
  <c r="N96" i="9" s="1"/>
  <c r="AP1657" i="8" s="1"/>
  <c r="M1657" i="8"/>
  <c r="E207" i="11"/>
  <c r="G194" i="11"/>
  <c r="F137" i="9" s="1"/>
  <c r="G190" i="11"/>
  <c r="D185" i="11"/>
  <c r="G186" i="11"/>
  <c r="K182" i="11"/>
  <c r="G179" i="11"/>
  <c r="D170" i="11"/>
  <c r="K166" i="11"/>
  <c r="M118" i="7"/>
  <c r="G163" i="11"/>
  <c r="D162" i="11"/>
  <c r="K158" i="11"/>
  <c r="J148" i="11"/>
  <c r="K134" i="11"/>
  <c r="AG776" i="8" s="1"/>
  <c r="H133" i="11"/>
  <c r="AK75" i="9"/>
  <c r="K118" i="11"/>
  <c r="G88" i="11"/>
  <c r="K73" i="11"/>
  <c r="AQ11" i="9"/>
  <c r="AR11" i="9" s="1"/>
  <c r="G55" i="11"/>
  <c r="J8" i="9" s="1"/>
  <c r="K8" i="9" s="1"/>
  <c r="AA8" i="9" s="1"/>
  <c r="AE8" i="9" s="1"/>
  <c r="T238" i="8"/>
  <c r="T243" i="8" s="1"/>
  <c r="K46" i="11"/>
  <c r="E12" i="7"/>
  <c r="E13" i="7" s="1"/>
  <c r="AL27" i="9" s="1"/>
  <c r="AN27" i="9" s="1"/>
  <c r="AS27" i="9" s="1"/>
  <c r="F41" i="11"/>
  <c r="K222" i="11"/>
  <c r="H170" i="11"/>
  <c r="G117" i="11"/>
  <c r="D116" i="11"/>
  <c r="G104" i="11"/>
  <c r="L41" i="9" s="1"/>
  <c r="M41" i="9" s="1"/>
  <c r="AA41" i="9" s="1"/>
  <c r="AE41" i="9" s="1"/>
  <c r="K100" i="11"/>
  <c r="J86" i="11"/>
  <c r="J29" i="11"/>
  <c r="G26" i="11"/>
  <c r="D25" i="11"/>
  <c r="H323" i="8"/>
  <c r="G10" i="11"/>
  <c r="F8" i="9" s="1"/>
  <c r="I8" i="9" s="1"/>
  <c r="T230" i="8"/>
  <c r="K129" i="11"/>
  <c r="D64" i="7" s="1"/>
  <c r="D65" i="7" s="1"/>
  <c r="E64" i="7"/>
  <c r="E65" i="7" s="1"/>
  <c r="K68" i="11"/>
  <c r="T19" i="9" s="1"/>
  <c r="U19" i="9" s="1"/>
  <c r="AG388" i="8"/>
  <c r="AG395" i="8" s="1"/>
  <c r="AO19" i="9"/>
  <c r="AP19" i="9" s="1"/>
  <c r="E60" i="11"/>
  <c r="M339" i="8"/>
  <c r="AT339" i="8" s="1"/>
  <c r="H25" i="11"/>
  <c r="K26" i="11"/>
  <c r="AK14" i="9"/>
  <c r="AN14" i="9" s="1"/>
  <c r="H377" i="8"/>
  <c r="H5" i="11"/>
  <c r="K6" i="11"/>
  <c r="I92" i="11"/>
  <c r="G38" i="11"/>
  <c r="AO323" i="8"/>
  <c r="K27" i="11"/>
  <c r="AK19" i="9"/>
  <c r="AN19" i="9" s="1"/>
  <c r="AG377" i="8"/>
  <c r="H15" i="11"/>
  <c r="G129" i="11"/>
  <c r="C64" i="7" s="1"/>
  <c r="C65" i="7" s="1"/>
  <c r="G125" i="11"/>
  <c r="D124" i="11"/>
  <c r="N785" i="8"/>
  <c r="E5" i="11"/>
  <c r="AC77" i="9"/>
  <c r="AG77" i="9" s="1"/>
  <c r="J50" i="11"/>
  <c r="I15" i="11"/>
  <c r="R381" i="8"/>
  <c r="K8" i="11"/>
  <c r="P6" i="9" s="1"/>
  <c r="S6" i="9" s="1"/>
  <c r="AK6" i="9"/>
  <c r="AN6" i="9" s="1"/>
  <c r="L267" i="8"/>
  <c r="H116" i="11"/>
  <c r="G20" i="11"/>
  <c r="AB48" i="9"/>
  <c r="AF48" i="9" s="1"/>
  <c r="AI732" i="8"/>
  <c r="P732" i="8" s="1"/>
  <c r="Z44" i="9"/>
  <c r="AD44" i="9" s="1"/>
  <c r="N148" i="9"/>
  <c r="AY4" i="17"/>
  <c r="AY4" i="18" s="1"/>
  <c r="H148" i="11"/>
  <c r="AK38" i="9"/>
  <c r="AN38" i="9" s="1"/>
  <c r="AK384" i="8"/>
  <c r="G293" i="11"/>
  <c r="D278" i="11"/>
  <c r="D214" i="11"/>
  <c r="K274" i="11"/>
  <c r="K234" i="11"/>
  <c r="K233" i="11" s="1"/>
  <c r="H339" i="11"/>
  <c r="H289" i="11"/>
  <c r="I388" i="11"/>
  <c r="I380" i="11"/>
  <c r="J380" i="11"/>
  <c r="G354" i="11"/>
  <c r="G406" i="11"/>
  <c r="I357" i="11"/>
  <c r="F364" i="11"/>
  <c r="E364" i="11"/>
  <c r="G333" i="11"/>
  <c r="D331" i="11"/>
  <c r="D327" i="11"/>
  <c r="G328" i="11"/>
  <c r="G325" i="11"/>
  <c r="H399" i="11"/>
  <c r="G343" i="11"/>
  <c r="H357" i="11"/>
  <c r="G317" i="11"/>
  <c r="D315" i="11"/>
  <c r="K374" i="11"/>
  <c r="E350" i="11"/>
  <c r="E306" i="11"/>
  <c r="K231" i="11"/>
  <c r="P101" i="9" s="1"/>
  <c r="S101" i="9" s="1"/>
  <c r="X101" i="9" s="1"/>
  <c r="AP1730" i="8" s="1"/>
  <c r="AK101" i="9"/>
  <c r="AN101" i="9" s="1"/>
  <c r="AS101" i="9" s="1"/>
  <c r="AS99" i="9" s="1"/>
  <c r="M1730" i="8"/>
  <c r="K285" i="11"/>
  <c r="K260" i="11"/>
  <c r="H259" i="11"/>
  <c r="F233" i="11"/>
  <c r="K229" i="11"/>
  <c r="P94" i="9" s="1"/>
  <c r="S94" i="9" s="1"/>
  <c r="X94" i="9" s="1"/>
  <c r="AK94" i="9"/>
  <c r="AN94" i="9" s="1"/>
  <c r="AS94" i="9" s="1"/>
  <c r="M1718" i="8"/>
  <c r="J225" i="11"/>
  <c r="G221" i="11"/>
  <c r="K145" i="7" s="1"/>
  <c r="K146" i="7" s="1"/>
  <c r="AB1654" i="8"/>
  <c r="K219" i="11"/>
  <c r="AK97" i="9"/>
  <c r="AN97" i="9" s="1"/>
  <c r="AS97" i="9" s="1"/>
  <c r="M1722" i="8"/>
  <c r="H246" i="11"/>
  <c r="K268" i="11"/>
  <c r="E233" i="11"/>
  <c r="K244" i="11"/>
  <c r="G222" i="11"/>
  <c r="M1653" i="8"/>
  <c r="E214" i="11"/>
  <c r="AB1651" i="8"/>
  <c r="F214" i="11"/>
  <c r="G199" i="11"/>
  <c r="K188" i="11"/>
  <c r="L130" i="7" s="1"/>
  <c r="M130" i="7"/>
  <c r="G157" i="11"/>
  <c r="D156" i="11"/>
  <c r="K152" i="11"/>
  <c r="D166" i="7" s="1"/>
  <c r="D167" i="7" s="1"/>
  <c r="E166" i="7"/>
  <c r="E167" i="7" s="1"/>
  <c r="F98" i="11"/>
  <c r="G99" i="11"/>
  <c r="D81" i="11"/>
  <c r="G82" i="11"/>
  <c r="K66" i="11"/>
  <c r="T18" i="9" s="1"/>
  <c r="U18" i="9" s="1"/>
  <c r="AO18" i="9"/>
  <c r="AP18" i="9" s="1"/>
  <c r="AB388" i="8"/>
  <c r="AB395" i="8" s="1"/>
  <c r="F50" i="11"/>
  <c r="G53" i="11"/>
  <c r="J6" i="9" s="1"/>
  <c r="K6" i="9" s="1"/>
  <c r="L240" i="8"/>
  <c r="K48" i="11"/>
  <c r="D21" i="7" s="1"/>
  <c r="D22" i="7" s="1"/>
  <c r="E21" i="7"/>
  <c r="E22" i="7" s="1"/>
  <c r="AL30" i="9" s="1"/>
  <c r="K275" i="11"/>
  <c r="AO1263" i="8" s="1"/>
  <c r="J214" i="11"/>
  <c r="K194" i="11"/>
  <c r="P137" i="9" s="1"/>
  <c r="AK137" i="9"/>
  <c r="K190" i="11"/>
  <c r="M34" i="7"/>
  <c r="M36" i="7" s="1"/>
  <c r="K186" i="11"/>
  <c r="H185" i="11"/>
  <c r="M26" i="7"/>
  <c r="M28" i="7" s="1"/>
  <c r="K178" i="11"/>
  <c r="H177" i="11"/>
  <c r="E94" i="7"/>
  <c r="E95" i="7" s="1"/>
  <c r="AK130" i="9" s="1"/>
  <c r="AN130" i="9" s="1"/>
  <c r="AS130" i="9" s="1"/>
  <c r="K154" i="11"/>
  <c r="D176" i="7" s="1"/>
  <c r="D177" i="7" s="1"/>
  <c r="E176" i="7"/>
  <c r="E177" i="7" s="1"/>
  <c r="G151" i="11"/>
  <c r="I141" i="11"/>
  <c r="G130" i="11"/>
  <c r="C68" i="7" s="1"/>
  <c r="C69" i="7" s="1"/>
  <c r="G126" i="11"/>
  <c r="N787" i="8"/>
  <c r="AQ787" i="8" s="1"/>
  <c r="K114" i="11"/>
  <c r="H113" i="11"/>
  <c r="E106" i="7"/>
  <c r="G110" i="11"/>
  <c r="G101" i="11"/>
  <c r="K77" i="11"/>
  <c r="AK22" i="9"/>
  <c r="AN22" i="9" s="1"/>
  <c r="AS22" i="9" s="1"/>
  <c r="F70" i="11"/>
  <c r="G62" i="11"/>
  <c r="R334" i="8"/>
  <c r="R341" i="8" s="1"/>
  <c r="K55" i="11"/>
  <c r="T8" i="9" s="1"/>
  <c r="U8" i="9" s="1"/>
  <c r="T275" i="8"/>
  <c r="T280" i="8" s="1"/>
  <c r="AO8" i="9"/>
  <c r="AP8" i="9" s="1"/>
  <c r="J41" i="11"/>
  <c r="K179" i="11"/>
  <c r="AK132" i="9"/>
  <c r="K163" i="11"/>
  <c r="H162" i="11"/>
  <c r="M106" i="7"/>
  <c r="K151" i="11"/>
  <c r="D162" i="7" s="1"/>
  <c r="D163" i="7" s="1"/>
  <c r="E162" i="7"/>
  <c r="E163" i="7" s="1"/>
  <c r="D177" i="11"/>
  <c r="D98" i="11"/>
  <c r="F60" i="11"/>
  <c r="M338" i="8"/>
  <c r="E29" i="11"/>
  <c r="AH232" i="8"/>
  <c r="H124" i="11"/>
  <c r="K125" i="11"/>
  <c r="E56" i="7"/>
  <c r="E57" i="7" s="1"/>
  <c r="I98" i="11"/>
  <c r="I60" i="11"/>
  <c r="M393" i="8"/>
  <c r="AT393" i="8" s="1"/>
  <c r="K47" i="11"/>
  <c r="E17" i="7"/>
  <c r="E18" i="7" s="1"/>
  <c r="AL29" i="9" s="1"/>
  <c r="AN29" i="9" s="1"/>
  <c r="AS29" i="9" s="1"/>
  <c r="I29" i="11"/>
  <c r="AH269" i="8"/>
  <c r="F25" i="11"/>
  <c r="H328" i="8"/>
  <c r="G21" i="11"/>
  <c r="F18" i="9" s="1"/>
  <c r="I18" i="9" s="1"/>
  <c r="AB323" i="8"/>
  <c r="K10" i="11"/>
  <c r="P8" i="9" s="1"/>
  <c r="S8" i="9" s="1"/>
  <c r="AK8" i="9"/>
  <c r="AN8" i="9" s="1"/>
  <c r="T267" i="8"/>
  <c r="F5" i="11"/>
  <c r="G93" i="11"/>
  <c r="D92" i="11"/>
  <c r="I50" i="11"/>
  <c r="D41" i="11"/>
  <c r="K38" i="11"/>
  <c r="AK21" i="9"/>
  <c r="AN21" i="9" s="1"/>
  <c r="AO377" i="8"/>
  <c r="G27" i="11"/>
  <c r="AG327" i="8"/>
  <c r="K7" i="11"/>
  <c r="J124" i="11"/>
  <c r="G68" i="11"/>
  <c r="J19" i="9" s="1"/>
  <c r="K19" i="9" s="1"/>
  <c r="AA19" i="9" s="1"/>
  <c r="AE19" i="9" s="1"/>
  <c r="AG334" i="8"/>
  <c r="H60" i="11"/>
  <c r="J35" i="11"/>
  <c r="F29" i="11"/>
  <c r="E50" i="11"/>
  <c r="E15" i="11"/>
  <c r="G58" i="11"/>
  <c r="J10" i="9" s="1"/>
  <c r="K10" i="9" s="1"/>
  <c r="AA10" i="9" s="1"/>
  <c r="AE10" i="9" s="1"/>
  <c r="AB120" i="9"/>
  <c r="AF120" i="9" s="1"/>
  <c r="AP984" i="8"/>
  <c r="AB51" i="9"/>
  <c r="AF51" i="9" s="1"/>
  <c r="AI735" i="8"/>
  <c r="P735" i="8" s="1"/>
  <c r="AA44" i="9"/>
  <c r="AE44" i="9" s="1"/>
  <c r="K43" i="9"/>
  <c r="AB62" i="9"/>
  <c r="AF62" i="9" s="1"/>
  <c r="AI746" i="8"/>
  <c r="P746" i="8" s="1"/>
  <c r="AB52" i="9"/>
  <c r="AF52" i="9" s="1"/>
  <c r="AI736" i="8"/>
  <c r="P736" i="8" s="1"/>
  <c r="X44" i="9"/>
  <c r="D28" i="31" s="1"/>
  <c r="AP2" i="9"/>
  <c r="U2" i="9"/>
  <c r="K2" i="9"/>
  <c r="BE6" i="17" s="1"/>
  <c r="BE6" i="18" s="1"/>
  <c r="AN2" i="9"/>
  <c r="I2" i="9"/>
  <c r="BE5" i="17" s="1"/>
  <c r="BE5" i="18" s="1"/>
  <c r="S2" i="9"/>
  <c r="S148" i="9"/>
  <c r="AN148" i="9"/>
  <c r="K87" i="11"/>
  <c r="G114" i="11"/>
  <c r="H196" i="11"/>
  <c r="D289" i="11"/>
  <c r="G257" i="11"/>
  <c r="G234" i="11"/>
  <c r="G233" i="11" s="1"/>
  <c r="D225" i="11"/>
  <c r="H263" i="11"/>
  <c r="P235" i="8"/>
  <c r="AK330" i="8"/>
  <c r="V167" i="9" l="1"/>
  <c r="X167" i="9" s="1"/>
  <c r="N140" i="9"/>
  <c r="AB140" i="9" s="1"/>
  <c r="AF140" i="9" s="1"/>
  <c r="V172" i="9"/>
  <c r="X172" i="9" s="1"/>
  <c r="AP1653" i="8"/>
  <c r="AP1714" i="8"/>
  <c r="M1652" i="8"/>
  <c r="V191" i="9"/>
  <c r="X191" i="9" s="1"/>
  <c r="T1259" i="8"/>
  <c r="AO1259" i="8" s="1"/>
  <c r="AC85" i="9"/>
  <c r="AG85" i="9" s="1"/>
  <c r="GH29" i="22" s="1"/>
  <c r="AP1710" i="8"/>
  <c r="P37" i="9"/>
  <c r="S37" i="9" s="1"/>
  <c r="AC98" i="9"/>
  <c r="AG98" i="9" s="1"/>
  <c r="GC12" i="23" s="1"/>
  <c r="AP1724" i="8"/>
  <c r="AC94" i="9"/>
  <c r="AG94" i="9" s="1"/>
  <c r="FW8" i="23" s="1"/>
  <c r="AP1718" i="8"/>
  <c r="V201" i="9"/>
  <c r="X201" i="9" s="1"/>
  <c r="AG201" i="9" s="1"/>
  <c r="GC32" i="26" s="1"/>
  <c r="K259" i="11"/>
  <c r="AP1737" i="8"/>
  <c r="AB94" i="9"/>
  <c r="AF94" i="9" s="1"/>
  <c r="DR8" i="23" s="1"/>
  <c r="AP1656" i="8"/>
  <c r="G259" i="11"/>
  <c r="AP1675" i="8"/>
  <c r="AB85" i="9"/>
  <c r="AF85" i="9" s="1"/>
  <c r="CP29" i="22" s="1"/>
  <c r="AP1648" i="8"/>
  <c r="AB98" i="9"/>
  <c r="AF98" i="9" s="1"/>
  <c r="DR12" i="23" s="1"/>
  <c r="AP1662" i="8"/>
  <c r="Z58" i="34"/>
  <c r="AP1666" i="8"/>
  <c r="V164" i="9"/>
  <c r="FG22" i="21"/>
  <c r="AP19" i="38"/>
  <c r="BD19" i="38"/>
  <c r="AI19" i="38"/>
  <c r="BB19" i="38"/>
  <c r="L153" i="9"/>
  <c r="N153" i="9" s="1"/>
  <c r="C60" i="31" s="1"/>
  <c r="AC100" i="9"/>
  <c r="AG100" i="9" s="1"/>
  <c r="GS14" i="23" s="1"/>
  <c r="AO58" i="34"/>
  <c r="AC101" i="9"/>
  <c r="AG101" i="9" s="1"/>
  <c r="FG15" i="23" s="1"/>
  <c r="AO59" i="34"/>
  <c r="EH29" i="25"/>
  <c r="X256" i="8"/>
  <c r="AC450" i="8"/>
  <c r="AC443" i="8" s="1"/>
  <c r="AC465" i="8" s="1"/>
  <c r="AB101" i="9"/>
  <c r="AF101" i="9" s="1"/>
  <c r="DF15" i="23" s="1"/>
  <c r="Z59" i="34"/>
  <c r="GC22" i="21"/>
  <c r="BA24" i="19"/>
  <c r="GH22" i="21"/>
  <c r="X39" i="9"/>
  <c r="AC39" i="9" s="1"/>
  <c r="AG39" i="9" s="1"/>
  <c r="FW24" i="19" s="1"/>
  <c r="AG165" i="9"/>
  <c r="EP23" i="25" s="1"/>
  <c r="AS43" i="9"/>
  <c r="BR8" i="22"/>
  <c r="CY8" i="22"/>
  <c r="BW8" i="22"/>
  <c r="DD8" i="22"/>
  <c r="CC8" i="22"/>
  <c r="BA8" i="22"/>
  <c r="BL8" i="22"/>
  <c r="CH8" i="22"/>
  <c r="BG8" i="22"/>
  <c r="CN8" i="22"/>
  <c r="CS8" i="22"/>
  <c r="CN24" i="19"/>
  <c r="G399" i="11"/>
  <c r="FA22" i="21"/>
  <c r="EV22" i="21"/>
  <c r="V153" i="9"/>
  <c r="X153" i="9" s="1"/>
  <c r="D60" i="31" s="1"/>
  <c r="L201" i="9"/>
  <c r="N201" i="9" s="1"/>
  <c r="AF201" i="9" s="1"/>
  <c r="CE32" i="26" s="1"/>
  <c r="K327" i="11"/>
  <c r="T1257" i="8"/>
  <c r="AO1257" i="8" s="1"/>
  <c r="P40" i="9"/>
  <c r="S40" i="9" s="1"/>
  <c r="X40" i="9" s="1"/>
  <c r="AC40" i="9" s="1"/>
  <c r="AG40" i="9" s="1"/>
  <c r="T1260" i="8"/>
  <c r="AO1260" i="8" s="1"/>
  <c r="AG330" i="8"/>
  <c r="F34" i="9"/>
  <c r="I34" i="9" s="1"/>
  <c r="N34" i="9" s="1"/>
  <c r="AB34" i="9" s="1"/>
  <c r="AF34" i="9" s="1"/>
  <c r="CY24" i="19"/>
  <c r="BG24" i="19"/>
  <c r="F37" i="9"/>
  <c r="I37" i="9" s="1"/>
  <c r="Z37" i="9" s="1"/>
  <c r="AD37" i="9" s="1"/>
  <c r="BW19" i="19" s="1"/>
  <c r="BL24" i="19"/>
  <c r="DD24" i="19"/>
  <c r="CS24" i="19"/>
  <c r="CH24" i="19"/>
  <c r="L164" i="9"/>
  <c r="N164" i="9" s="1"/>
  <c r="M1257" i="8"/>
  <c r="F40" i="9"/>
  <c r="I40" i="9" s="1"/>
  <c r="N40" i="9" s="1"/>
  <c r="AB40" i="9" s="1"/>
  <c r="AF40" i="9" s="1"/>
  <c r="M1260" i="8"/>
  <c r="F39" i="9"/>
  <c r="I39" i="9" s="1"/>
  <c r="M1259" i="8"/>
  <c r="FW22" i="21"/>
  <c r="EP22" i="21"/>
  <c r="FR22" i="21"/>
  <c r="FR26" i="17"/>
  <c r="GS22" i="21"/>
  <c r="FL22" i="21"/>
  <c r="GN26" i="17"/>
  <c r="EP26" i="17"/>
  <c r="GS26" i="17"/>
  <c r="FL26" i="17"/>
  <c r="K416" i="11"/>
  <c r="FG26" i="17"/>
  <c r="GH26" i="17"/>
  <c r="FA26" i="17"/>
  <c r="GC26" i="17"/>
  <c r="EV26" i="17"/>
  <c r="CS26" i="19"/>
  <c r="W360" i="8"/>
  <c r="CN26" i="19"/>
  <c r="DA29" i="25"/>
  <c r="DD26" i="19"/>
  <c r="L191" i="9"/>
  <c r="N191" i="9" s="1"/>
  <c r="AF191" i="9" s="1"/>
  <c r="AL90" i="9"/>
  <c r="AN90" i="9" s="1"/>
  <c r="AS90" i="9" s="1"/>
  <c r="AS89" i="9" s="1"/>
  <c r="L206" i="9"/>
  <c r="N206" i="9" s="1"/>
  <c r="AF206" i="9" s="1"/>
  <c r="DF29" i="25"/>
  <c r="BA26" i="19"/>
  <c r="CC26" i="19"/>
  <c r="CU29" i="25"/>
  <c r="EC29" i="25"/>
  <c r="DR29" i="25"/>
  <c r="DW29" i="25"/>
  <c r="BW24" i="19"/>
  <c r="CC24" i="19"/>
  <c r="BG26" i="19"/>
  <c r="BW26" i="19"/>
  <c r="BL26" i="19"/>
  <c r="G416" i="11"/>
  <c r="CE29" i="25"/>
  <c r="DL29" i="25"/>
  <c r="CP29" i="25"/>
  <c r="BR26" i="19"/>
  <c r="CY26" i="19"/>
  <c r="P19" i="9"/>
  <c r="S19" i="9" s="1"/>
  <c r="X19" i="9" s="1"/>
  <c r="AT269" i="8"/>
  <c r="AN30" i="9"/>
  <c r="AS30" i="9" s="1"/>
  <c r="V206" i="9"/>
  <c r="X206" i="9" s="1"/>
  <c r="K289" i="11"/>
  <c r="V168" i="9" s="1"/>
  <c r="X168" i="9" s="1"/>
  <c r="J107" i="11"/>
  <c r="H4" i="5" s="1"/>
  <c r="AG191" i="9"/>
  <c r="FA22" i="26" s="1"/>
  <c r="N126" i="7"/>
  <c r="K127" i="7" s="1"/>
  <c r="AF207" i="9"/>
  <c r="DL11" i="27" s="1"/>
  <c r="AF1283" i="8"/>
  <c r="AF192" i="9"/>
  <c r="CU23" i="26" s="1"/>
  <c r="AF165" i="9"/>
  <c r="DF23" i="25" s="1"/>
  <c r="AC88" i="9"/>
  <c r="AG88" i="9" s="1"/>
  <c r="GN32" i="22" s="1"/>
  <c r="AG208" i="9"/>
  <c r="FW12" i="27" s="1"/>
  <c r="AG173" i="9"/>
  <c r="GN31" i="25" s="1"/>
  <c r="X197" i="9"/>
  <c r="AG192" i="9"/>
  <c r="FW23" i="26" s="1"/>
  <c r="N130" i="7"/>
  <c r="K135" i="7" s="1"/>
  <c r="K136" i="7" s="1"/>
  <c r="G118" i="9" s="1"/>
  <c r="I118" i="9" s="1"/>
  <c r="N118" i="9" s="1"/>
  <c r="AB118" i="9" s="1"/>
  <c r="AF118" i="9" s="1"/>
  <c r="EC32" i="23" s="1"/>
  <c r="AF198" i="9"/>
  <c r="CJ29" i="26" s="1"/>
  <c r="AG207" i="9"/>
  <c r="FG11" i="27" s="1"/>
  <c r="AB88" i="9"/>
  <c r="AF88" i="9" s="1"/>
  <c r="DF32" i="22" s="1"/>
  <c r="AF208" i="9"/>
  <c r="DR12" i="27" s="1"/>
  <c r="AG196" i="9"/>
  <c r="FW27" i="26" s="1"/>
  <c r="AA43" i="9"/>
  <c r="AE43" i="9" s="1"/>
  <c r="BA32" i="19" s="1"/>
  <c r="AG190" i="9"/>
  <c r="FA21" i="26" s="1"/>
  <c r="AF196" i="9"/>
  <c r="DL27" i="26" s="1"/>
  <c r="C66" i="31"/>
  <c r="AG167" i="9"/>
  <c r="EP25" i="25" s="1"/>
  <c r="AF173" i="9"/>
  <c r="DL31" i="25" s="1"/>
  <c r="AS494" i="8"/>
  <c r="AS513" i="8" s="1"/>
  <c r="G142" i="9"/>
  <c r="G92" i="11"/>
  <c r="F41" i="9" s="1"/>
  <c r="I41" i="9" s="1"/>
  <c r="Z41" i="9" s="1"/>
  <c r="AD41" i="9" s="1"/>
  <c r="EH12" i="23"/>
  <c r="CY33" i="19"/>
  <c r="CC33" i="19"/>
  <c r="BG33" i="19"/>
  <c r="CS33" i="19"/>
  <c r="BW33" i="19"/>
  <c r="BA33" i="19"/>
  <c r="CN33" i="19"/>
  <c r="BR33" i="19"/>
  <c r="DD33" i="19"/>
  <c r="CH33" i="19"/>
  <c r="BL33" i="19"/>
  <c r="FJ13" i="21"/>
  <c r="EN13" i="21"/>
  <c r="DR13" i="21"/>
  <c r="FD13" i="21"/>
  <c r="EH13" i="21"/>
  <c r="DL13" i="21"/>
  <c r="EY13" i="21"/>
  <c r="EC13" i="21"/>
  <c r="FO13" i="21"/>
  <c r="ES13" i="21"/>
  <c r="DW13" i="21"/>
  <c r="FJ19" i="20"/>
  <c r="EN19" i="20"/>
  <c r="DR19" i="20"/>
  <c r="FD19" i="20"/>
  <c r="EH19" i="20"/>
  <c r="DL19" i="20"/>
  <c r="EY19" i="20"/>
  <c r="EC19" i="20"/>
  <c r="FO19" i="20"/>
  <c r="ES19" i="20"/>
  <c r="DW19" i="20"/>
  <c r="FO7" i="20"/>
  <c r="ES7" i="20"/>
  <c r="DW7" i="20"/>
  <c r="FJ7" i="20"/>
  <c r="EN7" i="20"/>
  <c r="DR7" i="20"/>
  <c r="FD7" i="20"/>
  <c r="EH7" i="20"/>
  <c r="DL7" i="20"/>
  <c r="EY7" i="20"/>
  <c r="EC7" i="20"/>
  <c r="EY7" i="19"/>
  <c r="EC7" i="19"/>
  <c r="FO7" i="19"/>
  <c r="ES7" i="19"/>
  <c r="DW7" i="19"/>
  <c r="FJ7" i="19"/>
  <c r="EN7" i="19"/>
  <c r="DR7" i="19"/>
  <c r="FD7" i="19"/>
  <c r="EH7" i="19"/>
  <c r="DL7" i="19"/>
  <c r="DD14" i="22"/>
  <c r="CH14" i="22"/>
  <c r="BL14" i="22"/>
  <c r="CY14" i="22"/>
  <c r="CC14" i="22"/>
  <c r="BG14" i="22"/>
  <c r="CS14" i="22"/>
  <c r="BW14" i="22"/>
  <c r="BA14" i="22"/>
  <c r="CN14" i="22"/>
  <c r="BR14" i="22"/>
  <c r="FO33" i="20"/>
  <c r="ES33" i="20"/>
  <c r="DW33" i="20"/>
  <c r="FJ33" i="20"/>
  <c r="EN33" i="20"/>
  <c r="DR33" i="20"/>
  <c r="FD33" i="20"/>
  <c r="EH33" i="20"/>
  <c r="DL33" i="20"/>
  <c r="EY33" i="20"/>
  <c r="EC33" i="20"/>
  <c r="CS32" i="19"/>
  <c r="DD32" i="19"/>
  <c r="FJ13" i="20"/>
  <c r="EN13" i="20"/>
  <c r="DR13" i="20"/>
  <c r="FD13" i="20"/>
  <c r="EH13" i="20"/>
  <c r="DL13" i="20"/>
  <c r="EY13" i="20"/>
  <c r="EC13" i="20"/>
  <c r="FO13" i="20"/>
  <c r="ES13" i="20"/>
  <c r="DW13" i="20"/>
  <c r="FJ15" i="20"/>
  <c r="EN15" i="20"/>
  <c r="DR15" i="20"/>
  <c r="FD15" i="20"/>
  <c r="EH15" i="20"/>
  <c r="DL15" i="20"/>
  <c r="EY15" i="20"/>
  <c r="EC15" i="20"/>
  <c r="FO15" i="20"/>
  <c r="ES15" i="20"/>
  <c r="DW15" i="20"/>
  <c r="FJ29" i="18"/>
  <c r="EN29" i="18"/>
  <c r="DR29" i="18"/>
  <c r="FD29" i="18"/>
  <c r="EH29" i="18"/>
  <c r="DL29" i="18"/>
  <c r="EY29" i="18"/>
  <c r="EC29" i="18"/>
  <c r="FO29" i="18"/>
  <c r="ES29" i="18"/>
  <c r="DW29" i="18"/>
  <c r="GS24" i="18"/>
  <c r="FW24" i="18"/>
  <c r="FA24" i="18"/>
  <c r="GN24" i="18"/>
  <c r="FR24" i="18"/>
  <c r="EV24" i="18"/>
  <c r="GH24" i="18"/>
  <c r="FL24" i="18"/>
  <c r="EP24" i="18"/>
  <c r="GC24" i="18"/>
  <c r="FG24" i="18"/>
  <c r="FJ21" i="20"/>
  <c r="EN21" i="20"/>
  <c r="DR21" i="20"/>
  <c r="FD21" i="20"/>
  <c r="EH21" i="20"/>
  <c r="DL21" i="20"/>
  <c r="EY21" i="20"/>
  <c r="EC21" i="20"/>
  <c r="FO21" i="20"/>
  <c r="ES21" i="20"/>
  <c r="DW21" i="20"/>
  <c r="CN34" i="19"/>
  <c r="BR34" i="19"/>
  <c r="DD34" i="19"/>
  <c r="CH34" i="19"/>
  <c r="BL34" i="19"/>
  <c r="CY34" i="19"/>
  <c r="CC34" i="19"/>
  <c r="BG34" i="19"/>
  <c r="CS34" i="19"/>
  <c r="BW34" i="19"/>
  <c r="BA34" i="19"/>
  <c r="EH6" i="24"/>
  <c r="DL6" i="24"/>
  <c r="CP6" i="24"/>
  <c r="EC6" i="24"/>
  <c r="DF6" i="24"/>
  <c r="CJ6" i="24"/>
  <c r="DW6" i="24"/>
  <c r="DA6" i="24"/>
  <c r="CE6" i="24"/>
  <c r="DR6" i="24"/>
  <c r="CU6" i="24"/>
  <c r="GS16" i="22"/>
  <c r="FW16" i="22"/>
  <c r="FA16" i="22"/>
  <c r="GN16" i="22"/>
  <c r="FR16" i="22"/>
  <c r="EV16" i="22"/>
  <c r="GH16" i="22"/>
  <c r="FL16" i="22"/>
  <c r="EP16" i="22"/>
  <c r="GC16" i="22"/>
  <c r="FG16" i="22"/>
  <c r="GC6" i="24"/>
  <c r="FG6" i="24"/>
  <c r="GS6" i="24"/>
  <c r="FW6" i="24"/>
  <c r="FA6" i="24"/>
  <c r="GN6" i="24"/>
  <c r="FR6" i="24"/>
  <c r="EV6" i="24"/>
  <c r="GH6" i="24"/>
  <c r="FL6" i="24"/>
  <c r="EP6" i="24"/>
  <c r="EY9" i="19"/>
  <c r="EC9" i="19"/>
  <c r="FO9" i="19"/>
  <c r="ES9" i="19"/>
  <c r="DW9" i="19"/>
  <c r="FJ9" i="19"/>
  <c r="EN9" i="19"/>
  <c r="DR9" i="19"/>
  <c r="FD9" i="19"/>
  <c r="EH9" i="19"/>
  <c r="DL9" i="19"/>
  <c r="FO9" i="20"/>
  <c r="ES9" i="20"/>
  <c r="DW9" i="20"/>
  <c r="FJ9" i="20"/>
  <c r="EN9" i="20"/>
  <c r="DR9" i="20"/>
  <c r="FD9" i="20"/>
  <c r="EH9" i="20"/>
  <c r="DL9" i="20"/>
  <c r="EY9" i="20"/>
  <c r="EC9" i="20"/>
  <c r="GC19" i="23"/>
  <c r="FG19" i="23"/>
  <c r="GS19" i="23"/>
  <c r="FW19" i="23"/>
  <c r="FA19" i="23"/>
  <c r="GN19" i="23"/>
  <c r="FR19" i="23"/>
  <c r="EV19" i="23"/>
  <c r="GH19" i="23"/>
  <c r="FL19" i="23"/>
  <c r="EP19" i="23"/>
  <c r="FD19" i="22"/>
  <c r="EH19" i="22"/>
  <c r="DL19" i="22"/>
  <c r="EY19" i="22"/>
  <c r="EC19" i="22"/>
  <c r="FO19" i="22"/>
  <c r="ES19" i="22"/>
  <c r="DW19" i="22"/>
  <c r="FJ19" i="22"/>
  <c r="EN19" i="22"/>
  <c r="DR19" i="22"/>
  <c r="GN8" i="19"/>
  <c r="FR8" i="19"/>
  <c r="EV8" i="19"/>
  <c r="GH8" i="19"/>
  <c r="FL8" i="19"/>
  <c r="EP8" i="19"/>
  <c r="GC8" i="19"/>
  <c r="FG8" i="19"/>
  <c r="GS8" i="19"/>
  <c r="FW8" i="19"/>
  <c r="FA8" i="19"/>
  <c r="GS20" i="22"/>
  <c r="FW20" i="22"/>
  <c r="FA20" i="22"/>
  <c r="GN20" i="22"/>
  <c r="FR20" i="22"/>
  <c r="EV20" i="22"/>
  <c r="GH20" i="22"/>
  <c r="FL20" i="22"/>
  <c r="EP20" i="22"/>
  <c r="GC20" i="22"/>
  <c r="FG20" i="22"/>
  <c r="EY7" i="21"/>
  <c r="EC7" i="21"/>
  <c r="FO7" i="21"/>
  <c r="ES7" i="21"/>
  <c r="DW7" i="21"/>
  <c r="FJ7" i="21"/>
  <c r="EN7" i="21"/>
  <c r="DR7" i="21"/>
  <c r="FD7" i="21"/>
  <c r="EH7" i="21"/>
  <c r="DL7" i="21"/>
  <c r="FJ23" i="20"/>
  <c r="EN23" i="20"/>
  <c r="DR23" i="20"/>
  <c r="FD23" i="20"/>
  <c r="EH23" i="20"/>
  <c r="DL23" i="20"/>
  <c r="EY23" i="20"/>
  <c r="EC23" i="20"/>
  <c r="FO23" i="20"/>
  <c r="ES23" i="20"/>
  <c r="DW23" i="20"/>
  <c r="FD23" i="18"/>
  <c r="EH23" i="18"/>
  <c r="DL23" i="18"/>
  <c r="EY23" i="18"/>
  <c r="EC23" i="18"/>
  <c r="FO23" i="18"/>
  <c r="ES23" i="18"/>
  <c r="DW23" i="18"/>
  <c r="FJ23" i="18"/>
  <c r="EN23" i="18"/>
  <c r="DR23" i="18"/>
  <c r="X9" i="9"/>
  <c r="AS92" i="9"/>
  <c r="V160" i="9"/>
  <c r="X160" i="9" s="1"/>
  <c r="GS29" i="25"/>
  <c r="GC29" i="25"/>
  <c r="F19" i="9"/>
  <c r="I19" i="9" s="1"/>
  <c r="Z19" i="9" s="1"/>
  <c r="AD19" i="9" s="1"/>
  <c r="F90" i="9"/>
  <c r="BL20" i="17"/>
  <c r="N197" i="9"/>
  <c r="L167" i="9"/>
  <c r="N167" i="9" s="1"/>
  <c r="L21" i="9"/>
  <c r="M21" i="9" s="1"/>
  <c r="AA21" i="9" s="1"/>
  <c r="AE21" i="9" s="1"/>
  <c r="CN16" i="18" s="1"/>
  <c r="E80" i="11"/>
  <c r="G3" i="4" s="1"/>
  <c r="GN29" i="25"/>
  <c r="AS38" i="9"/>
  <c r="AG198" i="9"/>
  <c r="GS29" i="26" s="1"/>
  <c r="FA29" i="25"/>
  <c r="EP29" i="25"/>
  <c r="FG29" i="25"/>
  <c r="GH29" i="25"/>
  <c r="K92" i="11"/>
  <c r="P41" i="9" s="1"/>
  <c r="S41" i="9" s="1"/>
  <c r="X41" i="9" s="1"/>
  <c r="EV29" i="25"/>
  <c r="FR29" i="25"/>
  <c r="FW29" i="25"/>
  <c r="AL69" i="9"/>
  <c r="AN69" i="9" s="1"/>
  <c r="AS69" i="9" s="1"/>
  <c r="AS68" i="9" s="1"/>
  <c r="K357" i="11"/>
  <c r="BR20" i="17"/>
  <c r="F86" i="9"/>
  <c r="I86" i="9" s="1"/>
  <c r="N86" i="9" s="1"/>
  <c r="CY20" i="17"/>
  <c r="K170" i="11"/>
  <c r="V151" i="9"/>
  <c r="X151" i="9" s="1"/>
  <c r="L165" i="7"/>
  <c r="L168" i="7" s="1"/>
  <c r="Q130" i="9" s="1"/>
  <c r="X10" i="9"/>
  <c r="D9" i="31" s="1"/>
  <c r="AC80" i="9"/>
  <c r="AG80" i="9" s="1"/>
  <c r="GN22" i="22" s="1"/>
  <c r="AO892" i="8"/>
  <c r="AO1283" i="8"/>
  <c r="AC145" i="9"/>
  <c r="AG145" i="9" s="1"/>
  <c r="GC31" i="24" s="1"/>
  <c r="AO1130" i="8"/>
  <c r="C12" i="7"/>
  <c r="C13" i="7" s="1"/>
  <c r="Q450" i="8" s="1"/>
  <c r="Q469" i="8" s="1"/>
  <c r="AK352" i="8"/>
  <c r="AK345" i="8" s="1"/>
  <c r="AK356" i="8" s="1"/>
  <c r="L20" i="9"/>
  <c r="M20" i="9" s="1"/>
  <c r="AA20" i="9" s="1"/>
  <c r="AE20" i="9" s="1"/>
  <c r="CS14" i="18" s="1"/>
  <c r="BE5" i="21"/>
  <c r="BE5" i="22"/>
  <c r="BE5" i="19"/>
  <c r="BE5" i="20"/>
  <c r="AY4" i="22"/>
  <c r="CE24" i="22" s="1"/>
  <c r="CE5" i="23" s="1"/>
  <c r="CE5" i="24" s="1"/>
  <c r="CE6" i="25" s="1"/>
  <c r="AY4" i="19"/>
  <c r="AY4" i="21"/>
  <c r="AY4" i="20"/>
  <c r="BW5" i="27"/>
  <c r="BW5" i="26"/>
  <c r="BW5" i="24"/>
  <c r="BW5" i="25"/>
  <c r="BE6" i="21"/>
  <c r="BE6" i="19"/>
  <c r="BE6" i="20"/>
  <c r="BE6" i="22"/>
  <c r="FC6" i="17"/>
  <c r="FC6" i="18" s="1"/>
  <c r="DJ5" i="17"/>
  <c r="DJ5" i="18" s="1"/>
  <c r="BW20" i="17"/>
  <c r="CN20" i="17"/>
  <c r="AO450" i="8"/>
  <c r="AO469" i="8" s="1"/>
  <c r="CC20" i="17"/>
  <c r="BG20" i="17"/>
  <c r="BA21" i="22"/>
  <c r="BA20" i="17"/>
  <c r="CS20" i="17"/>
  <c r="DD20" i="17"/>
  <c r="BW21" i="22"/>
  <c r="K86" i="7"/>
  <c r="K91" i="7" s="1"/>
  <c r="V20" i="9"/>
  <c r="W20" i="9" s="1"/>
  <c r="X20" i="9" s="1"/>
  <c r="AC20" i="9" s="1"/>
  <c r="AG20" i="9" s="1"/>
  <c r="FW14" i="18" s="1"/>
  <c r="AN132" i="9"/>
  <c r="AS132" i="9" s="1"/>
  <c r="P132" i="9"/>
  <c r="K246" i="11"/>
  <c r="P90" i="9"/>
  <c r="AS83" i="9"/>
  <c r="K81" i="11"/>
  <c r="AF190" i="9"/>
  <c r="G327" i="11"/>
  <c r="L166" i="9"/>
  <c r="N166" i="9" s="1"/>
  <c r="P33" i="9"/>
  <c r="S33" i="9" s="1"/>
  <c r="X33" i="9" s="1"/>
  <c r="AC33" i="9" s="1"/>
  <c r="AG33" i="9" s="1"/>
  <c r="GN12" i="19" s="1"/>
  <c r="J213" i="11"/>
  <c r="H6" i="5" s="1"/>
  <c r="K271" i="11"/>
  <c r="V162" i="9" s="1"/>
  <c r="X162" i="9" s="1"/>
  <c r="K371" i="11"/>
  <c r="V38" i="9"/>
  <c r="W38" i="9" s="1"/>
  <c r="AC61" i="9"/>
  <c r="AG61" i="9" s="1"/>
  <c r="GN12" i="21" s="1"/>
  <c r="D32" i="31"/>
  <c r="AL67" i="9"/>
  <c r="AN67" i="9" s="1"/>
  <c r="AS67" i="9" s="1"/>
  <c r="K331" i="11"/>
  <c r="J80" i="11"/>
  <c r="H3" i="5" s="1"/>
  <c r="K411" i="11"/>
  <c r="K399" i="11"/>
  <c r="AG161" i="9"/>
  <c r="GN19" i="25" s="1"/>
  <c r="D67" i="31"/>
  <c r="X8" i="9"/>
  <c r="AN137" i="9"/>
  <c r="AS137" i="9" s="1"/>
  <c r="AG172" i="9"/>
  <c r="FR30" i="25" s="1"/>
  <c r="D73" i="31"/>
  <c r="AK406" i="8"/>
  <c r="AK399" i="8" s="1"/>
  <c r="AK410" i="8" s="1"/>
  <c r="DF22" i="24"/>
  <c r="L38" i="9"/>
  <c r="M38" i="9" s="1"/>
  <c r="AA38" i="9" s="1"/>
  <c r="AE38" i="9" s="1"/>
  <c r="CS22" i="19" s="1"/>
  <c r="F80" i="11"/>
  <c r="H3" i="4" s="1"/>
  <c r="F461" i="8"/>
  <c r="F454" i="8" s="1"/>
  <c r="AW454" i="8" s="1"/>
  <c r="G63" i="9"/>
  <c r="I63" i="9" s="1"/>
  <c r="N63" i="9" s="1"/>
  <c r="R352" i="8"/>
  <c r="R345" i="8" s="1"/>
  <c r="G263" i="11"/>
  <c r="K116" i="7"/>
  <c r="CS21" i="22"/>
  <c r="CY21" i="22"/>
  <c r="G120" i="11"/>
  <c r="BG21" i="22"/>
  <c r="BL21" i="22"/>
  <c r="BR21" i="22"/>
  <c r="N80" i="9"/>
  <c r="AF161" i="9"/>
  <c r="DR19" i="25" s="1"/>
  <c r="C67" i="31"/>
  <c r="CC21" i="22"/>
  <c r="L202" i="9"/>
  <c r="N202" i="9" s="1"/>
  <c r="I30" i="9"/>
  <c r="Z30" i="9" s="1"/>
  <c r="AD30" i="9" s="1"/>
  <c r="L174" i="9"/>
  <c r="N174" i="9" s="1"/>
  <c r="DL22" i="24"/>
  <c r="CH21" i="22"/>
  <c r="DD21" i="22"/>
  <c r="AT270" i="8"/>
  <c r="K189" i="7"/>
  <c r="K193" i="7" s="1"/>
  <c r="F22" i="9"/>
  <c r="I22" i="9" s="1"/>
  <c r="E349" i="11"/>
  <c r="G8" i="4" s="1"/>
  <c r="G271" i="11"/>
  <c r="L162" i="9" s="1"/>
  <c r="N162" i="9" s="1"/>
  <c r="G78" i="9"/>
  <c r="I78" i="9" s="1"/>
  <c r="I76" i="9" s="1"/>
  <c r="G380" i="11"/>
  <c r="EC22" i="24"/>
  <c r="CJ22" i="24"/>
  <c r="EH22" i="24"/>
  <c r="CP22" i="24"/>
  <c r="DW22" i="24"/>
  <c r="CU22" i="24"/>
  <c r="G289" i="11"/>
  <c r="L168" i="9" s="1"/>
  <c r="N168" i="9" s="1"/>
  <c r="G196" i="11"/>
  <c r="DA22" i="24"/>
  <c r="CE22" i="24"/>
  <c r="L116" i="7"/>
  <c r="L115" i="7"/>
  <c r="J140" i="11"/>
  <c r="H5" i="5" s="1"/>
  <c r="K295" i="11"/>
  <c r="I262" i="11"/>
  <c r="G7" i="5" s="1"/>
  <c r="V157" i="9"/>
  <c r="X157" i="9" s="1"/>
  <c r="AO1278" i="8" s="1"/>
  <c r="M141" i="7"/>
  <c r="AL119" i="9" s="1"/>
  <c r="AN119" i="9" s="1"/>
  <c r="AS119" i="9" s="1"/>
  <c r="AS104" i="9" s="1"/>
  <c r="I140" i="11"/>
  <c r="G5" i="5" s="1"/>
  <c r="K339" i="11"/>
  <c r="AS21" i="9"/>
  <c r="AO1301" i="8"/>
  <c r="K364" i="11"/>
  <c r="V155" i="9" s="1"/>
  <c r="X155" i="9" s="1"/>
  <c r="K403" i="11"/>
  <c r="I107" i="11"/>
  <c r="G4" i="5" s="1"/>
  <c r="H262" i="11"/>
  <c r="F7" i="5" s="1"/>
  <c r="M115" i="7"/>
  <c r="FW34" i="21"/>
  <c r="EV34" i="21"/>
  <c r="GC34" i="21"/>
  <c r="FA34" i="21"/>
  <c r="FL34" i="21"/>
  <c r="FG34" i="21"/>
  <c r="GN34" i="21"/>
  <c r="EP34" i="21"/>
  <c r="GS34" i="21"/>
  <c r="FR34" i="21"/>
  <c r="GH34" i="21"/>
  <c r="P22" i="9"/>
  <c r="S22" i="9" s="1"/>
  <c r="X22" i="9" s="1"/>
  <c r="AL126" i="9"/>
  <c r="AN126" i="9" s="1"/>
  <c r="AS125" i="9" s="1"/>
  <c r="V159" i="9"/>
  <c r="X159" i="9" s="1"/>
  <c r="P97" i="9"/>
  <c r="S97" i="9" s="1"/>
  <c r="X97" i="9" s="1"/>
  <c r="D12" i="7"/>
  <c r="D13" i="7" s="1"/>
  <c r="Q494" i="8" s="1"/>
  <c r="L118" i="7"/>
  <c r="O118" i="7" s="1"/>
  <c r="L120" i="7" s="1"/>
  <c r="GC14" i="19"/>
  <c r="FG14" i="19"/>
  <c r="GS14" i="19"/>
  <c r="FW14" i="19"/>
  <c r="FA14" i="19"/>
  <c r="GN14" i="19"/>
  <c r="FR14" i="19"/>
  <c r="EV14" i="19"/>
  <c r="GH14" i="19"/>
  <c r="FL14" i="19"/>
  <c r="EP14" i="19"/>
  <c r="L30" i="7"/>
  <c r="L32" i="7" s="1"/>
  <c r="L204" i="7"/>
  <c r="L206" i="7" s="1"/>
  <c r="Q132" i="9" s="1"/>
  <c r="V202" i="9"/>
  <c r="X202" i="9" s="1"/>
  <c r="L211" i="7"/>
  <c r="L212" i="7" s="1"/>
  <c r="V188" i="9" s="1"/>
  <c r="X188" i="9" s="1"/>
  <c r="L122" i="7"/>
  <c r="O122" i="7" s="1"/>
  <c r="L123" i="7" s="1"/>
  <c r="T16" i="9"/>
  <c r="U16" i="9" s="1"/>
  <c r="L51" i="7"/>
  <c r="L53" i="7" s="1"/>
  <c r="Q78" i="9" s="1"/>
  <c r="S78" i="9" s="1"/>
  <c r="D145" i="7"/>
  <c r="D147" i="7" s="1"/>
  <c r="P142" i="9" s="1"/>
  <c r="L175" i="7"/>
  <c r="L177" i="7" s="1"/>
  <c r="Q137" i="9" s="1"/>
  <c r="S137" i="9" s="1"/>
  <c r="V16" i="9"/>
  <c r="W16" i="9" s="1"/>
  <c r="R406" i="8"/>
  <c r="R399" i="8" s="1"/>
  <c r="R410" i="8" s="1"/>
  <c r="P21" i="9"/>
  <c r="S21" i="9" s="1"/>
  <c r="D120" i="7"/>
  <c r="G120" i="7" s="1"/>
  <c r="D124" i="7" s="1"/>
  <c r="D126" i="7" s="1"/>
  <c r="Q134" i="9" s="1"/>
  <c r="S134" i="9" s="1"/>
  <c r="X134" i="9" s="1"/>
  <c r="AC134" i="9" s="1"/>
  <c r="AG134" i="9" s="1"/>
  <c r="P87" i="9"/>
  <c r="S87" i="9" s="1"/>
  <c r="X87" i="9" s="1"/>
  <c r="AP1713" i="8" s="1"/>
  <c r="V200" i="9"/>
  <c r="X200" i="9" s="1"/>
  <c r="AP20" i="38" s="1"/>
  <c r="BD20" i="38" s="1"/>
  <c r="L96" i="7"/>
  <c r="L100" i="7" s="1"/>
  <c r="L126" i="7"/>
  <c r="O126" i="7" s="1"/>
  <c r="L128" i="7" s="1"/>
  <c r="GS22" i="24"/>
  <c r="FW22" i="24"/>
  <c r="FA22" i="24"/>
  <c r="GC22" i="24"/>
  <c r="EV22" i="24"/>
  <c r="FR22" i="24"/>
  <c r="EP22" i="24"/>
  <c r="GN22" i="24"/>
  <c r="FL22" i="24"/>
  <c r="GH22" i="24"/>
  <c r="FG22" i="24"/>
  <c r="P16" i="9"/>
  <c r="S16" i="9" s="1"/>
  <c r="GS26" i="24"/>
  <c r="FW26" i="24"/>
  <c r="FA26" i="24"/>
  <c r="GC26" i="24"/>
  <c r="EV26" i="24"/>
  <c r="GH26" i="24"/>
  <c r="EP26" i="24"/>
  <c r="FR26" i="24"/>
  <c r="FL26" i="24"/>
  <c r="GN26" i="24"/>
  <c r="FG26" i="24"/>
  <c r="L34" i="7"/>
  <c r="L36" i="7" s="1"/>
  <c r="D193" i="7"/>
  <c r="D195" i="7" s="1"/>
  <c r="Q147" i="9" s="1"/>
  <c r="S147" i="9" s="1"/>
  <c r="L216" i="7"/>
  <c r="L217" i="7" s="1"/>
  <c r="V184" i="9" s="1"/>
  <c r="X184" i="9" s="1"/>
  <c r="P17" i="9"/>
  <c r="S17" i="9" s="1"/>
  <c r="X17" i="9" s="1"/>
  <c r="AC17" i="9" s="1"/>
  <c r="AG17" i="9" s="1"/>
  <c r="L14" i="7"/>
  <c r="L16" i="7" s="1"/>
  <c r="Q63" i="9" s="1"/>
  <c r="S63" i="9" s="1"/>
  <c r="X63" i="9" s="1"/>
  <c r="AC63" i="9" s="1"/>
  <c r="AG63" i="9" s="1"/>
  <c r="L78" i="7"/>
  <c r="L82" i="7" s="1"/>
  <c r="L189" i="7"/>
  <c r="L193" i="7" s="1"/>
  <c r="Q126" i="9" s="1"/>
  <c r="S126" i="9" s="1"/>
  <c r="D216" i="7"/>
  <c r="D217" i="7" s="1"/>
  <c r="V180" i="9" s="1"/>
  <c r="X180" i="9" s="1"/>
  <c r="T15" i="9"/>
  <c r="U15" i="9" s="1"/>
  <c r="X15" i="9" s="1"/>
  <c r="V194" i="9"/>
  <c r="X194" i="9" s="1"/>
  <c r="V24" i="9"/>
  <c r="W24" i="9" s="1"/>
  <c r="W23" i="9" s="1"/>
  <c r="F505" i="8"/>
  <c r="G112" i="7"/>
  <c r="D17" i="7"/>
  <c r="D18" i="7" s="1"/>
  <c r="Y494" i="8" s="1"/>
  <c r="J262" i="11"/>
  <c r="H7" i="5" s="1"/>
  <c r="L86" i="7"/>
  <c r="L91" i="7" s="1"/>
  <c r="D40" i="7"/>
  <c r="D42" i="7" s="1"/>
  <c r="V21" i="9" s="1"/>
  <c r="W21" i="9" s="1"/>
  <c r="L110" i="7"/>
  <c r="O110" i="7" s="1"/>
  <c r="L112" i="7" s="1"/>
  <c r="V195" i="9"/>
  <c r="X195" i="9" s="1"/>
  <c r="G403" i="11"/>
  <c r="G132" i="9"/>
  <c r="F84" i="9"/>
  <c r="I84" i="9" s="1"/>
  <c r="N84" i="9" s="1"/>
  <c r="G278" i="11"/>
  <c r="G15" i="11"/>
  <c r="G331" i="11"/>
  <c r="AT328" i="8"/>
  <c r="F140" i="11"/>
  <c r="H5" i="4" s="1"/>
  <c r="C121" i="7"/>
  <c r="C123" i="7" s="1"/>
  <c r="G64" i="9" s="1"/>
  <c r="I64" i="9" s="1"/>
  <c r="K112" i="7"/>
  <c r="G137" i="9"/>
  <c r="I137" i="9" s="1"/>
  <c r="D107" i="11"/>
  <c r="F4" i="4" s="1"/>
  <c r="L157" i="9"/>
  <c r="N157" i="9" s="1"/>
  <c r="AF1278" i="8" s="1"/>
  <c r="G364" i="11"/>
  <c r="L155" i="9" s="1"/>
  <c r="N155" i="9" s="1"/>
  <c r="E262" i="11"/>
  <c r="G7" i="4" s="1"/>
  <c r="G357" i="11"/>
  <c r="N99" i="9"/>
  <c r="AT232" i="8"/>
  <c r="F33" i="9"/>
  <c r="I33" i="9" s="1"/>
  <c r="Z33" i="9" s="1"/>
  <c r="AD33" i="9" s="1"/>
  <c r="F262" i="11"/>
  <c r="H7" i="4" s="1"/>
  <c r="F107" i="11"/>
  <c r="H4" i="4" s="1"/>
  <c r="D213" i="11"/>
  <c r="F6" i="4" s="1"/>
  <c r="CS18" i="17"/>
  <c r="BW18" i="17"/>
  <c r="BA18" i="17"/>
  <c r="CN18" i="17"/>
  <c r="BL18" i="17"/>
  <c r="CC18" i="17"/>
  <c r="BR18" i="17"/>
  <c r="CH18" i="17"/>
  <c r="BG18" i="17"/>
  <c r="DD18" i="17"/>
  <c r="CY18" i="17"/>
  <c r="L200" i="9"/>
  <c r="N200" i="9" s="1"/>
  <c r="G214" i="11"/>
  <c r="F4" i="11"/>
  <c r="H2" i="4" s="1"/>
  <c r="AT338" i="8"/>
  <c r="G81" i="11"/>
  <c r="C189" i="7"/>
  <c r="C191" i="7" s="1"/>
  <c r="G145" i="9" s="1"/>
  <c r="I145" i="9" s="1"/>
  <c r="N145" i="9" s="1"/>
  <c r="AF1130" i="8" s="1"/>
  <c r="G339" i="11"/>
  <c r="F349" i="11"/>
  <c r="H8" i="4" s="1"/>
  <c r="L195" i="9"/>
  <c r="N195" i="9" s="1"/>
  <c r="AB100" i="9"/>
  <c r="AF100" i="9" s="1"/>
  <c r="F16" i="9"/>
  <c r="I16" i="9" s="1"/>
  <c r="Z16" i="9" s="1"/>
  <c r="AD16" i="9" s="1"/>
  <c r="K216" i="7"/>
  <c r="K217" i="7" s="1"/>
  <c r="L184" i="9" s="1"/>
  <c r="N184" i="9" s="1"/>
  <c r="CS13" i="18"/>
  <c r="BW13" i="18"/>
  <c r="BA13" i="18"/>
  <c r="CY13" i="18"/>
  <c r="BR13" i="18"/>
  <c r="CN13" i="18"/>
  <c r="BL13" i="18"/>
  <c r="CH13" i="18"/>
  <c r="DD13" i="18"/>
  <c r="CC13" i="18"/>
  <c r="BG13" i="18"/>
  <c r="G243" i="11"/>
  <c r="K211" i="7"/>
  <c r="K212" i="7" s="1"/>
  <c r="L188" i="9" s="1"/>
  <c r="N188" i="9" s="1"/>
  <c r="K120" i="7"/>
  <c r="F142" i="9"/>
  <c r="CN12" i="18"/>
  <c r="BR12" i="18"/>
  <c r="CY12" i="18"/>
  <c r="BW12" i="18"/>
  <c r="CS12" i="18"/>
  <c r="BL12" i="18"/>
  <c r="CH12" i="18"/>
  <c r="DD12" i="18"/>
  <c r="CC12" i="18"/>
  <c r="BG12" i="18"/>
  <c r="BA12" i="18"/>
  <c r="K34" i="7"/>
  <c r="K36" i="7" s="1"/>
  <c r="F97" i="9"/>
  <c r="I97" i="9" s="1"/>
  <c r="N97" i="9" s="1"/>
  <c r="D262" i="11"/>
  <c r="F7" i="4" s="1"/>
  <c r="C17" i="7"/>
  <c r="C18" i="7" s="1"/>
  <c r="G29" i="9" s="1"/>
  <c r="I29" i="9" s="1"/>
  <c r="J16" i="9"/>
  <c r="K16" i="9" s="1"/>
  <c r="AA16" i="9" s="1"/>
  <c r="AE16" i="9" s="1"/>
  <c r="E213" i="11"/>
  <c r="G6" i="4" s="1"/>
  <c r="DD22" i="17"/>
  <c r="CH22" i="17"/>
  <c r="BL22" i="17"/>
  <c r="CC22" i="17"/>
  <c r="BA22" i="17"/>
  <c r="BR22" i="17"/>
  <c r="BG22" i="17"/>
  <c r="CY22" i="17"/>
  <c r="BW22" i="17"/>
  <c r="CS22" i="17"/>
  <c r="CN22" i="17"/>
  <c r="C162" i="7"/>
  <c r="C163" i="7" s="1"/>
  <c r="G170" i="11"/>
  <c r="F21" i="9"/>
  <c r="I21" i="9" s="1"/>
  <c r="Z21" i="9" s="1"/>
  <c r="AD21" i="9" s="1"/>
  <c r="CY28" i="19"/>
  <c r="CC28" i="19"/>
  <c r="BG28" i="19"/>
  <c r="DD28" i="19"/>
  <c r="BW28" i="19"/>
  <c r="CS28" i="19"/>
  <c r="BR28" i="19"/>
  <c r="CH28" i="19"/>
  <c r="CN28" i="19"/>
  <c r="BL28" i="19"/>
  <c r="BA28" i="19"/>
  <c r="L160" i="9"/>
  <c r="N160" i="9" s="1"/>
  <c r="C193" i="7"/>
  <c r="C195" i="7" s="1"/>
  <c r="G147" i="9" s="1"/>
  <c r="I147" i="9" s="1"/>
  <c r="N147" i="9" s="1"/>
  <c r="CS15" i="17"/>
  <c r="BW15" i="17"/>
  <c r="BA15" i="17"/>
  <c r="DD15" i="17"/>
  <c r="BL15" i="17"/>
  <c r="CC15" i="17"/>
  <c r="CN15" i="17"/>
  <c r="BR15" i="17"/>
  <c r="CH15" i="17"/>
  <c r="CY15" i="17"/>
  <c r="BG15" i="17"/>
  <c r="K111" i="7"/>
  <c r="CS8" i="18"/>
  <c r="BW8" i="18"/>
  <c r="BA8" i="18"/>
  <c r="CN8" i="18"/>
  <c r="BR8" i="18"/>
  <c r="CH8" i="18"/>
  <c r="BL8" i="18"/>
  <c r="BG8" i="18"/>
  <c r="CC8" i="18"/>
  <c r="DD8" i="18"/>
  <c r="CY8" i="18"/>
  <c r="F17" i="9"/>
  <c r="I17" i="9" s="1"/>
  <c r="Z17" i="9" s="1"/>
  <c r="AD17" i="9" s="1"/>
  <c r="K122" i="7"/>
  <c r="F87" i="9"/>
  <c r="I87" i="9" s="1"/>
  <c r="N87" i="9" s="1"/>
  <c r="AP1651" i="8" s="1"/>
  <c r="DL29" i="22"/>
  <c r="EC29" i="22"/>
  <c r="DA29" i="22"/>
  <c r="K96" i="7"/>
  <c r="K100" i="7" s="1"/>
  <c r="CS10" i="18"/>
  <c r="BW10" i="18"/>
  <c r="BA10" i="18"/>
  <c r="DD10" i="18"/>
  <c r="CC10" i="18"/>
  <c r="CY10" i="18"/>
  <c r="BR10" i="18"/>
  <c r="CN10" i="18"/>
  <c r="BL10" i="18"/>
  <c r="BG10" i="18"/>
  <c r="CH10" i="18"/>
  <c r="E140" i="11"/>
  <c r="G5" i="4" s="1"/>
  <c r="K161" i="7"/>
  <c r="K163" i="7" s="1"/>
  <c r="K30" i="7"/>
  <c r="K32" i="7" s="1"/>
  <c r="K179" i="7"/>
  <c r="K184" i="7" s="1"/>
  <c r="C216" i="7"/>
  <c r="C217" i="7" s="1"/>
  <c r="L180" i="9" s="1"/>
  <c r="N180" i="9" s="1"/>
  <c r="J349" i="11"/>
  <c r="H8" i="5" s="1"/>
  <c r="I349" i="11"/>
  <c r="G8" i="5" s="1"/>
  <c r="AS11" i="9"/>
  <c r="K196" i="11"/>
  <c r="AL63" i="9"/>
  <c r="AN63" i="9" s="1"/>
  <c r="AS63" i="9" s="1"/>
  <c r="U5" i="9"/>
  <c r="Q142" i="9"/>
  <c r="I4" i="11"/>
  <c r="G2" i="5" s="1"/>
  <c r="AS19" i="9"/>
  <c r="I80" i="11"/>
  <c r="G3" i="5" s="1"/>
  <c r="AR5" i="9"/>
  <c r="AR4" i="9" s="1"/>
  <c r="AR3" i="9" s="1"/>
  <c r="H213" i="11"/>
  <c r="F6" i="5" s="1"/>
  <c r="J4" i="11"/>
  <c r="H2" i="5" s="1"/>
  <c r="K29" i="11"/>
  <c r="AL24" i="9"/>
  <c r="AN24" i="9" s="1"/>
  <c r="Q30" i="9"/>
  <c r="S30" i="9" s="1"/>
  <c r="X30" i="9" s="1"/>
  <c r="AC30" i="9" s="1"/>
  <c r="AG30" i="9" s="1"/>
  <c r="AC494" i="8"/>
  <c r="K116" i="11"/>
  <c r="P141" i="9"/>
  <c r="N9" i="9"/>
  <c r="Z9" i="9"/>
  <c r="AD9" i="9" s="1"/>
  <c r="AH272" i="8"/>
  <c r="D4" i="11"/>
  <c r="F2" i="4" s="1"/>
  <c r="N72" i="9"/>
  <c r="AB72" i="9" s="1"/>
  <c r="AF72" i="9" s="1"/>
  <c r="Z72" i="9"/>
  <c r="AD72" i="9" s="1"/>
  <c r="K136" i="11"/>
  <c r="D72" i="7"/>
  <c r="D73" i="7" s="1"/>
  <c r="V69" i="9" s="1"/>
  <c r="W69" i="9" s="1"/>
  <c r="W68" i="9" s="1"/>
  <c r="K156" i="11"/>
  <c r="P133" i="9"/>
  <c r="S133" i="9" s="1"/>
  <c r="X133" i="9" s="1"/>
  <c r="AC133" i="9" s="1"/>
  <c r="AG133" i="9" s="1"/>
  <c r="G306" i="11"/>
  <c r="L170" i="9"/>
  <c r="N170" i="9" s="1"/>
  <c r="D349" i="11"/>
  <c r="F8" i="4" s="1"/>
  <c r="Z10" i="9"/>
  <c r="AD10" i="9" s="1"/>
  <c r="N10" i="9"/>
  <c r="X291" i="8"/>
  <c r="X272" i="8"/>
  <c r="X293" i="8" s="1"/>
  <c r="AB410" i="8"/>
  <c r="AB384" i="8"/>
  <c r="AB414" i="8" s="1"/>
  <c r="AH235" i="8"/>
  <c r="Q24" i="9"/>
  <c r="F494" i="8"/>
  <c r="G60" i="11"/>
  <c r="J15" i="9"/>
  <c r="K15" i="9" s="1"/>
  <c r="N15" i="9" s="1"/>
  <c r="H107" i="11"/>
  <c r="F4" i="5" s="1"/>
  <c r="G141" i="11"/>
  <c r="C78" i="7"/>
  <c r="C82" i="7" s="1"/>
  <c r="AS78" i="9"/>
  <c r="AS76" i="9" s="1"/>
  <c r="AN76" i="9"/>
  <c r="AC96" i="9"/>
  <c r="AG96" i="9" s="1"/>
  <c r="V156" i="9"/>
  <c r="X156" i="9" s="1"/>
  <c r="N12" i="9"/>
  <c r="AB12" i="9" s="1"/>
  <c r="AF12" i="9" s="1"/>
  <c r="Z12" i="9"/>
  <c r="AD12" i="9" s="1"/>
  <c r="AG341" i="8"/>
  <c r="AG356" i="8"/>
  <c r="K113" i="11"/>
  <c r="D106" i="7"/>
  <c r="L151" i="9"/>
  <c r="AF1301" i="8"/>
  <c r="Z18" i="9"/>
  <c r="AD18" i="9" s="1"/>
  <c r="N18" i="9"/>
  <c r="AB18" i="9" s="1"/>
  <c r="AF18" i="9" s="1"/>
  <c r="K162" i="11"/>
  <c r="L106" i="7"/>
  <c r="F74" i="9"/>
  <c r="I74" i="9" s="1"/>
  <c r="G108" i="11"/>
  <c r="G156" i="11"/>
  <c r="F133" i="9"/>
  <c r="I133" i="9" s="1"/>
  <c r="N133" i="9" s="1"/>
  <c r="AB133" i="9" s="1"/>
  <c r="AF133" i="9" s="1"/>
  <c r="K225" i="11"/>
  <c r="AT267" i="8"/>
  <c r="L291" i="8"/>
  <c r="L272" i="8"/>
  <c r="E4" i="11"/>
  <c r="G2" i="4" s="1"/>
  <c r="K5" i="11"/>
  <c r="H410" i="8"/>
  <c r="H384" i="8"/>
  <c r="AT377" i="8"/>
  <c r="K50" i="11"/>
  <c r="T254" i="8"/>
  <c r="T235" i="8"/>
  <c r="T256" i="8" s="1"/>
  <c r="G25" i="11"/>
  <c r="F14" i="9"/>
  <c r="I14" i="9" s="1"/>
  <c r="K133" i="11"/>
  <c r="P75" i="9"/>
  <c r="G162" i="11"/>
  <c r="K106" i="7"/>
  <c r="N106" i="7" s="1"/>
  <c r="AB96" i="9"/>
  <c r="AF96" i="9" s="1"/>
  <c r="M23" i="9"/>
  <c r="AA24" i="9"/>
  <c r="AE24" i="9" s="1"/>
  <c r="AR36" i="9"/>
  <c r="H120" i="7"/>
  <c r="E124" i="7" s="1"/>
  <c r="E126" i="7" s="1"/>
  <c r="AL134" i="9" s="1"/>
  <c r="AN134" i="9" s="1"/>
  <c r="AS134" i="9" s="1"/>
  <c r="K238" i="11"/>
  <c r="L153" i="7"/>
  <c r="L155" i="7" s="1"/>
  <c r="Q139" i="9" s="1"/>
  <c r="S139" i="9" s="1"/>
  <c r="X139" i="9" s="1"/>
  <c r="K380" i="11"/>
  <c r="L156" i="9"/>
  <c r="N156" i="9" s="1"/>
  <c r="AF1303" i="8" s="1"/>
  <c r="G371" i="11"/>
  <c r="L178" i="9"/>
  <c r="N178" i="9" s="1"/>
  <c r="G388" i="11"/>
  <c r="AT230" i="8"/>
  <c r="L254" i="8"/>
  <c r="L235" i="8"/>
  <c r="P243" i="8"/>
  <c r="AT238" i="8"/>
  <c r="G5" i="11"/>
  <c r="AT381" i="8"/>
  <c r="AL57" i="9"/>
  <c r="AN57" i="9" s="1"/>
  <c r="G70" i="11"/>
  <c r="C25" i="7"/>
  <c r="C27" i="7" s="1"/>
  <c r="AS40" i="9"/>
  <c r="P126" i="7"/>
  <c r="M127" i="7" s="1"/>
  <c r="P116" i="9"/>
  <c r="S116" i="9" s="1"/>
  <c r="X116" i="9" s="1"/>
  <c r="T1053" i="8" s="1"/>
  <c r="AG1059" i="8" s="1"/>
  <c r="Q90" i="9"/>
  <c r="F132" i="9"/>
  <c r="L152" i="9"/>
  <c r="N152" i="9" s="1"/>
  <c r="AF1299" i="8"/>
  <c r="G350" i="11"/>
  <c r="G225" i="11"/>
  <c r="G133" i="11"/>
  <c r="F75" i="9"/>
  <c r="K35" i="11"/>
  <c r="R384" i="8"/>
  <c r="X18" i="9"/>
  <c r="AC18" i="9" s="1"/>
  <c r="AG18" i="9" s="1"/>
  <c r="P74" i="9"/>
  <c r="S74" i="9" s="1"/>
  <c r="K108" i="11"/>
  <c r="P71" i="9"/>
  <c r="S71" i="9" s="1"/>
  <c r="X71" i="9" s="1"/>
  <c r="AC71" i="9" s="1"/>
  <c r="AG71" i="9" s="1"/>
  <c r="D140" i="11"/>
  <c r="F5" i="4" s="1"/>
  <c r="P86" i="9"/>
  <c r="S86" i="9" s="1"/>
  <c r="X86" i="9" s="1"/>
  <c r="M1649" i="8" s="1"/>
  <c r="I213" i="11"/>
  <c r="G6" i="5" s="1"/>
  <c r="K315" i="11"/>
  <c r="K60" i="11"/>
  <c r="K86" i="11"/>
  <c r="P38" i="9"/>
  <c r="S38" i="9" s="1"/>
  <c r="AB330" i="8"/>
  <c r="AB360" i="8" s="1"/>
  <c r="AB356" i="8"/>
  <c r="K124" i="11"/>
  <c r="D56" i="7"/>
  <c r="D57" i="7" s="1"/>
  <c r="K185" i="11"/>
  <c r="L26" i="7"/>
  <c r="L28" i="7" s="1"/>
  <c r="AB93" i="9"/>
  <c r="AF93" i="9" s="1"/>
  <c r="N92" i="9"/>
  <c r="G113" i="11"/>
  <c r="C106" i="7"/>
  <c r="K15" i="11"/>
  <c r="AM291" i="8"/>
  <c r="AM272" i="8"/>
  <c r="AM293" i="8" s="1"/>
  <c r="T291" i="8"/>
  <c r="T272" i="8"/>
  <c r="T293" i="8" s="1"/>
  <c r="N61" i="9"/>
  <c r="C32" i="31" s="1"/>
  <c r="Z61" i="9"/>
  <c r="AD61" i="9" s="1"/>
  <c r="K177" i="11"/>
  <c r="D94" i="7"/>
  <c r="D95" i="7" s="1"/>
  <c r="P130" i="9" s="1"/>
  <c r="AT240" i="8"/>
  <c r="L243" i="8"/>
  <c r="G148" i="11"/>
  <c r="X99" i="9"/>
  <c r="K148" i="11"/>
  <c r="AC44" i="9"/>
  <c r="AG44" i="9" s="1"/>
  <c r="AS8" i="9"/>
  <c r="H106" i="7"/>
  <c r="F71" i="9"/>
  <c r="I71" i="9" s="1"/>
  <c r="AA6" i="9"/>
  <c r="AE6" i="9" s="1"/>
  <c r="K5" i="9"/>
  <c r="D80" i="11"/>
  <c r="F3" i="4" s="1"/>
  <c r="F213" i="11"/>
  <c r="H6" i="4" s="1"/>
  <c r="G90" i="9"/>
  <c r="P84" i="9"/>
  <c r="S84" i="9" s="1"/>
  <c r="X84" i="9" s="1"/>
  <c r="AP1707" i="8" s="1"/>
  <c r="AS6" i="9"/>
  <c r="AN5" i="9"/>
  <c r="AQ785" i="8"/>
  <c r="AO356" i="8"/>
  <c r="AO330" i="8"/>
  <c r="AO360" i="8" s="1"/>
  <c r="H4" i="11"/>
  <c r="F2" i="5" s="1"/>
  <c r="AS14" i="9"/>
  <c r="AN13" i="9"/>
  <c r="Z8" i="9"/>
  <c r="AD8" i="9" s="1"/>
  <c r="N8" i="9"/>
  <c r="G116" i="11"/>
  <c r="F141" i="9"/>
  <c r="P118" i="7"/>
  <c r="M120" i="7" s="1"/>
  <c r="AT275" i="8"/>
  <c r="L280" i="8"/>
  <c r="AT280" i="8" s="1"/>
  <c r="AF159" i="9"/>
  <c r="L172" i="9"/>
  <c r="N172" i="9" s="1"/>
  <c r="G295" i="11"/>
  <c r="H349" i="11"/>
  <c r="F8" i="5" s="1"/>
  <c r="K256" i="11"/>
  <c r="L139" i="7"/>
  <c r="AN43" i="9"/>
  <c r="AB44" i="9"/>
  <c r="AF44" i="9" s="1"/>
  <c r="Z6" i="9"/>
  <c r="AD6" i="9" s="1"/>
  <c r="N6" i="9"/>
  <c r="AC291" i="8"/>
  <c r="AC272" i="8"/>
  <c r="AC293" i="8" s="1"/>
  <c r="W384" i="8"/>
  <c r="W414" i="8" s="1"/>
  <c r="W410" i="8"/>
  <c r="G86" i="11"/>
  <c r="F38" i="9"/>
  <c r="I38" i="9" s="1"/>
  <c r="K41" i="11"/>
  <c r="P24" i="9"/>
  <c r="H140" i="11"/>
  <c r="F5" i="5" s="1"/>
  <c r="K207" i="11"/>
  <c r="L59" i="7"/>
  <c r="L68" i="7" s="1"/>
  <c r="V57" i="9" s="1"/>
  <c r="W57" i="9" s="1"/>
  <c r="W56" i="9" s="1"/>
  <c r="G136" i="11"/>
  <c r="C72" i="7"/>
  <c r="C73" i="7" s="1"/>
  <c r="L69" i="9" s="1"/>
  <c r="M69" i="9" s="1"/>
  <c r="K263" i="11"/>
  <c r="V174" i="9"/>
  <c r="X174" i="9" s="1"/>
  <c r="K35" i="9"/>
  <c r="AS16" i="9"/>
  <c r="G24" i="9"/>
  <c r="F450" i="8"/>
  <c r="AT382" i="8"/>
  <c r="F11" i="9"/>
  <c r="I11" i="9" s="1"/>
  <c r="I5" i="9" s="1"/>
  <c r="G29" i="11"/>
  <c r="AT334" i="8"/>
  <c r="M341" i="8"/>
  <c r="M356" i="8"/>
  <c r="R395" i="8"/>
  <c r="AT388" i="8"/>
  <c r="H80" i="11"/>
  <c r="F3" i="5" s="1"/>
  <c r="E107" i="11"/>
  <c r="G4" i="4" s="1"/>
  <c r="G246" i="11"/>
  <c r="K165" i="7"/>
  <c r="K168" i="7" s="1"/>
  <c r="G130" i="9" s="1"/>
  <c r="AS177" i="9"/>
  <c r="AS203" i="9" s="1"/>
  <c r="AS204" i="9" s="1"/>
  <c r="AS209" i="9" s="1"/>
  <c r="AO384" i="8"/>
  <c r="O130" i="7"/>
  <c r="L131" i="7" s="1"/>
  <c r="G124" i="11"/>
  <c r="C56" i="7"/>
  <c r="C57" i="7" s="1"/>
  <c r="G256" i="11"/>
  <c r="K139" i="7"/>
  <c r="P106" i="7"/>
  <c r="M107" i="7" s="1"/>
  <c r="G98" i="11"/>
  <c r="L37" i="9"/>
  <c r="M37" i="9" s="1"/>
  <c r="P130" i="7"/>
  <c r="M135" i="7" s="1"/>
  <c r="K243" i="11"/>
  <c r="L161" i="7"/>
  <c r="L163" i="7" s="1"/>
  <c r="L194" i="9"/>
  <c r="N194" i="9" s="1"/>
  <c r="G315" i="11"/>
  <c r="K214" i="11"/>
  <c r="X6" i="9"/>
  <c r="S5" i="9"/>
  <c r="AG384" i="8"/>
  <c r="AG414" i="8" s="1"/>
  <c r="AG410" i="8"/>
  <c r="Z15" i="9"/>
  <c r="AD15" i="9" s="1"/>
  <c r="K25" i="11"/>
  <c r="P14" i="9"/>
  <c r="S14" i="9" s="1"/>
  <c r="H330" i="8"/>
  <c r="AT323" i="8"/>
  <c r="H356" i="8"/>
  <c r="V11" i="9"/>
  <c r="W11" i="9" s="1"/>
  <c r="X11" i="9" s="1"/>
  <c r="AH288" i="8"/>
  <c r="AH283" i="8" s="1"/>
  <c r="AH291" i="8" s="1"/>
  <c r="G185" i="11"/>
  <c r="K26" i="7"/>
  <c r="K28" i="7" s="1"/>
  <c r="AP5" i="9"/>
  <c r="K70" i="11"/>
  <c r="D25" i="7"/>
  <c r="D27" i="7" s="1"/>
  <c r="K98" i="11"/>
  <c r="V37" i="9"/>
  <c r="W37" i="9" s="1"/>
  <c r="AL139" i="9"/>
  <c r="AN139" i="9" s="1"/>
  <c r="K306" i="11"/>
  <c r="V170" i="9"/>
  <c r="X170" i="9" s="1"/>
  <c r="K350" i="11"/>
  <c r="V152" i="9"/>
  <c r="X152" i="9" s="1"/>
  <c r="AO1299" i="8"/>
  <c r="G411" i="11"/>
  <c r="X164" i="9"/>
  <c r="AS37" i="9"/>
  <c r="AN36" i="9"/>
  <c r="L11" i="9"/>
  <c r="M11" i="9" s="1"/>
  <c r="AA11" i="9" s="1"/>
  <c r="AE11" i="9" s="1"/>
  <c r="AH251" i="8"/>
  <c r="AH246" i="8" s="1"/>
  <c r="AH254" i="8" s="1"/>
  <c r="AS10" i="9"/>
  <c r="M395" i="8"/>
  <c r="M414" i="8" s="1"/>
  <c r="AT392" i="8"/>
  <c r="AC93" i="9"/>
  <c r="AG93" i="9" s="1"/>
  <c r="X92" i="9"/>
  <c r="G50" i="11"/>
  <c r="K141" i="11"/>
  <c r="D78" i="7"/>
  <c r="D82" i="7" s="1"/>
  <c r="G41" i="11"/>
  <c r="F24" i="9"/>
  <c r="P110" i="7"/>
  <c r="M112" i="7" s="1"/>
  <c r="V166" i="9"/>
  <c r="X166" i="9" s="1"/>
  <c r="G238" i="11"/>
  <c r="K153" i="7"/>
  <c r="K155" i="7" s="1"/>
  <c r="K388" i="11"/>
  <c r="V178" i="9"/>
  <c r="X178" i="9" s="1"/>
  <c r="AC254" i="8"/>
  <c r="AC235" i="8"/>
  <c r="AC256" i="8" s="1"/>
  <c r="AS18" i="9"/>
  <c r="P122" i="7"/>
  <c r="M123" i="7" s="1"/>
  <c r="AP13" i="9"/>
  <c r="AS74" i="9"/>
  <c r="G207" i="11"/>
  <c r="K59" i="7"/>
  <c r="K68" i="7" s="1"/>
  <c r="L57" i="9" s="1"/>
  <c r="M57" i="9" s="1"/>
  <c r="AN142" i="9"/>
  <c r="AS142" i="9" s="1"/>
  <c r="G177" i="11"/>
  <c r="C94" i="7"/>
  <c r="C95" i="7" s="1"/>
  <c r="F130" i="9" s="1"/>
  <c r="AS95" i="9"/>
  <c r="F116" i="9"/>
  <c r="I116" i="9" s="1"/>
  <c r="N116" i="9" s="1"/>
  <c r="G35" i="11"/>
  <c r="K278" i="11"/>
  <c r="DL26" i="24" l="1"/>
  <c r="CE26" i="24"/>
  <c r="DF26" i="24"/>
  <c r="CP26" i="24"/>
  <c r="DR26" i="24"/>
  <c r="EH26" i="24"/>
  <c r="CU26" i="24"/>
  <c r="CJ26" i="24"/>
  <c r="DA26" i="24"/>
  <c r="EC26" i="24"/>
  <c r="DW26" i="24"/>
  <c r="X137" i="9"/>
  <c r="AC137" i="9" s="1"/>
  <c r="AG137" i="9" s="1"/>
  <c r="AS139" i="9"/>
  <c r="AS138" i="9" s="1"/>
  <c r="X147" i="9"/>
  <c r="X143" i="9" s="1"/>
  <c r="AC143" i="9" s="1"/>
  <c r="AG143" i="9" s="1"/>
  <c r="GH29" i="24" s="1"/>
  <c r="GN8" i="23"/>
  <c r="N137" i="9"/>
  <c r="AB137" i="9" s="1"/>
  <c r="AF137" i="9" s="1"/>
  <c r="EP8" i="23"/>
  <c r="X126" i="9"/>
  <c r="X125" i="9" s="1"/>
  <c r="GS8" i="23"/>
  <c r="GS29" i="22"/>
  <c r="AP117" i="38"/>
  <c r="BD117" i="38" s="1"/>
  <c r="DA8" i="23"/>
  <c r="CJ8" i="23"/>
  <c r="GC29" i="22"/>
  <c r="FR29" i="22"/>
  <c r="AP21" i="38"/>
  <c r="BD21" i="38" s="1"/>
  <c r="AO1303" i="8"/>
  <c r="EV8" i="23"/>
  <c r="GH8" i="23"/>
  <c r="FG8" i="23"/>
  <c r="FA15" i="23"/>
  <c r="FL8" i="23"/>
  <c r="FA8" i="23"/>
  <c r="GC8" i="23"/>
  <c r="FR8" i="23"/>
  <c r="FL29" i="22"/>
  <c r="FA29" i="22"/>
  <c r="EV29" i="22"/>
  <c r="EP29" i="22"/>
  <c r="FG29" i="22"/>
  <c r="GN29" i="22"/>
  <c r="FW29" i="22"/>
  <c r="DR29" i="22"/>
  <c r="CU29" i="22"/>
  <c r="EH29" i="22"/>
  <c r="CP8" i="23"/>
  <c r="DL8" i="23"/>
  <c r="CE29" i="22"/>
  <c r="DW29" i="22"/>
  <c r="EH8" i="23"/>
  <c r="CU8" i="23"/>
  <c r="DF29" i="22"/>
  <c r="CJ29" i="22"/>
  <c r="DF8" i="23"/>
  <c r="CE8" i="23"/>
  <c r="EC8" i="23"/>
  <c r="DW8" i="23"/>
  <c r="AH1259" i="8"/>
  <c r="CY19" i="19"/>
  <c r="FA11" i="27"/>
  <c r="BG19" i="19"/>
  <c r="DD19" i="19"/>
  <c r="EP14" i="23"/>
  <c r="CP12" i="23"/>
  <c r="DF12" i="23"/>
  <c r="FG14" i="23"/>
  <c r="GH14" i="23"/>
  <c r="GC14" i="23"/>
  <c r="FL12" i="23"/>
  <c r="FL14" i="23"/>
  <c r="FA14" i="23"/>
  <c r="GN12" i="23"/>
  <c r="EP12" i="23"/>
  <c r="AC86" i="9"/>
  <c r="AG86" i="9" s="1"/>
  <c r="EV30" i="22" s="1"/>
  <c r="AP1711" i="8"/>
  <c r="AC97" i="9"/>
  <c r="AG97" i="9" s="1"/>
  <c r="FW11" i="23" s="1"/>
  <c r="AP1722" i="8"/>
  <c r="FG12" i="23"/>
  <c r="GS12" i="23"/>
  <c r="FA12" i="23"/>
  <c r="GH12" i="23"/>
  <c r="FR12" i="23"/>
  <c r="FW12" i="23"/>
  <c r="EV12" i="23"/>
  <c r="AC469" i="8"/>
  <c r="CE12" i="23"/>
  <c r="EC12" i="23"/>
  <c r="DW12" i="23"/>
  <c r="AB97" i="9"/>
  <c r="AF97" i="9" s="1"/>
  <c r="EC11" i="23" s="1"/>
  <c r="AP1660" i="8"/>
  <c r="AB86" i="9"/>
  <c r="AF86" i="9" s="1"/>
  <c r="CU30" i="22" s="1"/>
  <c r="AP1649" i="8"/>
  <c r="CU12" i="23"/>
  <c r="DA12" i="23"/>
  <c r="AB84" i="9"/>
  <c r="AF84" i="9" s="1"/>
  <c r="CJ28" i="22" s="1"/>
  <c r="AP1645" i="8"/>
  <c r="DL12" i="23"/>
  <c r="CJ12" i="23"/>
  <c r="EV14" i="23"/>
  <c r="FW14" i="23"/>
  <c r="FW23" i="25"/>
  <c r="GN23" i="25"/>
  <c r="FR14" i="23"/>
  <c r="GN14" i="23"/>
  <c r="D24" i="31"/>
  <c r="GC23" i="25"/>
  <c r="GC15" i="23"/>
  <c r="EV23" i="25"/>
  <c r="EV15" i="23"/>
  <c r="GN15" i="23"/>
  <c r="FW15" i="23"/>
  <c r="EP15" i="23"/>
  <c r="FL15" i="23"/>
  <c r="GS15" i="23"/>
  <c r="GH15" i="23"/>
  <c r="FR15" i="23"/>
  <c r="GS23" i="25"/>
  <c r="GH12" i="27"/>
  <c r="GN12" i="27"/>
  <c r="GS12" i="27"/>
  <c r="AO74" i="34"/>
  <c r="BD17" i="38"/>
  <c r="AP39" i="38"/>
  <c r="BD39" i="38"/>
  <c r="BH17" i="38"/>
  <c r="AP17" i="38"/>
  <c r="AF153" i="9"/>
  <c r="DR11" i="25" s="1"/>
  <c r="CC32" i="19"/>
  <c r="BR32" i="19"/>
  <c r="CY32" i="19"/>
  <c r="CN32" i="19"/>
  <c r="BD10" i="38"/>
  <c r="AP10" i="38"/>
  <c r="AG197" i="9"/>
  <c r="FW28" i="26" s="1"/>
  <c r="AP14" i="38"/>
  <c r="BD14" i="38"/>
  <c r="BL32" i="19"/>
  <c r="BW32" i="19"/>
  <c r="FR23" i="25"/>
  <c r="FG23" i="25"/>
  <c r="DA23" i="25"/>
  <c r="DL23" i="25"/>
  <c r="EH23" i="25"/>
  <c r="Z74" i="34"/>
  <c r="BF17" i="38"/>
  <c r="BB17" i="38" s="1"/>
  <c r="AI17" i="38" s="1"/>
  <c r="AI21" i="38"/>
  <c r="BB21" i="38" s="1"/>
  <c r="AI10" i="38"/>
  <c r="BB10" i="38"/>
  <c r="CJ23" i="25"/>
  <c r="CU23" i="25"/>
  <c r="AI20" i="38"/>
  <c r="BB20" i="38" s="1"/>
  <c r="EC23" i="25"/>
  <c r="AO57" i="34"/>
  <c r="EV32" i="26"/>
  <c r="AC9" i="9"/>
  <c r="AG9" i="9" s="1"/>
  <c r="FR20" i="17" s="1"/>
  <c r="AO32" i="34"/>
  <c r="CJ15" i="23"/>
  <c r="DA15" i="23"/>
  <c r="CP15" i="23"/>
  <c r="DR15" i="23"/>
  <c r="EC15" i="23"/>
  <c r="DL15" i="23"/>
  <c r="AB9" i="9"/>
  <c r="AF9" i="9" s="1"/>
  <c r="ES19" i="17" s="1"/>
  <c r="Z32" i="34"/>
  <c r="AG360" i="8"/>
  <c r="DW15" i="23"/>
  <c r="CE15" i="23"/>
  <c r="EH15" i="23"/>
  <c r="DR27" i="26"/>
  <c r="CU15" i="23"/>
  <c r="Z57" i="34"/>
  <c r="EC32" i="22"/>
  <c r="BG32" i="19"/>
  <c r="CH32" i="19"/>
  <c r="FA23" i="25"/>
  <c r="GH23" i="25"/>
  <c r="FL23" i="25"/>
  <c r="Z34" i="9"/>
  <c r="AD34" i="9" s="1"/>
  <c r="BL13" i="19" s="1"/>
  <c r="BL19" i="19"/>
  <c r="EV21" i="26"/>
  <c r="DW32" i="22"/>
  <c r="CH19" i="19"/>
  <c r="CS19" i="19"/>
  <c r="CN19" i="19"/>
  <c r="GS27" i="26"/>
  <c r="AG153" i="9"/>
  <c r="GH11" i="25" s="1"/>
  <c r="CC19" i="19"/>
  <c r="BR19" i="19"/>
  <c r="GN23" i="26"/>
  <c r="CP32" i="22"/>
  <c r="BA19" i="19"/>
  <c r="CU32" i="22"/>
  <c r="DR32" i="22"/>
  <c r="CE32" i="22"/>
  <c r="DL32" i="22"/>
  <c r="CJ32" i="22"/>
  <c r="EH32" i="22"/>
  <c r="DA32" i="22"/>
  <c r="N205" i="9"/>
  <c r="DW23" i="25"/>
  <c r="CE23" i="25"/>
  <c r="DR23" i="25"/>
  <c r="CP23" i="25"/>
  <c r="GC31" i="25"/>
  <c r="EV31" i="25"/>
  <c r="FG32" i="22"/>
  <c r="EV32" i="22"/>
  <c r="FL23" i="26"/>
  <c r="AH1260" i="8"/>
  <c r="T1261" i="8"/>
  <c r="AO1261" i="8" s="1"/>
  <c r="FW32" i="26"/>
  <c r="FW21" i="26"/>
  <c r="GC21" i="26"/>
  <c r="EC29" i="26"/>
  <c r="GC11" i="27"/>
  <c r="EV22" i="26"/>
  <c r="EP11" i="27"/>
  <c r="AH1257" i="8"/>
  <c r="V154" i="9"/>
  <c r="X154" i="9" s="1"/>
  <c r="AO1266" i="8"/>
  <c r="E110" i="7"/>
  <c r="AL141" i="9" s="1"/>
  <c r="AN141" i="9" s="1"/>
  <c r="AS141" i="9" s="1"/>
  <c r="CU11" i="27"/>
  <c r="K131" i="7"/>
  <c r="K133" i="7" s="1"/>
  <c r="G66" i="9" s="1"/>
  <c r="I66" i="9" s="1"/>
  <c r="Z66" i="9" s="1"/>
  <c r="AD66" i="9" s="1"/>
  <c r="EH23" i="26"/>
  <c r="CU27" i="26"/>
  <c r="DA12" i="27"/>
  <c r="DW27" i="26"/>
  <c r="CJ27" i="26"/>
  <c r="EC27" i="26"/>
  <c r="CP27" i="26"/>
  <c r="DF27" i="26"/>
  <c r="Z40" i="9"/>
  <c r="AD40" i="9" s="1"/>
  <c r="EH27" i="26"/>
  <c r="CE27" i="26"/>
  <c r="DA27" i="26"/>
  <c r="DR25" i="19"/>
  <c r="EH25" i="19"/>
  <c r="FD25" i="19"/>
  <c r="ES25" i="19"/>
  <c r="EY25" i="19"/>
  <c r="FJ25" i="19"/>
  <c r="DL25" i="19"/>
  <c r="EC25" i="19"/>
  <c r="EN25" i="19"/>
  <c r="FO25" i="19"/>
  <c r="DW25" i="19"/>
  <c r="L154" i="9"/>
  <c r="N154" i="9" s="1"/>
  <c r="AH1266" i="8"/>
  <c r="Z39" i="9"/>
  <c r="AD39" i="9" s="1"/>
  <c r="N39" i="9"/>
  <c r="M1261" i="8"/>
  <c r="FL32" i="26"/>
  <c r="FR32" i="26"/>
  <c r="GS32" i="26"/>
  <c r="EP21" i="26"/>
  <c r="FR21" i="26"/>
  <c r="GS21" i="26"/>
  <c r="GH32" i="26"/>
  <c r="GN32" i="26"/>
  <c r="FG32" i="26"/>
  <c r="EP27" i="26"/>
  <c r="FL21" i="26"/>
  <c r="GN21" i="26"/>
  <c r="FA31" i="25"/>
  <c r="EP32" i="26"/>
  <c r="FA32" i="26"/>
  <c r="EP32" i="22"/>
  <c r="FL27" i="26"/>
  <c r="FG21" i="26"/>
  <c r="GH21" i="26"/>
  <c r="EV11" i="27"/>
  <c r="FW11" i="27"/>
  <c r="FL11" i="27"/>
  <c r="FR11" i="27"/>
  <c r="GS11" i="27"/>
  <c r="GH11" i="27"/>
  <c r="GN11" i="27"/>
  <c r="CU29" i="26"/>
  <c r="FW31" i="25"/>
  <c r="GH31" i="25"/>
  <c r="GC32" i="22"/>
  <c r="GS32" i="22"/>
  <c r="EP23" i="26"/>
  <c r="FR23" i="26"/>
  <c r="GS23" i="26"/>
  <c r="GS31" i="25"/>
  <c r="EP31" i="25"/>
  <c r="FR31" i="25"/>
  <c r="FW32" i="22"/>
  <c r="GH32" i="22"/>
  <c r="FR32" i="22"/>
  <c r="GC23" i="26"/>
  <c r="GH23" i="26"/>
  <c r="FA23" i="26"/>
  <c r="FG31" i="25"/>
  <c r="FL31" i="25"/>
  <c r="FA32" i="22"/>
  <c r="FL32" i="22"/>
  <c r="FG23" i="26"/>
  <c r="EV23" i="26"/>
  <c r="K128" i="7"/>
  <c r="EH22" i="26"/>
  <c r="DR22" i="26"/>
  <c r="CU22" i="26"/>
  <c r="EC22" i="26"/>
  <c r="DL22" i="26"/>
  <c r="DF22" i="26"/>
  <c r="CE22" i="26"/>
  <c r="DW22" i="26"/>
  <c r="CP22" i="26"/>
  <c r="DA22" i="26"/>
  <c r="CJ22" i="26"/>
  <c r="I142" i="9"/>
  <c r="N142" i="9" s="1"/>
  <c r="AI1112" i="8" s="1"/>
  <c r="FR22" i="26"/>
  <c r="N139" i="7"/>
  <c r="K141" i="7" s="1"/>
  <c r="GN29" i="26"/>
  <c r="DL29" i="26"/>
  <c r="EH29" i="26"/>
  <c r="CE29" i="26"/>
  <c r="DF29" i="26"/>
  <c r="CP29" i="26"/>
  <c r="DR29" i="26"/>
  <c r="DA29" i="26"/>
  <c r="DL32" i="23"/>
  <c r="DR23" i="26"/>
  <c r="DF11" i="27"/>
  <c r="DA11" i="27"/>
  <c r="N41" i="9"/>
  <c r="AB41" i="9" s="1"/>
  <c r="AF41" i="9" s="1"/>
  <c r="DL27" i="19" s="1"/>
  <c r="CP32" i="23"/>
  <c r="CJ11" i="27"/>
  <c r="CU32" i="23"/>
  <c r="CJ12" i="27"/>
  <c r="DF23" i="26"/>
  <c r="DR31" i="25"/>
  <c r="DW29" i="26"/>
  <c r="DF31" i="25"/>
  <c r="EH32" i="26"/>
  <c r="CU32" i="26"/>
  <c r="EH32" i="23"/>
  <c r="DW32" i="23"/>
  <c r="DR32" i="23"/>
  <c r="CE12" i="27"/>
  <c r="DW12" i="27"/>
  <c r="EC12" i="27"/>
  <c r="CJ23" i="26"/>
  <c r="CP23" i="26"/>
  <c r="DW31" i="25"/>
  <c r="CP31" i="25"/>
  <c r="CP32" i="26"/>
  <c r="DA32" i="26"/>
  <c r="EC32" i="26"/>
  <c r="CE32" i="23"/>
  <c r="DA32" i="23"/>
  <c r="DF12" i="27"/>
  <c r="CP12" i="27"/>
  <c r="CU12" i="27"/>
  <c r="DL23" i="26"/>
  <c r="EC23" i="26"/>
  <c r="DW23" i="26"/>
  <c r="CP11" i="27"/>
  <c r="CU31" i="25"/>
  <c r="EH31" i="25"/>
  <c r="CJ31" i="25"/>
  <c r="DF32" i="26"/>
  <c r="DR32" i="26"/>
  <c r="DF32" i="23"/>
  <c r="CJ32" i="23"/>
  <c r="DL12" i="27"/>
  <c r="EH12" i="27"/>
  <c r="CE23" i="26"/>
  <c r="DA23" i="26"/>
  <c r="DR11" i="27"/>
  <c r="CE11" i="27"/>
  <c r="EC11" i="27"/>
  <c r="DW11" i="27"/>
  <c r="CE31" i="25"/>
  <c r="DA31" i="25"/>
  <c r="EH11" i="27"/>
  <c r="EC31" i="25"/>
  <c r="CJ32" i="26"/>
  <c r="DL32" i="26"/>
  <c r="X205" i="9"/>
  <c r="FL12" i="27"/>
  <c r="FG12" i="27"/>
  <c r="GC22" i="26"/>
  <c r="FW22" i="26"/>
  <c r="FR27" i="26"/>
  <c r="AG206" i="9"/>
  <c r="GC10" i="27" s="1"/>
  <c r="FR12" i="27"/>
  <c r="EP22" i="26"/>
  <c r="GS22" i="26"/>
  <c r="GN27" i="26"/>
  <c r="FW25" i="25"/>
  <c r="FL25" i="25"/>
  <c r="EP12" i="27"/>
  <c r="FA12" i="27"/>
  <c r="GC12" i="27"/>
  <c r="FL22" i="26"/>
  <c r="GN22" i="26"/>
  <c r="GC27" i="26"/>
  <c r="GH27" i="26"/>
  <c r="FA27" i="26"/>
  <c r="FR25" i="25"/>
  <c r="GN25" i="25"/>
  <c r="GH25" i="25"/>
  <c r="EV25" i="25"/>
  <c r="EV12" i="27"/>
  <c r="FG22" i="26"/>
  <c r="GH22" i="26"/>
  <c r="FG27" i="26"/>
  <c r="EV27" i="26"/>
  <c r="GC25" i="25"/>
  <c r="GS25" i="25"/>
  <c r="FG25" i="25"/>
  <c r="FA25" i="25"/>
  <c r="AG166" i="9"/>
  <c r="GC24" i="25" s="1"/>
  <c r="D70" i="31"/>
  <c r="C70" i="31"/>
  <c r="AA23" i="9"/>
  <c r="AE23" i="9" s="1"/>
  <c r="BG20" i="18" s="1"/>
  <c r="AG195" i="9"/>
  <c r="FW26" i="26" s="1"/>
  <c r="X179" i="9"/>
  <c r="AO1333" i="8"/>
  <c r="AG188" i="9"/>
  <c r="EV19" i="26" s="1"/>
  <c r="AF166" i="9"/>
  <c r="DA24" i="25" s="1"/>
  <c r="D58" i="31"/>
  <c r="C82" i="31"/>
  <c r="DW32" i="26"/>
  <c r="AF160" i="9"/>
  <c r="EH18" i="25" s="1"/>
  <c r="X183" i="9"/>
  <c r="D66" i="31"/>
  <c r="Z76" i="9"/>
  <c r="AD76" i="9" s="1"/>
  <c r="CY13" i="22" s="1"/>
  <c r="AO1316" i="8"/>
  <c r="AF167" i="9"/>
  <c r="DW25" i="25" s="1"/>
  <c r="W55" i="9"/>
  <c r="F106" i="7"/>
  <c r="C110" i="7" s="1"/>
  <c r="N122" i="7"/>
  <c r="K123" i="7" s="1"/>
  <c r="AF188" i="9"/>
  <c r="DW19" i="26" s="1"/>
  <c r="AF195" i="9"/>
  <c r="CP26" i="26" s="1"/>
  <c r="AG160" i="9"/>
  <c r="GS18" i="25" s="1"/>
  <c r="N183" i="9"/>
  <c r="AG194" i="9"/>
  <c r="GN25" i="26" s="1"/>
  <c r="AC22" i="9"/>
  <c r="AG22" i="9" s="1"/>
  <c r="GS18" i="18" s="1"/>
  <c r="AF1316" i="8"/>
  <c r="D82" i="31"/>
  <c r="S142" i="9"/>
  <c r="X142" i="9" s="1"/>
  <c r="D52" i="31" s="1"/>
  <c r="Q27" i="9"/>
  <c r="S27" i="9" s="1"/>
  <c r="X27" i="9" s="1"/>
  <c r="AC27" i="9" s="1"/>
  <c r="AG27" i="9" s="1"/>
  <c r="FW28" i="18" s="1"/>
  <c r="FO33" i="19"/>
  <c r="ES33" i="19"/>
  <c r="DW33" i="19"/>
  <c r="FJ33" i="19"/>
  <c r="EN33" i="19"/>
  <c r="DR33" i="19"/>
  <c r="FD33" i="19"/>
  <c r="EH33" i="19"/>
  <c r="DL33" i="19"/>
  <c r="EY33" i="19"/>
  <c r="EC33" i="19"/>
  <c r="GH34" i="19"/>
  <c r="FL34" i="19"/>
  <c r="EP34" i="19"/>
  <c r="GC34" i="19"/>
  <c r="FG34" i="19"/>
  <c r="GS34" i="19"/>
  <c r="FW34" i="19"/>
  <c r="FA34" i="19"/>
  <c r="GN34" i="19"/>
  <c r="FR34" i="19"/>
  <c r="EV34" i="19"/>
  <c r="GN30" i="25"/>
  <c r="S130" i="9"/>
  <c r="X130" i="9" s="1"/>
  <c r="AC130" i="9" s="1"/>
  <c r="AG130" i="9" s="1"/>
  <c r="GN16" i="24" s="1"/>
  <c r="FL14" i="18"/>
  <c r="EP12" i="19"/>
  <c r="GS12" i="19"/>
  <c r="X187" i="9"/>
  <c r="D113" i="7"/>
  <c r="D115" i="7" s="1"/>
  <c r="Q60" i="9" s="1"/>
  <c r="S60" i="9" s="1"/>
  <c r="X60" i="9" s="1"/>
  <c r="AC60" i="9" s="1"/>
  <c r="AG60" i="9" s="1"/>
  <c r="FL29" i="26"/>
  <c r="C113" i="7"/>
  <c r="C115" i="7" s="1"/>
  <c r="G60" i="9" s="1"/>
  <c r="I60" i="9" s="1"/>
  <c r="FR12" i="19"/>
  <c r="N19" i="9"/>
  <c r="C15" i="31" s="1"/>
  <c r="I90" i="9"/>
  <c r="N90" i="9" s="1"/>
  <c r="G126" i="9"/>
  <c r="I126" i="9" s="1"/>
  <c r="N30" i="9"/>
  <c r="AB30" i="9" s="1"/>
  <c r="AF30" i="9" s="1"/>
  <c r="EY33" i="18" s="1"/>
  <c r="CE19" i="25"/>
  <c r="Q443" i="8"/>
  <c r="Q465" i="8" s="1"/>
  <c r="G27" i="9"/>
  <c r="I27" i="9" s="1"/>
  <c r="N27" i="9" s="1"/>
  <c r="AB27" i="9" s="1"/>
  <c r="AF27" i="9" s="1"/>
  <c r="FD27" i="18" s="1"/>
  <c r="CY22" i="19"/>
  <c r="AB145" i="9"/>
  <c r="AF145" i="9" s="1"/>
  <c r="DW31" i="24" s="1"/>
  <c r="BA14" i="18"/>
  <c r="BG14" i="18"/>
  <c r="BL14" i="18"/>
  <c r="BW14" i="18"/>
  <c r="CN14" i="18"/>
  <c r="CH14" i="18"/>
  <c r="CN22" i="19"/>
  <c r="CY14" i="18"/>
  <c r="BR14" i="18"/>
  <c r="DD14" i="18"/>
  <c r="N20" i="9"/>
  <c r="AB20" i="9" s="1"/>
  <c r="AF20" i="9" s="1"/>
  <c r="DR13" i="18" s="1"/>
  <c r="CC14" i="18"/>
  <c r="CJ19" i="25"/>
  <c r="DD16" i="18"/>
  <c r="BA16" i="18"/>
  <c r="BG16" i="18"/>
  <c r="BR16" i="18"/>
  <c r="CH16" i="18"/>
  <c r="CC16" i="18"/>
  <c r="CS16" i="18"/>
  <c r="BL16" i="18"/>
  <c r="CY16" i="18"/>
  <c r="BW16" i="18"/>
  <c r="M13" i="9"/>
  <c r="AF197" i="9"/>
  <c r="DF28" i="26" s="1"/>
  <c r="FA29" i="26"/>
  <c r="GH29" i="26"/>
  <c r="GC29" i="26"/>
  <c r="EV29" i="26"/>
  <c r="FW29" i="26"/>
  <c r="FG29" i="26"/>
  <c r="EP29" i="26"/>
  <c r="FR29" i="26"/>
  <c r="AN68" i="9"/>
  <c r="S132" i="9"/>
  <c r="FG12" i="19"/>
  <c r="GH12" i="19"/>
  <c r="FA12" i="19"/>
  <c r="GC12" i="19"/>
  <c r="EV12" i="19"/>
  <c r="FW12" i="19"/>
  <c r="FL12" i="19"/>
  <c r="FA19" i="25"/>
  <c r="U13" i="9"/>
  <c r="Q29" i="9"/>
  <c r="S29" i="9" s="1"/>
  <c r="X29" i="9" s="1"/>
  <c r="N601" i="8" s="1"/>
  <c r="EP19" i="25"/>
  <c r="FA30" i="25"/>
  <c r="FR19" i="25"/>
  <c r="FL30" i="25"/>
  <c r="X16" i="9"/>
  <c r="D14" i="31" s="1"/>
  <c r="X95" i="9"/>
  <c r="GC22" i="22"/>
  <c r="EV14" i="18"/>
  <c r="GS19" i="25"/>
  <c r="GC19" i="25"/>
  <c r="FL19" i="25"/>
  <c r="GS30" i="25"/>
  <c r="GH30" i="25"/>
  <c r="EP31" i="24"/>
  <c r="GS22" i="22"/>
  <c r="GS14" i="18"/>
  <c r="EV19" i="25"/>
  <c r="FG19" i="25"/>
  <c r="GH19" i="25"/>
  <c r="FW30" i="25"/>
  <c r="FG30" i="25"/>
  <c r="EV30" i="25"/>
  <c r="Q57" i="9"/>
  <c r="S57" i="9" s="1"/>
  <c r="X57" i="9" s="1"/>
  <c r="W36" i="9"/>
  <c r="AG200" i="9"/>
  <c r="GC31" i="26" s="1"/>
  <c r="FA31" i="24"/>
  <c r="FW19" i="25"/>
  <c r="GC30" i="25"/>
  <c r="EP30" i="25"/>
  <c r="N21" i="9"/>
  <c r="AB21" i="9" s="1"/>
  <c r="AF21" i="9" s="1"/>
  <c r="EH15" i="18" s="1"/>
  <c r="AT345" i="8"/>
  <c r="AT356" i="8" s="1"/>
  <c r="AT352" i="8"/>
  <c r="I132" i="9"/>
  <c r="AK360" i="8"/>
  <c r="FG12" i="21"/>
  <c r="EP24" i="19"/>
  <c r="GH12" i="21"/>
  <c r="FR24" i="19"/>
  <c r="AC10" i="9"/>
  <c r="AG10" i="9" s="1"/>
  <c r="FL22" i="17" s="1"/>
  <c r="GH31" i="24"/>
  <c r="EV22" i="22"/>
  <c r="X38" i="9"/>
  <c r="AC38" i="9" s="1"/>
  <c r="AG38" i="9" s="1"/>
  <c r="GC22" i="19" s="1"/>
  <c r="FL31" i="24"/>
  <c r="FG22" i="22"/>
  <c r="S90" i="9"/>
  <c r="X90" i="9" s="1"/>
  <c r="AP1654" i="8" s="1"/>
  <c r="GS31" i="24"/>
  <c r="EV31" i="24"/>
  <c r="FG31" i="24"/>
  <c r="FW22" i="22"/>
  <c r="GH22" i="22"/>
  <c r="FR22" i="22"/>
  <c r="FG14" i="18"/>
  <c r="EP14" i="18"/>
  <c r="FA14" i="18"/>
  <c r="GS24" i="19"/>
  <c r="FA12" i="21"/>
  <c r="FW31" i="24"/>
  <c r="EP22" i="22"/>
  <c r="GN14" i="18"/>
  <c r="GC14" i="18"/>
  <c r="AG180" i="9"/>
  <c r="FG11" i="26" s="1"/>
  <c r="FR31" i="24"/>
  <c r="GN31" i="24"/>
  <c r="FA22" i="22"/>
  <c r="FL22" i="22"/>
  <c r="GH14" i="18"/>
  <c r="FR14" i="18"/>
  <c r="AC147" i="9"/>
  <c r="AG147" i="9" s="1"/>
  <c r="GC33" i="24" s="1"/>
  <c r="AO1138" i="8"/>
  <c r="L163" i="9"/>
  <c r="L158" i="9" s="1"/>
  <c r="AW461" i="8"/>
  <c r="DJ5" i="21"/>
  <c r="DJ5" i="22"/>
  <c r="DJ5" i="20"/>
  <c r="DJ5" i="19"/>
  <c r="FC6" i="19"/>
  <c r="FC6" i="20"/>
  <c r="FC6" i="22"/>
  <c r="FC6" i="21"/>
  <c r="CE6" i="26"/>
  <c r="CE6" i="27"/>
  <c r="DD22" i="19"/>
  <c r="BG22" i="19"/>
  <c r="BA22" i="19"/>
  <c r="AF184" i="9"/>
  <c r="DR15" i="26" s="1"/>
  <c r="BR22" i="19"/>
  <c r="CH22" i="19"/>
  <c r="BW22" i="19"/>
  <c r="CC22" i="19"/>
  <c r="BL22" i="19"/>
  <c r="AF1333" i="8"/>
  <c r="Z63" i="9"/>
  <c r="AD63" i="9" s="1"/>
  <c r="CN15" i="21" s="1"/>
  <c r="AB147" i="9"/>
  <c r="AF147" i="9" s="1"/>
  <c r="DL33" i="24" s="1"/>
  <c r="AF1138" i="8"/>
  <c r="AB80" i="9"/>
  <c r="AF80" i="9" s="1"/>
  <c r="FD21" i="22" s="1"/>
  <c r="AF892" i="8"/>
  <c r="AC126" i="9"/>
  <c r="AG126" i="9" s="1"/>
  <c r="FG12" i="24" s="1"/>
  <c r="X21" i="9"/>
  <c r="AC21" i="9" s="1"/>
  <c r="AG21" i="9" s="1"/>
  <c r="FW16" i="18" s="1"/>
  <c r="W13" i="9"/>
  <c r="X78" i="9"/>
  <c r="AO884" i="8" s="1"/>
  <c r="S76" i="9"/>
  <c r="AO406" i="8"/>
  <c r="AO414" i="8" s="1"/>
  <c r="H9" i="5"/>
  <c r="FL24" i="19"/>
  <c r="GN24" i="19"/>
  <c r="FG24" i="19"/>
  <c r="GC12" i="21"/>
  <c r="EV12" i="21"/>
  <c r="FW12" i="21"/>
  <c r="GH24" i="19"/>
  <c r="FA24" i="19"/>
  <c r="GC24" i="19"/>
  <c r="EP12" i="21"/>
  <c r="FR12" i="21"/>
  <c r="GS12" i="21"/>
  <c r="Q67" i="9"/>
  <c r="S67" i="9" s="1"/>
  <c r="X67" i="9" s="1"/>
  <c r="AC67" i="9" s="1"/>
  <c r="AG67" i="9" s="1"/>
  <c r="FA24" i="21" s="1"/>
  <c r="EV24" i="19"/>
  <c r="FL12" i="21"/>
  <c r="N33" i="9"/>
  <c r="CJ21" i="26"/>
  <c r="EH21" i="26"/>
  <c r="CE21" i="26"/>
  <c r="DL21" i="26"/>
  <c r="DW21" i="26"/>
  <c r="CP21" i="26"/>
  <c r="DA21" i="26"/>
  <c r="EC21" i="26"/>
  <c r="CU21" i="26"/>
  <c r="DR21" i="26"/>
  <c r="DF21" i="26"/>
  <c r="L111" i="7"/>
  <c r="AG184" i="9"/>
  <c r="GS15" i="26" s="1"/>
  <c r="X193" i="9"/>
  <c r="AG155" i="9"/>
  <c r="FL13" i="25" s="1"/>
  <c r="D62" i="31"/>
  <c r="AC87" i="9"/>
  <c r="AG87" i="9" s="1"/>
  <c r="FW31" i="22" s="1"/>
  <c r="D39" i="31"/>
  <c r="AG174" i="9"/>
  <c r="FR32" i="25" s="1"/>
  <c r="D74" i="31"/>
  <c r="AC41" i="9"/>
  <c r="AG41" i="9" s="1"/>
  <c r="GC28" i="19" s="1"/>
  <c r="D25" i="31"/>
  <c r="AC19" i="9"/>
  <c r="AG19" i="9" s="1"/>
  <c r="D15" i="31"/>
  <c r="AC8" i="9"/>
  <c r="AG8" i="9" s="1"/>
  <c r="D8" i="31"/>
  <c r="AG152" i="9"/>
  <c r="GH10" i="25" s="1"/>
  <c r="D59" i="31"/>
  <c r="AC92" i="9"/>
  <c r="AG92" i="9" s="1"/>
  <c r="GC6" i="23" s="1"/>
  <c r="AC11" i="9"/>
  <c r="AG11" i="9" s="1"/>
  <c r="GH24" i="17" s="1"/>
  <c r="D10" i="31"/>
  <c r="S24" i="9"/>
  <c r="X24" i="9" s="1"/>
  <c r="D17" i="31" s="1"/>
  <c r="AC99" i="9"/>
  <c r="AG99" i="9" s="1"/>
  <c r="GS13" i="23" s="1"/>
  <c r="D41" i="31"/>
  <c r="AG162" i="9"/>
  <c r="GC20" i="25" s="1"/>
  <c r="D68" i="31"/>
  <c r="D79" i="31" s="1"/>
  <c r="AG202" i="9"/>
  <c r="GS33" i="26" s="1"/>
  <c r="D83" i="31"/>
  <c r="AG157" i="9"/>
  <c r="D64" i="31"/>
  <c r="AK414" i="8"/>
  <c r="AG156" i="9"/>
  <c r="FL14" i="25" s="1"/>
  <c r="D63" i="31"/>
  <c r="AC15" i="9"/>
  <c r="AG15" i="9" s="1"/>
  <c r="FG32" i="17" s="1"/>
  <c r="D13" i="31"/>
  <c r="AG168" i="9"/>
  <c r="FL26" i="25" s="1"/>
  <c r="D71" i="31"/>
  <c r="N16" i="9"/>
  <c r="C14" i="31" s="1"/>
  <c r="N83" i="9"/>
  <c r="N95" i="9"/>
  <c r="C124" i="7"/>
  <c r="C126" i="7" s="1"/>
  <c r="G134" i="9" s="1"/>
  <c r="I134" i="9" s="1"/>
  <c r="N134" i="9" s="1"/>
  <c r="AB134" i="9" s="1"/>
  <c r="AF134" i="9" s="1"/>
  <c r="CE20" i="24" s="1"/>
  <c r="K115" i="7"/>
  <c r="AF168" i="9"/>
  <c r="DL26" i="25" s="1"/>
  <c r="C71" i="31"/>
  <c r="AB15" i="9"/>
  <c r="AF15" i="9" s="1"/>
  <c r="DR31" i="17" s="1"/>
  <c r="C13" i="31"/>
  <c r="AF152" i="9"/>
  <c r="CP10" i="25" s="1"/>
  <c r="C59" i="31"/>
  <c r="AF155" i="9"/>
  <c r="DW13" i="25" s="1"/>
  <c r="C62" i="31"/>
  <c r="Z78" i="9"/>
  <c r="AD78" i="9" s="1"/>
  <c r="DD17" i="22" s="1"/>
  <c r="AF172" i="9"/>
  <c r="DR30" i="25" s="1"/>
  <c r="C73" i="31"/>
  <c r="EC19" i="25"/>
  <c r="DA19" i="25"/>
  <c r="AF162" i="9"/>
  <c r="DW20" i="25" s="1"/>
  <c r="C68" i="31"/>
  <c r="C79" i="31" s="1"/>
  <c r="AF202" i="9"/>
  <c r="C83" i="31"/>
  <c r="N78" i="9"/>
  <c r="N76" i="9" s="1"/>
  <c r="AB10" i="9"/>
  <c r="AF10" i="9" s="1"/>
  <c r="FJ21" i="17" s="1"/>
  <c r="C9" i="31"/>
  <c r="AB87" i="9"/>
  <c r="AF87" i="9" s="1"/>
  <c r="CE31" i="22" s="1"/>
  <c r="C39" i="31"/>
  <c r="DW19" i="25"/>
  <c r="EH19" i="25"/>
  <c r="CU19" i="25"/>
  <c r="AF157" i="9"/>
  <c r="DF15" i="25" s="1"/>
  <c r="C64" i="31"/>
  <c r="AB99" i="9"/>
  <c r="AF99" i="9" s="1"/>
  <c r="CP13" i="23" s="1"/>
  <c r="C41" i="31"/>
  <c r="AB8" i="9"/>
  <c r="AF8" i="9" s="1"/>
  <c r="DW17" i="17" s="1"/>
  <c r="C8" i="31"/>
  <c r="DL19" i="25"/>
  <c r="G139" i="9"/>
  <c r="I139" i="9" s="1"/>
  <c r="I24" i="9"/>
  <c r="G67" i="9"/>
  <c r="I67" i="9" s="1"/>
  <c r="Z67" i="9" s="1"/>
  <c r="AD67" i="9" s="1"/>
  <c r="AB92" i="9"/>
  <c r="AF92" i="9" s="1"/>
  <c r="CE6" i="23" s="1"/>
  <c r="AF156" i="9"/>
  <c r="CP14" i="25" s="1"/>
  <c r="C63" i="31"/>
  <c r="CP19" i="25"/>
  <c r="DF19" i="25"/>
  <c r="AF174" i="9"/>
  <c r="C74" i="31"/>
  <c r="Z22" i="9"/>
  <c r="AD22" i="9" s="1"/>
  <c r="N22" i="9"/>
  <c r="G57" i="9"/>
  <c r="I57" i="9" s="1"/>
  <c r="N57" i="9" s="1"/>
  <c r="N17" i="9"/>
  <c r="AB17" i="9" s="1"/>
  <c r="AF17" i="9" s="1"/>
  <c r="FO7" i="18" s="1"/>
  <c r="C116" i="7"/>
  <c r="C118" i="7" s="1"/>
  <c r="G129" i="9" s="1"/>
  <c r="I129" i="9" s="1"/>
  <c r="N129" i="9" s="1"/>
  <c r="AB129" i="9" s="1"/>
  <c r="AF129" i="9" s="1"/>
  <c r="CP15" i="24" s="1"/>
  <c r="L135" i="7"/>
  <c r="K80" i="11"/>
  <c r="I3" i="5" s="1"/>
  <c r="M111" i="7"/>
  <c r="E121" i="7"/>
  <c r="E123" i="7" s="1"/>
  <c r="AL64" i="9" s="1"/>
  <c r="AN64" i="9" s="1"/>
  <c r="AS64" i="9" s="1"/>
  <c r="E107" i="7"/>
  <c r="E109" i="7" s="1"/>
  <c r="AL75" i="9" s="1"/>
  <c r="GC7" i="23"/>
  <c r="GS7" i="23"/>
  <c r="FW7" i="23"/>
  <c r="FA7" i="23"/>
  <c r="FR7" i="23"/>
  <c r="EP7" i="23"/>
  <c r="FL7" i="23"/>
  <c r="GN7" i="23"/>
  <c r="FG7" i="23"/>
  <c r="GH7" i="23"/>
  <c r="EV7" i="23"/>
  <c r="L119" i="7"/>
  <c r="GS20" i="24"/>
  <c r="FW20" i="24"/>
  <c r="FA20" i="24"/>
  <c r="GN20" i="24"/>
  <c r="FL20" i="24"/>
  <c r="GH20" i="24"/>
  <c r="FG20" i="24"/>
  <c r="GC20" i="24"/>
  <c r="EV20" i="24"/>
  <c r="EP20" i="24"/>
  <c r="FR20" i="24"/>
  <c r="GS32" i="21"/>
  <c r="FW32" i="21"/>
  <c r="FA32" i="21"/>
  <c r="GN32" i="21"/>
  <c r="FR32" i="21"/>
  <c r="EV32" i="21"/>
  <c r="GH32" i="21"/>
  <c r="FL32" i="21"/>
  <c r="EP32" i="21"/>
  <c r="GC32" i="21"/>
  <c r="FG32" i="21"/>
  <c r="GS10" i="18"/>
  <c r="FW10" i="18"/>
  <c r="FA10" i="18"/>
  <c r="GN10" i="18"/>
  <c r="FL10" i="18"/>
  <c r="GH10" i="18"/>
  <c r="FG10" i="18"/>
  <c r="GC10" i="18"/>
  <c r="EV10" i="18"/>
  <c r="FR10" i="18"/>
  <c r="EP10" i="18"/>
  <c r="GC10" i="23"/>
  <c r="FG10" i="23"/>
  <c r="GS10" i="23"/>
  <c r="FW10" i="23"/>
  <c r="FA10" i="23"/>
  <c r="FL10" i="23"/>
  <c r="GN10" i="23"/>
  <c r="EV10" i="23"/>
  <c r="GH10" i="23"/>
  <c r="EP10" i="23"/>
  <c r="FR10" i="23"/>
  <c r="GS19" i="24"/>
  <c r="FW19" i="24"/>
  <c r="FA19" i="24"/>
  <c r="FR19" i="24"/>
  <c r="EP19" i="24"/>
  <c r="GN19" i="24"/>
  <c r="FL19" i="24"/>
  <c r="GH19" i="24"/>
  <c r="FG19" i="24"/>
  <c r="GC19" i="24"/>
  <c r="EV19" i="24"/>
  <c r="GC34" i="18"/>
  <c r="FG34" i="18"/>
  <c r="GS34" i="18"/>
  <c r="FW34" i="18"/>
  <c r="FA34" i="18"/>
  <c r="GN34" i="18"/>
  <c r="FR34" i="18"/>
  <c r="EV34" i="18"/>
  <c r="GH34" i="18"/>
  <c r="FL34" i="18"/>
  <c r="EP34" i="18"/>
  <c r="GS16" i="21"/>
  <c r="FW16" i="21"/>
  <c r="FA16" i="21"/>
  <c r="GN16" i="21"/>
  <c r="FR16" i="21"/>
  <c r="EV16" i="21"/>
  <c r="GH16" i="21"/>
  <c r="FL16" i="21"/>
  <c r="EP16" i="21"/>
  <c r="GC16" i="21"/>
  <c r="FG16" i="21"/>
  <c r="AW505" i="8"/>
  <c r="F498" i="8"/>
  <c r="AW498" i="8" s="1"/>
  <c r="M108" i="7"/>
  <c r="GC26" i="19"/>
  <c r="FG26" i="19"/>
  <c r="GS26" i="19"/>
  <c r="FW26" i="19"/>
  <c r="FA26" i="19"/>
  <c r="GN26" i="19"/>
  <c r="FR26" i="19"/>
  <c r="EV26" i="19"/>
  <c r="GH26" i="19"/>
  <c r="FL26" i="19"/>
  <c r="EP26" i="19"/>
  <c r="GS8" i="18"/>
  <c r="FW8" i="18"/>
  <c r="FA8" i="18"/>
  <c r="FR8" i="18"/>
  <c r="EP8" i="18"/>
  <c r="GN8" i="18"/>
  <c r="FL8" i="18"/>
  <c r="GH8" i="18"/>
  <c r="FG8" i="18"/>
  <c r="GC8" i="18"/>
  <c r="EV8" i="18"/>
  <c r="D121" i="7"/>
  <c r="D123" i="7" s="1"/>
  <c r="Q64" i="9" s="1"/>
  <c r="S64" i="9" s="1"/>
  <c r="X64" i="9" s="1"/>
  <c r="AC64" i="9" s="1"/>
  <c r="AG64" i="9" s="1"/>
  <c r="M119" i="7"/>
  <c r="D116" i="7"/>
  <c r="D118" i="7" s="1"/>
  <c r="Q129" i="9" s="1"/>
  <c r="S129" i="9" s="1"/>
  <c r="X129" i="9" s="1"/>
  <c r="AC129" i="9" s="1"/>
  <c r="AG129" i="9" s="1"/>
  <c r="AT243" i="8"/>
  <c r="Z64" i="9"/>
  <c r="AD64" i="9" s="1"/>
  <c r="BA17" i="21" s="1"/>
  <c r="N64" i="9"/>
  <c r="AB64" i="9" s="1"/>
  <c r="AF64" i="9" s="1"/>
  <c r="Y450" i="8"/>
  <c r="Y443" i="8" s="1"/>
  <c r="Y465" i="8" s="1"/>
  <c r="H9" i="4"/>
  <c r="AF200" i="9"/>
  <c r="CU31" i="26" s="1"/>
  <c r="N143" i="9"/>
  <c r="EY25" i="17"/>
  <c r="EC25" i="17"/>
  <c r="FJ25" i="17"/>
  <c r="EH25" i="17"/>
  <c r="ES25" i="17"/>
  <c r="EN25" i="17"/>
  <c r="DL25" i="17"/>
  <c r="FD25" i="17"/>
  <c r="DW25" i="17"/>
  <c r="DR25" i="17"/>
  <c r="FO25" i="17"/>
  <c r="EC14" i="23"/>
  <c r="DF14" i="23"/>
  <c r="CJ14" i="23"/>
  <c r="DL14" i="23"/>
  <c r="CE14" i="23"/>
  <c r="EH14" i="23"/>
  <c r="DA14" i="23"/>
  <c r="CU14" i="23"/>
  <c r="DW14" i="23"/>
  <c r="DR14" i="23"/>
  <c r="CP14" i="23"/>
  <c r="I130" i="9"/>
  <c r="N130" i="9" s="1"/>
  <c r="AB130" i="9" s="1"/>
  <c r="AF130" i="9" s="1"/>
  <c r="EC17" i="25"/>
  <c r="DF17" i="25"/>
  <c r="CJ17" i="25"/>
  <c r="DR17" i="25"/>
  <c r="CP17" i="25"/>
  <c r="DL17" i="25"/>
  <c r="DA17" i="25"/>
  <c r="DW17" i="25"/>
  <c r="CU17" i="25"/>
  <c r="CE17" i="25"/>
  <c r="EH17" i="25"/>
  <c r="EH19" i="24"/>
  <c r="DL19" i="24"/>
  <c r="CP19" i="24"/>
  <c r="EC19" i="24"/>
  <c r="DA19" i="24"/>
  <c r="DW19" i="24"/>
  <c r="CU19" i="24"/>
  <c r="CJ19" i="24"/>
  <c r="DF19" i="24"/>
  <c r="CE19" i="24"/>
  <c r="DR19" i="24"/>
  <c r="CY9" i="18"/>
  <c r="CC9" i="18"/>
  <c r="BG9" i="18"/>
  <c r="CS9" i="18"/>
  <c r="BW9" i="18"/>
  <c r="BA9" i="18"/>
  <c r="BR9" i="18"/>
  <c r="CN9" i="18"/>
  <c r="DD9" i="18"/>
  <c r="BL9" i="18"/>
  <c r="CH9" i="18"/>
  <c r="CN33" i="21"/>
  <c r="BR33" i="21"/>
  <c r="CH33" i="21"/>
  <c r="BG33" i="21"/>
  <c r="CS33" i="21"/>
  <c r="BA33" i="21"/>
  <c r="CC33" i="21"/>
  <c r="BW33" i="21"/>
  <c r="DD33" i="21"/>
  <c r="BL33" i="21"/>
  <c r="CY33" i="21"/>
  <c r="CY19" i="17"/>
  <c r="CC19" i="17"/>
  <c r="BG19" i="17"/>
  <c r="CN19" i="17"/>
  <c r="BL19" i="17"/>
  <c r="BW19" i="17"/>
  <c r="BR19" i="17"/>
  <c r="CH19" i="17"/>
  <c r="BA19" i="17"/>
  <c r="DD19" i="17"/>
  <c r="CS19" i="17"/>
  <c r="EY13" i="19"/>
  <c r="EC13" i="19"/>
  <c r="FO13" i="19"/>
  <c r="EN13" i="19"/>
  <c r="DL13" i="19"/>
  <c r="FJ13" i="19"/>
  <c r="EH13" i="19"/>
  <c r="FD13" i="19"/>
  <c r="DR13" i="19"/>
  <c r="ES13" i="19"/>
  <c r="DW13" i="19"/>
  <c r="CY11" i="18"/>
  <c r="CC11" i="18"/>
  <c r="BG11" i="18"/>
  <c r="DD11" i="18"/>
  <c r="BW11" i="18"/>
  <c r="CS11" i="18"/>
  <c r="BR11" i="18"/>
  <c r="CN11" i="18"/>
  <c r="BA11" i="18"/>
  <c r="CH11" i="18"/>
  <c r="BL11" i="18"/>
  <c r="CS31" i="17"/>
  <c r="BW31" i="17"/>
  <c r="BA31" i="17"/>
  <c r="CN31" i="17"/>
  <c r="BR31" i="17"/>
  <c r="CH31" i="17"/>
  <c r="BL31" i="17"/>
  <c r="CY31" i="17"/>
  <c r="CC31" i="17"/>
  <c r="DD31" i="17"/>
  <c r="BG31" i="17"/>
  <c r="DD7" i="18"/>
  <c r="CH7" i="18"/>
  <c r="BL7" i="18"/>
  <c r="CY7" i="18"/>
  <c r="CC7" i="18"/>
  <c r="BG7" i="18"/>
  <c r="BW7" i="18"/>
  <c r="BA7" i="18"/>
  <c r="BR7" i="18"/>
  <c r="CS7" i="18"/>
  <c r="CN7" i="18"/>
  <c r="CY34" i="17"/>
  <c r="CC34" i="17"/>
  <c r="BG34" i="17"/>
  <c r="CS34" i="17"/>
  <c r="BW34" i="17"/>
  <c r="BA34" i="17"/>
  <c r="CN34" i="17"/>
  <c r="BR34" i="17"/>
  <c r="BL34" i="17"/>
  <c r="CH34" i="17"/>
  <c r="DD34" i="17"/>
  <c r="CN27" i="19"/>
  <c r="BR27" i="19"/>
  <c r="DD27" i="19"/>
  <c r="CC27" i="19"/>
  <c r="BA27" i="19"/>
  <c r="CY27" i="19"/>
  <c r="BW27" i="19"/>
  <c r="CH27" i="19"/>
  <c r="BL27" i="19"/>
  <c r="BG27" i="19"/>
  <c r="CS27" i="19"/>
  <c r="G80" i="11"/>
  <c r="I3" i="4" s="1"/>
  <c r="CN14" i="17"/>
  <c r="BR14" i="17"/>
  <c r="CC14" i="17"/>
  <c r="CS14" i="17"/>
  <c r="BA14" i="17"/>
  <c r="DD14" i="17"/>
  <c r="CH14" i="17"/>
  <c r="BL14" i="17"/>
  <c r="CY14" i="17"/>
  <c r="BG14" i="17"/>
  <c r="BW14" i="17"/>
  <c r="CN11" i="21"/>
  <c r="BR11" i="21"/>
  <c r="CS11" i="21"/>
  <c r="BL11" i="21"/>
  <c r="CH11" i="21"/>
  <c r="BG11" i="21"/>
  <c r="DD11" i="21"/>
  <c r="BA11" i="21"/>
  <c r="CC11" i="21"/>
  <c r="CY11" i="21"/>
  <c r="BW11" i="21"/>
  <c r="EH7" i="23"/>
  <c r="DL7" i="23"/>
  <c r="CP7" i="23"/>
  <c r="DR7" i="23"/>
  <c r="CJ7" i="23"/>
  <c r="DA7" i="23"/>
  <c r="CU7" i="23"/>
  <c r="EC7" i="23"/>
  <c r="CE7" i="23"/>
  <c r="DW7" i="23"/>
  <c r="DF7" i="23"/>
  <c r="N187" i="9"/>
  <c r="G349" i="11"/>
  <c r="I8" i="4" s="1"/>
  <c r="EC10" i="23"/>
  <c r="DF10" i="23"/>
  <c r="CJ10" i="23"/>
  <c r="DL10" i="23"/>
  <c r="CE10" i="23"/>
  <c r="DR10" i="23"/>
  <c r="DW10" i="23"/>
  <c r="DA10" i="23"/>
  <c r="CP10" i="23"/>
  <c r="EH10" i="23"/>
  <c r="CU10" i="23"/>
  <c r="FD33" i="21"/>
  <c r="EH33" i="21"/>
  <c r="DL33" i="21"/>
  <c r="ES33" i="21"/>
  <c r="DR33" i="21"/>
  <c r="FO33" i="21"/>
  <c r="EC33" i="21"/>
  <c r="FJ33" i="21"/>
  <c r="DW33" i="21"/>
  <c r="EY33" i="21"/>
  <c r="EN33" i="21"/>
  <c r="CP11" i="23"/>
  <c r="DF11" i="23"/>
  <c r="CE11" i="23"/>
  <c r="DR11" i="23"/>
  <c r="DW11" i="23"/>
  <c r="FO9" i="18"/>
  <c r="ES9" i="18"/>
  <c r="DW9" i="18"/>
  <c r="FJ9" i="18"/>
  <c r="EN9" i="18"/>
  <c r="DR9" i="18"/>
  <c r="FD9" i="18"/>
  <c r="DL9" i="18"/>
  <c r="EY9" i="18"/>
  <c r="EH9" i="18"/>
  <c r="EC9" i="18"/>
  <c r="DD33" i="18"/>
  <c r="CH33" i="18"/>
  <c r="BL33" i="18"/>
  <c r="CS33" i="18"/>
  <c r="BR33" i="18"/>
  <c r="CN33" i="18"/>
  <c r="BG33" i="18"/>
  <c r="BA33" i="18"/>
  <c r="CC33" i="18"/>
  <c r="BW33" i="18"/>
  <c r="CY33" i="18"/>
  <c r="CY24" i="17"/>
  <c r="CC24" i="17"/>
  <c r="BG24" i="17"/>
  <c r="DD24" i="17"/>
  <c r="BW24" i="17"/>
  <c r="BL24" i="17"/>
  <c r="BA24" i="17"/>
  <c r="CS24" i="17"/>
  <c r="BR24" i="17"/>
  <c r="CN24" i="17"/>
  <c r="CH24" i="17"/>
  <c r="CN15" i="18"/>
  <c r="BR15" i="18"/>
  <c r="CS15" i="18"/>
  <c r="BL15" i="18"/>
  <c r="CH15" i="18"/>
  <c r="BG15" i="18"/>
  <c r="CC15" i="18"/>
  <c r="BA15" i="18"/>
  <c r="CY15" i="18"/>
  <c r="BW15" i="18"/>
  <c r="DD15" i="18"/>
  <c r="CN33" i="17"/>
  <c r="BR33" i="17"/>
  <c r="DD33" i="17"/>
  <c r="CH33" i="17"/>
  <c r="BL33" i="17"/>
  <c r="CC33" i="17"/>
  <c r="BG33" i="17"/>
  <c r="CS33" i="17"/>
  <c r="BW33" i="17"/>
  <c r="CY33" i="17"/>
  <c r="BA33" i="17"/>
  <c r="CY13" i="17"/>
  <c r="CC13" i="17"/>
  <c r="BG13" i="17"/>
  <c r="BR13" i="17"/>
  <c r="CH13" i="17"/>
  <c r="CS13" i="17"/>
  <c r="BW13" i="17"/>
  <c r="BA13" i="17"/>
  <c r="CN13" i="17"/>
  <c r="DD13" i="17"/>
  <c r="BL13" i="17"/>
  <c r="G262" i="11"/>
  <c r="I7" i="4" s="1"/>
  <c r="DD17" i="17"/>
  <c r="CH17" i="17"/>
  <c r="BL17" i="17"/>
  <c r="CS17" i="17"/>
  <c r="BR17" i="17"/>
  <c r="CC17" i="17"/>
  <c r="CN17" i="17"/>
  <c r="BG17" i="17"/>
  <c r="BA17" i="17"/>
  <c r="CY17" i="17"/>
  <c r="BW17" i="17"/>
  <c r="G213" i="11"/>
  <c r="I6" i="4" s="1"/>
  <c r="R356" i="8"/>
  <c r="DD22" i="18"/>
  <c r="CH22" i="18"/>
  <c r="BL22" i="18"/>
  <c r="CC22" i="18"/>
  <c r="BA22" i="18"/>
  <c r="CY22" i="18"/>
  <c r="BW22" i="18"/>
  <c r="CN22" i="18"/>
  <c r="CS22" i="18"/>
  <c r="BR22" i="18"/>
  <c r="BG22" i="18"/>
  <c r="EC10" i="27"/>
  <c r="DF10" i="27"/>
  <c r="CJ10" i="27"/>
  <c r="EH10" i="27"/>
  <c r="DA10" i="27"/>
  <c r="CU10" i="27"/>
  <c r="DW10" i="27"/>
  <c r="CP10" i="27"/>
  <c r="DL10" i="27"/>
  <c r="CE10" i="27"/>
  <c r="DR10" i="27"/>
  <c r="CN11" i="19"/>
  <c r="BR11" i="19"/>
  <c r="DD11" i="19"/>
  <c r="CC11" i="19"/>
  <c r="BA11" i="19"/>
  <c r="CY11" i="19"/>
  <c r="BW11" i="19"/>
  <c r="CH11" i="19"/>
  <c r="BG11" i="19"/>
  <c r="BL11" i="19"/>
  <c r="CS11" i="19"/>
  <c r="DD25" i="17"/>
  <c r="CH25" i="17"/>
  <c r="BL25" i="17"/>
  <c r="CY25" i="17"/>
  <c r="BW25" i="17"/>
  <c r="CN25" i="17"/>
  <c r="BA25" i="17"/>
  <c r="CS25" i="17"/>
  <c r="BR25" i="17"/>
  <c r="BG25" i="17"/>
  <c r="CC25" i="17"/>
  <c r="CS21" i="17"/>
  <c r="BW21" i="17"/>
  <c r="BA21" i="17"/>
  <c r="CH21" i="17"/>
  <c r="BG21" i="17"/>
  <c r="BR21" i="17"/>
  <c r="BL21" i="17"/>
  <c r="DD21" i="17"/>
  <c r="CC21" i="17"/>
  <c r="CY21" i="17"/>
  <c r="CN21" i="17"/>
  <c r="N179" i="9"/>
  <c r="AF180" i="9"/>
  <c r="K119" i="7"/>
  <c r="AS24" i="9"/>
  <c r="AS23" i="9" s="1"/>
  <c r="AN23" i="9"/>
  <c r="AN4" i="9" s="1"/>
  <c r="AH293" i="8"/>
  <c r="AS13" i="9"/>
  <c r="K349" i="11"/>
  <c r="I8" i="5" s="1"/>
  <c r="AP4" i="9"/>
  <c r="AP3" i="9" s="1"/>
  <c r="M124" i="7"/>
  <c r="L127" i="7"/>
  <c r="S36" i="9"/>
  <c r="G9" i="5"/>
  <c r="R414" i="8"/>
  <c r="M128" i="7"/>
  <c r="L124" i="7"/>
  <c r="AS36" i="9"/>
  <c r="K107" i="11"/>
  <c r="I4" i="5" s="1"/>
  <c r="V163" i="9"/>
  <c r="V158" i="9" s="1"/>
  <c r="AG159" i="9"/>
  <c r="AF164" i="9"/>
  <c r="N163" i="9"/>
  <c r="Z82" i="34" s="1"/>
  <c r="AB6" i="9"/>
  <c r="AF6" i="9" s="1"/>
  <c r="AB61" i="9"/>
  <c r="AF61" i="9" s="1"/>
  <c r="AI745" i="8"/>
  <c r="P745" i="8" s="1"/>
  <c r="N14" i="9"/>
  <c r="C12" i="31" s="1"/>
  <c r="Z14" i="9"/>
  <c r="AD14" i="9" s="1"/>
  <c r="I13" i="9"/>
  <c r="K4" i="11"/>
  <c r="I2" i="5" s="1"/>
  <c r="G106" i="7"/>
  <c r="D107" i="7" s="1"/>
  <c r="AF170" i="9"/>
  <c r="N169" i="9"/>
  <c r="X163" i="9"/>
  <c r="AG164" i="9"/>
  <c r="V7" i="9"/>
  <c r="W7" i="9" s="1"/>
  <c r="P288" i="8"/>
  <c r="S13" i="9"/>
  <c r="X14" i="9"/>
  <c r="D12" i="31" s="1"/>
  <c r="K213" i="11"/>
  <c r="I6" i="5" s="1"/>
  <c r="M131" i="7"/>
  <c r="Y513" i="8"/>
  <c r="Y487" i="8"/>
  <c r="Y509" i="8" s="1"/>
  <c r="AT341" i="8"/>
  <c r="M360" i="8"/>
  <c r="K262" i="11"/>
  <c r="I7" i="5" s="1"/>
  <c r="AA69" i="9"/>
  <c r="AE69" i="9" s="1"/>
  <c r="M68" i="9"/>
  <c r="N38" i="9"/>
  <c r="Z38" i="9"/>
  <c r="AD38" i="9" s="1"/>
  <c r="I36" i="9"/>
  <c r="O139" i="7"/>
  <c r="L141" i="7" s="1"/>
  <c r="AS5" i="9"/>
  <c r="AB63" i="9"/>
  <c r="AF63" i="9" s="1"/>
  <c r="AI747" i="8"/>
  <c r="P747" i="8" s="1"/>
  <c r="X37" i="9"/>
  <c r="D22" i="31" s="1"/>
  <c r="Q69" i="9"/>
  <c r="S69" i="9" s="1"/>
  <c r="X74" i="9"/>
  <c r="AG773" i="8" s="1"/>
  <c r="AC116" i="9"/>
  <c r="AG116" i="9" s="1"/>
  <c r="G4" i="11"/>
  <c r="I2" i="4" s="1"/>
  <c r="G9" i="4"/>
  <c r="N74" i="9"/>
  <c r="T773" i="8" s="1"/>
  <c r="Z74" i="9"/>
  <c r="AD74" i="9" s="1"/>
  <c r="AA15" i="9"/>
  <c r="AE15" i="9" s="1"/>
  <c r="K13" i="9"/>
  <c r="AH256" i="8"/>
  <c r="Z29" i="9"/>
  <c r="AD29" i="9" s="1"/>
  <c r="N29" i="9"/>
  <c r="AG178" i="9"/>
  <c r="AT395" i="8"/>
  <c r="N193" i="9"/>
  <c r="AF194" i="9"/>
  <c r="M36" i="9"/>
  <c r="AA37" i="9"/>
  <c r="AE37" i="9" s="1"/>
  <c r="N37" i="9"/>
  <c r="C22" i="31" s="1"/>
  <c r="Z5" i="9"/>
  <c r="AD5" i="9" s="1"/>
  <c r="AA57" i="9"/>
  <c r="AE57" i="9" s="1"/>
  <c r="M56" i="9"/>
  <c r="AG170" i="9"/>
  <c r="X169" i="9"/>
  <c r="Q513" i="8"/>
  <c r="Q487" i="8"/>
  <c r="Q509" i="8" s="1"/>
  <c r="H360" i="8"/>
  <c r="AG151" i="9"/>
  <c r="N11" i="9"/>
  <c r="Z11" i="9"/>
  <c r="AD11" i="9" s="1"/>
  <c r="F9" i="5"/>
  <c r="AB116" i="9"/>
  <c r="AF116" i="9" s="1"/>
  <c r="K140" i="11"/>
  <c r="I5" i="5" s="1"/>
  <c r="AC6" i="9"/>
  <c r="AG6" i="9" s="1"/>
  <c r="G69" i="9"/>
  <c r="I69" i="9" s="1"/>
  <c r="F443" i="8"/>
  <c r="F469" i="8"/>
  <c r="AC84" i="9"/>
  <c r="AG84" i="9" s="1"/>
  <c r="X83" i="9"/>
  <c r="M1645" i="8" s="1"/>
  <c r="N71" i="9"/>
  <c r="AB71" i="9" s="1"/>
  <c r="AF71" i="9" s="1"/>
  <c r="Z71" i="9"/>
  <c r="AD71" i="9" s="1"/>
  <c r="L7" i="9"/>
  <c r="M7" i="9" s="1"/>
  <c r="P251" i="8"/>
  <c r="AT235" i="8"/>
  <c r="L256" i="8"/>
  <c r="AF178" i="9"/>
  <c r="K108" i="7"/>
  <c r="AT384" i="8"/>
  <c r="H414" i="8"/>
  <c r="L293" i="8"/>
  <c r="AT272" i="8"/>
  <c r="O106" i="7"/>
  <c r="L108" i="7" s="1"/>
  <c r="AC513" i="8"/>
  <c r="AC487" i="8"/>
  <c r="AC509" i="8" s="1"/>
  <c r="AS57" i="9"/>
  <c r="AS56" i="9" s="1"/>
  <c r="AN56" i="9"/>
  <c r="AC139" i="9"/>
  <c r="AG139" i="9" s="1"/>
  <c r="X138" i="9"/>
  <c r="AW988" i="8"/>
  <c r="G107" i="11"/>
  <c r="I4" i="4" s="1"/>
  <c r="N151" i="9"/>
  <c r="G140" i="11"/>
  <c r="I5" i="4" s="1"/>
  <c r="AW494" i="8"/>
  <c r="F487" i="8"/>
  <c r="F513" i="8"/>
  <c r="F9" i="4"/>
  <c r="EP11" i="23" l="1"/>
  <c r="GS11" i="23"/>
  <c r="AO40" i="34"/>
  <c r="D48" i="31"/>
  <c r="AC125" i="9"/>
  <c r="AG125" i="9" s="1"/>
  <c r="EP23" i="24"/>
  <c r="GN23" i="24"/>
  <c r="FL23" i="24"/>
  <c r="FR23" i="24"/>
  <c r="GH23" i="24"/>
  <c r="GS23" i="24"/>
  <c r="FG23" i="24"/>
  <c r="FW23" i="24"/>
  <c r="GC23" i="24"/>
  <c r="FA23" i="24"/>
  <c r="EV23" i="24"/>
  <c r="CU23" i="24"/>
  <c r="EC23" i="24"/>
  <c r="CP23" i="24"/>
  <c r="DW23" i="24"/>
  <c r="DR23" i="24"/>
  <c r="DA23" i="24"/>
  <c r="DL23" i="24"/>
  <c r="DF23" i="24"/>
  <c r="CE23" i="24"/>
  <c r="CJ23" i="24"/>
  <c r="EH23" i="24"/>
  <c r="AN75" i="9"/>
  <c r="AS75" i="9" s="1"/>
  <c r="AS73" i="9" s="1"/>
  <c r="D53" i="31"/>
  <c r="N132" i="9"/>
  <c r="AB132" i="9" s="1"/>
  <c r="AF132" i="9" s="1"/>
  <c r="N126" i="9"/>
  <c r="AB126" i="9" s="1"/>
  <c r="AF126" i="9" s="1"/>
  <c r="N139" i="9"/>
  <c r="AB139" i="9" s="1"/>
  <c r="AF139" i="9" s="1"/>
  <c r="X132" i="9"/>
  <c r="AC132" i="9" s="1"/>
  <c r="AG132" i="9" s="1"/>
  <c r="CJ11" i="23"/>
  <c r="DL11" i="23"/>
  <c r="DA11" i="23"/>
  <c r="EH11" i="23"/>
  <c r="FG30" i="22"/>
  <c r="CU11" i="23"/>
  <c r="FG22" i="17"/>
  <c r="GH11" i="23"/>
  <c r="FG11" i="23"/>
  <c r="EV11" i="23"/>
  <c r="GC11" i="23"/>
  <c r="GN11" i="23"/>
  <c r="FL11" i="23"/>
  <c r="FR11" i="23"/>
  <c r="FA11" i="23"/>
  <c r="AI117" i="38"/>
  <c r="BB117" i="38" s="1"/>
  <c r="AF154" i="9"/>
  <c r="DA12" i="25" s="1"/>
  <c r="AF1304" i="8"/>
  <c r="AG154" i="9"/>
  <c r="FL12" i="25" s="1"/>
  <c r="AO1304" i="8"/>
  <c r="FW30" i="22"/>
  <c r="FR30" i="22"/>
  <c r="CN13" i="19"/>
  <c r="DR28" i="22"/>
  <c r="D61" i="31"/>
  <c r="GS20" i="17"/>
  <c r="DL28" i="22"/>
  <c r="CP30" i="22"/>
  <c r="DF28" i="22"/>
  <c r="X176" i="9"/>
  <c r="AG176" i="9" s="1"/>
  <c r="FW7" i="26" s="1"/>
  <c r="CE28" i="22"/>
  <c r="CU28" i="22"/>
  <c r="EC28" i="22"/>
  <c r="DF11" i="25"/>
  <c r="CE30" i="22"/>
  <c r="EH28" i="22"/>
  <c r="DW28" i="22"/>
  <c r="DW11" i="25"/>
  <c r="DA11" i="25"/>
  <c r="EC30" i="22"/>
  <c r="DF30" i="22"/>
  <c r="DR30" i="22"/>
  <c r="DW30" i="22"/>
  <c r="DA28" i="22"/>
  <c r="CP28" i="22"/>
  <c r="DA30" i="22"/>
  <c r="CJ30" i="22"/>
  <c r="DL30" i="22"/>
  <c r="EH30" i="22"/>
  <c r="FL30" i="22"/>
  <c r="FA30" i="22"/>
  <c r="GN30" i="22"/>
  <c r="GS30" i="22"/>
  <c r="GC30" i="22"/>
  <c r="GH30" i="22"/>
  <c r="EP30" i="22"/>
  <c r="EP28" i="26"/>
  <c r="X89" i="9"/>
  <c r="AC89" i="9" s="1"/>
  <c r="AG89" i="9" s="1"/>
  <c r="CH13" i="19"/>
  <c r="AB90" i="9"/>
  <c r="AF90" i="9" s="1"/>
  <c r="DR34" i="22" s="1"/>
  <c r="FR28" i="26"/>
  <c r="GN11" i="25"/>
  <c r="FA25" i="26"/>
  <c r="GS28" i="26"/>
  <c r="N66" i="9"/>
  <c r="AI750" i="8" s="1"/>
  <c r="P750" i="8" s="1"/>
  <c r="X150" i="9"/>
  <c r="D57" i="31" s="1"/>
  <c r="FO19" i="17"/>
  <c r="DL11" i="25"/>
  <c r="CP11" i="25"/>
  <c r="FW20" i="17"/>
  <c r="V150" i="9"/>
  <c r="CE11" i="25"/>
  <c r="EH11" i="25"/>
  <c r="CU11" i="25"/>
  <c r="DL19" i="17"/>
  <c r="EC11" i="25"/>
  <c r="CJ11" i="25"/>
  <c r="FL28" i="26"/>
  <c r="GN28" i="26"/>
  <c r="FG28" i="26"/>
  <c r="FA28" i="26"/>
  <c r="FA11" i="25"/>
  <c r="GH28" i="26"/>
  <c r="FG25" i="26"/>
  <c r="GC28" i="26"/>
  <c r="EV28" i="26"/>
  <c r="AI14" i="38"/>
  <c r="BB14" i="38"/>
  <c r="BD13" i="38"/>
  <c r="AP13" i="38"/>
  <c r="D88" i="31"/>
  <c r="BD43" i="38"/>
  <c r="AP43" i="38"/>
  <c r="BH18" i="38"/>
  <c r="AP18" i="38"/>
  <c r="BD18" i="38"/>
  <c r="BD38" i="38"/>
  <c r="AP38" i="38"/>
  <c r="BD40" i="38"/>
  <c r="AP16" i="38"/>
  <c r="AP40" i="38"/>
  <c r="BD16" i="38"/>
  <c r="CY13" i="19"/>
  <c r="DR19" i="17"/>
  <c r="CH20" i="18"/>
  <c r="BB43" i="38"/>
  <c r="AI43" i="38"/>
  <c r="L150" i="9"/>
  <c r="BB40" i="38"/>
  <c r="AI40" i="38"/>
  <c r="AI16" i="38"/>
  <c r="BB16" i="38"/>
  <c r="DL26" i="26"/>
  <c r="Z73" i="34"/>
  <c r="BF18" i="38"/>
  <c r="BB18" i="38" s="1"/>
  <c r="AI18" i="38" s="1"/>
  <c r="C61" i="31"/>
  <c r="C78" i="31" s="1"/>
  <c r="C35" i="31"/>
  <c r="FL11" i="25"/>
  <c r="GS11" i="25"/>
  <c r="GC11" i="25"/>
  <c r="EV20" i="17"/>
  <c r="GH20" i="17"/>
  <c r="GN20" i="17"/>
  <c r="AO82" i="34"/>
  <c r="FW10" i="27"/>
  <c r="FR11" i="25"/>
  <c r="EV11" i="25"/>
  <c r="GC20" i="17"/>
  <c r="FG20" i="17"/>
  <c r="AO90" i="34"/>
  <c r="AO83" i="34"/>
  <c r="EP11" i="25"/>
  <c r="FW11" i="25"/>
  <c r="FG11" i="25"/>
  <c r="AO73" i="34"/>
  <c r="EP20" i="17"/>
  <c r="FA20" i="17"/>
  <c r="FL20" i="17"/>
  <c r="CE19" i="26"/>
  <c r="CU19" i="26"/>
  <c r="EH19" i="26"/>
  <c r="BR13" i="19"/>
  <c r="BA13" i="19"/>
  <c r="DD13" i="19"/>
  <c r="EN19" i="17"/>
  <c r="EY19" i="17"/>
  <c r="CS13" i="19"/>
  <c r="CC13" i="19"/>
  <c r="CU26" i="26"/>
  <c r="FD19" i="17"/>
  <c r="EC19" i="17"/>
  <c r="DW19" i="17"/>
  <c r="BW20" i="18"/>
  <c r="C88" i="31"/>
  <c r="Z90" i="34"/>
  <c r="Z83" i="34"/>
  <c r="BG13" i="19"/>
  <c r="BW13" i="19"/>
  <c r="DF26" i="26"/>
  <c r="FJ19" i="17"/>
  <c r="EH19" i="17"/>
  <c r="BA20" i="18"/>
  <c r="AB142" i="9"/>
  <c r="AF142" i="9" s="1"/>
  <c r="DW28" i="24" s="1"/>
  <c r="AF205" i="9"/>
  <c r="DW9" i="27" s="1"/>
  <c r="EC26" i="26"/>
  <c r="CJ26" i="26"/>
  <c r="EH26" i="26"/>
  <c r="CY20" i="18"/>
  <c r="CC20" i="18"/>
  <c r="BR20" i="18"/>
  <c r="DR25" i="25"/>
  <c r="CE26" i="26"/>
  <c r="DR26" i="26"/>
  <c r="BL13" i="22"/>
  <c r="BL20" i="18"/>
  <c r="DD20" i="18"/>
  <c r="CN20" i="18"/>
  <c r="C25" i="31"/>
  <c r="DW26" i="26"/>
  <c r="DA26" i="26"/>
  <c r="CS20" i="18"/>
  <c r="CJ24" i="25"/>
  <c r="AH1261" i="8"/>
  <c r="EP18" i="25"/>
  <c r="FL10" i="27"/>
  <c r="GS10" i="27"/>
  <c r="EV10" i="27"/>
  <c r="FR10" i="27"/>
  <c r="D110" i="7"/>
  <c r="Q141" i="9" s="1"/>
  <c r="S141" i="9" s="1"/>
  <c r="X141" i="9" s="1"/>
  <c r="BW25" i="19"/>
  <c r="DD25" i="19"/>
  <c r="BR25" i="19"/>
  <c r="BA25" i="19"/>
  <c r="CC25" i="19"/>
  <c r="BL25" i="19"/>
  <c r="CH25" i="19"/>
  <c r="CN25" i="19"/>
  <c r="CS25" i="19"/>
  <c r="CY25" i="19"/>
  <c r="BG25" i="19"/>
  <c r="K124" i="7"/>
  <c r="G135" i="9" s="1"/>
  <c r="I135" i="9" s="1"/>
  <c r="N135" i="9" s="1"/>
  <c r="C52" i="31"/>
  <c r="AB39" i="9"/>
  <c r="AF39" i="9" s="1"/>
  <c r="C24" i="31"/>
  <c r="C107" i="7"/>
  <c r="C109" i="7" s="1"/>
  <c r="G75" i="9" s="1"/>
  <c r="I75" i="9" s="1"/>
  <c r="I73" i="9" s="1"/>
  <c r="BG23" i="19"/>
  <c r="BA23" i="19"/>
  <c r="BR23" i="19"/>
  <c r="CN23" i="19"/>
  <c r="CS23" i="19"/>
  <c r="CY23" i="19"/>
  <c r="BL23" i="19"/>
  <c r="DD23" i="19"/>
  <c r="CC23" i="19"/>
  <c r="CH23" i="19"/>
  <c r="BW23" i="19"/>
  <c r="K140" i="7"/>
  <c r="G54" i="9" s="1"/>
  <c r="I54" i="9" s="1"/>
  <c r="I43" i="9" s="1"/>
  <c r="D109" i="7"/>
  <c r="EP18" i="18"/>
  <c r="AG205" i="9"/>
  <c r="FW9" i="27" s="1"/>
  <c r="Q54" i="9"/>
  <c r="S54" i="9" s="1"/>
  <c r="FW19" i="26"/>
  <c r="GH25" i="26"/>
  <c r="GC25" i="26"/>
  <c r="EV25" i="26"/>
  <c r="FW25" i="26"/>
  <c r="GC19" i="26"/>
  <c r="EP25" i="26"/>
  <c r="FR25" i="26"/>
  <c r="GS25" i="26"/>
  <c r="GH19" i="26"/>
  <c r="FL25" i="26"/>
  <c r="GS19" i="26"/>
  <c r="FR19" i="26"/>
  <c r="AC142" i="9"/>
  <c r="AG142" i="9" s="1"/>
  <c r="FW28" i="24" s="1"/>
  <c r="GC18" i="25"/>
  <c r="CU24" i="25"/>
  <c r="EC24" i="25"/>
  <c r="DF24" i="25"/>
  <c r="D170" i="31"/>
  <c r="GN24" i="25"/>
  <c r="GC18" i="18"/>
  <c r="FL24" i="25"/>
  <c r="EP26" i="26"/>
  <c r="GS26" i="26"/>
  <c r="BR13" i="22"/>
  <c r="DW18" i="25"/>
  <c r="DR18" i="25"/>
  <c r="CU25" i="25"/>
  <c r="BA13" i="22"/>
  <c r="D77" i="31"/>
  <c r="G141" i="9"/>
  <c r="I141" i="9" s="1"/>
  <c r="N141" i="9" s="1"/>
  <c r="Q119" i="9"/>
  <c r="S119" i="9" s="1"/>
  <c r="X119" i="9" s="1"/>
  <c r="AG179" i="9"/>
  <c r="FW10" i="26" s="1"/>
  <c r="FA19" i="26"/>
  <c r="FL19" i="26"/>
  <c r="GN19" i="26"/>
  <c r="EP19" i="26"/>
  <c r="FG19" i="26"/>
  <c r="CC13" i="22"/>
  <c r="DD13" i="22"/>
  <c r="CN13" i="22"/>
  <c r="DA18" i="25"/>
  <c r="CU18" i="25"/>
  <c r="CP18" i="25"/>
  <c r="DF25" i="25"/>
  <c r="CP25" i="25"/>
  <c r="DA25" i="25"/>
  <c r="BG13" i="22"/>
  <c r="BW13" i="22"/>
  <c r="DF18" i="25"/>
  <c r="EC18" i="25"/>
  <c r="DL18" i="25"/>
  <c r="DL25" i="25"/>
  <c r="CH13" i="22"/>
  <c r="CS13" i="22"/>
  <c r="CE18" i="25"/>
  <c r="CJ18" i="25"/>
  <c r="EC25" i="25"/>
  <c r="DR19" i="26"/>
  <c r="EC19" i="26"/>
  <c r="CP19" i="26"/>
  <c r="EH24" i="25"/>
  <c r="CE25" i="25"/>
  <c r="CJ25" i="25"/>
  <c r="EH25" i="25"/>
  <c r="DA19" i="26"/>
  <c r="DL19" i="26"/>
  <c r="CJ19" i="26"/>
  <c r="DF19" i="26"/>
  <c r="DR24" i="25"/>
  <c r="CE24" i="25"/>
  <c r="DL24" i="25"/>
  <c r="DW24" i="25"/>
  <c r="CP24" i="25"/>
  <c r="EV24" i="25"/>
  <c r="GN18" i="18"/>
  <c r="FW24" i="25"/>
  <c r="FR26" i="26"/>
  <c r="GH10" i="27"/>
  <c r="GN10" i="27"/>
  <c r="FG10" i="27"/>
  <c r="FA18" i="18"/>
  <c r="FL26" i="26"/>
  <c r="FG24" i="25"/>
  <c r="EP24" i="25"/>
  <c r="GN26" i="26"/>
  <c r="EP10" i="27"/>
  <c r="FA10" i="27"/>
  <c r="GH18" i="18"/>
  <c r="FG18" i="18"/>
  <c r="FG18" i="25"/>
  <c r="FR18" i="25"/>
  <c r="FR24" i="25"/>
  <c r="FA24" i="25"/>
  <c r="GH24" i="25"/>
  <c r="FG26" i="26"/>
  <c r="GH26" i="26"/>
  <c r="FA26" i="26"/>
  <c r="EV18" i="18"/>
  <c r="FW18" i="18"/>
  <c r="GN18" i="25"/>
  <c r="EV18" i="25"/>
  <c r="FA18" i="25"/>
  <c r="GS24" i="25"/>
  <c r="GC26" i="26"/>
  <c r="EV26" i="26"/>
  <c r="FL18" i="18"/>
  <c r="FR18" i="18"/>
  <c r="FW18" i="25"/>
  <c r="C58" i="31"/>
  <c r="C170" i="31" s="1"/>
  <c r="D44" i="31"/>
  <c r="C69" i="31"/>
  <c r="AG193" i="9"/>
  <c r="GN24" i="26" s="1"/>
  <c r="FL18" i="25"/>
  <c r="GH18" i="25"/>
  <c r="D38" i="31"/>
  <c r="U4" i="9"/>
  <c r="AQ1112" i="8"/>
  <c r="AG183" i="9"/>
  <c r="D56" i="31"/>
  <c r="AF1332" i="8"/>
  <c r="AA68" i="9"/>
  <c r="AE68" i="9" s="1"/>
  <c r="CY26" i="21" s="1"/>
  <c r="Z13" i="9"/>
  <c r="AD13" i="9" s="1"/>
  <c r="CC27" i="17" s="1"/>
  <c r="AB95" i="9"/>
  <c r="AF95" i="9" s="1"/>
  <c r="CE9" i="23" s="1"/>
  <c r="AC95" i="9"/>
  <c r="AG95" i="9" s="1"/>
  <c r="GC9" i="23" s="1"/>
  <c r="AF187" i="9"/>
  <c r="DW18" i="26" s="1"/>
  <c r="C38" i="31"/>
  <c r="AF183" i="9"/>
  <c r="X177" i="9"/>
  <c r="AG187" i="9"/>
  <c r="FR18" i="26" s="1"/>
  <c r="GS16" i="24"/>
  <c r="GC16" i="24"/>
  <c r="N598" i="8"/>
  <c r="N605" i="8" s="1"/>
  <c r="N89" i="9"/>
  <c r="GH16" i="24"/>
  <c r="EP16" i="24"/>
  <c r="EV16" i="24"/>
  <c r="FG16" i="24"/>
  <c r="FW16" i="24"/>
  <c r="FR16" i="24"/>
  <c r="FL16" i="24"/>
  <c r="FA16" i="24"/>
  <c r="EV20" i="25"/>
  <c r="FW20" i="25"/>
  <c r="EV31" i="26"/>
  <c r="FW31" i="26"/>
  <c r="GH10" i="21"/>
  <c r="FG10" i="21"/>
  <c r="GN10" i="21"/>
  <c r="FL10" i="21"/>
  <c r="FW10" i="21"/>
  <c r="FR10" i="21"/>
  <c r="EP10" i="21"/>
  <c r="FA10" i="21"/>
  <c r="GS10" i="21"/>
  <c r="EV10" i="21"/>
  <c r="GC10" i="21"/>
  <c r="GH31" i="26"/>
  <c r="FR31" i="26"/>
  <c r="GS31" i="26"/>
  <c r="FL33" i="24"/>
  <c r="FL31" i="26"/>
  <c r="GN31" i="26"/>
  <c r="FG31" i="26"/>
  <c r="EP31" i="26"/>
  <c r="FA31" i="26"/>
  <c r="Z60" i="9"/>
  <c r="AD60" i="9" s="1"/>
  <c r="BA9" i="21" s="1"/>
  <c r="N60" i="9"/>
  <c r="AB60" i="9" s="1"/>
  <c r="AF60" i="9" s="1"/>
  <c r="FL20" i="25"/>
  <c r="AC16" i="9"/>
  <c r="AG16" i="9" s="1"/>
  <c r="GC34" i="17" s="1"/>
  <c r="FG20" i="25"/>
  <c r="GH20" i="25"/>
  <c r="AB19" i="9"/>
  <c r="AF19" i="9" s="1"/>
  <c r="FJ11" i="18" s="1"/>
  <c r="EY13" i="18"/>
  <c r="AP545" i="8"/>
  <c r="EH31" i="24"/>
  <c r="N125" i="9"/>
  <c r="Z40" i="34" s="1"/>
  <c r="DL31" i="24"/>
  <c r="AQ598" i="8"/>
  <c r="CU31" i="24"/>
  <c r="CJ31" i="24"/>
  <c r="CE31" i="24"/>
  <c r="CP31" i="24"/>
  <c r="DR31" i="24"/>
  <c r="DA31" i="24"/>
  <c r="EC31" i="24"/>
  <c r="DF31" i="24"/>
  <c r="I23" i="9"/>
  <c r="Z27" i="9"/>
  <c r="AD27" i="9" s="1"/>
  <c r="CY27" i="18" s="1"/>
  <c r="CE33" i="24"/>
  <c r="EC13" i="18"/>
  <c r="DR27" i="18"/>
  <c r="EH13" i="18"/>
  <c r="EN13" i="18"/>
  <c r="EY21" i="17"/>
  <c r="DR27" i="19"/>
  <c r="DL13" i="18"/>
  <c r="FJ13" i="18"/>
  <c r="ES13" i="18"/>
  <c r="FD13" i="18"/>
  <c r="EC15" i="18"/>
  <c r="FO13" i="18"/>
  <c r="DW13" i="18"/>
  <c r="CN17" i="21"/>
  <c r="DL15" i="18"/>
  <c r="AA13" i="9"/>
  <c r="AE13" i="9" s="1"/>
  <c r="CN28" i="17" s="1"/>
  <c r="DR15" i="18"/>
  <c r="FO15" i="18"/>
  <c r="DW15" i="18"/>
  <c r="FD15" i="18"/>
  <c r="EH28" i="26"/>
  <c r="EN15" i="18"/>
  <c r="EY15" i="18"/>
  <c r="DL28" i="26"/>
  <c r="CJ28" i="26"/>
  <c r="FJ15" i="18"/>
  <c r="ES15" i="18"/>
  <c r="DA28" i="26"/>
  <c r="CU28" i="26"/>
  <c r="DW28" i="26"/>
  <c r="DF31" i="26"/>
  <c r="EC28" i="26"/>
  <c r="DR28" i="26"/>
  <c r="CE31" i="26"/>
  <c r="CJ31" i="26"/>
  <c r="EC31" i="26"/>
  <c r="DR31" i="26"/>
  <c r="CE28" i="26"/>
  <c r="CP28" i="26"/>
  <c r="DW21" i="22"/>
  <c r="DL21" i="22"/>
  <c r="CS15" i="21"/>
  <c r="CU31" i="22"/>
  <c r="DA31" i="22"/>
  <c r="EC15" i="26"/>
  <c r="BA15" i="21"/>
  <c r="CJ15" i="26"/>
  <c r="BG15" i="21"/>
  <c r="FG15" i="26"/>
  <c r="FA29" i="24"/>
  <c r="FA31" i="22"/>
  <c r="FR13" i="23"/>
  <c r="D23" i="31"/>
  <c r="EP13" i="25"/>
  <c r="FW32" i="25"/>
  <c r="EP12" i="25"/>
  <c r="FL24" i="17"/>
  <c r="GN24" i="17"/>
  <c r="FR15" i="26"/>
  <c r="GH14" i="25"/>
  <c r="GN15" i="26"/>
  <c r="AC29" i="9"/>
  <c r="AG29" i="9" s="1"/>
  <c r="FL32" i="18" s="1"/>
  <c r="FA16" i="18"/>
  <c r="GS28" i="18"/>
  <c r="FR6" i="23"/>
  <c r="GC13" i="25"/>
  <c r="GN20" i="25"/>
  <c r="FA20" i="25"/>
  <c r="FG32" i="25"/>
  <c r="D40" i="31"/>
  <c r="AT406" i="8"/>
  <c r="AO399" i="8"/>
  <c r="AO410" i="8" s="1"/>
  <c r="AT410" i="8" s="1"/>
  <c r="S56" i="9"/>
  <c r="GS24" i="17"/>
  <c r="FR13" i="25"/>
  <c r="FR20" i="25"/>
  <c r="EP20" i="25"/>
  <c r="EP16" i="18"/>
  <c r="EV32" i="25"/>
  <c r="GC22" i="17"/>
  <c r="FG22" i="19"/>
  <c r="GH33" i="26"/>
  <c r="X76" i="9"/>
  <c r="FG24" i="21"/>
  <c r="GN33" i="26"/>
  <c r="FW24" i="21"/>
  <c r="EV24" i="21"/>
  <c r="FG33" i="26"/>
  <c r="FL22" i="19"/>
  <c r="GN22" i="17"/>
  <c r="Q135" i="9"/>
  <c r="S135" i="9" s="1"/>
  <c r="X135" i="9" s="1"/>
  <c r="S23" i="9"/>
  <c r="FA14" i="25"/>
  <c r="FA24" i="17"/>
  <c r="GC24" i="17"/>
  <c r="EV24" i="17"/>
  <c r="EV11" i="26"/>
  <c r="FA11" i="26"/>
  <c r="GC11" i="26"/>
  <c r="FG13" i="25"/>
  <c r="EV13" i="25"/>
  <c r="GH13" i="25"/>
  <c r="FA32" i="25"/>
  <c r="FL32" i="25"/>
  <c r="GN32" i="25"/>
  <c r="GH26" i="25"/>
  <c r="FL11" i="26"/>
  <c r="GS11" i="26"/>
  <c r="FR14" i="25"/>
  <c r="FW24" i="17"/>
  <c r="EP24" i="17"/>
  <c r="FR24" i="17"/>
  <c r="GN11" i="26"/>
  <c r="FW11" i="26"/>
  <c r="GS33" i="24"/>
  <c r="GN13" i="25"/>
  <c r="FW13" i="25"/>
  <c r="GS32" i="25"/>
  <c r="GH32" i="25"/>
  <c r="EP28" i="18"/>
  <c r="EP11" i="26"/>
  <c r="FG24" i="17"/>
  <c r="GH11" i="26"/>
  <c r="FR11" i="26"/>
  <c r="FA13" i="25"/>
  <c r="GS13" i="25"/>
  <c r="FW12" i="24"/>
  <c r="GC32" i="25"/>
  <c r="EP32" i="25"/>
  <c r="FR26" i="25"/>
  <c r="GS22" i="17"/>
  <c r="AC90" i="9"/>
  <c r="AG90" i="9" s="1"/>
  <c r="FR34" i="22" s="1"/>
  <c r="FW6" i="23"/>
  <c r="FW33" i="24"/>
  <c r="FR33" i="24"/>
  <c r="GH33" i="24"/>
  <c r="EP29" i="24"/>
  <c r="FA12" i="24"/>
  <c r="FL28" i="18"/>
  <c r="FL31" i="22"/>
  <c r="GH6" i="23"/>
  <c r="EV33" i="24"/>
  <c r="FA33" i="24"/>
  <c r="FL29" i="24"/>
  <c r="GS12" i="24"/>
  <c r="GC12" i="24"/>
  <c r="FR28" i="18"/>
  <c r="FG10" i="25"/>
  <c r="EP6" i="23"/>
  <c r="GN33" i="24"/>
  <c r="EP33" i="24"/>
  <c r="FR29" i="24"/>
  <c r="FL12" i="24"/>
  <c r="GN28" i="18"/>
  <c r="GC32" i="17"/>
  <c r="CJ20" i="25"/>
  <c r="DW27" i="18"/>
  <c r="AB83" i="9"/>
  <c r="AF83" i="9" s="1"/>
  <c r="CE27" i="22" s="1"/>
  <c r="EH27" i="18"/>
  <c r="GH22" i="17"/>
  <c r="AL65" i="9"/>
  <c r="AN65" i="9" s="1"/>
  <c r="AS65" i="9" s="1"/>
  <c r="AS55" i="9" s="1"/>
  <c r="FL16" i="18"/>
  <c r="GS16" i="18"/>
  <c r="EP32" i="17"/>
  <c r="GH32" i="17"/>
  <c r="EV22" i="19"/>
  <c r="FG6" i="23"/>
  <c r="FA6" i="23"/>
  <c r="FG33" i="24"/>
  <c r="GC29" i="24"/>
  <c r="FW29" i="24"/>
  <c r="GS20" i="25"/>
  <c r="EV16" i="18"/>
  <c r="FR16" i="18"/>
  <c r="EV28" i="19"/>
  <c r="GN12" i="24"/>
  <c r="FR12" i="24"/>
  <c r="GH12" i="24"/>
  <c r="FG28" i="18"/>
  <c r="GH28" i="18"/>
  <c r="FA28" i="18"/>
  <c r="EV31" i="22"/>
  <c r="GN32" i="17"/>
  <c r="GS32" i="17"/>
  <c r="GN22" i="19"/>
  <c r="GC10" i="25"/>
  <c r="EV22" i="17"/>
  <c r="EP22" i="17"/>
  <c r="FW22" i="17"/>
  <c r="FR22" i="17"/>
  <c r="GC16" i="18"/>
  <c r="GN16" i="18"/>
  <c r="FW28" i="19"/>
  <c r="EP12" i="24"/>
  <c r="EV12" i="24"/>
  <c r="GC28" i="18"/>
  <c r="EV28" i="18"/>
  <c r="FA26" i="25"/>
  <c r="FR32" i="17"/>
  <c r="FW22" i="19"/>
  <c r="FA22" i="17"/>
  <c r="AC78" i="9"/>
  <c r="AG78" i="9" s="1"/>
  <c r="FG18" i="22" s="1"/>
  <c r="AS4" i="9"/>
  <c r="GC14" i="25"/>
  <c r="GS14" i="25"/>
  <c r="EP15" i="26"/>
  <c r="FA15" i="26"/>
  <c r="GC15" i="26"/>
  <c r="EP24" i="21"/>
  <c r="FR24" i="21"/>
  <c r="GS24" i="21"/>
  <c r="GC26" i="25"/>
  <c r="GS26" i="25"/>
  <c r="FL32" i="17"/>
  <c r="FA32" i="17"/>
  <c r="FW32" i="17"/>
  <c r="EP22" i="19"/>
  <c r="FR22" i="19"/>
  <c r="GS22" i="19"/>
  <c r="GN13" i="23"/>
  <c r="GH15" i="26"/>
  <c r="FL24" i="21"/>
  <c r="GN24" i="21"/>
  <c r="EV26" i="25"/>
  <c r="FG26" i="25"/>
  <c r="EP26" i="25"/>
  <c r="FG13" i="23"/>
  <c r="EV14" i="25"/>
  <c r="FG14" i="25"/>
  <c r="EP14" i="25"/>
  <c r="FW15" i="26"/>
  <c r="FW14" i="25"/>
  <c r="GN14" i="25"/>
  <c r="FL15" i="26"/>
  <c r="EV15" i="26"/>
  <c r="GC24" i="21"/>
  <c r="GH24" i="21"/>
  <c r="FG16" i="18"/>
  <c r="GH16" i="18"/>
  <c r="FW26" i="25"/>
  <c r="GN26" i="25"/>
  <c r="EV32" i="17"/>
  <c r="GH22" i="19"/>
  <c r="FA22" i="19"/>
  <c r="D81" i="31"/>
  <c r="AO1332" i="8"/>
  <c r="EC31" i="22"/>
  <c r="BR17" i="21"/>
  <c r="EN27" i="18"/>
  <c r="EY27" i="18"/>
  <c r="ES27" i="18"/>
  <c r="CC17" i="21"/>
  <c r="BW17" i="21"/>
  <c r="FJ27" i="18"/>
  <c r="EC27" i="18"/>
  <c r="FO27" i="18"/>
  <c r="EN27" i="19"/>
  <c r="CH17" i="21"/>
  <c r="CS17" i="21"/>
  <c r="DL27" i="18"/>
  <c r="EH33" i="24"/>
  <c r="DL33" i="18"/>
  <c r="DW33" i="18"/>
  <c r="I10" i="4"/>
  <c r="EC33" i="24"/>
  <c r="DA14" i="25"/>
  <c r="CP15" i="26"/>
  <c r="DA15" i="26"/>
  <c r="DL15" i="26"/>
  <c r="DR21" i="17"/>
  <c r="BR15" i="21"/>
  <c r="CH15" i="21"/>
  <c r="CC15" i="21"/>
  <c r="CE15" i="26"/>
  <c r="EH15" i="26"/>
  <c r="CU15" i="26"/>
  <c r="BW15" i="21"/>
  <c r="BL15" i="21"/>
  <c r="CY15" i="21"/>
  <c r="DW15" i="26"/>
  <c r="DF15" i="26"/>
  <c r="DD15" i="21"/>
  <c r="DA26" i="25"/>
  <c r="EH33" i="18"/>
  <c r="FO33" i="18"/>
  <c r="FD33" i="18"/>
  <c r="CJ33" i="24"/>
  <c r="DF33" i="24"/>
  <c r="DF15" i="24"/>
  <c r="DA15" i="25"/>
  <c r="EN33" i="18"/>
  <c r="DR33" i="18"/>
  <c r="EC33" i="18"/>
  <c r="CU33" i="24"/>
  <c r="DA33" i="24"/>
  <c r="CP33" i="24"/>
  <c r="DW13" i="23"/>
  <c r="N67" i="9"/>
  <c r="AI751" i="8" s="1"/>
  <c r="P751" i="8" s="1"/>
  <c r="FJ33" i="18"/>
  <c r="ES33" i="18"/>
  <c r="DW33" i="24"/>
  <c r="DR33" i="24"/>
  <c r="EH14" i="25"/>
  <c r="CU13" i="23"/>
  <c r="EN21" i="22"/>
  <c r="ES21" i="22"/>
  <c r="DR21" i="22"/>
  <c r="AB29" i="9"/>
  <c r="AF29" i="9" s="1"/>
  <c r="FD31" i="18" s="1"/>
  <c r="AQ601" i="8"/>
  <c r="CH17" i="22"/>
  <c r="DF10" i="25"/>
  <c r="EH31" i="17"/>
  <c r="DA13" i="23"/>
  <c r="FJ21" i="22"/>
  <c r="EH21" i="22"/>
  <c r="EC21" i="22"/>
  <c r="AB16" i="9"/>
  <c r="AF16" i="9" s="1"/>
  <c r="EY33" i="17" s="1"/>
  <c r="AB33" i="9"/>
  <c r="AF33" i="9" s="1"/>
  <c r="AP549" i="8"/>
  <c r="BG17" i="22"/>
  <c r="EY21" i="22"/>
  <c r="FO21" i="22"/>
  <c r="AB78" i="9"/>
  <c r="AF78" i="9" s="1"/>
  <c r="DW17" i="22" s="1"/>
  <c r="AF884" i="8"/>
  <c r="FL6" i="23"/>
  <c r="EV6" i="23"/>
  <c r="GS6" i="23"/>
  <c r="EV29" i="24"/>
  <c r="FG29" i="24"/>
  <c r="GS29" i="24"/>
  <c r="EP28" i="19"/>
  <c r="FR28" i="19"/>
  <c r="GS28" i="19"/>
  <c r="EP33" i="26"/>
  <c r="FA33" i="26"/>
  <c r="GC33" i="26"/>
  <c r="GC31" i="22"/>
  <c r="GS31" i="22"/>
  <c r="FR31" i="22"/>
  <c r="EP13" i="23"/>
  <c r="FA13" i="23"/>
  <c r="GC13" i="23"/>
  <c r="FW10" i="25"/>
  <c r="GS10" i="25"/>
  <c r="EP10" i="25"/>
  <c r="GN6" i="23"/>
  <c r="GN29" i="24"/>
  <c r="FL28" i="19"/>
  <c r="GN28" i="19"/>
  <c r="FG28" i="19"/>
  <c r="EV33" i="26"/>
  <c r="FW33" i="26"/>
  <c r="FG31" i="22"/>
  <c r="EP31" i="22"/>
  <c r="GN31" i="22"/>
  <c r="GH13" i="23"/>
  <c r="FW13" i="23"/>
  <c r="EV10" i="25"/>
  <c r="FR10" i="25"/>
  <c r="FL10" i="25"/>
  <c r="GH28" i="19"/>
  <c r="FA28" i="19"/>
  <c r="FL33" i="26"/>
  <c r="FR33" i="26"/>
  <c r="GH31" i="22"/>
  <c r="FL13" i="23"/>
  <c r="EV13" i="23"/>
  <c r="GN10" i="25"/>
  <c r="FA10" i="25"/>
  <c r="CP13" i="25"/>
  <c r="EH26" i="25"/>
  <c r="CE13" i="25"/>
  <c r="CJ13" i="25"/>
  <c r="DW26" i="25"/>
  <c r="EH15" i="25"/>
  <c r="FO27" i="19"/>
  <c r="DA13" i="25"/>
  <c r="DR13" i="25"/>
  <c r="DF13" i="25"/>
  <c r="DF26" i="25"/>
  <c r="EC26" i="25"/>
  <c r="DR14" i="25"/>
  <c r="CU14" i="25"/>
  <c r="C40" i="31"/>
  <c r="CP31" i="22"/>
  <c r="DW31" i="22"/>
  <c r="DW27" i="19"/>
  <c r="EH27" i="19"/>
  <c r="CU26" i="25"/>
  <c r="CE26" i="25"/>
  <c r="CP26" i="25"/>
  <c r="CE14" i="25"/>
  <c r="DW14" i="25"/>
  <c r="DL15" i="24"/>
  <c r="CJ13" i="23"/>
  <c r="EH13" i="23"/>
  <c r="DL15" i="25"/>
  <c r="CU15" i="25"/>
  <c r="DW15" i="25"/>
  <c r="DF31" i="22"/>
  <c r="DL31" i="22"/>
  <c r="DR31" i="22"/>
  <c r="ES27" i="19"/>
  <c r="EH13" i="25"/>
  <c r="CU13" i="25"/>
  <c r="EC13" i="25"/>
  <c r="EH31" i="22"/>
  <c r="CJ31" i="22"/>
  <c r="FJ27" i="19"/>
  <c r="FD27" i="19"/>
  <c r="DL13" i="25"/>
  <c r="CJ26" i="25"/>
  <c r="DR26" i="25"/>
  <c r="CJ14" i="25"/>
  <c r="DL14" i="25"/>
  <c r="EH20" i="24"/>
  <c r="DR13" i="23"/>
  <c r="EC15" i="25"/>
  <c r="CE15" i="25"/>
  <c r="I10" i="5"/>
  <c r="D76" i="31"/>
  <c r="D169" i="31" s="1"/>
  <c r="D78" i="31"/>
  <c r="AG169" i="9"/>
  <c r="GN27" i="25" s="1"/>
  <c r="D72" i="31"/>
  <c r="AG163" i="9"/>
  <c r="FW21" i="25" s="1"/>
  <c r="D69" i="31"/>
  <c r="GH15" i="25"/>
  <c r="FG15" i="25"/>
  <c r="EV15" i="25"/>
  <c r="FL15" i="25"/>
  <c r="GC15" i="25"/>
  <c r="GS15" i="25"/>
  <c r="EP15" i="25"/>
  <c r="FA15" i="25"/>
  <c r="FR15" i="25"/>
  <c r="GN15" i="25"/>
  <c r="FW15" i="25"/>
  <c r="GS12" i="18"/>
  <c r="FG12" i="18"/>
  <c r="EP12" i="18"/>
  <c r="FW12" i="18"/>
  <c r="GC12" i="18"/>
  <c r="GN12" i="18"/>
  <c r="FA12" i="18"/>
  <c r="EV12" i="18"/>
  <c r="FL12" i="18"/>
  <c r="GH12" i="18"/>
  <c r="FR12" i="18"/>
  <c r="D198" i="31"/>
  <c r="GN18" i="17"/>
  <c r="FG18" i="17"/>
  <c r="EP18" i="17"/>
  <c r="FR18" i="17"/>
  <c r="GS18" i="17"/>
  <c r="GH18" i="17"/>
  <c r="EV18" i="17"/>
  <c r="FW18" i="17"/>
  <c r="FL18" i="17"/>
  <c r="GC18" i="17"/>
  <c r="FA18" i="17"/>
  <c r="EH17" i="17"/>
  <c r="DR7" i="18"/>
  <c r="DL12" i="25"/>
  <c r="DW12" i="25"/>
  <c r="EC20" i="24"/>
  <c r="DR20" i="24"/>
  <c r="CP20" i="24"/>
  <c r="DF20" i="24"/>
  <c r="AI748" i="8"/>
  <c r="P748" i="8" s="1"/>
  <c r="N177" i="9"/>
  <c r="AF1282" i="8" s="1"/>
  <c r="CP12" i="25"/>
  <c r="FO21" i="17"/>
  <c r="FJ17" i="17"/>
  <c r="FD17" i="17"/>
  <c r="CN17" i="22"/>
  <c r="CC17" i="22"/>
  <c r="DA10" i="25"/>
  <c r="DW31" i="17"/>
  <c r="EN31" i="17"/>
  <c r="DR15" i="24"/>
  <c r="EH15" i="24"/>
  <c r="DA20" i="24"/>
  <c r="DW20" i="24"/>
  <c r="CU12" i="25"/>
  <c r="DW21" i="17"/>
  <c r="DL17" i="17"/>
  <c r="EC17" i="17"/>
  <c r="BL17" i="22"/>
  <c r="CJ10" i="25"/>
  <c r="DL10" i="25"/>
  <c r="FO31" i="17"/>
  <c r="FJ31" i="17"/>
  <c r="DW15" i="24"/>
  <c r="DL20" i="24"/>
  <c r="Z57" i="9"/>
  <c r="AD57" i="9" s="1"/>
  <c r="CN31" i="20" s="1"/>
  <c r="EC12" i="25"/>
  <c r="ES21" i="17"/>
  <c r="ES17" i="17"/>
  <c r="BR17" i="22"/>
  <c r="DR10" i="25"/>
  <c r="EH10" i="25"/>
  <c r="DL31" i="17"/>
  <c r="DA15" i="24"/>
  <c r="CJ20" i="24"/>
  <c r="CU20" i="24"/>
  <c r="DR6" i="23"/>
  <c r="DA6" i="23"/>
  <c r="EC6" i="23"/>
  <c r="CP6" i="23"/>
  <c r="DW6" i="23"/>
  <c r="CU6" i="23"/>
  <c r="DF6" i="23"/>
  <c r="EH6" i="23"/>
  <c r="AF169" i="9"/>
  <c r="EC27" i="25" s="1"/>
  <c r="C72" i="31"/>
  <c r="C233" i="31" s="1"/>
  <c r="ES7" i="18"/>
  <c r="EN7" i="18"/>
  <c r="DW7" i="18"/>
  <c r="EH7" i="18"/>
  <c r="FD7" i="18"/>
  <c r="EY7" i="18"/>
  <c r="EC7" i="18"/>
  <c r="FJ7" i="18"/>
  <c r="EH30" i="25"/>
  <c r="CU30" i="25"/>
  <c r="EC30" i="25"/>
  <c r="CJ30" i="25"/>
  <c r="DL30" i="25"/>
  <c r="DF30" i="25"/>
  <c r="CE30" i="25"/>
  <c r="CP30" i="25"/>
  <c r="DA30" i="25"/>
  <c r="N24" i="9"/>
  <c r="AB38" i="9"/>
  <c r="AF38" i="9" s="1"/>
  <c r="EC21" i="19" s="1"/>
  <c r="C23" i="31"/>
  <c r="CU20" i="25"/>
  <c r="DA20" i="25"/>
  <c r="EC20" i="25"/>
  <c r="EH20" i="25"/>
  <c r="CE20" i="25"/>
  <c r="DF20" i="25"/>
  <c r="CP20" i="25"/>
  <c r="DL20" i="25"/>
  <c r="CJ6" i="23"/>
  <c r="DW30" i="25"/>
  <c r="AF193" i="9"/>
  <c r="DR24" i="26" s="1"/>
  <c r="C81" i="31"/>
  <c r="Z24" i="9"/>
  <c r="AD24" i="9" s="1"/>
  <c r="CS21" i="18" s="1"/>
  <c r="DR20" i="25"/>
  <c r="DL6" i="23"/>
  <c r="DL7" i="18"/>
  <c r="CE32" i="25"/>
  <c r="EH32" i="25"/>
  <c r="CJ32" i="25"/>
  <c r="EC32" i="25"/>
  <c r="DF32" i="25"/>
  <c r="DR32" i="25"/>
  <c r="CU32" i="25"/>
  <c r="DW32" i="25"/>
  <c r="CP32" i="25"/>
  <c r="DA32" i="25"/>
  <c r="DL32" i="25"/>
  <c r="DR12" i="25"/>
  <c r="CE12" i="25"/>
  <c r="DA31" i="26"/>
  <c r="FO17" i="17"/>
  <c r="EY17" i="17"/>
  <c r="CY17" i="22"/>
  <c r="FD31" i="17"/>
  <c r="CJ15" i="24"/>
  <c r="EC33" i="26"/>
  <c r="CE33" i="26"/>
  <c r="DR33" i="26"/>
  <c r="CJ33" i="26"/>
  <c r="DW33" i="26"/>
  <c r="DF33" i="26"/>
  <c r="DA33" i="26"/>
  <c r="CP33" i="26"/>
  <c r="EH33" i="26"/>
  <c r="DL33" i="26"/>
  <c r="CU33" i="26"/>
  <c r="AB143" i="9"/>
  <c r="AF143" i="9" s="1"/>
  <c r="C53" i="31"/>
  <c r="I56" i="9"/>
  <c r="AB11" i="9"/>
  <c r="AF11" i="9" s="1"/>
  <c r="FO23" i="17" s="1"/>
  <c r="C10" i="31"/>
  <c r="EH12" i="25"/>
  <c r="BG17" i="21"/>
  <c r="CY17" i="21"/>
  <c r="CP31" i="26"/>
  <c r="DL31" i="26"/>
  <c r="FD21" i="17"/>
  <c r="EC21" i="17"/>
  <c r="EN21" i="17"/>
  <c r="EN17" i="17"/>
  <c r="BA17" i="22"/>
  <c r="BW17" i="22"/>
  <c r="CE10" i="25"/>
  <c r="EC10" i="25"/>
  <c r="EY31" i="17"/>
  <c r="EC15" i="24"/>
  <c r="EY27" i="19"/>
  <c r="EC27" i="19"/>
  <c r="CJ12" i="25"/>
  <c r="DF12" i="25"/>
  <c r="DD17" i="21"/>
  <c r="BL17" i="21"/>
  <c r="DW31" i="26"/>
  <c r="EH31" i="26"/>
  <c r="EH21" i="17"/>
  <c r="DL21" i="17"/>
  <c r="DR17" i="17"/>
  <c r="CS17" i="22"/>
  <c r="DW10" i="25"/>
  <c r="CU10" i="25"/>
  <c r="ES31" i="17"/>
  <c r="EC31" i="17"/>
  <c r="DF14" i="25"/>
  <c r="EC14" i="25"/>
  <c r="CE15" i="24"/>
  <c r="CU15" i="24"/>
  <c r="DL13" i="23"/>
  <c r="CE13" i="23"/>
  <c r="EC13" i="23"/>
  <c r="DF13" i="23"/>
  <c r="DR15" i="25"/>
  <c r="CP15" i="25"/>
  <c r="CJ15" i="25"/>
  <c r="Y469" i="8"/>
  <c r="AW469" i="8" s="1"/>
  <c r="AW450" i="8"/>
  <c r="AL135" i="9"/>
  <c r="AN135" i="9" s="1"/>
  <c r="AS135" i="9" s="1"/>
  <c r="AS124" i="9" s="1"/>
  <c r="AS103" i="9" s="1"/>
  <c r="AB22" i="9"/>
  <c r="AF22" i="9" s="1"/>
  <c r="CN17" i="18"/>
  <c r="BW17" i="18"/>
  <c r="DD17" i="18"/>
  <c r="BG17" i="18"/>
  <c r="CY17" i="18"/>
  <c r="CH17" i="18"/>
  <c r="CC17" i="18"/>
  <c r="BR17" i="18"/>
  <c r="BL17" i="18"/>
  <c r="BA17" i="18"/>
  <c r="CS17" i="18"/>
  <c r="GS25" i="24"/>
  <c r="FW25" i="24"/>
  <c r="FA25" i="24"/>
  <c r="GH25" i="24"/>
  <c r="FG25" i="24"/>
  <c r="FR25" i="24"/>
  <c r="FL25" i="24"/>
  <c r="GN25" i="24"/>
  <c r="EV25" i="24"/>
  <c r="GC25" i="24"/>
  <c r="EP25" i="24"/>
  <c r="GC11" i="24"/>
  <c r="FG11" i="24"/>
  <c r="GS11" i="24"/>
  <c r="FR11" i="24"/>
  <c r="EP11" i="24"/>
  <c r="GN11" i="24"/>
  <c r="FL11" i="24"/>
  <c r="GH11" i="24"/>
  <c r="FW11" i="24"/>
  <c r="FA11" i="24"/>
  <c r="EV11" i="24"/>
  <c r="L107" i="7"/>
  <c r="Q65" i="9" s="1"/>
  <c r="S65" i="9" s="1"/>
  <c r="X65" i="9" s="1"/>
  <c r="GN28" i="22"/>
  <c r="FR28" i="22"/>
  <c r="EV28" i="22"/>
  <c r="GS28" i="22"/>
  <c r="FL28" i="22"/>
  <c r="GH28" i="22"/>
  <c r="FG28" i="22"/>
  <c r="GC28" i="22"/>
  <c r="FA28" i="22"/>
  <c r="FW28" i="22"/>
  <c r="EP28" i="22"/>
  <c r="GC18" i="21"/>
  <c r="FG18" i="21"/>
  <c r="GS18" i="21"/>
  <c r="FW18" i="21"/>
  <c r="FA18" i="21"/>
  <c r="GN18" i="21"/>
  <c r="FR18" i="21"/>
  <c r="EV18" i="21"/>
  <c r="FL18" i="21"/>
  <c r="EP18" i="21"/>
  <c r="GH18" i="21"/>
  <c r="GH17" i="25"/>
  <c r="FL17" i="25"/>
  <c r="EP17" i="25"/>
  <c r="FW17" i="25"/>
  <c r="EV17" i="25"/>
  <c r="GS17" i="25"/>
  <c r="FR17" i="25"/>
  <c r="GN17" i="25"/>
  <c r="FG17" i="25"/>
  <c r="FA17" i="25"/>
  <c r="GC17" i="25"/>
  <c r="GH28" i="25"/>
  <c r="FL28" i="25"/>
  <c r="EP28" i="25"/>
  <c r="GC28" i="25"/>
  <c r="FA28" i="25"/>
  <c r="FW28" i="25"/>
  <c r="EV28" i="25"/>
  <c r="GS28" i="25"/>
  <c r="FR28" i="25"/>
  <c r="GN28" i="25"/>
  <c r="FG28" i="25"/>
  <c r="GS14" i="17"/>
  <c r="FW14" i="17"/>
  <c r="FA14" i="17"/>
  <c r="GC14" i="17"/>
  <c r="EV14" i="17"/>
  <c r="FR14" i="17"/>
  <c r="EP14" i="17"/>
  <c r="GH14" i="17"/>
  <c r="GN14" i="17"/>
  <c r="FL14" i="17"/>
  <c r="FG14" i="17"/>
  <c r="GH9" i="25"/>
  <c r="FL9" i="25"/>
  <c r="EP9" i="25"/>
  <c r="GN9" i="25"/>
  <c r="FG9" i="25"/>
  <c r="GS9" i="25"/>
  <c r="FA9" i="25"/>
  <c r="GC9" i="25"/>
  <c r="EV9" i="25"/>
  <c r="FW9" i="25"/>
  <c r="FR9" i="25"/>
  <c r="GC9" i="26"/>
  <c r="FG9" i="26"/>
  <c r="GS9" i="26"/>
  <c r="FW9" i="26"/>
  <c r="FA9" i="26"/>
  <c r="GN9" i="26"/>
  <c r="EV9" i="26"/>
  <c r="GH9" i="26"/>
  <c r="EP9" i="26"/>
  <c r="FR9" i="26"/>
  <c r="FL9" i="26"/>
  <c r="GS30" i="23"/>
  <c r="FW30" i="23"/>
  <c r="FA30" i="23"/>
  <c r="GN30" i="23"/>
  <c r="FR30" i="23"/>
  <c r="EV30" i="23"/>
  <c r="FL30" i="23"/>
  <c r="FG30" i="23"/>
  <c r="GH30" i="23"/>
  <c r="EP30" i="23"/>
  <c r="GC30" i="23"/>
  <c r="GH22" i="25"/>
  <c r="FL22" i="25"/>
  <c r="EP22" i="25"/>
  <c r="GS22" i="25"/>
  <c r="FR22" i="25"/>
  <c r="GN22" i="25"/>
  <c r="FG22" i="25"/>
  <c r="GC22" i="25"/>
  <c r="FA22" i="25"/>
  <c r="FW22" i="25"/>
  <c r="EV22" i="25"/>
  <c r="GN15" i="24"/>
  <c r="FR15" i="24"/>
  <c r="EV15" i="24"/>
  <c r="GH15" i="24"/>
  <c r="FG15" i="24"/>
  <c r="GC15" i="24"/>
  <c r="FA15" i="24"/>
  <c r="FW15" i="24"/>
  <c r="FL15" i="24"/>
  <c r="EP15" i="24"/>
  <c r="GS15" i="24"/>
  <c r="K107" i="7"/>
  <c r="G65" i="9" s="1"/>
  <c r="I65" i="9" s="1"/>
  <c r="N65" i="9" s="1"/>
  <c r="Z34" i="34" s="1"/>
  <c r="CY9" i="22"/>
  <c r="CC9" i="22"/>
  <c r="BG9" i="22"/>
  <c r="CN9" i="22"/>
  <c r="BL9" i="22"/>
  <c r="CS9" i="22"/>
  <c r="BA9" i="22"/>
  <c r="CH9" i="22"/>
  <c r="BR9" i="22"/>
  <c r="DD9" i="22"/>
  <c r="BW9" i="22"/>
  <c r="DR16" i="24"/>
  <c r="CU16" i="24"/>
  <c r="EC16" i="24"/>
  <c r="DA16" i="24"/>
  <c r="DW16" i="24"/>
  <c r="CP16" i="24"/>
  <c r="CJ16" i="24"/>
  <c r="EH16" i="24"/>
  <c r="DL16" i="24"/>
  <c r="CE16" i="24"/>
  <c r="DF16" i="24"/>
  <c r="DR9" i="26"/>
  <c r="CU9" i="26"/>
  <c r="DW9" i="26"/>
  <c r="CP9" i="26"/>
  <c r="DL9" i="26"/>
  <c r="CE9" i="26"/>
  <c r="DF9" i="26"/>
  <c r="EH9" i="26"/>
  <c r="EC9" i="26"/>
  <c r="DA9" i="26"/>
  <c r="CJ9" i="26"/>
  <c r="G119" i="9"/>
  <c r="I119" i="9" s="1"/>
  <c r="N119" i="9" s="1"/>
  <c r="AB119" i="9" s="1"/>
  <c r="AF119" i="9" s="1"/>
  <c r="EC25" i="26"/>
  <c r="DF25" i="26"/>
  <c r="CJ25" i="26"/>
  <c r="DR25" i="26"/>
  <c r="CP25" i="26"/>
  <c r="EH25" i="26"/>
  <c r="CU25" i="26"/>
  <c r="DW25" i="26"/>
  <c r="CE25" i="26"/>
  <c r="DL25" i="26"/>
  <c r="DA25" i="26"/>
  <c r="DD21" i="19"/>
  <c r="CH21" i="19"/>
  <c r="BL21" i="19"/>
  <c r="CS21" i="19"/>
  <c r="BR21" i="19"/>
  <c r="CN21" i="19"/>
  <c r="BG21" i="19"/>
  <c r="CY21" i="19"/>
  <c r="BA21" i="19"/>
  <c r="CC21" i="19"/>
  <c r="BW21" i="19"/>
  <c r="CY29" i="17"/>
  <c r="CS29" i="17"/>
  <c r="BW29" i="17"/>
  <c r="BA29" i="17"/>
  <c r="DD29" i="17"/>
  <c r="BR29" i="17"/>
  <c r="BG29" i="17"/>
  <c r="CC29" i="17"/>
  <c r="CN29" i="17"/>
  <c r="BL29" i="17"/>
  <c r="CH29" i="17"/>
  <c r="EH22" i="25"/>
  <c r="DL22" i="25"/>
  <c r="CP22" i="25"/>
  <c r="DF22" i="25"/>
  <c r="CE22" i="25"/>
  <c r="DW22" i="25"/>
  <c r="CJ22" i="25"/>
  <c r="DR22" i="25"/>
  <c r="EC22" i="25"/>
  <c r="DA22" i="25"/>
  <c r="CU22" i="25"/>
  <c r="CY23" i="21"/>
  <c r="CC23" i="21"/>
  <c r="BG23" i="21"/>
  <c r="DD23" i="21"/>
  <c r="BW23" i="21"/>
  <c r="CS23" i="21"/>
  <c r="BR23" i="21"/>
  <c r="BL23" i="21"/>
  <c r="CN23" i="21"/>
  <c r="BA23" i="21"/>
  <c r="CH23" i="21"/>
  <c r="EC11" i="26"/>
  <c r="DF11" i="26"/>
  <c r="CJ11" i="26"/>
  <c r="DR11" i="26"/>
  <c r="CP11" i="26"/>
  <c r="DL11" i="26"/>
  <c r="DA11" i="26"/>
  <c r="CU11" i="26"/>
  <c r="CE11" i="26"/>
  <c r="DW11" i="26"/>
  <c r="EH11" i="26"/>
  <c r="DD11" i="17"/>
  <c r="CH11" i="17"/>
  <c r="BL11" i="17"/>
  <c r="BW11" i="17"/>
  <c r="BR11" i="17"/>
  <c r="CY11" i="17"/>
  <c r="CC11" i="17"/>
  <c r="BG11" i="17"/>
  <c r="CS11" i="17"/>
  <c r="BA11" i="17"/>
  <c r="CN11" i="17"/>
  <c r="CS28" i="21"/>
  <c r="BW28" i="21"/>
  <c r="BA28" i="21"/>
  <c r="CN28" i="21"/>
  <c r="BL28" i="21"/>
  <c r="CC28" i="21"/>
  <c r="DD28" i="21"/>
  <c r="BR28" i="21"/>
  <c r="CY28" i="21"/>
  <c r="CH28" i="21"/>
  <c r="BG28" i="21"/>
  <c r="FJ17" i="21"/>
  <c r="EN17" i="21"/>
  <c r="DR17" i="21"/>
  <c r="FD17" i="21"/>
  <c r="EC17" i="21"/>
  <c r="EY17" i="21"/>
  <c r="DW17" i="21"/>
  <c r="DL17" i="21"/>
  <c r="ES17" i="21"/>
  <c r="FO17" i="21"/>
  <c r="EH17" i="21"/>
  <c r="DD21" i="21"/>
  <c r="CH21" i="21"/>
  <c r="BL21" i="21"/>
  <c r="CY21" i="21"/>
  <c r="BW21" i="21"/>
  <c r="CS21" i="21"/>
  <c r="BR21" i="21"/>
  <c r="BG21" i="21"/>
  <c r="CN21" i="21"/>
  <c r="CC21" i="21"/>
  <c r="BA21" i="21"/>
  <c r="FD11" i="21"/>
  <c r="EH11" i="21"/>
  <c r="DL11" i="21"/>
  <c r="EY11" i="21"/>
  <c r="DW11" i="21"/>
  <c r="ES11" i="21"/>
  <c r="DR11" i="21"/>
  <c r="FO11" i="21"/>
  <c r="EN11" i="21"/>
  <c r="EC11" i="21"/>
  <c r="FJ11" i="21"/>
  <c r="AF179" i="9"/>
  <c r="EC30" i="23"/>
  <c r="DF30" i="23"/>
  <c r="CJ30" i="23"/>
  <c r="DW30" i="23"/>
  <c r="CU30" i="23"/>
  <c r="DR30" i="23"/>
  <c r="CP30" i="23"/>
  <c r="CE30" i="23"/>
  <c r="EH30" i="23"/>
  <c r="DL30" i="23"/>
  <c r="DA30" i="23"/>
  <c r="CS31" i="21"/>
  <c r="BW31" i="21"/>
  <c r="BA31" i="21"/>
  <c r="CH31" i="21"/>
  <c r="BG31" i="21"/>
  <c r="CN31" i="21"/>
  <c r="CC31" i="21"/>
  <c r="CY31" i="21"/>
  <c r="BL31" i="21"/>
  <c r="BR31" i="21"/>
  <c r="DD31" i="21"/>
  <c r="CY32" i="20"/>
  <c r="CC32" i="20"/>
  <c r="BG32" i="20"/>
  <c r="DD32" i="20"/>
  <c r="BW32" i="20"/>
  <c r="CS32" i="20"/>
  <c r="BR32" i="20"/>
  <c r="BL32" i="20"/>
  <c r="CN32" i="20"/>
  <c r="CH32" i="20"/>
  <c r="BA32" i="20"/>
  <c r="FJ31" i="21"/>
  <c r="EN31" i="21"/>
  <c r="DR31" i="21"/>
  <c r="ES31" i="21"/>
  <c r="DL31" i="21"/>
  <c r="FO31" i="21"/>
  <c r="EC31" i="21"/>
  <c r="FD31" i="21"/>
  <c r="DW31" i="21"/>
  <c r="EY31" i="21"/>
  <c r="EH31" i="21"/>
  <c r="CN23" i="17"/>
  <c r="BR23" i="17"/>
  <c r="DD23" i="17"/>
  <c r="CC23" i="17"/>
  <c r="BA23" i="17"/>
  <c r="CS23" i="17"/>
  <c r="BG23" i="17"/>
  <c r="CY23" i="17"/>
  <c r="BW23" i="17"/>
  <c r="BL23" i="17"/>
  <c r="CH23" i="17"/>
  <c r="CY20" i="19"/>
  <c r="CC20" i="19"/>
  <c r="BG20" i="19"/>
  <c r="CS20" i="19"/>
  <c r="BR20" i="19"/>
  <c r="CN20" i="19"/>
  <c r="BL20" i="19"/>
  <c r="DD20" i="19"/>
  <c r="CH20" i="19"/>
  <c r="BW20" i="19"/>
  <c r="BA20" i="19"/>
  <c r="CN31" i="18"/>
  <c r="BR31" i="18"/>
  <c r="CS31" i="18"/>
  <c r="BL31" i="18"/>
  <c r="CH31" i="18"/>
  <c r="BG31" i="18"/>
  <c r="DD31" i="18"/>
  <c r="BA31" i="18"/>
  <c r="BW31" i="18"/>
  <c r="CY31" i="18"/>
  <c r="CC31" i="18"/>
  <c r="DD32" i="17"/>
  <c r="CH32" i="17"/>
  <c r="BL32" i="17"/>
  <c r="CY32" i="17"/>
  <c r="CC32" i="17"/>
  <c r="BG32" i="17"/>
  <c r="CS32" i="17"/>
  <c r="BA32" i="17"/>
  <c r="BR32" i="17"/>
  <c r="CN32" i="17"/>
  <c r="BW32" i="17"/>
  <c r="FO15" i="21"/>
  <c r="ES15" i="21"/>
  <c r="DW15" i="21"/>
  <c r="EY15" i="21"/>
  <c r="DR15" i="21"/>
  <c r="EN15" i="21"/>
  <c r="DL15" i="21"/>
  <c r="FJ15" i="21"/>
  <c r="EH15" i="21"/>
  <c r="FD15" i="21"/>
  <c r="EC15" i="21"/>
  <c r="DW28" i="25"/>
  <c r="DA28" i="25"/>
  <c r="CE28" i="25"/>
  <c r="EC28" i="25"/>
  <c r="CU28" i="25"/>
  <c r="DL28" i="25"/>
  <c r="DF28" i="25"/>
  <c r="CJ28" i="25"/>
  <c r="EH28" i="25"/>
  <c r="DR28" i="25"/>
  <c r="CP28" i="25"/>
  <c r="FO13" i="17"/>
  <c r="ES13" i="17"/>
  <c r="DW13" i="17"/>
  <c r="FD13" i="17"/>
  <c r="DL13" i="17"/>
  <c r="EC13" i="17"/>
  <c r="FJ13" i="17"/>
  <c r="EN13" i="17"/>
  <c r="DR13" i="17"/>
  <c r="EH13" i="17"/>
  <c r="EY13" i="17"/>
  <c r="Z54" i="9"/>
  <c r="AD54" i="9" s="1"/>
  <c r="M55" i="9"/>
  <c r="AA56" i="9"/>
  <c r="AE56" i="9" s="1"/>
  <c r="I9" i="4"/>
  <c r="X23" i="9"/>
  <c r="AC24" i="9"/>
  <c r="AG24" i="9" s="1"/>
  <c r="F509" i="8"/>
  <c r="AW509" i="8" s="1"/>
  <c r="AW487" i="8"/>
  <c r="AB57" i="9"/>
  <c r="AF57" i="9" s="1"/>
  <c r="N56" i="9"/>
  <c r="AI741" i="8"/>
  <c r="P741" i="8" s="1"/>
  <c r="AC83" i="9"/>
  <c r="AG83" i="9" s="1"/>
  <c r="F465" i="8"/>
  <c r="AW465" i="8" s="1"/>
  <c r="AW443" i="8"/>
  <c r="AB76" i="9"/>
  <c r="AF76" i="9" s="1"/>
  <c r="N36" i="9"/>
  <c r="AB37" i="9"/>
  <c r="AF37" i="9" s="1"/>
  <c r="AB74" i="9"/>
  <c r="AF74" i="9" s="1"/>
  <c r="S68" i="9"/>
  <c r="X69" i="9"/>
  <c r="P283" i="8"/>
  <c r="AT288" i="8"/>
  <c r="P293" i="8"/>
  <c r="AT293" i="8" s="1"/>
  <c r="X56" i="9"/>
  <c r="AC57" i="9"/>
  <c r="AG57" i="9" s="1"/>
  <c r="P246" i="8"/>
  <c r="AT251" i="8"/>
  <c r="P256" i="8"/>
  <c r="AT256" i="8" s="1"/>
  <c r="AC37" i="9"/>
  <c r="AG37" i="9" s="1"/>
  <c r="X36" i="9"/>
  <c r="W5" i="9"/>
  <c r="X7" i="9"/>
  <c r="D7" i="31" s="1"/>
  <c r="AB14" i="9"/>
  <c r="AF14" i="9" s="1"/>
  <c r="N13" i="9"/>
  <c r="AF163" i="9"/>
  <c r="N158" i="9"/>
  <c r="K4" i="9"/>
  <c r="N150" i="9"/>
  <c r="AF151" i="9"/>
  <c r="N176" i="9"/>
  <c r="AC138" i="9"/>
  <c r="AG138" i="9" s="1"/>
  <c r="AW987" i="8"/>
  <c r="AW513" i="8"/>
  <c r="M5" i="9"/>
  <c r="N7" i="9"/>
  <c r="C7" i="31" s="1"/>
  <c r="AA7" i="9"/>
  <c r="AE7" i="9" s="1"/>
  <c r="Z69" i="9"/>
  <c r="AD69" i="9" s="1"/>
  <c r="N69" i="9"/>
  <c r="I68" i="9"/>
  <c r="AG149" i="9"/>
  <c r="X34" i="8"/>
  <c r="AA36" i="9"/>
  <c r="AE36" i="9" s="1"/>
  <c r="AC74" i="9"/>
  <c r="AG74" i="9" s="1"/>
  <c r="Z36" i="9"/>
  <c r="AD36" i="9" s="1"/>
  <c r="X13" i="9"/>
  <c r="AC14" i="9"/>
  <c r="AG14" i="9" s="1"/>
  <c r="I9" i="5"/>
  <c r="X158" i="9"/>
  <c r="EC34" i="22" l="1"/>
  <c r="DA34" i="22"/>
  <c r="GS12" i="25"/>
  <c r="GH12" i="25"/>
  <c r="FW12" i="25"/>
  <c r="EV12" i="25"/>
  <c r="N138" i="9"/>
  <c r="AB138" i="9" s="1"/>
  <c r="AF138" i="9" s="1"/>
  <c r="CJ24" i="24" s="1"/>
  <c r="GN12" i="25"/>
  <c r="FA12" i="25"/>
  <c r="AN73" i="9"/>
  <c r="AP988" i="8"/>
  <c r="FR12" i="25"/>
  <c r="FG12" i="25"/>
  <c r="GC12" i="25"/>
  <c r="EC25" i="24"/>
  <c r="EH25" i="24"/>
  <c r="CE25" i="24"/>
  <c r="EH18" i="24"/>
  <c r="DF18" i="24"/>
  <c r="CE18" i="24"/>
  <c r="DL18" i="24"/>
  <c r="DA18" i="24"/>
  <c r="EC18" i="24"/>
  <c r="CU18" i="24"/>
  <c r="CJ18" i="24"/>
  <c r="DR18" i="24"/>
  <c r="CP18" i="24"/>
  <c r="DW18" i="24"/>
  <c r="AP115" i="38"/>
  <c r="BD115" i="38"/>
  <c r="FA18" i="24"/>
  <c r="EV18" i="24"/>
  <c r="GS18" i="24"/>
  <c r="GH18" i="24"/>
  <c r="GN18" i="24"/>
  <c r="FR18" i="24"/>
  <c r="GC18" i="24"/>
  <c r="FL18" i="24"/>
  <c r="FW18" i="24"/>
  <c r="FG18" i="24"/>
  <c r="EP18" i="24"/>
  <c r="CU12" i="24"/>
  <c r="DA12" i="24"/>
  <c r="DW12" i="24"/>
  <c r="DF12" i="24"/>
  <c r="CP12" i="24"/>
  <c r="DL12" i="24"/>
  <c r="CJ12" i="24"/>
  <c r="CE12" i="24"/>
  <c r="DR12" i="24"/>
  <c r="EC12" i="24"/>
  <c r="EH12" i="24"/>
  <c r="DF25" i="24"/>
  <c r="CP25" i="24"/>
  <c r="DR25" i="24"/>
  <c r="DL25" i="24"/>
  <c r="CJ25" i="24"/>
  <c r="AS35" i="9"/>
  <c r="AS3" i="9" s="1"/>
  <c r="AS102" i="9" s="1"/>
  <c r="DW25" i="24"/>
  <c r="CU25" i="24"/>
  <c r="DA25" i="24"/>
  <c r="CP34" i="22"/>
  <c r="EH34" i="22"/>
  <c r="CJ34" i="22"/>
  <c r="DW34" i="22"/>
  <c r="DL34" i="22"/>
  <c r="DF34" i="22"/>
  <c r="CU34" i="22"/>
  <c r="CE34" i="22"/>
  <c r="X203" i="9"/>
  <c r="AG203" i="9" s="1"/>
  <c r="GS7" i="27" s="1"/>
  <c r="AO1282" i="8"/>
  <c r="BF1304" i="8"/>
  <c r="AG150" i="9"/>
  <c r="EP8" i="25" s="1"/>
  <c r="AB66" i="9"/>
  <c r="AF66" i="9" s="1"/>
  <c r="EY21" i="21" s="1"/>
  <c r="EC28" i="24"/>
  <c r="E127" i="31"/>
  <c r="FL9" i="27"/>
  <c r="FR9" i="27"/>
  <c r="GS9" i="27"/>
  <c r="BW27" i="17"/>
  <c r="CP28" i="24"/>
  <c r="CJ28" i="24"/>
  <c r="CE28" i="24"/>
  <c r="D16" i="31"/>
  <c r="D19" i="31" s="1"/>
  <c r="BD50" i="38"/>
  <c r="AP50" i="38"/>
  <c r="BB13" i="38"/>
  <c r="BD26" i="38"/>
  <c r="AP26" i="38"/>
  <c r="BB26" i="38"/>
  <c r="AI26" i="38"/>
  <c r="BD15" i="38"/>
  <c r="BD9" i="38" s="1"/>
  <c r="AP15" i="38"/>
  <c r="AI15" i="38"/>
  <c r="AI49" i="38"/>
  <c r="BB49" i="38"/>
  <c r="AO30" i="34"/>
  <c r="BD49" i="38"/>
  <c r="AP49" i="38"/>
  <c r="BD99" i="38"/>
  <c r="AP99" i="38"/>
  <c r="BB99" i="38"/>
  <c r="AI99" i="38"/>
  <c r="BB15" i="38"/>
  <c r="EH9" i="27"/>
  <c r="CN26" i="21"/>
  <c r="EH28" i="24"/>
  <c r="CU28" i="24"/>
  <c r="DF28" i="24"/>
  <c r="C21" i="31"/>
  <c r="C26" i="31" s="1"/>
  <c r="DL9" i="27"/>
  <c r="DR28" i="24"/>
  <c r="DL28" i="24"/>
  <c r="DA28" i="24"/>
  <c r="AC135" i="9"/>
  <c r="AG135" i="9" s="1"/>
  <c r="GH21" i="24" s="1"/>
  <c r="AO51" i="34"/>
  <c r="D31" i="31"/>
  <c r="AO11" i="34"/>
  <c r="GN10" i="26"/>
  <c r="AC65" i="9"/>
  <c r="AG65" i="9" s="1"/>
  <c r="GC20" i="21" s="1"/>
  <c r="AO34" i="34"/>
  <c r="CU9" i="27"/>
  <c r="CJ9" i="27"/>
  <c r="CE9" i="27"/>
  <c r="E126" i="31"/>
  <c r="C11" i="31"/>
  <c r="Z30" i="34"/>
  <c r="EC9" i="27"/>
  <c r="DR9" i="27"/>
  <c r="DA9" i="27"/>
  <c r="F126" i="31"/>
  <c r="AB135" i="9"/>
  <c r="AF135" i="9" s="1"/>
  <c r="CP21" i="24" s="1"/>
  <c r="Z51" i="34"/>
  <c r="C31" i="31"/>
  <c r="Z11" i="34"/>
  <c r="CP9" i="27"/>
  <c r="DF9" i="27"/>
  <c r="C198" i="31"/>
  <c r="EP28" i="24"/>
  <c r="GN28" i="24"/>
  <c r="FL28" i="24"/>
  <c r="GH9" i="27"/>
  <c r="GN9" i="27"/>
  <c r="FG9" i="27"/>
  <c r="EP9" i="27"/>
  <c r="FA9" i="27"/>
  <c r="GC9" i="27"/>
  <c r="EV9" i="27"/>
  <c r="EV28" i="24"/>
  <c r="GC28" i="24"/>
  <c r="FR28" i="24"/>
  <c r="GH28" i="24"/>
  <c r="FG28" i="24"/>
  <c r="GS28" i="24"/>
  <c r="DW9" i="23"/>
  <c r="GS10" i="26"/>
  <c r="FR10" i="26"/>
  <c r="N54" i="9"/>
  <c r="AB54" i="9" s="1"/>
  <c r="AF54" i="9" s="1"/>
  <c r="DA9" i="23"/>
  <c r="CU9" i="23"/>
  <c r="DR18" i="26"/>
  <c r="CP9" i="23"/>
  <c r="DL9" i="23"/>
  <c r="CJ9" i="23"/>
  <c r="DF9" i="23"/>
  <c r="EC9" i="23"/>
  <c r="DR9" i="23"/>
  <c r="EC18" i="26"/>
  <c r="CP18" i="26"/>
  <c r="EH9" i="23"/>
  <c r="ES23" i="19"/>
  <c r="FO23" i="19"/>
  <c r="DW23" i="19"/>
  <c r="EH23" i="19"/>
  <c r="FD23" i="19"/>
  <c r="DR23" i="19"/>
  <c r="EN23" i="19"/>
  <c r="FJ23" i="19"/>
  <c r="EY23" i="19"/>
  <c r="EC23" i="19"/>
  <c r="DL23" i="19"/>
  <c r="X54" i="9"/>
  <c r="AC54" i="9" s="1"/>
  <c r="AG54" i="9" s="1"/>
  <c r="S43" i="9"/>
  <c r="EP10" i="26"/>
  <c r="FL10" i="26"/>
  <c r="FG10" i="26"/>
  <c r="GH10" i="26"/>
  <c r="FA10" i="26"/>
  <c r="GC10" i="26"/>
  <c r="FL18" i="26"/>
  <c r="EV10" i="26"/>
  <c r="FA28" i="24"/>
  <c r="EP7" i="26"/>
  <c r="EV24" i="26"/>
  <c r="AO1305" i="8"/>
  <c r="AG177" i="9"/>
  <c r="GS8" i="26" s="1"/>
  <c r="EP24" i="26"/>
  <c r="FG24" i="26"/>
  <c r="GS24" i="26"/>
  <c r="FL24" i="26"/>
  <c r="FL9" i="23"/>
  <c r="FW9" i="23"/>
  <c r="C51" i="31"/>
  <c r="C49" i="31" s="1"/>
  <c r="AB141" i="9"/>
  <c r="AF141" i="9" s="1"/>
  <c r="DA27" i="24" s="1"/>
  <c r="AI1089" i="8"/>
  <c r="FR24" i="26"/>
  <c r="FW24" i="26"/>
  <c r="GH24" i="26"/>
  <c r="GN18" i="26"/>
  <c r="GC18" i="26"/>
  <c r="CE18" i="26"/>
  <c r="DL18" i="26"/>
  <c r="DA18" i="26"/>
  <c r="BW9" i="21"/>
  <c r="CS26" i="21"/>
  <c r="CY27" i="17"/>
  <c r="BR27" i="17"/>
  <c r="CH26" i="21"/>
  <c r="BL26" i="21"/>
  <c r="BG26" i="21"/>
  <c r="CS27" i="17"/>
  <c r="DD27" i="17"/>
  <c r="BW26" i="21"/>
  <c r="DD26" i="21"/>
  <c r="CC26" i="21"/>
  <c r="DF18" i="26"/>
  <c r="CU18" i="26"/>
  <c r="EH18" i="26"/>
  <c r="BA27" i="17"/>
  <c r="CH27" i="17"/>
  <c r="BG27" i="17"/>
  <c r="F127" i="31"/>
  <c r="C76" i="31"/>
  <c r="C169" i="31" s="1"/>
  <c r="C173" i="31" s="1"/>
  <c r="BA26" i="21"/>
  <c r="BR26" i="21"/>
  <c r="CJ18" i="26"/>
  <c r="CN27" i="17"/>
  <c r="BL27" i="17"/>
  <c r="C77" i="31"/>
  <c r="FL7" i="26"/>
  <c r="FG9" i="23"/>
  <c r="GS7" i="26"/>
  <c r="GH18" i="26"/>
  <c r="GC24" i="26"/>
  <c r="FW18" i="26"/>
  <c r="GS18" i="26"/>
  <c r="FA24" i="26"/>
  <c r="GH7" i="26"/>
  <c r="FR7" i="26"/>
  <c r="FG7" i="26"/>
  <c r="GN9" i="23"/>
  <c r="EV9" i="23"/>
  <c r="EV7" i="26"/>
  <c r="FA7" i="26"/>
  <c r="GC7" i="26"/>
  <c r="FA18" i="26"/>
  <c r="EV18" i="26"/>
  <c r="FA9" i="23"/>
  <c r="FR9" i="23"/>
  <c r="GH9" i="23"/>
  <c r="GN7" i="26"/>
  <c r="FG18" i="26"/>
  <c r="EP18" i="26"/>
  <c r="EP9" i="23"/>
  <c r="GS9" i="23"/>
  <c r="D51" i="31"/>
  <c r="D49" i="31" s="1"/>
  <c r="AQ1089" i="8"/>
  <c r="AC141" i="9"/>
  <c r="AG141" i="9" s="1"/>
  <c r="FW27" i="24" s="1"/>
  <c r="Z23" i="9"/>
  <c r="AD23" i="9" s="1"/>
  <c r="CY19" i="18" s="1"/>
  <c r="AF176" i="9"/>
  <c r="DW7" i="26" s="1"/>
  <c r="Z56" i="9"/>
  <c r="AD56" i="9" s="1"/>
  <c r="BW29" i="20" s="1"/>
  <c r="AB89" i="9"/>
  <c r="AF89" i="9" s="1"/>
  <c r="DL33" i="22" s="1"/>
  <c r="D80" i="31"/>
  <c r="D84" i="31" s="1"/>
  <c r="EH14" i="26"/>
  <c r="CJ14" i="26"/>
  <c r="CE14" i="26"/>
  <c r="DL14" i="26"/>
  <c r="EC14" i="26"/>
  <c r="DF14" i="26"/>
  <c r="CP14" i="26"/>
  <c r="CU14" i="26"/>
  <c r="DA14" i="26"/>
  <c r="DR14" i="26"/>
  <c r="DW14" i="26"/>
  <c r="AA55" i="9"/>
  <c r="AE55" i="9" s="1"/>
  <c r="BR28" i="20" s="1"/>
  <c r="C80" i="31"/>
  <c r="C84" i="31" s="1"/>
  <c r="FW14" i="26"/>
  <c r="FR14" i="26"/>
  <c r="GC14" i="26"/>
  <c r="FA14" i="26"/>
  <c r="FL14" i="26"/>
  <c r="FG14" i="26"/>
  <c r="GH14" i="26"/>
  <c r="EV14" i="26"/>
  <c r="GS14" i="26"/>
  <c r="EP14" i="26"/>
  <c r="GN14" i="26"/>
  <c r="U3" i="9"/>
  <c r="Z68" i="9"/>
  <c r="AD68" i="9" s="1"/>
  <c r="BR25" i="21" s="1"/>
  <c r="W4" i="9"/>
  <c r="C44" i="31"/>
  <c r="S4" i="9"/>
  <c r="C48" i="31"/>
  <c r="Z43" i="9"/>
  <c r="AD43" i="9" s="1"/>
  <c r="CS31" i="19" s="1"/>
  <c r="CH9" i="21"/>
  <c r="CY9" i="21"/>
  <c r="Z73" i="9"/>
  <c r="AD73" i="9" s="1"/>
  <c r="BL7" i="22" s="1"/>
  <c r="D21" i="31"/>
  <c r="D35" i="31"/>
  <c r="E98" i="31" s="1"/>
  <c r="FW34" i="17"/>
  <c r="GN34" i="22"/>
  <c r="GC18" i="22"/>
  <c r="GH32" i="18"/>
  <c r="EC11" i="18"/>
  <c r="GN34" i="17"/>
  <c r="FR34" i="17"/>
  <c r="FA34" i="17"/>
  <c r="Q75" i="9"/>
  <c r="S75" i="9" s="1"/>
  <c r="X75" i="9" s="1"/>
  <c r="X73" i="9" s="1"/>
  <c r="GH34" i="17"/>
  <c r="EP34" i="17"/>
  <c r="FL34" i="17"/>
  <c r="FG34" i="17"/>
  <c r="EV34" i="17"/>
  <c r="GS34" i="17"/>
  <c r="CC9" i="21"/>
  <c r="BL9" i="21"/>
  <c r="CS9" i="21"/>
  <c r="DD9" i="21"/>
  <c r="CN9" i="21"/>
  <c r="BR9" i="21"/>
  <c r="BG9" i="21"/>
  <c r="EY11" i="18"/>
  <c r="FO11" i="18"/>
  <c r="AI744" i="8"/>
  <c r="P744" i="8" s="1"/>
  <c r="EH11" i="18"/>
  <c r="EN11" i="18"/>
  <c r="DR11" i="18"/>
  <c r="DW11" i="18"/>
  <c r="FD11" i="18"/>
  <c r="ES11" i="18"/>
  <c r="DL11" i="18"/>
  <c r="AC76" i="9"/>
  <c r="AG76" i="9" s="1"/>
  <c r="FG14" i="22" s="1"/>
  <c r="FR32" i="18"/>
  <c r="CP27" i="25"/>
  <c r="AB125" i="9"/>
  <c r="AF125" i="9" s="1"/>
  <c r="DA11" i="24" s="1"/>
  <c r="EY31" i="18"/>
  <c r="I4" i="9"/>
  <c r="CH27" i="18"/>
  <c r="BG27" i="18"/>
  <c r="CS27" i="18"/>
  <c r="CN27" i="18"/>
  <c r="BL27" i="18"/>
  <c r="BR27" i="18"/>
  <c r="AQ605" i="8"/>
  <c r="BW27" i="18"/>
  <c r="DD27" i="18"/>
  <c r="CC27" i="18"/>
  <c r="BA27" i="18"/>
  <c r="BL28" i="17"/>
  <c r="BW28" i="17"/>
  <c r="AF177" i="9"/>
  <c r="EH8" i="26" s="1"/>
  <c r="CS28" i="17"/>
  <c r="CY28" i="17"/>
  <c r="CC28" i="17"/>
  <c r="DD28" i="17"/>
  <c r="BR28" i="17"/>
  <c r="BA28" i="17"/>
  <c r="CH28" i="17"/>
  <c r="BG28" i="17"/>
  <c r="EH27" i="22"/>
  <c r="Z75" i="9"/>
  <c r="AD75" i="9" s="1"/>
  <c r="CY11" i="22" s="1"/>
  <c r="CU27" i="22"/>
  <c r="DL27" i="22"/>
  <c r="DA27" i="22"/>
  <c r="CJ27" i="22"/>
  <c r="DW27" i="22"/>
  <c r="DL23" i="17"/>
  <c r="AB67" i="9"/>
  <c r="AF67" i="9" s="1"/>
  <c r="FD23" i="21" s="1"/>
  <c r="DF27" i="22"/>
  <c r="EC27" i="22"/>
  <c r="FO31" i="18"/>
  <c r="DR27" i="22"/>
  <c r="CP27" i="22"/>
  <c r="DR31" i="18"/>
  <c r="EP32" i="18"/>
  <c r="FW32" i="18"/>
  <c r="AT399" i="8"/>
  <c r="FG32" i="18"/>
  <c r="GS32" i="18"/>
  <c r="GC32" i="18"/>
  <c r="GN32" i="18"/>
  <c r="EV32" i="18"/>
  <c r="FA32" i="18"/>
  <c r="X124" i="9"/>
  <c r="FL34" i="22"/>
  <c r="FR21" i="25"/>
  <c r="GH18" i="22"/>
  <c r="FA34" i="22"/>
  <c r="FL21" i="25"/>
  <c r="FA18" i="22"/>
  <c r="GS34" i="22"/>
  <c r="GC34" i="22"/>
  <c r="EV18" i="22"/>
  <c r="FW18" i="22"/>
  <c r="GH34" i="22"/>
  <c r="EP18" i="22"/>
  <c r="FR18" i="22"/>
  <c r="GS18" i="22"/>
  <c r="EP34" i="22"/>
  <c r="EV34" i="22"/>
  <c r="FG34" i="22"/>
  <c r="FW34" i="22"/>
  <c r="FL18" i="22"/>
  <c r="GN18" i="22"/>
  <c r="EV27" i="25"/>
  <c r="EP27" i="25"/>
  <c r="GC21" i="25"/>
  <c r="GS21" i="25"/>
  <c r="GH21" i="25"/>
  <c r="FA21" i="25"/>
  <c r="EV21" i="25"/>
  <c r="FG21" i="25"/>
  <c r="EP21" i="25"/>
  <c r="FA27" i="25"/>
  <c r="FL27" i="25"/>
  <c r="AN55" i="9"/>
  <c r="FR27" i="25"/>
  <c r="GC27" i="25"/>
  <c r="GH27" i="25"/>
  <c r="GS27" i="25"/>
  <c r="FG27" i="25"/>
  <c r="GN21" i="25"/>
  <c r="S55" i="9"/>
  <c r="FW27" i="25"/>
  <c r="CH21" i="18"/>
  <c r="EC31" i="18"/>
  <c r="DL31" i="18"/>
  <c r="D11" i="31"/>
  <c r="E104" i="31" s="1"/>
  <c r="AT414" i="8"/>
  <c r="ES17" i="22"/>
  <c r="CC31" i="20"/>
  <c r="EC17" i="22"/>
  <c r="CN21" i="18"/>
  <c r="EY17" i="22"/>
  <c r="FJ31" i="18"/>
  <c r="ES31" i="18"/>
  <c r="EH31" i="18"/>
  <c r="EY21" i="19"/>
  <c r="CJ24" i="26"/>
  <c r="EN31" i="18"/>
  <c r="DW31" i="18"/>
  <c r="Z65" i="9"/>
  <c r="AD65" i="9" s="1"/>
  <c r="CY19" i="21" s="1"/>
  <c r="EH33" i="17"/>
  <c r="BL21" i="18"/>
  <c r="CC21" i="18"/>
  <c r="BA21" i="18"/>
  <c r="FJ33" i="17"/>
  <c r="FD33" i="17"/>
  <c r="FO33" i="17"/>
  <c r="DW33" i="17"/>
  <c r="EN33" i="17"/>
  <c r="BR21" i="18"/>
  <c r="DD21" i="18"/>
  <c r="BW21" i="18"/>
  <c r="EC33" i="17"/>
  <c r="ES33" i="17"/>
  <c r="CY21" i="18"/>
  <c r="BG21" i="18"/>
  <c r="DR33" i="17"/>
  <c r="DL33" i="17"/>
  <c r="N75" i="9"/>
  <c r="N73" i="9" s="1"/>
  <c r="DF24" i="26"/>
  <c r="CU27" i="25"/>
  <c r="EN21" i="19"/>
  <c r="CE24" i="26"/>
  <c r="ES23" i="17"/>
  <c r="ES21" i="19"/>
  <c r="DF27" i="25"/>
  <c r="DR23" i="17"/>
  <c r="C17" i="31"/>
  <c r="AP537" i="8"/>
  <c r="FD11" i="19"/>
  <c r="EN11" i="19"/>
  <c r="EY11" i="19"/>
  <c r="FO11" i="19"/>
  <c r="EH11" i="19"/>
  <c r="FJ11" i="19"/>
  <c r="DW11" i="19"/>
  <c r="DL11" i="19"/>
  <c r="EC11" i="19"/>
  <c r="DR11" i="19"/>
  <c r="ES11" i="19"/>
  <c r="N203" i="9"/>
  <c r="N104" i="9"/>
  <c r="FD17" i="22"/>
  <c r="EH17" i="22"/>
  <c r="FO17" i="22"/>
  <c r="C57" i="31"/>
  <c r="AF1305" i="8"/>
  <c r="DR17" i="22"/>
  <c r="FJ17" i="22"/>
  <c r="N124" i="9"/>
  <c r="C56" i="31"/>
  <c r="EN17" i="22"/>
  <c r="DL17" i="22"/>
  <c r="BL31" i="20"/>
  <c r="DW23" i="17"/>
  <c r="EY23" i="17"/>
  <c r="EH23" i="17"/>
  <c r="EC23" i="17"/>
  <c r="EN23" i="17"/>
  <c r="FD23" i="17"/>
  <c r="FJ23" i="17"/>
  <c r="D173" i="31"/>
  <c r="AG158" i="9"/>
  <c r="GC16" i="25" s="1"/>
  <c r="D65" i="31"/>
  <c r="D233" i="31"/>
  <c r="D97" i="31"/>
  <c r="C126" i="31"/>
  <c r="FO21" i="19"/>
  <c r="DW21" i="19"/>
  <c r="EH24" i="26"/>
  <c r="DL24" i="26"/>
  <c r="DA24" i="26"/>
  <c r="DL27" i="25"/>
  <c r="EH27" i="25"/>
  <c r="DR27" i="25"/>
  <c r="DL21" i="19"/>
  <c r="FJ21" i="19"/>
  <c r="FD21" i="19"/>
  <c r="CU24" i="26"/>
  <c r="CP24" i="26"/>
  <c r="DW24" i="26"/>
  <c r="CJ27" i="25"/>
  <c r="DA27" i="25"/>
  <c r="EH21" i="19"/>
  <c r="DR21" i="19"/>
  <c r="EC24" i="26"/>
  <c r="CE27" i="25"/>
  <c r="DW27" i="25"/>
  <c r="BG31" i="20"/>
  <c r="BW31" i="20"/>
  <c r="DD31" i="20"/>
  <c r="CH31" i="20"/>
  <c r="CY31" i="20"/>
  <c r="BR31" i="20"/>
  <c r="I55" i="9"/>
  <c r="CS31" i="20"/>
  <c r="BA31" i="20"/>
  <c r="DL29" i="24"/>
  <c r="EC29" i="24"/>
  <c r="DA29" i="24"/>
  <c r="DR29" i="24"/>
  <c r="CP29" i="24"/>
  <c r="CJ29" i="24"/>
  <c r="DF29" i="24"/>
  <c r="DW29" i="24"/>
  <c r="EH29" i="24"/>
  <c r="CU29" i="24"/>
  <c r="CE29" i="24"/>
  <c r="N23" i="9"/>
  <c r="AB24" i="9"/>
  <c r="AF24" i="9" s="1"/>
  <c r="DR21" i="18" s="1"/>
  <c r="AF158" i="9"/>
  <c r="DA16" i="25" s="1"/>
  <c r="C65" i="31"/>
  <c r="EC17" i="18"/>
  <c r="EN17" i="18"/>
  <c r="DW17" i="18"/>
  <c r="ES17" i="18"/>
  <c r="DL17" i="18"/>
  <c r="FJ17" i="18"/>
  <c r="DR17" i="18"/>
  <c r="EH17" i="18"/>
  <c r="EY17" i="18"/>
  <c r="FO17" i="18"/>
  <c r="FD17" i="18"/>
  <c r="M35" i="9"/>
  <c r="GH8" i="25"/>
  <c r="GN27" i="22"/>
  <c r="FR27" i="22"/>
  <c r="EV27" i="22"/>
  <c r="FW27" i="22"/>
  <c r="EP27" i="22"/>
  <c r="GS27" i="22"/>
  <c r="FL27" i="22"/>
  <c r="GH27" i="22"/>
  <c r="FG27" i="22"/>
  <c r="GC27" i="22"/>
  <c r="FA27" i="22"/>
  <c r="GC22" i="18"/>
  <c r="FG22" i="18"/>
  <c r="GS22" i="18"/>
  <c r="FW22" i="18"/>
  <c r="FA22" i="18"/>
  <c r="GN22" i="18"/>
  <c r="FR22" i="18"/>
  <c r="EV22" i="18"/>
  <c r="EP22" i="18"/>
  <c r="GH22" i="18"/>
  <c r="FL22" i="18"/>
  <c r="GH7" i="25"/>
  <c r="FL7" i="25"/>
  <c r="EP7" i="25"/>
  <c r="FW7" i="25"/>
  <c r="EV7" i="25"/>
  <c r="GC7" i="25"/>
  <c r="FR7" i="25"/>
  <c r="GS7" i="25"/>
  <c r="FG7" i="25"/>
  <c r="GN7" i="25"/>
  <c r="FA7" i="25"/>
  <c r="GN33" i="22"/>
  <c r="FR33" i="22"/>
  <c r="EV33" i="22"/>
  <c r="GH33" i="22"/>
  <c r="FG33" i="22"/>
  <c r="GC33" i="22"/>
  <c r="FA33" i="22"/>
  <c r="FW33" i="22"/>
  <c r="EP33" i="22"/>
  <c r="GS33" i="22"/>
  <c r="FL33" i="22"/>
  <c r="GC30" i="17"/>
  <c r="FG30" i="17"/>
  <c r="GS30" i="17"/>
  <c r="FW30" i="17"/>
  <c r="FA30" i="17"/>
  <c r="GN30" i="17"/>
  <c r="FR30" i="17"/>
  <c r="EV30" i="17"/>
  <c r="GH30" i="17"/>
  <c r="FL30" i="17"/>
  <c r="EP30" i="17"/>
  <c r="GS32" i="20"/>
  <c r="FW32" i="20"/>
  <c r="FA32" i="20"/>
  <c r="GN32" i="20"/>
  <c r="FR32" i="20"/>
  <c r="EV32" i="20"/>
  <c r="GH32" i="20"/>
  <c r="FL32" i="20"/>
  <c r="EP32" i="20"/>
  <c r="GC32" i="20"/>
  <c r="FG32" i="20"/>
  <c r="AC119" i="9"/>
  <c r="AG119" i="9" s="1"/>
  <c r="X104" i="9"/>
  <c r="GC20" i="19"/>
  <c r="FG20" i="19"/>
  <c r="GS20" i="19"/>
  <c r="FW20" i="19"/>
  <c r="FA20" i="19"/>
  <c r="GN20" i="19"/>
  <c r="FR20" i="19"/>
  <c r="EV20" i="19"/>
  <c r="GH20" i="19"/>
  <c r="FL20" i="19"/>
  <c r="EP20" i="19"/>
  <c r="GN10" i="22"/>
  <c r="FR10" i="22"/>
  <c r="EV10" i="22"/>
  <c r="GH10" i="22"/>
  <c r="FL10" i="22"/>
  <c r="EP10" i="22"/>
  <c r="GC10" i="22"/>
  <c r="FG10" i="22"/>
  <c r="GS10" i="22"/>
  <c r="FW10" i="22"/>
  <c r="FA10" i="22"/>
  <c r="GS24" i="24"/>
  <c r="FW24" i="24"/>
  <c r="FA24" i="24"/>
  <c r="GN24" i="24"/>
  <c r="FL24" i="24"/>
  <c r="GH24" i="24"/>
  <c r="FG24" i="24"/>
  <c r="GC24" i="24"/>
  <c r="EV24" i="24"/>
  <c r="EP24" i="24"/>
  <c r="FR24" i="24"/>
  <c r="DW10" i="26"/>
  <c r="DA10" i="26"/>
  <c r="CE10" i="26"/>
  <c r="DR10" i="26"/>
  <c r="CP10" i="26"/>
  <c r="EH10" i="26"/>
  <c r="CU10" i="26"/>
  <c r="EC10" i="26"/>
  <c r="CJ10" i="26"/>
  <c r="DF10" i="26"/>
  <c r="DL10" i="26"/>
  <c r="EC9" i="25"/>
  <c r="DF9" i="25"/>
  <c r="CJ9" i="25"/>
  <c r="EH9" i="25"/>
  <c r="DA9" i="25"/>
  <c r="DW9" i="25"/>
  <c r="CP9" i="25"/>
  <c r="DR9" i="25"/>
  <c r="CE9" i="25"/>
  <c r="CU9" i="25"/>
  <c r="DL9" i="25"/>
  <c r="FO29" i="17"/>
  <c r="ES29" i="17"/>
  <c r="DW29" i="17"/>
  <c r="FJ29" i="17"/>
  <c r="EN29" i="17"/>
  <c r="DR29" i="17"/>
  <c r="EY29" i="17"/>
  <c r="EC29" i="17"/>
  <c r="FD29" i="17"/>
  <c r="EH29" i="17"/>
  <c r="DL29" i="17"/>
  <c r="FD13" i="22"/>
  <c r="EH13" i="22"/>
  <c r="DL13" i="22"/>
  <c r="FJ13" i="22"/>
  <c r="EC13" i="22"/>
  <c r="ES13" i="22"/>
  <c r="EN13" i="22"/>
  <c r="EY13" i="22"/>
  <c r="DR13" i="22"/>
  <c r="FO13" i="22"/>
  <c r="DW13" i="22"/>
  <c r="DD25" i="20"/>
  <c r="CH25" i="20"/>
  <c r="BL25" i="20"/>
  <c r="CN25" i="20"/>
  <c r="BG25" i="20"/>
  <c r="CC25" i="20"/>
  <c r="BA25" i="20"/>
  <c r="BR25" i="20"/>
  <c r="CS25" i="20"/>
  <c r="BW25" i="20"/>
  <c r="CY25" i="20"/>
  <c r="FJ9" i="21"/>
  <c r="EN9" i="21"/>
  <c r="DR9" i="21"/>
  <c r="EY9" i="21"/>
  <c r="DW9" i="21"/>
  <c r="ES9" i="21"/>
  <c r="DL9" i="21"/>
  <c r="FO9" i="21"/>
  <c r="EH9" i="21"/>
  <c r="EC9" i="21"/>
  <c r="FD9" i="21"/>
  <c r="CS17" i="19"/>
  <c r="BW17" i="19"/>
  <c r="BA17" i="19"/>
  <c r="DD17" i="19"/>
  <c r="CC17" i="19"/>
  <c r="CY17" i="19"/>
  <c r="BR17" i="19"/>
  <c r="BG17" i="19"/>
  <c r="BL17" i="19"/>
  <c r="CN17" i="19"/>
  <c r="CH17" i="19"/>
  <c r="FD19" i="19"/>
  <c r="EH19" i="19"/>
  <c r="DL19" i="19"/>
  <c r="FJ19" i="19"/>
  <c r="EC19" i="19"/>
  <c r="EY19" i="19"/>
  <c r="DW19" i="19"/>
  <c r="FO19" i="19"/>
  <c r="EN19" i="19"/>
  <c r="DR19" i="19"/>
  <c r="ES19" i="19"/>
  <c r="EH21" i="21"/>
  <c r="ES21" i="21"/>
  <c r="DW33" i="23"/>
  <c r="DA33" i="23"/>
  <c r="CE33" i="23"/>
  <c r="EC33" i="23"/>
  <c r="CU33" i="23"/>
  <c r="DR33" i="23"/>
  <c r="CP33" i="23"/>
  <c r="CJ33" i="23"/>
  <c r="DF33" i="23"/>
  <c r="DL33" i="23"/>
  <c r="EH33" i="23"/>
  <c r="CY16" i="17"/>
  <c r="CC16" i="17"/>
  <c r="BG16" i="17"/>
  <c r="CS16" i="17"/>
  <c r="BR16" i="17"/>
  <c r="BA16" i="17"/>
  <c r="DD16" i="17"/>
  <c r="CN16" i="17"/>
  <c r="BL16" i="17"/>
  <c r="CH16" i="17"/>
  <c r="BW16" i="17"/>
  <c r="FO9" i="22"/>
  <c r="ES9" i="22"/>
  <c r="DW9" i="22"/>
  <c r="EY9" i="22"/>
  <c r="DR9" i="22"/>
  <c r="EH9" i="22"/>
  <c r="FJ9" i="22"/>
  <c r="EC9" i="22"/>
  <c r="DL9" i="22"/>
  <c r="FD9" i="22"/>
  <c r="EN9" i="22"/>
  <c r="DD27" i="21"/>
  <c r="CH27" i="21"/>
  <c r="BL27" i="21"/>
  <c r="CS27" i="21"/>
  <c r="BR27" i="21"/>
  <c r="CC27" i="21"/>
  <c r="BW27" i="21"/>
  <c r="BG27" i="21"/>
  <c r="CY27" i="21"/>
  <c r="CN27" i="21"/>
  <c r="BA27" i="21"/>
  <c r="FD31" i="20"/>
  <c r="EH31" i="20"/>
  <c r="DL31" i="20"/>
  <c r="FO31" i="20"/>
  <c r="EN31" i="20"/>
  <c r="FJ31" i="20"/>
  <c r="EC31" i="20"/>
  <c r="DW31" i="20"/>
  <c r="EY31" i="20"/>
  <c r="DR31" i="20"/>
  <c r="ES31" i="20"/>
  <c r="DD18" i="19"/>
  <c r="CH18" i="19"/>
  <c r="BL18" i="19"/>
  <c r="CY18" i="19"/>
  <c r="BW18" i="19"/>
  <c r="CS18" i="19"/>
  <c r="BR18" i="19"/>
  <c r="BA18" i="19"/>
  <c r="CN18" i="19"/>
  <c r="CC18" i="19"/>
  <c r="BG18" i="19"/>
  <c r="EC21" i="25"/>
  <c r="DF21" i="25"/>
  <c r="CJ21" i="25"/>
  <c r="DL21" i="25"/>
  <c r="CE21" i="25"/>
  <c r="DA21" i="25"/>
  <c r="EH21" i="25"/>
  <c r="CU21" i="25"/>
  <c r="DR21" i="25"/>
  <c r="DW21" i="25"/>
  <c r="CP21" i="25"/>
  <c r="DD30" i="20"/>
  <c r="CH30" i="20"/>
  <c r="BL30" i="20"/>
  <c r="CC30" i="20"/>
  <c r="BA30" i="20"/>
  <c r="CY30" i="20"/>
  <c r="BW30" i="20"/>
  <c r="BR30" i="20"/>
  <c r="CS30" i="20"/>
  <c r="BG30" i="20"/>
  <c r="CN30" i="20"/>
  <c r="M4" i="9"/>
  <c r="AA5" i="9"/>
  <c r="AE5" i="9" s="1"/>
  <c r="N175" i="9"/>
  <c r="AF150" i="9"/>
  <c r="BF1306" i="8"/>
  <c r="AT283" i="8"/>
  <c r="P291" i="8"/>
  <c r="AT291" i="8" s="1"/>
  <c r="AB65" i="9"/>
  <c r="AF65" i="9" s="1"/>
  <c r="AI749" i="8"/>
  <c r="P749" i="8" s="1"/>
  <c r="AB69" i="9"/>
  <c r="AF69" i="9" s="1"/>
  <c r="N68" i="9"/>
  <c r="AF149" i="9"/>
  <c r="J34" i="8"/>
  <c r="K3" i="9"/>
  <c r="AC7" i="9"/>
  <c r="AG7" i="9" s="1"/>
  <c r="X5" i="9"/>
  <c r="AC56" i="9"/>
  <c r="AG56" i="9" s="1"/>
  <c r="X55" i="9"/>
  <c r="X68" i="9"/>
  <c r="AC69" i="9"/>
  <c r="AG69" i="9" s="1"/>
  <c r="AB13" i="9"/>
  <c r="AF13" i="9" s="1"/>
  <c r="AB36" i="9"/>
  <c r="AF36" i="9" s="1"/>
  <c r="N55" i="9"/>
  <c r="C30" i="31" s="1"/>
  <c r="C127" i="31" s="1"/>
  <c r="AB56" i="9"/>
  <c r="AF56" i="9" s="1"/>
  <c r="AC13" i="9"/>
  <c r="AG13" i="9" s="1"/>
  <c r="AB7" i="9"/>
  <c r="AF7" i="9" s="1"/>
  <c r="N5" i="9"/>
  <c r="AC36" i="9"/>
  <c r="AG36" i="9" s="1"/>
  <c r="X175" i="9"/>
  <c r="AT246" i="8"/>
  <c r="P254" i="8"/>
  <c r="AT254" i="8" s="1"/>
  <c r="AC23" i="9"/>
  <c r="AG23" i="9" s="1"/>
  <c r="FA8" i="25" l="1"/>
  <c r="FG8" i="25"/>
  <c r="EV8" i="25"/>
  <c r="FL8" i="25"/>
  <c r="GC8" i="25"/>
  <c r="GN8" i="25"/>
  <c r="FR8" i="25"/>
  <c r="FW8" i="25"/>
  <c r="GS8" i="25"/>
  <c r="AP987" i="8"/>
  <c r="AI13" i="38"/>
  <c r="FA7" i="27"/>
  <c r="EN21" i="21"/>
  <c r="DR21" i="21"/>
  <c r="FJ21" i="21"/>
  <c r="DL21" i="21"/>
  <c r="DW21" i="21"/>
  <c r="EC21" i="21"/>
  <c r="AN35" i="9"/>
  <c r="AN3" i="9" s="1"/>
  <c r="FO21" i="21"/>
  <c r="FD21" i="21"/>
  <c r="CH25" i="21"/>
  <c r="E105" i="31"/>
  <c r="EV21" i="24"/>
  <c r="P752" i="8"/>
  <c r="EV20" i="21"/>
  <c r="FW20" i="21"/>
  <c r="EP20" i="21"/>
  <c r="EH33" i="22"/>
  <c r="DL21" i="24"/>
  <c r="CE21" i="24"/>
  <c r="FG21" i="24"/>
  <c r="GN21" i="24"/>
  <c r="EP21" i="24"/>
  <c r="FA21" i="24"/>
  <c r="FR21" i="24"/>
  <c r="FW21" i="24"/>
  <c r="GS21" i="24"/>
  <c r="GC21" i="24"/>
  <c r="FL21" i="24"/>
  <c r="N43" i="9"/>
  <c r="N35" i="9" s="1"/>
  <c r="AB35" i="9" s="1"/>
  <c r="AF35" i="9" s="1"/>
  <c r="CJ7" i="26"/>
  <c r="C166" i="31"/>
  <c r="C183" i="31" s="1"/>
  <c r="AI738" i="8"/>
  <c r="P738" i="8" s="1"/>
  <c r="BB9" i="38"/>
  <c r="BB48" i="38"/>
  <c r="AI48" i="38"/>
  <c r="AP27" i="38"/>
  <c r="BD27" i="38"/>
  <c r="AI27" i="38"/>
  <c r="BB27" i="38"/>
  <c r="AP104" i="38"/>
  <c r="AP96" i="38" s="1"/>
  <c r="BD104" i="38"/>
  <c r="BD96" i="38" s="1"/>
  <c r="BD25" i="38"/>
  <c r="AP25" i="38"/>
  <c r="AI25" i="38"/>
  <c r="BB25" i="38"/>
  <c r="BB50" i="38"/>
  <c r="AI50" i="38"/>
  <c r="AB75" i="9"/>
  <c r="AF75" i="9" s="1"/>
  <c r="EN11" i="22" s="1"/>
  <c r="BB104" i="38"/>
  <c r="BB96" i="38" s="1"/>
  <c r="AI104" i="38"/>
  <c r="AI96" i="38" s="1"/>
  <c r="AS82" i="9"/>
  <c r="AS81" i="9" s="1"/>
  <c r="BD107" i="38"/>
  <c r="AP107" i="38"/>
  <c r="AO31" i="34"/>
  <c r="BD48" i="38"/>
  <c r="BD77" i="38" s="1"/>
  <c r="AP48" i="38"/>
  <c r="AP77" i="38" s="1"/>
  <c r="AP116" i="38"/>
  <c r="AI115" i="38"/>
  <c r="BB115" i="38"/>
  <c r="BD116" i="38"/>
  <c r="FR20" i="21"/>
  <c r="GS20" i="21"/>
  <c r="FL20" i="21"/>
  <c r="GN20" i="21"/>
  <c r="FG20" i="21"/>
  <c r="GH20" i="21"/>
  <c r="FA20" i="21"/>
  <c r="CJ21" i="24"/>
  <c r="DW21" i="24"/>
  <c r="DA21" i="24"/>
  <c r="DR21" i="24"/>
  <c r="DF21" i="24"/>
  <c r="CU21" i="24"/>
  <c r="EC21" i="24"/>
  <c r="EH21" i="24"/>
  <c r="D101" i="31"/>
  <c r="Z10" i="34"/>
  <c r="BB116" i="38"/>
  <c r="AI116" i="38"/>
  <c r="AB23" i="9"/>
  <c r="AF23" i="9" s="1"/>
  <c r="DW19" i="18" s="1"/>
  <c r="AO80" i="34"/>
  <c r="AC73" i="9"/>
  <c r="AG73" i="9" s="1"/>
  <c r="GH8" i="22" s="1"/>
  <c r="AO10" i="34"/>
  <c r="C6" i="31"/>
  <c r="Z31" i="34"/>
  <c r="Z80" i="34"/>
  <c r="DD25" i="21"/>
  <c r="X43" i="9"/>
  <c r="AC43" i="9" s="1"/>
  <c r="AG43" i="9" s="1"/>
  <c r="CU33" i="22"/>
  <c r="CN25" i="21"/>
  <c r="EH7" i="26"/>
  <c r="CJ33" i="22"/>
  <c r="CE7" i="26"/>
  <c r="GC8" i="26"/>
  <c r="BL31" i="19"/>
  <c r="BG31" i="19"/>
  <c r="D110" i="31"/>
  <c r="AB73" i="9"/>
  <c r="AF73" i="9" s="1"/>
  <c r="ES7" i="22" s="1"/>
  <c r="CJ27" i="24"/>
  <c r="GH8" i="26"/>
  <c r="GN8" i="26"/>
  <c r="FA8" i="26"/>
  <c r="FL8" i="26"/>
  <c r="FW8" i="26"/>
  <c r="FR8" i="26"/>
  <c r="FG8" i="26"/>
  <c r="CN28" i="20"/>
  <c r="EV27" i="24"/>
  <c r="CU27" i="24"/>
  <c r="DW27" i="24"/>
  <c r="BG25" i="21"/>
  <c r="BW25" i="21"/>
  <c r="CP7" i="26"/>
  <c r="DR7" i="26"/>
  <c r="DF7" i="26"/>
  <c r="DF33" i="22"/>
  <c r="CE33" i="22"/>
  <c r="CP33" i="22"/>
  <c r="BA25" i="21"/>
  <c r="CS25" i="21"/>
  <c r="CY25" i="21"/>
  <c r="DA7" i="26"/>
  <c r="CU7" i="26"/>
  <c r="EC7" i="26"/>
  <c r="DA33" i="22"/>
  <c r="DR33" i="22"/>
  <c r="EC33" i="22"/>
  <c r="DW33" i="22"/>
  <c r="CC25" i="21"/>
  <c r="BL25" i="21"/>
  <c r="DL7" i="26"/>
  <c r="E110" i="31"/>
  <c r="EV8" i="26"/>
  <c r="EP8" i="26"/>
  <c r="D26" i="31"/>
  <c r="D166" i="31"/>
  <c r="D183" i="31" s="1"/>
  <c r="DR27" i="24"/>
  <c r="EC27" i="24"/>
  <c r="DF27" i="24"/>
  <c r="CP27" i="24"/>
  <c r="CE27" i="24"/>
  <c r="BR29" i="20"/>
  <c r="DL27" i="24"/>
  <c r="EH27" i="24"/>
  <c r="BG29" i="20"/>
  <c r="GN7" i="27"/>
  <c r="CS7" i="22"/>
  <c r="BG7" i="22"/>
  <c r="CH29" i="20"/>
  <c r="CY29" i="20"/>
  <c r="CS29" i="20"/>
  <c r="BR19" i="18"/>
  <c r="CC19" i="18"/>
  <c r="CY28" i="20"/>
  <c r="DD28" i="20"/>
  <c r="BW28" i="20"/>
  <c r="BG28" i="20"/>
  <c r="BL28" i="20"/>
  <c r="BA28" i="20"/>
  <c r="CH28" i="20"/>
  <c r="CY7" i="22"/>
  <c r="CH7" i="22"/>
  <c r="CN29" i="20"/>
  <c r="CC29" i="20"/>
  <c r="BA29" i="20"/>
  <c r="BA19" i="18"/>
  <c r="CN19" i="18"/>
  <c r="BG19" i="18"/>
  <c r="BW19" i="18"/>
  <c r="CS28" i="20"/>
  <c r="CC28" i="20"/>
  <c r="CH31" i="19"/>
  <c r="CC7" i="22"/>
  <c r="DD7" i="22"/>
  <c r="BL29" i="20"/>
  <c r="DD29" i="20"/>
  <c r="BL19" i="18"/>
  <c r="DD19" i="18"/>
  <c r="CS19" i="18"/>
  <c r="CH19" i="18"/>
  <c r="GH7" i="27"/>
  <c r="FG7" i="27"/>
  <c r="GS27" i="24"/>
  <c r="E101" i="31"/>
  <c r="D90" i="31"/>
  <c r="EP27" i="24"/>
  <c r="EP7" i="27"/>
  <c r="GC7" i="27"/>
  <c r="EV7" i="27"/>
  <c r="FL27" i="24"/>
  <c r="FA27" i="24"/>
  <c r="D126" i="31"/>
  <c r="GH27" i="24"/>
  <c r="FR27" i="24"/>
  <c r="FW7" i="27"/>
  <c r="FG27" i="24"/>
  <c r="FL7" i="27"/>
  <c r="FR7" i="27"/>
  <c r="GC27" i="24"/>
  <c r="GN27" i="24"/>
  <c r="W3" i="9"/>
  <c r="Z4" i="9"/>
  <c r="AD4" i="9" s="1"/>
  <c r="CC9" i="17" s="1"/>
  <c r="D45" i="31"/>
  <c r="E109" i="31" s="1"/>
  <c r="AA35" i="9"/>
  <c r="AE35" i="9" s="1"/>
  <c r="CC16" i="19" s="1"/>
  <c r="AF203" i="9"/>
  <c r="DL7" i="27" s="1"/>
  <c r="CN31" i="19"/>
  <c r="DD31" i="19"/>
  <c r="BR31" i="19"/>
  <c r="CY31" i="19"/>
  <c r="BA31" i="19"/>
  <c r="CC31" i="19"/>
  <c r="BW31" i="19"/>
  <c r="C45" i="31"/>
  <c r="Z55" i="9"/>
  <c r="AD55" i="9" s="1"/>
  <c r="CN27" i="20" s="1"/>
  <c r="C47" i="31"/>
  <c r="C128" i="31" s="1"/>
  <c r="BR7" i="22"/>
  <c r="CN7" i="22"/>
  <c r="BW7" i="22"/>
  <c r="BA7" i="22"/>
  <c r="D98" i="31"/>
  <c r="D6" i="31"/>
  <c r="D47" i="31"/>
  <c r="D128" i="31" s="1"/>
  <c r="FA14" i="22"/>
  <c r="GC14" i="22"/>
  <c r="GH14" i="22"/>
  <c r="EV14" i="22"/>
  <c r="FW14" i="22"/>
  <c r="EP14" i="22"/>
  <c r="FR14" i="22"/>
  <c r="GS14" i="22"/>
  <c r="FL14" i="22"/>
  <c r="GN14" i="22"/>
  <c r="AG774" i="8"/>
  <c r="AC75" i="9"/>
  <c r="AG75" i="9" s="1"/>
  <c r="GN12" i="22" s="1"/>
  <c r="S73" i="9"/>
  <c r="CE11" i="24"/>
  <c r="BL11" i="22"/>
  <c r="EC11" i="24"/>
  <c r="CJ11" i="24"/>
  <c r="CU11" i="24"/>
  <c r="DW11" i="24"/>
  <c r="CP11" i="24"/>
  <c r="DR11" i="24"/>
  <c r="EH11" i="24"/>
  <c r="DL11" i="24"/>
  <c r="DF11" i="24"/>
  <c r="CJ8" i="26"/>
  <c r="DW8" i="26"/>
  <c r="FO23" i="21"/>
  <c r="EH23" i="21"/>
  <c r="DR23" i="21"/>
  <c r="BW11" i="22"/>
  <c r="CE8" i="26"/>
  <c r="EC8" i="26"/>
  <c r="CP8" i="26"/>
  <c r="DA8" i="26"/>
  <c r="DF8" i="26"/>
  <c r="DL8" i="26"/>
  <c r="DR8" i="26"/>
  <c r="CU8" i="26"/>
  <c r="DD19" i="21"/>
  <c r="BL19" i="21"/>
  <c r="BR19" i="21"/>
  <c r="CH11" i="22"/>
  <c r="BR11" i="22"/>
  <c r="BG11" i="22"/>
  <c r="BA11" i="22"/>
  <c r="CC11" i="22"/>
  <c r="DD11" i="22"/>
  <c r="CS11" i="22"/>
  <c r="CN11" i="22"/>
  <c r="DL23" i="21"/>
  <c r="ES23" i="21"/>
  <c r="EN23" i="21"/>
  <c r="EY23" i="21"/>
  <c r="EC23" i="21"/>
  <c r="FJ23" i="21"/>
  <c r="DW23" i="21"/>
  <c r="T774" i="8"/>
  <c r="CC19" i="21"/>
  <c r="CN19" i="21"/>
  <c r="CH19" i="21"/>
  <c r="BW19" i="21"/>
  <c r="CS19" i="21"/>
  <c r="BA19" i="21"/>
  <c r="BG19" i="21"/>
  <c r="AC124" i="9"/>
  <c r="AG124" i="9" s="1"/>
  <c r="GC10" i="24" s="1"/>
  <c r="AG1012" i="8"/>
  <c r="AG1013" i="8" s="1"/>
  <c r="FG16" i="25"/>
  <c r="EV16" i="25"/>
  <c r="EP16" i="25"/>
  <c r="D104" i="31"/>
  <c r="E234" i="31"/>
  <c r="DW24" i="24"/>
  <c r="DR24" i="24"/>
  <c r="I35" i="9"/>
  <c r="T1012" i="8"/>
  <c r="T1013" i="8" s="1"/>
  <c r="DF24" i="24"/>
  <c r="DA24" i="24"/>
  <c r="EC24" i="24"/>
  <c r="EC21" i="18"/>
  <c r="DL24" i="24"/>
  <c r="EH24" i="24"/>
  <c r="CP24" i="24"/>
  <c r="AB124" i="9"/>
  <c r="AF124" i="9" s="1"/>
  <c r="CJ10" i="24" s="1"/>
  <c r="DL21" i="18"/>
  <c r="CU24" i="24"/>
  <c r="CE24" i="24"/>
  <c r="C90" i="31"/>
  <c r="T1007" i="8"/>
  <c r="T1010" i="8" s="1"/>
  <c r="DW16" i="25"/>
  <c r="AB104" i="9"/>
  <c r="AF104" i="9" s="1"/>
  <c r="EH18" i="23" s="1"/>
  <c r="C171" i="31"/>
  <c r="N103" i="9"/>
  <c r="Z54" i="34" s="1"/>
  <c r="C16" i="31"/>
  <c r="C19" i="31" s="1"/>
  <c r="AP552" i="8"/>
  <c r="AP541" i="8" s="1"/>
  <c r="DW21" i="18"/>
  <c r="ES21" i="18"/>
  <c r="EY21" i="18"/>
  <c r="EN21" i="18"/>
  <c r="FO21" i="18"/>
  <c r="FJ21" i="18"/>
  <c r="GN16" i="25"/>
  <c r="FW16" i="25"/>
  <c r="FL16" i="25"/>
  <c r="FR16" i="25"/>
  <c r="FA16" i="25"/>
  <c r="GH16" i="25"/>
  <c r="AC55" i="9"/>
  <c r="AG55" i="9" s="1"/>
  <c r="FW28" i="20" s="1"/>
  <c r="D30" i="31"/>
  <c r="D34" i="31"/>
  <c r="GS16" i="25"/>
  <c r="D234" i="31"/>
  <c r="D167" i="31"/>
  <c r="D91" i="31"/>
  <c r="D171" i="31"/>
  <c r="D75" i="31"/>
  <c r="CJ16" i="25"/>
  <c r="FD21" i="18"/>
  <c r="EH21" i="18"/>
  <c r="CP16" i="25"/>
  <c r="M3" i="9"/>
  <c r="C34" i="31"/>
  <c r="D95" i="31" s="1"/>
  <c r="EC16" i="25"/>
  <c r="DR16" i="25"/>
  <c r="DL16" i="25"/>
  <c r="CU16" i="25"/>
  <c r="CE16" i="25"/>
  <c r="C33" i="31"/>
  <c r="DF16" i="25"/>
  <c r="EH16" i="25"/>
  <c r="C167" i="31"/>
  <c r="C91" i="31"/>
  <c r="C75" i="31"/>
  <c r="AA4" i="9"/>
  <c r="AE4" i="9" s="1"/>
  <c r="BG10" i="17" s="1"/>
  <c r="GC18" i="19"/>
  <c r="FG18" i="19"/>
  <c r="GS18" i="19"/>
  <c r="FW18" i="19"/>
  <c r="FA18" i="19"/>
  <c r="GN18" i="19"/>
  <c r="FR18" i="19"/>
  <c r="EV18" i="19"/>
  <c r="GH18" i="19"/>
  <c r="FL18" i="19"/>
  <c r="EP18" i="19"/>
  <c r="GS26" i="20"/>
  <c r="FW26" i="20"/>
  <c r="FA26" i="20"/>
  <c r="GN26" i="20"/>
  <c r="FR26" i="20"/>
  <c r="EV26" i="20"/>
  <c r="GH26" i="20"/>
  <c r="FL26" i="20"/>
  <c r="EP26" i="20"/>
  <c r="GC26" i="20"/>
  <c r="FG26" i="20"/>
  <c r="GS30" i="20"/>
  <c r="FW30" i="20"/>
  <c r="FA30" i="20"/>
  <c r="GN30" i="20"/>
  <c r="FR30" i="20"/>
  <c r="EV30" i="20"/>
  <c r="GH30" i="20"/>
  <c r="FL30" i="20"/>
  <c r="EP30" i="20"/>
  <c r="FG30" i="20"/>
  <c r="GC30" i="20"/>
  <c r="AC104" i="9"/>
  <c r="AG104" i="9" s="1"/>
  <c r="X103" i="9"/>
  <c r="AG1007" i="8"/>
  <c r="AG1010" i="8" s="1"/>
  <c r="GC20" i="18"/>
  <c r="FG20" i="18"/>
  <c r="GS20" i="18"/>
  <c r="FW20" i="18"/>
  <c r="FA20" i="18"/>
  <c r="GN20" i="18"/>
  <c r="FR20" i="18"/>
  <c r="EV20" i="18"/>
  <c r="EP20" i="18"/>
  <c r="GH20" i="18"/>
  <c r="FL20" i="18"/>
  <c r="GS28" i="21"/>
  <c r="FW28" i="21"/>
  <c r="FA28" i="21"/>
  <c r="GN28" i="21"/>
  <c r="FR28" i="21"/>
  <c r="EV28" i="21"/>
  <c r="GH28" i="21"/>
  <c r="FL28" i="21"/>
  <c r="EP28" i="21"/>
  <c r="GC28" i="21"/>
  <c r="FG28" i="21"/>
  <c r="GC16" i="17"/>
  <c r="GS16" i="17"/>
  <c r="FW16" i="17"/>
  <c r="FA16" i="17"/>
  <c r="FR16" i="17"/>
  <c r="EP16" i="17"/>
  <c r="EV16" i="17"/>
  <c r="FL16" i="17"/>
  <c r="GH16" i="17"/>
  <c r="GN16" i="17"/>
  <c r="FG16" i="17"/>
  <c r="GC33" i="23"/>
  <c r="FG33" i="23"/>
  <c r="GS33" i="23"/>
  <c r="FW33" i="23"/>
  <c r="FA33" i="23"/>
  <c r="GN33" i="23"/>
  <c r="EV33" i="23"/>
  <c r="GH33" i="23"/>
  <c r="EP33" i="23"/>
  <c r="FR33" i="23"/>
  <c r="FL33" i="23"/>
  <c r="GS28" i="17"/>
  <c r="FW28" i="17"/>
  <c r="FA28" i="17"/>
  <c r="GN28" i="17"/>
  <c r="FR28" i="17"/>
  <c r="EV28" i="17"/>
  <c r="GH28" i="17"/>
  <c r="FL28" i="17"/>
  <c r="EP28" i="17"/>
  <c r="GC28" i="17"/>
  <c r="FG28" i="17"/>
  <c r="FO27" i="17"/>
  <c r="ES27" i="17"/>
  <c r="DW27" i="17"/>
  <c r="FJ27" i="17"/>
  <c r="EH27" i="17"/>
  <c r="DR27" i="17"/>
  <c r="EN27" i="17"/>
  <c r="FD27" i="17"/>
  <c r="EC27" i="17"/>
  <c r="EY27" i="17"/>
  <c r="DL27" i="17"/>
  <c r="FJ15" i="17"/>
  <c r="EN15" i="17"/>
  <c r="DR15" i="17"/>
  <c r="EY15" i="17"/>
  <c r="FO15" i="17"/>
  <c r="DW15" i="17"/>
  <c r="FD15" i="17"/>
  <c r="EH15" i="17"/>
  <c r="DL15" i="17"/>
  <c r="EC15" i="17"/>
  <c r="ES15" i="17"/>
  <c r="EY27" i="21"/>
  <c r="EC27" i="21"/>
  <c r="FD27" i="21"/>
  <c r="DW27" i="21"/>
  <c r="FJ27" i="21"/>
  <c r="DR27" i="21"/>
  <c r="ES27" i="21"/>
  <c r="DL27" i="21"/>
  <c r="EN27" i="21"/>
  <c r="EH27" i="21"/>
  <c r="FO27" i="21"/>
  <c r="FD19" i="21"/>
  <c r="EH19" i="21"/>
  <c r="DL19" i="21"/>
  <c r="FJ19" i="21"/>
  <c r="EC19" i="21"/>
  <c r="EY19" i="21"/>
  <c r="DW19" i="21"/>
  <c r="DR19" i="21"/>
  <c r="ES19" i="21"/>
  <c r="FO19" i="21"/>
  <c r="EN19" i="21"/>
  <c r="FJ17" i="19"/>
  <c r="EN17" i="19"/>
  <c r="DR17" i="19"/>
  <c r="FO17" i="19"/>
  <c r="EH17" i="19"/>
  <c r="FD17" i="19"/>
  <c r="EC17" i="19"/>
  <c r="DL17" i="19"/>
  <c r="ES17" i="19"/>
  <c r="DW17" i="19"/>
  <c r="EY17" i="19"/>
  <c r="DW8" i="25"/>
  <c r="DA8" i="25"/>
  <c r="CE8" i="25"/>
  <c r="EH8" i="25"/>
  <c r="DF8" i="25"/>
  <c r="DL8" i="25"/>
  <c r="CU8" i="25"/>
  <c r="DR8" i="25"/>
  <c r="EC8" i="25"/>
  <c r="CP8" i="25"/>
  <c r="CJ8" i="25"/>
  <c r="CS12" i="17"/>
  <c r="BW12" i="17"/>
  <c r="BA12" i="17"/>
  <c r="DD12" i="17"/>
  <c r="CC12" i="17"/>
  <c r="CN12" i="17"/>
  <c r="BR12" i="17"/>
  <c r="CH12" i="17"/>
  <c r="BL12" i="17"/>
  <c r="CY12" i="17"/>
  <c r="BG12" i="17"/>
  <c r="FJ29" i="20"/>
  <c r="EN29" i="20"/>
  <c r="DR29" i="20"/>
  <c r="ES29" i="20"/>
  <c r="DL29" i="20"/>
  <c r="FO29" i="20"/>
  <c r="EH29" i="20"/>
  <c r="EC29" i="20"/>
  <c r="FD29" i="20"/>
  <c r="EY29" i="20"/>
  <c r="DW29" i="20"/>
  <c r="EY25" i="20"/>
  <c r="EC25" i="20"/>
  <c r="ES25" i="20"/>
  <c r="DR25" i="20"/>
  <c r="FO25" i="20"/>
  <c r="EN25" i="20"/>
  <c r="DL25" i="20"/>
  <c r="DW25" i="20"/>
  <c r="FJ25" i="20"/>
  <c r="FD25" i="20"/>
  <c r="EH25" i="20"/>
  <c r="DR7" i="25"/>
  <c r="CU7" i="25"/>
  <c r="EH7" i="25"/>
  <c r="DF7" i="25"/>
  <c r="CE7" i="25"/>
  <c r="EC7" i="25"/>
  <c r="CP7" i="25"/>
  <c r="DW7" i="25"/>
  <c r="CJ7" i="25"/>
  <c r="DA7" i="25"/>
  <c r="DL7" i="25"/>
  <c r="AI752" i="8"/>
  <c r="AB55" i="9"/>
  <c r="AF55" i="9" s="1"/>
  <c r="N204" i="9"/>
  <c r="AF175" i="9"/>
  <c r="AB5" i="9"/>
  <c r="AF5" i="9" s="1"/>
  <c r="N4" i="9"/>
  <c r="AC68" i="9"/>
  <c r="AG68" i="9" s="1"/>
  <c r="AB68" i="9"/>
  <c r="AF68" i="9" s="1"/>
  <c r="X204" i="9"/>
  <c r="AG175" i="9"/>
  <c r="AC5" i="9"/>
  <c r="AG5" i="9" s="1"/>
  <c r="X4" i="9"/>
  <c r="X35" i="9" l="1"/>
  <c r="AC35" i="9" s="1"/>
  <c r="AG35" i="9" s="1"/>
  <c r="FW16" i="19" s="1"/>
  <c r="EH19" i="18"/>
  <c r="FO19" i="18"/>
  <c r="EH7" i="22"/>
  <c r="C27" i="31"/>
  <c r="C29" i="31" s="1"/>
  <c r="FW8" i="22"/>
  <c r="GC8" i="22"/>
  <c r="EV8" i="22"/>
  <c r="EP8" i="22"/>
  <c r="FA8" i="22"/>
  <c r="FJ11" i="22"/>
  <c r="DR7" i="22"/>
  <c r="AI739" i="8"/>
  <c r="P739" i="8" s="1"/>
  <c r="AB43" i="9"/>
  <c r="AF43" i="9" s="1"/>
  <c r="FO31" i="19" s="1"/>
  <c r="EH11" i="22"/>
  <c r="DL7" i="22"/>
  <c r="EC7" i="22"/>
  <c r="DW7" i="22"/>
  <c r="EN19" i="18"/>
  <c r="DR19" i="18"/>
  <c r="EC19" i="18"/>
  <c r="ES19" i="18"/>
  <c r="EY11" i="22"/>
  <c r="FD11" i="22"/>
  <c r="FR8" i="22"/>
  <c r="GS8" i="22"/>
  <c r="FL8" i="22"/>
  <c r="GN8" i="22"/>
  <c r="FG8" i="22"/>
  <c r="FO11" i="22"/>
  <c r="DW11" i="22"/>
  <c r="DL11" i="22"/>
  <c r="AI77" i="38"/>
  <c r="EC11" i="22"/>
  <c r="ES11" i="22"/>
  <c r="DR11" i="22"/>
  <c r="BD113" i="38"/>
  <c r="AP113" i="38"/>
  <c r="D27" i="31"/>
  <c r="BD24" i="38"/>
  <c r="BD23" i="38" s="1"/>
  <c r="AP24" i="38"/>
  <c r="AP23" i="38" s="1"/>
  <c r="AP120" i="38"/>
  <c r="AP118" i="38"/>
  <c r="AI24" i="38"/>
  <c r="AI23" i="38" s="1"/>
  <c r="BD8" i="38"/>
  <c r="AP8" i="38"/>
  <c r="BD120" i="38"/>
  <c r="BD118" i="38"/>
  <c r="BB24" i="38"/>
  <c r="BB23" i="38" s="1"/>
  <c r="FD19" i="18"/>
  <c r="EY19" i="18"/>
  <c r="FJ19" i="18"/>
  <c r="DL19" i="18"/>
  <c r="AI120" i="38"/>
  <c r="AI118" i="38"/>
  <c r="AI8" i="38"/>
  <c r="BB8" i="38"/>
  <c r="BB77" i="38"/>
  <c r="BB120" i="38"/>
  <c r="BB118" i="38"/>
  <c r="AO54" i="34"/>
  <c r="AO89" i="34"/>
  <c r="Z89" i="34"/>
  <c r="EN7" i="22"/>
  <c r="FO7" i="22"/>
  <c r="EY7" i="22"/>
  <c r="FD7" i="22"/>
  <c r="FJ7" i="22"/>
  <c r="E100" i="31"/>
  <c r="CH16" i="19"/>
  <c r="BA9" i="17"/>
  <c r="CS9" i="17"/>
  <c r="EC7" i="27"/>
  <c r="DA7" i="27"/>
  <c r="CJ7" i="27"/>
  <c r="DR7" i="27"/>
  <c r="CU7" i="27"/>
  <c r="DW7" i="27"/>
  <c r="CP7" i="27"/>
  <c r="CE7" i="27"/>
  <c r="EH7" i="27"/>
  <c r="BW16" i="19"/>
  <c r="BG9" i="17"/>
  <c r="CY9" i="17"/>
  <c r="BG16" i="19"/>
  <c r="BR16" i="19"/>
  <c r="DD16" i="19"/>
  <c r="CN16" i="19"/>
  <c r="CY16" i="19"/>
  <c r="BL16" i="19"/>
  <c r="CH9" i="17"/>
  <c r="BL9" i="17"/>
  <c r="BR9" i="17"/>
  <c r="BA16" i="19"/>
  <c r="CS16" i="19"/>
  <c r="DF7" i="27"/>
  <c r="BW9" i="17"/>
  <c r="CN9" i="17"/>
  <c r="DD9" i="17"/>
  <c r="D109" i="31"/>
  <c r="AA3" i="9"/>
  <c r="AE3" i="9" s="1"/>
  <c r="DD8" i="17" s="1"/>
  <c r="CH27" i="20"/>
  <c r="BL27" i="20"/>
  <c r="DD27" i="20"/>
  <c r="CC27" i="20"/>
  <c r="CS27" i="20"/>
  <c r="BA27" i="20"/>
  <c r="BR27" i="20"/>
  <c r="BW27" i="20"/>
  <c r="CY27" i="20"/>
  <c r="BG27" i="20"/>
  <c r="Z35" i="9"/>
  <c r="AD35" i="9" s="1"/>
  <c r="CH15" i="19" s="1"/>
  <c r="S35" i="9"/>
  <c r="AB103" i="9"/>
  <c r="AF103" i="9" s="1"/>
  <c r="DW17" i="23" s="1"/>
  <c r="D103" i="31"/>
  <c r="D120" i="31"/>
  <c r="D100" i="31"/>
  <c r="FR12" i="22"/>
  <c r="GS12" i="22"/>
  <c r="FA12" i="22"/>
  <c r="FG12" i="22"/>
  <c r="EV12" i="22"/>
  <c r="GC12" i="22"/>
  <c r="FL12" i="22"/>
  <c r="FW12" i="22"/>
  <c r="EP12" i="22"/>
  <c r="GH12" i="22"/>
  <c r="EP10" i="24"/>
  <c r="DL18" i="23"/>
  <c r="DF18" i="23"/>
  <c r="DL10" i="24"/>
  <c r="EC10" i="24"/>
  <c r="D105" i="31"/>
  <c r="FA10" i="24"/>
  <c r="GS10" i="24"/>
  <c r="GN10" i="24"/>
  <c r="FR10" i="24"/>
  <c r="FW10" i="24"/>
  <c r="GH10" i="24"/>
  <c r="FL10" i="24"/>
  <c r="FG10" i="24"/>
  <c r="EV10" i="24"/>
  <c r="GS28" i="20"/>
  <c r="GN28" i="20"/>
  <c r="EP28" i="20"/>
  <c r="FL28" i="20"/>
  <c r="FR28" i="20"/>
  <c r="CC10" i="17"/>
  <c r="I3" i="9"/>
  <c r="DR10" i="24"/>
  <c r="CU10" i="24"/>
  <c r="CU18" i="23"/>
  <c r="DW18" i="23"/>
  <c r="CE18" i="23"/>
  <c r="CJ18" i="23"/>
  <c r="DA10" i="24"/>
  <c r="DF10" i="24"/>
  <c r="DR18" i="23"/>
  <c r="DA18" i="23"/>
  <c r="EC18" i="23"/>
  <c r="BR10" i="17"/>
  <c r="CE10" i="24"/>
  <c r="DW10" i="24"/>
  <c r="CP18" i="23"/>
  <c r="BL10" i="17"/>
  <c r="EH10" i="24"/>
  <c r="CP10" i="24"/>
  <c r="C43" i="31"/>
  <c r="BA10" i="17"/>
  <c r="CY10" i="17"/>
  <c r="BW10" i="17"/>
  <c r="CN10" i="17"/>
  <c r="DD10" i="17"/>
  <c r="CH10" i="17"/>
  <c r="CS10" i="17"/>
  <c r="AC103" i="9"/>
  <c r="AG103" i="9" s="1"/>
  <c r="GS17" i="23" s="1"/>
  <c r="D43" i="31"/>
  <c r="E103" i="31"/>
  <c r="E106" i="31" s="1"/>
  <c r="D5" i="31"/>
  <c r="FG28" i="20"/>
  <c r="GH28" i="20"/>
  <c r="FA28" i="20"/>
  <c r="D20" i="31"/>
  <c r="E95" i="31"/>
  <c r="E114" i="31" s="1"/>
  <c r="D113" i="31"/>
  <c r="D114" i="31" s="1"/>
  <c r="D33" i="31"/>
  <c r="E99" i="31"/>
  <c r="D127" i="31"/>
  <c r="GC28" i="20"/>
  <c r="EV28" i="20"/>
  <c r="D99" i="31"/>
  <c r="D87" i="31"/>
  <c r="D89" i="31" s="1"/>
  <c r="D168" i="31"/>
  <c r="C20" i="31"/>
  <c r="C123" i="31" s="1"/>
  <c r="C120" i="31"/>
  <c r="C168" i="31"/>
  <c r="C87" i="31"/>
  <c r="C89" i="31" s="1"/>
  <c r="C5" i="31"/>
  <c r="GS26" i="21"/>
  <c r="FW26" i="21"/>
  <c r="FA26" i="21"/>
  <c r="GN26" i="21"/>
  <c r="FR26" i="21"/>
  <c r="EV26" i="21"/>
  <c r="GH26" i="21"/>
  <c r="FL26" i="21"/>
  <c r="EP26" i="21"/>
  <c r="GC26" i="21"/>
  <c r="FG26" i="21"/>
  <c r="GN33" i="25"/>
  <c r="FR33" i="25"/>
  <c r="EV33" i="25"/>
  <c r="GH33" i="25"/>
  <c r="FL33" i="25"/>
  <c r="EP33" i="25"/>
  <c r="GC33" i="25"/>
  <c r="FW33" i="25"/>
  <c r="FG33" i="25"/>
  <c r="GS33" i="25"/>
  <c r="FA33" i="25"/>
  <c r="GC18" i="23"/>
  <c r="FG18" i="23"/>
  <c r="GS18" i="23"/>
  <c r="FW18" i="23"/>
  <c r="FA18" i="23"/>
  <c r="FL18" i="23"/>
  <c r="GN18" i="23"/>
  <c r="EV18" i="23"/>
  <c r="GH18" i="23"/>
  <c r="EP18" i="23"/>
  <c r="FR18" i="23"/>
  <c r="GN12" i="17"/>
  <c r="FR12" i="17"/>
  <c r="EV12" i="17"/>
  <c r="GS12" i="17"/>
  <c r="GH12" i="17"/>
  <c r="FL12" i="17"/>
  <c r="EP12" i="17"/>
  <c r="FW12" i="17"/>
  <c r="GC12" i="17"/>
  <c r="FG12" i="17"/>
  <c r="FA12" i="17"/>
  <c r="GC32" i="19"/>
  <c r="FG32" i="19"/>
  <c r="GS32" i="19"/>
  <c r="FW32" i="19"/>
  <c r="FA32" i="19"/>
  <c r="GN32" i="19"/>
  <c r="FR32" i="19"/>
  <c r="EV32" i="19"/>
  <c r="GH32" i="19"/>
  <c r="FL32" i="19"/>
  <c r="EP32" i="19"/>
  <c r="FO15" i="19"/>
  <c r="ES15" i="19"/>
  <c r="DW15" i="19"/>
  <c r="EN15" i="19"/>
  <c r="DL15" i="19"/>
  <c r="FJ15" i="19"/>
  <c r="EH15" i="19"/>
  <c r="DR15" i="19"/>
  <c r="EC15" i="19"/>
  <c r="FD15" i="19"/>
  <c r="EY15" i="19"/>
  <c r="EH33" i="25"/>
  <c r="DL33" i="25"/>
  <c r="DF33" i="25"/>
  <c r="CJ33" i="25"/>
  <c r="DW33" i="25"/>
  <c r="CP33" i="25"/>
  <c r="EC33" i="25"/>
  <c r="CE33" i="25"/>
  <c r="DR33" i="25"/>
  <c r="CU33" i="25"/>
  <c r="DA33" i="25"/>
  <c r="FD25" i="21"/>
  <c r="EH25" i="21"/>
  <c r="DL25" i="21"/>
  <c r="FJ25" i="21"/>
  <c r="EC25" i="21"/>
  <c r="ES25" i="21"/>
  <c r="EN25" i="21"/>
  <c r="FO25" i="21"/>
  <c r="DW25" i="21"/>
  <c r="EY25" i="21"/>
  <c r="DR25" i="21"/>
  <c r="EY11" i="17"/>
  <c r="EC11" i="17"/>
  <c r="FJ11" i="17"/>
  <c r="DR11" i="17"/>
  <c r="FD11" i="17"/>
  <c r="DL11" i="17"/>
  <c r="FO11" i="17"/>
  <c r="ES11" i="17"/>
  <c r="DW11" i="17"/>
  <c r="EN11" i="17"/>
  <c r="EH11" i="17"/>
  <c r="FO27" i="20"/>
  <c r="ES27" i="20"/>
  <c r="DW27" i="20"/>
  <c r="EY27" i="20"/>
  <c r="DR27" i="20"/>
  <c r="EN27" i="20"/>
  <c r="DL27" i="20"/>
  <c r="EH27" i="20"/>
  <c r="FJ27" i="20"/>
  <c r="EC27" i="20"/>
  <c r="FD27" i="20"/>
  <c r="AF204" i="9"/>
  <c r="N209" i="9"/>
  <c r="N3" i="9"/>
  <c r="Z37" i="34" s="1"/>
  <c r="AB4" i="9"/>
  <c r="AF4" i="9" s="1"/>
  <c r="AG204" i="9"/>
  <c r="X209" i="9"/>
  <c r="AC4" i="9"/>
  <c r="AG4" i="9" s="1"/>
  <c r="FA16" i="19" l="1"/>
  <c r="GH16" i="19"/>
  <c r="X3" i="9"/>
  <c r="AO37" i="34" s="1"/>
  <c r="FL16" i="19"/>
  <c r="GS16" i="19"/>
  <c r="E102" i="31"/>
  <c r="EV16" i="19"/>
  <c r="FG16" i="19"/>
  <c r="FR16" i="19"/>
  <c r="EP16" i="19"/>
  <c r="GC16" i="19"/>
  <c r="GN16" i="19"/>
  <c r="EH31" i="19"/>
  <c r="DR31" i="19"/>
  <c r="D108" i="31"/>
  <c r="BB37" i="38"/>
  <c r="BB42" i="38" s="1"/>
  <c r="BB46" i="38" s="1"/>
  <c r="FD31" i="19"/>
  <c r="FJ31" i="19"/>
  <c r="DW31" i="19"/>
  <c r="ES31" i="19"/>
  <c r="DL31" i="19"/>
  <c r="EY31" i="19"/>
  <c r="EN31" i="19"/>
  <c r="EC31" i="19"/>
  <c r="CN8" i="17"/>
  <c r="BD37" i="38"/>
  <c r="BD42" i="38" s="1"/>
  <c r="BD46" i="38" s="1"/>
  <c r="BD114" i="38" s="1"/>
  <c r="BD122" i="38" s="1"/>
  <c r="AP22" i="38" s="1"/>
  <c r="AP9" i="38" s="1"/>
  <c r="AP37" i="38" s="1"/>
  <c r="AP42" i="38" s="1"/>
  <c r="AP46" i="38" s="1"/>
  <c r="AP114" i="38" s="1"/>
  <c r="AP122" i="38" s="1"/>
  <c r="AY22" i="38" s="1"/>
  <c r="D29" i="31"/>
  <c r="E108" i="31"/>
  <c r="AO94" i="34"/>
  <c r="Z94" i="34"/>
  <c r="BR8" i="17"/>
  <c r="BW8" i="17"/>
  <c r="CS8" i="17"/>
  <c r="BA8" i="17"/>
  <c r="BL8" i="17"/>
  <c r="CC8" i="17"/>
  <c r="BG8" i="17"/>
  <c r="CH8" i="17"/>
  <c r="CY8" i="17"/>
  <c r="D106" i="31"/>
  <c r="DD15" i="19"/>
  <c r="DR17" i="23"/>
  <c r="CJ17" i="23"/>
  <c r="BA15" i="19"/>
  <c r="CP17" i="23"/>
  <c r="DF17" i="23"/>
  <c r="DA17" i="23"/>
  <c r="CY15" i="19"/>
  <c r="C139" i="31"/>
  <c r="CS15" i="19"/>
  <c r="EC17" i="23"/>
  <c r="CE17" i="23"/>
  <c r="BL15" i="19"/>
  <c r="CN15" i="19"/>
  <c r="BR15" i="19"/>
  <c r="CC15" i="19"/>
  <c r="BW15" i="19"/>
  <c r="BG15" i="19"/>
  <c r="S3" i="9"/>
  <c r="Z3" i="9"/>
  <c r="AD3" i="9" s="1"/>
  <c r="BA7" i="17" s="1"/>
  <c r="CU17" i="23"/>
  <c r="DL17" i="23"/>
  <c r="EH17" i="23"/>
  <c r="C145" i="31"/>
  <c r="D139" i="31"/>
  <c r="D145" i="31"/>
  <c r="C201" i="31"/>
  <c r="GN17" i="23"/>
  <c r="GC17" i="23"/>
  <c r="FR17" i="23"/>
  <c r="FA17" i="23"/>
  <c r="GH17" i="23"/>
  <c r="FG17" i="23"/>
  <c r="EP17" i="23"/>
  <c r="FW17" i="23"/>
  <c r="FL17" i="23"/>
  <c r="EV17" i="23"/>
  <c r="D118" i="31"/>
  <c r="D119" i="31"/>
  <c r="D209" i="31"/>
  <c r="D174" i="31"/>
  <c r="D197" i="31" s="1"/>
  <c r="D230" i="31"/>
  <c r="D232" i="31" s="1"/>
  <c r="D235" i="31" s="1"/>
  <c r="D96" i="31"/>
  <c r="D102" i="31" s="1"/>
  <c r="D162" i="31"/>
  <c r="D142" i="31" s="1"/>
  <c r="D165" i="31"/>
  <c r="D164" i="31"/>
  <c r="D163" i="31"/>
  <c r="D201" i="31"/>
  <c r="D123" i="31"/>
  <c r="D4" i="31"/>
  <c r="C119" i="31"/>
  <c r="C209" i="31"/>
  <c r="C118" i="31"/>
  <c r="C174" i="31"/>
  <c r="C162" i="31"/>
  <c r="C142" i="31" s="1"/>
  <c r="C165" i="31"/>
  <c r="C164" i="31"/>
  <c r="C230" i="31"/>
  <c r="C232" i="31" s="1"/>
  <c r="C235" i="31" s="1"/>
  <c r="C163" i="31"/>
  <c r="C4" i="31"/>
  <c r="GC8" i="27"/>
  <c r="FG8" i="27"/>
  <c r="GS8" i="27"/>
  <c r="FW8" i="27"/>
  <c r="FA8" i="27"/>
  <c r="GN8" i="27"/>
  <c r="FR8" i="27"/>
  <c r="EV8" i="27"/>
  <c r="EP8" i="27"/>
  <c r="FL8" i="27"/>
  <c r="GH8" i="27"/>
  <c r="GN10" i="17"/>
  <c r="FR10" i="17"/>
  <c r="EV10" i="17"/>
  <c r="GS10" i="17"/>
  <c r="GH10" i="17"/>
  <c r="FL10" i="17"/>
  <c r="EP10" i="17"/>
  <c r="FW10" i="17"/>
  <c r="GC10" i="17"/>
  <c r="FG10" i="17"/>
  <c r="FA10" i="17"/>
  <c r="FD9" i="17"/>
  <c r="EH9" i="17"/>
  <c r="DL9" i="17"/>
  <c r="FO9" i="17"/>
  <c r="DW9" i="17"/>
  <c r="EN9" i="17"/>
  <c r="EY9" i="17"/>
  <c r="EC9" i="17"/>
  <c r="ES9" i="17"/>
  <c r="FJ9" i="17"/>
  <c r="DR9" i="17"/>
  <c r="DR8" i="27"/>
  <c r="CU8" i="27"/>
  <c r="EH8" i="27"/>
  <c r="DF8" i="27"/>
  <c r="CE8" i="27"/>
  <c r="DA8" i="27"/>
  <c r="EC8" i="27"/>
  <c r="CP8" i="27"/>
  <c r="DW8" i="27"/>
  <c r="CJ8" i="27"/>
  <c r="DL8" i="27"/>
  <c r="AG209" i="9"/>
  <c r="AC3" i="9"/>
  <c r="AG3" i="9" s="1"/>
  <c r="AF209" i="9"/>
  <c r="N102" i="9"/>
  <c r="AB3" i="9"/>
  <c r="AF3" i="9" s="1"/>
  <c r="J33" i="8"/>
  <c r="X33" i="8" l="1"/>
  <c r="X102" i="9"/>
  <c r="BG943" i="8" s="1"/>
  <c r="AP1732" i="8"/>
  <c r="Z60" i="34"/>
  <c r="AP1670" i="8"/>
  <c r="BB107" i="38"/>
  <c r="BB113" i="38" s="1"/>
  <c r="BB114" i="38" s="1"/>
  <c r="BB122" i="38" s="1"/>
  <c r="AI22" i="38" s="1"/>
  <c r="AI9" i="38" s="1"/>
  <c r="AI37" i="38" s="1"/>
  <c r="AI42" i="38" s="1"/>
  <c r="AI46" i="38" s="1"/>
  <c r="BG7" i="17"/>
  <c r="BR7" i="17"/>
  <c r="BL7" i="17"/>
  <c r="BW7" i="17"/>
  <c r="CC7" i="17"/>
  <c r="CY7" i="17"/>
  <c r="CN7" i="17"/>
  <c r="CS7" i="17"/>
  <c r="DD7" i="17"/>
  <c r="CH7" i="17"/>
  <c r="C138" i="31"/>
  <c r="C137" i="31"/>
  <c r="D180" i="31"/>
  <c r="D138" i="31"/>
  <c r="D137" i="31"/>
  <c r="C152" i="31"/>
  <c r="C158" i="31" s="1"/>
  <c r="D152" i="31"/>
  <c r="D158" i="31" s="1"/>
  <c r="M1670" i="8"/>
  <c r="D200" i="31"/>
  <c r="D182" i="31"/>
  <c r="D194" i="31"/>
  <c r="D195" i="31"/>
  <c r="D205" i="31"/>
  <c r="D179" i="31"/>
  <c r="D141" i="31"/>
  <c r="D202" i="31"/>
  <c r="D124" i="31"/>
  <c r="D191" i="31"/>
  <c r="D187" i="31"/>
  <c r="D136" i="31"/>
  <c r="D135" i="31"/>
  <c r="D208" i="31"/>
  <c r="D203" i="31"/>
  <c r="D184" i="31"/>
  <c r="D133" i="31"/>
  <c r="D149" i="31"/>
  <c r="D207" i="31"/>
  <c r="D189" i="31"/>
  <c r="D181" i="31"/>
  <c r="D42" i="31"/>
  <c r="D188" i="31"/>
  <c r="C200" i="31"/>
  <c r="C182" i="31"/>
  <c r="C205" i="31"/>
  <c r="C180" i="31"/>
  <c r="C197" i="31"/>
  <c r="C179" i="31"/>
  <c r="C141" i="31"/>
  <c r="C203" i="31"/>
  <c r="C187" i="31"/>
  <c r="C133" i="31"/>
  <c r="C136" i="31"/>
  <c r="C208" i="31"/>
  <c r="C184" i="31"/>
  <c r="C202" i="31"/>
  <c r="C191" i="31"/>
  <c r="C124" i="31"/>
  <c r="C135" i="31"/>
  <c r="C189" i="31"/>
  <c r="C149" i="31"/>
  <c r="C181" i="31"/>
  <c r="C207" i="31"/>
  <c r="S209" i="9"/>
  <c r="C42" i="31"/>
  <c r="C188" i="31"/>
  <c r="GN8" i="17"/>
  <c r="FR8" i="17"/>
  <c r="EV8" i="17"/>
  <c r="GS8" i="17"/>
  <c r="GH8" i="17"/>
  <c r="FL8" i="17"/>
  <c r="EP8" i="17"/>
  <c r="FW8" i="17"/>
  <c r="GC8" i="17"/>
  <c r="FG8" i="17"/>
  <c r="FA8" i="17"/>
  <c r="GC13" i="27"/>
  <c r="FG13" i="27"/>
  <c r="GS13" i="27"/>
  <c r="FW13" i="27"/>
  <c r="FA13" i="27"/>
  <c r="GN13" i="27"/>
  <c r="FR13" i="27"/>
  <c r="EV13" i="27"/>
  <c r="EP13" i="27"/>
  <c r="GH13" i="27"/>
  <c r="FL13" i="27"/>
  <c r="DW13" i="27"/>
  <c r="DA13" i="27"/>
  <c r="CE13" i="27"/>
  <c r="EC13" i="27"/>
  <c r="CU13" i="27"/>
  <c r="DL13" i="27"/>
  <c r="DF13" i="27"/>
  <c r="CJ13" i="27"/>
  <c r="EH13" i="27"/>
  <c r="DR13" i="27"/>
  <c r="CP13" i="27"/>
  <c r="FJ7" i="17"/>
  <c r="EN7" i="17"/>
  <c r="DR7" i="17"/>
  <c r="EC7" i="17"/>
  <c r="ES7" i="17"/>
  <c r="FD7" i="17"/>
  <c r="EH7" i="17"/>
  <c r="DL7" i="17"/>
  <c r="EY7" i="17"/>
  <c r="FO7" i="17"/>
  <c r="DW7" i="17"/>
  <c r="AB102" i="9"/>
  <c r="AF102" i="9" s="1"/>
  <c r="N82" i="9"/>
  <c r="X82" i="9" l="1"/>
  <c r="AO61" i="34" s="1"/>
  <c r="Z209" i="9"/>
  <c r="AO60" i="34"/>
  <c r="AC102" i="9"/>
  <c r="AG102" i="9" s="1"/>
  <c r="AI107" i="38"/>
  <c r="AI113" i="38" s="1"/>
  <c r="AI114" i="38"/>
  <c r="AI122" i="38" s="1"/>
  <c r="D37" i="31"/>
  <c r="D134" i="31" s="1"/>
  <c r="C37" i="31"/>
  <c r="C193" i="31" s="1"/>
  <c r="Z61" i="34"/>
  <c r="D196" i="31"/>
  <c r="C196" i="31"/>
  <c r="C178" i="31"/>
  <c r="D178" i="31"/>
  <c r="D204" i="31"/>
  <c r="D199" i="31"/>
  <c r="C194" i="31"/>
  <c r="C195" i="31"/>
  <c r="C204" i="31"/>
  <c r="C199" i="31"/>
  <c r="GC16" i="23"/>
  <c r="FG16" i="23"/>
  <c r="GS16" i="23"/>
  <c r="FW16" i="23"/>
  <c r="FA16" i="23"/>
  <c r="GH16" i="23"/>
  <c r="EP16" i="23"/>
  <c r="FR16" i="23"/>
  <c r="FL16" i="23"/>
  <c r="EV16" i="23"/>
  <c r="GN16" i="23"/>
  <c r="DR16" i="23"/>
  <c r="CU16" i="23"/>
  <c r="EH16" i="23"/>
  <c r="DF16" i="23"/>
  <c r="CE16" i="23"/>
  <c r="EC16" i="23"/>
  <c r="DA16" i="23"/>
  <c r="CP16" i="23"/>
  <c r="CJ16" i="23"/>
  <c r="DL16" i="23"/>
  <c r="DW16" i="23"/>
  <c r="AB82" i="9"/>
  <c r="AF82" i="9" s="1"/>
  <c r="N81" i="9"/>
  <c r="X81" i="9"/>
  <c r="AC82" i="9"/>
  <c r="AG82" i="9" s="1"/>
  <c r="AI962" i="8"/>
  <c r="AI963" i="8" s="1"/>
  <c r="AI946" i="8"/>
  <c r="AI947" i="8" s="1"/>
  <c r="D147" i="31" l="1"/>
  <c r="D144" i="31"/>
  <c r="C146" i="31"/>
  <c r="D148" i="31"/>
  <c r="D151" i="31"/>
  <c r="D150" i="31"/>
  <c r="D132" i="31"/>
  <c r="C150" i="31"/>
  <c r="D36" i="31"/>
  <c r="D190" i="31" s="1"/>
  <c r="D186" i="31" s="1"/>
  <c r="C147" i="31"/>
  <c r="D140" i="31"/>
  <c r="D193" i="31"/>
  <c r="E107" i="31"/>
  <c r="E111" i="31" s="1"/>
  <c r="E112" i="31" s="1"/>
  <c r="D146" i="31"/>
  <c r="D107" i="31"/>
  <c r="D111" i="31" s="1"/>
  <c r="D112" i="31" s="1"/>
  <c r="D115" i="31" s="1"/>
  <c r="C134" i="31"/>
  <c r="C140" i="31"/>
  <c r="C151" i="31"/>
  <c r="C144" i="31"/>
  <c r="C148" i="31"/>
  <c r="C36" i="31"/>
  <c r="C190" i="31" s="1"/>
  <c r="C186" i="31" s="1"/>
  <c r="C132" i="31"/>
  <c r="AC81" i="9"/>
  <c r="AG81" i="9" s="1"/>
  <c r="FR25" i="22" s="1"/>
  <c r="AO62" i="34"/>
  <c r="AB81" i="9"/>
  <c r="AF81" i="9" s="1"/>
  <c r="DL25" i="22" s="1"/>
  <c r="Z62" i="34"/>
  <c r="GN26" i="22"/>
  <c r="FR26" i="22"/>
  <c r="EV26" i="22"/>
  <c r="GC26" i="22"/>
  <c r="FA26" i="22"/>
  <c r="FW26" i="22"/>
  <c r="EP26" i="22"/>
  <c r="GS26" i="22"/>
  <c r="FL26" i="22"/>
  <c r="FG26" i="22"/>
  <c r="GH26" i="22"/>
  <c r="DR26" i="22"/>
  <c r="CU26" i="22"/>
  <c r="EC26" i="22"/>
  <c r="DA26" i="22"/>
  <c r="DL26" i="22"/>
  <c r="CE26" i="22"/>
  <c r="DF26" i="22"/>
  <c r="CP26" i="22"/>
  <c r="DW26" i="22"/>
  <c r="CJ26" i="22"/>
  <c r="EH26" i="22"/>
  <c r="D185" i="31" l="1"/>
  <c r="D143" i="31"/>
  <c r="GC25" i="22"/>
  <c r="D222" i="31"/>
  <c r="D223" i="31"/>
  <c r="FL25" i="22"/>
  <c r="GH25" i="22"/>
  <c r="GS25" i="22"/>
  <c r="FA25" i="22"/>
  <c r="C185" i="31"/>
  <c r="FW25" i="22"/>
  <c r="EV25" i="22"/>
  <c r="GN25" i="22"/>
  <c r="EP25" i="22"/>
  <c r="FG25" i="22"/>
  <c r="EH25" i="22"/>
  <c r="EC25" i="22"/>
  <c r="C222" i="31"/>
  <c r="DW25" i="22"/>
  <c r="CE25" i="22"/>
  <c r="CP25" i="22"/>
  <c r="C143" i="31"/>
  <c r="DA25" i="22"/>
  <c r="DF25" i="22"/>
  <c r="DR25" i="22"/>
  <c r="CJ25" i="22"/>
  <c r="CU25" i="22"/>
  <c r="C223" i="31"/>
  <c r="D221" i="31" l="1"/>
  <c r="D237" i="31" s="1"/>
  <c r="C221" i="31"/>
  <c r="C219" i="31" s="1"/>
  <c r="D219" i="31" l="1"/>
  <c r="C237" i="31"/>
  <c r="F236" i="31" s="1"/>
  <c r="F241" i="31" s="1"/>
  <c r="F243" i="31" s="1"/>
  <c r="R330" i="8"/>
  <c r="R360" i="8" s="1"/>
  <c r="AT360" i="8" s="1"/>
  <c r="AT327" i="8"/>
  <c r="AT330" i="8" l="1"/>
</calcChain>
</file>

<file path=xl/comments1.xml><?xml version="1.0" encoding="utf-8"?>
<comments xmlns="http://schemas.openxmlformats.org/spreadsheetml/2006/main">
  <authors>
    <author>Jakub Selecký</author>
  </authors>
  <commentList>
    <comment ref="B5" authorId="0">
      <text>
        <r>
          <rPr>
            <b/>
            <sz val="9"/>
            <color indexed="10"/>
            <rFont val="Tahoma"/>
            <family val="2"/>
            <charset val="238"/>
          </rPr>
          <t>SK NACE je bez bodiek</t>
        </r>
      </text>
    </comment>
  </commentList>
</comments>
</file>

<file path=xl/comments2.xml><?xml version="1.0" encoding="utf-8"?>
<comments xmlns="http://schemas.openxmlformats.org/spreadsheetml/2006/main">
  <authors>
    <author>Mookie</author>
  </authors>
  <commentList>
    <comment ref="E10" authorId="0">
      <text>
        <r>
          <rPr>
            <b/>
            <sz val="11"/>
            <color indexed="9"/>
            <rFont val="Tahoma"/>
            <family val="2"/>
            <charset val="238"/>
          </rPr>
          <t>vyberte si slovenský nemecký anglický jazyk</t>
        </r>
      </text>
    </comment>
  </commentList>
</comments>
</file>

<file path=xl/comments3.xml><?xml version="1.0" encoding="utf-8"?>
<comments xmlns="http://schemas.openxmlformats.org/spreadsheetml/2006/main">
  <authors>
    <author>Mookie</author>
  </authors>
  <commentList>
    <comment ref="E10" authorId="0">
      <text>
        <r>
          <rPr>
            <b/>
            <sz val="11"/>
            <color indexed="9"/>
            <rFont val="Tahoma"/>
            <family val="2"/>
            <charset val="238"/>
          </rPr>
          <t>vyberte si slovenský nemecký anglický jazyk</t>
        </r>
      </text>
    </comment>
  </commentList>
</comments>
</file>

<file path=xl/comments4.xml><?xml version="1.0" encoding="utf-8"?>
<comments xmlns="http://schemas.openxmlformats.org/spreadsheetml/2006/main">
  <authors>
    <author>Veronika B</author>
  </authors>
  <commentList>
    <comment ref="P2" authorId="0">
      <text>
        <r>
          <rPr>
            <sz val="9"/>
            <color indexed="81"/>
            <rFont val="Tahoma"/>
            <family val="2"/>
            <charset val="238"/>
          </rPr>
          <t xml:space="preserve">Vstupujete len </t>
        </r>
        <r>
          <rPr>
            <b/>
            <sz val="12"/>
            <color indexed="39"/>
            <rFont val="Tahoma"/>
            <family val="2"/>
            <charset val="238"/>
          </rPr>
          <t>do modrých polí</t>
        </r>
        <r>
          <rPr>
            <sz val="9"/>
            <color indexed="81"/>
            <rFont val="Tahoma"/>
            <family val="2"/>
            <charset val="238"/>
          </rPr>
          <t xml:space="preserve"> - ostatné sú uzamknuté - aby sa nenarušila integrita dát
Analytické účty sú nastavené pre výkazy : 
Príklad : 062 ide na riadok súvahy 22 automaticky
ak doriadku 23 napíšete hodnotu , tak sa táto hodnota odpočíta  z riadku 22, tak aby celkova hodnota syntetického účtu nebola ovplyvnená</t>
        </r>
      </text>
    </comment>
  </commentList>
</comments>
</file>

<file path=xl/comments5.xml><?xml version="1.0" encoding="utf-8"?>
<comments xmlns="http://schemas.openxmlformats.org/spreadsheetml/2006/main">
  <authors>
    <author>Kamil Gróf</author>
  </authors>
  <commentList>
    <comment ref="D1" authorId="0">
      <text>
        <r>
          <rPr>
            <sz val="8"/>
            <color indexed="81"/>
            <rFont val="Arial Narrow"/>
            <family val="2"/>
            <charset val="238"/>
          </rPr>
          <t>Vyberte si jazyk</t>
        </r>
      </text>
    </comment>
  </commentList>
</comments>
</file>

<file path=xl/comments6.xml><?xml version="1.0" encoding="utf-8"?>
<comments xmlns="http://schemas.openxmlformats.org/spreadsheetml/2006/main">
  <authors>
    <author>Kamil Gróf</author>
  </authors>
  <commentList>
    <comment ref="A27" authorId="0">
      <text>
        <r>
          <rPr>
            <sz val="9"/>
            <color indexed="81"/>
            <rFont val="Tahoma"/>
            <family val="2"/>
            <charset val="238"/>
          </rPr>
          <t>pozrite si dátumy</t>
        </r>
      </text>
    </comment>
    <comment ref="P28" authorId="0">
      <text>
        <r>
          <rPr>
            <sz val="9"/>
            <color indexed="81"/>
            <rFont val="Tahoma"/>
            <family val="2"/>
            <charset val="238"/>
          </rPr>
          <t>pozrite : ano / nie</t>
        </r>
      </text>
    </comment>
    <comment ref="A37" authorId="0">
      <text>
        <r>
          <rPr>
            <b/>
            <sz val="9"/>
            <color indexed="81"/>
            <rFont val="Tahoma"/>
            <family val="2"/>
            <charset val="238"/>
          </rPr>
          <t>pozrite si dátumy</t>
        </r>
      </text>
    </comment>
    <comment ref="A39" authorId="0">
      <text>
        <r>
          <rPr>
            <b/>
            <sz val="9"/>
            <color indexed="81"/>
            <rFont val="Tahoma"/>
            <family val="2"/>
            <charset val="238"/>
          </rPr>
          <t>pozrite si dátumy</t>
        </r>
      </text>
    </comment>
    <comment ref="A41" authorId="0">
      <text>
        <r>
          <rPr>
            <b/>
            <sz val="9"/>
            <color indexed="81"/>
            <rFont val="Tahoma"/>
            <family val="2"/>
            <charset val="238"/>
          </rPr>
          <t>pozrite si dátumy</t>
        </r>
      </text>
    </comment>
    <comment ref="AK64" authorId="0">
      <text>
        <r>
          <rPr>
            <sz val="9"/>
            <color indexed="81"/>
            <rFont val="Tahoma"/>
            <family val="2"/>
            <charset val="238"/>
          </rPr>
          <t>vyberajte z ponuky ano / nie</t>
        </r>
      </text>
    </comment>
    <comment ref="AB78" authorId="0">
      <text>
        <r>
          <rPr>
            <sz val="9"/>
            <color indexed="81"/>
            <rFont val="Tahoma"/>
            <family val="2"/>
            <charset val="238"/>
          </rPr>
          <t>vyberajte z ponuky ano / nie</t>
        </r>
      </text>
    </comment>
    <comment ref="AB82" authorId="0">
      <text>
        <r>
          <rPr>
            <sz val="9"/>
            <color indexed="81"/>
            <rFont val="Tahoma"/>
            <family val="2"/>
            <charset val="238"/>
          </rPr>
          <t>vyberajte z ponuky ano / nie</t>
        </r>
      </text>
    </comment>
    <comment ref="AV150" authorId="0">
      <text>
        <r>
          <rPr>
            <sz val="9"/>
            <color indexed="81"/>
            <rFont val="Tahoma"/>
            <family val="2"/>
            <charset val="238"/>
          </rPr>
          <t>vyberajte z ponuky ano / nie</t>
        </r>
        <r>
          <rPr>
            <b/>
            <sz val="9"/>
            <color indexed="81"/>
            <rFont val="Tahoma"/>
            <family val="2"/>
            <charset val="238"/>
          </rPr>
          <t xml:space="preserve">
</t>
        </r>
      </text>
    </comment>
    <comment ref="A219" authorId="0">
      <text>
        <r>
          <rPr>
            <b/>
            <sz val="9"/>
            <color indexed="81"/>
            <rFont val="Tahoma"/>
            <family val="2"/>
            <charset val="238"/>
          </rPr>
          <t>pozrite si dátumy</t>
        </r>
      </text>
    </comment>
  </commentList>
</comments>
</file>

<file path=xl/sharedStrings.xml><?xml version="1.0" encoding="utf-8"?>
<sst xmlns="http://schemas.openxmlformats.org/spreadsheetml/2006/main" count="9453" uniqueCount="5475">
  <si>
    <t xml:space="preserve">Hlavička </t>
  </si>
  <si>
    <t>Vložte postupne tieto údaje</t>
  </si>
  <si>
    <t>Daňové identifikačné číslo</t>
  </si>
  <si>
    <t>IČO</t>
  </si>
  <si>
    <t>SK NACE</t>
  </si>
  <si>
    <t>31090</t>
  </si>
  <si>
    <t>Obchodné meno (názov) účtovnej jednotky</t>
  </si>
  <si>
    <t>Sídlo účtovnej jednotky, ulica a číslo</t>
  </si>
  <si>
    <t>PSČ</t>
  </si>
  <si>
    <t>Obec</t>
  </si>
  <si>
    <t>Telefónne číslo</t>
  </si>
  <si>
    <t>Faxové číslo</t>
  </si>
  <si>
    <t>E-mailová adresa</t>
  </si>
  <si>
    <t>Zostavená dňa:</t>
  </si>
  <si>
    <t>Schválená dňa:</t>
  </si>
  <si>
    <t>Účtovná závierka ku dňu :</t>
  </si>
  <si>
    <t>Označenie obchodného registra a číslo zápisu obchodnej spoločnosti</t>
  </si>
  <si>
    <t xml:space="preserve">            </t>
  </si>
  <si>
    <t>x</t>
  </si>
  <si>
    <t>0</t>
  </si>
  <si>
    <t>1</t>
  </si>
  <si>
    <t>2</t>
  </si>
  <si>
    <t>)</t>
  </si>
  <si>
    <t>.</t>
  </si>
  <si>
    <t>UCETSYNT</t>
  </si>
  <si>
    <t>NAZOVUCT</t>
  </si>
  <si>
    <t>POCSTAV</t>
  </si>
  <si>
    <t>MD</t>
  </si>
  <si>
    <t>DAL</t>
  </si>
  <si>
    <t>ZOSTATOK</t>
  </si>
  <si>
    <t>Účtová trieda  0 – Dlhodobý majetok</t>
  </si>
  <si>
    <t>Nastavte si analytiku v liste ANALYTIKAVUJ, pretože niektoré účty sa vo výkazoch opakujú</t>
  </si>
  <si>
    <t>Účtová trieda 1 -Zásoby</t>
  </si>
  <si>
    <t xml:space="preserve">Účtová trieda 2 - Finančné účty </t>
  </si>
  <si>
    <t>Účtová trieda 3 - Zúčtovacie vzťahy</t>
  </si>
  <si>
    <t>Účtová trieda 4 - Kapitálové účty a dlhodobé záväzky</t>
  </si>
  <si>
    <t>Účtová trieda 5 - Náklady</t>
  </si>
  <si>
    <t>Účtová trieda 6 - Výnosy</t>
  </si>
  <si>
    <t>0-6</t>
  </si>
  <si>
    <t>Slovenský jazyk</t>
  </si>
  <si>
    <t>Vyplňujete len biele bunky, ostatne excel robí za Vás
ROCNE OBRATY</t>
  </si>
  <si>
    <t>KONECNY STAV</t>
  </si>
  <si>
    <t>SUM</t>
  </si>
  <si>
    <t>013</t>
  </si>
  <si>
    <t>022</t>
  </si>
  <si>
    <t>041</t>
  </si>
  <si>
    <t>042</t>
  </si>
  <si>
    <t>073</t>
  </si>
  <si>
    <t>082</t>
  </si>
  <si>
    <t>111</t>
  </si>
  <si>
    <t>112</t>
  </si>
  <si>
    <t>121</t>
  </si>
  <si>
    <t>123</t>
  </si>
  <si>
    <t>211</t>
  </si>
  <si>
    <t>213</t>
  </si>
  <si>
    <t>221</t>
  </si>
  <si>
    <t>261</t>
  </si>
  <si>
    <t>311</t>
  </si>
  <si>
    <t>314</t>
  </si>
  <si>
    <t>315</t>
  </si>
  <si>
    <t>321</t>
  </si>
  <si>
    <t>323</t>
  </si>
  <si>
    <t>324</t>
  </si>
  <si>
    <t>325</t>
  </si>
  <si>
    <t>326</t>
  </si>
  <si>
    <t>331</t>
  </si>
  <si>
    <t>336</t>
  </si>
  <si>
    <t>341</t>
  </si>
  <si>
    <t>342</t>
  </si>
  <si>
    <t>343</t>
  </si>
  <si>
    <t>345</t>
  </si>
  <si>
    <t>365</t>
  </si>
  <si>
    <t>378</t>
  </si>
  <si>
    <t>379</t>
  </si>
  <si>
    <t>381</t>
  </si>
  <si>
    <t>411</t>
  </si>
  <si>
    <t>421</t>
  </si>
  <si>
    <t>428</t>
  </si>
  <si>
    <t>431</t>
  </si>
  <si>
    <t>472</t>
  </si>
  <si>
    <t>474</t>
  </si>
  <si>
    <t>481</t>
  </si>
  <si>
    <t>501</t>
  </si>
  <si>
    <t>502</t>
  </si>
  <si>
    <t>503</t>
  </si>
  <si>
    <t>511</t>
  </si>
  <si>
    <t>512</t>
  </si>
  <si>
    <t>513</t>
  </si>
  <si>
    <t>518</t>
  </si>
  <si>
    <t>521</t>
  </si>
  <si>
    <t>524</t>
  </si>
  <si>
    <t>527</t>
  </si>
  <si>
    <t>531</t>
  </si>
  <si>
    <t>538</t>
  </si>
  <si>
    <t>541</t>
  </si>
  <si>
    <t>543</t>
  </si>
  <si>
    <t>544</t>
  </si>
  <si>
    <t>545</t>
  </si>
  <si>
    <t>548</t>
  </si>
  <si>
    <t>551</t>
  </si>
  <si>
    <t>562</t>
  </si>
  <si>
    <t>563</t>
  </si>
  <si>
    <t>568</t>
  </si>
  <si>
    <t>591</t>
  </si>
  <si>
    <t>592</t>
  </si>
  <si>
    <t>601</t>
  </si>
  <si>
    <t>602</t>
  </si>
  <si>
    <t>611</t>
  </si>
  <si>
    <t>613</t>
  </si>
  <si>
    <t>641</t>
  </si>
  <si>
    <t>644</t>
  </si>
  <si>
    <t>648</t>
  </si>
  <si>
    <t>662</t>
  </si>
  <si>
    <t>668</t>
  </si>
  <si>
    <t>Anglický jazyk</t>
  </si>
  <si>
    <t>Nemecký jazyk</t>
  </si>
  <si>
    <t>Účtová trieda 0 – Dlhodobý majetok</t>
  </si>
  <si>
    <t>Účtová trieda 1 - Zásoby</t>
  </si>
  <si>
    <t>ROCNE OBRATY</t>
  </si>
  <si>
    <t>PS MD</t>
  </si>
  <si>
    <t>PS DAL</t>
  </si>
  <si>
    <t>PS SUM</t>
  </si>
  <si>
    <t>ROK MD</t>
  </si>
  <si>
    <t>ROK DAL</t>
  </si>
  <si>
    <t>335</t>
  </si>
  <si>
    <t>429</t>
  </si>
  <si>
    <t>604</t>
  </si>
  <si>
    <t>642</t>
  </si>
  <si>
    <t>Číslo účtu</t>
  </si>
  <si>
    <t>Názov</t>
  </si>
  <si>
    <t>0 - Dlhodobý majetok</t>
  </si>
  <si>
    <t>010</t>
  </si>
  <si>
    <t xml:space="preserve">Dlhodobý nehmotný majetok </t>
  </si>
  <si>
    <t xml:space="preserve">Aktíva </t>
  </si>
  <si>
    <t xml:space="preserve">Súvahový </t>
  </si>
  <si>
    <t>012</t>
  </si>
  <si>
    <t>Capitalized development costs</t>
  </si>
  <si>
    <t xml:space="preserve">Aktivované náklady na vývoj </t>
  </si>
  <si>
    <t>Aktivierte Entwicklungskosten</t>
  </si>
  <si>
    <t>Software</t>
  </si>
  <si>
    <t xml:space="preserve">Software </t>
  </si>
  <si>
    <t>014</t>
  </si>
  <si>
    <t>Valuable rights</t>
  </si>
  <si>
    <t xml:space="preserve">Oceniteľné práva </t>
  </si>
  <si>
    <t>Bewertbare Rechte</t>
  </si>
  <si>
    <t>015</t>
  </si>
  <si>
    <t>Goodwill</t>
  </si>
  <si>
    <t xml:space="preserve">Goodwill </t>
  </si>
  <si>
    <t>019</t>
  </si>
  <si>
    <t>Other non-current intangible assets</t>
  </si>
  <si>
    <t xml:space="preserve">Ostatný dlhodobý nehmotný majetok </t>
  </si>
  <si>
    <t>Sonstiges langfristiges immaterielles Eigentum</t>
  </si>
  <si>
    <t>020</t>
  </si>
  <si>
    <t/>
  </si>
  <si>
    <t xml:space="preserve">Dlhodobý hmotný majetok - odpisovaný </t>
  </si>
  <si>
    <t>021</t>
  </si>
  <si>
    <t>Buildings, halls and construction</t>
  </si>
  <si>
    <t xml:space="preserve">Stavby </t>
  </si>
  <si>
    <t>Bauten</t>
  </si>
  <si>
    <t>Edifici, fabbriac. e costruz.</t>
  </si>
  <si>
    <t>Individual movable assets and sets of movable assets</t>
  </si>
  <si>
    <t xml:space="preserve">Samostatné hnuteľné veci a súbory hnuteľných vecí </t>
  </si>
  <si>
    <t>Eigenständige Mobilien und Mobilienkomplexe</t>
  </si>
  <si>
    <t>Impianti, macchinari ed attrez.</t>
  </si>
  <si>
    <t>025</t>
  </si>
  <si>
    <t>Perennial crops</t>
  </si>
  <si>
    <t xml:space="preserve">Pestovateľské celky trvalých porastov </t>
  </si>
  <si>
    <t>Anbaukomplexe der Dauerkulturen</t>
  </si>
  <si>
    <t>026</t>
  </si>
  <si>
    <t>Livestock</t>
  </si>
  <si>
    <t xml:space="preserve">Základné stádo a ťažné zvieratá </t>
  </si>
  <si>
    <t>Grundherde und Lasttiere</t>
  </si>
  <si>
    <t>029</t>
  </si>
  <si>
    <t>Other property, plant and equipment</t>
  </si>
  <si>
    <t xml:space="preserve">Ostatný dlhodobý hmotný majetok </t>
  </si>
  <si>
    <t>Sonstiges langfristiges materielles Eigentum</t>
  </si>
  <si>
    <t>030</t>
  </si>
  <si>
    <t xml:space="preserve">Dlhodobý hmotný majetok - neodpisovaný </t>
  </si>
  <si>
    <t>031</t>
  </si>
  <si>
    <t>Land</t>
  </si>
  <si>
    <t xml:space="preserve">Pozemky </t>
  </si>
  <si>
    <t>Grundstücke</t>
  </si>
  <si>
    <t>Terreni</t>
  </si>
  <si>
    <t>032</t>
  </si>
  <si>
    <t>Work of art</t>
  </si>
  <si>
    <t xml:space="preserve">Umelecké diela a zbierky </t>
  </si>
  <si>
    <t>Kunstwerke und Sammlungen</t>
  </si>
  <si>
    <t>040</t>
  </si>
  <si>
    <t xml:space="preserve">Obstaranie dlhodobého majetku </t>
  </si>
  <si>
    <t>Acquisition of non-current intangible</t>
  </si>
  <si>
    <t xml:space="preserve">Obstaranie dlhodobého nehmotného majetku </t>
  </si>
  <si>
    <t>Acquisition of property, plant and equipment</t>
  </si>
  <si>
    <t xml:space="preserve">Obstaranie dlhodobého hmotného majetku </t>
  </si>
  <si>
    <t>Anlagen im Bau (Langfrist.mat..Anlag.)</t>
  </si>
  <si>
    <t>Immob. mater. in corso dacqui</t>
  </si>
  <si>
    <t>043</t>
  </si>
  <si>
    <t>Acquisition of non-current financial assets</t>
  </si>
  <si>
    <t xml:space="preserve">Obstaranie dlhodobého finančného majetku </t>
  </si>
  <si>
    <t>Beschaffung von langfristigem Finanzvermögen</t>
  </si>
  <si>
    <t>050</t>
  </si>
  <si>
    <t xml:space="preserve">Poskytnuté preddavky na dlhodobý majetok </t>
  </si>
  <si>
    <t>051</t>
  </si>
  <si>
    <t>Advance payments made for non-current intangible assets</t>
  </si>
  <si>
    <t xml:space="preserve">Poskytnuté preddavky na dlhodobý nehmotný majetok </t>
  </si>
  <si>
    <t>Geleistete Anzahlungen für langfristiges immaterielles Eigentum</t>
  </si>
  <si>
    <t>052</t>
  </si>
  <si>
    <t>Advance payments made for property, plant advanand equipment</t>
  </si>
  <si>
    <t xml:space="preserve">Poskytnuté preddavky na dlhodobý hmotný majetok </t>
  </si>
  <si>
    <t>Geleistete Anzahlungen für langfristiges materielles Eigentum</t>
  </si>
  <si>
    <t>053</t>
  </si>
  <si>
    <t>Advance payments made for non-current financial assets</t>
  </si>
  <si>
    <t xml:space="preserve">Poskytnuté preddavky na dlhodobý finančný majetok </t>
  </si>
  <si>
    <t>Geleistete Anzahlungen für langfristiges Finanzvermögen</t>
  </si>
  <si>
    <t>060</t>
  </si>
  <si>
    <t xml:space="preserve">Dlhodobý finančný majetok </t>
  </si>
  <si>
    <t>061</t>
  </si>
  <si>
    <t>Shares and ownership interests in a subsidiary</t>
  </si>
  <si>
    <t xml:space="preserve">Podielové cenné papiere a podiely v dcérskej účtovnej jednotke </t>
  </si>
  <si>
    <t>Beteiligungspapiere und Anteile in gesteuerter Person</t>
  </si>
  <si>
    <t>062</t>
  </si>
  <si>
    <t>Shares and ownership interests with significant influence ov</t>
  </si>
  <si>
    <t xml:space="preserve">Podielové cenné papiere a podiely v podnikoch s podstatným vplyvom </t>
  </si>
  <si>
    <t>Beteiligungspap. und Anteile in der Gesellsch. mit wesentlich. Einfluß</t>
  </si>
  <si>
    <t>063</t>
  </si>
  <si>
    <t>Other long-term shares and ownership interests</t>
  </si>
  <si>
    <t xml:space="preserve">Realizovateľné cenné papiere a podiely </t>
  </si>
  <si>
    <t>Realisierbare Wertpapiere und Anteile</t>
  </si>
  <si>
    <t>065</t>
  </si>
  <si>
    <t>Long term debt shares till maturity day</t>
  </si>
  <si>
    <t xml:space="preserve">Dlhové cenné papiere držané do splatnosti </t>
  </si>
  <si>
    <t>Schuldwertpapiere gehalten zur Verfallszeit</t>
  </si>
  <si>
    <t>066</t>
  </si>
  <si>
    <t>Intercompany loans</t>
  </si>
  <si>
    <t xml:space="preserve"> Pôžičky účtovnej jednotke v rámci podielovej účasti</t>
  </si>
  <si>
    <t>Anleihen der Rechnungseinheit in konzolidierter Ganzheit</t>
  </si>
  <si>
    <t>067</t>
  </si>
  <si>
    <t>Other non-current loans</t>
  </si>
  <si>
    <t xml:space="preserve">Ostatné pôžičky </t>
  </si>
  <si>
    <t>Sonstige Anleihen</t>
  </si>
  <si>
    <t>069</t>
  </si>
  <si>
    <t>Other non-current financial assets</t>
  </si>
  <si>
    <t xml:space="preserve">Ostatný dlhodobý finančný majetok </t>
  </si>
  <si>
    <t>Sonstiges langfristiges Finanzvermögen</t>
  </si>
  <si>
    <t>070</t>
  </si>
  <si>
    <t xml:space="preserve">Oprávky k dlhodobému nehmotnému majetku </t>
  </si>
  <si>
    <t xml:space="preserve">Pasíva </t>
  </si>
  <si>
    <t>072</t>
  </si>
  <si>
    <t>Accumulated amortization, capitalized development costs</t>
  </si>
  <si>
    <t xml:space="preserve">Oprávky k aktivovaným nákladom na vývoj </t>
  </si>
  <si>
    <t>Berichtigungen zu aktivierten Entwicklungskosten</t>
  </si>
  <si>
    <t>Accumulated amortization, software</t>
  </si>
  <si>
    <t xml:space="preserve">Oprávky k softwaru </t>
  </si>
  <si>
    <t>Berichtigungen zum Software</t>
  </si>
  <si>
    <t>074</t>
  </si>
  <si>
    <t>Accumulated amortization, valuable rights</t>
  </si>
  <si>
    <t xml:space="preserve">Oprávky k oceniteľným právam </t>
  </si>
  <si>
    <t>Berichtigungen zu bewertbaren Rechten</t>
  </si>
  <si>
    <t>075</t>
  </si>
  <si>
    <t>Accumulated amortization, goodwill</t>
  </si>
  <si>
    <t xml:space="preserve">Oprávky ku goodwillu </t>
  </si>
  <si>
    <t>Berichtigungen zum Goodwill</t>
  </si>
  <si>
    <t>079</t>
  </si>
  <si>
    <t>Accumulated amortization, other non-current intangible asse</t>
  </si>
  <si>
    <t xml:space="preserve">Oprávky k ostatnému dlhodobému nehmotnému majetku </t>
  </si>
  <si>
    <t>Berichtigungen zu sonstigem langfristigem immateriellem Eigentum</t>
  </si>
  <si>
    <t>080</t>
  </si>
  <si>
    <t xml:space="preserve">Oprávky k dlhodobému hmotnému majetku </t>
  </si>
  <si>
    <t>081</t>
  </si>
  <si>
    <t>Accumulated depreciation, buildings</t>
  </si>
  <si>
    <t xml:space="preserve">Oprávky k stavbám </t>
  </si>
  <si>
    <t>Berichtigungen zu Bauten</t>
  </si>
  <si>
    <t>Ammort. edifici, fabricate ...</t>
  </si>
  <si>
    <t>Accumulated depreciation, individual movable assets and sets</t>
  </si>
  <si>
    <t xml:space="preserve">Oprávky k samostatným hnuteľným veciam a k súboru hnuteľných vecí </t>
  </si>
  <si>
    <t>Berichtigungen zu eigenständigen Mobilien und zum Mobilienkomplex</t>
  </si>
  <si>
    <t>085</t>
  </si>
  <si>
    <t>Accumulated depreciation, perennial crops</t>
  </si>
  <si>
    <t xml:space="preserve">Oprávky k pestovateľkým celkom trvalých porastov </t>
  </si>
  <si>
    <t>Berichtigungen zu Anbaukomplexen der Dauerkulturen</t>
  </si>
  <si>
    <t>086</t>
  </si>
  <si>
    <t>Accumulated depreciation, livestock</t>
  </si>
  <si>
    <t xml:space="preserve">Oprávky k základnému stádu a ťažným zvieratám </t>
  </si>
  <si>
    <t>Berichtigungen zur Grundherde und zu Lasttieren</t>
  </si>
  <si>
    <t>089</t>
  </si>
  <si>
    <t>Accumulated depreciation, other property, plant and equipmen</t>
  </si>
  <si>
    <t xml:space="preserve">Oprávky k ostatnému dlhodobému hmotnému majetku </t>
  </si>
  <si>
    <t>Berichtigungen zu sonstigem langfristigem materiellem Eigentum</t>
  </si>
  <si>
    <t>090</t>
  </si>
  <si>
    <t xml:space="preserve">Opravné položky k dlhodobému majetku </t>
  </si>
  <si>
    <t>091</t>
  </si>
  <si>
    <t>Value adjustment to non current intangible assets</t>
  </si>
  <si>
    <t xml:space="preserve">Opravné položky k dlhodobému nehmotnému majetku </t>
  </si>
  <si>
    <t>Berichtigungsposten zu langfristigem immateriellem Eigentum</t>
  </si>
  <si>
    <t>092</t>
  </si>
  <si>
    <t>Value adjustment to tangible fixed assets</t>
  </si>
  <si>
    <t xml:space="preserve">Opravné položky k dlhodobému hmotnému majetku </t>
  </si>
  <si>
    <t>Berichtigungsposten zu langfristigem materiellem Eigentum</t>
  </si>
  <si>
    <t>093</t>
  </si>
  <si>
    <t>Value adjustment to acquisition of non-current intangible as</t>
  </si>
  <si>
    <t xml:space="preserve">Opravné položky k nedokončenému dlhodobému nehmotnému majetku </t>
  </si>
  <si>
    <t>Berichtigungspost. zu unvollendet. langfristig. immateriell. Eigent.</t>
  </si>
  <si>
    <t>094</t>
  </si>
  <si>
    <t>Value adjustment to acquisition of non-current tangible asse</t>
  </si>
  <si>
    <t xml:space="preserve">Opravné položky k nedokončenému dlhodobému hmotnému majetku </t>
  </si>
  <si>
    <t>Berichtigungspost. zu unvollendet. langfristig. materiell. Eigent.</t>
  </si>
  <si>
    <t>095</t>
  </si>
  <si>
    <t>Value adjustment to advance payments made for non-current in</t>
  </si>
  <si>
    <t xml:space="preserve">Opravné položky k poskytnutým preddavkom na dlhodobý majetok </t>
  </si>
  <si>
    <t>Berichtigungspost. zu geleistet. Anzahlungen für langfristig. Eigent.</t>
  </si>
  <si>
    <t>096</t>
  </si>
  <si>
    <t>Value adjustment to advance payments made for non-current ta</t>
  </si>
  <si>
    <t xml:space="preserve">Opravné položky k dlhodobému finančnému majetku </t>
  </si>
  <si>
    <t>Berichtigungsposten zu langfristigem Finanzvermögen</t>
  </si>
  <si>
    <t>097</t>
  </si>
  <si>
    <t>Value adjustment to acquired assets</t>
  </si>
  <si>
    <t xml:space="preserve">Opravné položky k nadobudnutému majetku </t>
  </si>
  <si>
    <t>Berichtigungsposten zu erworbenem Eigentum</t>
  </si>
  <si>
    <t>098</t>
  </si>
  <si>
    <t>Accumulated depreciaiton to value adjustment to acquiered as</t>
  </si>
  <si>
    <t xml:space="preserve">Oprávky k opravnej položke k nadobudnutému majetku </t>
  </si>
  <si>
    <t>Berichtigungen zum Berichtigungsposten zu erworbenem Eigentum</t>
  </si>
  <si>
    <t>1 - zásoby</t>
  </si>
  <si>
    <t>110</t>
  </si>
  <si>
    <t xml:space="preserve">Materiál </t>
  </si>
  <si>
    <t>Acquisition of raw material</t>
  </si>
  <si>
    <t xml:space="preserve">Obstaranie materiálu </t>
  </si>
  <si>
    <t>Materialbeschaffung</t>
  </si>
  <si>
    <t>Raw material on stock</t>
  </si>
  <si>
    <t xml:space="preserve">Materiál na sklade </t>
  </si>
  <si>
    <t>Material auf Lager</t>
  </si>
  <si>
    <t>119</t>
  </si>
  <si>
    <t>Material in transit</t>
  </si>
  <si>
    <t xml:space="preserve">Materiál na ceste </t>
  </si>
  <si>
    <t>Material unterwegs</t>
  </si>
  <si>
    <t>120</t>
  </si>
  <si>
    <t xml:space="preserve">Zásoby vlastnej výroby </t>
  </si>
  <si>
    <t>Work in progress</t>
  </si>
  <si>
    <t xml:space="preserve">Nedokončená výroba </t>
  </si>
  <si>
    <t>Unvollendete Produktion</t>
  </si>
  <si>
    <t>122</t>
  </si>
  <si>
    <t>Semi-finished products</t>
  </si>
  <si>
    <t xml:space="preserve">Polotovary vlastnej výroby </t>
  </si>
  <si>
    <t>Halbfabrikate eigener Produktion</t>
  </si>
  <si>
    <t>Finished goods</t>
  </si>
  <si>
    <t xml:space="preserve">Výrobky </t>
  </si>
  <si>
    <t>Erzeugnisse</t>
  </si>
  <si>
    <t>124</t>
  </si>
  <si>
    <t>Animals</t>
  </si>
  <si>
    <t xml:space="preserve">Zvieratá </t>
  </si>
  <si>
    <t>Tiere</t>
  </si>
  <si>
    <t>130</t>
  </si>
  <si>
    <t xml:space="preserve">Tovar </t>
  </si>
  <si>
    <t>131</t>
  </si>
  <si>
    <t>Acqusition of merchandise</t>
  </si>
  <si>
    <t xml:space="preserve">Obstaranie tovaru </t>
  </si>
  <si>
    <t>Warenbeschaffung</t>
  </si>
  <si>
    <t>132</t>
  </si>
  <si>
    <t>Merchandise</t>
  </si>
  <si>
    <t xml:space="preserve">Tovar na sklade a v predajniach </t>
  </si>
  <si>
    <t>Waren auf Lager und auf Laden</t>
  </si>
  <si>
    <t>133</t>
  </si>
  <si>
    <t xml:space="preserve">Nehnuteľnosti na predaj </t>
  </si>
  <si>
    <t>Immobilie zum Verkauf</t>
  </si>
  <si>
    <t>139</t>
  </si>
  <si>
    <t>Merchandise in transit</t>
  </si>
  <si>
    <t xml:space="preserve">Tovar na ceste </t>
  </si>
  <si>
    <t>Waren unterwegs</t>
  </si>
  <si>
    <t>190</t>
  </si>
  <si>
    <t xml:space="preserve">Opravné položky k zásobám </t>
  </si>
  <si>
    <t>191</t>
  </si>
  <si>
    <t>Value adjustment to raw material on stock</t>
  </si>
  <si>
    <t xml:space="preserve">Opravné položky k materiálu </t>
  </si>
  <si>
    <t>Berichtigungsposten zu Material</t>
  </si>
  <si>
    <t>192</t>
  </si>
  <si>
    <t>Value adjustment to work in progress</t>
  </si>
  <si>
    <t xml:space="preserve">Opravné položky k nedokončenej výrobe </t>
  </si>
  <si>
    <t>Berichtigungsposten zu unvollendeter Produktion</t>
  </si>
  <si>
    <t>193</t>
  </si>
  <si>
    <t>Value adjustment to semi-finished products</t>
  </si>
  <si>
    <t xml:space="preserve">Opravné položky k polotovarom vlastnej výroby </t>
  </si>
  <si>
    <t>Berichtigungsposten zu Halbfabrikaten eigener Produktion</t>
  </si>
  <si>
    <t>194</t>
  </si>
  <si>
    <t>Value adjustment to finished goods</t>
  </si>
  <si>
    <t xml:space="preserve">Opravné položky k výrobkom </t>
  </si>
  <si>
    <t>Berichtigungsposten zu Erzeugnissen</t>
  </si>
  <si>
    <t>195</t>
  </si>
  <si>
    <t>Value adjustment to animals</t>
  </si>
  <si>
    <t xml:space="preserve">Opravné položky k zvieratám </t>
  </si>
  <si>
    <t>Berichtigungsposten zu Tieren</t>
  </si>
  <si>
    <t>196</t>
  </si>
  <si>
    <t>Value adjustment to merchandise</t>
  </si>
  <si>
    <t xml:space="preserve">Opravné položky k tovaru </t>
  </si>
  <si>
    <t>Berichtigungsposten zur Ware</t>
  </si>
  <si>
    <t>2 - Finančné účty</t>
  </si>
  <si>
    <t>210</t>
  </si>
  <si>
    <t xml:space="preserve">Peniaze </t>
  </si>
  <si>
    <t>Cash on hand</t>
  </si>
  <si>
    <t xml:space="preserve">Pokladnica </t>
  </si>
  <si>
    <t>Kasse</t>
  </si>
  <si>
    <t>Postal and other stationary</t>
  </si>
  <si>
    <t xml:space="preserve">Ceniny </t>
  </si>
  <si>
    <t>Werte</t>
  </si>
  <si>
    <t>220</t>
  </si>
  <si>
    <t xml:space="preserve">Účty v bankách </t>
  </si>
  <si>
    <t>Bank accounts</t>
  </si>
  <si>
    <t xml:space="preserve">Bankové účty </t>
  </si>
  <si>
    <t>Bankkonten</t>
  </si>
  <si>
    <t>230</t>
  </si>
  <si>
    <t xml:space="preserve">Bežné bankové úvery </t>
  </si>
  <si>
    <t>231</t>
  </si>
  <si>
    <t>Current bank loans</t>
  </si>
  <si>
    <t xml:space="preserve">Krátkodobé bankové úvery </t>
  </si>
  <si>
    <t>Kurzfristige Bankkredite</t>
  </si>
  <si>
    <t>232</t>
  </si>
  <si>
    <t>Discount bank loans</t>
  </si>
  <si>
    <t xml:space="preserve">Eskontné úvery </t>
  </si>
  <si>
    <t>Eskontkredite</t>
  </si>
  <si>
    <t>240</t>
  </si>
  <si>
    <t xml:space="preserve">Iné krátkodobé finančné výpomoci </t>
  </si>
  <si>
    <t>241</t>
  </si>
  <si>
    <t>Short- term issued bonds</t>
  </si>
  <si>
    <t xml:space="preserve">Vydané krátkodobé dlhopisy </t>
  </si>
  <si>
    <t>Emittierte kurzfristige Schuldscheine</t>
  </si>
  <si>
    <t>249</t>
  </si>
  <si>
    <t>Other short term financial loans</t>
  </si>
  <si>
    <t xml:space="preserve">Ostatné krátkodobé finančné výpomoci </t>
  </si>
  <si>
    <t>Sonstige kurzfristige Finanzaushilfen</t>
  </si>
  <si>
    <t>250</t>
  </si>
  <si>
    <t xml:space="preserve">Krátkodobý finančný majetok </t>
  </si>
  <si>
    <t>251</t>
  </si>
  <si>
    <t>Property shares for dealing</t>
  </si>
  <si>
    <t xml:space="preserve">Majetkové cenné papiere na obchodovanie </t>
  </si>
  <si>
    <t>Handelsfähige Besitzwertpapiere</t>
  </si>
  <si>
    <t>252</t>
  </si>
  <si>
    <t>Own shares and ownership interests</t>
  </si>
  <si>
    <t xml:space="preserve">Vlastné akcie a vlastné obchodné podiely </t>
  </si>
  <si>
    <t>Eigenaktien und eigene Handelsanteile</t>
  </si>
  <si>
    <t>253</t>
  </si>
  <si>
    <t>Debt shares for dealing</t>
  </si>
  <si>
    <t xml:space="preserve">Dlhové cenné papiere na obchodovanie </t>
  </si>
  <si>
    <t>Handelsfähige Schuldwertpapiere</t>
  </si>
  <si>
    <t>255</t>
  </si>
  <si>
    <t>Own bonds</t>
  </si>
  <si>
    <t xml:space="preserve">Vlastné dlhopisy </t>
  </si>
  <si>
    <t>Eigene Schuldscheine</t>
  </si>
  <si>
    <t>256</t>
  </si>
  <si>
    <t>Debt shares with maturity day up to 1 year</t>
  </si>
  <si>
    <t xml:space="preserve">Dlhové cenné papiere so splatnosťou do jedného roka držané do splatnosti </t>
  </si>
  <si>
    <t>Schuldwertpapiere mit der Verfallszeit bis eines Jahres</t>
  </si>
  <si>
    <t>257</t>
  </si>
  <si>
    <t>Other short term shares</t>
  </si>
  <si>
    <t xml:space="preserve">Ostatné realizovateľné cenné papiere </t>
  </si>
  <si>
    <t>Sonstige realisierbare Wertpapiere</t>
  </si>
  <si>
    <t>259</t>
  </si>
  <si>
    <t>Acquisition of current financial assets</t>
  </si>
  <si>
    <t xml:space="preserve">Obstaranie krátkodobého finančného majetku </t>
  </si>
  <si>
    <t>Beschaffung von kurzfristigem Finanzvermögen</t>
  </si>
  <si>
    <t>260</t>
  </si>
  <si>
    <t xml:space="preserve">Prevody medzi finančnými účtami </t>
  </si>
  <si>
    <t>Cash in transit</t>
  </si>
  <si>
    <t xml:space="preserve">Peniaze na ceste </t>
  </si>
  <si>
    <t>Geld unterwegs</t>
  </si>
  <si>
    <t>290</t>
  </si>
  <si>
    <t xml:space="preserve">Opravné položky ku krátkodobému finančnému majetku </t>
  </si>
  <si>
    <t>291</t>
  </si>
  <si>
    <t>Value adjustment to current financial assets</t>
  </si>
  <si>
    <t>Berichtigungsposten zu kurzfristigem Finanzvermögen</t>
  </si>
  <si>
    <t>3 - Zúčtovacie vzťahy</t>
  </si>
  <si>
    <t>310</t>
  </si>
  <si>
    <t xml:space="preserve">Pohľadávky </t>
  </si>
  <si>
    <t>Trade receivables</t>
  </si>
  <si>
    <t xml:space="preserve">Odberatelia </t>
  </si>
  <si>
    <t>Abnehmer</t>
  </si>
  <si>
    <t>312</t>
  </si>
  <si>
    <t>Bills of exchange receivable</t>
  </si>
  <si>
    <t xml:space="preserve">Zmenky na inkaso </t>
  </si>
  <si>
    <t>Inkassowechsel</t>
  </si>
  <si>
    <t>313</t>
  </si>
  <si>
    <t>Receivable from bills discounted</t>
  </si>
  <si>
    <t xml:space="preserve">Pohľadávky za eskontované cenné papiere </t>
  </si>
  <si>
    <t>Forderungen für diskontierte Wertpapiere</t>
  </si>
  <si>
    <t>Advances paid</t>
  </si>
  <si>
    <t xml:space="preserve">Poskytnuté preddavky </t>
  </si>
  <si>
    <t>Geleistete Anzahlungen</t>
  </si>
  <si>
    <t>Other trade receivables</t>
  </si>
  <si>
    <t xml:space="preserve">Ostatné pohľadávky </t>
  </si>
  <si>
    <t>Sonstige Forderungen</t>
  </si>
  <si>
    <t>316</t>
  </si>
  <si>
    <t>Contract net value</t>
  </si>
  <si>
    <t xml:space="preserve">Čistá hodnota zákazky </t>
  </si>
  <si>
    <t>Nettowert des Vertrags</t>
  </si>
  <si>
    <t>320</t>
  </si>
  <si>
    <t xml:space="preserve">Záväzky </t>
  </si>
  <si>
    <t>Trade liabilities</t>
  </si>
  <si>
    <t xml:space="preserve">Dodávatelia </t>
  </si>
  <si>
    <t>Lieferanten</t>
  </si>
  <si>
    <t>322</t>
  </si>
  <si>
    <t>Bills of exchange payable</t>
  </si>
  <si>
    <t xml:space="preserve">Zmenky na úhradu </t>
  </si>
  <si>
    <t>Vergütungswechsel</t>
  </si>
  <si>
    <t>Short-term provisions</t>
  </si>
  <si>
    <t xml:space="preserve">Krátkodobé rezervy </t>
  </si>
  <si>
    <t>Kurzfristige Reserven</t>
  </si>
  <si>
    <t>Advances received</t>
  </si>
  <si>
    <t xml:space="preserve">Prijaté preddavky </t>
  </si>
  <si>
    <t>Angenommene Anzahlungen</t>
  </si>
  <si>
    <t>Other trade paybles</t>
  </si>
  <si>
    <t xml:space="preserve">Ostatné záväzky </t>
  </si>
  <si>
    <t>Unbilled supplies</t>
  </si>
  <si>
    <t xml:space="preserve">Nevyfaktúrované dodávky </t>
  </si>
  <si>
    <t>330</t>
  </si>
  <si>
    <t xml:space="preserve">Zúčtovanie so zamestnancami a orgánmi sociálneho poistenia a zdravotného poistenia </t>
  </si>
  <si>
    <t>Liabilities to employees</t>
  </si>
  <si>
    <t xml:space="preserve">Zamestnanci </t>
  </si>
  <si>
    <t>Angestellten</t>
  </si>
  <si>
    <t>333</t>
  </si>
  <si>
    <t>Other liabilities to employees</t>
  </si>
  <si>
    <t xml:space="preserve">Ostatné záväzky voči zamestnancom </t>
  </si>
  <si>
    <t>Other receivables from employees</t>
  </si>
  <si>
    <t xml:space="preserve">Pohľadávky voči zamestnancom </t>
  </si>
  <si>
    <t>Forderungen gegenüber den Angestellten</t>
  </si>
  <si>
    <t>Liabilities related to social security (336, 479a)</t>
  </si>
  <si>
    <t xml:space="preserve">Zúčtovanie s orgánmi sociálneho zabezpečenia a zdravotného poistenia </t>
  </si>
  <si>
    <t>Abrechnung mit Behörden der Sozialfürsorge und der Krankversicherung</t>
  </si>
  <si>
    <t>340</t>
  </si>
  <si>
    <t xml:space="preserve">Zúčtovanie daní a dotácií </t>
  </si>
  <si>
    <t>Tax liabilities - corporate income Tax</t>
  </si>
  <si>
    <t xml:space="preserve">Daň z príjmov </t>
  </si>
  <si>
    <t>Einkommensteuer</t>
  </si>
  <si>
    <t>Tax liabilities - income Tax</t>
  </si>
  <si>
    <t xml:space="preserve">Ostatné priame dane </t>
  </si>
  <si>
    <t>Sonstige direkte Steuern</t>
  </si>
  <si>
    <t>Tax liabilities - value added tax</t>
  </si>
  <si>
    <t xml:space="preserve">Daň z pridanej hodnoty </t>
  </si>
  <si>
    <t>Mehrwertsteuer</t>
  </si>
  <si>
    <t>Other tax liabilities and fees</t>
  </si>
  <si>
    <t xml:space="preserve">Ostatné dane a poplatky </t>
  </si>
  <si>
    <t>Sonstige Steuern und Gebühren</t>
  </si>
  <si>
    <t>IVA</t>
  </si>
  <si>
    <t>346</t>
  </si>
  <si>
    <t>Subsidies from national budget</t>
  </si>
  <si>
    <t xml:space="preserve">Dotácie zo štátneho rozpočtu </t>
  </si>
  <si>
    <t>Haushaltzuschüsse</t>
  </si>
  <si>
    <t>347</t>
  </si>
  <si>
    <t xml:space="preserve">Ostatné dotácie </t>
  </si>
  <si>
    <t>Sonstige Dotationen</t>
  </si>
  <si>
    <t>350</t>
  </si>
  <si>
    <t xml:space="preserve">Pohľadávky voči spoločníkom a združeniu </t>
  </si>
  <si>
    <t>351</t>
  </si>
  <si>
    <t>Receivables from a subsidiary and a parent</t>
  </si>
  <si>
    <t>Pohľadávky v rámci podielovej účasti</t>
  </si>
  <si>
    <t>Forderungen im Rahmen konzolidierter Ganzheit</t>
  </si>
  <si>
    <t>353</t>
  </si>
  <si>
    <t>Receivables related to unpaid share capital</t>
  </si>
  <si>
    <t xml:space="preserve">Pohľadávky za upísané vlastné imanie </t>
  </si>
  <si>
    <t>Forderungen für gezeichnetes Eigenkapital</t>
  </si>
  <si>
    <t>354</t>
  </si>
  <si>
    <t>Receivables from partnerts and members from the loss settlem</t>
  </si>
  <si>
    <t xml:space="preserve">Pohľadávky voči spoločníkom a členom pri úhrade straty </t>
  </si>
  <si>
    <t>Forderungen gebenüber den Gesellschaftlern gegen die Verlustvergütung</t>
  </si>
  <si>
    <t>355</t>
  </si>
  <si>
    <t>Other receivables from partners and memebrs</t>
  </si>
  <si>
    <t xml:space="preserve">Ostatné pohľadávky voči spoločníkom a členom </t>
  </si>
  <si>
    <t>Sonstige Forderungen gegenüber den Gesellschaftlern</t>
  </si>
  <si>
    <t>358</t>
  </si>
  <si>
    <t>Receivables from the accociates</t>
  </si>
  <si>
    <t xml:space="preserve">Pohľadávky voči účastníkom združenia </t>
  </si>
  <si>
    <t>Forderungen gegenüber den Teilnehmern der Vereinigung</t>
  </si>
  <si>
    <t>360</t>
  </si>
  <si>
    <t xml:space="preserve">Záväzky voči spoločníkom a združeniu </t>
  </si>
  <si>
    <t>361</t>
  </si>
  <si>
    <t>Liabilities to a subsidiary and a parent</t>
  </si>
  <si>
    <t>Záväzky v rámci podielovej účasti</t>
  </si>
  <si>
    <t>Verbindlichkeiten im Rahmen konsolidierter Ganzheit</t>
  </si>
  <si>
    <t>364</t>
  </si>
  <si>
    <t>Liabilities to partners and association</t>
  </si>
  <si>
    <t xml:space="preserve">Záväzky voči spoločníkom a členom pri rozdeľovaní zisku </t>
  </si>
  <si>
    <t>Verbindlichkeit. gegenüber der Gesellschaft gegen die Gewinnverteilung</t>
  </si>
  <si>
    <t>Other liatbilities to parteners and association from distrib</t>
  </si>
  <si>
    <t xml:space="preserve"> Ostatné záväzky voči spoločníkom a členom</t>
  </si>
  <si>
    <t>Sonst. Verbindlichkeit. gegenüber der Gesellschaft und den Mitgliedern</t>
  </si>
  <si>
    <t>Debiti verso soci diversi</t>
  </si>
  <si>
    <t>366</t>
  </si>
  <si>
    <t>Liabilities to partners from payroll</t>
  </si>
  <si>
    <t xml:space="preserve">Záväzky voči spoločníkom a členom zo závislej činnosti </t>
  </si>
  <si>
    <t>Verbindlichkeit.gegenüber Gesells.und Mitgliedern von abhäng.Tätigkeit</t>
  </si>
  <si>
    <t>367</t>
  </si>
  <si>
    <t>Liabilities from unpaid securities</t>
  </si>
  <si>
    <t xml:space="preserve">Záväzky z upísaných nesplatených cenných papierov a vkladov </t>
  </si>
  <si>
    <t>Verbindlichkeiten von gezeichneten ungetilgten Wertpapier. und Anlagen</t>
  </si>
  <si>
    <t>368</t>
  </si>
  <si>
    <t>Liabilities to the partners of association</t>
  </si>
  <si>
    <t xml:space="preserve">Záväzky voči účastníkom združenia </t>
  </si>
  <si>
    <t>Verbindlichkeiten gegenüber den Teilnehmern der Vereinigung</t>
  </si>
  <si>
    <t>370</t>
  </si>
  <si>
    <t xml:space="preserve">Iné pohľadávky a iné záväzky </t>
  </si>
  <si>
    <t>371</t>
  </si>
  <si>
    <t>Receivables from the sale of business</t>
  </si>
  <si>
    <t xml:space="preserve">Pohľadávky z predaja podniku </t>
  </si>
  <si>
    <t>Forderungen von der Betriebsveräußerung</t>
  </si>
  <si>
    <t>372</t>
  </si>
  <si>
    <t>Paybales from the salse of business</t>
  </si>
  <si>
    <t xml:space="preserve">Záväzky z kúpy podniku </t>
  </si>
  <si>
    <t>Verbindlichkeiten vom Unternehmenskauf</t>
  </si>
  <si>
    <t>373</t>
  </si>
  <si>
    <t>Receivables and payables from fisxed futures options</t>
  </si>
  <si>
    <t xml:space="preserve">Pohľadávky a záväzky z pevných termínových operácií </t>
  </si>
  <si>
    <t>Forderungen und Verbindlichkeiten von fixen Termingeschäften</t>
  </si>
  <si>
    <t>374</t>
  </si>
  <si>
    <t>Receivables from rent</t>
  </si>
  <si>
    <t xml:space="preserve">Pohľadávky z nájmu </t>
  </si>
  <si>
    <t>Forderungen aus Miete</t>
  </si>
  <si>
    <t>375</t>
  </si>
  <si>
    <t>Receivables from the issued bonds</t>
  </si>
  <si>
    <t xml:space="preserve">Pohľadávky z vydaných dlhopisov </t>
  </si>
  <si>
    <t>Forderungen aus ausgegebenen Schuldverschreibungen</t>
  </si>
  <si>
    <t>376</t>
  </si>
  <si>
    <t>Purchases options</t>
  </si>
  <si>
    <t xml:space="preserve">Nakúpené opcie </t>
  </si>
  <si>
    <t>Ankaufoptionen</t>
  </si>
  <si>
    <t>377</t>
  </si>
  <si>
    <t>Sold options</t>
  </si>
  <si>
    <t xml:space="preserve">Predané opcie </t>
  </si>
  <si>
    <t>Verkaufsoptionen</t>
  </si>
  <si>
    <t>Other receivables</t>
  </si>
  <si>
    <t xml:space="preserve">Iné pohľadávky </t>
  </si>
  <si>
    <t>Crediti diversi</t>
  </si>
  <si>
    <t>Other liabilities</t>
  </si>
  <si>
    <t xml:space="preserve">Iné záväzky </t>
  </si>
  <si>
    <t>Sonstige Verbindlichkeiten</t>
  </si>
  <si>
    <t>Debiti diversi</t>
  </si>
  <si>
    <t>380</t>
  </si>
  <si>
    <t xml:space="preserve">Časové rozlíšenie nákladov a výnosov </t>
  </si>
  <si>
    <t>Prepaid expenses</t>
  </si>
  <si>
    <t xml:space="preserve">Náklady budúcich období </t>
  </si>
  <si>
    <t>Kosten für künftige Abrechnungszeiträume</t>
  </si>
  <si>
    <t>Risconti attivi</t>
  </si>
  <si>
    <t>382</t>
  </si>
  <si>
    <t>Complex prepaid expenses</t>
  </si>
  <si>
    <t xml:space="preserve">Komplexné náklady budúcich období </t>
  </si>
  <si>
    <t>Komplexkosten für künftige Abrechnungszeiträume</t>
  </si>
  <si>
    <t>383</t>
  </si>
  <si>
    <t>Accrued expenses</t>
  </si>
  <si>
    <t xml:space="preserve">Výdavky budúcich období </t>
  </si>
  <si>
    <t>Ausgaben für künftige Abrechnungszeiträume</t>
  </si>
  <si>
    <t>384</t>
  </si>
  <si>
    <t>Deferred income</t>
  </si>
  <si>
    <t xml:space="preserve">Výnosy budúcich období </t>
  </si>
  <si>
    <t>Erlöse für künftige Abrechnungszeiträume</t>
  </si>
  <si>
    <t>385</t>
  </si>
  <si>
    <t>Accrued income</t>
  </si>
  <si>
    <t xml:space="preserve">Príjmy budúcich období </t>
  </si>
  <si>
    <t>Einnahmen für künftige Abrechnungszeiträume</t>
  </si>
  <si>
    <t>Ratei attivi</t>
  </si>
  <si>
    <t>390</t>
  </si>
  <si>
    <t xml:space="preserve">Opravná položka k zúčtovacím vzťahom a vnútorné zúčtovanie </t>
  </si>
  <si>
    <t>391</t>
  </si>
  <si>
    <t>Value adjustment to accounts receivable</t>
  </si>
  <si>
    <t xml:space="preserve">Opravné položky k pohľadávkam </t>
  </si>
  <si>
    <t>Berichtigungsposten zu Forderungen</t>
  </si>
  <si>
    <t>Fondo svalutazione crediti</t>
  </si>
  <si>
    <t>395</t>
  </si>
  <si>
    <t>Suspense account</t>
  </si>
  <si>
    <t xml:space="preserve">Vnútorné zúčtovanie </t>
  </si>
  <si>
    <t>Innerbetriebliche Verrechnung</t>
  </si>
  <si>
    <t>Allinterno dellunita contabile</t>
  </si>
  <si>
    <t>398</t>
  </si>
  <si>
    <t>Control account, associations</t>
  </si>
  <si>
    <t xml:space="preserve">Spojovací účet pri združení </t>
  </si>
  <si>
    <t>Verbindungskonto bei Körperschaft</t>
  </si>
  <si>
    <t>4 - Kapitálové účty a dlhodobé záväzky</t>
  </si>
  <si>
    <t>410</t>
  </si>
  <si>
    <t xml:space="preserve">Základné imanie a kapitálové fondy </t>
  </si>
  <si>
    <t>Súvahový</t>
  </si>
  <si>
    <t>Share capital</t>
  </si>
  <si>
    <t xml:space="preserve">Základné imanie </t>
  </si>
  <si>
    <t>Grundkapital</t>
  </si>
  <si>
    <t>Capitale sociale</t>
  </si>
  <si>
    <t>412</t>
  </si>
  <si>
    <t>Share premium</t>
  </si>
  <si>
    <t xml:space="preserve">Emisné ážio </t>
  </si>
  <si>
    <t>Emissionsagio</t>
  </si>
  <si>
    <t>413</t>
  </si>
  <si>
    <t>Other capital fund</t>
  </si>
  <si>
    <t xml:space="preserve">Ostatné kapitálové fondy </t>
  </si>
  <si>
    <t>Sonstige Kapitalfonds</t>
  </si>
  <si>
    <t>Fondi di capitale diversi</t>
  </si>
  <si>
    <t>414</t>
  </si>
  <si>
    <t>Valuation differences from revaluation of equity and paybles</t>
  </si>
  <si>
    <t xml:space="preserve">Oceňovacie rozdiely z precenenia majetku a záväzkov </t>
  </si>
  <si>
    <t>Umbewertungsdifferenzen des Vermögens und der Verbindlichkeiten</t>
  </si>
  <si>
    <t>415</t>
  </si>
  <si>
    <t>Valuation differences from revaluation of shares</t>
  </si>
  <si>
    <t xml:space="preserve">Oceňovacie rozdiely z kapitálových účastnín </t>
  </si>
  <si>
    <t>Bewertungsdifferenzen von Kapitalbeteiligungen</t>
  </si>
  <si>
    <t>416</t>
  </si>
  <si>
    <t>Valuation differences from revaluation due to merger</t>
  </si>
  <si>
    <t xml:space="preserve">Oceňovacie rozdiely z precenenia pri zlúčení, splynutí a rozdelení </t>
  </si>
  <si>
    <t>Umbewertungsdifferenzen anläßlich der Verschmelzung und der Teilung</t>
  </si>
  <si>
    <t>417</t>
  </si>
  <si>
    <t xml:space="preserve">Zákonný rezervný fond z kapitálových vkladov </t>
  </si>
  <si>
    <t>Rücklage von Kapitaleinlagen</t>
  </si>
  <si>
    <t>418</t>
  </si>
  <si>
    <t>Indivisible fund from contribution of capital</t>
  </si>
  <si>
    <t xml:space="preserve">Nedeliteľný fond z kapitálových vkladov </t>
  </si>
  <si>
    <t>Unteilbarer Fonds von Kapitaleinlagen</t>
  </si>
  <si>
    <t>419</t>
  </si>
  <si>
    <t>Changes in share capital</t>
  </si>
  <si>
    <t xml:space="preserve">Zmeny základného imania </t>
  </si>
  <si>
    <t>Veränderung des Grundkapitals</t>
  </si>
  <si>
    <t>420</t>
  </si>
  <si>
    <t xml:space="preserve">Fondy tvorené zo zisku a prevedené výsledky hospodárenia </t>
  </si>
  <si>
    <t>Legal reserve fund created from profit</t>
  </si>
  <si>
    <t xml:space="preserve">Zákonný rezervný fond </t>
  </si>
  <si>
    <t>Rücklage</t>
  </si>
  <si>
    <t>Fondo di reserva legale</t>
  </si>
  <si>
    <t>422</t>
  </si>
  <si>
    <t>Non-distributable fund</t>
  </si>
  <si>
    <t xml:space="preserve">Nedeliteľný fond </t>
  </si>
  <si>
    <t>Unteilbarer Fonds</t>
  </si>
  <si>
    <t>423</t>
  </si>
  <si>
    <t>Statutory funds</t>
  </si>
  <si>
    <t xml:space="preserve">Štatutárne fondy </t>
  </si>
  <si>
    <t>Statutarische Fonds</t>
  </si>
  <si>
    <t>427</t>
  </si>
  <si>
    <t>Other funds</t>
  </si>
  <si>
    <t xml:space="preserve">Ostatné fondy </t>
  </si>
  <si>
    <t>Sonstige Fonds</t>
  </si>
  <si>
    <t>Retained earnings from previous years</t>
  </si>
  <si>
    <t xml:space="preserve">Nerozdelený zisk minulých rokov </t>
  </si>
  <si>
    <t>Gewinnvortrag</t>
  </si>
  <si>
    <t>Profiti non distribuiti</t>
  </si>
  <si>
    <t>Accumulated losses from previous years</t>
  </si>
  <si>
    <t xml:space="preserve">Neuhradená strata minulých rokov </t>
  </si>
  <si>
    <t>Verlustvortrag</t>
  </si>
  <si>
    <t>Perdite nono coperte</t>
  </si>
  <si>
    <t>430</t>
  </si>
  <si>
    <t xml:space="preserve">Výsledok hospodárenia </t>
  </si>
  <si>
    <t>Profit and loss account before approval</t>
  </si>
  <si>
    <t xml:space="preserve">Výsledok hospodárenia v schvaľovaní </t>
  </si>
  <si>
    <t>Wirtschafsergebnis im Genehmigungsprocess</t>
  </si>
  <si>
    <t>Risult. dellesercizio da approv</t>
  </si>
  <si>
    <t>450</t>
  </si>
  <si>
    <t xml:space="preserve">Rezervy </t>
  </si>
  <si>
    <t>451</t>
  </si>
  <si>
    <t>Legal provisions</t>
  </si>
  <si>
    <t xml:space="preserve">Rezervy zákonné </t>
  </si>
  <si>
    <t>Gesetzliche Reserven</t>
  </si>
  <si>
    <t>459</t>
  </si>
  <si>
    <t>Other long-term provisions</t>
  </si>
  <si>
    <t xml:space="preserve">Ostatné rezervy </t>
  </si>
  <si>
    <t>Sonstige Reserven</t>
  </si>
  <si>
    <t>460</t>
  </si>
  <si>
    <t xml:space="preserve">Bankové úvery </t>
  </si>
  <si>
    <t>461</t>
  </si>
  <si>
    <t>Long-term bank loans</t>
  </si>
  <si>
    <t>Bankkredite</t>
  </si>
  <si>
    <t>Mutui passivi</t>
  </si>
  <si>
    <t>470</t>
  </si>
  <si>
    <t xml:space="preserve">Dlhodobé záväzky </t>
  </si>
  <si>
    <t>471</t>
  </si>
  <si>
    <t>Non-current liabilities to a subsidiary and a parent</t>
  </si>
  <si>
    <t>Dlhodobé záväzky v rámci podielovej účasti</t>
  </si>
  <si>
    <t>Langfristige Verbindlichkeiten im Rahmen konzolidierter Ganzheit</t>
  </si>
  <si>
    <t>Liabilities related to social fund</t>
  </si>
  <si>
    <t xml:space="preserve">Záväzky zo sociálneho fondu </t>
  </si>
  <si>
    <t>Verbindlichkeiten vom Sozialfonds</t>
  </si>
  <si>
    <t>Fondo sociale</t>
  </si>
  <si>
    <t>473</t>
  </si>
  <si>
    <t>Bonds issued</t>
  </si>
  <si>
    <t xml:space="preserve">Vydané dlhopisy </t>
  </si>
  <si>
    <t>Ausgegebene Schuldverschreibungen</t>
  </si>
  <si>
    <t>Non-current liabilities from rental</t>
  </si>
  <si>
    <t xml:space="preserve">Záväzky z nájmu </t>
  </si>
  <si>
    <t>Verbindlichkeiten aus Verpachtung</t>
  </si>
  <si>
    <t>Debiti per rate di affitto</t>
  </si>
  <si>
    <t>475</t>
  </si>
  <si>
    <t>Long-term advance payments received</t>
  </si>
  <si>
    <t xml:space="preserve">Dlhodobé prijaté preddavky </t>
  </si>
  <si>
    <t>Langfristige angenommene Anzahlungen</t>
  </si>
  <si>
    <t>476</t>
  </si>
  <si>
    <t>Unbilled long-term supplies</t>
  </si>
  <si>
    <t xml:space="preserve">Dlhodobé nevyfaktúrované dodávky </t>
  </si>
  <si>
    <t>Langfristige nicht berechnete Lieferungen</t>
  </si>
  <si>
    <t>478</t>
  </si>
  <si>
    <t>Long-term bills of exchange to be paid</t>
  </si>
  <si>
    <t xml:space="preserve">Dlhodobé zmenky na úhradu </t>
  </si>
  <si>
    <t>Langfristige Wechsel zur Vergütung</t>
  </si>
  <si>
    <t>479</t>
  </si>
  <si>
    <t>Non-current trade liabilities</t>
  </si>
  <si>
    <t xml:space="preserve">Ostatné dlhodobé záväzky </t>
  </si>
  <si>
    <t>Sonstige langfristige Verbindlichkeiten</t>
  </si>
  <si>
    <t>Debiti a lungo termine diversi</t>
  </si>
  <si>
    <t>480</t>
  </si>
  <si>
    <t xml:space="preserve">Odložený daňový záväzok a odložená daňová pohľadávka </t>
  </si>
  <si>
    <t>Deferred tax asset</t>
  </si>
  <si>
    <t>Latente Steuerverbindlichkeit und verschobene Steuerforderung</t>
  </si>
  <si>
    <t>490</t>
  </si>
  <si>
    <t xml:space="preserve">Fyzická osoba - podnikateľ </t>
  </si>
  <si>
    <t>491</t>
  </si>
  <si>
    <t>Own capital sole trader</t>
  </si>
  <si>
    <t xml:space="preserve">Vlastné imanie fyzickej osoby - podnikateľa </t>
  </si>
  <si>
    <t>Eigenkapital natürlicher Person - Einzelunternehmer</t>
  </si>
  <si>
    <t>5 - Náklady</t>
  </si>
  <si>
    <t>500</t>
  </si>
  <si>
    <t xml:space="preserve">Spotrebované nákupy </t>
  </si>
  <si>
    <t xml:space="preserve">Nákladový </t>
  </si>
  <si>
    <t xml:space="preserve">Výsledkový </t>
  </si>
  <si>
    <t>Consumed raw materials</t>
  </si>
  <si>
    <t xml:space="preserve">Spotreba materiálu </t>
  </si>
  <si>
    <t>Materialverbrauch</t>
  </si>
  <si>
    <t>Consumo del materiale</t>
  </si>
  <si>
    <t>Energy consumption</t>
  </si>
  <si>
    <t xml:space="preserve">Spotreba energie </t>
  </si>
  <si>
    <t>Energieverbrauch</t>
  </si>
  <si>
    <t>Consumo dell energia</t>
  </si>
  <si>
    <t>Consumption of other non-inventory supplies</t>
  </si>
  <si>
    <t xml:space="preserve">Spotreba ostatných neskladovateľných dodávok </t>
  </si>
  <si>
    <t>Verbrauch sonstiger Sperrlieferungen</t>
  </si>
  <si>
    <t>Cons. di forniturre non immagaz.</t>
  </si>
  <si>
    <t>504</t>
  </si>
  <si>
    <t>Cost of merchandise sold</t>
  </si>
  <si>
    <t xml:space="preserve">Predaný tovar </t>
  </si>
  <si>
    <t>Verkaufte Ware</t>
  </si>
  <si>
    <t>Costo della merce vebduta</t>
  </si>
  <si>
    <t>505</t>
  </si>
  <si>
    <t>Value adjustment to inventory</t>
  </si>
  <si>
    <t xml:space="preserve">Tvorba a zúčtovanie opravných položiek k zásobám </t>
  </si>
  <si>
    <t>Bildung und Abrechnung der Berichtigungsposten zu Reserven</t>
  </si>
  <si>
    <t>507</t>
  </si>
  <si>
    <t xml:space="preserve">Predaná nehnuteľnosť </t>
  </si>
  <si>
    <t>Verkaufte Immobilie</t>
  </si>
  <si>
    <t>510</t>
  </si>
  <si>
    <t xml:space="preserve">Služby </t>
  </si>
  <si>
    <t>Repairs and maintenance</t>
  </si>
  <si>
    <t xml:space="preserve">Opravy a udržiavanie </t>
  </si>
  <si>
    <t>Instandstellung und Instandhaltung</t>
  </si>
  <si>
    <t>Costi di riparaz. e manutenz</t>
  </si>
  <si>
    <t>Travel expenses</t>
  </si>
  <si>
    <t xml:space="preserve">Cestovné </t>
  </si>
  <si>
    <t>Fahrgeld</t>
  </si>
  <si>
    <t>Entertainment expenses</t>
  </si>
  <si>
    <t xml:space="preserve">Náklady na reprezentáciu </t>
  </si>
  <si>
    <t>Repräsentationskosten</t>
  </si>
  <si>
    <t>Costi di rapperesantanza</t>
  </si>
  <si>
    <t>Services</t>
  </si>
  <si>
    <t xml:space="preserve">Ostatné služby </t>
  </si>
  <si>
    <t>Sonstige Dienstleistungen</t>
  </si>
  <si>
    <t>Costi di servizi diversi</t>
  </si>
  <si>
    <t>520</t>
  </si>
  <si>
    <t xml:space="preserve">Osobné náklady </t>
  </si>
  <si>
    <t>Wages and salaries</t>
  </si>
  <si>
    <t xml:space="preserve">Mzdové náklady </t>
  </si>
  <si>
    <t>Lohnkosten</t>
  </si>
  <si>
    <t>Salari</t>
  </si>
  <si>
    <t>522</t>
  </si>
  <si>
    <t>Wages and salaries - members</t>
  </si>
  <si>
    <t xml:space="preserve">Príjmy spoločníkov a členov zo závislej činnosti </t>
  </si>
  <si>
    <t>Einnahmen der Gesellschaftler und Mitglieder aus abhängiger Tätigkeit</t>
  </si>
  <si>
    <t>Comp. ai soci lavoro dipendente</t>
  </si>
  <si>
    <t>523</t>
  </si>
  <si>
    <t>Remuneration of board members of company or cooperative</t>
  </si>
  <si>
    <t xml:space="preserve">Odmeny členom orgánov spoločnosti a družstva </t>
  </si>
  <si>
    <t>Vergütungen für Mitglieder der Gesellschaftorg. und der Genossenschaft</t>
  </si>
  <si>
    <t>Law social security expenses</t>
  </si>
  <si>
    <t xml:space="preserve">Zákonné sociálne poistenie </t>
  </si>
  <si>
    <t>Gesetzliche Sozialfürsorge</t>
  </si>
  <si>
    <t>Quote di previdenza soc. Obblig</t>
  </si>
  <si>
    <t>525</t>
  </si>
  <si>
    <t>Other social security expenses</t>
  </si>
  <si>
    <t xml:space="preserve">Ostatné sociálne zabezpečenie </t>
  </si>
  <si>
    <t>Sonstige Sozialfürsorge</t>
  </si>
  <si>
    <t>526</t>
  </si>
  <si>
    <t>Social expenses of sole trader</t>
  </si>
  <si>
    <t xml:space="preserve">Sociálne náklady fyzickej osoby - podnikateľa </t>
  </si>
  <si>
    <t>Sozialkosten natürlicher Person - Einzelunternehmer</t>
  </si>
  <si>
    <t>Law social expenses</t>
  </si>
  <si>
    <t xml:space="preserve">Zákonné sociálne náklady </t>
  </si>
  <si>
    <t>Gesetzliche Sozialkosten</t>
  </si>
  <si>
    <t>Costi sociali obbligatiori</t>
  </si>
  <si>
    <t>528</t>
  </si>
  <si>
    <t>Other social expenses</t>
  </si>
  <si>
    <t xml:space="preserve">Ostatné sociálne náklady </t>
  </si>
  <si>
    <t>Sonstige Sozialkosten</t>
  </si>
  <si>
    <t>530</t>
  </si>
  <si>
    <t xml:space="preserve">Dane a poplatky </t>
  </si>
  <si>
    <t>Road tax</t>
  </si>
  <si>
    <t xml:space="preserve">Daň z motorových vozidiel </t>
  </si>
  <si>
    <t>Verkehrssteuer</t>
  </si>
  <si>
    <t>Imposta stradale</t>
  </si>
  <si>
    <t>532</t>
  </si>
  <si>
    <t>Property tax</t>
  </si>
  <si>
    <t xml:space="preserve">Daň z nehnuteľností </t>
  </si>
  <si>
    <t>Immobiliensteuer</t>
  </si>
  <si>
    <t>Imposta sugli immobili</t>
  </si>
  <si>
    <t>Other taxes and fees</t>
  </si>
  <si>
    <t>Iposte e tasse indirette dive.</t>
  </si>
  <si>
    <t>540</t>
  </si>
  <si>
    <t xml:space="preserve">Iné náklady na hospodársku činnosť </t>
  </si>
  <si>
    <t>Net book value of non-current assets sold</t>
  </si>
  <si>
    <t xml:space="preserve">Zostatková cena predaného dlhodobého nehmotného majetku a dlhodobého hmotného majetku </t>
  </si>
  <si>
    <t>Restwert verkauften langfrist. immateriellen und materiellen Eigentums</t>
  </si>
  <si>
    <t>Valore residou delle immob. Ced</t>
  </si>
  <si>
    <t>542</t>
  </si>
  <si>
    <t>Carrying value of raw materials sold</t>
  </si>
  <si>
    <t xml:space="preserve">Predaný materiál </t>
  </si>
  <si>
    <t>Verkauftes Material</t>
  </si>
  <si>
    <t>Gifts</t>
  </si>
  <si>
    <t xml:space="preserve">Dary </t>
  </si>
  <si>
    <t>Spenden</t>
  </si>
  <si>
    <t>Contract penalties and interests</t>
  </si>
  <si>
    <t xml:space="preserve">Zmluvné pokuty, penále a úroky z omeškania </t>
  </si>
  <si>
    <t>Vertragsstrafen, Geldbußen und Verzugszinsen</t>
  </si>
  <si>
    <t>Penalita e multe contrattuali</t>
  </si>
  <si>
    <t>Other penalties and interests</t>
  </si>
  <si>
    <t xml:space="preserve">Ostatné pokuty, penále a úroky z omeškania </t>
  </si>
  <si>
    <t>Sonstige Strafen, Geldbußen und Verzugszinsen</t>
  </si>
  <si>
    <t>Penalita e multe diverse</t>
  </si>
  <si>
    <t>546</t>
  </si>
  <si>
    <t>Write off bad debts</t>
  </si>
  <si>
    <t xml:space="preserve">Odpis pohľadávky </t>
  </si>
  <si>
    <t>Forderungsabschreibung</t>
  </si>
  <si>
    <t>Storno dei crediti inesigibili</t>
  </si>
  <si>
    <t>547</t>
  </si>
  <si>
    <t>Provision to bad and doubtfull debts</t>
  </si>
  <si>
    <t xml:space="preserve">Tvorba a zúčtovanie opravných položiek k pohľadávkam </t>
  </si>
  <si>
    <t>Bildung und Abrechnung der Berichtigungsposten zu Forderungen</t>
  </si>
  <si>
    <t>Altri costi caratteristici</t>
  </si>
  <si>
    <t>Other operating expenses</t>
  </si>
  <si>
    <t xml:space="preserve">Ostatné náklady na hospodársku činnosť </t>
  </si>
  <si>
    <t>Sonstige Wirtschaftstätigkeitskosten</t>
  </si>
  <si>
    <t>549</t>
  </si>
  <si>
    <t>Shortage and damage</t>
  </si>
  <si>
    <t xml:space="preserve">Manká a škody </t>
  </si>
  <si>
    <t>Fehlbeträge und Schaden</t>
  </si>
  <si>
    <t>550</t>
  </si>
  <si>
    <t xml:space="preserve">Odpisy a opravné položky k dlhodobému majetku </t>
  </si>
  <si>
    <t>Amortization intangible assets and depreciation to property,</t>
  </si>
  <si>
    <t xml:space="preserve">Odpisy dlhodobého mehmotného majetku a dlhodobého hmotného majetku </t>
  </si>
  <si>
    <t>Abschreibung langfristigen immateriellen und materiellen Eigentums</t>
  </si>
  <si>
    <t>Ammortamento delle immobiliz.</t>
  </si>
  <si>
    <t>553</t>
  </si>
  <si>
    <t>Value adjustment to fixed assets</t>
  </si>
  <si>
    <t xml:space="preserve">Tvorba a zúčtovanie opravných položiek k dlhodobému majetku </t>
  </si>
  <si>
    <t>Bildung / Abrechnung der Berichtigungsposten zu langfristigem Vermögen</t>
  </si>
  <si>
    <t>555</t>
  </si>
  <si>
    <t>Clearing of complex prepaid expenses</t>
  </si>
  <si>
    <t xml:space="preserve">Zúčtovanie komplexných nákladov budúcich období </t>
  </si>
  <si>
    <t>Abrechnung der Komplexkosten für künftige Abrechnungszeiträume</t>
  </si>
  <si>
    <t>557</t>
  </si>
  <si>
    <t>Depreciaiton to value adjustment to acquiered asset</t>
  </si>
  <si>
    <t xml:space="preserve">Zúčtovanie oprávky k opravnej položke k nadobudnutému majetku </t>
  </si>
  <si>
    <t>Abrechn.der Wertberichtig.zum Berichtigungsposten auf erwerbt.Eigentum</t>
  </si>
  <si>
    <t>560</t>
  </si>
  <si>
    <t xml:space="preserve">Finančné náklady </t>
  </si>
  <si>
    <t>561</t>
  </si>
  <si>
    <t>Securities and shares sold</t>
  </si>
  <si>
    <t xml:space="preserve">Predané cenné papiere a podiely </t>
  </si>
  <si>
    <t>Verkaufte Wertpapiere und Anteile</t>
  </si>
  <si>
    <t>Interest expense</t>
  </si>
  <si>
    <t xml:space="preserve">Úroky </t>
  </si>
  <si>
    <t>Zinsen</t>
  </si>
  <si>
    <t>Interessi</t>
  </si>
  <si>
    <t>Exchange rate losses</t>
  </si>
  <si>
    <t xml:space="preserve">Kurzové straty </t>
  </si>
  <si>
    <t>Kursverluste</t>
  </si>
  <si>
    <t>Perdite su cambi</t>
  </si>
  <si>
    <t>564</t>
  </si>
  <si>
    <t>Loss on revaluation of securities</t>
  </si>
  <si>
    <t xml:space="preserve">Náklady na precenenie cenných papierov </t>
  </si>
  <si>
    <t>Umbewertungskosten der Wertpapiere</t>
  </si>
  <si>
    <t>565</t>
  </si>
  <si>
    <t>Adjustment value to financial assets</t>
  </si>
  <si>
    <t xml:space="preserve">Tvorba a zúčtovanie opravných položiek k finančnému majetku </t>
  </si>
  <si>
    <t>Bildung und Abrechnung der Berichtigungsposten zu Finanzvermögen</t>
  </si>
  <si>
    <t>566</t>
  </si>
  <si>
    <t>Expenses related to current financial assets</t>
  </si>
  <si>
    <t xml:space="preserve">Náklady na krátkodobý finančný majetok </t>
  </si>
  <si>
    <t>Kosten für kurzfristiges Finanzvermögen</t>
  </si>
  <si>
    <t>567</t>
  </si>
  <si>
    <t>Expenses related to derivative transactions</t>
  </si>
  <si>
    <t xml:space="preserve">Náklady na derivátové operácie </t>
  </si>
  <si>
    <t>Kosten für derivative Operationen</t>
  </si>
  <si>
    <t>Other expenses related to financial activities</t>
  </si>
  <si>
    <t xml:space="preserve">Ostatné finančné náklady </t>
  </si>
  <si>
    <t>Sonstige Finanzkosten</t>
  </si>
  <si>
    <t>Costi fin. div.</t>
  </si>
  <si>
    <t>569</t>
  </si>
  <si>
    <t>Shortage and damage of financial assets</t>
  </si>
  <si>
    <t xml:space="preserve">Manká a škody na finančnom majetku </t>
  </si>
  <si>
    <t>Fehlbeträge und Schaden auf Finanzvermögen</t>
  </si>
  <si>
    <t>574</t>
  </si>
  <si>
    <t xml:space="preserve">Tvorba a zúčtování finančních rezerv </t>
  </si>
  <si>
    <t>Reservenbildung</t>
  </si>
  <si>
    <t>579</t>
  </si>
  <si>
    <t xml:space="preserve">Tvorba a zúčtování opravných položek ve finanční činnosti </t>
  </si>
  <si>
    <t>580</t>
  </si>
  <si>
    <t xml:space="preserve">Mimoriadne náklady </t>
  </si>
  <si>
    <t>582</t>
  </si>
  <si>
    <t>Damage</t>
  </si>
  <si>
    <t xml:space="preserve">Škody </t>
  </si>
  <si>
    <t>588</t>
  </si>
  <si>
    <t>Other extraordinary expenses</t>
  </si>
  <si>
    <t xml:space="preserve">Ostatné mimoriadne náklady </t>
  </si>
  <si>
    <t>590</t>
  </si>
  <si>
    <t xml:space="preserve">Dane z príjmov a prevodové účty </t>
  </si>
  <si>
    <t>Current income tax on ordinary activities</t>
  </si>
  <si>
    <t xml:space="preserve">Splatná daň z príjmov bežnej činnosti </t>
  </si>
  <si>
    <t>Fällige Einkommensteuer von ordentlicher Tätigkeit</t>
  </si>
  <si>
    <t>Imp. - redd. attiv. ordin. - versare</t>
  </si>
  <si>
    <t>Deferred income tax on ordinary activities</t>
  </si>
  <si>
    <t>Odložená daň z príjmov</t>
  </si>
  <si>
    <t>Gestundete Einkommensteuer von ordentlicher Tätigkeit</t>
  </si>
  <si>
    <t>Imp. - redd. attiv. ordin. - differita</t>
  </si>
  <si>
    <t>593</t>
  </si>
  <si>
    <t>Current income tax on extraordinary activities</t>
  </si>
  <si>
    <t xml:space="preserve">Splatná daň z príjmov z mimoriadnej činnosti </t>
  </si>
  <si>
    <t>Fällige Einkommensteuer von außerordentlicher Tätigkeit</t>
  </si>
  <si>
    <t>594</t>
  </si>
  <si>
    <t>Deferred income tax on extraordinary activities</t>
  </si>
  <si>
    <t xml:space="preserve">Odložená daň z príjmov z mimoriadnej činnosti </t>
  </si>
  <si>
    <t>Gestundete Einkommensteuer von außerordentlicher Tätigkeit</t>
  </si>
  <si>
    <t>595</t>
  </si>
  <si>
    <t>Income tax related to previous year</t>
  </si>
  <si>
    <t xml:space="preserve">Dodatočné odvody dane z príjmov </t>
  </si>
  <si>
    <t>Nachträgliche Abgaben der Einkommensteuer</t>
  </si>
  <si>
    <t>596</t>
  </si>
  <si>
    <t>Transfer of profit share to members</t>
  </si>
  <si>
    <t xml:space="preserve">Prevod podielov na výsledku hospodárenia spoločníkom </t>
  </si>
  <si>
    <t>Überweisung der Anteile des Wirtschafsergebnisses den Gesellschaftern</t>
  </si>
  <si>
    <t>597</t>
  </si>
  <si>
    <t>Transfer of operative expenses</t>
  </si>
  <si>
    <t xml:space="preserve">Prevod nákladov na hospodársku činnosť </t>
  </si>
  <si>
    <t>Vortrag der Wirtschaftstätigkeitskosten</t>
  </si>
  <si>
    <t>598</t>
  </si>
  <si>
    <t>Transfer of financial expenses</t>
  </si>
  <si>
    <t xml:space="preserve">Prevod finančných nákladov </t>
  </si>
  <si>
    <t>Vortrag der Finanzkosten</t>
  </si>
  <si>
    <t>6 - Výnosy</t>
  </si>
  <si>
    <t>600</t>
  </si>
  <si>
    <t xml:space="preserve">Tržby za vlastné výkony a tovar </t>
  </si>
  <si>
    <t xml:space="preserve">Výnosový </t>
  </si>
  <si>
    <t>Revenue from the sale of own products</t>
  </si>
  <si>
    <t xml:space="preserve">Tržby za vlastné výrobky </t>
  </si>
  <si>
    <t>Erlöse für eigene Produkte</t>
  </si>
  <si>
    <t>Revenue from the sale of services</t>
  </si>
  <si>
    <t xml:space="preserve">Tržby z predaja služieb </t>
  </si>
  <si>
    <t>Erlöse aus Verkauf von Diensteistungen</t>
  </si>
  <si>
    <t>Ricavi di vendita servizi</t>
  </si>
  <si>
    <t>Revenue from the sale of merchandise</t>
  </si>
  <si>
    <t xml:space="preserve">Tržby za tovar </t>
  </si>
  <si>
    <t>Erlöse für Ware</t>
  </si>
  <si>
    <t>Ricavi di vendita merce</t>
  </si>
  <si>
    <t>606</t>
  </si>
  <si>
    <t xml:space="preserve">Výnosy za zákazky </t>
  </si>
  <si>
    <t>Vertragserlöse</t>
  </si>
  <si>
    <t>607</t>
  </si>
  <si>
    <t xml:space="preserve">Výnosy z nehnuťelnosti na predaj </t>
  </si>
  <si>
    <t>Erlöse vom Verkauf der Immobilie</t>
  </si>
  <si>
    <t>610</t>
  </si>
  <si>
    <t xml:space="preserve">Zmena stavu vnútroorganizačných zásob </t>
  </si>
  <si>
    <t>Changes in inventory - work in progress</t>
  </si>
  <si>
    <t xml:space="preserve">Zmena stavu nedokončenej výroby </t>
  </si>
  <si>
    <t>Bestandsveränderung unvollendeter Produktion</t>
  </si>
  <si>
    <t>612</t>
  </si>
  <si>
    <t>Changes in inventory - semifinished goods</t>
  </si>
  <si>
    <t xml:space="preserve">Zmena stavu polotovarov </t>
  </si>
  <si>
    <t>Bestandsveränderung der Halbfabrikate</t>
  </si>
  <si>
    <t>Changes in inventory - final products</t>
  </si>
  <si>
    <t xml:space="preserve">Zmena stavu výrobkov </t>
  </si>
  <si>
    <t>Bestandveränderung der Erzeugnisse</t>
  </si>
  <si>
    <t>614</t>
  </si>
  <si>
    <t>Changes in inventory - animals</t>
  </si>
  <si>
    <t xml:space="preserve">Zmena stavu zvierat </t>
  </si>
  <si>
    <t>Bestandveränderung der Tiere</t>
  </si>
  <si>
    <t>620</t>
  </si>
  <si>
    <t xml:space="preserve">Aktivácia </t>
  </si>
  <si>
    <t>621</t>
  </si>
  <si>
    <t>Own work capitalized - material nad mechandise</t>
  </si>
  <si>
    <t xml:space="preserve">Aktivácia materiálu a tovaru </t>
  </si>
  <si>
    <t>Material- und Warenaktivierung</t>
  </si>
  <si>
    <t>622</t>
  </si>
  <si>
    <t>Own work capitalized - internal services</t>
  </si>
  <si>
    <t xml:space="preserve">Aktivácia vnútroorganizačných služieb </t>
  </si>
  <si>
    <t>Aktivierung innerorganisatoricher Diensteistungen</t>
  </si>
  <si>
    <t>623</t>
  </si>
  <si>
    <t>Own work capitalized - intangible assets</t>
  </si>
  <si>
    <t xml:space="preserve">Aktivácia dlhodobého nehmotného majetku </t>
  </si>
  <si>
    <t>Aktivierung langfristiges immaterielles Eigentums</t>
  </si>
  <si>
    <t>624</t>
  </si>
  <si>
    <t>Own work capitalized - plant, property and equipments</t>
  </si>
  <si>
    <t xml:space="preserve">Aktivácia dlhodobého hmotného majetku </t>
  </si>
  <si>
    <t>Aktivierung langfristiges materielles Eigentums</t>
  </si>
  <si>
    <t>640</t>
  </si>
  <si>
    <t xml:space="preserve">Iné výnosy z hospodárskej činnosti </t>
  </si>
  <si>
    <t>Revenue from the sale of non-current assets</t>
  </si>
  <si>
    <t xml:space="preserve">Tržby z predaja dlhodobého nehmotného majetku a dlhodobého hmotného majetku </t>
  </si>
  <si>
    <t>Erlöse aus Verkauf von langfrist. immater. und materiellen Eigentum</t>
  </si>
  <si>
    <t>Ricavi di vendita immobil. Ced</t>
  </si>
  <si>
    <t>Revenue from the sale of raw materials</t>
  </si>
  <si>
    <t xml:space="preserve">Tržby z predaja materiálu </t>
  </si>
  <si>
    <t>Erlöse aus Verkauf von Material</t>
  </si>
  <si>
    <t>Ricavi di vendita del material</t>
  </si>
  <si>
    <t>contract penalties and interests</t>
  </si>
  <si>
    <t>645</t>
  </si>
  <si>
    <t>Sonstige Vertragsstrafen, Geldbußen und Verzugszinsen</t>
  </si>
  <si>
    <t>646</t>
  </si>
  <si>
    <t>Income from bad debts write-off</t>
  </si>
  <si>
    <t xml:space="preserve">Výnosy z odpísaných pohľadávok </t>
  </si>
  <si>
    <t>Erträge aus abgeschriebenen Forderungen</t>
  </si>
  <si>
    <t>Other operating income</t>
  </si>
  <si>
    <t xml:space="preserve">Ostatné výnosy z hospodárskej činnosti </t>
  </si>
  <si>
    <t>Sonstige Erträge aus der Wirtschaftstätigkeit</t>
  </si>
  <si>
    <t>Altri ricavi caratteristici</t>
  </si>
  <si>
    <t>650</t>
  </si>
  <si>
    <t xml:space="preserve">Zúčtovanie niektorých položiek z hospodárskej činnosti </t>
  </si>
  <si>
    <t>655</t>
  </si>
  <si>
    <t>657</t>
  </si>
  <si>
    <t>Clearing off value adjustment to acquiered asset</t>
  </si>
  <si>
    <t xml:space="preserve">Zúčtovanie oprávky opravnej položke k nadobudnutému majetku </t>
  </si>
  <si>
    <t>Abrechn.der Wertberichtig. zum Berichtigungsposten auf erwerb.Eigentum</t>
  </si>
  <si>
    <t>660</t>
  </si>
  <si>
    <t xml:space="preserve">Finančné výnosy </t>
  </si>
  <si>
    <t>661</t>
  </si>
  <si>
    <t>Revenue from the sale of securities and shares</t>
  </si>
  <si>
    <t xml:space="preserve">Tržby z predaja cenných papierov a podielov </t>
  </si>
  <si>
    <t>Erlöse aus Verkauf von Wertpapieren und Anteilen</t>
  </si>
  <si>
    <t>Interest income</t>
  </si>
  <si>
    <t>Interessi attivi</t>
  </si>
  <si>
    <t>663</t>
  </si>
  <si>
    <t>Exchange rate gains</t>
  </si>
  <si>
    <t xml:space="preserve">Kurzové zisky </t>
  </si>
  <si>
    <t>Kursgewinne</t>
  </si>
  <si>
    <t>Profitti su cambi</t>
  </si>
  <si>
    <t>664</t>
  </si>
  <si>
    <t>Gains on revaluation of securities</t>
  </si>
  <si>
    <t xml:space="preserve">Výnosy z precenenia cenných papierov </t>
  </si>
  <si>
    <t>Erträge aus der Umbewertung der Wertpapiere</t>
  </si>
  <si>
    <t>665</t>
  </si>
  <si>
    <t>Income from securities and ownership interests in a subsidia</t>
  </si>
  <si>
    <t xml:space="preserve">Výnosy z dlhodobého finančného majetku </t>
  </si>
  <si>
    <t>Erträge aus langfristigem Finanzvermögen</t>
  </si>
  <si>
    <t>666</t>
  </si>
  <si>
    <t>Income from current financial assets</t>
  </si>
  <si>
    <t xml:space="preserve">Výnosy z krátkodobého finančného majetku </t>
  </si>
  <si>
    <t>Erträge aus kurzfristigem Finanzvermögen</t>
  </si>
  <si>
    <t>667</t>
  </si>
  <si>
    <t>Income from derivative transactions</t>
  </si>
  <si>
    <t xml:space="preserve">Výnosy z derivátových operácií </t>
  </si>
  <si>
    <t>Erträge aus Derivatsoperationen</t>
  </si>
  <si>
    <t>Other income from financial activities</t>
  </si>
  <si>
    <t xml:space="preserve">Ostatné finančné výnosy </t>
  </si>
  <si>
    <t>Sonstige Finanzerträge</t>
  </si>
  <si>
    <t>Ricavi finanziari diversi</t>
  </si>
  <si>
    <t>680</t>
  </si>
  <si>
    <t xml:space="preserve">Mimoriadne výnosy </t>
  </si>
  <si>
    <t>682</t>
  </si>
  <si>
    <t>Income from damage reimbursement</t>
  </si>
  <si>
    <t xml:space="preserve">Náhrady škôd </t>
  </si>
  <si>
    <t>Schadenersatz</t>
  </si>
  <si>
    <t>688</t>
  </si>
  <si>
    <t>Other extraordinary income</t>
  </si>
  <si>
    <t xml:space="preserve">Ostatné mimoriadne výnosy </t>
  </si>
  <si>
    <t>Sonstige außergewöhnliche Erträge</t>
  </si>
  <si>
    <t>690</t>
  </si>
  <si>
    <t xml:space="preserve">Prevodové účty </t>
  </si>
  <si>
    <t>697</t>
  </si>
  <si>
    <t>Transfer of operative income</t>
  </si>
  <si>
    <t xml:space="preserve">Prevod výnosov z hospodárskej činnosti </t>
  </si>
  <si>
    <t>Vortrag der Erträge aus der Wirtschaftstätigkeit</t>
  </si>
  <si>
    <t>698</t>
  </si>
  <si>
    <t>Transfer of of financal income</t>
  </si>
  <si>
    <t xml:space="preserve">Prevod finančných výnosov </t>
  </si>
  <si>
    <t>Vortrag der Finanzerträge</t>
  </si>
  <si>
    <t>7 - Uzávierkové účty a podsúvahové účty</t>
  </si>
  <si>
    <t>700</t>
  </si>
  <si>
    <t xml:space="preserve">Súvahové uzávierkové </t>
  </si>
  <si>
    <t xml:space="preserve">účty </t>
  </si>
  <si>
    <t>Uzávierkový</t>
  </si>
  <si>
    <t>701</t>
  </si>
  <si>
    <t>Opening balance sheet account</t>
  </si>
  <si>
    <t xml:space="preserve">Začiatočný účet </t>
  </si>
  <si>
    <t>Anfangsbilanzkonto</t>
  </si>
  <si>
    <t xml:space="preserve">Uzávierkový </t>
  </si>
  <si>
    <t>702</t>
  </si>
  <si>
    <t>Closing balance sheet account</t>
  </si>
  <si>
    <t xml:space="preserve">Konečný účet </t>
  </si>
  <si>
    <t>Abschlußbilanzkonto</t>
  </si>
  <si>
    <t>710</t>
  </si>
  <si>
    <t>Profit and loss account</t>
  </si>
  <si>
    <t xml:space="preserve">Účet ziskov a strát </t>
  </si>
  <si>
    <t>Gewinn- und Verlustrechnung</t>
  </si>
  <si>
    <t>711</t>
  </si>
  <si>
    <t xml:space="preserve">Začiatočný účet nákladov a výnosov </t>
  </si>
  <si>
    <t>Aktívne analytické účty v súvahe</t>
  </si>
  <si>
    <t>syntetika</t>
  </si>
  <si>
    <t>51</t>
  </si>
  <si>
    <t>22</t>
  </si>
  <si>
    <t>65</t>
  </si>
  <si>
    <t>23</t>
  </si>
  <si>
    <t>47</t>
  </si>
  <si>
    <t>48</t>
  </si>
  <si>
    <t>24</t>
  </si>
  <si>
    <t>59</t>
  </si>
  <si>
    <t>60</t>
  </si>
  <si>
    <t>25</t>
  </si>
  <si>
    <t>26</t>
  </si>
  <si>
    <t>29</t>
  </si>
  <si>
    <t>49</t>
  </si>
  <si>
    <t>61</t>
  </si>
  <si>
    <t>27</t>
  </si>
  <si>
    <t>28</t>
  </si>
  <si>
    <t>04</t>
  </si>
  <si>
    <t>05</t>
  </si>
  <si>
    <t>06</t>
  </si>
  <si>
    <t>07</t>
  </si>
  <si>
    <t>08</t>
  </si>
  <si>
    <t>12</t>
  </si>
  <si>
    <t>13</t>
  </si>
  <si>
    <t>14</t>
  </si>
  <si>
    <t>15</t>
  </si>
  <si>
    <t>16</t>
  </si>
  <si>
    <t>17</t>
  </si>
  <si>
    <t>50</t>
  </si>
  <si>
    <t>64</t>
  </si>
  <si>
    <t>10</t>
  </si>
  <si>
    <t>19</t>
  </si>
  <si>
    <t>32</t>
  </si>
  <si>
    <t>31</t>
  </si>
  <si>
    <t>40</t>
  </si>
  <si>
    <t>43</t>
  </si>
  <si>
    <t>44</t>
  </si>
  <si>
    <t>45</t>
  </si>
  <si>
    <t>55</t>
  </si>
  <si>
    <t>56</t>
  </si>
  <si>
    <t>57</t>
  </si>
  <si>
    <t>62</t>
  </si>
  <si>
    <t>70</t>
  </si>
  <si>
    <t>63</t>
  </si>
  <si>
    <t>Aktívne / pasívne analytické účty v súvahe</t>
  </si>
  <si>
    <t>30</t>
  </si>
  <si>
    <t>46</t>
  </si>
  <si>
    <t>58</t>
  </si>
  <si>
    <t>107</t>
  </si>
  <si>
    <t>115</t>
  </si>
  <si>
    <t>116</t>
  </si>
  <si>
    <t>52</t>
  </si>
  <si>
    <t>117</t>
  </si>
  <si>
    <t>Pasívne analytické účty v súvahe</t>
  </si>
  <si>
    <t>Analytické účty vo výkaze ZaS</t>
  </si>
  <si>
    <t>k :</t>
  </si>
  <si>
    <t>ano</t>
  </si>
  <si>
    <t>ANO</t>
  </si>
  <si>
    <t>A. Informácie o účtovnej jednotke :</t>
  </si>
  <si>
    <t>nie</t>
  </si>
  <si>
    <t>ne</t>
  </si>
  <si>
    <t>NIE</t>
  </si>
  <si>
    <t xml:space="preserve">Dátum výpisu: </t>
  </si>
  <si>
    <t xml:space="preserve">Oddiel : </t>
  </si>
  <si>
    <t>Vložka číslo 10516/S</t>
  </si>
  <si>
    <t>Názov položky</t>
  </si>
  <si>
    <t>Bežné účtovné obdobie</t>
  </si>
  <si>
    <t xml:space="preserve">Bezprostredne predchádzajúce </t>
  </si>
  <si>
    <t>účtovné obdobie</t>
  </si>
  <si>
    <t>Priemerný prepočítaný počet zamestnancov</t>
  </si>
  <si>
    <t>Stav zamestnancov ku dňu, ku ktorému sa</t>
  </si>
  <si>
    <t>zostavuje účtovná závierka, z toho:</t>
  </si>
  <si>
    <t>počet vedúcich zamestnancov</t>
  </si>
  <si>
    <t>Údaje o počte zamestnancov za bežné účtovné obdobie a bezprostredne predchádzajúce účtovné obdobie sú uvedené v nasledujúcom prehľade:</t>
  </si>
  <si>
    <t>je neobmedzene ručiacim spoločníkom v iných spoločnostiach podľa § 56 ods. 5 Obchodného zákonníka</t>
  </si>
  <si>
    <t>5. Právny dôvod na zostavenie účtovnej závierky</t>
  </si>
  <si>
    <t>je subjektom verejného záujmu (§ 2/14 ZoU).</t>
  </si>
  <si>
    <t>Hlavný predmet podnikania:</t>
  </si>
  <si>
    <t>Test veľkostnej skupiny účtovnej jednotky (2 ZoU)</t>
  </si>
  <si>
    <t xml:space="preserve">(Do veľkostnej skupiny mala účtovná jednotka patrí taká, ktorá za dve po sebe idúce účtovné obdobia spĺňa aspoň dve z troch podmienok – suma netto aktív presiahla 350 000 eura, ale nepresiahla 4 000 000 eur, čistý obrat presiahol 700 000 eur, ale nepresiahol 8 000 000 eur a priemerný prepočítaný počet zamestnancov počas účtovného obdobia presiahol 10, ale nepresiahol 50). </t>
  </si>
  <si>
    <t>Bezprostredne predchádzajúce účtovné obdobie</t>
  </si>
  <si>
    <t>ano / nie</t>
  </si>
  <si>
    <t>Netto aktíva celkom</t>
  </si>
  <si>
    <t>Čistý obrat celkom</t>
  </si>
  <si>
    <t>Počet zamestnancov</t>
  </si>
  <si>
    <t>B. Informácie o členoch štatutárnych orgánov, dozorných orgánov a iných orgánov účtovnej jednotky (nepovinný údaj )</t>
  </si>
  <si>
    <t xml:space="preserve">c,  spoločnosť je členom skupiny
</t>
  </si>
  <si>
    <t>d,  spoločnosť má spriaznené a závislé osoby</t>
  </si>
  <si>
    <t>C. Účasť účtovnej jednotky na konsolidujúcej účtovnej jednotky, ktorá zostavuje konsolidovanú účtovnú závierku</t>
  </si>
  <si>
    <r>
      <t xml:space="preserve">ÚJ sa </t>
    </r>
    <r>
      <rPr>
        <sz val="8"/>
        <color rgb="FF0000CC"/>
        <rFont val="Arial Narrow"/>
        <family val="2"/>
        <charset val="238"/>
      </rPr>
      <t/>
    </r>
  </si>
  <si>
    <t>zahŕňa do konsolidovanej účtovnej závierky iných spoločností a tiež nezostavuje konsolidovanú účtovnú závierku za iné spoločnosti.</t>
  </si>
  <si>
    <t>Sídlo</t>
  </si>
  <si>
    <t>Miesto uloženia konsolidovanej závierky</t>
  </si>
  <si>
    <t xml:space="preserve">D. Informácie o účtovných metódach a všeobecných účtovných zásadách </t>
  </si>
  <si>
    <t>a1. Východiská pre zostavenie účtovnej závierky</t>
  </si>
  <si>
    <t>Účtovná závierka bola zostavená za predpokladu, že ÚJ bude nepretržite pokračovať vo svojej činnosti (going concern).</t>
  </si>
  <si>
    <t>a2. Účtovné zásady a účtovné metódy</t>
  </si>
  <si>
    <t>Spoločnosť uplatnila účtovné zásady a účtovné metódy v súlade s platnými účtovnými predpismi. Spoločnosť vedie účtovníctvo a základe dodržania časovej a vecnej súvislosti nákladov a výnosov. Za základ sa berú všetky náklady a výnosy, ktoré sa vzťahujú na účtovné obdobie bez ohľadu na dátum ich platenia. Účtovné metódy a všeobecné účtovné zásady boli účtovnou jednotkou konzistentne aplikované</t>
  </si>
  <si>
    <t>a3. Zmeny oproti predchádzajúcemu účtovnému obdobiu</t>
  </si>
  <si>
    <t>Druh zmeny</t>
  </si>
  <si>
    <t>Dôvod zmeny</t>
  </si>
  <si>
    <t>Popis zmeny</t>
  </si>
  <si>
    <t>Peňažné vyjadrenie vplyvu na hodnoty majetku, záväzkov, vlastného imania, výsledku hospodárenia</t>
  </si>
  <si>
    <t>Spôsob oceňovania</t>
  </si>
  <si>
    <t>bez zmeny</t>
  </si>
  <si>
    <t>Postupy účtovania</t>
  </si>
  <si>
    <t>Usporiadanie položiek účtovnej závierky</t>
  </si>
  <si>
    <t>legislatívne zmeny týkajúce sa účtovnej závierky</t>
  </si>
  <si>
    <t>zmena usporiadania položiek UZ</t>
  </si>
  <si>
    <t>nevýznamný</t>
  </si>
  <si>
    <t>Obsahové vymedzenie položiek účtovnej závierky</t>
  </si>
  <si>
    <t>legislatívne zmeny týkajúce sa obsahovej náplne vybraných účtov</t>
  </si>
  <si>
    <t>zmena obsahovej náplne vybraných účtov</t>
  </si>
  <si>
    <t>Spôsob odpisovania</t>
  </si>
  <si>
    <t>b. Spôsob ocenenia jednotlivých položiek majetku a záväzkov</t>
  </si>
  <si>
    <t>b1. Dlhodobý nehmotný majetok a dlhodobý hmotný majetok</t>
  </si>
  <si>
    <t>b2. Spôsob zostavenia odpisového plánu (účtovné odpisy)</t>
  </si>
  <si>
    <t>Predpokladaná doba používania, metóda odpisovania a odpisová sadzba dlhodobého majetku sú uvedené v nasledujúcej tabuľke:</t>
  </si>
  <si>
    <t>Druh dlhodobého hmotného a nehmotného majetku</t>
  </si>
  <si>
    <t>Predpokladaná doba používania v rokoch</t>
  </si>
  <si>
    <t>Metóda odpisovania</t>
  </si>
  <si>
    <t>Ročná odpisová sadzba v %</t>
  </si>
  <si>
    <t>Softvér</t>
  </si>
  <si>
    <t>lineárna</t>
  </si>
  <si>
    <t>Drobný dlhodobý nehmotný majetok</t>
  </si>
  <si>
    <t>rôzna</t>
  </si>
  <si>
    <t>jednorazový odpis</t>
  </si>
  <si>
    <t>Stroje, prístroje a zariadenia</t>
  </si>
  <si>
    <t>4 až 12</t>
  </si>
  <si>
    <t>8,3 až 25</t>
  </si>
  <si>
    <t>Dopravné prostriedky</t>
  </si>
  <si>
    <t>4 až 6</t>
  </si>
  <si>
    <t>degresívna</t>
  </si>
  <si>
    <t>16,67 až 30</t>
  </si>
  <si>
    <t>Inventár</t>
  </si>
  <si>
    <t>b3. Odpisy dlhodobého nehmotného majetku vychádzajú:</t>
  </si>
  <si>
    <t>• z predpokladanej doby používania a predpokladaného priebehu jeho opotrebenia</t>
  </si>
  <si>
    <t xml:space="preserve">Odpisovať sa začína:
</t>
  </si>
  <si>
    <t>• prvým dňom mesiaca nasledujúcom po mesiaci, kedy bol majetok uvedený do používania</t>
  </si>
  <si>
    <t>prvým dňom mesiaca, v ktorom bol majetok uvedený do používania</t>
  </si>
  <si>
    <t>Drobný dlhodobý nehmotný majetok, ktorého obstarávacia cena (resp. vlastné náklady) je 2 400 EUR a nižšia, sa odpisuje jednorazovo pri uvedení do používania. Účtovné a daňové odpisy dlhodobého nehmotného majetku sa rovnajú.</t>
  </si>
  <si>
    <t>b4.  Odpisy dlhodobého hmotného majetku vychádzajú:</t>
  </si>
  <si>
    <t>• z doby odpisovania stanovenej zákonom o dani z príjmov</t>
  </si>
  <si>
    <t>Odpisovať sa začína:</t>
  </si>
  <si>
    <t>prvým dňom mesiaca nasledujúcom po mesiaci, kedy bol majetok uvedený do používania</t>
  </si>
  <si>
    <t xml:space="preserve">Drobný dlhodobý hmotný majetok, ktorého obstarávacia cena (resp. vlastné náklady) je 1 700 EUR a nižšia, sa odpisuje jednorazovo pri uvedení do používania. Pozemky sa neodpisujú.
Hodnota obstarávaného dlhodobého hmotného majetku, ktorý sa používa, sa zníži o opravnú položku vo výške zodpovedajúcej opotrebeniu.
V prípade prechodného zníženia úžitkovej hodnoty dlhodobého majetku, ktorá bola zistená pri inventarizácii a je výrazne nižšia ako jeho ocenenie v účtovníctve po odpočítaní oprávok, je vytvorená opravná položka na úroveň jeho zistenej úžitkovej hodnoty.
</t>
  </si>
  <si>
    <t>c) Cenné papiere a podiely</t>
  </si>
  <si>
    <t>Cenné papiere a podiely sa oceňujú obstarávacími cenami vrátane nákladov súvisiacich s obstaraním. Od obstarávacej ceny je odpočítané zníženie hodnoty cenných papierov a podielov.</t>
  </si>
  <si>
    <t>d) Zásoby</t>
  </si>
  <si>
    <t>Zásoby sa oceňujú nižšou z nasledujúcich hodnôt: obstarávacou cenou (nakupované zásoby) alebo vlastnými nákladmi (zásoby vytvorené vlastnou činnosťou) alebo čistou realizačnou hodnotou. Obstarávacia cena zahŕňa cenu zásob a náklady súvisiace s obstaraním (clo, prepravu, poistné, provízie, skonto a pod.). Úroky z cudzích zdrojov nie sú súčasťou obstarávacej ceny. Nakupované zásoby sa oceňujú váženým aritmetickým priemerom z obstarávacích cien. Vlastné náklady zahŕňajú priame náklady (priamy materiál, priame mzdy a ostatné priame náklady) a časť nepriamych nákladov bezprostredne súvisiacich s vytvorením zásob vlastnou činnosťou (výrobná réžia). Výrobná réžia sa do vlastných nákladov zahŕňa v závislosti od stupňa rozpracovanosti týchto zásob. Správna réžia a odbytové náklady nie sú súčasťou vlastných nákladov. Súčasťou vlastných nákladov nie sú úroky z cudzích zdrojov.
Čistá realizačná hodnota je predpokladaná predajná cena znížená o predpokladané náklady na ich dokončenie a o predpokladané náklady súvisiace s ich predajom.
Zníženie hodnoty zásob sa upravuje vytvorením opravnej položky.</t>
  </si>
  <si>
    <t>e) Zákazková výroba</t>
  </si>
  <si>
    <t>Zákazková výroba sa vykazuje použitím metódy stupňa dokončenia zákazky (angl. percentage-of-completion-method).</t>
  </si>
  <si>
    <t>f) Zákazková výstavba nehnuteľnosti</t>
  </si>
  <si>
    <t>Zákazková výstavba nehnuteľnosti – priebežný transfer
Zákazková výstavba nehnuteľnosti určenej na predaj sa vykazuje podľa metódy stupňa dokončenia.
Zákazková výstavba nehnuteľnosti – ostatná (nie priebežný transfer)
Zákazková výstavba nehnuteľnosti určenej na predaj – ostatná (nie priebežný transfer) sa vykazuje metódou tzv. nulového zisku, t. j. zisk sa vykáže pri predaji nehnuteľnosti.</t>
  </si>
  <si>
    <t>g) Pohľadávky</t>
  </si>
  <si>
    <t>Pohľadávky pri ich vzniku sa oceňujú ich menovitou hodnotou; postúpené pohľadávky a pohľadávky nadobudnuté vkladom do základného imania sa oceňujú obstarávacou cenou vrátane nákladov súvisiacich s obstaraním. Toto ocenenie sa znižuje o pochybné a nevymožiteľné pohľadávky.</t>
  </si>
  <si>
    <t>h) Peňažné prostriedky a ceniny</t>
  </si>
  <si>
    <t>Peňažné prostriedky a ceniny sa oceňujú ich menovitou hodnotou. Zníženie ich hodnoty sa vyjadruje opravnou položkou.</t>
  </si>
  <si>
    <t>i) Náklady budúcich období a príjmy budúcich období</t>
  </si>
  <si>
    <t>Náklady budúcich období a príjmy budúcich období sa vykazujú vo výške, ktorá je potrebná na dodržanie zásady vecnej a časovej súvislosti s účtovným obdobím.</t>
  </si>
  <si>
    <t>j) Rezervy</t>
  </si>
  <si>
    <t xml:space="preserve">Rezerva je záväzok predstavujúci existujúcu povinnosť Spoločnosti, ktorá vznikla z minulých udalostí a je pravdepodobné, že v budúcnosti zníži jej ekonomické úžitky. Rezervy sú záväzky s neurčitým časovým vymedzením alebo výškou; tvoria sa na krytie známych rizík alebo strát z podnikania. Oceňujú sa v očakávanej výške záväzku. Tvorba rezervy sa účtuje na vecne príslušný nákladový alebo majetkový účet, ku ktorému záväzok prislúcha. Použitie rezervy sa účtuje na ťarchu vecne príslušného účtu rezerv so súvzťažným zápisom v prospech vecne príslušného účtu záväzkov. Rozpustenie nepotrebnej rezervy alebo jej časti sa účtuje opačným účtovným zápisom ako sa účtovala tvorba rezervy.
Rezerva na bonusy, rabaty, skontá a vrátenie kúpnej ceny pri reklamácii sa tvorí ako zníženie pôvodne dosiahnutých výnosov so súvzťažným zápisom v prospech účtu rezerv.
</t>
  </si>
  <si>
    <t>k) Záväzky</t>
  </si>
  <si>
    <t>Záväzky pri ich vzniku sa oceňujú menovitou hodnotou. Záväzky pri ich prevzatí sa oceňujú obstarávacou cenou. Ak sa pri inventarizácii zistí, že suma záväzkov je iná ako ich výška v účtovníctve, uvedú sa záväzky v účtovníctve a v účtovnej závierke v tomto zistenom ocenení.</t>
  </si>
  <si>
    <t>l) Zamestnanecké požitky</t>
  </si>
  <si>
    <t>Platy, mzdy, príspevky do štátnych dôchodkových a poistných fondov, platená ročná dovolenka a platená zdravotná dovolenka, bonusy a ostatné nepeňažné požitky (napr. zdravotná starostlivosť) sa účtujú v účtovnom období, s ktorým časovo a vecne súvisia. 
Dlhodobé zamestnanecké požitky
V zmysle Zákonníka práce má zamestnanec pri odchode do starobného dôchodku nárok na odmenu vo výške najmenej jednej priemernej mesačnej mzdy.</t>
  </si>
  <si>
    <t>m) Splatná daň z príjmov</t>
  </si>
  <si>
    <t>Daň z príjmov sa účtuje do nákladov Spoločnosti v období vzniku daňovej povinnosti a vo výkaze ziskov a strát Spoločnosti je vypočítaná zo základu vyplývajúceho z hospodárskeho výsledku pred zdanením, ktorý bol upravený o pripočítateľné a odpočítateľné položky z titulu trvalých a dočasných úprav daňového základu a umorenia straty. Daňový záväzok je uvedený po znížení o preddavky na daň z príjmov, ktoré Spoločnosť uhradila v priebehu roka. V prípade, že uhradené preddavky na daň z príjmu v priebehu roka sú vyššie ako daňová povinnosť za tento rok, Spoločnosť vykazuje výslednú daňovú pohľadávku.</t>
  </si>
  <si>
    <t>n) Lízing</t>
  </si>
  <si>
    <t>Operatívny prenájom. Majetok prenajatý na základe operatívneho prenájmu vykazuje ako svoj majetok jeho vlastník, nie nájomca. Majetok obstaraný formou operatívneho leasingu sa účtuje do nákladov rovnomerne počas doby trvania leasingovej zmluvy.
Finančný lízing (s kúpnou opciou; bez kúpnej opcie je považovaný za operatívny prenájom). Majetok prenajatý na základe zmluvy uzatvorenej do 31. decembra 2003 vykazuje ako svoj majetok jeho vlastník, nie nájomca. Majetok prenajatý na základe zmluvy uzatvorenej 1. januára 2004 a neskôr vykazuje ako svoj majetok jeho nájomca, nie vlastník. Finančný leasing sa aktivuje v účtovníctve nájomcu v deň prijatia majetku na príslušný účet majetku so súvzťažným zápisom v prospech záväzkov z nájmu v ocenení, ktoré sa rovná celkovej výške dohodnutých platieb znížených o nerealizované finančné náklady. Majetok obstaraný formou finančného prenájmu sa odpisuje v účtovníctve nájomcu.
Súčasťou dohodnutých platieb je aj kúpna cena, za ktorú na konci dohodnutej doby finančného prenájmu prechádza vlastnícke právo k prenajatému majetku z prenajímateľa na nájomcu. Dohodnutá doba nájmu je najmenej 60 % doby odpisovania podľa daňových predpisov, minimálne však 3 roky. Platba nájomného je alokovaná medzi splátku istiny a finančné náklady, vypočítané metódou efektívnej úrokovej miery. Finančné náklady sa účtujú na ťarchu účtu 562 — Úroky.</t>
  </si>
  <si>
    <t>o) Odložené dane</t>
  </si>
  <si>
    <t>Odložené dane (odložená daňová pohľadávka a odložený daňový záväzok) sa vzťahujú na:
a) dočasné rozdiely medzi účtovnou hodnotou majetku a účtovnou hodnotou záväzkov vykázanou v súvahe a ich daňovou základňou,
b) možnosť umorovať daňovú stratu v budúcnosti, ktorou sa rozumie možnosť odpočítať daňovú stratu od základu dane v budúcnosti,
c) možnosť previesť nevyužité daňové odpočty a iné daňové nároky do budúcich období.</t>
  </si>
  <si>
    <t>q) Transférové oceňovanie</t>
  </si>
  <si>
    <t xml:space="preserve">V spoločnosti je vypracovaná smernica ktorej súčasťou je aj transférové oceňovanie spoločnosti </t>
  </si>
  <si>
    <t>p) Výdavky budúcich období a výnosy budúcich období</t>
  </si>
  <si>
    <t>Výdavky budúcich období a výnosy budúcich období sa vykazujú vo výške, ktorá je potrebná na dodržanie zásady vecnej a časovej súvislosti s účtovným obdobím.</t>
  </si>
  <si>
    <t>r) Emisné kvóty</t>
  </si>
  <si>
    <t>Bezodplatne pripísaný proporčný podiel emisných kvót v ocenení reprodukčnou obstarávacou cenou sa účtuje v prospech výnosov budúcich období. Zúčtovanie výnosov budúcich období sa uskutočňuje v časovej a vecnej súvislosti s použitím bezodplatne pripísaných emisných kvót z dôvodu ich predaja alebo tvorby rezervy alebo splnenia povinnosti odovzdania emisných kvót.
Nakúpené emisné kvóty sa oceňujú obstarávacou cenou.</t>
  </si>
  <si>
    <t>s) Dotácie zo štátneho rozpočtu</t>
  </si>
  <si>
    <t>O nároku na dotácie zo štátneho rozpočtu sa účtuje, ak je takmer isté, že na základe splnených podmienok na poskytnutie dotácie sa Spoločnosti daná dotácia poskytne. Dotácie na hospodársku činnosť ÚJ sa najskôr vykazujú ako výnosy budúcich období a do výkazu ziskov a strát sa rozpúšťajú ako výnosy z hospodárskej činnosti v časovej a vecnej súvislosti s vynaložením nákladov na príslušný účel. Dotácie na obstaranie dlhodobého hmotného majetku a dlhodobého nehmotného majetku sa najskôr vykazujú ako výnosy budúcich období a do výkazu ziskov a strát sa rozpúšťajú v časovej a vecnej súvislosti so zaúčtovaním odpisov z tohto dlhodobého majetku.</t>
  </si>
  <si>
    <t xml:space="preserve">t) Prenájom (lízing)
</t>
  </si>
  <si>
    <t>Majetok prenajatý na základe operatívneho prenájmu vykazuje ako svoj majetok jeho vlastník, nie nájomca.
Finančný prenájom je obstaranie dlhodobého hmotného majetku na základe nájomnej zmluvy s dojednaným právom kúpy prenajatej veci za dohodnuté platby počas dohodnutej doby nájmu. Majetok prenajatý formou finančného prenájmu vykazuje ako svoj majetok a odpisuje ho jeho nájomca, nie vlastník. Prijatie majetku nájomcom sa v účtovníctve nájomcu účtuje v deň prijatia majetku na ťarchu príslušného účtu majetku so súvzťažným zápisom v prospech účtu 474 – Záväzky z nájmu vo výške dohodnutých platieb znížených o nerealizované finančné náklady. Súčasťou dohodnutých platieb je aj kúpna cena, za ktorú na konci dohodnutej doby finančného prenájmu prechádza vlastnícke právo k prenajatému majetku z prenajímateľa na nájomcu. Dohodnutá doba nájmu je najmenej 60 % doby odpisovania podľa daňových predpisov, minimálne však 3 roky. Platba nájomného je alokovaná medzi splátku istiny a finančné náklady, vypočítané metódou efektívnej úrokovej miery. Finančné náklady sa účtujú na ťarchu účtu 562 – Úroky.</t>
  </si>
  <si>
    <t>v) Deriváty</t>
  </si>
  <si>
    <t>Deriváty sa oceňujú reálnou hodnotou.
Zmeny reálnych hodnôt zabezpečovacích derivátov sa účtujú bez vplyvu na výsledok hospodárenia, priamo do vlastného imania.
Zmeny reálnych hodnôt derivátov určených na obchodovanie na tuzemskej burze, zahraničnej burze alebo na inom verejnom trhu sa účtujú s vplyvom na výsledok hospodárenia.
Zmeny reálnych hodnôt derivátov určených na obchodovanie na neverejnom trhu sa účtujú bez vplyvu na výsledok hospodárenia, priamo do vlastného imania.</t>
  </si>
  <si>
    <t>y) Majetok a záväzky zabezpečené derivátmi</t>
  </si>
  <si>
    <t>Majetok a záväzky zabezpečené derivátmi sa oceňujú reálnou hodnotou. Zmeny reálnych hodnôt majetku a záväzkov zabezpečených derivátmi sa účtujú bez vplyvu na výsledok hospodárenia, priamo do vlastného imania.</t>
  </si>
  <si>
    <t>x) Cudzia mena</t>
  </si>
  <si>
    <t>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 Na ocenenie prírastku cudzej meny nakúpenej za euro sa použije kurz, za ktorý bola táto cudzia mena nakúpená. Na úbytok rovnakej cudzej meny v hotovosti alebo z devízového účtu sa na prepočet cudzej meny na eurá použije referenčný výmenný kurz určený a vyhlásený Európskou centrálnou bankou alebo Národnou bankou Slovenska v deň predchádzajúci dňu uskutočnenia účtovného prípadu. Majetok a záväzky vyjadrené v cudzej mene (okrem prijatých a poskytnutých preddavkov) sa ku dňu, ku ktorému sa zostavuje účtovná závierka, prepočítavajú na menu euro referenčným výmenným kurzom určeným a vyhláseným Európskou centrálnou bankou alebo Národnou bankou Slovenska v deň, ku ktorému sa zostavuje účtovná závierka, a účtujú sa s vplyvom na výsledok hospodárenia. Prijaté a poskytnuté preddavky v cudzej mene prostredníctvom účtu vedeného v tejto cudzej mene sa prepočítavajú na menu euro referenčným výmenným kurzom určeným a vyhláseným Európskou centrálnou bankou alebo Národnou bankou Slovenska v deň predchádzajúci dňu uskutočnenia účtovného prípadu. Ku dňu, ku ktorému sa zostavuje účtovná závierka, sa už neprepočítavajú. Prijaté a poskytnuté preddavky v cudzej mene na účet zriadený v eurách a z účtu zriadeného v eurách sa prepočítavajú na menu euro kurzom, za ktorý boli tieto hodnoty nakúpené alebo predané.</t>
  </si>
  <si>
    <t>z) Výnosy</t>
  </si>
  <si>
    <t>Výnosy z predaja služieb sa vykazujú v účtovnom období, v ktorom boli služby poskytnuté s ohľadom na stav rozpracovanosti danej služby. Tento je zistený na základe skutočne poskytnutých služieb ako pomernej časti k celkovému rozsahu dohodnutých služieb.
Tržby za vlastné výkony a tovar neobsahujú daň z pridanej hodnoty. Sú tiež znížené o zľavy a zrážky (rabaty, bonusy, skontá, dobropisy a pod.), bez ohľadu na to, či zákazník mal vopred na zľavu nárok, alebo či ide o dodatočne uznanú zľavu.</t>
  </si>
  <si>
    <t>ÚJ nie je povinná zostavovať Prehľad peňažných tokov.</t>
  </si>
  <si>
    <t>je povinná zostavovať Prehľad peňažných tokov.</t>
  </si>
  <si>
    <t>F. Informácie o údajoch na strane aktív súvahy</t>
  </si>
  <si>
    <t>Tabuľka č. 1</t>
  </si>
  <si>
    <t>Aktívo-</t>
  </si>
  <si>
    <t>Oceni-</t>
  </si>
  <si>
    <t>Ostat-</t>
  </si>
  <si>
    <t>Obsta-</t>
  </si>
  <si>
    <t>Poskytnuté</t>
  </si>
  <si>
    <t>Spolu</t>
  </si>
  <si>
    <t>Dlhodobý nehmotný</t>
  </si>
  <si>
    <t>vané</t>
  </si>
  <si>
    <t>teľné</t>
  </si>
  <si>
    <t>ný</t>
  </si>
  <si>
    <t>rávaný</t>
  </si>
  <si>
    <t>preddavky</t>
  </si>
  <si>
    <t>majetok</t>
  </si>
  <si>
    <t>náklady</t>
  </si>
  <si>
    <t>práva</t>
  </si>
  <si>
    <t>DNM</t>
  </si>
  <si>
    <t>na DNM</t>
  </si>
  <si>
    <t>na vývoj</t>
  </si>
  <si>
    <t>a</t>
  </si>
  <si>
    <t>b</t>
  </si>
  <si>
    <t>c</t>
  </si>
  <si>
    <t>d</t>
  </si>
  <si>
    <t>e</t>
  </si>
  <si>
    <t>f</t>
  </si>
  <si>
    <t>g</t>
  </si>
  <si>
    <t>h</t>
  </si>
  <si>
    <t>i</t>
  </si>
  <si>
    <t>Prvotné ocenenie</t>
  </si>
  <si>
    <t>Stav na začiatku</t>
  </si>
  <si>
    <t>účtovného obdobia</t>
  </si>
  <si>
    <t>Prírastky</t>
  </si>
  <si>
    <t>Úbytky</t>
  </si>
  <si>
    <t>Presuny</t>
  </si>
  <si>
    <t>Stav na konci</t>
  </si>
  <si>
    <t>Oprávky</t>
  </si>
  <si>
    <t>Opravné položky</t>
  </si>
  <si>
    <t>Zostatková hodnota</t>
  </si>
  <si>
    <t>Tabuľka č. 2</t>
  </si>
  <si>
    <t>Aktivo-</t>
  </si>
  <si>
    <t>Dlhodobý nehmotný majetok</t>
  </si>
  <si>
    <t>Hodnota za bežné účtovné</t>
  </si>
  <si>
    <t>obdobie</t>
  </si>
  <si>
    <t>Dlhodobý nehmotný majetok, na ktorý je zriadené záložné právo</t>
  </si>
  <si>
    <t>Samos-</t>
  </si>
  <si>
    <t>tatné</t>
  </si>
  <si>
    <t>Poskyt-</t>
  </si>
  <si>
    <t>Dlhodobý</t>
  </si>
  <si>
    <t>hnuteľ-</t>
  </si>
  <si>
    <t>Pestova-</t>
  </si>
  <si>
    <t>nuté</t>
  </si>
  <si>
    <t>hmotný majetok</t>
  </si>
  <si>
    <t>Pozemky</t>
  </si>
  <si>
    <t>Stavby</t>
  </si>
  <si>
    <t>né veci</t>
  </si>
  <si>
    <t>teľské</t>
  </si>
  <si>
    <t>Základné</t>
  </si>
  <si>
    <t>Ob-</t>
  </si>
  <si>
    <t>pred-</t>
  </si>
  <si>
    <t>celky</t>
  </si>
  <si>
    <t>stádo</t>
  </si>
  <si>
    <t>Os-</t>
  </si>
  <si>
    <t>stará-</t>
  </si>
  <si>
    <t>davky</t>
  </si>
  <si>
    <t>súbory</t>
  </si>
  <si>
    <t>trvalých</t>
  </si>
  <si>
    <t>a ťažné</t>
  </si>
  <si>
    <t>tatný</t>
  </si>
  <si>
    <t>vaný</t>
  </si>
  <si>
    <t>na</t>
  </si>
  <si>
    <t>porastov</t>
  </si>
  <si>
    <t>zvieratá</t>
  </si>
  <si>
    <t>DHM</t>
  </si>
  <si>
    <t>ných</t>
  </si>
  <si>
    <t>vecí</t>
  </si>
  <si>
    <t>j</t>
  </si>
  <si>
    <t>Stav</t>
  </si>
  <si>
    <t>na začiatku</t>
  </si>
  <si>
    <t>účtovného</t>
  </si>
  <si>
    <t>obdobia</t>
  </si>
  <si>
    <t>dávky</t>
  </si>
  <si>
    <t>Dlhodobý hmotný majetok</t>
  </si>
  <si>
    <t>Dlhodobý hmotný majetok, na ktorý je zriadené záložné právo</t>
  </si>
  <si>
    <t>Podielové CP a podiely v prepoje- ných účtovných jednotkách</t>
  </si>
  <si>
    <t>Podielové CP a podiely s podielo- vou účasťou okrem v prepoje- ných ÚJ</t>
  </si>
  <si>
    <t>Ostatné realizova-teľné CP a podiely</t>
  </si>
  <si>
    <t xml:space="preserve">Pôžičky prepoje-ným účtovným jednotkám </t>
  </si>
  <si>
    <t xml:space="preserve">Pôžičky v rámci podielovej účasti okrem prepoje- ným účtovným jednotkám </t>
  </si>
  <si>
    <t>Ostatné pôžičky</t>
  </si>
  <si>
    <t>Dlhové CP a ostatný dlhodobý finančný majetok</t>
  </si>
  <si>
    <t>Pôžičky a ostatný dlhodobý finančný majetok so zostatko- vou dobou splatnosti najviac jeden rok</t>
  </si>
  <si>
    <t xml:space="preserve">Účty v bankách s dobou viazanosti dlhšou ako jeden rok </t>
  </si>
  <si>
    <t xml:space="preserve">Poskytnu- té pred- davky na dlhodobý finančný majetok </t>
  </si>
  <si>
    <t>Obstarávaný
dlhodobý finančný
majetok</t>
  </si>
  <si>
    <t>finančný</t>
  </si>
  <si>
    <t>k</t>
  </si>
  <si>
    <t>l</t>
  </si>
  <si>
    <t>m</t>
  </si>
  <si>
    <t>Účtovná hodnota</t>
  </si>
  <si>
    <t>Podielové CP a podiely s podielovou účasťou okrem v prepoje ných ÚJ</t>
  </si>
  <si>
    <t>Ostatné realizovateľné CP a podiely</t>
  </si>
  <si>
    <t xml:space="preserve">Pôžičky v rámci podielovej účasti okrem prepojeným účtovným jednotkám </t>
  </si>
  <si>
    <t>Pôžičky a ostatný dlhodobý finančný majetok so zostatkovou dobou splatnosti najviac jeden rok</t>
  </si>
  <si>
    <t xml:space="preserve">Poskytnu- té preddavky na dlhodobý finančný majetok </t>
  </si>
  <si>
    <t xml:space="preserve">Spolu </t>
  </si>
  <si>
    <t>Dlhodobý finančný majetok</t>
  </si>
  <si>
    <t>Dlhodobý finančný majetok, na ktorý je zriadené záložné právo</t>
  </si>
  <si>
    <t>Obchodné meno</t>
  </si>
  <si>
    <t>Hodnota</t>
  </si>
  <si>
    <t>a sídlo spoločnosti,</t>
  </si>
  <si>
    <t>Podiel ÚJ</t>
  </si>
  <si>
    <t>vlastného</t>
  </si>
  <si>
    <t>Výsledok</t>
  </si>
  <si>
    <t>Účtovná</t>
  </si>
  <si>
    <t>v ktorej má ÚJ</t>
  </si>
  <si>
    <t>na ZI</t>
  </si>
  <si>
    <t>na hlasovacích</t>
  </si>
  <si>
    <t>imania ÚJ,</t>
  </si>
  <si>
    <t>hospodárenia ÚJ,</t>
  </si>
  <si>
    <t>hodnota</t>
  </si>
  <si>
    <t>umiestnený DFM</t>
  </si>
  <si>
    <t>v %</t>
  </si>
  <si>
    <t>právach</t>
  </si>
  <si>
    <t>DFM</t>
  </si>
  <si>
    <t>V prepojených účtovných jednotkách</t>
  </si>
  <si>
    <t>Okrem v prepojených účtovných jednotkách</t>
  </si>
  <si>
    <t>Obstarávaný DFM na účely vykonania vplyvu v inej ÚJ</t>
  </si>
  <si>
    <t>DFM spolu</t>
  </si>
  <si>
    <t>Stav na</t>
  </si>
  <si>
    <t>Vyradenie</t>
  </si>
  <si>
    <t>začiatku</t>
  </si>
  <si>
    <t>Zvýšenie</t>
  </si>
  <si>
    <t>Zníženie</t>
  </si>
  <si>
    <t>dlhového CP z</t>
  </si>
  <si>
    <t>na konci</t>
  </si>
  <si>
    <t>Dlhové CP</t>
  </si>
  <si>
    <t>Druh</t>
  </si>
  <si>
    <t>hodnoty</t>
  </si>
  <si>
    <t>účtovníctva</t>
  </si>
  <si>
    <t>držané do splatnosti</t>
  </si>
  <si>
    <t>CP</t>
  </si>
  <si>
    <t>v účtovnom</t>
  </si>
  <si>
    <t>období</t>
  </si>
  <si>
    <t>Do splatnosti viac ako päť</t>
  </si>
  <si>
    <t>rokov</t>
  </si>
  <si>
    <t>Do splatnosti viac ako tri</t>
  </si>
  <si>
    <t>roky a najviac päť rokov</t>
  </si>
  <si>
    <t>vrátane</t>
  </si>
  <si>
    <t>Do splatnosti viac ako jeden</t>
  </si>
  <si>
    <t>rok a najviac tri roky vrátane</t>
  </si>
  <si>
    <t>Do splatnosti do jedného</t>
  </si>
  <si>
    <t>roka vrátane</t>
  </si>
  <si>
    <t>Dlhové CP držané do</t>
  </si>
  <si>
    <t>splatnosti spolu</t>
  </si>
  <si>
    <t>pôžičky</t>
  </si>
  <si>
    <t>Dlhodobé pôžičky</t>
  </si>
  <si>
    <t>z účtovníctva v</t>
  </si>
  <si>
    <t>účtovnom</t>
  </si>
  <si>
    <t xml:space="preserve">Pôžičky prepojeným účtovným jednotkám </t>
  </si>
  <si>
    <t>Účty v bankách s dobou viazanosti dlhšou ako jeden rok</t>
  </si>
  <si>
    <t>Dlhodobé pôžičky spolu</t>
  </si>
  <si>
    <t>Zúčtovanie OP</t>
  </si>
  <si>
    <t>Stav OP</t>
  </si>
  <si>
    <t>z dôvodu</t>
  </si>
  <si>
    <t>Zásoby</t>
  </si>
  <si>
    <t>Tvorba</t>
  </si>
  <si>
    <t>z dôvodu zániku</t>
  </si>
  <si>
    <t>vyradenia</t>
  </si>
  <si>
    <t>OP</t>
  </si>
  <si>
    <t>opodstatnenosti</t>
  </si>
  <si>
    <t>majetku</t>
  </si>
  <si>
    <t>z účtovníctva</t>
  </si>
  <si>
    <t>Materiál</t>
  </si>
  <si>
    <t>Nedokončená výroba a</t>
  </si>
  <si>
    <t>polotovary vlastnej výroby</t>
  </si>
  <si>
    <t>Výrobky</t>
  </si>
  <si>
    <t>Zvieratá</t>
  </si>
  <si>
    <t>Tovar</t>
  </si>
  <si>
    <t>Nehnuteľnosť na predaj</t>
  </si>
  <si>
    <t>Poskytnuté preddavky na</t>
  </si>
  <si>
    <t>zásoby</t>
  </si>
  <si>
    <t>Zásoby spolu</t>
  </si>
  <si>
    <t xml:space="preserve">Hodnota </t>
  </si>
  <si>
    <t>Náklady na obstarávanie nehnuteľnosti na predaj za účtovné obdobie</t>
  </si>
  <si>
    <t>Náklady na obstaranie nehnuteľnosti na predaj od začiatku obstarávania</t>
  </si>
  <si>
    <t>Hodnota za bežné</t>
  </si>
  <si>
    <t>Zásoby, na ktoré je zriadené záložné právo</t>
  </si>
  <si>
    <t>Sumár od začiatku</t>
  </si>
  <si>
    <t>Za bezprostredne</t>
  </si>
  <si>
    <t>zákazkovej výroby až</t>
  </si>
  <si>
    <t>Za bežné</t>
  </si>
  <si>
    <t>predchádzajúce</t>
  </si>
  <si>
    <t>do konca bežného</t>
  </si>
  <si>
    <t>Výnosy zo zákazkovej výroby</t>
  </si>
  <si>
    <t>Náklady na zákazkovú výrobu</t>
  </si>
  <si>
    <t>Hrubý zisk / hrubá strata</t>
  </si>
  <si>
    <t>Za bežné účtovné</t>
  </si>
  <si>
    <t>zákazkovej výroby až do</t>
  </si>
  <si>
    <t>Hodnota zákazkovej výroby</t>
  </si>
  <si>
    <t>konca bežného účtovného</t>
  </si>
  <si>
    <t>Vyfakturované nároky za vykonanú prácu na</t>
  </si>
  <si>
    <t>zákazkovej výrobe</t>
  </si>
  <si>
    <t>Úprava nárokov podľa stupňa dokončenia alebo</t>
  </si>
  <si>
    <t>metódou nulového zisku</t>
  </si>
  <si>
    <t>Suma prijatých preddavkov</t>
  </si>
  <si>
    <t>Suma zadržanej platby</t>
  </si>
  <si>
    <t>Tabuľka č. 3</t>
  </si>
  <si>
    <t>zákazkovej výstavby</t>
  </si>
  <si>
    <t>nehnuteľnosti určenej na</t>
  </si>
  <si>
    <t>predaj až do konca bežného</t>
  </si>
  <si>
    <t>Výnosy zo zákazkovej výstavby</t>
  </si>
  <si>
    <t>nehnuteľnosti určenej na predaj</t>
  </si>
  <si>
    <t>Náklady na zákazkovú výstavbu</t>
  </si>
  <si>
    <t>Tabuľka č. 4</t>
  </si>
  <si>
    <t>Hodnota zákazkovej výstavby nehnuteľnosti</t>
  </si>
  <si>
    <t>určenej na predaj</t>
  </si>
  <si>
    <t>predaj až do konca</t>
  </si>
  <si>
    <t>bežného účtovného</t>
  </si>
  <si>
    <t>zákazkovej výstavbe nehnuteľnosti určenej na</t>
  </si>
  <si>
    <t>predaj</t>
  </si>
  <si>
    <t>Pohľadávky</t>
  </si>
  <si>
    <t>Pohľadávky z obchodného styku voči prepojeným účtovným jednotkám</t>
  </si>
  <si>
    <t>Pohľadávky z obchodného styku v rámci podielovej účasti okrem pohľadávok voči prepojeným ÚJ</t>
  </si>
  <si>
    <t>a MÚJ</t>
  </si>
  <si>
    <t>Ostatné pohľadávky z obchodného styku</t>
  </si>
  <si>
    <t xml:space="preserve">Ostatné pohľadávky voči prepojeným účtovným jednotkám </t>
  </si>
  <si>
    <t>Pohľadávky voči spoločníkom, členom a združeniu</t>
  </si>
  <si>
    <t>Pohľadávky z derivátových operácií</t>
  </si>
  <si>
    <t>Iné pohľadávky</t>
  </si>
  <si>
    <t>Pohľadávky spolu</t>
  </si>
  <si>
    <t>Po lehote</t>
  </si>
  <si>
    <t>V lehote splatnosti</t>
  </si>
  <si>
    <t>splatnosti</t>
  </si>
  <si>
    <t>Dlhodobé pohľadávky</t>
  </si>
  <si>
    <t>Pohľadávky z obchodného styku voči prepojeným ÚJ</t>
  </si>
  <si>
    <t>Ostatné pohľadávky z obchod. styku</t>
  </si>
  <si>
    <t>Čistá hodnota zákazky</t>
  </si>
  <si>
    <t>Ostatné pohľadávky voči prepojeným účtovným jednotkám</t>
  </si>
  <si>
    <t>Odložená daňová pohľadávka</t>
  </si>
  <si>
    <t>Dlhodobé pohľadávky spolu</t>
  </si>
  <si>
    <t>Krátkodobé pohľadávky</t>
  </si>
  <si>
    <t>Ostatné pohľadávky voči prepojeným ÚJ</t>
  </si>
  <si>
    <t>Ostatné pohľadávky v rámci podielovej účasti okrem pohľadávok voči prepojeným ÚJ</t>
  </si>
  <si>
    <t>Sociálne poistenie</t>
  </si>
  <si>
    <t>Daňové pohľadávky a dotácie</t>
  </si>
  <si>
    <t>Krátkodobé pohľadávky spolu</t>
  </si>
  <si>
    <t>Opis predmetu záložného práva</t>
  </si>
  <si>
    <t>Hodnota predmetu</t>
  </si>
  <si>
    <t>záložného práva</t>
  </si>
  <si>
    <t>pohľadávky</t>
  </si>
  <si>
    <t>Pohľadávky kryté záložným právom alebo inou formou</t>
  </si>
  <si>
    <t>zabezpečenia</t>
  </si>
  <si>
    <t>Hodnota pohľadávok, na ktoré sa zriadilo záložné právo</t>
  </si>
  <si>
    <t>Bezprostredne</t>
  </si>
  <si>
    <t>predchádzajúce účtovné</t>
  </si>
  <si>
    <t>Finančné účty</t>
  </si>
  <si>
    <t>Pokladnica, ceniny</t>
  </si>
  <si>
    <t>Účty v bankách</t>
  </si>
  <si>
    <t>Krátkodobý finančný majetok</t>
  </si>
  <si>
    <t>Krátkodobý finančný majetok v prepojených ÚJ</t>
  </si>
  <si>
    <t>Krátkodobý finančný majetok bez krátkodobého finančného majetku v prepojených ÚJ</t>
  </si>
  <si>
    <t>Vlastné akcie a vlastné obchodné podiely</t>
  </si>
  <si>
    <t xml:space="preserve">Stav </t>
  </si>
  <si>
    <t>zániku</t>
  </si>
  <si>
    <t>opodstatne-</t>
  </si>
  <si>
    <t>majetku z</t>
  </si>
  <si>
    <t>nosti</t>
  </si>
  <si>
    <t>Krátkodobý finančný majetok, na ktorý bolo zriadené záložné právo</t>
  </si>
  <si>
    <t>ktorému sa zostavuje účtovná závierka reálnou hodnotou</t>
  </si>
  <si>
    <t>Zvýšenie / zníženie</t>
  </si>
  <si>
    <t>Vplyv ocenenia</t>
  </si>
  <si>
    <t>na výsledok hospodá-</t>
  </si>
  <si>
    <t>Vplyv</t>
  </si>
  <si>
    <t>Dlhodobý a krátkodobý finančný majetok spolu</t>
  </si>
  <si>
    <t>renia bežného</t>
  </si>
  <si>
    <t>ocenenia</t>
  </si>
  <si>
    <t>(+/-)</t>
  </si>
  <si>
    <t>na vlastné imanie</t>
  </si>
  <si>
    <t>Podielové cenné papiere a podiely s podielovou účasťou okrem v prepojených ÚJ</t>
  </si>
  <si>
    <t>Majetkové CP na obchodovanie</t>
  </si>
  <si>
    <t>Dlhové CP na obchodovanie</t>
  </si>
  <si>
    <t>Emisné kvóty (komodity)</t>
  </si>
  <si>
    <t>Ostatné realizovateľné cenné papiere a podiely</t>
  </si>
  <si>
    <t>Dlhové cenné papiere a ostatný dlhodobý finančný majetok</t>
  </si>
  <si>
    <t>Dlhodobý finančný majetok spolu</t>
  </si>
  <si>
    <t>Krátkodobý finančný majetok spolu</t>
  </si>
  <si>
    <t>Opis položky časového rozlíšenia</t>
  </si>
  <si>
    <t xml:space="preserve">Náklady budúcich období dlhodobé,  z toho: </t>
  </si>
  <si>
    <t>Náklady budúcich období krátkodobé, z toho:</t>
  </si>
  <si>
    <t>Príjmy budúcich období dlhodobé, z toho:</t>
  </si>
  <si>
    <t>Príjmy budúcich období krátkodobé, z toho:</t>
  </si>
  <si>
    <t>Bezprostredne predchádzajúce účtovné</t>
  </si>
  <si>
    <t>Splatnosť</t>
  </si>
  <si>
    <t>položky</t>
  </si>
  <si>
    <t>do jedného</t>
  </si>
  <si>
    <t>od jedného roka</t>
  </si>
  <si>
    <t>viac ako</t>
  </si>
  <si>
    <t>roka</t>
  </si>
  <si>
    <t>do piatich rokov</t>
  </si>
  <si>
    <t>päť rokov</t>
  </si>
  <si>
    <t>Istina</t>
  </si>
  <si>
    <t>Finančný výnos</t>
  </si>
  <si>
    <t>G Informácie o údajoch na strane pasív súvahy</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</si>
  <si>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</si>
  <si>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</si>
  <si>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</si>
  <si>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</si>
  <si>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</si>
  <si>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</si>
  <si>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</si>
  <si>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</si>
  <si>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</si>
  <si>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</si>
  <si>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Účtovná strata</t>
  </si>
  <si>
    <t>Vysporiadanie účtovnej straty</t>
  </si>
  <si>
    <t>Zo zákonného rezervného fondu</t>
  </si>
  <si>
    <t>Zo štatutárnych a ostatných fondov</t>
  </si>
  <si>
    <t>Z nerozdeleného zisku minulých rokov</t>
  </si>
  <si>
    <t>Úhrada straty spoločníkmi, členmi</t>
  </si>
  <si>
    <t>Prevod na účet neuhradenej straty minulých rokov</t>
  </si>
  <si>
    <t>Bežné / Bezprostredne predchádzajúce účtovné obdobie</t>
  </si>
  <si>
    <t>Použitie</t>
  </si>
  <si>
    <t>Zrušenie</t>
  </si>
  <si>
    <t>b1</t>
  </si>
  <si>
    <t>b2</t>
  </si>
  <si>
    <t>c1</t>
  </si>
  <si>
    <t>c2</t>
  </si>
  <si>
    <t>d1</t>
  </si>
  <si>
    <t>d2</t>
  </si>
  <si>
    <t>e1</t>
  </si>
  <si>
    <t>e2</t>
  </si>
  <si>
    <t>f1</t>
  </si>
  <si>
    <t>f2</t>
  </si>
  <si>
    <t>Dlhodobé zák. rezervy podľa § 20 ods. 9 ZDP, z toho:</t>
  </si>
  <si>
    <t>Krátkodobé rezervy, z toho:</t>
  </si>
  <si>
    <t>Krátkodobé zák. rezervy podľa ZDP</t>
  </si>
  <si>
    <t xml:space="preserve">nevyfakturované dodávky energie </t>
  </si>
  <si>
    <t xml:space="preserve">nevyfakturované neskladovateľné dodávky </t>
  </si>
  <si>
    <t>nevyfakturované dodávky služieb</t>
  </si>
  <si>
    <t xml:space="preserve">nevyčerpané dovolenky, prémie </t>
  </si>
  <si>
    <t>odstupné</t>
  </si>
  <si>
    <t>provízie obchodným zástupcom</t>
  </si>
  <si>
    <t>úroky z omeškania</t>
  </si>
  <si>
    <t xml:space="preserve">nezmluvné pokuty a sankcie </t>
  </si>
  <si>
    <t>zostavenie, overenie a zverejnenie ÚZ</t>
  </si>
  <si>
    <t xml:space="preserve">súdne poplatky </t>
  </si>
  <si>
    <t>bonusy, skontá, rabaty</t>
  </si>
  <si>
    <t>Dlhodobé záväzky spolu</t>
  </si>
  <si>
    <t>Záväzky so zostatkovou dobou splatnosti</t>
  </si>
  <si>
    <t>nad päť rokov</t>
  </si>
  <si>
    <t>jeden rok až päť rokov</t>
  </si>
  <si>
    <t>Krátkodobé záväzky spolu</t>
  </si>
  <si>
    <t>do jedného roka vrátane</t>
  </si>
  <si>
    <t>Záväzky po lehote splatnosti</t>
  </si>
  <si>
    <t xml:space="preserve">Bežné účtovné </t>
  </si>
  <si>
    <t>Dočasné rozdiely medzi účtovnou hodnotou majetku</t>
  </si>
  <si>
    <t>a daňovou základňou, z toho:</t>
  </si>
  <si>
    <t>odpočítateľné</t>
  </si>
  <si>
    <t>zdaniteľné</t>
  </si>
  <si>
    <t>Dočasné rozdiely medzi účtovnou hodnotou</t>
  </si>
  <si>
    <t>záväzkov a daňovou základňou, z toho:</t>
  </si>
  <si>
    <t>Možnosť umorovať daňovú stratu v budúcnosti</t>
  </si>
  <si>
    <t>Možnosť previesť nevyužité daňové odpočty</t>
  </si>
  <si>
    <t>Sadzba dane z príjmov ( v %)</t>
  </si>
  <si>
    <t>Uplatnená daňová pohľadávka</t>
  </si>
  <si>
    <t>Zaúčtovaná ako náklad</t>
  </si>
  <si>
    <t>Zaúčtovaná do vlastného imania</t>
  </si>
  <si>
    <t>Odložený daňový záväzok</t>
  </si>
  <si>
    <t>Zmena odloženého daňového záväzku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</si>
  <si>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</si>
  <si>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</si>
  <si>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</si>
  <si>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</si>
  <si>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</si>
  <si>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</si>
  <si>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</si>
  <si>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Názov vydaného</t>
  </si>
  <si>
    <t>Menovitá</t>
  </si>
  <si>
    <t>Počet</t>
  </si>
  <si>
    <t>Emisný kurz</t>
  </si>
  <si>
    <t>Úrok</t>
  </si>
  <si>
    <t>dlhopisu</t>
  </si>
  <si>
    <t>Suma</t>
  </si>
  <si>
    <t>Suma istiny</t>
  </si>
  <si>
    <t>istiny</t>
  </si>
  <si>
    <t>v príslušnej</t>
  </si>
  <si>
    <t>v eurách</t>
  </si>
  <si>
    <t>mene za</t>
  </si>
  <si>
    <t>Mena</t>
  </si>
  <si>
    <t>Dátum</t>
  </si>
  <si>
    <t>mene</t>
  </si>
  <si>
    <t>za bežné</t>
  </si>
  <si>
    <t>bezprostredne</t>
  </si>
  <si>
    <t>p. a.</t>
  </si>
  <si>
    <t>účtovné</t>
  </si>
  <si>
    <t>predchá-</t>
  </si>
  <si>
    <t>dzajúce</t>
  </si>
  <si>
    <t>Dlhodobé bankové úvery</t>
  </si>
  <si>
    <t>Krátkodobé pôžičky</t>
  </si>
  <si>
    <t>Krátkodobé finančné výpomoci</t>
  </si>
  <si>
    <t>Výdavky budúcich období dlhodobé, z toho:</t>
  </si>
  <si>
    <t>Výdavky budúcich období krátkodobé, z toho:</t>
  </si>
  <si>
    <t>Výnosy budúcich období dlhodobé, z toho:</t>
  </si>
  <si>
    <t>Výnosy budúcich období krátkodobé, z toho:</t>
  </si>
  <si>
    <t>Komentár k tab.31</t>
  </si>
  <si>
    <t>Dohodnutá cena</t>
  </si>
  <si>
    <t>záväzku</t>
  </si>
  <si>
    <t>podkladového nástroja</t>
  </si>
  <si>
    <t xml:space="preserve">d </t>
  </si>
  <si>
    <t>Deriváty určené na obchodovanie, z toho:</t>
  </si>
  <si>
    <t>Zabezpečovacie deriváty, z toho:</t>
  </si>
  <si>
    <t>Zmena reálnej hodnoty</t>
  </si>
  <si>
    <t>(+/-) s vplyvom na</t>
  </si>
  <si>
    <t>výsledok</t>
  </si>
  <si>
    <t>vlastné</t>
  </si>
  <si>
    <t>hospodárenia</t>
  </si>
  <si>
    <t>imanie</t>
  </si>
  <si>
    <t>Reálna hodnota</t>
  </si>
  <si>
    <t>Zabezpečovaná položka</t>
  </si>
  <si>
    <t>Bežné účtovné</t>
  </si>
  <si>
    <t xml:space="preserve">b </t>
  </si>
  <si>
    <t>Majetok vykázaný v súvahe</t>
  </si>
  <si>
    <t>Záväzok vykázaný v súvahe</t>
  </si>
  <si>
    <t>Zmluvy, ktoré sa neúčtujú na súvahových účtoch</t>
  </si>
  <si>
    <t>Očakávané budúce obchody dosiaľ zmluvne nezabezpečené</t>
  </si>
  <si>
    <t>Finančný náklad</t>
  </si>
  <si>
    <t>Oblasť odbytu</t>
  </si>
  <si>
    <t>Typ výrobkov, tovarov, služieb  (napríklad A)</t>
  </si>
  <si>
    <t>Typ výrobkov, tovarov, služieb  (napríklad B)</t>
  </si>
  <si>
    <t>Typ výrobkov, tovarov, služieb  (napríklad C)</t>
  </si>
  <si>
    <t>H Informácie o výnosoch</t>
  </si>
  <si>
    <t>Bežné</t>
  </si>
  <si>
    <t>Zmena stavu</t>
  </si>
  <si>
    <t>vnútroorganizačných</t>
  </si>
  <si>
    <t>zásob</t>
  </si>
  <si>
    <t>Konečný</t>
  </si>
  <si>
    <t>Začiatočný</t>
  </si>
  <si>
    <t>zostatok</t>
  </si>
  <si>
    <t>stav</t>
  </si>
  <si>
    <t>Nedokončená výroba</t>
  </si>
  <si>
    <t>a polotovary vlastnej výroby</t>
  </si>
  <si>
    <t>Manká a škody</t>
  </si>
  <si>
    <t>Reprezentačné</t>
  </si>
  <si>
    <t>Dary</t>
  </si>
  <si>
    <t>zásob vo výkaze</t>
  </si>
  <si>
    <t>ziskov a strát</t>
  </si>
  <si>
    <t xml:space="preserve">Významné položky pri aktivácii nákladov, z toho: </t>
  </si>
  <si>
    <t>Ostatné významné položky výnosov z hospodárskej činnosti, z toho:</t>
  </si>
  <si>
    <t>Finančné výnosy, z toho:</t>
  </si>
  <si>
    <t>Kurzové zisky, z toho:</t>
  </si>
  <si>
    <t>kurzové zisky ku dňu, ku ktorému sa zostavuje účtovná závierka</t>
  </si>
  <si>
    <t>Ostatné významné položky finančných výnosov, z toho:</t>
  </si>
  <si>
    <t>Tržby za vlastné výrobky</t>
  </si>
  <si>
    <t>Tržby z predaja služieb</t>
  </si>
  <si>
    <t>Tržby za tovar</t>
  </si>
  <si>
    <t>Výnosy zo zákazky</t>
  </si>
  <si>
    <t>Výnosy z nehnuteľnosti na predaj</t>
  </si>
  <si>
    <t>Iné výnosy súvisiace s bežnou činnosťou</t>
  </si>
  <si>
    <t>Čistý obrat (časť účt. tr. 6 podľa zákona)</t>
  </si>
  <si>
    <t>I.  Informácie o nákladoch</t>
  </si>
  <si>
    <t>Náklady za poskytnuté služby, z toho:</t>
  </si>
  <si>
    <t>Náklady voči audítorovi, audítorskej spoločnosti, z toho:</t>
  </si>
  <si>
    <t>náklady za overenie individuálnej účtovnej závierky</t>
  </si>
  <si>
    <t>iné uisťovacie audítorské služby</t>
  </si>
  <si>
    <t>súvisiace audítorské služby</t>
  </si>
  <si>
    <t>daňové poradenstvo</t>
  </si>
  <si>
    <t>ostatné neaudítorské služby</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</si>
  <si>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</si>
  <si>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</si>
  <si>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</si>
  <si>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</si>
  <si>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</si>
  <si>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</si>
  <si>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J.  Informácie o daniach z príjmov</t>
  </si>
  <si>
    <t>Suma odloženej daňovej pohľadávky účtovanej ako náklad alebo</t>
  </si>
  <si>
    <t>výnos vyplývajúca zo zmeny sadzby dane z príjmov</t>
  </si>
  <si>
    <t>Suma odloženého daňového záväzku účtovaného ako náklad alebo</t>
  </si>
  <si>
    <t>výnos vyplývajúci zo zmeny sadzby dane z príjmov</t>
  </si>
  <si>
    <t>Suma odloženej daňovej pohľadávky týkajúca sa umorenia daňovej</t>
  </si>
  <si>
    <t>straty, nevyužitých daňových odpočtov a iných nárokov, ako aj</t>
  </si>
  <si>
    <t>dočasných rozdielov predchádzajúcich účtovných období, ku ktorým</t>
  </si>
  <si>
    <t>sa v predchádzajúcich účtovných obdobiach odložená daňová</t>
  </si>
  <si>
    <t>pohľadávka neúčtovala</t>
  </si>
  <si>
    <t>Suma odloženého daňového záväzku, ktorý vznikol</t>
  </si>
  <si>
    <t>z dôvodu neúčtovania tej časti odloženej daňovej pohľadávky v</t>
  </si>
  <si>
    <t>bežnom účtovnom období, o ktorej sa účtovalo v predchádzajúcich</t>
  </si>
  <si>
    <t>účtovných obdobiach</t>
  </si>
  <si>
    <t>Suma neuplatneného umorenia daňovej straty, nevyužitých daňových</t>
  </si>
  <si>
    <t>odpočtov a iných nárokov a odpočítateľných dočasných rozdielov, ku</t>
  </si>
  <si>
    <t>ktorým nebola účtovaná odložená daňová pohľadávka</t>
  </si>
  <si>
    <t>Suma odloženej dani z príjmov, ktorá sa vzťahuje na položky</t>
  </si>
  <si>
    <t>účtované priamo na účty vlastného imania bez účtovania na účty</t>
  </si>
  <si>
    <t>nákladov a výnosov</t>
  </si>
  <si>
    <t>Bezprostredne predchádzajúce</t>
  </si>
  <si>
    <t>Základ dane</t>
  </si>
  <si>
    <t>Daň</t>
  </si>
  <si>
    <t>Výsledok hospodárenia</t>
  </si>
  <si>
    <t>pred zdanením, z toho:</t>
  </si>
  <si>
    <t>teoretická daň</t>
  </si>
  <si>
    <t>Daňovo neuznané náklady</t>
  </si>
  <si>
    <t>Výnosy nepodliehajúce dani</t>
  </si>
  <si>
    <t>Majetok v nájme (operatívny prenájom)</t>
  </si>
  <si>
    <t>Vplyv nevykázanej odloženej</t>
  </si>
  <si>
    <t>daňovej pohľadávky</t>
  </si>
  <si>
    <t>Umorenie daňovej straty</t>
  </si>
  <si>
    <t>Zmena sadzby dane</t>
  </si>
  <si>
    <t>Splatná daň z príjmov</t>
  </si>
  <si>
    <t>Celková daň z príjmov</t>
  </si>
  <si>
    <t>K. Informácie o podsúvahových položkách</t>
  </si>
  <si>
    <t>42. Informácie k  časť K. prílohy č. 3 o podsúvahových položkách</t>
  </si>
  <si>
    <t>Prenajatý majetok</t>
  </si>
  <si>
    <t>Majetok prijatý do úschovy</t>
  </si>
  <si>
    <t>Pohľadávky z derivátov</t>
  </si>
  <si>
    <t>Záväzky z opcií derivátov</t>
  </si>
  <si>
    <t>Odpísané pohľadávky</t>
  </si>
  <si>
    <t>Pohľadávky z leasingu</t>
  </si>
  <si>
    <t>Záväzky z leasingu</t>
  </si>
  <si>
    <t>Iné položky</t>
  </si>
  <si>
    <t>1. Najatý majetok</t>
  </si>
  <si>
    <t>L. Informácie o iných aktívach a pasívach</t>
  </si>
  <si>
    <t>1. Podmienené záväzky</t>
  </si>
  <si>
    <t>Druh podmieneného záväzku</t>
  </si>
  <si>
    <t xml:space="preserve">Bežné účtovné obdobie                      </t>
  </si>
  <si>
    <t xml:space="preserve">Hodnota celkom </t>
  </si>
  <si>
    <t>Hodnota voči spriazneným osobám</t>
  </si>
  <si>
    <t>Zo súdnych rozhodnutí</t>
  </si>
  <si>
    <t>Z poskytnutých záruk</t>
  </si>
  <si>
    <t>Zo všeobecne záväzných právnych predpisov</t>
  </si>
  <si>
    <t>Zo zmluvy o podriadenom záväzku</t>
  </si>
  <si>
    <t>Z ručenia</t>
  </si>
  <si>
    <t>Iné podmienené záväzky</t>
  </si>
  <si>
    <t xml:space="preserve">Bezprostredne predchádzajúce účtovné obdobie                                  </t>
  </si>
  <si>
    <t>2. Ostatné finančné povinnosti</t>
  </si>
  <si>
    <t>Spoločnosť nemá ostatné finančné povinnosti, ktoré sa nesledujú v bežnom účtovníctve a neuvádzajú v súvahe.</t>
  </si>
  <si>
    <t>3. Podmienený majetok</t>
  </si>
  <si>
    <t>Spoločnosť nemá podmienený majetok, ktorý sa nesleduje v bežnom účtovníctve a neuvádza sa v súvahe.</t>
  </si>
  <si>
    <t>Druh podmieneného majetku</t>
  </si>
  <si>
    <t>Bezprostredne predchádzajúce
 účtovné obdobie</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</si>
  <si>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</si>
  <si>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</si>
  <si>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</si>
  <si>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</si>
  <si>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</si>
  <si>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</si>
  <si>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</si>
  <si>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</si>
  <si>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M. Informácie o príjmoch a výhodách členov štatutárnych, dozorných a iných orgánov účtovnej jednotky</t>
  </si>
  <si>
    <t>45. Informácie k časti M. prílohy č. 3 o príjmoch a výhodách členov štatutárnych orgánov, dozorných orgánov a iných orgánov</t>
  </si>
  <si>
    <t>Druh príjmu, výhody</t>
  </si>
  <si>
    <t>Hodnota  príjmu, výhody súčasných členov orgánov</t>
  </si>
  <si>
    <t xml:space="preserve">Hodnota príjmu, výhody bývalých členov orgánov                                                        </t>
  </si>
  <si>
    <t>štatutárnych</t>
  </si>
  <si>
    <t>dozorných</t>
  </si>
  <si>
    <t>iných</t>
  </si>
  <si>
    <t>Časť 1 - Bežné účtovné obdobie</t>
  </si>
  <si>
    <t>Časť 2 - Bezprostredne predchádzajúce účtovné obdobie</t>
  </si>
  <si>
    <t>Peňažné príjmy</t>
  </si>
  <si>
    <t>Nepeňažné príjmy</t>
  </si>
  <si>
    <t>Peňažné  preddavky</t>
  </si>
  <si>
    <t>Nepeňažné preddavky</t>
  </si>
  <si>
    <t>Poskytnuté úvery</t>
  </si>
  <si>
    <t>Poskytnuté záruky</t>
  </si>
  <si>
    <t>N. Informácie o ekonomických vzťahoch medzi účtovnou jednotkou a spriaznenými osobami</t>
  </si>
  <si>
    <t>46. Informácie k časti N. prílohy č. 3 o ekonomických vzťahoch medzi účtovnou jednotkou a spriaznenými osobami</t>
  </si>
  <si>
    <t xml:space="preserve">Spriaznená osoba </t>
  </si>
  <si>
    <t>Kód druhu obchodu</t>
  </si>
  <si>
    <t>Hodnotové vyjadrenie obchodu</t>
  </si>
  <si>
    <t xml:space="preserve">Bezprostredne predchádzajúce účtovné obdobie                                             </t>
  </si>
  <si>
    <t>Dcérska účtovná jednotka/Materská účtovná jednotka</t>
  </si>
  <si>
    <t>O. Informácie o ekonomických vzťahoch účtovnej jednotky a spriaznených osôb</t>
  </si>
  <si>
    <t>P.  Informácie o vlastnom imaní</t>
  </si>
  <si>
    <t>47. Informácie k prílohe č. 3 časti P. o zmenách vlastného imania</t>
  </si>
  <si>
    <t>Položka vlastného</t>
  </si>
  <si>
    <t>imania</t>
  </si>
  <si>
    <t>Základné imanie 411, 491</t>
  </si>
  <si>
    <t>Vlastné akcie a vlastné</t>
  </si>
  <si>
    <t>obchodné podiely</t>
  </si>
  <si>
    <t>Zmena základného imania 419</t>
  </si>
  <si>
    <t>Pohľadávky za upísané</t>
  </si>
  <si>
    <t>vlastné imanie 353</t>
  </si>
  <si>
    <t>Emisné ážio 412</t>
  </si>
  <si>
    <t>Ostatné kapitálové fondy 413</t>
  </si>
  <si>
    <t>Zákonný rezervný fond a nedeliteľný fond 418,422</t>
  </si>
  <si>
    <t>Rezervný fond na vlast akcie a vlastné podiely417,421</t>
  </si>
  <si>
    <t>Štatutárne fondy 423</t>
  </si>
  <si>
    <t>Ostatné fondy 427</t>
  </si>
  <si>
    <t>Oceňovacie rozdiely</t>
  </si>
  <si>
    <t>z precenenia majetku</t>
  </si>
  <si>
    <t>a záväzkov 414</t>
  </si>
  <si>
    <t>z kapitálových účastín 415</t>
  </si>
  <si>
    <t>z precenenia pri</t>
  </si>
  <si>
    <t>zlúčení, splynutí</t>
  </si>
  <si>
    <t>a rozdelení 416</t>
  </si>
  <si>
    <t>Nerozdelený zisk</t>
  </si>
  <si>
    <t>minulých rokov 428</t>
  </si>
  <si>
    <t>Neuhradená</t>
  </si>
  <si>
    <t>strata minulých rokov 429</t>
  </si>
  <si>
    <t>hospodárenia bežného</t>
  </si>
  <si>
    <t>Ostatné položky</t>
  </si>
  <si>
    <t>vlastného imania</t>
  </si>
  <si>
    <t>Účet 491 - Vlastné</t>
  </si>
  <si>
    <t>imanie fyzickej osoby-</t>
  </si>
  <si>
    <t>podnikateľa</t>
  </si>
  <si>
    <t>účtovného obdobia 431</t>
  </si>
  <si>
    <t xml:space="preserve"> </t>
  </si>
  <si>
    <t xml:space="preserve">R.  Informácie o účtovných jednotkách podľa § 23 ods. 6 </t>
  </si>
  <si>
    <t>( ktorých činnosť je zaradená do kategórie priemyselnej výroby podľa osobitého predpisu - čistý obrat dosiahol viac 
ako  250 000 000 € v predchádzajúcom účtovnom období )</t>
  </si>
  <si>
    <t>(a) Informácie o zložení a výške základného imania pripadajúce na orgány verejnej moci a iné osoby, v ktorých má orgán verejnej moci väčšinový podiel</t>
  </si>
  <si>
    <t>Komentár :</t>
  </si>
  <si>
    <t>(b) Cenné papiere vo vlastníctve orgánov verejnej moci a  iných osôb, v ktorých má orgán verejnej moci väčšinový podiel</t>
  </si>
  <si>
    <t>(c) Výška dotácií a návratných finančných výpomoci</t>
  </si>
  <si>
    <t>(d) Výška prijatých úverov, poskytnutých prečerpaní úverov, prijatých kapitálových príspevkov s uvedením úrokových sadzieb</t>
  </si>
  <si>
    <t>(e) Výška ponúknutých záruk orgánom verejnej moci a inou účtovnou jednotkou , v ktorých má orgán verejnej moci väčšinový podiel</t>
  </si>
  <si>
    <t>(f) Výška vyplatených dividend a výška nerozdeleného zisku</t>
  </si>
  <si>
    <t>(g) Iná forma prijateľnej štátnej pomoci, najmä odpustenie súm, ktoré ÚJ dlhuje štátu alebo inému subjektu verejnej správy</t>
  </si>
  <si>
    <t xml:space="preserve">S.  Informácie o účtovných jednotkách podľa § 23 ods. 6 </t>
  </si>
  <si>
    <t>( sa uvedú informácie o finančných vzťahoch medzi orgánom verejnej moci a ÚJ )</t>
  </si>
  <si>
    <t>(a) o náhradách strát z hospodárskej činnosti ÚJ</t>
  </si>
  <si>
    <t xml:space="preserve">(b) o peňažných a nepeňažných vkladoch </t>
  </si>
  <si>
    <t>(c) o nenávratných finančných príspevkoch alebo pôžičkách za zvýhodnených podmienok</t>
  </si>
  <si>
    <t>(d) o finančných výhodách , ktorými sú napríklad nevymáhanie pohľadávky  voči ÚJ</t>
  </si>
  <si>
    <t>(e) o vzdaní sa dividend alebo podielov na zisku</t>
  </si>
  <si>
    <t>(f) o poskytnutých náhradách za finančné povinnosti uložené orgánom verejnej moci</t>
  </si>
  <si>
    <t>01</t>
  </si>
  <si>
    <t>02</t>
  </si>
  <si>
    <t>A.</t>
  </si>
  <si>
    <t>03</t>
  </si>
  <si>
    <t>A.I.</t>
  </si>
  <si>
    <t>A.I.1.</t>
  </si>
  <si>
    <t>2.</t>
  </si>
  <si>
    <t>3.</t>
  </si>
  <si>
    <t>4.</t>
  </si>
  <si>
    <t>5.</t>
  </si>
  <si>
    <t>09</t>
  </si>
  <si>
    <t>6.</t>
  </si>
  <si>
    <t>7.</t>
  </si>
  <si>
    <t>A.II.</t>
  </si>
  <si>
    <t>11</t>
  </si>
  <si>
    <t xml:space="preserve">A.II.1. </t>
  </si>
  <si>
    <t>18</t>
  </si>
  <si>
    <t>8.</t>
  </si>
  <si>
    <t>9.</t>
  </si>
  <si>
    <t>20</t>
  </si>
  <si>
    <t>A.III.</t>
  </si>
  <si>
    <t>21</t>
  </si>
  <si>
    <t>A.III.1.</t>
  </si>
  <si>
    <t>10.</t>
  </si>
  <si>
    <t>11.</t>
  </si>
  <si>
    <t>33</t>
  </si>
  <si>
    <t>B.</t>
  </si>
  <si>
    <t>34</t>
  </si>
  <si>
    <t>B.I.</t>
  </si>
  <si>
    <t>35</t>
  </si>
  <si>
    <t>B.I.1.</t>
  </si>
  <si>
    <t>36</t>
  </si>
  <si>
    <t>37</t>
  </si>
  <si>
    <t>38</t>
  </si>
  <si>
    <t>39</t>
  </si>
  <si>
    <t>41</t>
  </si>
  <si>
    <t>B.II.</t>
  </si>
  <si>
    <t>42</t>
  </si>
  <si>
    <t>B.II.1.</t>
  </si>
  <si>
    <t>1.a.</t>
  </si>
  <si>
    <t>1.b.</t>
  </si>
  <si>
    <t>1.c.</t>
  </si>
  <si>
    <t>53</t>
  </si>
  <si>
    <t>B.III.</t>
  </si>
  <si>
    <t>54</t>
  </si>
  <si>
    <t>B.III.1.</t>
  </si>
  <si>
    <t>66</t>
  </si>
  <si>
    <t>B.IV.</t>
  </si>
  <si>
    <t>67</t>
  </si>
  <si>
    <t>B.IV.1.</t>
  </si>
  <si>
    <t>68</t>
  </si>
  <si>
    <t>69</t>
  </si>
  <si>
    <t>71</t>
  </si>
  <si>
    <t>B.V.</t>
  </si>
  <si>
    <t>72</t>
  </si>
  <si>
    <t>B.V.1.</t>
  </si>
  <si>
    <t>73</t>
  </si>
  <si>
    <t>74</t>
  </si>
  <si>
    <t>C.</t>
  </si>
  <si>
    <t>75</t>
  </si>
  <si>
    <t>C.1.</t>
  </si>
  <si>
    <t>76</t>
  </si>
  <si>
    <t>77</t>
  </si>
  <si>
    <t>78</t>
  </si>
  <si>
    <t>79</t>
  </si>
  <si>
    <t>80</t>
  </si>
  <si>
    <t>81</t>
  </si>
  <si>
    <t>82</t>
  </si>
  <si>
    <t>83</t>
  </si>
  <si>
    <t>84</t>
  </si>
  <si>
    <t>85</t>
  </si>
  <si>
    <t xml:space="preserve">A.III. </t>
  </si>
  <si>
    <t>86</t>
  </si>
  <si>
    <t>A.IV.</t>
  </si>
  <si>
    <t>87</t>
  </si>
  <si>
    <t>A.IV.1.</t>
  </si>
  <si>
    <t>88</t>
  </si>
  <si>
    <t>89</t>
  </si>
  <si>
    <t>A.V.</t>
  </si>
  <si>
    <t>90</t>
  </si>
  <si>
    <t>A.V.1.</t>
  </si>
  <si>
    <t>91</t>
  </si>
  <si>
    <t>92</t>
  </si>
  <si>
    <t>A.VI.</t>
  </si>
  <si>
    <t>93</t>
  </si>
  <si>
    <t>A.VI.1.</t>
  </si>
  <si>
    <t>94</t>
  </si>
  <si>
    <t>95</t>
  </si>
  <si>
    <t>96</t>
  </si>
  <si>
    <t>A.VII.</t>
  </si>
  <si>
    <t>97</t>
  </si>
  <si>
    <t>A.VII.1.</t>
  </si>
  <si>
    <t>98</t>
  </si>
  <si>
    <t>99</t>
  </si>
  <si>
    <t>A.VIII.</t>
  </si>
  <si>
    <t>100</t>
  </si>
  <si>
    <t>101</t>
  </si>
  <si>
    <t>102</t>
  </si>
  <si>
    <t>103</t>
  </si>
  <si>
    <t>104</t>
  </si>
  <si>
    <t>105</t>
  </si>
  <si>
    <t>106</t>
  </si>
  <si>
    <t>108</t>
  </si>
  <si>
    <t>109</t>
  </si>
  <si>
    <t>113</t>
  </si>
  <si>
    <t>114</t>
  </si>
  <si>
    <t>12.</t>
  </si>
  <si>
    <t>118</t>
  </si>
  <si>
    <t>125</t>
  </si>
  <si>
    <t>126</t>
  </si>
  <si>
    <t>127</t>
  </si>
  <si>
    <t>128</t>
  </si>
  <si>
    <t>129</t>
  </si>
  <si>
    <t>134</t>
  </si>
  <si>
    <t>135</t>
  </si>
  <si>
    <t>136</t>
  </si>
  <si>
    <t>137</t>
  </si>
  <si>
    <t>138</t>
  </si>
  <si>
    <t>B.VI.</t>
  </si>
  <si>
    <t>B.VII.</t>
  </si>
  <si>
    <t>140</t>
  </si>
  <si>
    <t>141</t>
  </si>
  <si>
    <t>142</t>
  </si>
  <si>
    <t>143</t>
  </si>
  <si>
    <t>144</t>
  </si>
  <si>
    <t>145</t>
  </si>
  <si>
    <t>*</t>
  </si>
  <si>
    <t>**</t>
  </si>
  <si>
    <t>I.</t>
  </si>
  <si>
    <t xml:space="preserve">II. </t>
  </si>
  <si>
    <t>III.</t>
  </si>
  <si>
    <t>IV.</t>
  </si>
  <si>
    <t>V.</t>
  </si>
  <si>
    <t>VI.</t>
  </si>
  <si>
    <t>VII.</t>
  </si>
  <si>
    <t>D.</t>
  </si>
  <si>
    <t>E.</t>
  </si>
  <si>
    <t>E.1.</t>
  </si>
  <si>
    <t>F.</t>
  </si>
  <si>
    <t>G.</t>
  </si>
  <si>
    <t>G.1.</t>
  </si>
  <si>
    <t>H.</t>
  </si>
  <si>
    <t>J.</t>
  </si>
  <si>
    <t>***</t>
  </si>
  <si>
    <t>VIII.</t>
  </si>
  <si>
    <t>IX.</t>
  </si>
  <si>
    <t>IX.1.</t>
  </si>
  <si>
    <t>X.</t>
  </si>
  <si>
    <t>X.1.</t>
  </si>
  <si>
    <t>XI.</t>
  </si>
  <si>
    <t>XI.1.</t>
  </si>
  <si>
    <t>XII.</t>
  </si>
  <si>
    <t>XIII.</t>
  </si>
  <si>
    <t>XIV.</t>
  </si>
  <si>
    <t>K.</t>
  </si>
  <si>
    <t>L.</t>
  </si>
  <si>
    <t>M.</t>
  </si>
  <si>
    <t>N.</t>
  </si>
  <si>
    <t>N.1.</t>
  </si>
  <si>
    <t>O.</t>
  </si>
  <si>
    <t>P.</t>
  </si>
  <si>
    <t>Q.</t>
  </si>
  <si>
    <t>****</t>
  </si>
  <si>
    <t>R.</t>
  </si>
  <si>
    <t>R.1.</t>
  </si>
  <si>
    <t>S.</t>
  </si>
  <si>
    <t>Poznámky Uč POD 3 - 01</t>
  </si>
  <si>
    <t>DIČ</t>
  </si>
  <si>
    <t>Informácie o prehľade peňažných tokov pri použití nepriamej metódy</t>
  </si>
  <si>
    <t>Označenie                  položky</t>
  </si>
  <si>
    <t>Obsah položky</t>
  </si>
  <si>
    <t>Peňažné toky z prevádzkovej činnosti</t>
  </si>
  <si>
    <t>Z/S</t>
  </si>
  <si>
    <t>Výsledok hospodárenia z bežnej činnosti pred zdanením daňou z príjmov  (+/-)</t>
  </si>
  <si>
    <t>A. 1.</t>
  </si>
  <si>
    <t>A. 1. 1.</t>
  </si>
  <si>
    <t>Odpisy dlhodobého nehmotného majetku a dlhodobého hmotného majetku (+)</t>
  </si>
  <si>
    <t>A. 1. 2.</t>
  </si>
  <si>
    <t>Zostatková hodnota dlhodobého nehmotného majetku a dlhodobého hmotného majetku účtovaná pri vyradení tohto majetku do nákladov na bežnú činnosť, s výnimkou  jeho  predaja (+)</t>
  </si>
  <si>
    <t>A. 1. 3.</t>
  </si>
  <si>
    <t>Odpis opravnej položky k nadobudnutému majetku  (+/-)</t>
  </si>
  <si>
    <t>A. 1. 4.</t>
  </si>
  <si>
    <t>Zmena stavu dlhodobých rezerv  (+/-)</t>
  </si>
  <si>
    <t>A. 1. 5.</t>
  </si>
  <si>
    <t>Zmena stavu opravných položiek  (+/-)</t>
  </si>
  <si>
    <t>A. 1. 6.</t>
  </si>
  <si>
    <t>Zmena stavu položiek časového rozlíšenia nákladov a výnosov  (+/-)</t>
  </si>
  <si>
    <t>A. 1. 7.</t>
  </si>
  <si>
    <t>Dividendy a iné podiely na zisku účtované do výnosov   (-)</t>
  </si>
  <si>
    <t>A. 1. 8.</t>
  </si>
  <si>
    <t>Úroky účtované do nákladov   (+)</t>
  </si>
  <si>
    <t>A. 1. 9.</t>
  </si>
  <si>
    <t>Úroky účtované do výnosov    (-)</t>
  </si>
  <si>
    <t>A. 1. 10.</t>
  </si>
  <si>
    <t>Kurzový zisk vyčíslený k peňažným prostriedkom a peňažným ekvivalentom ku dňu, ku ktorému sa zostavuje účtovná závierka (-)</t>
  </si>
  <si>
    <t>A. 1. 11.</t>
  </si>
  <si>
    <t>Kurzová strata vyčíslená k peňažným prostriedkom a peňažným ekvivalentom ku dňu, ku ktorému sa zostavuje účtovná závierka (+)</t>
  </si>
  <si>
    <t>A. 1. 12.</t>
  </si>
  <si>
    <t>Výsledok z predaja dlhodobého majetku, s výnimkou majetku, ktorý sa považuje za peňažný ekvivalent (+/-)</t>
  </si>
  <si>
    <t>A. 1. 13.</t>
  </si>
  <si>
    <t>Ostatné položky nepeňažného charakteru, ktoré ovplyvňujú výsledok hospodárenia z bežnej činnosti, s výnimkou tých, ktoré sa uvádzajú osobitne v iných častiach prehľadu peňažných tokov  (+/-)</t>
  </si>
  <si>
    <t>A. 2.</t>
  </si>
  <si>
    <t>A. 2. 1.</t>
  </si>
  <si>
    <t>Zmena stavu pohľadávok z prevádzkovej činnosti (-/+)</t>
  </si>
  <si>
    <t>A. 2. 2.</t>
  </si>
  <si>
    <t>Zmena stavu záväzkov z prevádzkovej činnosti (+/-)</t>
  </si>
  <si>
    <t>A. 2. 3.</t>
  </si>
  <si>
    <t>Zmena stavu zásob (-/+)</t>
  </si>
  <si>
    <t>A. 2. 4.</t>
  </si>
  <si>
    <t>Poznámky Úč POD 3 - 04</t>
  </si>
  <si>
    <t>Peňažné  toky  z prevádzkovej  činnosti s výnimkou príjmov a výdavkov, ktoré sa  uvádzajú  osobitne v iných častiach prehľadu  peňažných tokov (+/-),  (súčet Z/S  +  A. 1. + A. 2.)</t>
  </si>
  <si>
    <t>A. 3.</t>
  </si>
  <si>
    <t>Prijaté úroky, s výnimkou tých, ktoré sa začleňujú do investičných činností (+)</t>
  </si>
  <si>
    <t>A. 4.</t>
  </si>
  <si>
    <t>Výdavky na zaplatené úroky, s výnimkou tých, ktoré sa začleňujú do finančných činností (-)</t>
  </si>
  <si>
    <t>A. 5.</t>
  </si>
  <si>
    <t>Príjmy z dividend a iných podielov na zisku, s výnimkou tých, ktoré sa začleňujú do investičných činností (+)</t>
  </si>
  <si>
    <t>A. 6.</t>
  </si>
  <si>
    <t>Výdavky na vyplatené dividendy  a iné podiely na zisku, s výnimkou tých, ktoré sa začleňujú do finančných činností (-)</t>
  </si>
  <si>
    <t>A. 7.</t>
  </si>
  <si>
    <t>Výdavky na daň z príjmov účtovnej jednotky, s výnimkou tých, ktoré sa  začleňujú do investičných činností alebo finančných činností (-/+)</t>
  </si>
  <si>
    <t>A. 8.</t>
  </si>
  <si>
    <t>Príjmy mimoriadneho charakteru vzťahujúce sa na prevádzkovú činnosť (+)</t>
  </si>
  <si>
    <t>A. 9.</t>
  </si>
  <si>
    <t>Výdavky mimoriadneho charakteru vzťahujúce sa na prevádzkovú činnosť (-)</t>
  </si>
  <si>
    <t>Peňažné toky z investičnej činnosti</t>
  </si>
  <si>
    <t>B. 1.</t>
  </si>
  <si>
    <t>Výdavky na obstaranie dlhodobého nehmotného majetku (-)</t>
  </si>
  <si>
    <t>B. 2.</t>
  </si>
  <si>
    <t>Výdavky na obstaranie dlhodobého hmotného majetku (-)</t>
  </si>
  <si>
    <t>B. 3.</t>
  </si>
  <si>
    <t>B. 4.</t>
  </si>
  <si>
    <t>Príjmy z predaja dlhodobého nehmotného majetku (+)</t>
  </si>
  <si>
    <t>B. 5.</t>
  </si>
  <si>
    <t>Príjmy z predaja dlhodobého hmotného majetku (+)</t>
  </si>
  <si>
    <t>B. 6.</t>
  </si>
  <si>
    <t>B. 7.</t>
  </si>
  <si>
    <t>Výdavky na dlhodobé pôžičky poskytnuté účtovnou jednotkou inej účtovnej jednotke, ktorá je súčasťou konsolidovaného celku (-)</t>
  </si>
  <si>
    <t>B. 8.</t>
  </si>
  <si>
    <t>Príjmy zo splácania dlhodobých pôžičiek poskytnutých  účtovnou jednotkou inej účtovnej jednotke, ktorá je súčasťou konsolidovaného celku (+)</t>
  </si>
  <si>
    <t>B. 9.</t>
  </si>
  <si>
    <t>Výdavky na dlhodobé pôžičky poskytnuté účtovnou jednotkou tretím osobám s výnimkou dlhodobých pôžičiek  poskytnutých  účtovnej jednotke, ktorá je súčasťou konsolidovaného celku (-)</t>
  </si>
  <si>
    <t>B. 10.</t>
  </si>
  <si>
    <t>Príjmy zo splácania pôžičiek poskytnutých účtovnou jednotkou tretím osobám,  s výnimkou  pôžičiek poskytnutých účtovnej jednotke, ktorá je súčasťou konsolidovaného celku (+)</t>
  </si>
  <si>
    <t>B. 11.</t>
  </si>
  <si>
    <t>Prijaté úroky, s výnimkou tých, ktoré sa začleňujú  do prevádzkových činností (+)</t>
  </si>
  <si>
    <t>B. 12.</t>
  </si>
  <si>
    <t>Príjmy z dividend a iných podielov na zisku, s výnimkou tých, ktoré sa začleňujú  do prevádzkových činností (+)</t>
  </si>
  <si>
    <t>B. 13.</t>
  </si>
  <si>
    <t>Výdavky súvisiace s derivátmi s výnimkou, ak sú určené na predaj alebo na obchodovanie, alebo ak sa tieto výdavky považujú za peňažné toky z finančnej  činnosti (-)</t>
  </si>
  <si>
    <t>B. 14.</t>
  </si>
  <si>
    <t>Príjmy súvisiace s derivátmi s výnimkou, ak sú určené na predaj alebo na obchodovanie, alebo ak sa tieto výdavky považujú za peňažné toky z finančnej činnosti (+)</t>
  </si>
  <si>
    <t>B. 15.</t>
  </si>
  <si>
    <t>Výdavky na daň z príjmov účtovnej jednotky, ak je ju možné začleniť do  investičných činností (-)</t>
  </si>
  <si>
    <t>B. 16.</t>
  </si>
  <si>
    <t>Príjmy mimoriadneho charakteru vzťahujúce sa na investičnú činnosť (+)</t>
  </si>
  <si>
    <t>B. 17.</t>
  </si>
  <si>
    <t>Výdavky mimoriadneho charakteru vzťahujúce sa na investičnú činnosť (-)</t>
  </si>
  <si>
    <t>B. 18.</t>
  </si>
  <si>
    <t>Ostatné príjmy vzťahujúce sa na investičnú činnosť  (+)</t>
  </si>
  <si>
    <t>B. 19.</t>
  </si>
  <si>
    <t>Ostatné výdavky vzťahujúce sa na investičnú činnosť (-)</t>
  </si>
  <si>
    <t>Peňažné toky z finančnej činnosti</t>
  </si>
  <si>
    <t>C. 1.</t>
  </si>
  <si>
    <t>Peňažné toky vo  vlastnom  imaní (súčet C. 1. 1. až C. 1. 8.)</t>
  </si>
  <si>
    <t>C. 1. 1.</t>
  </si>
  <si>
    <t>Príjmy z upísaných akcií a obchodných podielov (+)</t>
  </si>
  <si>
    <t>C. 1. 2.</t>
  </si>
  <si>
    <t>Príjmy z  ďalších vkladov do vlastného imania spoločníkmi alebo fyzickou osobou, ktorá je  účtovnou jednotkou (+)</t>
  </si>
  <si>
    <t>C. 1. 3.</t>
  </si>
  <si>
    <t>Prijaté peňažné dary (+)</t>
  </si>
  <si>
    <t>C. 1. 4.</t>
  </si>
  <si>
    <t>Príjmy z úhrady straty spoločníkmi (+)</t>
  </si>
  <si>
    <t>C. 1. 5.</t>
  </si>
  <si>
    <t>Výdavky na obstaranie alebo spätné odkúpenie vlastných akcií a vlastných obchodných podielov (-)</t>
  </si>
  <si>
    <t>C. 1. 6.</t>
  </si>
  <si>
    <t>Výdavky spojené so znížením fondov vytvorených  účtovnou jednotkou (-)</t>
  </si>
  <si>
    <t>C. 1. 7.</t>
  </si>
  <si>
    <t>Výdavky na vyplatenie podielu na vlastnom imaní spoločníkmi účtovnej jednotky   a fyzickou osobou, ktorá je účtovnou jednotkou (-)</t>
  </si>
  <si>
    <t>C. 1. 8.</t>
  </si>
  <si>
    <t>Výdavky z  iných dôvodov, ktoré súvisia so znížením vlastného imania (-)</t>
  </si>
  <si>
    <t>C. 2.</t>
  </si>
  <si>
    <t>C. 2. 1.</t>
  </si>
  <si>
    <t>Príjmy z emisie dlhových cenných papierov (+)</t>
  </si>
  <si>
    <t>C. 2. 2.</t>
  </si>
  <si>
    <t>Výdavky na úhradu záväzkov z dlhových CP (-)</t>
  </si>
  <si>
    <t>C. 2. 3.</t>
  </si>
  <si>
    <t>C. 2. 4.</t>
  </si>
  <si>
    <t>Výdavky na splácanie úverov, ktoré  účtovnej jednotke poskytla banka alebo pobočka zahraničnej banky, s výnimkou úverov, ktoré boli poskytnuté na zabezpečenie hlavného predmetu činnosti (-)</t>
  </si>
  <si>
    <t>C. 2. 5.</t>
  </si>
  <si>
    <t>Príjmy z prijatých pôžičiek (+)</t>
  </si>
  <si>
    <t>C. 2. 6.</t>
  </si>
  <si>
    <t>Výdavky na splácanie pôžičiek (-)</t>
  </si>
  <si>
    <t>C. 2. 7.</t>
  </si>
  <si>
    <t>Výdavky na úhradu záväzkov z používania majetku, ktorý je predmetom zmluvy o kúpe prenajatej veci (-)</t>
  </si>
  <si>
    <t>C. 2. 8.</t>
  </si>
  <si>
    <t>Príjmy z ostatných dlhodobých záväzkov a krátkodobých záväzkov vyplývajúcich z finančnej činnosti  účtovnej jednotky, s výnimkou tých, ktoré sa uvádzajú osobitne  v inej časti prehľadu peňažných tokov (+)</t>
  </si>
  <si>
    <t>C. 2. 9.</t>
  </si>
  <si>
    <t>Výdavky na splácanie ostatných dlhodobých záväzkov  a krátkodobých záväzkov vyplývajúcich z finančnej činnosti  účtovnej jednotky, s výnimkou tých, ktoré sa uvádzajú osobitne  v inej časti prehľadu peňažných tokov (-)</t>
  </si>
  <si>
    <t>C. 3.</t>
  </si>
  <si>
    <t>Výdavky na zaplatené úroky, s výnimkou tých, ktoré sa začleňujú do prevádzkových činností (-)</t>
  </si>
  <si>
    <t>C. 4.</t>
  </si>
  <si>
    <t>Výdavky na vyplatené dividendy a iné podiely na zisku, s výnimkou tých, ktoré sa začleňujú do prevádzkových činností (-)</t>
  </si>
  <si>
    <t>C. 5.</t>
  </si>
  <si>
    <t>Výdavky súvisiace s derivátmi, s výnimkou, ak sú určené na predaj alebo na obchodovanie, alebo ak sa považujú za  peňažné toky z investičnej činnosti (-)</t>
  </si>
  <si>
    <t>C. 6.</t>
  </si>
  <si>
    <t>Príjmy súvisiace s  derivátmi, s výnimkou, ak sú určené na predaj alebo na obchodovanie, alebo ak sa považujú za peňažné toky z  investičnej činnosti (+)</t>
  </si>
  <si>
    <t>C. 7.</t>
  </si>
  <si>
    <t>Výdavky na daň z príjmov   účtovnej jednotky, ak ich možno  začleniť do finančných činností (-)</t>
  </si>
  <si>
    <t>C. 8.</t>
  </si>
  <si>
    <t>Príjmy mimoriadneho charakteru vzťahujúce sa na finančnú činnosť (+)</t>
  </si>
  <si>
    <t>C. 9.</t>
  </si>
  <si>
    <t>Výdavky mimoriadneho charakteru vzťahujúce sa na finančnú činnosť (-)</t>
  </si>
  <si>
    <t>Čisté peňažné  toky  z finančnej činnosti (súčet C. 1. až C. 9.)</t>
  </si>
  <si>
    <t>Čisté zvýšenie alebo čisté  zníženie peňažných prostriedkov (+/-), (súčet A + B + C)</t>
  </si>
  <si>
    <t xml:space="preserve">E. </t>
  </si>
  <si>
    <t xml:space="preserve">F. </t>
  </si>
  <si>
    <t>Stav peňažných prostriedkov a peňažných ekvivalentov na konci účtovného  obdobia pred zohľadnením kurzových rozdielov vyčíslených ku dňu, ku ktorému  sa zostavuje účtovná závierka (+/-)</t>
  </si>
  <si>
    <t xml:space="preserve">G. </t>
  </si>
  <si>
    <t xml:space="preserve">Kurzové rozdiely vyčíslené k peňažným prostriedkom a peňažným ekvivalentom ku dňu, ku ktorému sa zostavuje účtovná závierka (+/-) </t>
  </si>
  <si>
    <t xml:space="preserve">H. </t>
  </si>
  <si>
    <t>Zostatok peňažných prostriedkov a peňažných ekvivalentov na konci účtovného  obdobia upravený o kurzové rozdiely vyčíslené ku dňu, ku ktorému sa zostavuje  účtovná závierka (+/-)</t>
  </si>
  <si>
    <t>TU NEMATE POVOLENY VSTUP - TU SU PRENESENE VSTUPNE UDAJE HK 2014 A 2013 A Z TEJTO TAB VYTVARAM SUVAHU  A DO POZNAMOK UKLADAM UDAJE</t>
  </si>
  <si>
    <t>POC.STAV</t>
  </si>
  <si>
    <t>Aktuálny rok 2013</t>
  </si>
  <si>
    <t>Predošlý rok 2012</t>
  </si>
  <si>
    <t>010000</t>
  </si>
  <si>
    <t>Nehmotný investičný majetok</t>
  </si>
  <si>
    <t>011000</t>
  </si>
  <si>
    <t>Zriaďovacie výdavky</t>
  </si>
  <si>
    <t>012000</t>
  </si>
  <si>
    <t>Aktivované náklady na vývoj</t>
  </si>
  <si>
    <t>013000</t>
  </si>
  <si>
    <t>014000</t>
  </si>
  <si>
    <t>Oceniteľné práva</t>
  </si>
  <si>
    <t>015000</t>
  </si>
  <si>
    <t>018</t>
  </si>
  <si>
    <t>Drobný nehmotný investičný majetok</t>
  </si>
  <si>
    <t>019000</t>
  </si>
  <si>
    <t>Ostatný dlhodobý nehmotný majetok</t>
  </si>
  <si>
    <t>Dlhodobý hmotný  majetok - odpisovaný</t>
  </si>
  <si>
    <t>021000</t>
  </si>
  <si>
    <t>022000</t>
  </si>
  <si>
    <t>Samostatné hnuteľné veci a súbory hnuteľných vecí</t>
  </si>
  <si>
    <t>023</t>
  </si>
  <si>
    <t>024</t>
  </si>
  <si>
    <t>025000</t>
  </si>
  <si>
    <t>Pestovateľské celky trvalých porastov</t>
  </si>
  <si>
    <t>026000</t>
  </si>
  <si>
    <t>Základné stádo a ťažné zvieratá</t>
  </si>
  <si>
    <t>028</t>
  </si>
  <si>
    <t>Drobný hmotný investičný majetok</t>
  </si>
  <si>
    <t>029000</t>
  </si>
  <si>
    <t>Ostatný dlhodobý hmotný majetok</t>
  </si>
  <si>
    <t>Dlhodobý hmotný  majetok - neodpisovaný</t>
  </si>
  <si>
    <t>031000</t>
  </si>
  <si>
    <t>032000</t>
  </si>
  <si>
    <t>Umelecké diela a zbierky</t>
  </si>
  <si>
    <t>Obstaranie nehmotných a hmotných investícií</t>
  </si>
  <si>
    <t>041000</t>
  </si>
  <si>
    <t>Obstaranie dlhodobého nehmotného majetku</t>
  </si>
  <si>
    <t>042000</t>
  </si>
  <si>
    <t>Obstaranie dlhodobého hmotného majetku</t>
  </si>
  <si>
    <t>043000</t>
  </si>
  <si>
    <t>Obstaranie dlhodobého finančného majetku</t>
  </si>
  <si>
    <t xml:space="preserve">Poskytnuté preddavky na  dlhodobý majetok </t>
  </si>
  <si>
    <t>Poskytnuté preddavky  na nehmotný a hmotný invest.majetok</t>
  </si>
  <si>
    <t>051000</t>
  </si>
  <si>
    <t>Poskytnuté preddavky na dlhodobý nehmotný majetok</t>
  </si>
  <si>
    <t>052000</t>
  </si>
  <si>
    <t>Poskytnuté preddavky na dlhodobý hmotný majetok</t>
  </si>
  <si>
    <t>053000</t>
  </si>
  <si>
    <t>Poskytnuté preddavky na dlhodobý finančný majetok</t>
  </si>
  <si>
    <t>061000</t>
  </si>
  <si>
    <t>Podielové cenné papiere a podiely v ovládanej osobe</t>
  </si>
  <si>
    <t>062000</t>
  </si>
  <si>
    <t>Podielové cenné papiere a podiely v spoločnosti s podst. vplyvom</t>
  </si>
  <si>
    <t>063000</t>
  </si>
  <si>
    <t>Realizovateľné cenné papiere a podiely</t>
  </si>
  <si>
    <t>065000</t>
  </si>
  <si>
    <t>Dlhové cenné papiere držané do splatnosti</t>
  </si>
  <si>
    <t>066000</t>
  </si>
  <si>
    <t>Pôžičky účtovnej jednotke v konsolidovanom celku</t>
  </si>
  <si>
    <t>067000</t>
  </si>
  <si>
    <t>069000</t>
  </si>
  <si>
    <t>Ostatný dlhodobý finančný majetok</t>
  </si>
  <si>
    <t xml:space="preserve">Oprávky k dlhodobému nehmotnému majetku </t>
  </si>
  <si>
    <t>Oprávky k nehmotnému investičnému majetku</t>
  </si>
  <si>
    <t>071000</t>
  </si>
  <si>
    <t>Oprávky k zriaďovacím nákladom</t>
  </si>
  <si>
    <t>072000</t>
  </si>
  <si>
    <t>Oprávky k aktivovaným nákladom na vývoj</t>
  </si>
  <si>
    <t>073000</t>
  </si>
  <si>
    <t>Oprávky k softvéru</t>
  </si>
  <si>
    <t>074000</t>
  </si>
  <si>
    <t>Oprávky k oceniteľným právam</t>
  </si>
  <si>
    <t>075000</t>
  </si>
  <si>
    <t>Oprávky ku goodwillu</t>
  </si>
  <si>
    <t>078</t>
  </si>
  <si>
    <t>Oprávky k drobnému nehmotnému investičnému majetku</t>
  </si>
  <si>
    <t>079000</t>
  </si>
  <si>
    <t>Oprávky k ostatnému dlhodobému nehmotnému majetku</t>
  </si>
  <si>
    <t xml:space="preserve">Oprávky k dlhodobému hmotnému majetku </t>
  </si>
  <si>
    <t>081000</t>
  </si>
  <si>
    <t>Oprávky k stavbám</t>
  </si>
  <si>
    <t>082000</t>
  </si>
  <si>
    <t>Oprávky k samostatným hnuteľným veciam a k súboru hnuteľ. vecí</t>
  </si>
  <si>
    <t>083</t>
  </si>
  <si>
    <t>Oprávky k dopravným prostriedkom</t>
  </si>
  <si>
    <t>084</t>
  </si>
  <si>
    <t>Oprávky k inventáru</t>
  </si>
  <si>
    <t>085000</t>
  </si>
  <si>
    <t>Oprávky k pestovateľským celkom trvalých porastov</t>
  </si>
  <si>
    <t>086000</t>
  </si>
  <si>
    <t>Oprávky k základnému stádu a úžitkovým zvieratám</t>
  </si>
  <si>
    <t>088</t>
  </si>
  <si>
    <t>Oprávky k drobnému hmotnému investičnému majetku</t>
  </si>
  <si>
    <t>089000</t>
  </si>
  <si>
    <t>Oprávky k ostatnému dlhodobému hmotnému majetku</t>
  </si>
  <si>
    <t>Opravné položky k dlhodobému majetku</t>
  </si>
  <si>
    <t>091000</t>
  </si>
  <si>
    <t>Opravná položka k dlhodobému nehmotnému majetku</t>
  </si>
  <si>
    <t>092000</t>
  </si>
  <si>
    <t>Opravná položka k dlhodobému hmotnému majetku</t>
  </si>
  <si>
    <t>093000</t>
  </si>
  <si>
    <t>Opravná položka k nedokončenému dlhodobému nehmotnému majetku</t>
  </si>
  <si>
    <t>094000</t>
  </si>
  <si>
    <t>Opravná položka k nedokončenému dlhodobému hmotnému majetku</t>
  </si>
  <si>
    <t>095000</t>
  </si>
  <si>
    <t>Opravná položka k poskytnutým preddavkom na dlhodobý majetok</t>
  </si>
  <si>
    <t>096000</t>
  </si>
  <si>
    <t>Opravná položka k dlhodobému finančnému majetku</t>
  </si>
  <si>
    <t>097000</t>
  </si>
  <si>
    <t>Opravná položka k nadobudnutému majetku</t>
  </si>
  <si>
    <t>098000</t>
  </si>
  <si>
    <t>Oprávky k opravnej položke k nadobudnutému majetku</t>
  </si>
  <si>
    <t>111000</t>
  </si>
  <si>
    <t>Obstaranie  materiálu</t>
  </si>
  <si>
    <t>112000</t>
  </si>
  <si>
    <t>Materiál na sklade</t>
  </si>
  <si>
    <t>119000</t>
  </si>
  <si>
    <t>Materiál na ceste</t>
  </si>
  <si>
    <t>Zásoby vlastnej výroby</t>
  </si>
  <si>
    <t>121000</t>
  </si>
  <si>
    <t>122000</t>
  </si>
  <si>
    <t>Polotovary vlastnej výroby</t>
  </si>
  <si>
    <t>123000</t>
  </si>
  <si>
    <t>124000</t>
  </si>
  <si>
    <t>131000</t>
  </si>
  <si>
    <t>Obstaranie tovaru</t>
  </si>
  <si>
    <t>132000</t>
  </si>
  <si>
    <t>Tovar na sklade a v predajniach</t>
  </si>
  <si>
    <t>139000</t>
  </si>
  <si>
    <t>Tovar na ceste</t>
  </si>
  <si>
    <t>Opravné položky k zásobam</t>
  </si>
  <si>
    <t>191000</t>
  </si>
  <si>
    <t>Opravná položka k materiálu</t>
  </si>
  <si>
    <t>192000</t>
  </si>
  <si>
    <t>Opravná položka k nedokončenej výrobe</t>
  </si>
  <si>
    <t>193000</t>
  </si>
  <si>
    <t>Opravná položka k polotovarom vlastnej výroby</t>
  </si>
  <si>
    <t>194000</t>
  </si>
  <si>
    <t>Opravná položka k výrobkom</t>
  </si>
  <si>
    <t>195000</t>
  </si>
  <si>
    <t>Opravná položka k zvieratám</t>
  </si>
  <si>
    <t>196000</t>
  </si>
  <si>
    <t>Opravná položka k tovaru</t>
  </si>
  <si>
    <t>Peniaze</t>
  </si>
  <si>
    <t>211000</t>
  </si>
  <si>
    <t>Pokladnica</t>
  </si>
  <si>
    <t>213000</t>
  </si>
  <si>
    <t>Ceniny</t>
  </si>
  <si>
    <t>221000</t>
  </si>
  <si>
    <t>Bankové účty</t>
  </si>
  <si>
    <t>222</t>
  </si>
  <si>
    <t>Bankové účty klientov</t>
  </si>
  <si>
    <t>Bežné bankové úvery</t>
  </si>
  <si>
    <t>231000</t>
  </si>
  <si>
    <t>Krátkodobé bankové úvery</t>
  </si>
  <si>
    <t>232000</t>
  </si>
  <si>
    <t>Eskontné úvery</t>
  </si>
  <si>
    <t>Iné krátkodobé finančné výpomoci</t>
  </si>
  <si>
    <t>241000</t>
  </si>
  <si>
    <t>Vydané krátkodobé dlhopisy</t>
  </si>
  <si>
    <t>249000</t>
  </si>
  <si>
    <t>Ostatné krátkodobé finančné výpomoci</t>
  </si>
  <si>
    <t>251000</t>
  </si>
  <si>
    <t>Majetkové cenné papiere na obchodovanie</t>
  </si>
  <si>
    <t>252000</t>
  </si>
  <si>
    <t>253000</t>
  </si>
  <si>
    <t>Dlhové cenné papiere na obchodovanie</t>
  </si>
  <si>
    <t>255000</t>
  </si>
  <si>
    <t>Vlastné dlhopisy</t>
  </si>
  <si>
    <t>256000</t>
  </si>
  <si>
    <t>Dlhové cenné papiere so splatnosťou do jedného roka držané do splatnosti</t>
  </si>
  <si>
    <t>257000</t>
  </si>
  <si>
    <t>Ostatné realizovateľné cenné papiere</t>
  </si>
  <si>
    <t>259000</t>
  </si>
  <si>
    <t>Obstaranie krátkodobého finančného majetku</t>
  </si>
  <si>
    <t>Prevody medzi finančnými účtami</t>
  </si>
  <si>
    <t>261000</t>
  </si>
  <si>
    <t>Peniaze na ceste</t>
  </si>
  <si>
    <t>Opravné položky ku krátkodobému finančnému majetku</t>
  </si>
  <si>
    <t>291000</t>
  </si>
  <si>
    <t>Opravná položka ku krátkodobému finančnému majetku</t>
  </si>
  <si>
    <t>293</t>
  </si>
  <si>
    <t>Opravná položka k dlžným cenným papierom</t>
  </si>
  <si>
    <t>3</t>
  </si>
  <si>
    <t>311000</t>
  </si>
  <si>
    <t>Odberatelia</t>
  </si>
  <si>
    <t>312000</t>
  </si>
  <si>
    <t>Zmenky na inkaso</t>
  </si>
  <si>
    <t>313000</t>
  </si>
  <si>
    <t>Pohľadávky za eskontované cenné papiere</t>
  </si>
  <si>
    <t>314000</t>
  </si>
  <si>
    <t>Poskytnuté preddavky</t>
  </si>
  <si>
    <t>315000</t>
  </si>
  <si>
    <t>Ostatné pohľadávky</t>
  </si>
  <si>
    <t>Záväzky</t>
  </si>
  <si>
    <t>321000</t>
  </si>
  <si>
    <t>Dodávatelia</t>
  </si>
  <si>
    <t>322000</t>
  </si>
  <si>
    <t>Zmenky na úhradu</t>
  </si>
  <si>
    <t>323000</t>
  </si>
  <si>
    <t>Krátkodobé rezervy</t>
  </si>
  <si>
    <t>324000</t>
  </si>
  <si>
    <t>Prijaté preddavky</t>
  </si>
  <si>
    <t>325000</t>
  </si>
  <si>
    <t>Ostatné záväzky</t>
  </si>
  <si>
    <t>326000</t>
  </si>
  <si>
    <t>Nevyfaktúrované dodávky</t>
  </si>
  <si>
    <t>327</t>
  </si>
  <si>
    <t>Záväzky vočí trhom</t>
  </si>
  <si>
    <t>Zúčtovanie so zamestnancami a orgánmi sociálneho zabezpečenia a zdravotného poistenia</t>
  </si>
  <si>
    <t>331000</t>
  </si>
  <si>
    <t>Zamestnanci</t>
  </si>
  <si>
    <t>333000</t>
  </si>
  <si>
    <t>Ostatné záväzky voči zamestnancom</t>
  </si>
  <si>
    <t>335000</t>
  </si>
  <si>
    <t>Pohľadávky voči zamestnancom</t>
  </si>
  <si>
    <t>336000</t>
  </si>
  <si>
    <t>Zúčtovanie s inštitúciami soc. zabezpečenia a zdr. poistenia</t>
  </si>
  <si>
    <t>Zúčtovanie daní a dotácií</t>
  </si>
  <si>
    <t>341000</t>
  </si>
  <si>
    <t>Daň z príjmov</t>
  </si>
  <si>
    <t>342000</t>
  </si>
  <si>
    <t>Ostatné priame dane</t>
  </si>
  <si>
    <t>343000</t>
  </si>
  <si>
    <t>Daň z pridanej hodnoty</t>
  </si>
  <si>
    <t>345000</t>
  </si>
  <si>
    <t>Ostatné dane a poplatky</t>
  </si>
  <si>
    <t>346000</t>
  </si>
  <si>
    <t>Dotácie zo štátneho rozpočtu</t>
  </si>
  <si>
    <t>347000</t>
  </si>
  <si>
    <t>Ostatné dotácie</t>
  </si>
  <si>
    <t>Pohľadavky voči spoločníkom a združeniu</t>
  </si>
  <si>
    <t>351000</t>
  </si>
  <si>
    <t>Pohľadávky v rámci konsolidovaného celku</t>
  </si>
  <si>
    <t>353000</t>
  </si>
  <si>
    <t>Pohľadávky za upísané vlastné imanie</t>
  </si>
  <si>
    <t>354000</t>
  </si>
  <si>
    <t>Pohľadávky voči spoločníkom a členom pri úhrade straty</t>
  </si>
  <si>
    <t>355000</t>
  </si>
  <si>
    <t>Ostatné pohľadávky voči spoločníkom a členom</t>
  </si>
  <si>
    <t>358000</t>
  </si>
  <si>
    <t>Pohľadávky voči účastníkom združenia</t>
  </si>
  <si>
    <t>Záväzky voči spoločníkom a združeniu</t>
  </si>
  <si>
    <t>361000</t>
  </si>
  <si>
    <t>Záväzky v rámci konsolidovaného celku</t>
  </si>
  <si>
    <t>364000</t>
  </si>
  <si>
    <t>Záväzky voči spoločníkom a členom pri rozdelení zisku</t>
  </si>
  <si>
    <t>365000</t>
  </si>
  <si>
    <t>Ostatné záväzky voči spoločníkom a členom</t>
  </si>
  <si>
    <t>366000</t>
  </si>
  <si>
    <t>Záväzky voči spoločníkom a členom zo závislej činnosti</t>
  </si>
  <si>
    <t>367000</t>
  </si>
  <si>
    <t>Záväzky z upísaných nesplatených cenných  papierov a vkladov</t>
  </si>
  <si>
    <t>368000</t>
  </si>
  <si>
    <t>Záväzky voči účastníkom združenia</t>
  </si>
  <si>
    <t>Iné pohľadávky a záväzky</t>
  </si>
  <si>
    <t>371000</t>
  </si>
  <si>
    <t>Pohľadávky z predaja podniku</t>
  </si>
  <si>
    <t>372000</t>
  </si>
  <si>
    <t>Záväzky z kúpy podniku</t>
  </si>
  <si>
    <t>373000</t>
  </si>
  <si>
    <t>Pohľadávky a záväzky z pevných termínových operácií</t>
  </si>
  <si>
    <t>374000</t>
  </si>
  <si>
    <t>Pohľadávky z prenájmu</t>
  </si>
  <si>
    <t>375000</t>
  </si>
  <si>
    <t>Pohľadávky z vydaných dlhopisov</t>
  </si>
  <si>
    <t>376000</t>
  </si>
  <si>
    <t>Nakúpené opcie</t>
  </si>
  <si>
    <t>377000</t>
  </si>
  <si>
    <t>Predané opcie</t>
  </si>
  <si>
    <t>378000</t>
  </si>
  <si>
    <t>379000</t>
  </si>
  <si>
    <t>Iné záväzky</t>
  </si>
  <si>
    <t>Prechodné účty aktív a pasív</t>
  </si>
  <si>
    <t>381000</t>
  </si>
  <si>
    <t>Náklady budúcich období</t>
  </si>
  <si>
    <t>382000</t>
  </si>
  <si>
    <t>Komplexné náklady budúcich období</t>
  </si>
  <si>
    <t>383000</t>
  </si>
  <si>
    <t>Výdavky budúcich období</t>
  </si>
  <si>
    <t>384000</t>
  </si>
  <si>
    <t>Výnosy budúcich období</t>
  </si>
  <si>
    <t>385000</t>
  </si>
  <si>
    <t>Príjmy budúcich období</t>
  </si>
  <si>
    <t>386</t>
  </si>
  <si>
    <t>Kurzové rozdiely aktívne</t>
  </si>
  <si>
    <t>387</t>
  </si>
  <si>
    <t>Kurzové rozdiely pasívne</t>
  </si>
  <si>
    <t>388</t>
  </si>
  <si>
    <t>Dohadné účty aktívne</t>
  </si>
  <si>
    <t>389</t>
  </si>
  <si>
    <t>Dohadné účty pasívne</t>
  </si>
  <si>
    <t>Opravná položka k zúčtovacím vzťahom a vnútorné zúčtovanie</t>
  </si>
  <si>
    <t>391000</t>
  </si>
  <si>
    <t>Opravná položka k pohľadávkam</t>
  </si>
  <si>
    <t>395000</t>
  </si>
  <si>
    <t>Vnútorné zúčtovanie</t>
  </si>
  <si>
    <t>398000</t>
  </si>
  <si>
    <t>Spojovací účet pri združení</t>
  </si>
  <si>
    <t>4</t>
  </si>
  <si>
    <t>Základné imanie a kapitálové fondy</t>
  </si>
  <si>
    <t>411000</t>
  </si>
  <si>
    <t>Základné imanie</t>
  </si>
  <si>
    <t>412000</t>
  </si>
  <si>
    <t>Emisné ážio</t>
  </si>
  <si>
    <t>413000</t>
  </si>
  <si>
    <t>Ostatné kapitálové fondy</t>
  </si>
  <si>
    <t>414000</t>
  </si>
  <si>
    <t>Oceňovacie rozdiely z precenenia majetku a záväzkov</t>
  </si>
  <si>
    <t>415000</t>
  </si>
  <si>
    <t>Oceňovacie rozdiely z kapitálových účastín</t>
  </si>
  <si>
    <t>416000</t>
  </si>
  <si>
    <t>Oceňovacie rozdiely z precenenia pri splynutí a rozdelení</t>
  </si>
  <si>
    <t>417000</t>
  </si>
  <si>
    <t>Zákonný rezervný fond z kapitálových vkladov</t>
  </si>
  <si>
    <t>418000</t>
  </si>
  <si>
    <t>Nedeliteľný fond z kapitálových vkladov</t>
  </si>
  <si>
    <t>419000</t>
  </si>
  <si>
    <t>Zmeny základného imania</t>
  </si>
  <si>
    <t>Fondy  tvorené zo zisku a prevedené výsledky hospodárenia</t>
  </si>
  <si>
    <t>421000</t>
  </si>
  <si>
    <t>Zákonný rezervný fond</t>
  </si>
  <si>
    <t>422000</t>
  </si>
  <si>
    <t>Nedeliteľný fond</t>
  </si>
  <si>
    <t>423000</t>
  </si>
  <si>
    <t>Štatutárne fondy</t>
  </si>
  <si>
    <t>427000</t>
  </si>
  <si>
    <t>Ostatné fondy</t>
  </si>
  <si>
    <t>428000</t>
  </si>
  <si>
    <t>Nerozdelený zisk minulých rokov</t>
  </si>
  <si>
    <t>429000</t>
  </si>
  <si>
    <t>Neuhradená strata minulých rokov</t>
  </si>
  <si>
    <t>431000</t>
  </si>
  <si>
    <t>Výsledok hospodárenia vo schvaľovacom konaní</t>
  </si>
  <si>
    <t>441</t>
  </si>
  <si>
    <t>Sociálny fond</t>
  </si>
  <si>
    <t>Rezervy</t>
  </si>
  <si>
    <t>451000</t>
  </si>
  <si>
    <t>Rezervy zákonné</t>
  </si>
  <si>
    <t>454</t>
  </si>
  <si>
    <t>Rezerva na kurzové straty</t>
  </si>
  <si>
    <t>459000</t>
  </si>
  <si>
    <t>Ostatné rezervy</t>
  </si>
  <si>
    <t>Bankové úvery</t>
  </si>
  <si>
    <t>461000</t>
  </si>
  <si>
    <t>Dlhodobé záväzky</t>
  </si>
  <si>
    <t>471000</t>
  </si>
  <si>
    <t>Dlhodobé záväzky v rámci konsolidovaného celku</t>
  </si>
  <si>
    <t>472000</t>
  </si>
  <si>
    <t>Záväzky zo sociálneho fondu</t>
  </si>
  <si>
    <t>473000</t>
  </si>
  <si>
    <t>Emitované dlhopisy</t>
  </si>
  <si>
    <t>474000</t>
  </si>
  <si>
    <t>Záväzky z prenájmu</t>
  </si>
  <si>
    <t>475000</t>
  </si>
  <si>
    <t>Dlhodobé prijaté preddavky</t>
  </si>
  <si>
    <t>476000</t>
  </si>
  <si>
    <t>Dlhodobé nevyfaktúrované dodávky</t>
  </si>
  <si>
    <t>478000</t>
  </si>
  <si>
    <t>Dlhodobé zmenky na úhradu</t>
  </si>
  <si>
    <t>479000</t>
  </si>
  <si>
    <t>Ostatné dlhodobé záväzky</t>
  </si>
  <si>
    <t>Odložený daňový záväzok a odložená daňová pohľadávka</t>
  </si>
  <si>
    <t>481000</t>
  </si>
  <si>
    <t>Odložený daňový záväzok a odložená daňová pohľadávka</t>
  </si>
  <si>
    <t>Fyzická osoba - podnikateľ</t>
  </si>
  <si>
    <t>491000</t>
  </si>
  <si>
    <t>Vlastné imanie fyzickej osoby - podnikateľa</t>
  </si>
  <si>
    <t>5</t>
  </si>
  <si>
    <t>Spotrebované nákupy</t>
  </si>
  <si>
    <t>501000</t>
  </si>
  <si>
    <t>Spotreba materiálu</t>
  </si>
  <si>
    <t>502000</t>
  </si>
  <si>
    <t>Spotreba energie</t>
  </si>
  <si>
    <t>503000</t>
  </si>
  <si>
    <t>Spotreba ostatných neskladovateľných dodávok</t>
  </si>
  <si>
    <t>504000</t>
  </si>
  <si>
    <t>Predaný tovar</t>
  </si>
  <si>
    <t>Služby</t>
  </si>
  <si>
    <t>511000</t>
  </si>
  <si>
    <t>Opravy a udržiavanie</t>
  </si>
  <si>
    <t>512000</t>
  </si>
  <si>
    <t>Cestovné</t>
  </si>
  <si>
    <t>513000</t>
  </si>
  <si>
    <t>Náklady na reprezentáciu</t>
  </si>
  <si>
    <t>518000</t>
  </si>
  <si>
    <t>Ostatné služby</t>
  </si>
  <si>
    <t>Osobné náklady</t>
  </si>
  <si>
    <t>521000</t>
  </si>
  <si>
    <t>Mzdové náklady</t>
  </si>
  <si>
    <t>522000</t>
  </si>
  <si>
    <t>Príjmy spoločníkov a členov zo závislej činnosti</t>
  </si>
  <si>
    <t>523000</t>
  </si>
  <si>
    <t>Odmeny členom orgánov spoločnosti a družstva</t>
  </si>
  <si>
    <t>524000</t>
  </si>
  <si>
    <t>Zákonné sociálne poistenie</t>
  </si>
  <si>
    <t>525000</t>
  </si>
  <si>
    <t>Ostatné sociálne zabezpečenie</t>
  </si>
  <si>
    <t>526000</t>
  </si>
  <si>
    <t>Sociálne náklady fyzickej osoby - podnikateľa</t>
  </si>
  <si>
    <t>527000</t>
  </si>
  <si>
    <t>Zákonné sociálne náklady</t>
  </si>
  <si>
    <t>528000</t>
  </si>
  <si>
    <t>Ostatné sociálne náklady</t>
  </si>
  <si>
    <t>Dane a poplatky</t>
  </si>
  <si>
    <t>531000</t>
  </si>
  <si>
    <t>Cestná daň</t>
  </si>
  <si>
    <t>532000</t>
  </si>
  <si>
    <t>Daň z nehnuteľností</t>
  </si>
  <si>
    <t>538000</t>
  </si>
  <si>
    <t>Iné  náklady na  hospodársku činnosť</t>
  </si>
  <si>
    <t>Iné prevádzkové náklady</t>
  </si>
  <si>
    <t>541000</t>
  </si>
  <si>
    <t>Zostatková cena predaného dlhodobého nehmotného majetku a dlhodobého hmotného majetku</t>
  </si>
  <si>
    <t>542000</t>
  </si>
  <si>
    <t>Predaný materiál</t>
  </si>
  <si>
    <t>543000</t>
  </si>
  <si>
    <t>544000</t>
  </si>
  <si>
    <t>Zmluvné pokuty, penále a úroky z omeškania</t>
  </si>
  <si>
    <t>545000</t>
  </si>
  <si>
    <t>Ostatné pokuty, penále a úroky z omeškania</t>
  </si>
  <si>
    <t>546000</t>
  </si>
  <si>
    <t>Odpis pohľadávky</t>
  </si>
  <si>
    <t>548000</t>
  </si>
  <si>
    <t>549000</t>
  </si>
  <si>
    <t>Odpisy, rezervy a opravné položky   nákladov na hospodársku  činnosť</t>
  </si>
  <si>
    <t>551000</t>
  </si>
  <si>
    <t>Odpis dlhodobého nehmotného a dlhodobého hmotného majetku</t>
  </si>
  <si>
    <t>552000</t>
  </si>
  <si>
    <t>Tvorba zákonných rezerv</t>
  </si>
  <si>
    <t>554000</t>
  </si>
  <si>
    <t>Tvorba ostatných rezerv</t>
  </si>
  <si>
    <t>555000</t>
  </si>
  <si>
    <t>Zúčtovanie komplexných nákladov budúcich období</t>
  </si>
  <si>
    <t>557000</t>
  </si>
  <si>
    <t>Zúčtovanie oprávky k opravnej položke k nadobudnutému majetku</t>
  </si>
  <si>
    <t>558000</t>
  </si>
  <si>
    <t>Tvorba zákonných opravných položiek</t>
  </si>
  <si>
    <t>559000</t>
  </si>
  <si>
    <t>Tvorba ostatných opravných položiek</t>
  </si>
  <si>
    <t>Finančné náklady</t>
  </si>
  <si>
    <t>561000</t>
  </si>
  <si>
    <t>Predané cenné papiere a podiely</t>
  </si>
  <si>
    <t>562000</t>
  </si>
  <si>
    <t>Úroky</t>
  </si>
  <si>
    <t>563000</t>
  </si>
  <si>
    <t>Kurzové straty</t>
  </si>
  <si>
    <t>564000</t>
  </si>
  <si>
    <t>Náklady na precenenie cenných papierov</t>
  </si>
  <si>
    <t>566000</t>
  </si>
  <si>
    <t>Náklady na krátkodobý finančný majetok</t>
  </si>
  <si>
    <t>567000</t>
  </si>
  <si>
    <t>Náklady na derivátové operácie</t>
  </si>
  <si>
    <t>568000</t>
  </si>
  <si>
    <t>Ostatné finančné náklady</t>
  </si>
  <si>
    <t>569000</t>
  </si>
  <si>
    <t>Manká a škody na finančnom majetku</t>
  </si>
  <si>
    <t>Rezervy a opravné položky finančných nákladov</t>
  </si>
  <si>
    <t>574000</t>
  </si>
  <si>
    <t>Tvorba rezerv</t>
  </si>
  <si>
    <t>579000</t>
  </si>
  <si>
    <t>Tvorba opravných položiek</t>
  </si>
  <si>
    <t>Mimoriadne náklady</t>
  </si>
  <si>
    <t>581000</t>
  </si>
  <si>
    <t>Náklady na zmenu metódy</t>
  </si>
  <si>
    <t>582000</t>
  </si>
  <si>
    <t>Škody</t>
  </si>
  <si>
    <t>584000</t>
  </si>
  <si>
    <t>588000</t>
  </si>
  <si>
    <t>Ostatné mimoriadne náklady</t>
  </si>
  <si>
    <t>589000</t>
  </si>
  <si>
    <t>Dane z príjmov a prevodové účty</t>
  </si>
  <si>
    <t>591000</t>
  </si>
  <si>
    <t>Splatná daň z príjmov z bežnej činnosti</t>
  </si>
  <si>
    <t>592000</t>
  </si>
  <si>
    <t>Odložená daň z príjmov z mimoriadnej činnosti</t>
  </si>
  <si>
    <t>593000</t>
  </si>
  <si>
    <t>Splatná daň z príjmov z mimoriadnej činnosti</t>
  </si>
  <si>
    <t>594000</t>
  </si>
  <si>
    <t>595000</t>
  </si>
  <si>
    <t>Dodatočné odvody dane z príjmov</t>
  </si>
  <si>
    <t>596000</t>
  </si>
  <si>
    <t>Prevod podielov na výsledku hospodárenia spoločníkom</t>
  </si>
  <si>
    <t>597000</t>
  </si>
  <si>
    <t>Prevod nákladov z hospodárskej činnosti</t>
  </si>
  <si>
    <t>598000</t>
  </si>
  <si>
    <t>Prevod finančných nákladov</t>
  </si>
  <si>
    <t>6</t>
  </si>
  <si>
    <t>Tržby za vlastné výkony a  tovar</t>
  </si>
  <si>
    <t>Tržby za vlastné výkony a tovar</t>
  </si>
  <si>
    <t>601000</t>
  </si>
  <si>
    <t>602000</t>
  </si>
  <si>
    <t>604000</t>
  </si>
  <si>
    <t>Zmeny stavu vnútroorganizačných zásob</t>
  </si>
  <si>
    <t>Zmeny stavu vnútropodnikových zásob</t>
  </si>
  <si>
    <t>611000</t>
  </si>
  <si>
    <t>Zmena stavu nedokončenej výroby</t>
  </si>
  <si>
    <t>612000</t>
  </si>
  <si>
    <t>Zmena stavu polotovarov</t>
  </si>
  <si>
    <t>613000</t>
  </si>
  <si>
    <t>Zmena stavu výrobkov</t>
  </si>
  <si>
    <t>614000</t>
  </si>
  <si>
    <t>Zmena stavu zvierat</t>
  </si>
  <si>
    <t>Aktivácia</t>
  </si>
  <si>
    <t>621000</t>
  </si>
  <si>
    <t>Aktivácia materiálu a tovaru</t>
  </si>
  <si>
    <t>622000</t>
  </si>
  <si>
    <t>Aktivácia vnútroorganizačných služieb</t>
  </si>
  <si>
    <t>623000</t>
  </si>
  <si>
    <t>Aktivácia dlhodobého nehmotného majetku</t>
  </si>
  <si>
    <t>624000</t>
  </si>
  <si>
    <t>Aktivácia dlhodobého hmotného majetku</t>
  </si>
  <si>
    <t>Iné  výnosy z hospodárskej činnosti</t>
  </si>
  <si>
    <t>Iné prevádzkové výnosy</t>
  </si>
  <si>
    <t>641000</t>
  </si>
  <si>
    <t>Tržby z predaja dlhodobého nehmot. a dlhodobého hmot. majetku</t>
  </si>
  <si>
    <t>642000</t>
  </si>
  <si>
    <t>Tržby z predaja materiálu</t>
  </si>
  <si>
    <t>644000</t>
  </si>
  <si>
    <t>645000</t>
  </si>
  <si>
    <t>646000</t>
  </si>
  <si>
    <t>Výnosy z odpísaných pohľadávok</t>
  </si>
  <si>
    <t>648000</t>
  </si>
  <si>
    <t>Ostatné výnosy z hospodárskej činnosti</t>
  </si>
  <si>
    <t>Zúčtovanie rezerv a opravných položiek  výnosov z hospodárskej činnosti</t>
  </si>
  <si>
    <t>652000</t>
  </si>
  <si>
    <t>Zúčtovanie zákonných rezerv</t>
  </si>
  <si>
    <t>654000</t>
  </si>
  <si>
    <t>Zúčtovanie ostatných rezerv</t>
  </si>
  <si>
    <t>655000</t>
  </si>
  <si>
    <t>657000</t>
  </si>
  <si>
    <t>Zúčtovanie oprávky k opravnej položke k nadobudnutém majetku</t>
  </si>
  <si>
    <t>658000</t>
  </si>
  <si>
    <t>Zúčtovanie zákonných opravných položiek</t>
  </si>
  <si>
    <t>659000</t>
  </si>
  <si>
    <t>Zúčtovanie ostatných opravných položiek</t>
  </si>
  <si>
    <t>Finančné výnosy</t>
  </si>
  <si>
    <t>661000</t>
  </si>
  <si>
    <t>Tržby z predaja cenných papierov a podielov</t>
  </si>
  <si>
    <t>662000</t>
  </si>
  <si>
    <t>663000</t>
  </si>
  <si>
    <t>Kurzové zisky</t>
  </si>
  <si>
    <t>664000</t>
  </si>
  <si>
    <t>Výnosy z precenenia cenných papierov</t>
  </si>
  <si>
    <t>665000</t>
  </si>
  <si>
    <t>Výnosy z dlhodobého finančného majetku</t>
  </si>
  <si>
    <t>666000</t>
  </si>
  <si>
    <t>Výnosy z krátkodobého finančného majetku</t>
  </si>
  <si>
    <t>667000</t>
  </si>
  <si>
    <t>Výnosy z derivátových operácií</t>
  </si>
  <si>
    <t>668000</t>
  </si>
  <si>
    <t>Ostatné finančné výnosy</t>
  </si>
  <si>
    <t>Zúčtovanie rezerv a opravných položiek finančných výnosov</t>
  </si>
  <si>
    <t>674000</t>
  </si>
  <si>
    <t>Zúčtovanie rezerv</t>
  </si>
  <si>
    <t>679000</t>
  </si>
  <si>
    <t>Zúčtovanie opravných položiek</t>
  </si>
  <si>
    <t>Mimoriadne výnosy</t>
  </si>
  <si>
    <t>681000</t>
  </si>
  <si>
    <t>Výnosy zo zmeny metódy</t>
  </si>
  <si>
    <t>682000</t>
  </si>
  <si>
    <t>Náhrady škôd</t>
  </si>
  <si>
    <t>684000</t>
  </si>
  <si>
    <t>688000</t>
  </si>
  <si>
    <t>Ostatné mimoriadne výnosy</t>
  </si>
  <si>
    <t>689000</t>
  </si>
  <si>
    <t>Deferred income (384)</t>
  </si>
  <si>
    <t>Prevodové účty</t>
  </si>
  <si>
    <t>697000</t>
  </si>
  <si>
    <t>Prevod výnosov z hospodárskej činnosti</t>
  </si>
  <si>
    <t>698000</t>
  </si>
  <si>
    <t>Prevod finančných výnosov</t>
  </si>
  <si>
    <t>7</t>
  </si>
  <si>
    <t>Účtová trieda 7 – Uzávierkové účty  a podsúvahové účty</t>
  </si>
  <si>
    <t>Súvahové uzávierkové účty</t>
  </si>
  <si>
    <t>701000</t>
  </si>
  <si>
    <t>Začiatočný účet súvahový</t>
  </si>
  <si>
    <t>702000</t>
  </si>
  <si>
    <t>Konečný účet súvahový</t>
  </si>
  <si>
    <t>Výsledkový  uzávierkový účet</t>
  </si>
  <si>
    <t>710000</t>
  </si>
  <si>
    <t>Účet ziskov a strát</t>
  </si>
  <si>
    <t>75 až 79 - Podsúvahové účty</t>
  </si>
  <si>
    <t>Účtové triedy 8 a 9 – Vnútroorganizačné účtovníctvo</t>
  </si>
  <si>
    <t>01110</t>
  </si>
  <si>
    <t>Pestovanie obilnín (okrem ryže), strukovín a olejnatých semien</t>
  </si>
  <si>
    <t>01120</t>
  </si>
  <si>
    <t>Pestovanie ryže</t>
  </si>
  <si>
    <t>01130</t>
  </si>
  <si>
    <t>Pestovanie zeleniny a melónov, koreňovej a hľuzovej zeleniny</t>
  </si>
  <si>
    <t>01140</t>
  </si>
  <si>
    <t>Pestovanie cukrovej trstiny</t>
  </si>
  <si>
    <t>01150</t>
  </si>
  <si>
    <t>Pestovanie tabaku</t>
  </si>
  <si>
    <t>01160</t>
  </si>
  <si>
    <t>Pestovanie plodín na vlákno</t>
  </si>
  <si>
    <t>01190</t>
  </si>
  <si>
    <t>Pestovanie ostatných netrvácnych plodín</t>
  </si>
  <si>
    <t>01210</t>
  </si>
  <si>
    <t>Pestovanie hrozna</t>
  </si>
  <si>
    <t>01220</t>
  </si>
  <si>
    <t>Pestovanie tropického a subtropického ovocia</t>
  </si>
  <si>
    <t>01230</t>
  </si>
  <si>
    <t>Pestovanie citrusových plodov</t>
  </si>
  <si>
    <t>01240</t>
  </si>
  <si>
    <t>Pestovanie jadrového a kôstkového ov</t>
  </si>
  <si>
    <t>01250</t>
  </si>
  <si>
    <t>Pestovanie ostatného stromového a kríkového ovocia a orechov</t>
  </si>
  <si>
    <t>01260</t>
  </si>
  <si>
    <t>Pestovanie olejnatého ovocia</t>
  </si>
  <si>
    <t>01270</t>
  </si>
  <si>
    <t>Pestovanie nápojových plodín</t>
  </si>
  <si>
    <t>01280</t>
  </si>
  <si>
    <t>Pestovanie korenín, aromatických, liečivých a farmaceutických plodín</t>
  </si>
  <si>
    <t>01290</t>
  </si>
  <si>
    <t>Pestovanie ostatných trvácnych plodín</t>
  </si>
  <si>
    <t>01300</t>
  </si>
  <si>
    <t>Rozmnožovanie rastlín</t>
  </si>
  <si>
    <t>01410</t>
  </si>
  <si>
    <t>Chov dojníc</t>
  </si>
  <si>
    <t>01420</t>
  </si>
  <si>
    <t>Chov ostatného dobytka a byvolov</t>
  </si>
  <si>
    <t>01430</t>
  </si>
  <si>
    <t>Chov koní a ostatných koňovitých zvierat</t>
  </si>
  <si>
    <t>01440</t>
  </si>
  <si>
    <t>Chov tiav a ťavovitých zvierat</t>
  </si>
  <si>
    <t>01450</t>
  </si>
  <si>
    <t>Chov oviec a kôz</t>
  </si>
  <si>
    <t>01460</t>
  </si>
  <si>
    <t>Chov ošípaných</t>
  </si>
  <si>
    <t>01470</t>
  </si>
  <si>
    <t>Chov hydiny</t>
  </si>
  <si>
    <t>01491</t>
  </si>
  <si>
    <t>Chov hospodárskych zvierat</t>
  </si>
  <si>
    <t>01492</t>
  </si>
  <si>
    <t>Chov kožušinových zvierat</t>
  </si>
  <si>
    <t>01493</t>
  </si>
  <si>
    <t>Chov domácich neúžitkových zvierat</t>
  </si>
  <si>
    <t>01494</t>
  </si>
  <si>
    <t>Chov zveriny</t>
  </si>
  <si>
    <t>01495</t>
  </si>
  <si>
    <t>Chov laboratórnych zvierat</t>
  </si>
  <si>
    <t>01499</t>
  </si>
  <si>
    <t>Chov iných drobných hospodárskych zvierat</t>
  </si>
  <si>
    <t>01500</t>
  </si>
  <si>
    <t>Zmiešané hospodárstvo</t>
  </si>
  <si>
    <t>01610</t>
  </si>
  <si>
    <t>Služby súvisiace s pestovaním plodín</t>
  </si>
  <si>
    <t>01620</t>
  </si>
  <si>
    <t>Služby súvisiace s chovom zvierat</t>
  </si>
  <si>
    <t>01630</t>
  </si>
  <si>
    <t>Služby súvisiace so zberom úrody</t>
  </si>
  <si>
    <t>01640</t>
  </si>
  <si>
    <t>Spracovanie semien na sadenie</t>
  </si>
  <si>
    <t>01700</t>
  </si>
  <si>
    <t>Lov, odchyt a súvisiace služby</t>
  </si>
  <si>
    <t>02100</t>
  </si>
  <si>
    <t>Lesné hospodárstvo a ostatné služby v lesníctve</t>
  </si>
  <si>
    <t>02200</t>
  </si>
  <si>
    <t>Ťažba dreva</t>
  </si>
  <si>
    <t>02300</t>
  </si>
  <si>
    <t>Zber divorastúceho materiálu (okrem dreva)</t>
  </si>
  <si>
    <t>02401</t>
  </si>
  <si>
    <t>Služby súvisiace s lesníctvom</t>
  </si>
  <si>
    <t>02402</t>
  </si>
  <si>
    <t>Služby súvisiace s ťažbou dreva</t>
  </si>
  <si>
    <t>02409</t>
  </si>
  <si>
    <t>Ostatné služby poskytované v lesníctve</t>
  </si>
  <si>
    <t>03110</t>
  </si>
  <si>
    <t>Morský rybolov</t>
  </si>
  <si>
    <t>03120</t>
  </si>
  <si>
    <t>Riečny rybolov</t>
  </si>
  <si>
    <t>03210</t>
  </si>
  <si>
    <t>Morská akvakultúra</t>
  </si>
  <si>
    <t>03220</t>
  </si>
  <si>
    <t>Riečna akvakultúra</t>
  </si>
  <si>
    <t>05100</t>
  </si>
  <si>
    <t>Ťažba čierneho uhlia</t>
  </si>
  <si>
    <t>05200</t>
  </si>
  <si>
    <t>Ťažba lignitu</t>
  </si>
  <si>
    <t>06100</t>
  </si>
  <si>
    <t>Ťažba ropy</t>
  </si>
  <si>
    <t>06200</t>
  </si>
  <si>
    <t>Ťažba zemného plynu</t>
  </si>
  <si>
    <t>07100</t>
  </si>
  <si>
    <t>Dobývanie železných rúd</t>
  </si>
  <si>
    <t>07210</t>
  </si>
  <si>
    <t>Dobývanie uránových a tóriových rúd</t>
  </si>
  <si>
    <t>07290</t>
  </si>
  <si>
    <t>Dobývanie ostatných neželezných kovových rúd</t>
  </si>
  <si>
    <t>08110</t>
  </si>
  <si>
    <t>Dobývanie dekoračného a stavebného kameňa, vápenca, sadrovca, kriedy a bridlice</t>
  </si>
  <si>
    <t>08120</t>
  </si>
  <si>
    <t>Prevádzka štrkovísk a pieskovísk; ťažba ílu a kaolínu</t>
  </si>
  <si>
    <t>08910</t>
  </si>
  <si>
    <t>Ťažba chemických a hnojivových minerálov</t>
  </si>
  <si>
    <t>08920</t>
  </si>
  <si>
    <t>Ťažba rašeliny</t>
  </si>
  <si>
    <t>08930</t>
  </si>
  <si>
    <t>Ťažba soli</t>
  </si>
  <si>
    <t>08990</t>
  </si>
  <si>
    <t>Iná ťažba a dobývanie i. n.</t>
  </si>
  <si>
    <t>09100</t>
  </si>
  <si>
    <t>Pomocné činnosti pri ťažbe ropy a zemného pl</t>
  </si>
  <si>
    <t>09900</t>
  </si>
  <si>
    <t>Pomocné činnosti pri iných ťažbách a dobývaní</t>
  </si>
  <si>
    <t>10110</t>
  </si>
  <si>
    <t>Spracovanie a konzervovanie mäsa</t>
  </si>
  <si>
    <t>10120</t>
  </si>
  <si>
    <t>Spracovanie a konzervovanie hydinového mäsa</t>
  </si>
  <si>
    <t>10130</t>
  </si>
  <si>
    <t>Spracovanie mäsových a hydinových mäsových výrobkov</t>
  </si>
  <si>
    <t>10200</t>
  </si>
  <si>
    <t>Spracovanie a konzervovanie rýb, kôrovcov a mäkkýšov</t>
  </si>
  <si>
    <t>10310</t>
  </si>
  <si>
    <t>Spracovanie a konzervovanie zemiakov</t>
  </si>
  <si>
    <t>10320</t>
  </si>
  <si>
    <t>Výroba ovocnej a zeleninovej šťavy</t>
  </si>
  <si>
    <t>10390</t>
  </si>
  <si>
    <t>Iné spracovanie a konzervovanie ovocia a zeleniny</t>
  </si>
  <si>
    <t>10410</t>
  </si>
  <si>
    <t>Výroba olejov a tukov</t>
  </si>
  <si>
    <t>10420</t>
  </si>
  <si>
    <t>Výroba margarínu a podobných jedlých tukov</t>
  </si>
  <si>
    <t>10510</t>
  </si>
  <si>
    <t>Prevádzka mliekarní a výroba syrov</t>
  </si>
  <si>
    <t>10520</t>
  </si>
  <si>
    <t>Výroba zmrzliny</t>
  </si>
  <si>
    <t>10610</t>
  </si>
  <si>
    <t>Výroba mlynských výrobkov</t>
  </si>
  <si>
    <t>10620</t>
  </si>
  <si>
    <t>Výroba škrobu a škrobových výrobkov</t>
  </si>
  <si>
    <t>10710</t>
  </si>
  <si>
    <t>Výroba chleba; výroba čerstvého pečiva a koláčov</t>
  </si>
  <si>
    <t>10720</t>
  </si>
  <si>
    <t>Výroba suchárov a keksov; výroba trvanlivého pečiva a koláčov</t>
  </si>
  <si>
    <t>10730</t>
  </si>
  <si>
    <t>Výroba rezancov, cestovín, kuskusu a podobných múčnych výrobkov</t>
  </si>
  <si>
    <t>10810</t>
  </si>
  <si>
    <t>Výroba cukru</t>
  </si>
  <si>
    <t>10820</t>
  </si>
  <si>
    <t>Výroba kakaa, čokolády a cukroviniek</t>
  </si>
  <si>
    <t>10830</t>
  </si>
  <si>
    <t>Spracovanie čaju a kávy</t>
  </si>
  <si>
    <t>10840</t>
  </si>
  <si>
    <t>Výroba korenín a chuťových prísad</t>
  </si>
  <si>
    <t>10850</t>
  </si>
  <si>
    <t>Výroba pripravených pokrmov a jedla</t>
  </si>
  <si>
    <t>10860</t>
  </si>
  <si>
    <t>Výroba a príprava homogenizovaných a diétnych potravín</t>
  </si>
  <si>
    <t>10890</t>
  </si>
  <si>
    <t>Výroba ostatných potravinárskych výrobkov i. n.</t>
  </si>
  <si>
    <t>10910</t>
  </si>
  <si>
    <t>Výroba a príprava krmív pre hospodárske zvieratá</t>
  </si>
  <si>
    <t>10920</t>
  </si>
  <si>
    <t>Výroba a príprava krmív pre domáce zvieratá</t>
  </si>
  <si>
    <t>11010</t>
  </si>
  <si>
    <t>Destilovanie, úprava a miešanie alkoholu</t>
  </si>
  <si>
    <t>11020</t>
  </si>
  <si>
    <t>Výroba hroznového vína</t>
  </si>
  <si>
    <t>11030</t>
  </si>
  <si>
    <t>Výroba jablčného vína a iného ovocného vína</t>
  </si>
  <si>
    <t>11040</t>
  </si>
  <si>
    <t>Výroba iných nedestilovaných kvasených nápojov</t>
  </si>
  <si>
    <t>11050</t>
  </si>
  <si>
    <t>Výroba piva</t>
  </si>
  <si>
    <t>11060</t>
  </si>
  <si>
    <t>Výroba sladu</t>
  </si>
  <si>
    <t>11070</t>
  </si>
  <si>
    <t>Výroba nealkoholických nápojov; produkcia minerálnych vôd a iných fľaškových vôd</t>
  </si>
  <si>
    <t>12000</t>
  </si>
  <si>
    <t>Výroba tabakových výrobkov</t>
  </si>
  <si>
    <t>13100</t>
  </si>
  <si>
    <t>Príprava a spriadanie textilných vlákien</t>
  </si>
  <si>
    <t>13200</t>
  </si>
  <si>
    <t>Tkanie textilu</t>
  </si>
  <si>
    <t>13300</t>
  </si>
  <si>
    <t>Konečná úprava textilu</t>
  </si>
  <si>
    <t>13910</t>
  </si>
  <si>
    <t>Výroba pleteného a háčkovaného textilu</t>
  </si>
  <si>
    <t>13921</t>
  </si>
  <si>
    <t>Výroba posteľnej bielizne a textilných výrobkov pre domácnosť</t>
  </si>
  <si>
    <t>13922</t>
  </si>
  <si>
    <t>Výroba bytových doplnkov okrem kobercov</t>
  </si>
  <si>
    <t>13929</t>
  </si>
  <si>
    <t>Výroba ostatných textilných výrobkov okrem odevov</t>
  </si>
  <si>
    <t>13930</t>
  </si>
  <si>
    <t>Výroba kobercov a rohoží</t>
  </si>
  <si>
    <t>13940</t>
  </si>
  <si>
    <t>Výroba povrazov, šnúr, motúzov a sieťovín</t>
  </si>
  <si>
    <t>13950</t>
  </si>
  <si>
    <t>Výroba netkaného textilu a výrobkov z neho okrem odevov</t>
  </si>
  <si>
    <t>13960</t>
  </si>
  <si>
    <t>Výroba ostatného technického a pracovného textilu</t>
  </si>
  <si>
    <t>13990</t>
  </si>
  <si>
    <t>Výroba ostatného textilu i. n.</t>
  </si>
  <si>
    <t>14110</t>
  </si>
  <si>
    <t>Výroba kožených odevov</t>
  </si>
  <si>
    <t>14120</t>
  </si>
  <si>
    <t>Výroba pracovných odevov</t>
  </si>
  <si>
    <t>14130</t>
  </si>
  <si>
    <t>Výroba ostatného vrchného ošatenia</t>
  </si>
  <si>
    <t>14140</t>
  </si>
  <si>
    <t>Výroba spodnej bielizne</t>
  </si>
  <si>
    <t>14190</t>
  </si>
  <si>
    <t>Výroba ostatných odevov a doplnkov</t>
  </si>
  <si>
    <t>14200</t>
  </si>
  <si>
    <t>Výroba kožušinových výrobkov</t>
  </si>
  <si>
    <t>14310</t>
  </si>
  <si>
    <t>Výroba pletených a háčkovaných pančúch</t>
  </si>
  <si>
    <t>14390</t>
  </si>
  <si>
    <t>Výroba ostatných pletených a háčkovaných odevov</t>
  </si>
  <si>
    <t>15110</t>
  </si>
  <si>
    <t>Činenie a apretovanie kože; úprava a farbenie kožušín</t>
  </si>
  <si>
    <t>15120</t>
  </si>
  <si>
    <t>Výroba kufrov, kabeliek a podobných výrobkov, sediel a popruhov</t>
  </si>
  <si>
    <t>15200</t>
  </si>
  <si>
    <t>Výroba obuvi</t>
  </si>
  <si>
    <t>16100</t>
  </si>
  <si>
    <t>Pilovanie a hobľovanie dreva</t>
  </si>
  <si>
    <t>16210</t>
  </si>
  <si>
    <t>Výroba dosiek a drevených panelov</t>
  </si>
  <si>
    <t>16220</t>
  </si>
  <si>
    <t>Výroba podlahových parkiet</t>
  </si>
  <si>
    <t>16231</t>
  </si>
  <si>
    <t>Výroba stavebnostolárska a tesárska</t>
  </si>
  <si>
    <t>16232</t>
  </si>
  <si>
    <t>Výroba prvkov na montované stavby</t>
  </si>
  <si>
    <t>16239</t>
  </si>
  <si>
    <t>Výroba ostatná stavebnostolárska a tesárska i. n.</t>
  </si>
  <si>
    <t>16240</t>
  </si>
  <si>
    <t>Výroba drevených kontajnerov</t>
  </si>
  <si>
    <t>16290</t>
  </si>
  <si>
    <t>Výroba ostatných výrobkov z dreva; výroba výrobkov z korku, slamy a prúteného materiálu</t>
  </si>
  <si>
    <t>17110</t>
  </si>
  <si>
    <t>Výroba celulózy</t>
  </si>
  <si>
    <t>17120</t>
  </si>
  <si>
    <t>Výroba papiera a lepenky</t>
  </si>
  <si>
    <t>17210</t>
  </si>
  <si>
    <t>Výroba vlnitého papiera a lepenky a škatúľ z papiera a lepenky</t>
  </si>
  <si>
    <t>17220</t>
  </si>
  <si>
    <t>Výroba výrobkov pre domácnosť, hygienické a toaletné výrobky</t>
  </si>
  <si>
    <t>17230</t>
  </si>
  <si>
    <t>Výroba papiernických potrieb</t>
  </si>
  <si>
    <t>17240</t>
  </si>
  <si>
    <t>Výroba tapiet</t>
  </si>
  <si>
    <t>17290</t>
  </si>
  <si>
    <t>Výroba ostatných výrobkov z papiera a lepenky</t>
  </si>
  <si>
    <t>18110</t>
  </si>
  <si>
    <t>Tlač novín</t>
  </si>
  <si>
    <t>18120</t>
  </si>
  <si>
    <t>Iná tlač</t>
  </si>
  <si>
    <t>18130</t>
  </si>
  <si>
    <t>Služby pre tlač a médiá</t>
  </si>
  <si>
    <t>18140</t>
  </si>
  <si>
    <t>Viazanie kníh a služby súvisiace s viazaním kníh</t>
  </si>
  <si>
    <t>18200</t>
  </si>
  <si>
    <t>Reprodukcia záznamových médií</t>
  </si>
  <si>
    <t>19100</t>
  </si>
  <si>
    <t>Výroba produktov koksárenských pecí</t>
  </si>
  <si>
    <t>19200</t>
  </si>
  <si>
    <t>Výroba rafinovaných ropných produktov</t>
  </si>
  <si>
    <t>20110</t>
  </si>
  <si>
    <t>Výroba priemyselných plynov</t>
  </si>
  <si>
    <t>20120</t>
  </si>
  <si>
    <t>Výroba farbív a pigmentov</t>
  </si>
  <si>
    <t>20130</t>
  </si>
  <si>
    <t>Výroba ostatných základných anorganických chemikálií</t>
  </si>
  <si>
    <t>20140</t>
  </si>
  <si>
    <t>Výroba ostatných základných organických chemikálií</t>
  </si>
  <si>
    <t>20150</t>
  </si>
  <si>
    <t>Výroba priemyselných hnojív a dusíkatých zlúčenín</t>
  </si>
  <si>
    <t>20160</t>
  </si>
  <si>
    <t>Výroba plastov v primárnej forme</t>
  </si>
  <si>
    <t>20170</t>
  </si>
  <si>
    <t>Výroba syntetického kaučuku v primárnej forme</t>
  </si>
  <si>
    <t>20200</t>
  </si>
  <si>
    <t>Výroba pesticídov a iných agrochemických produktov</t>
  </si>
  <si>
    <t>20300</t>
  </si>
  <si>
    <t>Výroba farieb, lakov a podobných náterov, tlačiarenských farieb a tmelov</t>
  </si>
  <si>
    <t>20410</t>
  </si>
  <si>
    <t>Výroba mydla a pracích prostriedkov, čistiacich a leštiacich prípravkov</t>
  </si>
  <si>
    <t>20420</t>
  </si>
  <si>
    <t>Výroba parfumérskych a toaletných prípravkov</t>
  </si>
  <si>
    <t>20510</t>
  </si>
  <si>
    <t>Výroba výbušnín</t>
  </si>
  <si>
    <t>20520</t>
  </si>
  <si>
    <t>Výroba lepidiel</t>
  </si>
  <si>
    <t>20530</t>
  </si>
  <si>
    <t>Výroba éterických olejov</t>
  </si>
  <si>
    <t>20590</t>
  </si>
  <si>
    <t>Výroba ostatných chemických výrobkov i. n.</t>
  </si>
  <si>
    <t>20600</t>
  </si>
  <si>
    <t>Výroba umelých vlákien</t>
  </si>
  <si>
    <t>21100</t>
  </si>
  <si>
    <t>Výroba základných farmaceutických vý</t>
  </si>
  <si>
    <t>21200</t>
  </si>
  <si>
    <t>Výroba farmaceutických prípravkov</t>
  </si>
  <si>
    <t>22110</t>
  </si>
  <si>
    <t>Výroba gumených pneumatík a duší; protektorovanie a oprava pneumatík</t>
  </si>
  <si>
    <t>22190</t>
  </si>
  <si>
    <t>Výroba ostatných výrobkov z gumy</t>
  </si>
  <si>
    <t>22210</t>
  </si>
  <si>
    <t>Výroba plastových dosiek, fólií, hadíc a profilov</t>
  </si>
  <si>
    <t>22220</t>
  </si>
  <si>
    <t>Výroba plastových obalov</t>
  </si>
  <si>
    <t>22230</t>
  </si>
  <si>
    <t>Výroba výrobkov z plastu pre stavebníctvo</t>
  </si>
  <si>
    <t>22290</t>
  </si>
  <si>
    <t>Výroba ostatných plastových výrobkov</t>
  </si>
  <si>
    <t>23110</t>
  </si>
  <si>
    <t>Výroba plochého skla</t>
  </si>
  <si>
    <t>23120</t>
  </si>
  <si>
    <t>Tvarovanie a spracovanie plochého skla</t>
  </si>
  <si>
    <t>23130</t>
  </si>
  <si>
    <t>Výroba dutého skla</t>
  </si>
  <si>
    <t>23140</t>
  </si>
  <si>
    <t>Výroba sklenených vlákien</t>
  </si>
  <si>
    <t>23190</t>
  </si>
  <si>
    <t>Výroba a spracovanie ostatného skla vrátane technického skla</t>
  </si>
  <si>
    <t>23200</t>
  </si>
  <si>
    <t>Výroba žiaruvzdorných výrobkov</t>
  </si>
  <si>
    <t>23310</t>
  </si>
  <si>
    <t>Výroba keramických obkladačiek a dlaždíc</t>
  </si>
  <si>
    <t>23320</t>
  </si>
  <si>
    <t>Výroba tehál, obkladačiek a stavebných výrobkov z pálenej hliny</t>
  </si>
  <si>
    <t>23411</t>
  </si>
  <si>
    <t>Výroba keramického riadu a porcelánových predmetov pre domácnosť</t>
  </si>
  <si>
    <t>23419</t>
  </si>
  <si>
    <t>Výroba domácich a dekoratívnych keramických predmetov i. n.</t>
  </si>
  <si>
    <t>23420</t>
  </si>
  <si>
    <t>Výroba keramického sanitárneho vybavenia</t>
  </si>
  <si>
    <t>23430</t>
  </si>
  <si>
    <t>Výroba keramických izolátorov a izolačných doplnkov</t>
  </si>
  <si>
    <t>23440</t>
  </si>
  <si>
    <t>Výroba ostatných technických keramických výrobkov</t>
  </si>
  <si>
    <t>23490</t>
  </si>
  <si>
    <t>Výroba ostatných keramických výrobkov</t>
  </si>
  <si>
    <t>23510</t>
  </si>
  <si>
    <t>Výroba cementu</t>
  </si>
  <si>
    <t>23520</t>
  </si>
  <si>
    <t>Výroba vápna a sadry</t>
  </si>
  <si>
    <t>23610</t>
  </si>
  <si>
    <t>Výroba betónových výrobkov na stavebné účely</t>
  </si>
  <si>
    <t>23620</t>
  </si>
  <si>
    <t>Výroba sadrových výrobkov na stavebné účely</t>
  </si>
  <si>
    <t>23630</t>
  </si>
  <si>
    <t>Výroba transportného betónu</t>
  </si>
  <si>
    <t>23640</t>
  </si>
  <si>
    <t>Výroba malty</t>
  </si>
  <si>
    <t>23650</t>
  </si>
  <si>
    <t>Výroba cementových vlákien</t>
  </si>
  <si>
    <t>23690</t>
  </si>
  <si>
    <t>Výroba ostatných výrobkov z betónu, sadry a cementu</t>
  </si>
  <si>
    <t>23700</t>
  </si>
  <si>
    <t>Rezanie, tvarovanie a konečná úprava kameňa</t>
  </si>
  <si>
    <t>23910</t>
  </si>
  <si>
    <t>Výroba brúsnych výrobkov</t>
  </si>
  <si>
    <t>23990</t>
  </si>
  <si>
    <t>Výroba ostatných nekovových minerálnych výrobkov i. n.</t>
  </si>
  <si>
    <t>24100</t>
  </si>
  <si>
    <t>Výroba surového železa, ocele a ferozliatin</t>
  </si>
  <si>
    <t>24200</t>
  </si>
  <si>
    <t>Výroba rúr, rúrok, dutých profilov a súvisiaceho príslušenstva z ocele</t>
  </si>
  <si>
    <t>24310</t>
  </si>
  <si>
    <t>Ťahanie tyčí za studena</t>
  </si>
  <si>
    <t>24320</t>
  </si>
  <si>
    <t>Valcovanie pásov za studena</t>
  </si>
  <si>
    <t>24330</t>
  </si>
  <si>
    <t>Tvarovanie alebo skladanie za studena</t>
  </si>
  <si>
    <t>24340</t>
  </si>
  <si>
    <t>Ťahanie drôtov za studena</t>
  </si>
  <si>
    <t>24410</t>
  </si>
  <si>
    <t>Výroba drahých kovov</t>
  </si>
  <si>
    <t>24420</t>
  </si>
  <si>
    <t>Výroba hliníka</t>
  </si>
  <si>
    <t>24430</t>
  </si>
  <si>
    <t>Výroba olova, zinku a cínu</t>
  </si>
  <si>
    <t>24440</t>
  </si>
  <si>
    <t>Výroba medi</t>
  </si>
  <si>
    <t>24450</t>
  </si>
  <si>
    <t>Výroba ostatných neželezných kovov</t>
  </si>
  <si>
    <t>24460</t>
  </si>
  <si>
    <t>Výroba jadrového paliva</t>
  </si>
  <si>
    <t>24510</t>
  </si>
  <si>
    <t>Odlievanie železa</t>
  </si>
  <si>
    <t>24520</t>
  </si>
  <si>
    <t>Odlievanie ocele</t>
  </si>
  <si>
    <t>24530</t>
  </si>
  <si>
    <t>Odlievanie ľahkých kovov</t>
  </si>
  <si>
    <t>24540</t>
  </si>
  <si>
    <t>Odlievanie ostatných neželezných kovov</t>
  </si>
  <si>
    <t>25110</t>
  </si>
  <si>
    <t>Výroba kovových konštrukcií a ich častí</t>
  </si>
  <si>
    <t>25120</t>
  </si>
  <si>
    <t>Výroba kovových dverí a okien</t>
  </si>
  <si>
    <t>25210</t>
  </si>
  <si>
    <t>Výroba radiátorov ústredného kúrenia a bojlerov</t>
  </si>
  <si>
    <t>25290</t>
  </si>
  <si>
    <t>Výroba ostatných nádrží, zásobníkov a kontajnerov z kovu</t>
  </si>
  <si>
    <t>25300</t>
  </si>
  <si>
    <t>Výroba parných kotlov okrem kotlov ústredného kúrenia</t>
  </si>
  <si>
    <t>25400</t>
  </si>
  <si>
    <t>Výroba zbraní a munície</t>
  </si>
  <si>
    <t>25500</t>
  </si>
  <si>
    <t>Kovanie, lisovanie, razenie a valcovanie kovov; prášková metalurgia</t>
  </si>
  <si>
    <t>25610</t>
  </si>
  <si>
    <t>Opracovanie a povrchová úprava kovov</t>
  </si>
  <si>
    <t>25620</t>
  </si>
  <si>
    <t>Obrábanie</t>
  </si>
  <si>
    <t>25710</t>
  </si>
  <si>
    <t>Výroba nožiarskych výrobkov</t>
  </si>
  <si>
    <t>25720</t>
  </si>
  <si>
    <t>Výroba zámkov a pántov</t>
  </si>
  <si>
    <t>25730</t>
  </si>
  <si>
    <t>Výroba náradia</t>
  </si>
  <si>
    <t>25910</t>
  </si>
  <si>
    <t>Výroba oceľových zásobníkov a podobných kontajnerov</t>
  </si>
  <si>
    <t>25920</t>
  </si>
  <si>
    <t>Výroba obalov z ľahkých kovov</t>
  </si>
  <si>
    <t>25930</t>
  </si>
  <si>
    <t>Výroba drôtených výrobkov, reťazí a pružín</t>
  </si>
  <si>
    <t>25940</t>
  </si>
  <si>
    <t>Výroba upínadiel, strojných skrutiek</t>
  </si>
  <si>
    <t>25990</t>
  </si>
  <si>
    <t>Výroba ostatných kovových výrobkov i. n.</t>
  </si>
  <si>
    <t>26110</t>
  </si>
  <si>
    <t>Výroba elektronických komponentov</t>
  </si>
  <si>
    <t>26120</t>
  </si>
  <si>
    <t>Výroba montovaných elektronických dosiek</t>
  </si>
  <si>
    <t>26200</t>
  </si>
  <si>
    <t>Výroba počítačov a periférnych zariadení</t>
  </si>
  <si>
    <t>26301</t>
  </si>
  <si>
    <t>Výroba telefónnych zariadení a mobilných komunikačných zariadení</t>
  </si>
  <si>
    <t>26302</t>
  </si>
  <si>
    <t>Výroba vysielacích zariadení a vysielačov</t>
  </si>
  <si>
    <t>26309</t>
  </si>
  <si>
    <t>Výroba ostatných komunikačných zariadení</t>
  </si>
  <si>
    <t>26400</t>
  </si>
  <si>
    <t>Výroba spotrebnej elektroniky</t>
  </si>
  <si>
    <t>26510</t>
  </si>
  <si>
    <t>Výroba nástrojov a zariadení na meranie, testovanie a navigovanie</t>
  </si>
  <si>
    <t>26520</t>
  </si>
  <si>
    <t>Výroba hodín a hodiniek</t>
  </si>
  <si>
    <t>26600</t>
  </si>
  <si>
    <t>Výroba prístrojov na ožarovanie, elektromedicínskych a elektroterapeutických prístrojov</t>
  </si>
  <si>
    <t>26700</t>
  </si>
  <si>
    <t>Výroba optických nástrojov a fotografických prístrojov</t>
  </si>
  <si>
    <t>26800</t>
  </si>
  <si>
    <t>Výroba magnetických a optických médií</t>
  </si>
  <si>
    <t>27110</t>
  </si>
  <si>
    <t>Výroba elektrických motorov, generátorov a transformátorov</t>
  </si>
  <si>
    <t>27120</t>
  </si>
  <si>
    <t>Výroba elektrických distribučných a kontrolných zariadení</t>
  </si>
  <si>
    <t>27200</t>
  </si>
  <si>
    <t>Výroba batérií a akumulátorov</t>
  </si>
  <si>
    <t>27310</t>
  </si>
  <si>
    <t>Výroba optických káblov</t>
  </si>
  <si>
    <t>27320</t>
  </si>
  <si>
    <t>Výroba ostatných elektronických a elektrických drôtov a káblov</t>
  </si>
  <si>
    <t>27330</t>
  </si>
  <si>
    <t>Výroba elektroinštalačných zariadení</t>
  </si>
  <si>
    <t>27400</t>
  </si>
  <si>
    <t>Výroba elektrických svietidiel</t>
  </si>
  <si>
    <t>27510</t>
  </si>
  <si>
    <t>Výroba elektrických zariadení pre domácnosti</t>
  </si>
  <si>
    <t>27520</t>
  </si>
  <si>
    <t>Výroba neelektrických zariadení pre domácnosti</t>
  </si>
  <si>
    <t>27900</t>
  </si>
  <si>
    <t>Výroba ostatných elektrických zariadení</t>
  </si>
  <si>
    <t>28110</t>
  </si>
  <si>
    <t>Výroba motorov a turbín okrem motorov pre lietadlá, autá a bicykle</t>
  </si>
  <si>
    <t>28120</t>
  </si>
  <si>
    <t>Výroba zariadení na kvapalný pohon</t>
  </si>
  <si>
    <t>28130</t>
  </si>
  <si>
    <t>Výroba iných čerpadiel a kompresorov</t>
  </si>
  <si>
    <t>28140</t>
  </si>
  <si>
    <t>Výroba iných kohútikov a ventilov</t>
  </si>
  <si>
    <t>28150</t>
  </si>
  <si>
    <t>Výroba ložísk, ozubených kolies, prevodových a ovládacích prvkov</t>
  </si>
  <si>
    <t>28210</t>
  </si>
  <si>
    <t>Výroba rúr, pecí a horákov k peciam</t>
  </si>
  <si>
    <t>28220</t>
  </si>
  <si>
    <t>Výroba dvíhacích a manipulačných zariadení</t>
  </si>
  <si>
    <t>28230</t>
  </si>
  <si>
    <t>Výroba kancelárskych strojov a zariadení (okrem počítačov a periférnych zariadení)</t>
  </si>
  <si>
    <t>28240</t>
  </si>
  <si>
    <t>Výroba ručného náradia na mechanický pohon</t>
  </si>
  <si>
    <t>28250</t>
  </si>
  <si>
    <t>Výroba chladiacich a ventilačných zariadení iných ako pre domácnosti</t>
  </si>
  <si>
    <t>28290</t>
  </si>
  <si>
    <t>Výroba ostatných strojov na všeobecné účely i. n.</t>
  </si>
  <si>
    <t>28300</t>
  </si>
  <si>
    <t>Výroba strojov pre poľnohospodárstvo a lesníctvo</t>
  </si>
  <si>
    <t>28410</t>
  </si>
  <si>
    <t>Výroba strojov na obrábanie kovov</t>
  </si>
  <si>
    <t>28490</t>
  </si>
  <si>
    <t>Výroba ostatných strojov na obrábanie</t>
  </si>
  <si>
    <t>28910</t>
  </si>
  <si>
    <t>Výroba strojov pre metalurgiu</t>
  </si>
  <si>
    <t>28920</t>
  </si>
  <si>
    <t>Výroba strojov pre baníctvo, ťažbu a stavebníctvo</t>
  </si>
  <si>
    <t>28930</t>
  </si>
  <si>
    <t>Výroba strojov na spracovanie potravín, nápojov a tabaku</t>
  </si>
  <si>
    <t>28940</t>
  </si>
  <si>
    <t>Výroba strojov pre textilný, odevný a kožiarsky priemysel</t>
  </si>
  <si>
    <t>28950</t>
  </si>
  <si>
    <t>Výroba strojov na výrobu papiera a lepenky</t>
  </si>
  <si>
    <t>28960</t>
  </si>
  <si>
    <t>Výroba strojov na výrobu plastov a gumy</t>
  </si>
  <si>
    <t>28990</t>
  </si>
  <si>
    <t>Výroba ostatných strojov na špeciálne účely i. n.</t>
  </si>
  <si>
    <t>29100</t>
  </si>
  <si>
    <t>Výroba motorových vozidiel</t>
  </si>
  <si>
    <t>29200</t>
  </si>
  <si>
    <t>Výroba karosérií pre motorové vozidlá; výroba návesov a prívesov</t>
  </si>
  <si>
    <t>29310</t>
  </si>
  <si>
    <t>Výroba elektrických a elektronických prístrojov pre motorové vozidlá</t>
  </si>
  <si>
    <t>29320</t>
  </si>
  <si>
    <t>Výroba ostatných dielov a príslušenstva pre motorové vozidlá</t>
  </si>
  <si>
    <t>30110</t>
  </si>
  <si>
    <t>Stavba lodí a plávajúcich konštrukcií</t>
  </si>
  <si>
    <t>30120</t>
  </si>
  <si>
    <t>Stavba rekreačných a športových člnov</t>
  </si>
  <si>
    <t>30200</t>
  </si>
  <si>
    <t>Výroba železničných lokomotív a vozového parku</t>
  </si>
  <si>
    <t>30300</t>
  </si>
  <si>
    <t>Výroba lietadiel a kozmických lodí a podobných zariadení</t>
  </si>
  <si>
    <t>30400</t>
  </si>
  <si>
    <t>Výroba vojenských bojových vozidiel</t>
  </si>
  <si>
    <t>30910</t>
  </si>
  <si>
    <t>Výroba motocyklov</t>
  </si>
  <si>
    <t>30920</t>
  </si>
  <si>
    <t>Výroba bicyklov a invalidných vozíkov</t>
  </si>
  <si>
    <t>30990</t>
  </si>
  <si>
    <t>Výroba ostatných dopravných prostriedkov i. n.</t>
  </si>
  <si>
    <t>31010</t>
  </si>
  <si>
    <t>Výroba kancelárskeho nábytku a nábytku do obchodov</t>
  </si>
  <si>
    <t>31020</t>
  </si>
  <si>
    <t>Výroba kuchynského nábytku</t>
  </si>
  <si>
    <t>31030</t>
  </si>
  <si>
    <t>Výroba matracov</t>
  </si>
  <si>
    <t>Výroba ostatného nábytku</t>
  </si>
  <si>
    <t>32110</t>
  </si>
  <si>
    <t>Razenie mincí</t>
  </si>
  <si>
    <t>32120</t>
  </si>
  <si>
    <t>Výroba šperkov a podobných predmetov</t>
  </si>
  <si>
    <t>32130</t>
  </si>
  <si>
    <t>Výroba bižutérie a podobných predmetov</t>
  </si>
  <si>
    <t>32200</t>
  </si>
  <si>
    <t>Výroba hudobných nástrojov</t>
  </si>
  <si>
    <t>32300</t>
  </si>
  <si>
    <t>Výroba športových potrieb</t>
  </si>
  <si>
    <t>32400</t>
  </si>
  <si>
    <t>Výroba hier a hračiek</t>
  </si>
  <si>
    <t>32500</t>
  </si>
  <si>
    <t>Výroba lekárskych a dentálnych nástrojov a potrieb</t>
  </si>
  <si>
    <t>32910</t>
  </si>
  <si>
    <t>Výroba metiel a kief</t>
  </si>
  <si>
    <t>32990</t>
  </si>
  <si>
    <t>Ostatná výroba i. n.</t>
  </si>
  <si>
    <t>33110</t>
  </si>
  <si>
    <t>Oprava kovových konštrukcií</t>
  </si>
  <si>
    <t>33120</t>
  </si>
  <si>
    <t>Oprava strojov</t>
  </si>
  <si>
    <t>33130</t>
  </si>
  <si>
    <t>Oprava elektronických a optických prístrojov</t>
  </si>
  <si>
    <t>33140</t>
  </si>
  <si>
    <t>Oprava elektrických prístrojov</t>
  </si>
  <si>
    <t>33150</t>
  </si>
  <si>
    <t>Oprava a údržba lodí a člnov</t>
  </si>
  <si>
    <t>33160</t>
  </si>
  <si>
    <t>Oprava a údržba lietadiel a kozmických lodí</t>
  </si>
  <si>
    <t>33170</t>
  </si>
  <si>
    <t>Oprava a údržba ostatných dopravných prostriedkov</t>
  </si>
  <si>
    <t>33190</t>
  </si>
  <si>
    <t>Oprava ostatných prístrojov</t>
  </si>
  <si>
    <t>33200</t>
  </si>
  <si>
    <t>Inštalácia priemyselných strojov a prístrojov</t>
  </si>
  <si>
    <t>35110</t>
  </si>
  <si>
    <t>Výroba elektriny</t>
  </si>
  <si>
    <t>35120</t>
  </si>
  <si>
    <t>Prenos elektriny</t>
  </si>
  <si>
    <t>35130</t>
  </si>
  <si>
    <t>Rozvod elektriny</t>
  </si>
  <si>
    <t>35140</t>
  </si>
  <si>
    <t>Predaj elektriny</t>
  </si>
  <si>
    <t>35210</t>
  </si>
  <si>
    <t>Výroba plynu</t>
  </si>
  <si>
    <t>35220</t>
  </si>
  <si>
    <t>Rozvod plynných palív potrubím</t>
  </si>
  <si>
    <t>35230</t>
  </si>
  <si>
    <t>Predaj plynu prepravovaného potrubím</t>
  </si>
  <si>
    <t>35300</t>
  </si>
  <si>
    <t>Dodávka pary a rozvod studeného vzduchu</t>
  </si>
  <si>
    <t>36001</t>
  </si>
  <si>
    <t>Zber, úprava a dodávka pitnej a úžitkovej vody</t>
  </si>
  <si>
    <t>36009</t>
  </si>
  <si>
    <t>Zber, úprava a dodávka ostatnej vody</t>
  </si>
  <si>
    <t>37000</t>
  </si>
  <si>
    <t>Čistenie a odvod odpadových vôd</t>
  </si>
  <si>
    <t>38110</t>
  </si>
  <si>
    <t>Zber iného ako nebezpečného odpadu</t>
  </si>
  <si>
    <t>38120</t>
  </si>
  <si>
    <t>Zber nebezpečného odpadu</t>
  </si>
  <si>
    <t>38210</t>
  </si>
  <si>
    <t>Spracúvanie a likvidácia iného ako nebezpečného odpadu</t>
  </si>
  <si>
    <t>38220</t>
  </si>
  <si>
    <t>Spracúvanie a likvidácia nebezpečného odpadu</t>
  </si>
  <si>
    <t>38310</t>
  </si>
  <si>
    <t>Demontáž vrakov</t>
  </si>
  <si>
    <t>38320</t>
  </si>
  <si>
    <t>Recyklácia triedených materiálov</t>
  </si>
  <si>
    <t>39000</t>
  </si>
  <si>
    <t>Ozdravovacie činnosti a ostatné činnosti nakladania s odpadom</t>
  </si>
  <si>
    <t>41100</t>
  </si>
  <si>
    <t>Vypracovanie stavebných projektov</t>
  </si>
  <si>
    <t>41201</t>
  </si>
  <si>
    <t>Výstavba obytných budov</t>
  </si>
  <si>
    <t>41202</t>
  </si>
  <si>
    <t>Výstavba neobytných budov</t>
  </si>
  <si>
    <t>41209</t>
  </si>
  <si>
    <t>Výstavba obytných a neobytných budov i.n.</t>
  </si>
  <si>
    <t>42110</t>
  </si>
  <si>
    <t>Výstavba ciest a diaľnic</t>
  </si>
  <si>
    <t>42120</t>
  </si>
  <si>
    <t>Výstavba železníc a podzemných železníc</t>
  </si>
  <si>
    <t>42130</t>
  </si>
  <si>
    <t>Výstavba mostov a tunelov</t>
  </si>
  <si>
    <t>42210</t>
  </si>
  <si>
    <t>Výstavba rozvodov pre plyn a kvapaliny</t>
  </si>
  <si>
    <t>42220</t>
  </si>
  <si>
    <t>Výstavba elektrických a telekomunikačných sietí</t>
  </si>
  <si>
    <t>42910</t>
  </si>
  <si>
    <t>Výstavba vodných diel</t>
  </si>
  <si>
    <t>42990</t>
  </si>
  <si>
    <t>Výstavba ostatných inžinierskych stavieb i. n.</t>
  </si>
  <si>
    <t>43110</t>
  </si>
  <si>
    <t>Demolácia</t>
  </si>
  <si>
    <t>43120</t>
  </si>
  <si>
    <t>Zemné práce</t>
  </si>
  <si>
    <t>43130</t>
  </si>
  <si>
    <t>Prieskumné vrty a vrtné práce</t>
  </si>
  <si>
    <t>43210</t>
  </si>
  <si>
    <t>Elektrická inštalácia</t>
  </si>
  <si>
    <t>43220</t>
  </si>
  <si>
    <t>Inštalácia kanalizačných, výhrevných a klimatizačných zariadení</t>
  </si>
  <si>
    <t>43290</t>
  </si>
  <si>
    <t>Ostatná stavebná inštalácia</t>
  </si>
  <si>
    <t>43310</t>
  </si>
  <si>
    <t>Omietkarské práce</t>
  </si>
  <si>
    <t>43320</t>
  </si>
  <si>
    <t>Stolárske práce</t>
  </si>
  <si>
    <t>43330</t>
  </si>
  <si>
    <t>Obkladanie stien a kladenie dlážkových krytín</t>
  </si>
  <si>
    <t>43340</t>
  </si>
  <si>
    <t>Maľovanie a zasklievanie</t>
  </si>
  <si>
    <t>43390</t>
  </si>
  <si>
    <t>Ostatné stavebné kompletizačné a dokončovacie práce</t>
  </si>
  <si>
    <t>43910</t>
  </si>
  <si>
    <t>Pokrývačské práce</t>
  </si>
  <si>
    <t>43990</t>
  </si>
  <si>
    <t>Ostatné špecializované stavebné práce i. n.</t>
  </si>
  <si>
    <t>45110</t>
  </si>
  <si>
    <t>Predaj automobilov a ľahkých motorových vozidiel</t>
  </si>
  <si>
    <t>45190</t>
  </si>
  <si>
    <t>Predaj ostatných motorových vozidiel</t>
  </si>
  <si>
    <t>45200</t>
  </si>
  <si>
    <t>Oprava a údržba motorových vozidiel</t>
  </si>
  <si>
    <t>45310</t>
  </si>
  <si>
    <t>Veľkoobchod s dielmi a príslušenstvom motorových vozidiel</t>
  </si>
  <si>
    <t>45320</t>
  </si>
  <si>
    <t>Maloobchod s dielmi a príslušenstvom motorových vozidiel</t>
  </si>
  <si>
    <t>45400</t>
  </si>
  <si>
    <t>Predaj, údržba a oprava motocyklov a ich dielov a príslušenstva</t>
  </si>
  <si>
    <t>46110</t>
  </si>
  <si>
    <t>Sprostredkovanie obchodu s poľnohospodárskymi surovinami, živými zvieratami, textilnými surovinami a polotovarmi</t>
  </si>
  <si>
    <t>46120</t>
  </si>
  <si>
    <t>Sprostredkovanie obchodu s palivami, rudami, kovmi a priemyselnými chemikáliami</t>
  </si>
  <si>
    <t>46130</t>
  </si>
  <si>
    <t>Sprostredkovanie obchodu s drevom a stavebným materiálom</t>
  </si>
  <si>
    <t>46140</t>
  </si>
  <si>
    <t>Sprostredkovanie obchodu so strojmi, priemyselnými zariadeniami, loďami a lietadlami</t>
  </si>
  <si>
    <t>46150</t>
  </si>
  <si>
    <t>Sprostredkovanie obchodu s nábytkom, tovarom pre domácnosť a železiarskym tovarom</t>
  </si>
  <si>
    <t>46160</t>
  </si>
  <si>
    <t>Sprostredkovanie obchodu s textilom, odevmi, obuvou a koženým tovarom</t>
  </si>
  <si>
    <t>46170</t>
  </si>
  <si>
    <t>Sprostredkovanie obchodu s potravinami, nápojmi a tabakom</t>
  </si>
  <si>
    <t>46180</t>
  </si>
  <si>
    <t>Špecializované sprostredkovanie obchodu s iným špecifickým tovarom</t>
  </si>
  <si>
    <t>46190</t>
  </si>
  <si>
    <t>Sprostredkovanie obchodu s rozličným tovarom</t>
  </si>
  <si>
    <t>46210</t>
  </si>
  <si>
    <t>Veľkoobchod s obilím, nespracovaným tabakom, semenami a krmivom</t>
  </si>
  <si>
    <t>46220</t>
  </si>
  <si>
    <t>Veľkoobchod s kvetmi a rastlinami</t>
  </si>
  <si>
    <t>46230</t>
  </si>
  <si>
    <t>Veľkoobchod so živými zvieratami</t>
  </si>
  <si>
    <t>46240</t>
  </si>
  <si>
    <t>Veľkoobchod s kožou, kožušinou a opracovanou kožou</t>
  </si>
  <si>
    <t>46310</t>
  </si>
  <si>
    <t>Veľkoobchod s ovocím a zeleninou</t>
  </si>
  <si>
    <t>46320</t>
  </si>
  <si>
    <t>Veľkoobchod s mäsom a mäsovými výrobkami</t>
  </si>
  <si>
    <t>46330</t>
  </si>
  <si>
    <t>Veľkoobchod s mliečnymi produktmi, vajcami a jedlým olejom a tukom</t>
  </si>
  <si>
    <t>46340</t>
  </si>
  <si>
    <t>Veľkoobchod s nápojmi</t>
  </si>
  <si>
    <t>46350</t>
  </si>
  <si>
    <t>Veľkoobchod s tabakovými výrobkami</t>
  </si>
  <si>
    <t>46360</t>
  </si>
  <si>
    <t>Veľkoobchod s cukrom a čokoládou a cukrovinkami</t>
  </si>
  <si>
    <t>46370</t>
  </si>
  <si>
    <t>Veľkoobchod s kávou, čajom, kakaom a korením</t>
  </si>
  <si>
    <t>46380</t>
  </si>
  <si>
    <t>Veľkoobchod s inými potravinami vrátane rýb, kôrovcov a mäkkýšov</t>
  </si>
  <si>
    <t>46390</t>
  </si>
  <si>
    <t>Nešpecializovaný veľkoobchod s potravinami, nápojmi a tabakom</t>
  </si>
  <si>
    <t>46410</t>
  </si>
  <si>
    <t>Veľkoobchod s textilom</t>
  </si>
  <si>
    <t>46420</t>
  </si>
  <si>
    <t>Veľkoobchod s odevmi a obuvou</t>
  </si>
  <si>
    <t>46430</t>
  </si>
  <si>
    <t>Veľkoobchod s elektrickými zariadeniami pre domácnosť</t>
  </si>
  <si>
    <t>46440</t>
  </si>
  <si>
    <t>Veľkoobchod s porcelánom a sklom a čistiacimi prostriedkami</t>
  </si>
  <si>
    <t>46450</t>
  </si>
  <si>
    <t>Veľkoobchod s parfumérskym a kozmetickým tovarom</t>
  </si>
  <si>
    <t>46460</t>
  </si>
  <si>
    <t>Veľkoobchod s farmaceutickým tovarom</t>
  </si>
  <si>
    <t>46470</t>
  </si>
  <si>
    <t>Veľkoobchod s nábytkom, kobercami a svietidlami</t>
  </si>
  <si>
    <t>46480</t>
  </si>
  <si>
    <t>Veľkoobchod s hodinami a šperkmi</t>
  </si>
  <si>
    <t>46490</t>
  </si>
  <si>
    <t>Veľkoobchod s ostatnými domácimi potrebami</t>
  </si>
  <si>
    <t>46510</t>
  </si>
  <si>
    <t>Veľkoobchod s počítačmi, počítačovými periférnymi zariadeniami a softvérom</t>
  </si>
  <si>
    <t>46520</t>
  </si>
  <si>
    <t>Veľkoobchod s elektronickými a telekomunikačnými zariadeniami a ich dielmi</t>
  </si>
  <si>
    <t>46610</t>
  </si>
  <si>
    <t>Veľkoobchod s poľnohospodárskymi strojmi, zariadeniami a príslušenstvom</t>
  </si>
  <si>
    <t>46620</t>
  </si>
  <si>
    <t>Veľkoobchod s obrábacími strojmi</t>
  </si>
  <si>
    <t>46630</t>
  </si>
  <si>
    <t>Veľkoobchod so strojmi pre baníctvo, stavebníctvo a stavebné inžinierstvo</t>
  </si>
  <si>
    <t>46640</t>
  </si>
  <si>
    <t>Veľkoobchod so strojmi pre textilný priemysel a so šijacími a pletacími strojmi</t>
  </si>
  <si>
    <t>46650</t>
  </si>
  <si>
    <t>Veľkoobchod s kancelárskym nábytkom</t>
  </si>
  <si>
    <t>46660</t>
  </si>
  <si>
    <t>Veľkoobchod s ostatnými kancelárskymi strojmi a zariadeniami</t>
  </si>
  <si>
    <t>46690</t>
  </si>
  <si>
    <t>Veľkoobchod s ostatnými strojmi a zariadeniami</t>
  </si>
  <si>
    <t>46710</t>
  </si>
  <si>
    <t>Veľkoobchod s pevnými, kvapalnými a plynnými palivami a súvisiacimi produktmi</t>
  </si>
  <si>
    <t>46720</t>
  </si>
  <si>
    <t>Veľkoobchod s kovmi a kovovými rudami</t>
  </si>
  <si>
    <t>46730</t>
  </si>
  <si>
    <t>Veľkoobchod s drevom, stavebným materiálom a sanitárnymi zariadeniami</t>
  </si>
  <si>
    <t>46740</t>
  </si>
  <si>
    <t>Veľkoobchod so železiarskym a inštalatérskym tovarom a vykurovacími zariadeniami a potrebami</t>
  </si>
  <si>
    <t>46750</t>
  </si>
  <si>
    <t>Veľkoobchod s chemickými výrobkami</t>
  </si>
  <si>
    <t>46760</t>
  </si>
  <si>
    <t>Veľkoobchod s ostatnými medziproduktmi</t>
  </si>
  <si>
    <t>46770</t>
  </si>
  <si>
    <t>Veľkoobchod s odpadom a šrotom</t>
  </si>
  <si>
    <t>46900</t>
  </si>
  <si>
    <t>Nešpecializovaný veľkoobchod</t>
  </si>
  <si>
    <t>47110</t>
  </si>
  <si>
    <t>Maloobchod v nešpecializovaných predajniach najmä s potravinami, nápojmi a tabakom</t>
  </si>
  <si>
    <t>47190</t>
  </si>
  <si>
    <t>Ostatný maloobchod v nešpecializovaných predajniach</t>
  </si>
  <si>
    <t>47210</t>
  </si>
  <si>
    <t>Maloobchod s ovocím a zeleninou v špecializovaných predajniach</t>
  </si>
  <si>
    <t>47220</t>
  </si>
  <si>
    <t>Maloobchod s mäsom a mäsovými výrobkami v špecializovaných predajniach</t>
  </si>
  <si>
    <t>47230</t>
  </si>
  <si>
    <t>Maloobchod s rybami, kôrovcami a mäkkýšmi v špecializovaných predajniach</t>
  </si>
  <si>
    <t>47240</t>
  </si>
  <si>
    <t>Maloobchod s chlebom, pečivom, cukrárskymi výrobkami v špecializovaných predajniach</t>
  </si>
  <si>
    <t>47250</t>
  </si>
  <si>
    <t>Maloobchod s nápojmi v špecializovaných predajniach</t>
  </si>
  <si>
    <t>47260</t>
  </si>
  <si>
    <t>Maloobchod s tabakovými výrobkami v špecializovaných predajniach</t>
  </si>
  <si>
    <t>47290</t>
  </si>
  <si>
    <t>Ostatný maloobchod s potravinami v špecializovaných predajniach</t>
  </si>
  <si>
    <t>47300</t>
  </si>
  <si>
    <t>Maloobchod s pohonnými látkami v špecializovaných predajniach</t>
  </si>
  <si>
    <t>47410</t>
  </si>
  <si>
    <t>Maloobchod s počítačmi, periférnymi jednotkami a softvérom v špecializovaných predajniach</t>
  </si>
  <si>
    <t>47420</t>
  </si>
  <si>
    <t>Maloobchod s telekomunikačnými prístrojmi v špecializovaných predajniach</t>
  </si>
  <si>
    <t>47430</t>
  </si>
  <si>
    <t>Maloobchod s audio- a videoprístrojmi v špecializovaných predajniach</t>
  </si>
  <si>
    <t>47510</t>
  </si>
  <si>
    <t>Maloobchod s textilom v špecializovaných predajniach</t>
  </si>
  <si>
    <t>47520</t>
  </si>
  <si>
    <t>Maloobchod so železiarskym tovarom, farbami a sklom v špecializovaných predajniach</t>
  </si>
  <si>
    <t>47530</t>
  </si>
  <si>
    <t>Maloobchod s kobercami, rohožami, podlahovými alebo nástennými krytinami v špecializovaných predajniach</t>
  </si>
  <si>
    <t>47540</t>
  </si>
  <si>
    <t>Maloobchod s elektrickými zariadeniami pre domácnosť v špecializovaných predajniach</t>
  </si>
  <si>
    <t>47590</t>
  </si>
  <si>
    <t>Maloobchod s nábytkom, svietidlami a inými domácimi potrebami v špecializovaných predajniach</t>
  </si>
  <si>
    <t>47610</t>
  </si>
  <si>
    <t>Maloobchod s knihami v špecializovaných predajniach</t>
  </si>
  <si>
    <t>47620</t>
  </si>
  <si>
    <t>Maloobchod s novinami a kancelárskymi potrebami v špecializovaných predajniach</t>
  </si>
  <si>
    <t>47630</t>
  </si>
  <si>
    <t>Maloobchod s audio- a videonahrávkami v špecializovaných predajniach</t>
  </si>
  <si>
    <t>47640</t>
  </si>
  <si>
    <t>Maloobchod so športovými potrebami v špecializovaných predajniach</t>
  </si>
  <si>
    <t>47650</t>
  </si>
  <si>
    <t>Maloobchod s hračkami a hrami v špecializovaných predajniach</t>
  </si>
  <si>
    <t>47710</t>
  </si>
  <si>
    <t>Maloobchod s odevmi v špecializovaných predajniach</t>
  </si>
  <si>
    <t>47720</t>
  </si>
  <si>
    <t>Maloobchod s obuvou a koženými výrobkami v špecializovaných predajniach</t>
  </si>
  <si>
    <t>47730</t>
  </si>
  <si>
    <t>Lekárne</t>
  </si>
  <si>
    <t>47740</t>
  </si>
  <si>
    <t>Maloobchod so zdravotníckymi a ortopedickými pomôckami v špecializovaných predajniach</t>
  </si>
  <si>
    <t>47750</t>
  </si>
  <si>
    <t>Maloobchod s kozmetickými a toaletnými výrobkami v špecializovaných predajniach</t>
  </si>
  <si>
    <t>47760</t>
  </si>
  <si>
    <t>Maloobchod s kvetmi, rastlinami, semenami, hnojivami, domácimi zvieratami a krmivom pre zvieratá v špecializovaných predajniach</t>
  </si>
  <si>
    <t>47770</t>
  </si>
  <si>
    <t>Maloobchod s hodinami a šperkami v špecializovaných predajniach</t>
  </si>
  <si>
    <t>47781</t>
  </si>
  <si>
    <t>Ostatný maloobchod s novým tovarom v špecializovaných predajniach</t>
  </si>
  <si>
    <t>47789</t>
  </si>
  <si>
    <t>Ostatný maloobchod s novým tovarom v špecializovaných predajniach i. n.</t>
  </si>
  <si>
    <t>47790</t>
  </si>
  <si>
    <t>Maloobchod s použitým tovarom v predajniach</t>
  </si>
  <si>
    <t>47810</t>
  </si>
  <si>
    <t>Maloobchod v stánkoch a na trhoch s potravinami, nápojmi a tabakom</t>
  </si>
  <si>
    <t>47820</t>
  </si>
  <si>
    <t>Maloobchod v stánkoch a na trhoch s textilom, odevmi a obuvou</t>
  </si>
  <si>
    <t>47890</t>
  </si>
  <si>
    <t>Maloobchod v stánkoch a na trhoch s ostatným tovarom</t>
  </si>
  <si>
    <t>47910</t>
  </si>
  <si>
    <t>Zásielkový predaj alebo predaj cez internet</t>
  </si>
  <si>
    <t>47990</t>
  </si>
  <si>
    <t>Ostatný maloobchod mimo predajní, stánkov a trhov</t>
  </si>
  <si>
    <t>49100</t>
  </si>
  <si>
    <t>Osobná železničná doprava, medzimestská</t>
  </si>
  <si>
    <t>49200</t>
  </si>
  <si>
    <t>Nákladná železničná doprava</t>
  </si>
  <si>
    <t>49310</t>
  </si>
  <si>
    <t>Mestská alebo prímestská osobná pozemná doprava</t>
  </si>
  <si>
    <t>49320</t>
  </si>
  <si>
    <t>Taxislužba</t>
  </si>
  <si>
    <t>49390</t>
  </si>
  <si>
    <t>Ostatná osobná pozemná doprava i. n.</t>
  </si>
  <si>
    <t>49410</t>
  </si>
  <si>
    <t>Nákladná cestná doprava</t>
  </si>
  <si>
    <t>49420</t>
  </si>
  <si>
    <t>Sťahovacie služby</t>
  </si>
  <si>
    <t>49501</t>
  </si>
  <si>
    <t>Potrubná doprava plynu</t>
  </si>
  <si>
    <t>49502</t>
  </si>
  <si>
    <t>Potrubná doprava ropy</t>
  </si>
  <si>
    <t>49509</t>
  </si>
  <si>
    <t>Ostatná potrubná doprava</t>
  </si>
  <si>
    <t>50100</t>
  </si>
  <si>
    <t>Námorná a pobrežná osobná vodná doprava</t>
  </si>
  <si>
    <t>50200</t>
  </si>
  <si>
    <t>Námorná a pobrežná nákladná vodná doprava</t>
  </si>
  <si>
    <t>50300</t>
  </si>
  <si>
    <t>Vnútrozemská osobná vodná doprava</t>
  </si>
  <si>
    <t>50400</t>
  </si>
  <si>
    <t>Vnútrozemská nákladná vodná doprava</t>
  </si>
  <si>
    <t>51100</t>
  </si>
  <si>
    <t>Osobná letecká doprava</t>
  </si>
  <si>
    <t>51210</t>
  </si>
  <si>
    <t>Nákladná letecká doprava</t>
  </si>
  <si>
    <t>51220</t>
  </si>
  <si>
    <t>Kozmická doprava</t>
  </si>
  <si>
    <t>52100</t>
  </si>
  <si>
    <t>Skladovanie a uskladňovanie</t>
  </si>
  <si>
    <t>52210</t>
  </si>
  <si>
    <t>Vedľajšie činnosti v pozemnej doprave</t>
  </si>
  <si>
    <t>52220</t>
  </si>
  <si>
    <t>Vedľajšie činnosti vo vodnej doprave</t>
  </si>
  <si>
    <t>52230</t>
  </si>
  <si>
    <t>Vedľajšie činnosti v leteckej doprave</t>
  </si>
  <si>
    <t>52240</t>
  </si>
  <si>
    <t>Manipulácia s nákladom</t>
  </si>
  <si>
    <t>52290</t>
  </si>
  <si>
    <t>Ostatné pomocné činnosti v doprave</t>
  </si>
  <si>
    <t>53100</t>
  </si>
  <si>
    <t>Činnosti poskytovateľov univerzálnej poštovej služby</t>
  </si>
  <si>
    <t>53200</t>
  </si>
  <si>
    <t>Ostatné poštové služby a služby kuriérov</t>
  </si>
  <si>
    <t>55100</t>
  </si>
  <si>
    <t>Hotelové a podobné ubytovanie</t>
  </si>
  <si>
    <t>55200</t>
  </si>
  <si>
    <t>Turistické a iné krátkodobé ubytovanie</t>
  </si>
  <si>
    <t>55300</t>
  </si>
  <si>
    <t>Autokempingy, táboriská a miesta pre karavány</t>
  </si>
  <si>
    <t>55901</t>
  </si>
  <si>
    <t>Ubytovanie vo vysokoškolských internátoch</t>
  </si>
  <si>
    <t>55909</t>
  </si>
  <si>
    <t>Ubytovanie v ubytovniach a ostatné dočasné ubytovanie</t>
  </si>
  <si>
    <t>56101</t>
  </si>
  <si>
    <t>Jedálne</t>
  </si>
  <si>
    <t>56102</t>
  </si>
  <si>
    <t>Školské a študentské jedálne</t>
  </si>
  <si>
    <t>56109</t>
  </si>
  <si>
    <t>Ostatné účelové stravovanie</t>
  </si>
  <si>
    <t>56210</t>
  </si>
  <si>
    <t>Dodávka jedál</t>
  </si>
  <si>
    <t>56290</t>
  </si>
  <si>
    <t>Ostatné jedálenské služby</t>
  </si>
  <si>
    <t>56300</t>
  </si>
  <si>
    <t>Služby pohostinstiev</t>
  </si>
  <si>
    <t>58110</t>
  </si>
  <si>
    <t>Vydávanie kníh</t>
  </si>
  <si>
    <t>58120</t>
  </si>
  <si>
    <t>Vydávanie adresárov a katalógov</t>
  </si>
  <si>
    <t>58130</t>
  </si>
  <si>
    <t>Vydávanie novín</t>
  </si>
  <si>
    <t>58140</t>
  </si>
  <si>
    <t>Vydávanie časopisov a periodík</t>
  </si>
  <si>
    <t>58190</t>
  </si>
  <si>
    <t>Ostatné vydavateľské činnosti</t>
  </si>
  <si>
    <t>58210</t>
  </si>
  <si>
    <t>Nakladateľstvo v oblasti počítačových hier</t>
  </si>
  <si>
    <t>58290</t>
  </si>
  <si>
    <t>Ostatné nakladateľstvo v oblasti softvéru</t>
  </si>
  <si>
    <t>59110</t>
  </si>
  <si>
    <t>Výroba filmov, videozáznamov a televíznych programov</t>
  </si>
  <si>
    <t>59120</t>
  </si>
  <si>
    <t>Podporné činnosti súvisiace s výrobou filmov, videozáznamov a televíznych programov</t>
  </si>
  <si>
    <t>59130</t>
  </si>
  <si>
    <t>Distribúcia filmov, videozáznamov a televíznych programov</t>
  </si>
  <si>
    <t>59140</t>
  </si>
  <si>
    <t>Premietanie filmov</t>
  </si>
  <si>
    <t>59200</t>
  </si>
  <si>
    <t>Príprava a zverejňovanie zvukových nahrávok</t>
  </si>
  <si>
    <t>60100</t>
  </si>
  <si>
    <t>Rozhlasové vysielanie</t>
  </si>
  <si>
    <t>60200</t>
  </si>
  <si>
    <t>Vysielanie televízie a predplatené programy televízie</t>
  </si>
  <si>
    <t>61100</t>
  </si>
  <si>
    <t>Činnosti drôtových telekomunikácií</t>
  </si>
  <si>
    <t>61200</t>
  </si>
  <si>
    <t>Činnosti bezdrôtových telekomunikácií</t>
  </si>
  <si>
    <t>61300</t>
  </si>
  <si>
    <t>Satelitné telekomunikačné činnosti</t>
  </si>
  <si>
    <t>61900</t>
  </si>
  <si>
    <t>Ostatné telekomunikačné činnosti</t>
  </si>
  <si>
    <t>62010</t>
  </si>
  <si>
    <t>Počítačové programovanie</t>
  </si>
  <si>
    <t>62020</t>
  </si>
  <si>
    <t>Poradenstvo týkajúce sa počítačov</t>
  </si>
  <si>
    <t>62030</t>
  </si>
  <si>
    <t>Činnosti súvisiace s riadením počítačového príslušenstva</t>
  </si>
  <si>
    <t>62090</t>
  </si>
  <si>
    <t>Ostatné služby týkajúce sa informačných technológií a počítačov</t>
  </si>
  <si>
    <t>63110</t>
  </si>
  <si>
    <t>Spracovanie dát, poskytovanie serverového priestoru na internete a súvisiace služby</t>
  </si>
  <si>
    <t>63120</t>
  </si>
  <si>
    <t>Služby webového portálu</t>
  </si>
  <si>
    <t>63910</t>
  </si>
  <si>
    <t>Činnosti spravodajských agentúr</t>
  </si>
  <si>
    <t>63990</t>
  </si>
  <si>
    <t>Ostatné informačné služby i. n.</t>
  </si>
  <si>
    <t>64110</t>
  </si>
  <si>
    <t>Činnosti centrálnej banky</t>
  </si>
  <si>
    <t>64190</t>
  </si>
  <si>
    <t>Ostatné peňažné sprostredkovanie</t>
  </si>
  <si>
    <t>64200</t>
  </si>
  <si>
    <t>Činnosti holdingových spoločností</t>
  </si>
  <si>
    <t>64300</t>
  </si>
  <si>
    <t>Trasty, fondy a podobné finančné subjekty</t>
  </si>
  <si>
    <t>64910</t>
  </si>
  <si>
    <t>Finančný lízing</t>
  </si>
  <si>
    <t>64920</t>
  </si>
  <si>
    <t>Ostatné poskytovanie úverov</t>
  </si>
  <si>
    <t>64990</t>
  </si>
  <si>
    <t>Ostatné finančné služby okrem poistenia a dôchodkového zabezpečenia i. n.</t>
  </si>
  <si>
    <t>65110</t>
  </si>
  <si>
    <t>Životné poistenie</t>
  </si>
  <si>
    <t>65120</t>
  </si>
  <si>
    <t>Neživotné poistenie</t>
  </si>
  <si>
    <t>65200</t>
  </si>
  <si>
    <t>Zaistenie</t>
  </si>
  <si>
    <t>65300</t>
  </si>
  <si>
    <t>Dôchodkové zabezpečenie</t>
  </si>
  <si>
    <t>66110</t>
  </si>
  <si>
    <t>Správa finančných trhov</t>
  </si>
  <si>
    <t>66120</t>
  </si>
  <si>
    <t>Sprostredkovanie obchodu s komoditami a cennými papiermi</t>
  </si>
  <si>
    <t>66190</t>
  </si>
  <si>
    <t>Ostatné pomocné činnosti finančných služieb okrem poistenia a dôchodkového zabezpečenia</t>
  </si>
  <si>
    <t>66210</t>
  </si>
  <si>
    <t>Vyčíslenie rizík a náhrad škôd</t>
  </si>
  <si>
    <t>66220</t>
  </si>
  <si>
    <t>Činnosti poisťovacích agentov a maklérov</t>
  </si>
  <si>
    <t>66290</t>
  </si>
  <si>
    <t>Ostatné pomocné činnosti v poisťovníctve a dôchodkovom zabezpečení</t>
  </si>
  <si>
    <t>66300</t>
  </si>
  <si>
    <t>Činnosti investičných manažérov</t>
  </si>
  <si>
    <t>68100</t>
  </si>
  <si>
    <t>Kúpa a predaj vlastných nehnuteľností</t>
  </si>
  <si>
    <t>68200</t>
  </si>
  <si>
    <t>Prenájom a prevádzkovanie vlastných alebo prenajatých nehnuteľností</t>
  </si>
  <si>
    <t>68310</t>
  </si>
  <si>
    <t>Realitné kancelárie</t>
  </si>
  <si>
    <t>68320</t>
  </si>
  <si>
    <t>Správa nehnuteľností na základe poplatkov alebo zmlúv</t>
  </si>
  <si>
    <t>69100</t>
  </si>
  <si>
    <t>Právne činnosti</t>
  </si>
  <si>
    <t>69200</t>
  </si>
  <si>
    <t>Účtovnícke a audítorské činnosti, vedenie účtovných kníh; daňové poradenstvo</t>
  </si>
  <si>
    <t>70100</t>
  </si>
  <si>
    <t>Vedenie firiem</t>
  </si>
  <si>
    <t>70210</t>
  </si>
  <si>
    <t>Služby v oblasti styku a komunikácie s verejnosťou</t>
  </si>
  <si>
    <t>70220</t>
  </si>
  <si>
    <t>Poradenské služby v oblasti podnikania a riadenia</t>
  </si>
  <si>
    <t>71110</t>
  </si>
  <si>
    <t>Architektonické činnosti</t>
  </si>
  <si>
    <t>71121</t>
  </si>
  <si>
    <t>Inžinierske činnosti a poradenstvo</t>
  </si>
  <si>
    <t>71122</t>
  </si>
  <si>
    <t>Geologický prieskum</t>
  </si>
  <si>
    <t>71123</t>
  </si>
  <si>
    <t>Geodetické činnosti</t>
  </si>
  <si>
    <t>71129</t>
  </si>
  <si>
    <t>Ostatné inžinierske činnosti a súvisiace technické poradenstvo</t>
  </si>
  <si>
    <t>71200</t>
  </si>
  <si>
    <t>Technické testovanie a analýzy</t>
  </si>
  <si>
    <t>72110</t>
  </si>
  <si>
    <t>Výskum a experimentálny vývoj v oblasti biotechnológie</t>
  </si>
  <si>
    <t>72190</t>
  </si>
  <si>
    <t>Ostatný výskum a experimentálny vývoj v oblasti prírodných a technických vied</t>
  </si>
  <si>
    <t>72200</t>
  </si>
  <si>
    <t>Výskum a experimentálny vývoj v oblasti spoločenských a humanitných vied</t>
  </si>
  <si>
    <t>73110</t>
  </si>
  <si>
    <t>Reklamné agentúry</t>
  </si>
  <si>
    <t>73120</t>
  </si>
  <si>
    <t>Predaj vysielacieho času</t>
  </si>
  <si>
    <t>73200</t>
  </si>
  <si>
    <t>Prieskum trhu a verejnej mienky</t>
  </si>
  <si>
    <t>74100</t>
  </si>
  <si>
    <t>Špecializované dizajnérske činnosti</t>
  </si>
  <si>
    <t>74200</t>
  </si>
  <si>
    <t>Fotografické činnosti</t>
  </si>
  <si>
    <t>74300</t>
  </si>
  <si>
    <t>Prekladateľské a tlmočnícke činnosti</t>
  </si>
  <si>
    <t>74900</t>
  </si>
  <si>
    <t>Ostatné odborné, vedecké a technické činnosti i. n.</t>
  </si>
  <si>
    <t>75000</t>
  </si>
  <si>
    <t>Veterinárne činnosti</t>
  </si>
  <si>
    <t>77110</t>
  </si>
  <si>
    <t>Prenájom a lízing automobilov a ľahkých motorových vozidiel</t>
  </si>
  <si>
    <t>77120</t>
  </si>
  <si>
    <t>Prenájom a lízing nákladných automobilov a ostatných ťažkých vozidiel</t>
  </si>
  <si>
    <t>77210</t>
  </si>
  <si>
    <t>Prenájom a lízing rekreačných a športových potrieb</t>
  </si>
  <si>
    <t>77220</t>
  </si>
  <si>
    <t>Prenájom videopások a diskov</t>
  </si>
  <si>
    <t>77290</t>
  </si>
  <si>
    <t>Prenájom a lízing ostatných osobných potrieb a potrieb pre domácnosť</t>
  </si>
  <si>
    <t>77310</t>
  </si>
  <si>
    <t>Prenájom a lízing poľnohospodárskych strojov a zariadení</t>
  </si>
  <si>
    <t>77320</t>
  </si>
  <si>
    <t>Prenájom a lízing stavbárskych strojov a zariadení</t>
  </si>
  <si>
    <t>77330</t>
  </si>
  <si>
    <t>Prenájom a lízing kancelárskych strojov a zariadení (vrátane počítačov)</t>
  </si>
  <si>
    <t>77340</t>
  </si>
  <si>
    <t>Prenájom a lízing vodných dopravných prostriedkov</t>
  </si>
  <si>
    <t>77350</t>
  </si>
  <si>
    <t>Prenájom a lízing leteckých dopravných prostriedkov</t>
  </si>
  <si>
    <t>77390</t>
  </si>
  <si>
    <t>Prenájom a lízing ostatných strojov, zariadení a iného hmotného majetku i. n.</t>
  </si>
  <si>
    <t>77400</t>
  </si>
  <si>
    <t>Lízing duševného vlastníctva a podobných produktov okrem prác chránených autorskými právami</t>
  </si>
  <si>
    <t>78100</t>
  </si>
  <si>
    <t>Činnosti agentúr sprostredkujúcich zamestnania</t>
  </si>
  <si>
    <t>78200</t>
  </si>
  <si>
    <t>Činnosti agentúr sprostredkujúcich zamestnanie na dobu určitú</t>
  </si>
  <si>
    <t>78300</t>
  </si>
  <si>
    <t>Ostatné poskytovanie ľudských zdrojov</t>
  </si>
  <si>
    <t>79110</t>
  </si>
  <si>
    <t>Činnosti cestovných agentúr</t>
  </si>
  <si>
    <t>79120</t>
  </si>
  <si>
    <t>Činnosti cestovných kancelárií</t>
  </si>
  <si>
    <t>79900</t>
  </si>
  <si>
    <t>Ostatné rezervačné služby a súvisiace činnosti</t>
  </si>
  <si>
    <t>80100</t>
  </si>
  <si>
    <t>Súkromné bezpečnostné služby</t>
  </si>
  <si>
    <t>80200</t>
  </si>
  <si>
    <t>Služby spojené s prevádzkovaním bezpečnostných systémov</t>
  </si>
  <si>
    <t>80300</t>
  </si>
  <si>
    <t>Pátracie služby</t>
  </si>
  <si>
    <t>81100</t>
  </si>
  <si>
    <t>Kombinované pomocné činnosti</t>
  </si>
  <si>
    <t>81210</t>
  </si>
  <si>
    <t>Generálne čistenie budov</t>
  </si>
  <si>
    <t>81220</t>
  </si>
  <si>
    <t>Ostatné priemyselné čistenie budov</t>
  </si>
  <si>
    <t>81290</t>
  </si>
  <si>
    <t>Ostatné čistiace činnosti</t>
  </si>
  <si>
    <t>81300</t>
  </si>
  <si>
    <t>Činnosti súvisiace s krajinnou úpravou</t>
  </si>
  <si>
    <t>82110</t>
  </si>
  <si>
    <t>Kombinované administratívno-kancelárske činnosti</t>
  </si>
  <si>
    <t>82190</t>
  </si>
  <si>
    <t>Kopírovanie, príprava dokumentov a ostatné špecializované pomocné administratívne činnosti</t>
  </si>
  <si>
    <t>82200</t>
  </si>
  <si>
    <t>Činnosti stredísk poskytujúcich služby prostredníctvom telefónu - call centrá</t>
  </si>
  <si>
    <t>82300</t>
  </si>
  <si>
    <t>Organizovanie kongresov a podnikateľských výstav</t>
  </si>
  <si>
    <t>82910</t>
  </si>
  <si>
    <t>Činnosti inkasných agentúr a posúdenie úveruschopnosti</t>
  </si>
  <si>
    <t>82920</t>
  </si>
  <si>
    <t>Baliace činnosti</t>
  </si>
  <si>
    <t>82990</t>
  </si>
  <si>
    <t>Ostatné pomocné obchodné činnosti i. n.</t>
  </si>
  <si>
    <t>84110</t>
  </si>
  <si>
    <t>Všeobecná verejná správa</t>
  </si>
  <si>
    <t>84120</t>
  </si>
  <si>
    <t>Usmerňovanie činností zariadení poskytujúcich zdravotnícku starostlivosť, vzdelávanie, kultúrne a iné sociálne služby okrem sociálneho zabezpečenia</t>
  </si>
  <si>
    <t>84130</t>
  </si>
  <si>
    <t>Podpora a usmerňovanie ekonomiky</t>
  </si>
  <si>
    <t>84210</t>
  </si>
  <si>
    <t>Zahraničné veci</t>
  </si>
  <si>
    <t>84220</t>
  </si>
  <si>
    <t>Obrana</t>
  </si>
  <si>
    <t>84230</t>
  </si>
  <si>
    <t>Spravodlivosť a súdnictvo</t>
  </si>
  <si>
    <t>84240</t>
  </si>
  <si>
    <t>Verejný poriadok a bezpečnosť</t>
  </si>
  <si>
    <t>84250</t>
  </si>
  <si>
    <t>Protipožiarna ochrana</t>
  </si>
  <si>
    <t>84300</t>
  </si>
  <si>
    <t>Povinné sociálne zabezpečenie</t>
  </si>
  <si>
    <t>85100</t>
  </si>
  <si>
    <t>Predškolská výchova</t>
  </si>
  <si>
    <t>85200</t>
  </si>
  <si>
    <t>Základné školstvo</t>
  </si>
  <si>
    <t>85310</t>
  </si>
  <si>
    <t>Stredné všeobecnovzdelávacie školstvo</t>
  </si>
  <si>
    <t>85321</t>
  </si>
  <si>
    <t>Stredné odborné školstvo</t>
  </si>
  <si>
    <t>85322</t>
  </si>
  <si>
    <t>Odborné učilištia</t>
  </si>
  <si>
    <t>85329</t>
  </si>
  <si>
    <t>Ostatné stredné technické a odborné školstvo</t>
  </si>
  <si>
    <t>85410</t>
  </si>
  <si>
    <t>Pomaturitné neterciárne vzdelávanie</t>
  </si>
  <si>
    <t>85420</t>
  </si>
  <si>
    <t>Terciárne vzdelávanie</t>
  </si>
  <si>
    <t>85510</t>
  </si>
  <si>
    <t>Športová a rekreačná výchova</t>
  </si>
  <si>
    <t>85520</t>
  </si>
  <si>
    <t>Umelecké vzdelávanie</t>
  </si>
  <si>
    <t>85530</t>
  </si>
  <si>
    <t>Činnosti škôl pre výučbu vedenia dopravných prostriedkov</t>
  </si>
  <si>
    <t>85590</t>
  </si>
  <si>
    <t>Ostatné vzdelávanie i. n.</t>
  </si>
  <si>
    <t>85600</t>
  </si>
  <si>
    <t>Pomocné vzdelávacie činnosti</t>
  </si>
  <si>
    <t>86100</t>
  </si>
  <si>
    <t>Činnosti nemocníc</t>
  </si>
  <si>
    <t>86210</t>
  </si>
  <si>
    <t>Činnosti všeobecnej lekárskej praxe</t>
  </si>
  <si>
    <t>86220</t>
  </si>
  <si>
    <t>Činnosti špeciálnej lekárskej praxe</t>
  </si>
  <si>
    <t>86230</t>
  </si>
  <si>
    <t>Zubná lekárska prax</t>
  </si>
  <si>
    <t>86901</t>
  </si>
  <si>
    <t>Služby zdravotníckych laboratórií</t>
  </si>
  <si>
    <t>86909</t>
  </si>
  <si>
    <t>Ostatná zdravotná starostlivosť i.n.</t>
  </si>
  <si>
    <t>87100</t>
  </si>
  <si>
    <t>Ošetrovateľská služba v pobytových zariadeniach</t>
  </si>
  <si>
    <t>87200</t>
  </si>
  <si>
    <t>Starostlivosť o osoby s mentálnym postihnutím, duševne choré a drogovo závislé osoby v pobytových zariadeniach</t>
  </si>
  <si>
    <t>87300</t>
  </si>
  <si>
    <t>Starostlivosť o staršie osoby a osoby so zdravotným postihnutím v pobytových zariadeniach</t>
  </si>
  <si>
    <t>87900</t>
  </si>
  <si>
    <t>Ostatná starostlivosť v pobytových zariadeniach</t>
  </si>
  <si>
    <t>88100</t>
  </si>
  <si>
    <t>Sociálna práca bez ubytovania pre staršie osoby a osoby so zdravotným postihnutím</t>
  </si>
  <si>
    <t>88910</t>
  </si>
  <si>
    <t>Denná starostlivosť o deti</t>
  </si>
  <si>
    <t>88990</t>
  </si>
  <si>
    <t>Ostatná sociálna starostlivosť bez ubytovania i. n.</t>
  </si>
  <si>
    <t>90010</t>
  </si>
  <si>
    <t>Scénické umenie</t>
  </si>
  <si>
    <t>90020</t>
  </si>
  <si>
    <t>Podporné činnosti súvisiace so scénickým umením</t>
  </si>
  <si>
    <t>90030</t>
  </si>
  <si>
    <t>Umelecká tvorba</t>
  </si>
  <si>
    <t>90040</t>
  </si>
  <si>
    <t>Prevádzka kultúrnych zariadení</t>
  </si>
  <si>
    <t>91010</t>
  </si>
  <si>
    <t>Činnosti knižníc a archívov</t>
  </si>
  <si>
    <t>91020</t>
  </si>
  <si>
    <t>Činnosti múzeí</t>
  </si>
  <si>
    <t>91030</t>
  </si>
  <si>
    <t>Prevádzka historických pamiatok a budov a podobných turistických zaujímavostí</t>
  </si>
  <si>
    <t>91040</t>
  </si>
  <si>
    <t>Činnosti botanických a zoologických záhrad a prírodných rezervácií</t>
  </si>
  <si>
    <t>92000</t>
  </si>
  <si>
    <t>Činnosti herní a stávkových kancelárií</t>
  </si>
  <si>
    <t>93110</t>
  </si>
  <si>
    <t>Prevádzka športových zariadení</t>
  </si>
  <si>
    <t>93120</t>
  </si>
  <si>
    <t>Činnosti športových klubov</t>
  </si>
  <si>
    <t>93130</t>
  </si>
  <si>
    <t>Fitnescentrá</t>
  </si>
  <si>
    <t>93190</t>
  </si>
  <si>
    <t>Ostatné športové činnosti</t>
  </si>
  <si>
    <t>93210</t>
  </si>
  <si>
    <t>Činnosti lunaparkov a zábavných parkov</t>
  </si>
  <si>
    <t>93290</t>
  </si>
  <si>
    <t>Ostatné zábavné činnosti a voľnočasové aktivity</t>
  </si>
  <si>
    <t>94110</t>
  </si>
  <si>
    <t>Činnosti podnikateľských a zamestnávateľských členských organizácií</t>
  </si>
  <si>
    <t>94120</t>
  </si>
  <si>
    <t>Činnosti profesijných členských organizácií</t>
  </si>
  <si>
    <t>94200</t>
  </si>
  <si>
    <t>Činnosti odborových organizácií</t>
  </si>
  <si>
    <t>94910</t>
  </si>
  <si>
    <t>Činnosti cirkevných organizácií</t>
  </si>
  <si>
    <t>94920</t>
  </si>
  <si>
    <t>Činnosti politických organizácií</t>
  </si>
  <si>
    <t>94991</t>
  </si>
  <si>
    <t>Činnosti mládežníckych organizácií</t>
  </si>
  <si>
    <t>94992</t>
  </si>
  <si>
    <t>Činnosti záujmových organizácií</t>
  </si>
  <si>
    <t>94999</t>
  </si>
  <si>
    <t>Činnosti ostatných členských organizácií</t>
  </si>
  <si>
    <t>95110</t>
  </si>
  <si>
    <t>Oprava počítačov a periférnych zariadení</t>
  </si>
  <si>
    <t>95120</t>
  </si>
  <si>
    <t>Oprava komunikačných zariadení</t>
  </si>
  <si>
    <t>95210</t>
  </si>
  <si>
    <t>Oprava spotrebnej elektroniky</t>
  </si>
  <si>
    <t>95220</t>
  </si>
  <si>
    <t>Oprava domácich zariadení a zariadení pre dom a záhradu</t>
  </si>
  <si>
    <t>95230</t>
  </si>
  <si>
    <t>Oprava obuvi a koženého tovaru</t>
  </si>
  <si>
    <t>95240</t>
  </si>
  <si>
    <t>Oprava nábytku a domácich zariadení</t>
  </si>
  <si>
    <t>95250</t>
  </si>
  <si>
    <t>Oprava hodín, hodiniek a šperkov</t>
  </si>
  <si>
    <t>95290</t>
  </si>
  <si>
    <t>Oprava iných osobných potrieb a potrieb pre domácnosti</t>
  </si>
  <si>
    <t>96010</t>
  </si>
  <si>
    <t>Pranie a chemické čistenie textilných a kožušinových výrobkov</t>
  </si>
  <si>
    <t>96020</t>
  </si>
  <si>
    <t>Kadernícke a kozmetické služby</t>
  </si>
  <si>
    <t>96030</t>
  </si>
  <si>
    <t>Pohrebné a súvisiace služby</t>
  </si>
  <si>
    <t>96040</t>
  </si>
  <si>
    <t>Služby týkajúce sa telesnej pohody</t>
  </si>
  <si>
    <t>96090</t>
  </si>
  <si>
    <t>Ostatné osobné služby i. n.</t>
  </si>
  <si>
    <t>Administratívne a podporné služby</t>
  </si>
  <si>
    <t>Činnosti v oblasti nehnuteľností</t>
  </si>
  <si>
    <t>Dodávka elektriny, plynu, pary a studeného vzduchu</t>
  </si>
  <si>
    <t>Dodávka vody; čistenie a odvod odpadových vôd, odpady a služby odstraňovania odpadov</t>
  </si>
  <si>
    <t>Doprava a skladovanie</t>
  </si>
  <si>
    <t>Finančné a poisťovacie činnosti</t>
  </si>
  <si>
    <t>Informácie a komunikácia</t>
  </si>
  <si>
    <t>Odborné, vedecké a technické činnosti</t>
  </si>
  <si>
    <t>Ostatné činnosti</t>
  </si>
  <si>
    <t>Poľnohospodárstvo, lesníctvo a rybolov</t>
  </si>
  <si>
    <t>Priemyselná výroba</t>
  </si>
  <si>
    <t>Stavebníctvo</t>
  </si>
  <si>
    <t>Ťažba a dobývanie</t>
  </si>
  <si>
    <t>Ubytovacie a stravovacie služby</t>
  </si>
  <si>
    <t>Umenie, zábava a rekreácia</t>
  </si>
  <si>
    <t>Veľkoobchod a maloobchod; oprava motorových vozidiel a motocyklov</t>
  </si>
  <si>
    <t>Verejná správa a obrana; povinné sociálne zabezpečenie</t>
  </si>
  <si>
    <t>Vzdelávanie</t>
  </si>
  <si>
    <t>Zdravotníctvo a sociálna pomoc</t>
  </si>
  <si>
    <t>as of</t>
  </si>
  <si>
    <t>zum</t>
  </si>
  <si>
    <t>ÚČTOVNÁ ZÁVIERKA</t>
  </si>
  <si>
    <t>FINANCIAL STATEMENTS</t>
  </si>
  <si>
    <t>JAHRESABSCHLUSS</t>
  </si>
  <si>
    <t>podnikateľov v podvojnom učtovníctve zostavená</t>
  </si>
  <si>
    <t>of entrepreneurs maintaining accounts under the system of double entry bookkeeping</t>
  </si>
  <si>
    <t>der Unternehmer in der doppelten Buchführung erstellt</t>
  </si>
  <si>
    <t>Identification number (IČO)</t>
  </si>
  <si>
    <t>Bezprostredne predchádzajúce obdobie</t>
  </si>
  <si>
    <t>Preceding period</t>
  </si>
  <si>
    <t>Unmittelbare</t>
  </si>
  <si>
    <t>Tax identification number</t>
  </si>
  <si>
    <t>Účtovná závierka</t>
  </si>
  <si>
    <t>Financial statements</t>
  </si>
  <si>
    <t>Jahresabschluss</t>
  </si>
  <si>
    <t>Účtovná jednotka</t>
  </si>
  <si>
    <t>Accounting entity</t>
  </si>
  <si>
    <t>Buchführungseinheit</t>
  </si>
  <si>
    <t>Za obdobie</t>
  </si>
  <si>
    <t>For the period</t>
  </si>
  <si>
    <t>Für den Zeitraum</t>
  </si>
  <si>
    <t>mesiac</t>
  </si>
  <si>
    <t>Month</t>
  </si>
  <si>
    <t>Monat</t>
  </si>
  <si>
    <t>rok</t>
  </si>
  <si>
    <t>Year</t>
  </si>
  <si>
    <t>Jahr</t>
  </si>
  <si>
    <t xml:space="preserve"> - riadna</t>
  </si>
  <si>
    <t xml:space="preserve"> - ordinary</t>
  </si>
  <si>
    <t xml:space="preserve"> - ordentlicher</t>
  </si>
  <si>
    <t xml:space="preserve"> - mimoriadna</t>
  </si>
  <si>
    <t xml:space="preserve"> - extraordinary</t>
  </si>
  <si>
    <t xml:space="preserve"> - außerordentlicher</t>
  </si>
  <si>
    <t xml:space="preserve"> - priebežná</t>
  </si>
  <si>
    <t>- interim</t>
  </si>
  <si>
    <t xml:space="preserve"> - Zwischenabschluss</t>
  </si>
  <si>
    <t xml:space="preserve"> - malá</t>
  </si>
  <si>
    <t xml:space="preserve"> - small</t>
  </si>
  <si>
    <t xml:space="preserve"> - kleine</t>
  </si>
  <si>
    <t xml:space="preserve"> - veľká</t>
  </si>
  <si>
    <t xml:space="preserve"> - large</t>
  </si>
  <si>
    <t xml:space="preserve"> - große</t>
  </si>
  <si>
    <t>(vyznačí sa</t>
  </si>
  <si>
    <t>(check</t>
  </si>
  <si>
    <t>(mit einem   zu bezeichnen)</t>
  </si>
  <si>
    <t>Priložené súčasti účtovej závierky</t>
  </si>
  <si>
    <t>Attached parts of the financial statements</t>
  </si>
  <si>
    <t>Beiliegende Bestandteile des Jahresabschlusses</t>
  </si>
  <si>
    <t>Súvaha (Úč POD 1-01)</t>
  </si>
  <si>
    <t>Balance Sheet
(Úč POD 1-01)
(in whole euros)</t>
  </si>
  <si>
    <t>Bilanz (Úč POD 1-01)</t>
  </si>
  <si>
    <t>Výkaz ziskov a strát(Úč POD 2-01)</t>
  </si>
  <si>
    <t>Income Statement
(Úč POD 2-01)
(in whole euros)</t>
  </si>
  <si>
    <t>Gewinn- und Verlustrechnung (Úč POD 2-01)</t>
  </si>
  <si>
    <t>Poznámky (Úč POD 3-01)</t>
  </si>
  <si>
    <t>Notes to the Financial Statements (Úč POD 3-01)
(In whole euros or eurocents)</t>
  </si>
  <si>
    <t xml:space="preserve">Anhang (Úč POD 3-01) </t>
  </si>
  <si>
    <t>od</t>
  </si>
  <si>
    <t>from</t>
  </si>
  <si>
    <t>vom</t>
  </si>
  <si>
    <t>do</t>
  </si>
  <si>
    <t>to</t>
  </si>
  <si>
    <t>bis</t>
  </si>
  <si>
    <t>Legal name (designation) of the accounting entity</t>
  </si>
  <si>
    <t xml:space="preserve">Handelsname  (Bezeichnung) der Buchführungseinheit </t>
  </si>
  <si>
    <t>Registered office of the accounting entity, street and number</t>
  </si>
  <si>
    <t>Sitz der Buchführungseinheit, Straße und Nummer</t>
  </si>
  <si>
    <t>Zip code</t>
  </si>
  <si>
    <t>PLZ</t>
  </si>
  <si>
    <t>Municipality</t>
  </si>
  <si>
    <t>Ort</t>
  </si>
  <si>
    <t>Designation of the Commercial Register and company registration number</t>
  </si>
  <si>
    <t>Bezeichnung des Handelsregisters und die Nummer der Eintragung der Handelsgesellschaft</t>
  </si>
  <si>
    <t>Telephone</t>
  </si>
  <si>
    <t>Telefonnummer</t>
  </si>
  <si>
    <t>Fax</t>
  </si>
  <si>
    <t>Faxnummer</t>
  </si>
  <si>
    <t>Email</t>
  </si>
  <si>
    <t>E-Mail</t>
  </si>
  <si>
    <t>Prepared on:</t>
  </si>
  <si>
    <t>Erstellt am:</t>
  </si>
  <si>
    <t>Approved on:</t>
  </si>
  <si>
    <t>Festgestellt am:</t>
  </si>
  <si>
    <t>Podpisový záznam štatutárneho orgánu účtovnej jednotky alebo člena štatutárneho orgánu účtovnej jednotky alebo podpisový záznam fyzickej osoby, ktorá je účtovnou jednotkou:</t>
  </si>
  <si>
    <t>Signature of the accounting entity's statutory body or a member of the accounting entity's statutory body or the signature of a sole trader who is the accounting entity:</t>
  </si>
  <si>
    <t>Unterschriftsaufzeichnung des statutarischen Organs der Buchführungseinheit oder des Mitglieds des Statutarorgans der Buchführungseinheit oder die Unterschriftsaufzeichnung der natürlichen Person, die eine Buchführungseinheit ist:</t>
  </si>
  <si>
    <t>Spolu majetok r. 02 + r. 33 + r. 74</t>
  </si>
  <si>
    <t>TOTAL ASSETS line 02 + line 33 + line 74</t>
  </si>
  <si>
    <t>VERMÖGENSGEGENSTÄNDE INSGESAMT Z. 02 + Z. 33 + Z. 74</t>
  </si>
  <si>
    <t>Neobežný majetok r. 03 + r. 11 + r. 21</t>
  </si>
  <si>
    <t>Non-current assets line 03 + line 11 + line 21</t>
  </si>
  <si>
    <t>Anlagevermögen Z. 03 + Z. 11 + Z. 21</t>
  </si>
  <si>
    <t>Dlhodobý nehmotný majetok súčet  (r. 04 až r. 10)</t>
  </si>
  <si>
    <t>Non-current intangible assets - total  (lines 04 to 10)</t>
  </si>
  <si>
    <t>Langfristige immaterielle Vermögensgegenstände Summe (Z. 04 bis Z. 10)</t>
  </si>
  <si>
    <t>Aktivované náklady na vývoj (012) - /072, 091A/</t>
  </si>
  <si>
    <t>Capitalized development costs (012) - /072, 091A/</t>
  </si>
  <si>
    <t>Aktivierte Entwicklungskosten (012) - /072, 091A/</t>
  </si>
  <si>
    <t>Softvér (013)-/073, 091A/</t>
  </si>
  <si>
    <t>Software (013)-/073, 091A/</t>
  </si>
  <si>
    <t>Oceniteľné práva (014)-/074, 091A/</t>
  </si>
  <si>
    <t>Valuable rights (014)-/074, 091A/</t>
  </si>
  <si>
    <t>Bewertbare Rechte (014) - /074, 091A/</t>
  </si>
  <si>
    <t>Goodwill (015) - /075, 091A/</t>
  </si>
  <si>
    <t>Ostatný dlhodobý nehmotný majetok (019, 01X)
- /079, 07X, 091A/</t>
  </si>
  <si>
    <t>Other non-current intangible assets (019, 01X)
- /079, 07X, 091A/</t>
  </si>
  <si>
    <t>Sonstige langfristige immaterielle Vermögensgegenstände (019, 01X) - /079, 07X, 091A/</t>
  </si>
  <si>
    <t>Obstarávaný dlhodobý nehmotný majetok (041)
- /093/</t>
  </si>
  <si>
    <t>Acquisition of non-current intangible assets (041) - /093/</t>
  </si>
  <si>
    <t>Langfristige immaterielle Vermögensgegenstände in Anschaffung (041) - /093/</t>
  </si>
  <si>
    <t>Poskytnuté preddavky na dlhodobý nehmotný majetok (051) - /095A/</t>
  </si>
  <si>
    <t>Advance payments made for non-current intangible assets (051) - /095A/</t>
  </si>
  <si>
    <t>Geleistete Anzahlungen auf langfristige immaterielle Vermögensgegenstände (051) - /095A/</t>
  </si>
  <si>
    <t>Dlhodobý hmotný majetok súčet (r. 12 až r. 20)</t>
  </si>
  <si>
    <t>Property, plant and equipment - total (lines 12 to 20)</t>
  </si>
  <si>
    <t>Sachanlagen Summe (Z. 12 bis Z. 20)</t>
  </si>
  <si>
    <t>Pozemky (031) - /092A/</t>
  </si>
  <si>
    <t>Land (031) - /092A/</t>
  </si>
  <si>
    <t>Grundstücke (031) - /092A/</t>
  </si>
  <si>
    <t>Stavby (021) - /081, 092A/</t>
  </si>
  <si>
    <t>Structures (021) - /081, 092A/</t>
  </si>
  <si>
    <t>Bauten (021) - /081, 092A/</t>
  </si>
  <si>
    <t>Samostatné hnuteľné veci a súbory hnuteľných vecí (022) - /082, 092A/</t>
  </si>
  <si>
    <t>Individual movable assets and sets of movable assets (022) - /082, 092A/</t>
  </si>
  <si>
    <t>Selbständige bewegbare Sachen und Gesamtheiten von bewegbaren Sachen (022) - /082, 092A/</t>
  </si>
  <si>
    <t>Pestovateľské celky trvalých porastov (025)
- /085, 092A/</t>
  </si>
  <si>
    <t>Perennial crops (025) - /085, 092A/</t>
  </si>
  <si>
    <t>Dauerhafte bepflanzte Bestände (025) - /085, 092A/</t>
  </si>
  <si>
    <t>Základné stádo a ťažné zvieratá (026) - /086, 092A/</t>
  </si>
  <si>
    <t>Livestock (026) - /086, 092A/</t>
  </si>
  <si>
    <t>Zucht- und Zugtiere (026) - /086, 092A/</t>
  </si>
  <si>
    <t>Ostatný dlhodobý hmotný majetok
(029, 02X, 032) - /089, 08X, 092A/</t>
  </si>
  <si>
    <t>Other property, plant and equipment (029, 02X, 032)
- /089, 08X, 092A/</t>
  </si>
  <si>
    <t>Sonstige Sachanlagen (029, 02X, 032) - /089, 08X, 092A/</t>
  </si>
  <si>
    <t>Obstarávaný dlhodobý hmotný majetok
(042) - /094/</t>
  </si>
  <si>
    <t>Acquisition of property, plant and equipment
(042) - /094/</t>
  </si>
  <si>
    <t>Sachanlagen in Anschaffung [Anlagen im Bau] 
(042) - /094/</t>
  </si>
  <si>
    <t>Poskytnuté preddavky na dlhodobý hmotný majetok (052) - /095A/</t>
  </si>
  <si>
    <t>Advance payments made for property, plant and equipment (052) - /095A/</t>
  </si>
  <si>
    <t>Geleistete Anzahlungen auf Sachanlagen (052)
- /095A/</t>
  </si>
  <si>
    <t>Opravná položka k nadobudnutému majetku 
(+/- 097) +/- 098</t>
  </si>
  <si>
    <t>Value adjustment to acquired assets (+/- 097) +/- 098</t>
  </si>
  <si>
    <t>Korrekturposten zum angeschafften Vermögen 
(+/- 097) +/- 098</t>
  </si>
  <si>
    <t>Dlhodobý finančný majetok súčet (r. 22 až r. 32)</t>
  </si>
  <si>
    <t>Non-current financial assets - total (lines 22 to 32)</t>
  </si>
  <si>
    <t>Finanzanlagen Summe  (Z. 22 bis Z. 32)</t>
  </si>
  <si>
    <t>Podielové cenné papiere a podiely v prepojených účtovných jednotkách (061A, 062A, 063A) - /096A/</t>
  </si>
  <si>
    <t>Shares and ownership interests in affiliated accounting entities (061A, 062A, 063A) - /096A/</t>
  </si>
  <si>
    <t>Wertpapiere und Anteile an verbundenen Buchführungseinheiten  (061A, 062A, 063A) - /096A/</t>
  </si>
  <si>
    <t>Podielové cenné papiere a podiely s podielovou účasťou okrem v prepojených účtovných jednotkách 
(062A) - /096A/</t>
  </si>
  <si>
    <t>Shares and ownership interests with participating interest, except for affiliated accounting entities
(062A) - /096A/</t>
  </si>
  <si>
    <t>Wertpapiere und Anteile mit der Beteiligung außer an verbundenen Buchführungseinheiten 
(062A) - /096A/</t>
  </si>
  <si>
    <t>Ostatné realizovateľné cenné papiere a podiely
(063A) - /096A/</t>
  </si>
  <si>
    <t>Other available-for-sale securities and ownership interests (063A) - /096A/</t>
  </si>
  <si>
    <t>Sonstige realisierbare Wertpapiere und Anteile 
(063A) - /096A/</t>
  </si>
  <si>
    <t>Pôžičky prepojeným účtovným jednotkám (066A)
- /096A/</t>
  </si>
  <si>
    <t>Loans to affiliated accounting entities (066A) - /096A/</t>
  </si>
  <si>
    <t>Ausleihungen an verbundene Buchführungseinheiten 
(066A) - /096A/</t>
  </si>
  <si>
    <t>Pôžičky v rámci podielovej účasti okrem prepojeným účtovným jednotkám (066A) - /096A/</t>
  </si>
  <si>
    <t>Loans within participating interest, except for affiliated accounting entities (066A) - /096A/</t>
  </si>
  <si>
    <t>Ausleihungen im Rahmen der Beteiligung außer an verbundene Buchführungseinheiten
(066A) - /096A/</t>
  </si>
  <si>
    <t>Ostatné pôžičky (067A) - /096A/</t>
  </si>
  <si>
    <t>Other loans (067A) - /096A/</t>
  </si>
  <si>
    <t>Sonstige Ausleihungen (067A) - /096A/</t>
  </si>
  <si>
    <t>Dlhové cenné papiere a ostatný dlhodobý finančný majetok (065A, 069A, 06XA) - /096A/</t>
  </si>
  <si>
    <t>Debt securities and other non-current financial assets (065A, 069A, 06XA) - /096A/</t>
  </si>
  <si>
    <t>Schuldverschreibungen und sonstige Finanzanlagen (065A, 069A, 06XA) - /096A/</t>
  </si>
  <si>
    <t>Pôžičky a ostatný dlhodobý finančný majetok so zostatkovou dobou splatnosti najviac jeden rok (066A, 067A, 069A, 06XA) - /096A/</t>
  </si>
  <si>
    <t>Loans and other non-current financial assets with remaining maturity of up to one year (066A, 067A, 069A, 06XA) - /096A/</t>
  </si>
  <si>
    <t>Ausleihungen und sonstige Finanzanlagen mit einer Restlaufzeit bis zu einem Jahr (066A, 067A, 069A, 06XA)
- /096A/</t>
  </si>
  <si>
    <t>Účty v bankách s dobou viazanosti dlhšou ako jeden rok (22XA)</t>
  </si>
  <si>
    <t>Bank accounts with notice period exceeding one year (22XA)</t>
  </si>
  <si>
    <t>Bankguthaben mit einer Bindungsfrist von mehr als einem Jahr (22XA)</t>
  </si>
  <si>
    <t>Obstarávaný dlhodobý finančný majetok (043) - /096A/</t>
  </si>
  <si>
    <t>Acquisition of non-current financial assets(043) - /096A/</t>
  </si>
  <si>
    <t>Finanzanlagen in Anschaffung  (043) - /096A/</t>
  </si>
  <si>
    <t>Poskytnuté preddavky na dlhodobý finančný majetok (053) - /095A/</t>
  </si>
  <si>
    <t>Advance payments made for non-current financial assets (053) - /095A/</t>
  </si>
  <si>
    <t>Geleistete Anzahlungen auf Finanzanlagen 
(053) - /095A/</t>
  </si>
  <si>
    <t>Obežný majetok r. 34 + r. 41 + r. 53 + r. 66 + r. 71</t>
  </si>
  <si>
    <t>Current assets line 34 + line 41 + line 53 + line 66 + line 71</t>
  </si>
  <si>
    <t>Umlaufvermögen Z. 34 + Z. 41 + Z. 53 + Z. 66 + Z. 71</t>
  </si>
  <si>
    <t>Zásoby súčet (r. 35 až r. 40)</t>
  </si>
  <si>
    <t>Inventory - total (lines 35 to 40)</t>
  </si>
  <si>
    <t>Vorräte Summe (Z. 35 bis Z. 40)</t>
  </si>
  <si>
    <t>Materiál (112, 119, 11X) - /191, 19X/</t>
  </si>
  <si>
    <t>Raw material (112, 119, 11X) - /191, 19X/</t>
  </si>
  <si>
    <t>Roh-, Hilfs- und Betriebsstoffe (112, 119, 11X) - /191, 19X/</t>
  </si>
  <si>
    <t>Nedokončená výroba a polotovary vlastnej výroby  (121, 122, 12X) - /192, 193, 19X/</t>
  </si>
  <si>
    <t>Work in progress and semi-finished products 
(121, 122, 12X) - /192, 193, 19X/</t>
  </si>
  <si>
    <t>Unfertige Erzeugnisse und Halbfabrikate  (121, 122, 12X)
- /192, 193, 19X/</t>
  </si>
  <si>
    <t>Výrobky (123) - /194/</t>
  </si>
  <si>
    <t>Finished goods (123) - /194/</t>
  </si>
  <si>
    <t>Fertige Erzeugnisse (123) - /194/</t>
  </si>
  <si>
    <t>Zvieratá (124) - /195/</t>
  </si>
  <si>
    <t>Animals (124) - /195/</t>
  </si>
  <si>
    <t>Tiere (124) - /195/</t>
  </si>
  <si>
    <t>Tovar (132, 133, 13X, 139) - /196, 19X/</t>
  </si>
  <si>
    <t>Merchandise (132, 133, 13X, 139) - /196, 19X/</t>
  </si>
  <si>
    <t>Waren (132, 133, 13X, 139) - /196, 19X/</t>
  </si>
  <si>
    <t>Poskytnuté preddavky na zásoby (314A) - /391A/</t>
  </si>
  <si>
    <t>Advance payments made for
inventory (314A) - /391A/</t>
  </si>
  <si>
    <t>Geleistete Anzahlungen auf Vorräte (314A) - /391A/</t>
  </si>
  <si>
    <t>Dlhodobé pohľadávky súčet (r. 42 + r. 46 až r. 52)</t>
  </si>
  <si>
    <t>Non-current receivables - total (line 42 + lines 46 to 52)</t>
  </si>
  <si>
    <t>Langfristige Forderungen Summe  (Z. 42 + Z. 46 bis Z. 52)</t>
  </si>
  <si>
    <t>Pohľadávky z obchodného styku súčet (r. 43 až r. 45)</t>
  </si>
  <si>
    <t>Trade receivables - total (lines 43 to 45)</t>
  </si>
  <si>
    <t>Forderungen aus Lieferungen und Leistungen Summe
(Z. 43 bis Z. 45)</t>
  </si>
  <si>
    <t>Pohľadávky z obchodného styku voči prepojeným účtovným jednotkám (311A, 312A, 313A, 314A, 315A, 31XA) - /391A/</t>
  </si>
  <si>
    <t>Trade receivables from affiliated accounting entities (311A, 312A, 313A, 314A, 315A, 31XA) - /391A/</t>
  </si>
  <si>
    <t>Forderungen aus Lieferungen und Leistungen gegen verbundene Buchführungseinheiten  (311A, 312A, 313A, 314A, 315A, 31XA) - /391A/</t>
  </si>
  <si>
    <t>Pohľadávky z obchodného styku v rámci podielovej účasti okrem pohľadávok voči prepojeným účtovným jednotkám (311A, 312A, 313A, 314A, 315A, 31XA)
- /391A/</t>
  </si>
  <si>
    <t>Trade receivables within participating interest, except for receivables from affiliated accounting entities (311A, 312A, 313A, 314A, 315A,31XA) - /391A/</t>
  </si>
  <si>
    <t>Forderungen aus Lieferungen und Leistungen im Rahmen der Beteiligung außer Forderungen gegen verbundene Buchführungseinheiten (311A, 312A, 313A, 314A, 315A, 31XA) - /391A/</t>
  </si>
  <si>
    <t>Ostatné pohľadávky z obchodného styku (311A, 312A, 313A, 314A, 315A, 31XA) - /391A/</t>
  </si>
  <si>
    <t>Other trade receivables (311A, 312A, 313A, 314A, 315A,31XA) - /391A/</t>
  </si>
  <si>
    <t>Sonstige Forderungen aus Lieferungen und Leistungen (311A, 312A, 313A, 314A, 315A, 31XA) - /391A/</t>
  </si>
  <si>
    <t>Čistá hodnota zákazky (316A)</t>
  </si>
  <si>
    <t>Net value of contract (316A)</t>
  </si>
  <si>
    <t>Nettowert des Auftrages (316A)</t>
  </si>
  <si>
    <t>Ostatné pohľadávky voči prepojeným účtovným jednotkám (351A) - /391A/</t>
  </si>
  <si>
    <t>Other receivables from affiliated accounting entities (351A) - /391A/</t>
  </si>
  <si>
    <t>Sonstige Forderungen gegen verbundene Buchführungseinheiten  (351A) - /391A/</t>
  </si>
  <si>
    <t>Ostatné pohľadávky v rámci podielovej účasti okrem pohľadávok voči prepojeným účtovným jednotkám (351A) - /391A/</t>
  </si>
  <si>
    <t>Other receivables within participating interest, except for receivables from affiliated accounting entities (351A) - /391A/</t>
  </si>
  <si>
    <t>Sonstige Forderungen im Rahmen der Beteiligung außer Forderungen gegen verbundene Buchführungseinheiten (351A) - /391A/</t>
  </si>
  <si>
    <t>Pohľadávky voči spoločníkom, členom a združeniu (354A, 355A, 358A, 35XA) - /391A/</t>
  </si>
  <si>
    <t>Receivables from participants, members, and association (354A, 355A, 358A, 35XA) - /391A/</t>
  </si>
  <si>
    <t>Forderungen gegen Gesellschafter, Mitglieder und Vereinigungen  (354A, 355A, 358A, 35XA) - /391A/</t>
  </si>
  <si>
    <t>Pohľadávky z derivátových operácií (373A, 376A)</t>
  </si>
  <si>
    <t>Receivables related to derivative transactions (373A, 376A)</t>
  </si>
  <si>
    <t>Forderungen aus Derivatgeschäften (373A, 376A)</t>
  </si>
  <si>
    <t>Iné pohľadávky (335A, 336A, 33XA, 371A, 374A, 375A, 378A) - /391A/</t>
  </si>
  <si>
    <t>Other receivables (335A, 336A, 33XA, 371A, 374A, 375A, 378A) - /391A/</t>
  </si>
  <si>
    <t>Andere Forderungen (335A, 336A, 33XA, 371A, 374A, 375A, 378A) - /391A/</t>
  </si>
  <si>
    <t>Odložená daňová pohľadávka (481A)</t>
  </si>
  <si>
    <t>Deferred tax asset (481A)</t>
  </si>
  <si>
    <t>Latente Steuerforderung (481A)</t>
  </si>
  <si>
    <t>Krátkodobé pohľadávky súčet (r. 54 + r. 58 až r. 65)</t>
  </si>
  <si>
    <t>Current receivables - total (line 54 + lines 58 to 65)</t>
  </si>
  <si>
    <t>Kurzfristige Forderungen Summe (Z. 54 + Z. 58 bis Z. 65)</t>
  </si>
  <si>
    <t>Pohľadávky z obchodného styku súčet (r. 55 až r. 57)</t>
  </si>
  <si>
    <t>Trade receivables - total (lines 55 to 57)</t>
  </si>
  <si>
    <t>Forderungen aus Lieferungen und Leistungen Summe
(Z. 55 bis Z. 57)</t>
  </si>
  <si>
    <t>Forderungen aus Lieferungen und Leistungen gegen verbundene Buchführungseinheiten (311A, 312A, 313A, 314A, 315A, 31XA) - /391A/</t>
  </si>
  <si>
    <t>Trade receivables within participating interest, except for receivables from affiliated accounting entities (311A, 312A, 313A, 314A, 315A, 31XA) - /391A/</t>
  </si>
  <si>
    <t>Other trade receivables (311A, 312A, 313A, 314A, 315A, 31XA) - /391A/</t>
  </si>
  <si>
    <t>Ostatné pohľadávky voči prepojeným účtovným jednotkám  (351A) - /391A/</t>
  </si>
  <si>
    <t>Other receivables from affiliated accounting entities  (351A) - /391A/</t>
  </si>
  <si>
    <t>Ostatné pohľadávky v rámci podielovej účasti okrem pohľadávok voči prepojeným účtovným jednotkám  (351A) - /391A/</t>
  </si>
  <si>
    <t>Sonstige Forderungen im Rahmen der Beteiligung außer Forderungen gegen verbundene Buchführungseinheiten  (351A) - /391A/</t>
  </si>
  <si>
    <t>Pohľadávky voči spoločníkom, členom a združeniu (354A, 355A, 358A, 35XA, 398A) - /391A/</t>
  </si>
  <si>
    <t>Receivables from participants, members, and association (354A, 355A, 358A, 35XA, 398A) - /391A/</t>
  </si>
  <si>
    <t>Forderungen gegen Gesellschafter, Mitglieder und Vereinigungen (354A, 355A, 358A, 35XA, 398A) - /391A/</t>
  </si>
  <si>
    <t>Sociálne poistenie (336A) - /391A/</t>
  </si>
  <si>
    <t>Social security (336A) - /391A/</t>
  </si>
  <si>
    <t>Forderungen im Rahmen der Sozialversicherung
(336) - /391A/</t>
  </si>
  <si>
    <t>Daňové pohľadávky a dotácie (341, 342, 343, 345, 346, 347) - /391A/</t>
  </si>
  <si>
    <t>Tax assets and subsidies (341, 342, 343, 345, 346, 347)
- /391A/</t>
  </si>
  <si>
    <t>Steuerforderungen und Zuschüsse (341, 342, 343, 345, 346, 347) - /391A/</t>
  </si>
  <si>
    <t>Iné pohľadávky (335A, 33XA, 371A, 374A, 375A,  378A)
- /391A/</t>
  </si>
  <si>
    <t>Other receivables (335A, 33XA, 371A, 374A, 375A,  378A)
- /391A/</t>
  </si>
  <si>
    <t>Andere Forderungen (335A, 33XA, 371A, 374A, 375A,  378A) - /391A/</t>
  </si>
  <si>
    <t>Krátkodobý finančný majetok súčet (r . 67 až r. 70)</t>
  </si>
  <si>
    <t>Current financial assets - total (lines 67 to 70)</t>
  </si>
  <si>
    <t>Kurzfristiges Finanzvermögen Summe (Z . 67 bis Z. 70)</t>
  </si>
  <si>
    <t>Krátkodobý finančný majetok v prepojených účtovných jednotkách (251A, 253A, 256A, 257A, 25XA)
- /291A, 29XA/</t>
  </si>
  <si>
    <t>Current financial assets in affiliated accounting entities (251A, 253A, 256A, 257A, 25XA) - /291A, 29XA/</t>
  </si>
  <si>
    <t>Kurzfristiges Finanzvermögen in verbudenen Buchführungseinheiten (251A, 253A, 256A, 257A, 25XA)
- /291A, 29XA/</t>
  </si>
  <si>
    <t>Krátkodobý finančný majetok bez krátkodobého finančného majetku v prepojených účtovných jednotkách (251A, 253A, 256A, 257A, 25XA)
- /291A, 29XA/</t>
  </si>
  <si>
    <t>Current financial assets, not including current financial assets in affiliated accounting entities (251A, 253A, 256A, 257A, 25XA) - /291A, 29XA/</t>
  </si>
  <si>
    <t>Kurzfristiges Finanzvermögen ohne kurzfristiges Finanzvermögen in verbudenen Buchführungseinheiten (251A, 253A, 256A, 257A, 25XA) - /291A, 29XA/</t>
  </si>
  <si>
    <t>Vlastné akcie a vlastné obchodné podiely (252)</t>
  </si>
  <si>
    <t>Own shares and own ownership interests (252)</t>
  </si>
  <si>
    <t>Eigene Aktien und eigene Geschäftsanteile (252)</t>
  </si>
  <si>
    <t>Obstarávaný krátkodobý finančný majetok 
(259, 314A) - /291A/</t>
  </si>
  <si>
    <t>Acquisition of current financial assets (259, 314A)
- /291A/</t>
  </si>
  <si>
    <t>Kurzfristiges Finanzvermögen in Anschaffung
(259, 314A) - /291A/</t>
  </si>
  <si>
    <t>Finančné účty r. 72 + r. 73</t>
  </si>
  <si>
    <t>Financial accounts line 72 + line 73</t>
  </si>
  <si>
    <t>Finanzkonten Z. 72 + Z. 73</t>
  </si>
  <si>
    <t>Peniaze (211, 213, 21X)</t>
  </si>
  <si>
    <t>Cash (211, 213, 21X)</t>
  </si>
  <si>
    <t>Geld (211, 213, 21X)</t>
  </si>
  <si>
    <t>Účty v bankách (221A, 22X, +/- 261)</t>
  </si>
  <si>
    <t>Bank accounts (221A, 22X, +/- 261)</t>
  </si>
  <si>
    <t>Bankguthaben (221A, 22X, +/- 261)</t>
  </si>
  <si>
    <t>Časové rozlíšenie súčet (r. 75 až r. 78)</t>
  </si>
  <si>
    <t>Accruals/deferrals - total (lines 75 to 78)</t>
  </si>
  <si>
    <t>Rechnungsabgrenzungsposten Summe (Z. 75 bis Z. 78)</t>
  </si>
  <si>
    <t>Náklady budúcich období dlhodobé (381A, 382A)</t>
  </si>
  <si>
    <t>Prepaid expenses - long-term (381A, 382A)</t>
  </si>
  <si>
    <t>Aufwendungen künftiger Perioden langfristig
(381A, 382A)</t>
  </si>
  <si>
    <t>Náklady budúcich období krátkodobé (381A, 382A)</t>
  </si>
  <si>
    <t>Prepaid expenses - short-term (381A, 382A)</t>
  </si>
  <si>
    <t>Aufwendungen künftiger Perioden kurzfristig
(381A, 382A)</t>
  </si>
  <si>
    <t>Príjmy budúcich období dlhodobé (385A)</t>
  </si>
  <si>
    <t>Accrued income - long-term (385A)</t>
  </si>
  <si>
    <t>Einnahmen künftiger Perioden langfristig (385A)</t>
  </si>
  <si>
    <t>Príjmy budúcich období krátkodobé (385A)</t>
  </si>
  <si>
    <t>Accrued income - short-term (385A)</t>
  </si>
  <si>
    <t>Einnahmen künftiger Perioden kurzfristig (385A)</t>
  </si>
  <si>
    <t>Spolu vlastné imanie a záväzky r. 80 + r. 101 + r. 141</t>
  </si>
  <si>
    <t>TOTAL EQUITY AND LIABILITIES line 80 + line 101 + line 141</t>
  </si>
  <si>
    <t>EIGENKAPITAL UND VERBINDLICHKEITEN INSGESAMT Z. 80 + Z. 101 + Z. 141</t>
  </si>
  <si>
    <t>Vlastné imanie r. 81 + r. 85 + r. 86 + r. 87 + r. 90 + r. 93
+ r. 97 + r. 100</t>
  </si>
  <si>
    <t>Equity line 81 + line 85 + line 86 + line 87 + line 90 + line 93 + line 97 + line 100</t>
  </si>
  <si>
    <t>Eigenkapital Z. 81 + Z. 85 + Z. 86 + Z. 87 + Z. 90 + Z. 93
+ Z. 97 + Z. 100</t>
  </si>
  <si>
    <t>Základné imanie súčet (r. 82 až r. 84)</t>
  </si>
  <si>
    <t>Share capital - total (lines 82 to 84)</t>
  </si>
  <si>
    <t>Gezeichnetes Kapital Summe (Z. 82 bis Z. 84)</t>
  </si>
  <si>
    <t>Základné imanie (411 alebo +/- 491)</t>
  </si>
  <si>
    <t>Share capital (411 or +/- 491)</t>
  </si>
  <si>
    <t>Gezeichnetes Kapital (411 oder +/- 491)</t>
  </si>
  <si>
    <t>Zmena základného imania +/- 419</t>
  </si>
  <si>
    <t>Change in share capital +/- 419</t>
  </si>
  <si>
    <t>Änderung des Grund-/Stammkapitals +/- 419</t>
  </si>
  <si>
    <t>Pohľadávky za upísané vlastné imanie (/-/353)</t>
  </si>
  <si>
    <t>Unpaid share capital (/-/353)</t>
  </si>
  <si>
    <t>Forderungen aus ausstehenden Einlagen auf das Eigenkapital (/-/353)</t>
  </si>
  <si>
    <t>Emisné ážio (412)</t>
  </si>
  <si>
    <t>Share premium (412)</t>
  </si>
  <si>
    <t>Ausgabeagio (412)</t>
  </si>
  <si>
    <t>Ostatné kapitálové fondy (413)</t>
  </si>
  <si>
    <t>Other capital funds (413)</t>
  </si>
  <si>
    <t>Sonstige Kapitalrücklagen (413)</t>
  </si>
  <si>
    <t>Zákonné rezervné fondy r. 88 + r. 89</t>
  </si>
  <si>
    <t>Legal reserve funds line 88 + line 89</t>
  </si>
  <si>
    <t>Gesetzliche Rücklagen Z. 88 + Z. 89</t>
  </si>
  <si>
    <t>Zákonný rezervný fond a nedeliteľný fond (417A, 418, 421A, 422)</t>
  </si>
  <si>
    <t>Legal reserve fund and non-distributable fund (417A, 418, 421A, 422)</t>
  </si>
  <si>
    <t>Gesetzliche Rücklage und nicht verteilbare Rücklage (417A, 418, 421A, 422)</t>
  </si>
  <si>
    <t>Rezervný fond na vlastné akcie a vlastné podiely (417A, 421A)</t>
  </si>
  <si>
    <t>Reserve fund for own shares and own ownership interests (417A, 421A)</t>
  </si>
  <si>
    <t>Rücklage für eigene Aktien und eigene Geschäftsanteile (417A, 421A)</t>
  </si>
  <si>
    <t>Ostatné fondy zo zisku r. 91 + r. 92</t>
  </si>
  <si>
    <t>Other funds created from profit line 91 + line 92</t>
  </si>
  <si>
    <t>Sonstige Gewinnrücklagen Z. 91 + Z. 92</t>
  </si>
  <si>
    <t>Štatutárne fondy (423, 42X)</t>
  </si>
  <si>
    <t>Statutory funds (423, 42X)</t>
  </si>
  <si>
    <t>Satzungsmäßigen Rücklagen (423, 42X)</t>
  </si>
  <si>
    <t>Ostatné fondy (427, 42X)</t>
  </si>
  <si>
    <t>Other funds (427, 42X)</t>
  </si>
  <si>
    <t>Sonstige Rücklagen (427, 42X)</t>
  </si>
  <si>
    <t>Oceňovacie rozdiely z precenenia súčet (r. 94 až r. 96)</t>
  </si>
  <si>
    <t>Differences from revaluation - total (lines 94 to 96)</t>
  </si>
  <si>
    <t>Bewertungsdifferenzen aus der Neubewertung Summe (Z. 94 bis Z. 96)</t>
  </si>
  <si>
    <t>Oceňovacie rozdiely z precenenia majetku a záväzkov (+/- 414)</t>
  </si>
  <si>
    <t>Differences from revaluation of assets and liabilities
(+/- 414)</t>
  </si>
  <si>
    <t>Bewertungsdifferenzen aus der Neubewertung von Vermögensgegenständen und Verbindlichkeiten
(+/- 414)</t>
  </si>
  <si>
    <t>Oceňovacie rozdiely z kapitálových účastín
(+/- 415)</t>
  </si>
  <si>
    <t>Investment revaluation reserves (+/- 415)</t>
  </si>
  <si>
    <t>Bewertungsdifferenzen aus der Beteiligungsneubewertung (+/- 415)</t>
  </si>
  <si>
    <t>Oceňovacie rozdiely z precenenia pri zlúčení, splynutí a rozdelení (+/- 416)</t>
  </si>
  <si>
    <t>Differences from revaluation in the event of a merger, amalgamation into a separate accounting entity or demerger (+/- 416)</t>
  </si>
  <si>
    <t>Bewertungsdifferenzen aus der Neubewertung bei der Verschmelzung durch Aufnahme, bei der Verschmelzung durch Neugründung und bei der Spaltung (+/- 416)</t>
  </si>
  <si>
    <t>Výsledok hospodárenia minulých rokov r. 98 + r. 99</t>
  </si>
  <si>
    <t>Net profit/loss of previous years line 98 + line 99</t>
  </si>
  <si>
    <t>Gewinnvortrag/Verlustvortrag Z. 98 + Z. 99</t>
  </si>
  <si>
    <t>Nerozdelený zisk minulých rokov (428)</t>
  </si>
  <si>
    <t>Retained earnings from previous years (428)</t>
  </si>
  <si>
    <t>Gewinnvortrag (428)</t>
  </si>
  <si>
    <t>Neuhradená strata minulých rokov (/-/429)</t>
  </si>
  <si>
    <t>Accumulated losses from previous years (/-/429)</t>
  </si>
  <si>
    <t>Verlustvortrag (/-/429)</t>
  </si>
  <si>
    <t>Výsledok hospodárenia za účtovné obdobie po zdanení /+-/  r. 01 - (r. 81 + r. 85 + r. 86 + r. 87 + r. 90 + r. 93 + r. 97
+ r. 101 + r. 141)</t>
  </si>
  <si>
    <t>Net profit/loss for the accounting period after tax /+-/  line 01 - (line 81 + line 85 + line 86 + line 87 + line 90
+ line 93 + line 97 + line 101 + line 141)</t>
  </si>
  <si>
    <t>Jahresüberschuss/Jahresfehlbetrag nach Steuern /+-/  Z. 01 - (Z. 81 + Z. 85 + Z. 86 + Z. 87 + Z. 90 + Z. 93 + Z. 97 + Z. 101 + Z. 141)</t>
  </si>
  <si>
    <t>Záväzky r. 102 + r. 118 + r. 121 + r. 122 + r. 136 + r. 139
 + r. 140</t>
  </si>
  <si>
    <t>Liabilities line 102 + line 118 + line 121 + line 122 + line 136 + line 139 + line 140</t>
  </si>
  <si>
    <t>Verbindlichkeiten Z. 102 + Z. 118 + Z. 121 + Z. 122 + Z. 136
 + Z. 139 + Z. 140</t>
  </si>
  <si>
    <t>Dlhodobé záväzky súčet (r. 103 + r. 107 až r. 117)</t>
  </si>
  <si>
    <t>Non-current liabilities - total (line 103 + lines 107 to 117)</t>
  </si>
  <si>
    <t>Langfristige Verbindlichkeiten Summe (Z. 103 + Z. 107 bis Z. 117)</t>
  </si>
  <si>
    <t>Dlhodobé záväzky z obchodného styku súčet
(r. 104 až r. 106)</t>
  </si>
  <si>
    <t>Non-current trade liabilities - total (lines 104 to 106)</t>
  </si>
  <si>
    <t>Langfristige Verbindlichkeiten aus Lieferungen und Leistungen Summe (Z. 104 bis Z. 106)</t>
  </si>
  <si>
    <t>Záväzky z obchodného styku voči prepojeným účtovným jednotkám (321A, 475A, 476A)</t>
  </si>
  <si>
    <t>Trade liabilities to affiliated accounting entities (321A, 475A, 476A)</t>
  </si>
  <si>
    <t>Verbindlichkeiten aus Lieferungen und Leistungen gegenüber verbundene Buchführungseinheiten
(321A, 475A, 476A)</t>
  </si>
  <si>
    <t>Záväzky z obchodného styku v rámci podielovej účasti okrem záväzkov voči prepojeným účtovným jednotkám (321A, 475A, 476A)</t>
  </si>
  <si>
    <t>Trade liabilities within participating interest, except for liabilities to affiliated accounting entities (321A, 475A, 476A)</t>
  </si>
  <si>
    <t>Verbindlichkeiten aus Lieferungen und Leistungen im Rahmen der Beteiligung außer Verbindlichkeiten gegenüber verbundene Buchführungseinheiten  (321A, 475A, 476A)</t>
  </si>
  <si>
    <t>Ostatné záväzky z obchodného styku (321A, 475A, 476A)</t>
  </si>
  <si>
    <t>Other trade liabilities (321A, 475A, 476A)</t>
  </si>
  <si>
    <t>Sonstige Verbindlichkeiten aus Lieferungen und Leistungen (321A, 475A, 476A)</t>
  </si>
  <si>
    <t>Ostatné záväzky voči prepojeným účtovným jednotkám (471A, 47XA)</t>
  </si>
  <si>
    <t>Other liabilities to affiliated accounting entities (471A, 47XA)</t>
  </si>
  <si>
    <t>Sonstige Verbindlichkeiten gegenüber verbundene Buchführungseinheiten  (471A, 47XA)</t>
  </si>
  <si>
    <t>Ostatné záväzky v rámci podielovej účasti okrem záväzkov voči prepojeným účtovným jednotkám (471A, 47XA)</t>
  </si>
  <si>
    <t>Other  liabilities within participating interest, except for liabilities to affiliated accounting entities (471A, 47XA)</t>
  </si>
  <si>
    <t>Sonstige Verbindlichkeiten im Rahmen der Beteiligung außer Verbindlichkeiten gegenüber verbundene Buchführungseinheiten (471A, 47XA)</t>
  </si>
  <si>
    <t>Ostatné dlhodobé záväzky (479A, 47XA)</t>
  </si>
  <si>
    <t>Other non-current liabilities(479A, 47XA)</t>
  </si>
  <si>
    <t>Sonstige langfristige Verbindlichkeiten (479A, 47XA)</t>
  </si>
  <si>
    <t>Dlhodobé prijaté preddavky (475A)</t>
  </si>
  <si>
    <t>Long-term advance payments received (475A)</t>
  </si>
  <si>
    <t>Langfristige erhaltene Anzahlungen (475A)</t>
  </si>
  <si>
    <t>Dlhodobé zmenky na úhradu (478A)</t>
  </si>
  <si>
    <t>Long-term bills of exchange to be paid (478A)</t>
  </si>
  <si>
    <t>Langfristige Wechselverbindlichkeiten (478A)</t>
  </si>
  <si>
    <t>Vydané dlhopisy (473A/-/255A)</t>
  </si>
  <si>
    <t>Bonds issued (473A/-/255A)</t>
  </si>
  <si>
    <t>Ausgegebene Schuldscheine (473A/-/255A)</t>
  </si>
  <si>
    <t>Záväzky zo sociálneho fondu (472)</t>
  </si>
  <si>
    <t>Liabilities related to social fund (472)</t>
  </si>
  <si>
    <t>Verbindlichkeiten aus dem Sozialfond (472)</t>
  </si>
  <si>
    <t>Iné dlhodobé záväzky (336A, 372A, 474A, 47XA)</t>
  </si>
  <si>
    <t>Other non-current liabilities (336A, 372A, 474A, 47XA)</t>
  </si>
  <si>
    <t>Andere langfristige Verbindlichkeiten (336A, 372A, 474A, 47XA)</t>
  </si>
  <si>
    <t>Dlhodobé záväzky z derivátových operácií (373A, 377A)</t>
  </si>
  <si>
    <t>Non-current liabilities related to derivative transactions (373A, 377A)</t>
  </si>
  <si>
    <t>Langfristige Verbindlichkeiten aus Derivatgeschäften (373A, 377A)</t>
  </si>
  <si>
    <t>Odložený daňový záväzok (481A)</t>
  </si>
  <si>
    <t>Deferred tax liability (481A)</t>
  </si>
  <si>
    <t>Latente Steuerverbindlichkeit (481A)</t>
  </si>
  <si>
    <t>Dlhodobé rezervy r. 119 + r. 120</t>
  </si>
  <si>
    <t>Long-term provisions line 119 + line 120</t>
  </si>
  <si>
    <t>Langfristige Rückstellungen Z. 119 + Z. 120</t>
  </si>
  <si>
    <t>Zákonné rezervy  (451A)</t>
  </si>
  <si>
    <t>Legal provisions  (451A)</t>
  </si>
  <si>
    <t>Gesetzliche Rückstellungen (451A)</t>
  </si>
  <si>
    <t>Ostatné rezervy (459A, 45XA)</t>
  </si>
  <si>
    <t>Other provisions (459A, 45XA)</t>
  </si>
  <si>
    <t>Sonstige Rückstellungen (459A, 45XA)</t>
  </si>
  <si>
    <t>Dlhodobé bankové úvery (461A, 46XA)</t>
  </si>
  <si>
    <t>Long-term bank loans (461A, 46XA)</t>
  </si>
  <si>
    <t>Langfristige Bankkredite (461A, 46XA)</t>
  </si>
  <si>
    <t>Krátkodobé záväzky súčet (r. 123 + r. 127 až r. 135)</t>
  </si>
  <si>
    <t>Current liabilities - total (line 123 + lines 127 to 135)</t>
  </si>
  <si>
    <t>Kurzfristige Verbindlichkeiten Summe (Z. 123 + Z. 127 bis Z. 135)</t>
  </si>
  <si>
    <t>Záväzky z obchodného styku súčet (r.124 až r. 126)</t>
  </si>
  <si>
    <t>Trade liabilities - total (lines124 to 126)</t>
  </si>
  <si>
    <t>Verbindlichkeiten aus Lieferungen und Leistungen Summe (Z. 124 bis Z. 126)</t>
  </si>
  <si>
    <t>Záväzky z obchodného styku voči prepojeným účtovným jednotkám (321A, 322A, 324A, 325A, 326A, 32XA, 475A, 476A, 478A, 47XA)</t>
  </si>
  <si>
    <t>Trade liabilities to affiliated accounting entities  (321A, 322A, 324A, 325A, 326A, 32XA, 475A, 476A, 478A, 47XA)</t>
  </si>
  <si>
    <t>Verbindlichkeiten aus Lieferungen und Leistungen gegenüber verbundene Buchführungseinheiten (321A, 322A, 324A, 325A, 326A, 32XA, 475A, 476A, 478A, 47XA)</t>
  </si>
  <si>
    <t>Záväzky z obchodného styku v rámci podielovej účasti okrem záväzkov voči prepojeným účtovným jednotkám (321A, 322A, 324A, 325A, 326A, 32XA, 475A, 476A, 478A, 47XA)</t>
  </si>
  <si>
    <t>Trade  liabilities within participating interest, except for liabilities to affiliated accounting entities (321A, 322A, 324A, 325A, 326A, 32XA, 475A, 476A, 478A, 47XA)</t>
  </si>
  <si>
    <t>Verbindlichkeiten aus Lieferungen und Leistungen im Rahmen der Beteiligung außer Verbindlichkeiten gegenüber verbundene Buchführungseinheiten (321A, 322A, 324A, 325A, 326A, 32XA, 475A, 476A, 478A, 47XA)</t>
  </si>
  <si>
    <t>Ostatné záväzky z obchodného styku (321A, 322A, 324A, 325A, 326A, 32XA, 475A, 476A, 478A, 47XA)</t>
  </si>
  <si>
    <t>Other trade liabilities (321A, 322A, 324A, 325A, 326A, 32XA, 475A, 476A, 478A, 47XA)</t>
  </si>
  <si>
    <t>Sonstige Verbindlichkeiten aus Lieferungen und Leistungen (321A, 322A, 324A, 325A, 326A, 32XA, 475A, 476A, 478A, 47XA)</t>
  </si>
  <si>
    <t>Ostatné záväzky voči prepojeným účtovným jednotkám (361A, 36XA, 471A, 47XA)</t>
  </si>
  <si>
    <t>Other liabilities to affiliated accounting entities (361A, 36XA, 471A, 47XA)</t>
  </si>
  <si>
    <t>Sonstige Verbindlichkeiten gegenüber verbundene Buchführungseinheiten  (361A, 36XA, 471A, 47XA)</t>
  </si>
  <si>
    <t>Ostatné záväzky v rámci podielovej účasti okrem záväzkov voči prepojeným účtovným jednotkám (361A, 36XA, 471A, 47XA)</t>
  </si>
  <si>
    <t>Other liabilities within participating interest, except for liabilities to affiliated accounting entities (361A, 36XA, 471A, 47XA)</t>
  </si>
  <si>
    <t>Sonstige Verbindlichkeiten im Rahmen der Beteiligung außer Verbindlichkeiten gegenüber verbundene Buchführungseinheiten (361A, 36XA, 471A, 47XA)</t>
  </si>
  <si>
    <t>Záväzky voči spoločníkom a združeniu (364, 365, 366, 367, 368, 398A, 478A, 479A)</t>
  </si>
  <si>
    <t>Liabilities to partners and association (364, 365, 366, 367, 368, 398A, 478A, 479A)</t>
  </si>
  <si>
    <t>Verbindlichkeiten gegenüber Gesellschaftern und Vereinigungen (364, 365, 366, 367, 368, 398A, 478A, 479A)</t>
  </si>
  <si>
    <t>Záväzky voči zamestnancom (331, 333, 33X, 479A)</t>
  </si>
  <si>
    <t>Liabilities to employees (331, 333, 33X, 479A)</t>
  </si>
  <si>
    <t>Verbindlichkeiten gegenüber Mitarbeitern (331, 333, 33X, 479A)</t>
  </si>
  <si>
    <t>Záväzky zo sociálneho poistenia (336A)</t>
  </si>
  <si>
    <t>Liabilities related to social security (336A)</t>
  </si>
  <si>
    <t>Verbindlichkeiten aus der Sozialversicherung (336)</t>
  </si>
  <si>
    <t>Daňové záväzky a dotácie (341, 342, 343, 345, 346, 347, 34X)</t>
  </si>
  <si>
    <t>Tax liabilities and subsidies (341, 342, 343, 345, 346, 347, 34X)</t>
  </si>
  <si>
    <t>Steuerverbindlichkeiten und Zuschüsse (341, 342, 343, 345, 346, 347, 34X)</t>
  </si>
  <si>
    <t>Záväzky z derivátových operácií (373A, 377A)</t>
  </si>
  <si>
    <t>Liabilities related to derivative transactions (373A, 377A)</t>
  </si>
  <si>
    <t>Verbindlichkeiten aus Derivatgeschäften (373A, 377A)</t>
  </si>
  <si>
    <t>Iné záväzky (372A, 379A, 474A, 475A, 479A, 47XA)</t>
  </si>
  <si>
    <t>Other liabilities (372A, 379A, 474A, 475A, 479A, 47XA)</t>
  </si>
  <si>
    <t>Andere Verbindlichkeiten (372A, 379A, 474A, 475A, 479A, 47XA)</t>
  </si>
  <si>
    <t>Krátkodobé rezervy r. 137 + r. 138</t>
  </si>
  <si>
    <t>Short-term provisions line 137 + line 138</t>
  </si>
  <si>
    <t>Kurzfristige Rückstellungen Z. 137 + Z. 138</t>
  </si>
  <si>
    <t>Zákonné rezervy (323A, 451A)</t>
  </si>
  <si>
    <t>Legal provisions (323A, 451A)</t>
  </si>
  <si>
    <t>Gesetzliche Rückstellungen (323A, 451A)</t>
  </si>
  <si>
    <t>Ostatné rezervy (323A, 32X, 459A, 45XA)</t>
  </si>
  <si>
    <t>Other provisions (323A, 32X, 459A, 45XA)</t>
  </si>
  <si>
    <t>Sonstige Rückstellungen (323A, 32X, 459A, 45XA)</t>
  </si>
  <si>
    <t>Bežné bankové úvery (221A, 231, 232, 23X, 461A, 46XA)</t>
  </si>
  <si>
    <t>Current bank loans (221A, 231, 232, 23X, 461A, 46XA)</t>
  </si>
  <si>
    <t>Laufende Bankkredite (221A, 231, 232, 23X, 461A, 46XA)</t>
  </si>
  <si>
    <t>Krátkodobé finančné výpomoci (241, 249, 24X, 473A,
 /-/255A)</t>
  </si>
  <si>
    <t>Short-term financial assistance (241, 249, 24X, 473A
/-/255A)</t>
  </si>
  <si>
    <t>Kurzfristige Finanzierungshilfen (241, 249, 24X, 473A
/-/255A)</t>
  </si>
  <si>
    <t>Časové rozlíšenie súčet (r. 142 až r. 145)</t>
  </si>
  <si>
    <t>Accruals/deferrals - total (lines 142 to 145)</t>
  </si>
  <si>
    <t>Rechnungsabgrenzungsposten Summe
(Z. 142 bis Z. 145)</t>
  </si>
  <si>
    <t>Výdavky budúcich období dlhodobé (383A)</t>
  </si>
  <si>
    <t>Accrued expenses - long-term (383A)</t>
  </si>
  <si>
    <t>Ausgaben künftiger Perioden langfristig (383A)</t>
  </si>
  <si>
    <t>Výdavky budúcich období krátkodobé (383A)</t>
  </si>
  <si>
    <t>Accrued expenses - short-term (383A)</t>
  </si>
  <si>
    <t>Ausgaben künftiger Perioden kurzfristig (383A)</t>
  </si>
  <si>
    <t>Výnosy budúcich období dlhodobé (384A)</t>
  </si>
  <si>
    <t>Deferred income - long-term (384A)</t>
  </si>
  <si>
    <t>Erträge künftiger Perioden langfristig (384A)</t>
  </si>
  <si>
    <t>Výnosy budúcich období krátkodobé (384A)</t>
  </si>
  <si>
    <t>Deferred income - short-term (384A)</t>
  </si>
  <si>
    <t>Erträge künftiger Perioden kurzfristig (384A)</t>
  </si>
  <si>
    <t>Označenie</t>
  </si>
  <si>
    <t>Designation</t>
  </si>
  <si>
    <t>Ident</t>
  </si>
  <si>
    <t>STRANA AKTÍV</t>
  </si>
  <si>
    <t>ASSETS</t>
  </si>
  <si>
    <t>AKTIVSEITE</t>
  </si>
  <si>
    <t>STRANA PASÍV</t>
  </si>
  <si>
    <t>LIABILITIES AND EQUITY</t>
  </si>
  <si>
    <t>PASSIVSEITE</t>
  </si>
  <si>
    <t>Číslo riadku</t>
  </si>
  <si>
    <t>Line No.</t>
  </si>
  <si>
    <t>Zeile Nr.</t>
  </si>
  <si>
    <t>Current accounting period</t>
  </si>
  <si>
    <t>Laufende Buchungsperiode</t>
  </si>
  <si>
    <t>Preceding accounting period</t>
  </si>
  <si>
    <t>Unmittelbare Vorperiode</t>
  </si>
  <si>
    <t>Brutto-časť 1</t>
  </si>
  <si>
    <t>Gross - Part 1</t>
  </si>
  <si>
    <t>Brutto-Teil 1</t>
  </si>
  <si>
    <t>Correction-Part 1</t>
  </si>
  <si>
    <t>Korrektur-Teil 1</t>
  </si>
  <si>
    <t>Correction-Part 2</t>
  </si>
  <si>
    <t>Korrektur-Teil 2</t>
  </si>
  <si>
    <t>Netto</t>
  </si>
  <si>
    <t>Net</t>
  </si>
  <si>
    <t>Text</t>
  </si>
  <si>
    <t>Skutočnosť</t>
  </si>
  <si>
    <t>Actual data</t>
  </si>
  <si>
    <t>Istbestand</t>
  </si>
  <si>
    <t>Net turnover (part of account class 6 according to the Act)</t>
  </si>
  <si>
    <t>Nettoumsatzerlöse (Teil der Kontenklasse 6 gemäß dem Gesetz)</t>
  </si>
  <si>
    <t xml:space="preserve">Výnosy z hospodárskej činnosti spolu súčet
(r. 03 až r. 09) </t>
  </si>
  <si>
    <t xml:space="preserve">Operating income - total (lines 03 to 09) </t>
  </si>
  <si>
    <t xml:space="preserve">Erträge aus der Wirtschaftstätigkeit [betriebliche Tätigkeit] insgesamt Summe (Z. 03 bis Z. 09) </t>
  </si>
  <si>
    <t>Tržby z predaja tovaru (604, 607)</t>
  </si>
  <si>
    <t>Revenue from the sale of merchandise (604, 607)</t>
  </si>
  <si>
    <t>Umsatzerlöse aus dem Verkauf von Waren (604, 607)</t>
  </si>
  <si>
    <t>Tržby z predaja vlastných výrobkov (601)</t>
  </si>
  <si>
    <t>Revenue from the sale of own products (601)</t>
  </si>
  <si>
    <t>Erlöse aus dem Verkauf von eigenen Erzeugnissen (601)</t>
  </si>
  <si>
    <t>Tržby z predaja služieb (602, 606)</t>
  </si>
  <si>
    <t>Revenue from the sale of services (602, 606)</t>
  </si>
  <si>
    <t>Erlöse aus dem Verkauf von Dienstleistungen (602, 606)</t>
  </si>
  <si>
    <t>Zmeny stavu vnútroorganizačných zásob (+/-)
(účtová skupina 61)</t>
  </si>
  <si>
    <t>Changes in internal inventory (+/-) (account group 61)</t>
  </si>
  <si>
    <t>Bestandsveränderung der innerbetrieblichen Vorräte (+/-) (Kontengruppe 61)</t>
  </si>
  <si>
    <t>Aktivácia (účtová skupina 62)</t>
  </si>
  <si>
    <t>Own work capitalized (account group 62)</t>
  </si>
  <si>
    <t>Aktivierte Eigenleistungen  (Kontengruppe 62)</t>
  </si>
  <si>
    <t>Tržby z predaja dlhodobého nehmotného majetku, dlhodobého hmotného majetku a materiálu (641, 642)</t>
  </si>
  <si>
    <t>Revenue from the sale of non-current intangible assets, property, plant and equipment, and raw materials (641, 642)</t>
  </si>
  <si>
    <t>Erlöse aus dem Verkauf von langfristigen immateriellen Vermögensgegenständen, Sachanlagen und Material (641, 642)</t>
  </si>
  <si>
    <t>Ostatné výnosy z hospodárskej činnosti (644, 645, 646, 648, 655, 657)</t>
  </si>
  <si>
    <t>Other operating income(644, 645, 646, 648, 655, 657)</t>
  </si>
  <si>
    <t>Sonstige betriebliche Erträge (644, 645, 646, 648, 655, 657)</t>
  </si>
  <si>
    <t>Náklady na hospodársku činnosť spolu r. 11 + r. 12
+ r. 13 + r. 14 + r. 15 + r. 20 +r. 21 + r. 24 + r. 25 + r. 26</t>
  </si>
  <si>
    <t>Operating expenses - total line 11 + line 12
+ line 13 + line 14 + line 15 + line 20 + line 21 + line 24
+ line 25 + line 26</t>
  </si>
  <si>
    <t>Aufwendungen auf die Wirtschaftstätigkeit [betriebliche Tätigkeit] insgesamt Z. 11 + Z. 12 + Z. 13
+ Z. 14 + Z. 15 + Z. 20 +Z. 21 +Z. 24 + Z. 25 + Z. 26</t>
  </si>
  <si>
    <t>Náklady vynaložené na obstaranie predaného tovaru (504, 507)</t>
  </si>
  <si>
    <t>Cost of merchandise sold (504, 507)</t>
  </si>
  <si>
    <t>Aufwendungen zur Anschaffung von verkauften Waren (504, 507)</t>
  </si>
  <si>
    <t>Spotreba materiálu, energie a ostatných neskladovateľných dodávok (501, 502, 503)</t>
  </si>
  <si>
    <t>Consumed raw materials, energy consumption, and consumption of other non-inventory supplies (501, 502, 503)</t>
  </si>
  <si>
    <t>Materialverbrauch, Energieverbrauch und Verbrauch sonstiger nicht lagerfähiger Lieferungen (501, 502, 503)</t>
  </si>
  <si>
    <t>Opravné položky k zásobám (+/-) (505)</t>
  </si>
  <si>
    <t>Value adjustments to inventory (+/-) (505)</t>
  </si>
  <si>
    <t>Wertberichtigungen zu Vorräten (+/-) (505)</t>
  </si>
  <si>
    <t>Služby (účtová skupina 51)</t>
  </si>
  <si>
    <t>Services (account group 51)</t>
  </si>
  <si>
    <t>Dienstleistungen (Kontengruppe 51)</t>
  </si>
  <si>
    <t>Osobné náklady súčet (r. 16 až r. 19)</t>
  </si>
  <si>
    <t>Personnel expenses - total (lines 16 to 19)</t>
  </si>
  <si>
    <t>Personalaufwendungen (Z. 16 bis Z. 19)</t>
  </si>
  <si>
    <t>Mzdové náklady (521, 522)</t>
  </si>
  <si>
    <t>Wages and salaries (521, 522)</t>
  </si>
  <si>
    <t>Löhne und Gehälter (521, 522)</t>
  </si>
  <si>
    <t>Odmeny členom orgánov spoločnosti a družstva (523)</t>
  </si>
  <si>
    <t>Remuneration of board members of company or cooperative (523)</t>
  </si>
  <si>
    <t>Vergütungen an Organmitglieder der Gesellschaft und Genossenschaft (523)</t>
  </si>
  <si>
    <t>Náklady na sociálne poistenie (524, 525, 526)</t>
  </si>
  <si>
    <t>Social security expenses (524, 525, 526)</t>
  </si>
  <si>
    <t>Aufwendungen für Sozialversicherung  (524, 525, 526)</t>
  </si>
  <si>
    <t>Sociálne náklady (527, 528)</t>
  </si>
  <si>
    <t>Social  expenses (527, 528)</t>
  </si>
  <si>
    <t>Sonstige Sozialaufwendungen (527, 528)</t>
  </si>
  <si>
    <t>Dane a poplatky (účtová skupina 53)</t>
  </si>
  <si>
    <t>Taxes and fees (account group 53)</t>
  </si>
  <si>
    <t>Steuern und Gebühren  (Kontengruppe 53)</t>
  </si>
  <si>
    <t>Odpisy a opravné položky k dlhodobému nehmotnému majetku a dlhodobému hmotnému majetku (r. 22 + r. 23)</t>
  </si>
  <si>
    <t>Amortization and value adjustments to non-current intangible assets and depreciation and value adjustments to property, plant and equipment (line 22 + line 23)</t>
  </si>
  <si>
    <t>Abschreibungen und Wertberichtigungen auf langfristige immaterielle Vermögensgegenstände und Sachanlagen (Z. 22 + Z. 23)</t>
  </si>
  <si>
    <t>Odpisy dlhodobého nehmotného majetku a dlhodobého hmotného majetku (551)</t>
  </si>
  <si>
    <t>Amortization of non-current intangible assets and depreciation of property, plant and equipment (551)</t>
  </si>
  <si>
    <t>Abschreibungen auf langfristige immaterielle Vermögensgegenstände und Sachanlagen (551)</t>
  </si>
  <si>
    <t>Opravné položky  k dlhodobému nehmotnému majetku a dlhodobému hmotnému majetku (+/-) (553)</t>
  </si>
  <si>
    <t>Value adjustments to non-current intangible assets and property, plant  and equipment (+/-) (553)</t>
  </si>
  <si>
    <t>Wertberichtigungen auf langfristige immaterielle Vermögensgegenstände und Sachanlagen (+/-) (553)</t>
  </si>
  <si>
    <t>Zostatková cena predaného dlhodobého majetku a predaného materiálu (541, 542)</t>
  </si>
  <si>
    <t>Carrying value of non-current assets sold and raw materials sold (541, 542)</t>
  </si>
  <si>
    <t>Restbuchwert der verkauften langfristigen Vermögensgegenstände und des verkauften Materials (541, 542)</t>
  </si>
  <si>
    <t>Opravné položky k pohľadávkam (+/-) (547)</t>
  </si>
  <si>
    <t>Value adjustments to receivables (+/-) (547)</t>
  </si>
  <si>
    <t>Wertberichtigungen zu Forderungen (+/-) (547)</t>
  </si>
  <si>
    <t>Ostatné náklady na hospodársku činnosť 
(543, 544, 545, 546, 548, 549, 555, 557)</t>
  </si>
  <si>
    <t>Other operating expenses
(543, 544, 545, 546, 548, 549, 555, 557)</t>
  </si>
  <si>
    <t>Sonstige betriebliche Aufwendungen
(543, 544, 545, 546, 548, 549, 555, 557)</t>
  </si>
  <si>
    <t>Výsledok hospodárenia z hospodárskej činnosti (+/-) (r. 02 - r. 10)</t>
  </si>
  <si>
    <t>Profit/loss from operations (+/-) (line 02 - line 10)</t>
  </si>
  <si>
    <t>Ergebnis der Geschäftstätigkeit aus der Wirtschaftstätigkeit [Betriebsergebnis] (+/-) (r. 02
- r. 10)</t>
  </si>
  <si>
    <t>Pridaná hodnota (r. 03 + r. 04 + r. 05 + r. 06 + r. 07)
- (r. 11 + r. 12 + r. 13 + r. 14)</t>
  </si>
  <si>
    <t>Added value (line 03 + line 04 + line 05 + line 06 + line 07 ) - (line 11 + line 12 + line 13 + line 14)</t>
  </si>
  <si>
    <t>Mehrwert (Z. 03 + Z. 04 + Z. 05 + Z. 06 + Z. 07)
- (Z. 11 + Z. 12 + Z. 13 + Z. 14)</t>
  </si>
  <si>
    <t>Výnosy z finančnej činnosti spolu r. 30 + r. 31 + r. 35
+ r. 39 + r. 42 + r. 43 + r. 44</t>
  </si>
  <si>
    <t>Income from financial activities - total line 30 + line 31 + line 35 + line 39 + line 42 + line 43 + line 44</t>
  </si>
  <si>
    <t>Erträge aus der Finanzierungstätigkeit insgesamt Z. 30 + Z. 31 + Z. 35 + Z. 39 + Z. 42 + Z. 43 + Z. 44</t>
  </si>
  <si>
    <t>Tržby z predaja cenných papierov a podielov (661)</t>
  </si>
  <si>
    <t>Revenue from the sale of securities and shares (661)</t>
  </si>
  <si>
    <t>Erlöse aus dem Verkauf von Wertpapieren und Anteilen (661)</t>
  </si>
  <si>
    <t>Výnosy z dlhodobého finančného majetku súčet
(r. 32 až r. 34)</t>
  </si>
  <si>
    <t>Income from non-current financial assets 
(lines 32 to 34)</t>
  </si>
  <si>
    <t>Erträge aus Finanzanlagen (Z. 32 bis Z. 34)</t>
  </si>
  <si>
    <t>Výnosy z cenných papierov a podielov od prepojených účtovných jednotiek (665A)</t>
  </si>
  <si>
    <t>Income from securities and ownership
interests in affiliated accounting entities (665A)</t>
  </si>
  <si>
    <t>Erträge aus Wertpapieren und Anteilen von verbundenen Buchführungseinheiten  (665A)</t>
  </si>
  <si>
    <t>Výnosy z cenných papierov a podielov v podielovej účasti okrem výnosov prepojených účtovných jednotiek (665A)</t>
  </si>
  <si>
    <t>Income from securities and ownership
interests within participating interest, except for income of affiliated accounting entities (665A )</t>
  </si>
  <si>
    <t>Erträge aus Wertpapieren und Anteilen in der Beteiligung außer  Erträge der verbundenen Buchführungseinheiten (665A )</t>
  </si>
  <si>
    <t>Ostatné výnosy z cenných papierov a podielov (665A)</t>
  </si>
  <si>
    <t>Other income from securities and ownership interests (665A)</t>
  </si>
  <si>
    <t>Sonstige Erträge aus Wertpapieren und Anteilen (665A)</t>
  </si>
  <si>
    <t>Výnosy z krátkodobého finančného majetku súčet
(r. 36 až r. 38)</t>
  </si>
  <si>
    <t>Income from current financial assets - total
(lines 36 to 38)</t>
  </si>
  <si>
    <t>Erträge aus dem kurzfristigen Finanzvermögen Summe (Z. 36 bis Z. 38)</t>
  </si>
  <si>
    <t>Výnosy z krátkodobého finančného majetku od prepojených účtovných jednotiek (666A)</t>
  </si>
  <si>
    <t>Income from current financial assets in affiliated accounting entities (666A)</t>
  </si>
  <si>
    <t>Erträge aus dem kurzfristigen Finanzvermögen von verbundenen Buchführungseinheiten  (666A)</t>
  </si>
  <si>
    <t>Výnosy z krátkodobého finančného majetku v podielovej účasti okrem výnosov prepojených účtovných jednotiek (666A)</t>
  </si>
  <si>
    <t>Income from current financial assets within participating interest, except for income of affiliated accounting entities (666A)</t>
  </si>
  <si>
    <t>Erträge aus dem kurzfristigen Finanzvermögen in der Beteiligung außer Erträge der verbundenen Buchführungseinheiten (666A)</t>
  </si>
  <si>
    <t>Ostatné výnosy z krátkodobého finančného majetku (666A)</t>
  </si>
  <si>
    <t>Other income from current financial assets (666A)</t>
  </si>
  <si>
    <t>Sonstige Erträge aus dem kurzfristigen Finanzvermögen (666A)</t>
  </si>
  <si>
    <t>Výnosové úroky (r. 40 + r. 41)</t>
  </si>
  <si>
    <t>Interest income (line 40 + line 41)</t>
  </si>
  <si>
    <t>Zinserträge (Z. 40 + Z. 41)</t>
  </si>
  <si>
    <t>Výnosové úroky od prepojených účtovných jednotiek (662A)</t>
  </si>
  <si>
    <t>Interest income from affiliated accounting entities (662A)</t>
  </si>
  <si>
    <t>Zinserträge von verbundenen Buchführungseinheiten (662A)</t>
  </si>
  <si>
    <t>Ostatné výnosové úroky (662A)</t>
  </si>
  <si>
    <t>Other interest income (662A)</t>
  </si>
  <si>
    <t>Sonstige Zinserträge (662A)</t>
  </si>
  <si>
    <t>Kurzové zisky (663)</t>
  </si>
  <si>
    <t>Exchange rate gains (663)</t>
  </si>
  <si>
    <t>Kursgewinne (663)</t>
  </si>
  <si>
    <t>Výnosy z precenenia cenných papierov a výnosy z derivátových operácií (664, 667)</t>
  </si>
  <si>
    <t>Gains on revaluation of securities and income from derivative transactions (664, 667)</t>
  </si>
  <si>
    <t>Erträge aus der Neubewertung von Wertpapieren und Erträge aus Derivatgeschäften (664, 667)</t>
  </si>
  <si>
    <t>Ostatné výnosy z finančnej činnosti (668)</t>
  </si>
  <si>
    <t>Other income from financial activities (668)</t>
  </si>
  <si>
    <t>Sonstige Erträge aus der Finanzierungstätigkeit (668)</t>
  </si>
  <si>
    <t>Náklady na finančnú činnosť spolu r. 46 + r. 47 + r. 48
+ r. 49 + r. 52 + r. 53 + r. 54</t>
  </si>
  <si>
    <t>Expenses related to financial activities - total line 46
+ line 47 + line 48 + line 49 + line 52 + line 53 + line 54</t>
  </si>
  <si>
    <t>Aufwendungen auf Finanzierungstätigkeit insgesamt Z. 46 + Z. 47 + Z. 48 + Z. 49 + Z. 52 + Z. 53 + Z. 54</t>
  </si>
  <si>
    <t>Predané cenné papiere a podiely (561)</t>
  </si>
  <si>
    <t>Securities and shares sold (561)</t>
  </si>
  <si>
    <t>Verkaufte Wertpapiere und Anteile (561)</t>
  </si>
  <si>
    <t>Náklady na krátkodobý finančný majetok (566)</t>
  </si>
  <si>
    <t>Expenses related to current financial assets (566)</t>
  </si>
  <si>
    <t>Aufwendungen auf kurzfristiges Finanzvermögen (566)</t>
  </si>
  <si>
    <t>Opravné položky k finančnému majetku (+/-) (565)</t>
  </si>
  <si>
    <t>Value adjustments to financial assets (+/-) (565)</t>
  </si>
  <si>
    <t>Wertberichtigungen zum Finanzvermögen (+/-) (565)</t>
  </si>
  <si>
    <t>Nákladové úroky (r. 50 + r. 51)</t>
  </si>
  <si>
    <t>Interest expense (line 50 + line 51)</t>
  </si>
  <si>
    <t>Zinsaufwendungen (Z. 50 + Z. 51)</t>
  </si>
  <si>
    <t>Nákladové úroky pre prepojené účtovné jednotky (562A)</t>
  </si>
  <si>
    <t>Interest expenses related to affiliated accounting entities (562A)</t>
  </si>
  <si>
    <t>Zinsaufwendungen für verbundene Buchführungseinheiten (562A)</t>
  </si>
  <si>
    <t>Ostatné nákladové úroky (562A)</t>
  </si>
  <si>
    <t>Other interest expenses (562A)</t>
  </si>
  <si>
    <t>Sonstige Zinsaufwendungen (562A)</t>
  </si>
  <si>
    <t>Kurzové straty (563)</t>
  </si>
  <si>
    <t>Exchange rate losses (563)</t>
  </si>
  <si>
    <t>Kursverluste (563)</t>
  </si>
  <si>
    <t>Náklady na precenenie cenných papierov a náklady na derivátové operácie (564, 567)</t>
  </si>
  <si>
    <t>Loss on revaluation of securities and expenses related to derivative transactions (564, 567)</t>
  </si>
  <si>
    <t>Aufwendungen auf die Neubewertung von Wertpapieren und Aufwendungen auf  Derivatgeschäfte (564, 567)</t>
  </si>
  <si>
    <t>Ostatné náklady na finančnú činnosť (568, 569)</t>
  </si>
  <si>
    <t>Other expenses related to financial activities (568, 569)</t>
  </si>
  <si>
    <t>Sonstige Aufwendungen auf Finanzierungstätigkeit (568, 569)</t>
  </si>
  <si>
    <t>Výsledok hospodárenia z finančnej činnosti (+/-)
(r. 29 - r. 45)</t>
  </si>
  <si>
    <t>Profit/loss from financial activities (+/-)
(line 29 - line 45)</t>
  </si>
  <si>
    <t>Ergebnis der Geschäftstätigkeit aus Finanzierungstätigkeit (+/-) (Z. 29 - Z. 45)</t>
  </si>
  <si>
    <t>Výsledok hospodárenia za účtovné obdobie pred zdanením (+/-) (r. 27 + r. 55)</t>
  </si>
  <si>
    <t>Profit/loss for the accounting period before tax (+/-) (line 27 + line 55)</t>
  </si>
  <si>
    <t>Jahresüberschuss/Jahresfehlbetrag vor Steuern (+/-) (r. 27 + r. 55)</t>
  </si>
  <si>
    <t>Daň z príjmov (r. 58 + r. 59)</t>
  </si>
  <si>
    <t>Income tax (line 58 + line 59)</t>
  </si>
  <si>
    <t>Einkommensteuer (Z. 58 + Z. 59)</t>
  </si>
  <si>
    <t>Daň z príjmov  splatná (591, 595)</t>
  </si>
  <si>
    <t>Income tax - current (591, 595)</t>
  </si>
  <si>
    <t>Einkommensteuer fällig (591, 595)</t>
  </si>
  <si>
    <t>Daň z príjmov odložená (+/-) (592)</t>
  </si>
  <si>
    <t>Income tax - deferred (+/-) (592)</t>
  </si>
  <si>
    <t>Einkommensteuer latent (+/-) (592)</t>
  </si>
  <si>
    <t>Prevod podielov na výsledku hospodárenia spoločníkom (+/- 596)</t>
  </si>
  <si>
    <t>Transfer of net profit/net loss shares to partners (+/-596)</t>
  </si>
  <si>
    <t>Übertrag der Ergebnisanteile an die Gesellschafter
(+/- 596)</t>
  </si>
  <si>
    <t>Výsledok hospodárenia za účtovné obdobie po  zdanení (+/-) (r. 56 - r. 57 - r. 60)</t>
  </si>
  <si>
    <t>Profit/loss for the accounting period after tax (+/-) (line 56 - line 57 - line 60)</t>
  </si>
  <si>
    <t>Jahresüberschuss/Jahresfehlbetrag nach Steuern
(+/-) (r. 56 - r. 57 - r. 60)</t>
  </si>
  <si>
    <t>UZPODv14_2</t>
  </si>
  <si>
    <t>Ozna-</t>
  </si>
  <si>
    <t>STRANA AKTÍV
b</t>
  </si>
  <si>
    <t>čenie</t>
  </si>
  <si>
    <t>A.II.1.</t>
  </si>
  <si>
    <t>UZPODv14_3</t>
  </si>
  <si>
    <t>UZPODv14_4</t>
  </si>
  <si>
    <t>UZPODv14_5</t>
  </si>
  <si>
    <t>UZPODv14_6</t>
  </si>
  <si>
    <t>UZPODv14_7</t>
  </si>
  <si>
    <t>Ozna- čenie
a</t>
  </si>
  <si>
    <t>STRANA PASÍV
b</t>
  </si>
  <si>
    <t>UZPODv14_8</t>
  </si>
  <si>
    <t>UZPODv14_9</t>
  </si>
  <si>
    <t>UZPODv14_10</t>
  </si>
  <si>
    <t>Text
b</t>
  </si>
  <si>
    <t>II.</t>
  </si>
  <si>
    <t>UZPODv14_11</t>
  </si>
  <si>
    <t>UZPODv14_12</t>
  </si>
  <si>
    <t>Komentár</t>
  </si>
  <si>
    <t>Hlavnú knihu treba komplet vyplniť, pretože z nej si vyrátame súvahu aktuálny a minulý rok resp. vyplním všetky majetkové tabuľky
POCSTAV</t>
  </si>
  <si>
    <t xml:space="preserve">ÚJ </t>
  </si>
  <si>
    <t>Subjekt verejného záujmu: Spoločnosť</t>
  </si>
  <si>
    <t>Podpisový záznam osoby zodpovednej za vedenie účtovníctva:</t>
  </si>
  <si>
    <t>Podpisový záznam osoby zodpovednej za zostavenie účtovnej závierky:</t>
  </si>
  <si>
    <t>Podpisový záznam  člena štatutárneho orgánu účtovnej jednotky alebo fyzickej osoby, ktorá je účtovnou jednotkou:</t>
  </si>
  <si>
    <t>1. Informácie k časti A. písm. c) prílohy č. 3 o počte zamestnancov</t>
  </si>
  <si>
    <t>Hlavnými činnosťami spoločnosti sú:</t>
  </si>
  <si>
    <t>Údaje o neobmedzenom ručení</t>
  </si>
  <si>
    <t>Dátum schválenia účtovnej závierky za predchádzajúce účtovné obdobie</t>
  </si>
  <si>
    <t>Zverejnenie účtovnej závierky za predchádzajúce účtovné obdobie</t>
  </si>
  <si>
    <t>Schválenie audítora</t>
  </si>
  <si>
    <t>2. Informácie k časti B. písm. b) prílohy č. 3 o štruktúre spoločníkov, akcionárov ku dňu, ku ktorému sa zostavuje účtovná závierka a o štruktúre spoločníkov, akcionárov do dňa jej zmeny  vzniknutej v priebehu účtovného obdobia</t>
  </si>
  <si>
    <t>Výška podielu na základnom imaní</t>
  </si>
  <si>
    <t>absolútne</t>
  </si>
  <si>
    <t>Podiel na hlasovacích právach v %</t>
  </si>
  <si>
    <t xml:space="preserve">Iný podiel na ostatných položkách VI ako na ZI v %
</t>
  </si>
  <si>
    <t>Spoločník, akcionár</t>
  </si>
  <si>
    <t>Spoločník, akcionár do dňa zmeny  v štruktúre spoločníkov, akcionárov</t>
  </si>
  <si>
    <t>Iný podiel na ostatných položkách VI ako na ZI
v %</t>
  </si>
  <si>
    <t>Dátum zmeny</t>
  </si>
  <si>
    <t xml:space="preserve">Komentár </t>
  </si>
  <si>
    <t>Dlhodobý nehmotný majetok, pri ktorom má účtovná jednotka obmedzené právo s ním nakladať</t>
  </si>
  <si>
    <t>Dlhodobý hmotný majetok, pri ktorom má účtovná jednotka obmedzené právo s ním nakladať</t>
  </si>
  <si>
    <t>Dlhodobý finančný majetok, pri ktorom má účtovná jednotka obmedzené právo s ním nakladať</t>
  </si>
  <si>
    <t>Do splatnosti viac ako päť rokov</t>
  </si>
  <si>
    <t>Do splatnosti od troch rokov do piatich rokov vrátane</t>
  </si>
  <si>
    <t>Do splatnosti  od jedného roka do troch rokov vrátane</t>
  </si>
  <si>
    <t>Do splatnosti do jedného roka vrátane</t>
  </si>
  <si>
    <t>Zásoby, pri ktorých má účtovná jednotka obmedzené právo s nimi nakladať</t>
  </si>
  <si>
    <t>Hodnota pohľadávok, pri ktorých je obmedzené právo s nimi nakladať</t>
  </si>
  <si>
    <t>Emisné kvóty</t>
  </si>
  <si>
    <t>Dlhové CP so splatnosťou do  jedného roka držané do splatnosti</t>
  </si>
  <si>
    <t>Ostatné realizovateľné CP</t>
  </si>
  <si>
    <t>Obstarávanie krátkodobého finančného majetku</t>
  </si>
  <si>
    <t>Krátkodobý  finančný majetok, pri ktorom je obmedzené právo s ním nakladať</t>
  </si>
  <si>
    <t>39. Informácie k časti I. prílohy č. 3 o nákladoch -  voči audítorovi, audítorskej spoločnosti</t>
  </si>
  <si>
    <t>P. č.</t>
  </si>
  <si>
    <t>Položka</t>
  </si>
  <si>
    <t>Súvaha</t>
  </si>
  <si>
    <t>MAJETOK (r.2+10+16)</t>
  </si>
  <si>
    <t>Neobežný majetok (r.3+4+9)</t>
  </si>
  <si>
    <t>z toho: Softvér</t>
  </si>
  <si>
    <t xml:space="preserve">             Oceniteľné práva</t>
  </si>
  <si>
    <t xml:space="preserve">             Ostatný dlhodobý nehmotný majetok</t>
  </si>
  <si>
    <t xml:space="preserve">             Obstarávaný dlhodobý nehm. majetok</t>
  </si>
  <si>
    <t>z toho: Pozemky</t>
  </si>
  <si>
    <t xml:space="preserve">             Budovy a stavby</t>
  </si>
  <si>
    <t xml:space="preserve">             Samostatné hnuteľné veci</t>
  </si>
  <si>
    <t xml:space="preserve">             Ostatný dlhodobý hmotný majetok</t>
  </si>
  <si>
    <t xml:space="preserve">             Podiel.cen.pap. a podiely v ovlád. osobe</t>
  </si>
  <si>
    <t xml:space="preserve">             Podiel.cen.pap. a podiely v spol. s pods.vplyv.</t>
  </si>
  <si>
    <t xml:space="preserve">             Ostatný dlhodobý finančný majetok</t>
  </si>
  <si>
    <t>Obežný majetok (r.10+11+12+13)</t>
  </si>
  <si>
    <t>z toho: Materiál</t>
  </si>
  <si>
    <t xml:space="preserve">             Nedokončená výroba</t>
  </si>
  <si>
    <t xml:space="preserve">             Výrobky</t>
  </si>
  <si>
    <t xml:space="preserve">             Tovar</t>
  </si>
  <si>
    <t xml:space="preserve">             Ostatné zásoby</t>
  </si>
  <si>
    <t xml:space="preserve">             Pohľadávky z obchodného styku</t>
  </si>
  <si>
    <t xml:space="preserve">             Ostatné dlhodobé pohľadávky</t>
  </si>
  <si>
    <t>z toho: Krátkodobé pohľadávky z obch. styku</t>
  </si>
  <si>
    <t xml:space="preserve">             Pohľadávky voči dcérskej a materskej spol.</t>
  </si>
  <si>
    <t xml:space="preserve">             Ostatné pohľadávky</t>
  </si>
  <si>
    <t>Finančný majetok</t>
  </si>
  <si>
    <t>Časové rozlíšenie</t>
  </si>
  <si>
    <t>VLASTNÉ IMANIE A ZÁVÄZKY (r.15+21)</t>
  </si>
  <si>
    <t>Vlastné imanie (r.19 až 23)</t>
  </si>
  <si>
    <t>Kapitálové fondy</t>
  </si>
  <si>
    <t>Fondy zo zisku</t>
  </si>
  <si>
    <t>Výsledok hospodárenia minulých rokov</t>
  </si>
  <si>
    <t>Výsledok hospodárenia za účtovné obdobie</t>
  </si>
  <si>
    <t>Záväzky (r.22+23+24+25)</t>
  </si>
  <si>
    <t xml:space="preserve">             dlhodob. záväzky z obch. styku</t>
  </si>
  <si>
    <t>Krátkodobé závazky</t>
  </si>
  <si>
    <t>z toho: Krátkodobé záväzky z obch. styku</t>
  </si>
  <si>
    <t>Úvery spolu</t>
  </si>
  <si>
    <t xml:space="preserve">             Dlhodobé úvery</t>
  </si>
  <si>
    <t xml:space="preserve">             Bežné bankové úvery</t>
  </si>
  <si>
    <t xml:space="preserve">             Krátkodobé finančné výpomoci</t>
  </si>
  <si>
    <t>Časové rozlíšenia</t>
  </si>
  <si>
    <t>Výkaz ziskov a strát</t>
  </si>
  <si>
    <t>Čistý obrat</t>
  </si>
  <si>
    <t>Výnosy z hospodárskej činnosti</t>
  </si>
  <si>
    <t>Tržby z predaja vlastných výrobkov a služieb</t>
  </si>
  <si>
    <t>Zmena stavu vnútroorganizačných zásob</t>
  </si>
  <si>
    <t>Tržby z predaja majetku a materiálu</t>
  </si>
  <si>
    <t>Náklady na hospodársku činnosť</t>
  </si>
  <si>
    <t>Náklady na tovar</t>
  </si>
  <si>
    <t>Náklady na materiál</t>
  </si>
  <si>
    <t>Náklady na služby</t>
  </si>
  <si>
    <t xml:space="preserve">             mzdové náklady</t>
  </si>
  <si>
    <t>Odpisy</t>
  </si>
  <si>
    <t>Zostatková cena pred. majetku a materiálu</t>
  </si>
  <si>
    <t>Ostatné prevádzkové náklady</t>
  </si>
  <si>
    <t>Prevádzkový hospodársky výsledok (r.35 - 43)</t>
  </si>
  <si>
    <t>Pridaná hodnota</t>
  </si>
  <si>
    <t>Obchodná marža</t>
  </si>
  <si>
    <t>Výroba</t>
  </si>
  <si>
    <t>Výrobná spotreba</t>
  </si>
  <si>
    <t>Výnosy z finančnej činnosti</t>
  </si>
  <si>
    <t>Náklady na finančnú činnosť</t>
  </si>
  <si>
    <t>Nákladové úroky</t>
  </si>
  <si>
    <t>HV z finančných operácií (r. 54 - 55)</t>
  </si>
  <si>
    <t>HV pred zdanením (r. 52 + 58)</t>
  </si>
  <si>
    <t>Daň z príjmu</t>
  </si>
  <si>
    <t>HV za účtovné obdobie po zdanení</t>
  </si>
  <si>
    <t>Výnosy celkom</t>
  </si>
  <si>
    <t>Náklady celkom</t>
  </si>
  <si>
    <t>Výkaz cash flow</t>
  </si>
  <si>
    <t>Počiatočný stav finančných prostriedkov</t>
  </si>
  <si>
    <t>CF 1</t>
  </si>
  <si>
    <t>HV za účtovné obdobie</t>
  </si>
  <si>
    <t>CF 2</t>
  </si>
  <si>
    <t>CF 3</t>
  </si>
  <si>
    <t>Zmena časového rozlíšenia</t>
  </si>
  <si>
    <t>CF 4</t>
  </si>
  <si>
    <t>Zmena stavu krátkodobých pohľadávok</t>
  </si>
  <si>
    <t>CF 5</t>
  </si>
  <si>
    <t>Zmena stavu krátkodobých záväzkov</t>
  </si>
  <si>
    <t>CF 6</t>
  </si>
  <si>
    <t>Zmena stavu zásob</t>
  </si>
  <si>
    <t>CF 7</t>
  </si>
  <si>
    <t>Peňažný tok z prevádzkovej činnosti</t>
  </si>
  <si>
    <t>CF 8</t>
  </si>
  <si>
    <t>Zmena dlhodobého nehmotného majetku</t>
  </si>
  <si>
    <t>CF 9</t>
  </si>
  <si>
    <t>Zmena dlhodobého hmotného majetku</t>
  </si>
  <si>
    <t>CF 10</t>
  </si>
  <si>
    <t>Zmena dlhodobého finančného majetku</t>
  </si>
  <si>
    <t>Peňažný tok z investičnej činnosti</t>
  </si>
  <si>
    <t>CF 13</t>
  </si>
  <si>
    <t>Zmena stavu vlastného imania</t>
  </si>
  <si>
    <t>CF 14</t>
  </si>
  <si>
    <t>Zmena stavu dlhodobých pohľadávok</t>
  </si>
  <si>
    <t>CF 15</t>
  </si>
  <si>
    <t>Zmena stavu dlhod. záväzkov a rezerv</t>
  </si>
  <si>
    <t>CF 16</t>
  </si>
  <si>
    <t>Zmena stavu úverov</t>
  </si>
  <si>
    <t>CF 17</t>
  </si>
  <si>
    <t>Peňažný tok z finančnej činnosti</t>
  </si>
  <si>
    <t>CF 19</t>
  </si>
  <si>
    <t>Cash flow v danom období</t>
  </si>
  <si>
    <t>CF 20</t>
  </si>
  <si>
    <t>Konečný stav peňažných prostriedkov</t>
  </si>
  <si>
    <t>CF 21</t>
  </si>
  <si>
    <t>Kontrola</t>
  </si>
  <si>
    <t>Finančná analýza</t>
  </si>
  <si>
    <t>Celková likvidita firmy</t>
  </si>
  <si>
    <t>Bežná likvidita firmy</t>
  </si>
  <si>
    <t>Pohotová likvidita</t>
  </si>
  <si>
    <t>Korigovaná bežná Likvidita</t>
  </si>
  <si>
    <t>Korigovaná celková Likvidita</t>
  </si>
  <si>
    <t>Pracovný kapitál</t>
  </si>
  <si>
    <t>Obrat celkového majetku</t>
  </si>
  <si>
    <t>Doba obratu neobežného majetku</t>
  </si>
  <si>
    <t>Doba obratu zásob</t>
  </si>
  <si>
    <t>Doba obratu pohľadávok</t>
  </si>
  <si>
    <t>Doba obratu záväzkov</t>
  </si>
  <si>
    <t>Obrat majetku (Fixed Assets Turnover)</t>
  </si>
  <si>
    <t>Obrátka neobežného majetku</t>
  </si>
  <si>
    <t>Obrátka zásob (Inventory Turnover)</t>
  </si>
  <si>
    <t>Koeficient samofincovania</t>
  </si>
  <si>
    <t>Celková zadĺženosť</t>
  </si>
  <si>
    <t xml:space="preserve">Finančná páka - Multiplikátor imania akcionárov  </t>
  </si>
  <si>
    <t>Bežná zadlženosť</t>
  </si>
  <si>
    <t>Dlhodobá zadlženosť</t>
  </si>
  <si>
    <t>Krátkodobá zadĺženosť</t>
  </si>
  <si>
    <t>Úverová zadĺženosť</t>
  </si>
  <si>
    <t>Tokové zadĺženie</t>
  </si>
  <si>
    <t xml:space="preserve">Dlh na vlastné imanie ( Debt to Equity) </t>
  </si>
  <si>
    <t>Úrokové zaťaženie</t>
  </si>
  <si>
    <t>Úrokové krytie (EBIT ) EBIT / úroky</t>
  </si>
  <si>
    <t>Celková úverová zaťaženosť</t>
  </si>
  <si>
    <t>Stupeň finan. samostatnosti</t>
  </si>
  <si>
    <t xml:space="preserve">Platobná neschopnosť </t>
  </si>
  <si>
    <t>Stupeň prekapitalizovania</t>
  </si>
  <si>
    <t>Stupeň podkapitalizovania</t>
  </si>
  <si>
    <t>Stupeň finančnej samostatnosti podniku - Pomer VI k záväzkom</t>
  </si>
  <si>
    <t>Rentabilita majetku celkom - ROA</t>
  </si>
  <si>
    <t>Rentabilita vlast. imania - ROE</t>
  </si>
  <si>
    <t>Rentabilita dlhod. zdrojov ROCE</t>
  </si>
  <si>
    <t>Rentabilita tržieb ROS</t>
  </si>
  <si>
    <t>Rentabilita výnosov (ziskovosť) ( Return on revenue (profitability)</t>
  </si>
  <si>
    <t>Rentabilita nákladov - ( Return on costs )</t>
  </si>
  <si>
    <t>Rentabilita miezd - ( Return on wages )</t>
  </si>
  <si>
    <t>( Return on Investment - ROI )</t>
  </si>
  <si>
    <t>Rentabilita cudzích zdrojov   - ( Return On Liabilitiess - ROL )</t>
  </si>
  <si>
    <t>Ukazovateľ nákladovosti</t>
  </si>
  <si>
    <t>Ukazovatele ziskovosti</t>
  </si>
  <si>
    <t>EBIT</t>
  </si>
  <si>
    <t>EBITDA</t>
  </si>
  <si>
    <t>EBT</t>
  </si>
  <si>
    <t>NOPAT</t>
  </si>
  <si>
    <t>Prevádzkový hospodársky výsledok</t>
  </si>
  <si>
    <t>Operatívny zisk po zdanení OEAT</t>
  </si>
  <si>
    <t>Produktivita</t>
  </si>
  <si>
    <t>Cash flow</t>
  </si>
  <si>
    <t>Predikčné modely</t>
  </si>
  <si>
    <r>
      <t xml:space="preserve">Index bonity </t>
    </r>
    <r>
      <rPr>
        <sz val="8"/>
        <rFont val="Times New Roman"/>
        <family val="1"/>
        <charset val="238"/>
      </rPr>
      <t>(1,5*x1+0,08*x2+10*x3+5*x4+0,3*x5+0,1*x6)</t>
    </r>
  </si>
  <si>
    <t>Cash flow / záväzky</t>
  </si>
  <si>
    <t>Majetok celkom / záväzky</t>
  </si>
  <si>
    <t>Zisk pred zdanením / majetok celkom</t>
  </si>
  <si>
    <t>Zisk pred zdanením / celkové výnosy</t>
  </si>
  <si>
    <t>Zásoby / celkové výnosy</t>
  </si>
  <si>
    <t>Celkové výnosy / majetok celkom</t>
  </si>
  <si>
    <r>
      <t>Z-skóre - s obchod. akciami</t>
    </r>
    <r>
      <rPr>
        <b/>
        <sz val="8"/>
        <rFont val="Times New Roman"/>
        <family val="1"/>
        <charset val="238"/>
      </rPr>
      <t xml:space="preserve"> </t>
    </r>
    <r>
      <rPr>
        <sz val="8"/>
        <rFont val="Times New Roman"/>
        <family val="1"/>
        <charset val="238"/>
      </rPr>
      <t>(1,2*x1+1,4*x2+3,3*x3+0,6*x4+1,0*x5)</t>
    </r>
  </si>
  <si>
    <r>
      <t xml:space="preserve">Z-skóre - os. podniky </t>
    </r>
    <r>
      <rPr>
        <sz val="8"/>
        <rFont val="Times New Roman"/>
        <family val="1"/>
        <charset val="238"/>
      </rPr>
      <t>(0,717*x1+0,847*x2+3,107*x3+0,42*x4+0,998*x5)</t>
    </r>
  </si>
  <si>
    <t>Pracovný kapitál / majetok celkom</t>
  </si>
  <si>
    <t>Zisk po zdanení / majetok celkom</t>
  </si>
  <si>
    <t>Zisk pred zdanením a úroky / majetok celkom</t>
  </si>
  <si>
    <t>Trhová hodnota vl. imania / celkové dlhy</t>
  </si>
  <si>
    <t>Celkové tržby / majetok celkom</t>
  </si>
  <si>
    <t>Rýchly test</t>
  </si>
  <si>
    <t>Koef. samofinancovania</t>
  </si>
  <si>
    <t>Doba splácania dlhu z cash flow</t>
  </si>
  <si>
    <t>Cash flow v % tržieb</t>
  </si>
  <si>
    <t>Rentabilita vl. imania a záväzkov (ROA)%</t>
  </si>
  <si>
    <t>Brutto cash flow</t>
  </si>
  <si>
    <t>Tržby 12 mes. obdobie</t>
  </si>
  <si>
    <r>
      <t xml:space="preserve">Taflerov bankrotový index </t>
    </r>
    <r>
      <rPr>
        <sz val="8"/>
        <rFont val="Times New Roman"/>
        <family val="1"/>
        <charset val="238"/>
      </rPr>
      <t>(0,53*x1+0,13*x2+0,18*x3+0,16*x4)</t>
    </r>
  </si>
  <si>
    <t>Zisk pred zdanením / krátkodobé záväzky</t>
  </si>
  <si>
    <t>Obežný majetok / cudze zdroje</t>
  </si>
  <si>
    <t>Krátkodobé záväzky / majetok celkom</t>
  </si>
  <si>
    <t>Tržby celkom / majetok celkom</t>
  </si>
  <si>
    <r>
      <t>IN01 index</t>
    </r>
    <r>
      <rPr>
        <sz val="8"/>
        <rFont val="Times New Roman"/>
        <family val="1"/>
        <charset val="238"/>
      </rPr>
      <t xml:space="preserve"> (V1.A + V2.B + V3.C + V4.D + V5.E + V6.F)</t>
    </r>
  </si>
  <si>
    <t>Majetok / Cudzie zdroje</t>
  </si>
  <si>
    <t>EBIT / Majetok</t>
  </si>
  <si>
    <t>Výnosy / Majetok</t>
  </si>
  <si>
    <t>Obežný majetok / (Krátkod. zdroje + bež. úv.)</t>
  </si>
  <si>
    <t>Ukazovatele výkonnosti podniku</t>
  </si>
  <si>
    <t>Economic Value Aded</t>
  </si>
  <si>
    <t>Výnosnosť pre majiteľa</t>
  </si>
  <si>
    <t>Náklady na kapitál WACC</t>
  </si>
  <si>
    <t>Náklady na vlastný kapitál</t>
  </si>
  <si>
    <t>Náklady na cudzí kapitál</t>
  </si>
  <si>
    <t>Úroková sadzba</t>
  </si>
  <si>
    <t xml:space="preserve">Ukazovatele hodnoty podniku </t>
  </si>
  <si>
    <t>Diskontované free cash flow (interval 4 roky)</t>
  </si>
  <si>
    <t>EBIT po zdanení</t>
  </si>
  <si>
    <t>Investície</t>
  </si>
  <si>
    <t>NPV (interval 4 roky, minus investície)</t>
  </si>
  <si>
    <t>WACC (diskotná sadzba)</t>
  </si>
  <si>
    <t>Ročné tempo rastu cash flow (predpokladané)</t>
  </si>
  <si>
    <t>Vecná renta v poslednom roku</t>
  </si>
  <si>
    <t>Súčasná hodnota renty v poslednom roku</t>
  </si>
  <si>
    <t>Hodnota podniku</t>
  </si>
  <si>
    <t>Hodnota záväzkov</t>
  </si>
  <si>
    <t>Hodnota vlastného imania</t>
  </si>
  <si>
    <t>*) tabuľka je korektná len pri ročných hodnotách v stĺpcoch</t>
  </si>
  <si>
    <t>Celkové výnosy</t>
  </si>
  <si>
    <t>Bankové účty termínované  z toho :</t>
  </si>
  <si>
    <t xml:space="preserve">Poznámky Úč POD 3-01
</t>
  </si>
  <si>
    <t>Úč POD</t>
  </si>
  <si>
    <t>UZPODv14_1</t>
  </si>
  <si>
    <t>SRO</t>
  </si>
  <si>
    <t>3. Informácie k časti F. prílohy č. 3 o dlhodobom nehmotnom majetku</t>
  </si>
  <si>
    <t xml:space="preserve">4. Informácie k časti F. prílohy č. 3 o dlhodobom nehmotnom majetku </t>
  </si>
  <si>
    <t>5.  Informácie k časti F. prílohy č. 3 o dlhodobom hmotnom majetku</t>
  </si>
  <si>
    <t xml:space="preserve">6. Informácie k časti F. prílohy č. 3 o dlhodobom hmotnom majetku </t>
  </si>
  <si>
    <t>7. Informácie k časti F. prílohy č. 3 o  dlhodobom finančnom majetku</t>
  </si>
  <si>
    <t xml:space="preserve">8. Informácie k časti F. prílohy č. 3 o dlhodobom finančnom </t>
  </si>
  <si>
    <t>9. Informácie k časti F. prílohy č. 3 o štruktúre dlhodobého finančného majetku</t>
  </si>
  <si>
    <t xml:space="preserve">10. Informácie k časti F. prílohy č. 3 o dlhových CP držaných do splatnosti </t>
  </si>
  <si>
    <t>11. Informácie k časti F. prílohy č. 3 o poskytnutých dlhodobých pôžičkách</t>
  </si>
  <si>
    <t>12. Informácie k časti F. prílohy č. 3 o opravných položkách k zásobám</t>
  </si>
  <si>
    <t xml:space="preserve">13. Informácie k časti F. prílohy č. 3 o zásobách, na ktoré je zriadené záložné právo a o zásobách, pri ktorých má účtovná jednotka obmedzené právo s nimi nakladať </t>
  </si>
  <si>
    <t>14. Informácie k časti F. prílohy č. 3 o zákazkovej výrobe a o zákazkovej výstavbe nehnuteľnosti určenej na predaj</t>
  </si>
  <si>
    <t xml:space="preserve">15. Informácie k časti F. prílohy č. 3 o vývoji opravnej položky  k pohľadávkam </t>
  </si>
  <si>
    <t xml:space="preserve">16. Informácie k časti F. prílohy č. 3 o  vekovej štruktúre pohľadávok </t>
  </si>
  <si>
    <t xml:space="preserve">17. Informácie k časti F. prílohy č. 3  o pohľadávkach zabezpečených záložným právom alebo inou formou zabezpečenia   </t>
  </si>
  <si>
    <t xml:space="preserve">18. Informácie k časti F. prílohy č. 3 o krátkodobom finančnom majetku </t>
  </si>
  <si>
    <t>19. Informácie k časti  F. prílohy č. 3 o vývoji opravnej položky ku krátkodobému finančnému majetku</t>
  </si>
  <si>
    <t xml:space="preserve">20. Informácie k časti F. prílohy č. 3 o krátkodobom finančnom majetku, na ktorý bolo zriadené záložné právo a o krátkodobom finančnom majetku, pri ktorom má účtovná jednotka obmedzené právo s ním nakladať </t>
  </si>
  <si>
    <t>21. Informácie k prílohe č. 3 časti F. o ocenení krátkodobého a dlhodobého finančného majetku, ku dňu ku</t>
  </si>
  <si>
    <t>22. Informácie k časti F. prílohy č. 3 o významných položkách časového rozlíšenia na strane aktív</t>
  </si>
  <si>
    <t>23. Informácie k prílohe č. 3 časti F. o majetku prenajatom formou finančného prenájmu</t>
  </si>
  <si>
    <t xml:space="preserve">24. Informácie k časti G.  tretiemu bodu prílohy č. 3 o rozdelení účtovného zisku alebo o vysporiadaní účtovnej straty </t>
  </si>
  <si>
    <t>26. Informácie k časti G. prílohy č. 3 o záväzkoch</t>
  </si>
  <si>
    <t>25. Informácie k prílohe č. 3 časti G. o rezervách</t>
  </si>
  <si>
    <t>27. Informácie k časti F.  a časti G. prílohy č. 3 o odloženej daňovej pohľadávke alebo o odloženom daňovom záväzku</t>
  </si>
  <si>
    <t>28. Informácie k časti G. prílohy č. 3 o záväzkoch zo sociálneho fondu</t>
  </si>
  <si>
    <t>29. Informácie k časti G. prílohy č. 3 o vydaných dlhopisoch</t>
  </si>
  <si>
    <t>30. Informácie k časti G. prílohy č. 3 o bankových úveroch, pôžičkách a krátkodobých finančných výpomociach</t>
  </si>
  <si>
    <t>31. Informácie k časti G. prílohy č. 3 o významných položkách časového rozlíšenia na strane pasív</t>
  </si>
  <si>
    <t>32. Informácie k časti  G. prílohy č. 3 o významných položkách derivátov za bežné účtovné obdobie</t>
  </si>
  <si>
    <t>33. Informácie k časti G. prílohy č. 3 o položkách zabezpečených derivátmi</t>
  </si>
  <si>
    <t>34. Informácie k časti G. prílohy č. 3 o majetku prenajatom formou finančného prenájmu</t>
  </si>
  <si>
    <t>35. Informácie k časti H. prílohy č. 3 o tržbách</t>
  </si>
  <si>
    <t>36. Informácie k časti H. prílohy č. 3 o zmene stavu vnútroorganizačných zásob</t>
  </si>
  <si>
    <t>37. Informácie k časti H. prílohy č. 3 o výnosoch pri aktivácii nákladov a o výnosoch z hospodárskej činnosti, finančnej činnosti a mimoriadnej činnosti</t>
  </si>
  <si>
    <t>38. Informácie k časti H. prílohy č. 3 o čistom obrate</t>
  </si>
  <si>
    <t>40. Informácie k časti J. prílohy č. 3 o daniach z príjmov</t>
  </si>
  <si>
    <t>41. Informácie k časti J. prílohy č. 3 o daniach z príjmov</t>
  </si>
  <si>
    <t>43. Informácie k časti L. prílohy č. 3 o podmienených záväzkoch</t>
  </si>
  <si>
    <t>44. Informácie k časti L. prílohy č. 3 o podmienenom majetku</t>
  </si>
  <si>
    <t>C.1 Informácie o udelení výlučného práva alebo osobitného práva, ktorým sa udelilo právo poskytovať služby vo verejnom záujme, pričom sa uvádza náhrada za túto činnosť v akejkoľvek forme, a ak sa zároveň vykonávajú aj iné činnosti, uvádzajú sa aj informácie o</t>
  </si>
  <si>
    <t>a,  všetkých formách prijatej náhrady,</t>
  </si>
  <si>
    <t>ak áno</t>
  </si>
  <si>
    <t>účtovných zásadách použitých pri prideľovaní nákladov a výnosov,</t>
  </si>
  <si>
    <t>všetkých druhoch činností účtovnej jednotky.</t>
  </si>
  <si>
    <t>T.  Informácie o povinnostiach účtovnej jednotky, a to :</t>
  </si>
  <si>
    <t>(a) celkovej sume finančných povinností, ktoré sa nevykazujú v súvahe, ale sú významné na posúdenie finančnej situácie účtovnej jednotky, napríklad povinnosti nájomcu vyplývajúce z operatívneho prenájmu, z uzatvorených zmlúv na poskytnutie úveru alebo pôžičky, ktoré ešte neboli poskytnuté, finančné povinnosti vyplývajúce z licenčných a koncesionárskych zmlúv s uvedením sumy poplatku za celé zostávajúce obdobie platnosti zmluvy,</t>
  </si>
  <si>
    <t>celková suma :</t>
  </si>
  <si>
    <t>(b) celkovej sume významných podmienených záväzkov, ktorými sa rozumie</t>
  </si>
  <si>
    <t>(b.1) možná povinnosť, ktorá vznikla ako dôsledok minulej udalosti a ktorej existencia závisí od toho, či nastane alebo nenastane jedna alebo viac neistých udalostí v budúcnosti, ktorých vznik nezávisí od účtovnej jednotky, alebo</t>
  </si>
  <si>
    <t>(b.2a) existujúca povinnosť, ktorá vznikla ako dôsledok minulej udalosti, ale ktorá sa nevykazuje v súvahe, pretože - 
nie je pravdepodobné, že na splnenie tejto povinnosti bude potrebný úbytok ekonomických úžitkov</t>
  </si>
  <si>
    <t>(b.2b) výška tejto povinnosti sa nedá spoľahlivo oceniť,</t>
  </si>
  <si>
    <t>(c.) opise významných finančných povinností a významných podmienených záväzkov</t>
  </si>
  <si>
    <t>(d.)  celkovej sume významných finančných povinností a významných podmienených záväzkoch voči dcérskej účtovnej jednotke a účtovnej jednotke s podstatným vplyvom,</t>
  </si>
  <si>
    <t>(e.)  opise významných povinností účtovnej jednotky vyplývajúcich z dôchodkových programov pre zamestnancov.</t>
  </si>
  <si>
    <t>(f) o organizačnej štruktúre ÚJ a jednotlivých činnostiach</t>
  </si>
  <si>
    <t>(g) o všetkých druhoch činnosti účtovnej jednotky</t>
  </si>
  <si>
    <t>suma :</t>
  </si>
  <si>
    <t>(g) pôžičkách poskytnutých členom štatutárneho orgánu, dozorného orgánu a iného orgánu účtovnej jednotky a to</t>
  </si>
  <si>
    <t>úroková sadzba</t>
  </si>
  <si>
    <t>(g.1) celková suma poskytnutých pôžičiek k poslednému dňu účtovného obdobia v členení za jednotlivé orgány,</t>
  </si>
  <si>
    <t>(g.2) celková suma splatených pôžičiek k poslednému dňu účtovného obdobia v členení za jednotlivé orgány,</t>
  </si>
  <si>
    <t>(g.3) celková suma odpustených pôžičiek a odpísaných pôžičiek k poslednému dňu účtovného obdobia v členení za jednotlivé orgány</t>
  </si>
  <si>
    <t>(g.4) hlavných podmienkach, na základe ktorých im boli záruky alebo iné zabezpečenie a pôžičky poskytnuté; pri pôžičkách sa uvádzajú úrokové sadzby,</t>
  </si>
  <si>
    <t>(g.5) celkovej sume použitých finančných prostriedkov alebo iného plnenia na súkromné účely členmi štatutárneho orgánu, dozorného orgánu a iného orgánu účtovnej jednotky, ktoré je potrebné vyúčtovať.</t>
  </si>
  <si>
    <t>21 a. Informácie k prílohe č. 3 časti F. o vlastných akciách, a to, ku dňu ku ktorému sa zostavuje účtovná závierka reálnou hodnotou</t>
  </si>
  <si>
    <t>nadobudnuté vlastné akcie</t>
  </si>
  <si>
    <t>počet</t>
  </si>
  <si>
    <t>menovitá hodnota</t>
  </si>
  <si>
    <t>nadobudnuté vlastné akcie
počas účtovného obdobia</t>
  </si>
  <si>
    <t>percentuálna hodnota vlastných akcií na upísanom základnom imaní,</t>
  </si>
  <si>
    <t>prevedené vlastné akcie počas účtovného obdobia na inú osobu</t>
  </si>
  <si>
    <t>prevedené vlastné akcie počas účtovného obdobia do dražby</t>
  </si>
  <si>
    <t>o dôvode nadobudnutia vlastných akcií počas účtovného obdobia,</t>
  </si>
  <si>
    <t>a informáciách, ktorými sú</t>
  </si>
  <si>
    <r>
      <t xml:space="preserve">počte, menovitej hodnote a hodnote, za ktorú sa vlastné akcie nadobudli a ktoré účtovná jednotka </t>
    </r>
    <r>
      <rPr>
        <b/>
        <u/>
        <sz val="9"/>
        <color rgb="FF0000CC"/>
        <rFont val="Arial Narrow"/>
        <family val="2"/>
        <charset val="238"/>
      </rPr>
      <t xml:space="preserve">má v držbe </t>
    </r>
    <r>
      <rPr>
        <b/>
        <sz val="9"/>
        <color rgb="FF0000CC"/>
        <rFont val="Arial Narrow"/>
        <family val="2"/>
        <charset val="238"/>
      </rPr>
      <t>k poslednému dňu účtovného obdobia; uvádza  sa aj ich percentuálny podiel na upísanom základnom imaní.</t>
    </r>
  </si>
  <si>
    <r>
      <t xml:space="preserve">počet a hodnota, za ktorú sa vlastné akcie počas účtovného obdobia nadobudli a počet a hodnota, za ktorú sa vlastné akcie počas účtovného obdobia previedli </t>
    </r>
    <r>
      <rPr>
        <b/>
        <u/>
        <sz val="9"/>
        <color rgb="FF0000CC"/>
        <rFont val="Arial Narrow"/>
        <family val="2"/>
        <charset val="238"/>
      </rPr>
      <t>na inú osobu,</t>
    </r>
  </si>
  <si>
    <r>
      <t xml:space="preserve">počet a menovitá hodnota nadobudnutých vlastných akcií počas účtovného obdobia a počet a menovitá hodnota prevedených vlastných akcií počas účtovného obdobia, pričom sa uvádza percentuálna hodnota týchto vlastných akcií </t>
    </r>
    <r>
      <rPr>
        <b/>
        <u/>
        <sz val="9"/>
        <color rgb="FF0000CC"/>
        <rFont val="Arial Narrow"/>
        <family val="2"/>
        <charset val="238"/>
      </rPr>
      <t>na upísanom základnom imaní,</t>
    </r>
  </si>
  <si>
    <t>prevedené vlastné akcie počas účtovného obdobia na upísanom základnom imaní</t>
  </si>
  <si>
    <t xml:space="preserve">
Aktivované náklady na vývoj sa odpisujú počas maximálne 5 rokov, a to v tých účtovných obdobiach, v ktorých sa očakáva predaj produktu alebo využívanie procesu. Ak sa zníži ich hodnota, odpisujú sa na sumu, ktorá je pravdepodobná, že sa získa späť z budúcich ekonomických úžitkov.
Odpisy dlhodobého nehmotného majetku sú stanovené vychádzajúc z predpokladanej doby jeho používania a predpokladaného priebehu jeho opotrebenia. Odpisovať sa začína prvým dňom mesiaca nasledujúceho po uvedení dlhodobého majetku do používania. Drobný dlhodobý nehmotný majetok, ktorého obstarávacia cena (resp. vlastné náklady) je 2 400 EUR a nižšia, sa odpisuje jednorazovo pri uvedení do používania. 
Odpisy dlhodobého hmotného majetku sú stanovené vychádzajúc z predpokladanej doby jeho používania a predpokladaného priebehu jeho opotrebenia. Odpisovať sa začína prvým dňom mesiaca nasledujúceho po uvedení dlhodobého majetku do používania. Drobný dlhodobý hmotný majetok, ktorého obstarávacia cena (resp. vlastné náklady) je 1 700 EUR a nižšia, sa odpisuje jednorazovo pri uvedení do používania. Pozemky sa neodpisujú. Predpokladaná doba používania, metóda odpisovania a odpisová sadzba sú uvedené v nasledujúcej tabuľke:</t>
  </si>
  <si>
    <t>Dlhodobý majetok nakupovaný sa oceňuje obstarávacou cenou, ktorá zahŕňa cenu obstarania a náklady súvisiace s obstaraním (clo, prepravu, montáž, poistné a pod.). Súčasťou obstarávacej ceny dlhodobého hmotného majetku od 1. januára 2003 nie sú úroky z cudzích zdrojov ani realizované kurzové rozdiely, ktoré vznikli do momentu uvedenia dlhodobého majetku do používania. Súčasťou obstarávacej ceny dlhodobého nehmotného majetku nie sú od 1. júla 2011 úroky z cudzích zdrojov, ktoré vznikli do momentu zaradenia dlhodobého nehmotného majetku do používania.
Dlhodobý majetok vytvorený vlastnou činnosťou sa oceňuje vlastnými nákladmi. Vlastnými nákladmi sú všetky priame náklady vynaložené na výrobu alebo inú činnosť a nepriame náklady, ktoré sa vzťahujú na výrobu alebo inú činnosť.
Náklady na výskum sa neaktivujú, účtujú sa do nákladov účtovného obdobia, v ktorom vznikli. Náklady na vývoj sa účtujú do obdobia, v ktorom vznikli, ale tie náklady na vývoj, ktoré sa vzťahujú na jasne definovaný výrobok alebo proces, pri ktorých je možné preukázať technickú realizovateľnosť a možnosť predaja a spoločnosť má dostatočné zdroje na dokončenie projektu, jeho predaj alebo na vnútorné využitie jeho výsledkov, sa aktivujú, a to vo výške, ktorá je pravdepodobná, že sa získa späť z budúcich ekonomických úžitkov.</t>
  </si>
  <si>
    <t>VÝKAZ VYBRANÝCH ÚDAJOV</t>
  </si>
  <si>
    <t>v</t>
  </si>
  <si>
    <t>celých eurách</t>
  </si>
  <si>
    <t>tisícoch eur</t>
  </si>
  <si>
    <t>miliónoch eur *)</t>
  </si>
  <si>
    <t>Podpisový záznam člena štatutárneho orgánu účtovnej jednotky:</t>
  </si>
  <si>
    <t>MF/26131 /2011-74</t>
  </si>
  <si>
    <t>VÚ – B 1-01</t>
  </si>
  <si>
    <t>z individuálnej účtovnej závierky podľa § 17a zákona zostavenej</t>
  </si>
  <si>
    <t>Časť I.</t>
  </si>
  <si>
    <t>Vybrané údaje z aktív a z pasív</t>
  </si>
  <si>
    <t>Ozna-čenie</t>
  </si>
  <si>
    <t>POLOŽKA</t>
  </si>
  <si>
    <t>AKTÍVA</t>
  </si>
  <si>
    <t>Peňažné prostriedky a ekvivalenty peňažných prostriedkov</t>
  </si>
  <si>
    <t>Pohľadávky z obchodného styku</t>
  </si>
  <si>
    <t>Finančný majetok oceňovaný reálnou hodnotou proti zisku / strate</t>
  </si>
  <si>
    <t>Finančný majetok so zaisťovaním jeho reálnej hodnoty</t>
  </si>
  <si>
    <t>reálna hodnota zaisteného finančného majetku</t>
  </si>
  <si>
    <t>reálna hodnota zaisťovacích nástrojov</t>
  </si>
  <si>
    <t>Finančný majetok oceňovaný reálnou hodnotou proti inému úplnému výsledku</t>
  </si>
  <si>
    <t>Finančný majetok oceňovaný umorovanou hodnotou</t>
  </si>
  <si>
    <t>Investičný nehnuteľný majetok</t>
  </si>
  <si>
    <t>oceňované reálnou hodnotou</t>
  </si>
  <si>
    <t>oceňované obstarávacou cenou</t>
  </si>
  <si>
    <t>nehnuteľnosti</t>
  </si>
  <si>
    <t>ostatný majetok</t>
  </si>
  <si>
    <t>Podriadené úvery</t>
  </si>
  <si>
    <t>Podielové účasti</t>
  </si>
  <si>
    <t>v podnikoch združených v skupine</t>
  </si>
  <si>
    <t>v spoločných podnikoch</t>
  </si>
  <si>
    <t>v pridružených podnikoch</t>
  </si>
  <si>
    <t>obstarané na účel zabezpečenia dlhodobého vplyvu v podniku</t>
  </si>
  <si>
    <t>Majetok na predaj</t>
  </si>
  <si>
    <t>Daňové pohľadávky</t>
  </si>
  <si>
    <t>Ostatný majetok</t>
  </si>
  <si>
    <t>Vzťahy s ostatnými organizačnými zložkami, aktívne zostatky</t>
  </si>
  <si>
    <t>A</t>
  </si>
  <si>
    <t>AKTÍVA SPOLU</t>
  </si>
  <si>
    <t>PASÍVA</t>
  </si>
  <si>
    <t>Záväzky z obchodného styku</t>
  </si>
  <si>
    <t>Finančné záväzky so zaisťovaním ich reálnej hodnoty</t>
  </si>
  <si>
    <t>Finančné záväzky oceňované reálnou hodnotou proti zisku/ strate</t>
  </si>
  <si>
    <t>reálna hodnota zaistených finančných záväzkov</t>
  </si>
  <si>
    <t>Finančné záväzky oceňované umorovanou hodnotou</t>
  </si>
  <si>
    <t>Záväzky z prenájmov</t>
  </si>
  <si>
    <t>nehnuteľností</t>
  </si>
  <si>
    <t>iného majetku</t>
  </si>
  <si>
    <t>Rezervy na podsúvahové záväzky</t>
  </si>
  <si>
    <t>Podriadené záväzky</t>
  </si>
  <si>
    <t>Daňové záväzky</t>
  </si>
  <si>
    <t>Vzťahy s ostatnými organizačnými zložkami, pasívne zostatky</t>
  </si>
  <si>
    <t>Záväzky spolu</t>
  </si>
  <si>
    <t>Z</t>
  </si>
  <si>
    <t>Vlastné imanie bez fondov z ocenenia, ziskov/strát minulých účtovných období a zisku/ straty bežného roka</t>
  </si>
  <si>
    <t>Fondy z ocenenia</t>
  </si>
  <si>
    <t>Zisky/ straty minulých účtovných období</t>
  </si>
  <si>
    <t>zisky minulých účtovných období</t>
  </si>
  <si>
    <t>straty minulých účtovných období</t>
  </si>
  <si>
    <t>Zisk/strata bežného roka</t>
  </si>
  <si>
    <t>Vlastné imanie spolu</t>
  </si>
  <si>
    <t>VI</t>
  </si>
  <si>
    <t>P</t>
  </si>
  <si>
    <t>PASÍVA SPOLU</t>
  </si>
  <si>
    <t>Časť II.</t>
  </si>
  <si>
    <t>Vybrané údaje z výnosov a nákladov</t>
  </si>
  <si>
    <t>Výnosy z odplát a provízií</t>
  </si>
  <si>
    <t>Náklady na odplaty a provízie</t>
  </si>
  <si>
    <t>Výnosy z úrokov</t>
  </si>
  <si>
    <t>Náklady na úroky</t>
  </si>
  <si>
    <t>Dividendy</t>
  </si>
  <si>
    <t>Zisk alebo strata z operácií s finančným majetkom</t>
  </si>
  <si>
    <t>Čistý zisk/strata z investičného nehnuteľného majetku</t>
  </si>
  <si>
    <t>Zisk alebo strata zo ziskov zo zrušenia zníženia hodnoty finančného majetku a z už odpísaného finančného majetku a straty zo zníženia hodnoty finančného majetku a z odpísania finančného majetku</t>
  </si>
  <si>
    <t>Zisk alebo strata zo zrušenia rezerv a z tvorby rezerv na podsúvahové záväzky</t>
  </si>
  <si>
    <t>Zisk alebo strata z bežnej činnosti</t>
  </si>
  <si>
    <t>Zisk alebo strata z predaja nefinančného majetku a z prevodu nefinančného majetku</t>
  </si>
  <si>
    <t>Personálne náklady</t>
  </si>
  <si>
    <t>Administratívne náklady</t>
  </si>
  <si>
    <t>Zisk alebo strata zo zrušenia zníženia hodnoty prevádzkového majetku a zo zníženia hodnoty prevádzkového majetku</t>
  </si>
  <si>
    <t>Ostatné náklady alebo výnosy</t>
  </si>
  <si>
    <t>Záporný goodwill</t>
  </si>
  <si>
    <t>Podiel na zisku/strate v spoločných podnikoch a pridružených podnikoch</t>
  </si>
  <si>
    <t>Zisk alebo strata za účtovné obdobie pred zdanením</t>
  </si>
  <si>
    <t>B</t>
  </si>
  <si>
    <t>Náklady na daň z príjmov, z toho</t>
  </si>
  <si>
    <t>uhradenú zrážkou</t>
  </si>
  <si>
    <t>daň splatná za zdaňovacie obdobie podľa daňového priznania</t>
  </si>
  <si>
    <t>zúčtovanie odloženej dane</t>
  </si>
  <si>
    <t>N</t>
  </si>
  <si>
    <t>Zisk alebo strata za účtovné
obdobie</t>
  </si>
  <si>
    <t>C</t>
  </si>
  <si>
    <t>Poznámka k položke 8</t>
  </si>
  <si>
    <t>Prenajatý majetok ocenený</t>
  </si>
  <si>
    <t>prenajatý majetok spolu</t>
  </si>
  <si>
    <t>obstarávacou cenou</t>
  </si>
  <si>
    <t>reálnou hodnotou podľa IAS 40</t>
  </si>
  <si>
    <t>preceňovacím modelom podľa IAS 16</t>
  </si>
  <si>
    <t>ocenené reálnou hodnotou proti zisku/strate</t>
  </si>
  <si>
    <t>ocenené reálnou hodnotou proti inému úplnému výsledku bez recyklácie</t>
  </si>
  <si>
    <t>ocenené metódou vlastného imania</t>
  </si>
  <si>
    <t>ocenené obstarávacou cenou</t>
  </si>
  <si>
    <t>Poznámka k položke 10</t>
  </si>
  <si>
    <t>Spôsob ocenenia podielových účastí v jednotlivých triedach podnikov</t>
  </si>
  <si>
    <t>Ostatné vybrané údaje z účtovnej závierky</t>
  </si>
  <si>
    <t>1. Pohľadávky a záväzky z obchodného styku</t>
  </si>
  <si>
    <t>a). PzOS podľa omeškania za bežné účtovné obdobie</t>
  </si>
  <si>
    <t>Dlžná suma</t>
  </si>
  <si>
    <t>Zníženie hodnoty</t>
  </si>
  <si>
    <t>Čistá účtovná hodnota</t>
  </si>
  <si>
    <t>V lehote splatnosti a do 90 dní vrátane po lehote splatnosti</t>
  </si>
  <si>
    <t>Od 91 dní do 120 dní vrátane po lehote splatnosti</t>
  </si>
  <si>
    <t>Od 121 dní do 150 dní vrátane po lehote splatnosti</t>
  </si>
  <si>
    <t>Od 151 dní do 180 dní vrátane po lehote splatnosti</t>
  </si>
  <si>
    <t>Od 181 dní do 360 dní vrátane po lehote splatnosti</t>
  </si>
  <si>
    <t>361 dní a viac po lehote splatnosti</t>
  </si>
  <si>
    <t>b). PzOS podľa omeškania za bezprostredne predchádzajúce účtovné obdobie</t>
  </si>
  <si>
    <t>Dlžná suma za bezprostredne predchádzajúce účtovné obdobie</t>
  </si>
  <si>
    <t>Dlžná suma za bežné účtovné obdobie</t>
  </si>
  <si>
    <t>c). ZzOS podľa omeškania</t>
  </si>
  <si>
    <t>2. Počet zamestnancov</t>
  </si>
  <si>
    <t>Priemerný evidenčný počet zamestnancov prepočítaný na plne zamestnaných</t>
  </si>
  <si>
    <t>Evidenčný počet zamestnancov prepočítaný na plne zamestnaných ku dňu, ku ktorému sa zostavuje účtovná závierka</t>
  </si>
  <si>
    <t>3. Údaje o vzťahoch so spriaznenými osobami</t>
  </si>
  <si>
    <t>a). Podiely spriaznených osôb na základnom imaní podniku a jeho dcérskych podnikov, spoločných podnikov a pridružených podnikov</t>
  </si>
  <si>
    <t>Podiely na základnom imaní podniku</t>
  </si>
  <si>
    <t>Podiely na základnom imaní dcérskych podnikov</t>
  </si>
  <si>
    <t>Podiely na základnom imaní spoločných podnikov a pridružených podnikov</t>
  </si>
  <si>
    <t>b). Finančné vzťahy so spriaznenými osobami</t>
  </si>
  <si>
    <t>Krátkodobé záväzky</t>
  </si>
  <si>
    <t>Úverové prísľuby a nečerpané časti úverov</t>
  </si>
  <si>
    <t>c). Vydané záruky za spriaznené osoby</t>
  </si>
  <si>
    <t>Podniky, ktorých vykazujúci podnik je spoločným podnikom alebo ku ktorým je vykazujúci podnik pridružený</t>
  </si>
  <si>
    <t>Materský podnik</t>
  </si>
  <si>
    <t>Dcérske podniky</t>
  </si>
  <si>
    <t>Spoločné podniky a pridružené podniky</t>
  </si>
  <si>
    <t>Ostatné spriaznené osoby</t>
  </si>
  <si>
    <t>d). Prijaté záruky od spriaznených osôb</t>
  </si>
  <si>
    <t>e). Poskytnuté úvery a poskytnuté zabezpečenia za záväzky kľúčovým riadiacim osobám podniku alebo jeho materského podniku alebo blízkym členom ich rodín</t>
  </si>
  <si>
    <t>Zostatok úverov vrátane prirastených úrokov z nich</t>
  </si>
  <si>
    <t>Omeškané splátky úverov vrátane úrokov</t>
  </si>
  <si>
    <t>Odpustené istiny a úroky a odpísané istiny a úroky</t>
  </si>
  <si>
    <t>Poskytnuté zabezpečenia za záväzky</t>
  </si>
  <si>
    <t>z konsolidovanej účtovnej závierky podľa § 22 zákona zostavenej</t>
  </si>
  <si>
    <t>MF/26133 /2011-74</t>
  </si>
  <si>
    <t>VÚ – B kons. 1-01</t>
  </si>
  <si>
    <t>Členom štatutárnych orgánov ne/boli vyplatené žiadne odmeny a ne/boli poskytnuté pôžičky.</t>
  </si>
  <si>
    <t>Schválená dňa :</t>
  </si>
  <si>
    <t>Nepeňažné operácie ovplyvňujúce výsledok hospodárenia 
z bežnej činnosti pred  zdanením daňou z príjmov (+/-), (súčet A. 1. 1. až A. 1. 13.)</t>
  </si>
  <si>
    <t>Vplyv zmien stavu pracovného kapitálu, ktorým sa na účely tohto opatrenia rozumie rozdiel medzi obežným majetkom a krátkodobými záväzkami  s výnimkou položiek obežného majetku, ktoré sú súčasťou peňažných prostriedkov 
a peňažných ekvivalentov, na výsledok hospodárenia
 z bežnej činnosti (súčet A. 2. 1. až A. 2. 4.)</t>
  </si>
  <si>
    <t>Zmena stavu krátkodobého finančného majetku, s výnimkou majetku, ktorý je súčasťou peňažných prostriedkov 
a peňažných ekvivalentov (-/+)</t>
  </si>
  <si>
    <t>Peňažné  toky z prevádzkovej činnosti (+/-), 
(súčet Z/S + A. 1. až A. 6.)</t>
  </si>
  <si>
    <t>Čisté peňažné toky z prevádzkovej činnosti (+/-),
(súčet Z/S +  A. 1.  až  A. 9.)</t>
  </si>
  <si>
    <t>Výdavky na obstaranie dlhodobých cenných papierov a 
podielov v iných účtovných jednotkách, s výnimkou cenných papierov, ktoré sa považujú za peňažné ekvivalenty a cenných papierov určených na predaj alebo na obchodovanie (-)</t>
  </si>
  <si>
    <t>Príjmy z predaja dlhodobých cenných papierov 
a podielov v iných účtovných jednotkách, s výnimkou cenných papierov, ktoré sa považujú za peňažné ekvivalenty a cenných papierov určených na predaj alebo na obchodovanie  (+)</t>
  </si>
  <si>
    <t>Čisté  peňažné toky z investičnej  činnosti
(súčet B. 1. až B. 19.)</t>
  </si>
  <si>
    <t>Strana 3</t>
  </si>
  <si>
    <t xml:space="preserve">Peňažné toky vznikajúce z dlhodobých záväzkov  a krátkodobých záväzkov  z finančnej činnosť, 
(súčet C. 2. 1. až C. 2. 9.) </t>
  </si>
  <si>
    <t>Príjmy z úverov, ktoré  účtovnej jednotke poskytla 
banka alebo pobočka zahraničnej banky, s výnimkou úverov, ktoré boli poskytnuté na zabezpečenie hlavného predmetu činnosti  (+)</t>
  </si>
  <si>
    <t>Stav peňažných prostriedkov a peňažných ekvivalentov 
na začiatku účtovného obdobia (+/-)</t>
  </si>
  <si>
    <t xml:space="preserve">Dátum zápisu do OR: </t>
  </si>
  <si>
    <t xml:space="preserve">Zoznam výpisov: </t>
  </si>
  <si>
    <t>Poznámky k účtovnej závierke</t>
  </si>
  <si>
    <t>Poznámky  VUJ 2023</t>
  </si>
  <si>
    <r>
      <rPr>
        <b/>
        <sz val="10"/>
        <color theme="0"/>
        <rFont val="Arial CE"/>
        <charset val="238"/>
      </rPr>
      <t xml:space="preserve">V tomto liste (hk2022) vkladáte údaje za rok 2022 </t>
    </r>
    <r>
      <rPr>
        <b/>
        <sz val="7"/>
        <color theme="0"/>
        <rFont val="Arial CE"/>
        <charset val="238"/>
      </rPr>
      <t xml:space="preserve">  1. Píšete len syntetické účty / 3 znaky / - účty musia ísť chronologicky za sebou a nesmú sa opakovať   2. Zadávate len počiatočné stavy   3. Nevstupujte do stĺpcov s označením " SUM "   4. Vstupujete do ročných obratov    5. Ročné obraty sú dôležité pre prírastky a úbytky  v  tabuľkách DNM. DHM, FN, ..... 6. V hornej časti  listu máte tabuľku - TRIEDY, aby ste vedeli identifikovať chybu pri opisovaní. 7. Čísla účtov musia mať formát  TEXT( kvôli majetkovým účtom  8. Ak Vám súhlasí hlavná kniha prejdite do listu s názvom  ANALYTIKAVUJ </t>
    </r>
  </si>
  <si>
    <r>
      <t xml:space="preserve">Účtovná závierka ÚJ k </t>
    </r>
    <r>
      <rPr>
        <b/>
        <sz val="8"/>
        <color rgb="FF0000CC"/>
        <rFont val="Arial Narrow"/>
        <family val="2"/>
        <charset val="238"/>
      </rPr>
      <t>31. decembru 2023</t>
    </r>
    <r>
      <rPr>
        <sz val="8"/>
        <rFont val="Arial Narrow"/>
        <family val="2"/>
        <charset val="238"/>
      </rPr>
      <t xml:space="preserve"> je zostavená ako riadna účtovná závierka podľa § 17 ods. 6 zákona NR SR č. 431/2002 Z. z. o účtovníctve za účtovné obdobie od </t>
    </r>
    <r>
      <rPr>
        <b/>
        <sz val="8"/>
        <color rgb="FF0000CC"/>
        <rFont val="Arial Narrow"/>
        <family val="2"/>
        <charset val="238"/>
      </rPr>
      <t>1. januára 2023 do 31. decembra 2023</t>
    </r>
  </si>
  <si>
    <r>
      <t xml:space="preserve">Účtovná závierka ÚJ </t>
    </r>
    <r>
      <rPr>
        <b/>
        <sz val="8"/>
        <color rgb="FF0000CC"/>
        <rFont val="Arial Narrow"/>
        <family val="2"/>
        <charset val="238"/>
      </rPr>
      <t>k 31. decembra 2022</t>
    </r>
    <r>
      <rPr>
        <sz val="8"/>
        <rFont val="Arial Narrow"/>
        <family val="2"/>
        <charset val="238"/>
      </rPr>
      <t>, za predchádzajúce účtovné obdobie, bola schválená valným zhromaždením Spoločnosti</t>
    </r>
    <r>
      <rPr>
        <sz val="8"/>
        <color rgb="FFFF0000"/>
        <rFont val="Arial Narrow"/>
        <family val="2"/>
        <charset val="238"/>
      </rPr>
      <t xml:space="preserve"> </t>
    </r>
    <r>
      <rPr>
        <b/>
        <sz val="8"/>
        <color rgb="FFFF0000"/>
        <rFont val="Arial Narrow"/>
        <family val="2"/>
        <charset val="238"/>
      </rPr>
      <t>XX.XX.2023</t>
    </r>
    <r>
      <rPr>
        <sz val="8"/>
        <color rgb="FFFF0000"/>
        <rFont val="Arial Narrow"/>
        <family val="2"/>
        <charset val="238"/>
      </rPr>
      <t>.</t>
    </r>
  </si>
  <si>
    <r>
      <t xml:space="preserve">Účtovná závierka Spoločnosti k </t>
    </r>
    <r>
      <rPr>
        <sz val="8"/>
        <color rgb="FF0000CC"/>
        <rFont val="Arial Narrow"/>
        <family val="2"/>
        <charset val="238"/>
      </rPr>
      <t>31.12.2022</t>
    </r>
    <r>
      <rPr>
        <sz val="8"/>
        <rFont val="Arial Narrow"/>
        <family val="2"/>
        <charset val="238"/>
      </rPr>
      <t xml:space="preserve"> spolu so správou audítora o overení účtovnej závierky k </t>
    </r>
    <r>
      <rPr>
        <sz val="8"/>
        <color rgb="FF0000CC"/>
        <rFont val="Arial Narrow"/>
        <family val="2"/>
        <charset val="238"/>
      </rPr>
      <t>31.12.2022</t>
    </r>
    <r>
      <rPr>
        <sz val="8"/>
        <rFont val="Arial Narrow"/>
        <family val="2"/>
        <charset val="238"/>
      </rPr>
      <t xml:space="preserve"> a výročnou správou a dodatkom správy audítora o overení súladu výročnej správy s účtovnou závierkou bola uložená do registra účtovných závierok dňa</t>
    </r>
    <r>
      <rPr>
        <sz val="8"/>
        <color rgb="FFFF0000"/>
        <rFont val="Arial Narrow"/>
        <family val="2"/>
        <charset val="238"/>
      </rPr>
      <t xml:space="preserve"> XX.XX.2023</t>
    </r>
    <r>
      <rPr>
        <sz val="8"/>
        <rFont val="Arial Narrow"/>
        <family val="2"/>
        <charset val="238"/>
      </rPr>
      <t xml:space="preserve"> a </t>
    </r>
    <r>
      <rPr>
        <sz val="8"/>
        <color rgb="FFFF0000"/>
        <rFont val="Arial Narrow"/>
        <family val="2"/>
        <charset val="238"/>
      </rPr>
      <t>XX.XX.2023</t>
    </r>
  </si>
  <si>
    <r>
      <t xml:space="preserve">Valné zhromaždenie dňa </t>
    </r>
    <r>
      <rPr>
        <sz val="8"/>
        <color rgb="FFFF0000"/>
        <rFont val="Arial Narrow"/>
        <family val="2"/>
        <charset val="238"/>
      </rPr>
      <t>XX.XX</t>
    </r>
    <r>
      <rPr>
        <sz val="8"/>
        <color rgb="FF0000CC"/>
        <rFont val="Arial Narrow"/>
        <family val="2"/>
        <charset val="238"/>
      </rPr>
      <t>.2023</t>
    </r>
    <r>
      <rPr>
        <sz val="8"/>
        <rFont val="Arial Narrow"/>
        <family val="2"/>
        <charset val="238"/>
      </rPr>
      <t xml:space="preserve"> schválilo spoločnosť </t>
    </r>
    <r>
      <rPr>
        <sz val="8"/>
        <color rgb="FFFF0000"/>
        <rFont val="Arial Narrow"/>
        <family val="2"/>
        <charset val="238"/>
      </rPr>
      <t>xy, s.r.o</t>
    </r>
    <r>
      <rPr>
        <sz val="8"/>
        <rFont val="Arial Narrow"/>
        <family val="2"/>
        <charset val="238"/>
      </rPr>
      <t xml:space="preserve">, ako audítora na overenie účtovnej závierky za účtovné obdobie od </t>
    </r>
    <r>
      <rPr>
        <sz val="8"/>
        <color rgb="FF0000CC"/>
        <rFont val="Arial Narrow"/>
        <family val="2"/>
        <charset val="238"/>
      </rPr>
      <t>01.01.2023 do 31.12.2023</t>
    </r>
  </si>
  <si>
    <t>E.  Prehľad peňažných tokov k 31.12.2023</t>
  </si>
  <si>
    <r>
      <t xml:space="preserve">Prehľad o pohybe dlhodobého nehmotného majetku a dlhodobého hmotného majetku od </t>
    </r>
    <r>
      <rPr>
        <sz val="8"/>
        <color rgb="FF0000CC"/>
        <rFont val="Arial Narrow"/>
        <family val="2"/>
        <charset val="238"/>
      </rPr>
      <t>1. januára 2023 do 31. decembra 2023</t>
    </r>
    <r>
      <rPr>
        <sz val="8"/>
        <rFont val="Arial Narrow"/>
        <family val="2"/>
        <charset val="238"/>
      </rPr>
      <t xml:space="preserve"> a za porovnateľné obdobie od </t>
    </r>
    <r>
      <rPr>
        <sz val="8"/>
        <color rgb="FF0000CC"/>
        <rFont val="Arial Narrow"/>
        <family val="2"/>
        <charset val="238"/>
      </rPr>
      <t>1. januára 2022 do 31. decembra 2022</t>
    </r>
    <r>
      <rPr>
        <sz val="8"/>
        <rFont val="Arial Narrow"/>
        <family val="2"/>
        <charset val="238"/>
      </rPr>
      <t xml:space="preserve"> je uvedený v tabuľkách na nasledujúcich stranách.</t>
    </r>
  </si>
  <si>
    <r>
      <t xml:space="preserve">Dňa </t>
    </r>
    <r>
      <rPr>
        <sz val="8"/>
        <color rgb="FFFF0000"/>
        <rFont val="Arial Narrow"/>
        <family val="2"/>
        <charset val="238"/>
      </rPr>
      <t>10.1.2023</t>
    </r>
    <r>
      <rPr>
        <sz val="8"/>
        <rFont val="Arial Narrow"/>
        <family val="2"/>
        <charset val="238"/>
      </rPr>
      <t xml:space="preserve"> došlo ku .....</t>
    </r>
  </si>
  <si>
    <r>
      <rPr>
        <b/>
        <sz val="10"/>
        <color theme="0"/>
        <rFont val="Arial CE"/>
        <charset val="238"/>
      </rPr>
      <t xml:space="preserve">V tomto liste (hk2023) vkladáte údaje za rok 2023 </t>
    </r>
    <r>
      <rPr>
        <b/>
        <sz val="7"/>
        <color theme="0"/>
        <rFont val="Arial CE"/>
        <charset val="238"/>
      </rPr>
      <t xml:space="preserve">  1. Píšete len syntetické účty / 3 znaky / - účty musia ísť chronologicky za sebou a nesmú sa opakovať   2. Zadávate len počiatočné stavy   3. Nevstupujte do stĺpcov s označením " SUM "   4. Vstupujete do ročných obratov    5. Ročné obraty sú dôležité pre prírastky a úbytky  v  tabuľkách DNM. DHM, FN, ..... 6. V hornej časti  listu máte tabuľku - TRIEDY, aby ste vedeli identifikovať chybu pri opisovaní. 7. Čísla účtov musia mať formát  TEXT( kvôli majetkovým účtom)  8. Ak Vám súhlasí hlavná kniha prejdite do listu s názvom  HK2022 alebo na ANALYTIKAVUJ </t>
    </r>
  </si>
  <si>
    <t>2121635384</t>
  </si>
  <si>
    <t>54353718</t>
  </si>
  <si>
    <t>FireExpert s.r.o.</t>
  </si>
  <si>
    <t>Pezinská 4491/51</t>
  </si>
  <si>
    <t>90301</t>
  </si>
  <si>
    <t>Senec</t>
  </si>
  <si>
    <t>0904286572</t>
  </si>
  <si>
    <t>OR MS BA III odd.Sro vložka 157924/B</t>
  </si>
  <si>
    <t>157924/B</t>
  </si>
  <si>
    <t>1. Špecialista ožiarnej ochrany</t>
  </si>
  <si>
    <t>2. Vykonávanie činnosti koordinátora bezpečnosti</t>
  </si>
  <si>
    <t>3. Činnosti na úseku požiarnej ochrany v rozsahu servis, oprava,kontrola, plnenie hasiacich prístrojov, požiarných zariadení</t>
  </si>
  <si>
    <t>4. Kúpa tovaru na účely jeho predaja konečnému spotrebiteľovi (maloobchod)alebo iným prevádzkovateľom živností (veľkoobchod)</t>
  </si>
  <si>
    <t>5. Sprostredkovateľská činnosť v oblasti obchodu, služieb, výroby</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</si>
</sst>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dd/"/>
    <numFmt numFmtId="165" formatCode="mm/"/>
    <numFmt numFmtId="166" formatCode="yyyy"/>
    <numFmt numFmtId="167" formatCode="#,##0.0"/>
    <numFmt numFmtId="168" formatCode="0.0%"/>
    <numFmt numFmtId="169" formatCode="#,##0.00\ &quot;€&quot;"/>
  </numFmts>
  <fonts count="117" x14ac:knownFonts="1">
    <font>
      <sz val="11"/>
      <color theme="1"/>
      <name val="Calibri"/>
      <family val="2"/>
      <charset val="238"/>
      <scheme val="minor"/>
    </font>
    <font>
      <sz val="10"/>
      <name val="Arial CE"/>
      <charset val="238"/>
    </font>
    <font>
      <sz val="10"/>
      <color rgb="FFFF0000"/>
      <name val="Arial CE"/>
      <family val="2"/>
      <charset val="238"/>
    </font>
    <font>
      <sz val="10"/>
      <name val="Arial CE"/>
      <family val="2"/>
      <charset val="238"/>
    </font>
    <font>
      <sz val="10"/>
      <color theme="0"/>
      <name val="Arial CE"/>
      <family val="2"/>
      <charset val="238"/>
    </font>
    <font>
      <b/>
      <sz val="10"/>
      <color theme="0"/>
      <name val="Arial CE"/>
      <charset val="238"/>
    </font>
    <font>
      <u/>
      <sz val="11.5"/>
      <color indexed="12"/>
      <name val="Arial CE"/>
      <family val="2"/>
      <charset val="238"/>
    </font>
    <font>
      <sz val="10"/>
      <name val="Arial Narrow"/>
      <family val="2"/>
      <charset val="238"/>
    </font>
    <font>
      <sz val="10"/>
      <name val="Helv"/>
    </font>
    <font>
      <b/>
      <sz val="11"/>
      <color rgb="FFFF0000"/>
      <name val="Arial Narrow"/>
      <family val="2"/>
      <charset val="238"/>
    </font>
    <font>
      <b/>
      <sz val="16"/>
      <name val="Arial Black"/>
      <family val="2"/>
      <charset val="238"/>
    </font>
    <font>
      <b/>
      <sz val="10"/>
      <name val="Arial Narrow"/>
      <family val="2"/>
      <charset val="238"/>
    </font>
    <font>
      <i/>
      <sz val="10"/>
      <name val="Arial Narrow"/>
      <family val="2"/>
      <charset val="238"/>
    </font>
    <font>
      <sz val="8"/>
      <name val="Arial Narrow"/>
      <family val="2"/>
      <charset val="238"/>
    </font>
    <font>
      <sz val="8"/>
      <name val="Century Gothic"/>
      <family val="2"/>
      <charset val="238"/>
    </font>
    <font>
      <sz val="8"/>
      <name val="Century Gothic"/>
      <family val="2"/>
    </font>
    <font>
      <sz val="8"/>
      <name val="Arial CE"/>
      <family val="2"/>
      <charset val="238"/>
    </font>
    <font>
      <b/>
      <sz val="8"/>
      <color theme="0"/>
      <name val="Arial CE"/>
      <charset val="238"/>
    </font>
    <font>
      <sz val="10"/>
      <color indexed="10"/>
      <name val="Arial CE"/>
      <family val="2"/>
      <charset val="238"/>
    </font>
    <font>
      <sz val="10"/>
      <name val="MS Sans Serif"/>
      <family val="2"/>
      <charset val="238"/>
    </font>
    <font>
      <b/>
      <sz val="9"/>
      <color theme="0"/>
      <name val="Arial CE"/>
      <charset val="238"/>
    </font>
    <font>
      <sz val="14"/>
      <color theme="0"/>
      <name val="Arial CE"/>
      <family val="2"/>
      <charset val="238"/>
    </font>
    <font>
      <sz val="10"/>
      <color rgb="FFFF0000"/>
      <name val="Arial CE"/>
      <charset val="238"/>
    </font>
    <font>
      <b/>
      <sz val="7"/>
      <color theme="0"/>
      <name val="Arial CE"/>
      <charset val="238"/>
    </font>
    <font>
      <sz val="10"/>
      <name val="Arial"/>
      <family val="2"/>
      <charset val="238"/>
    </font>
    <font>
      <sz val="8"/>
      <name val="Arial"/>
      <family val="2"/>
      <charset val="238"/>
    </font>
    <font>
      <sz val="8"/>
      <color indexed="12"/>
      <name val="Arial CE"/>
      <family val="2"/>
      <charset val="238"/>
    </font>
    <font>
      <sz val="8"/>
      <color indexed="10"/>
      <name val="Arial CE"/>
      <family val="2"/>
      <charset val="238"/>
    </font>
    <font>
      <sz val="8"/>
      <name val="MS Sans Serif"/>
      <family val="2"/>
      <charset val="238"/>
    </font>
    <font>
      <b/>
      <sz val="11"/>
      <color indexed="9"/>
      <name val="Tahoma"/>
      <family val="2"/>
      <charset val="238"/>
    </font>
    <font>
      <b/>
      <sz val="9"/>
      <color theme="0"/>
      <name val="Arial CE"/>
      <family val="2"/>
      <charset val="238"/>
    </font>
    <font>
      <b/>
      <sz val="8"/>
      <color theme="0"/>
      <name val="Arial"/>
      <family val="2"/>
      <charset val="238"/>
    </font>
    <font>
      <sz val="8.5"/>
      <color theme="0"/>
      <name val="Arial"/>
      <family val="2"/>
      <charset val="238"/>
    </font>
    <font>
      <b/>
      <sz val="8.5"/>
      <color theme="0"/>
      <name val="Arial"/>
      <family val="2"/>
      <charset val="238"/>
    </font>
    <font>
      <sz val="10"/>
      <color theme="0"/>
      <name val="Arial"/>
      <family val="2"/>
      <charset val="238"/>
    </font>
    <font>
      <b/>
      <sz val="10"/>
      <color rgb="FFFF0000"/>
      <name val="Arial CE"/>
      <family val="2"/>
      <charset val="238"/>
    </font>
    <font>
      <b/>
      <sz val="12"/>
      <color rgb="FF0000CC"/>
      <name val="Arial CE"/>
      <family val="2"/>
      <charset val="238"/>
    </font>
    <font>
      <b/>
      <sz val="10"/>
      <color rgb="FF006600"/>
      <name val="Arial CE"/>
      <family val="2"/>
      <charset val="238"/>
    </font>
    <font>
      <b/>
      <sz val="10"/>
      <color rgb="FF0000CC"/>
      <name val="Arial CE"/>
      <family val="2"/>
      <charset val="238"/>
    </font>
    <font>
      <b/>
      <sz val="10"/>
      <name val="Arial CE"/>
      <family val="2"/>
      <charset val="238"/>
    </font>
    <font>
      <sz val="9"/>
      <color indexed="81"/>
      <name val="Tahoma"/>
      <family val="2"/>
      <charset val="238"/>
    </font>
    <font>
      <b/>
      <sz val="12"/>
      <color indexed="39"/>
      <name val="Tahoma"/>
      <family val="2"/>
      <charset val="238"/>
    </font>
    <font>
      <b/>
      <sz val="8"/>
      <name val="Arial Narrow"/>
      <family val="2"/>
      <charset val="238"/>
    </font>
    <font>
      <sz val="8"/>
      <color rgb="FF0000CC"/>
      <name val="Arial Narrow"/>
      <family val="2"/>
      <charset val="238"/>
    </font>
    <font>
      <sz val="9"/>
      <name val="Arial Narrow"/>
      <family val="2"/>
      <charset val="238"/>
    </font>
    <font>
      <sz val="9"/>
      <color theme="0"/>
      <name val="Arial Narrow"/>
      <family val="2"/>
      <charset val="238"/>
    </font>
    <font>
      <b/>
      <sz val="9"/>
      <color rgb="FF0000CC"/>
      <name val="Arial Narrow"/>
      <family val="2"/>
      <charset val="238"/>
    </font>
    <font>
      <sz val="9"/>
      <color rgb="FF0000CC"/>
      <name val="Arial Narrow"/>
      <family val="2"/>
      <charset val="238"/>
    </font>
    <font>
      <b/>
      <sz val="8"/>
      <color rgb="FF0000CC"/>
      <name val="Arial Narrow"/>
      <family val="2"/>
      <charset val="238"/>
    </font>
    <font>
      <sz val="8"/>
      <color theme="0"/>
      <name val="Arial Narrow"/>
      <family val="2"/>
      <charset val="238"/>
    </font>
    <font>
      <b/>
      <sz val="9"/>
      <name val="Arial Narrow"/>
      <family val="2"/>
      <charset val="238"/>
    </font>
    <font>
      <sz val="8"/>
      <color rgb="FFFF0000"/>
      <name val="Arial Narrow"/>
      <family val="2"/>
      <charset val="238"/>
    </font>
    <font>
      <sz val="8"/>
      <color rgb="FF000000"/>
      <name val="Arial Narrow"/>
      <family val="2"/>
      <charset val="238"/>
    </font>
    <font>
      <b/>
      <sz val="7.5"/>
      <name val="Arial Narrow"/>
      <family val="2"/>
      <charset val="238"/>
    </font>
    <font>
      <b/>
      <sz val="8.25"/>
      <name val="Arial Narrow"/>
      <family val="2"/>
      <charset val="238"/>
    </font>
    <font>
      <sz val="8.25"/>
      <name val="Arial Narrow"/>
      <family val="2"/>
      <charset val="238"/>
    </font>
    <font>
      <sz val="8.5"/>
      <name val="Arial Narrow"/>
      <family val="2"/>
      <charset val="238"/>
    </font>
    <font>
      <b/>
      <sz val="8.5"/>
      <name val="Arial Narrow"/>
      <family val="2"/>
      <charset val="238"/>
    </font>
    <font>
      <i/>
      <sz val="9"/>
      <name val="Arial Narrow"/>
      <family val="2"/>
      <charset val="238"/>
    </font>
    <font>
      <b/>
      <i/>
      <sz val="9"/>
      <name val="Arial Narrow"/>
      <family val="2"/>
      <charset val="238"/>
    </font>
    <font>
      <b/>
      <sz val="9"/>
      <color indexed="81"/>
      <name val="Tahoma"/>
      <family val="2"/>
      <charset val="238"/>
    </font>
    <font>
      <b/>
      <sz val="9"/>
      <color theme="0"/>
      <name val="Arial Narrow"/>
      <family val="2"/>
      <charset val="238"/>
    </font>
    <font>
      <sz val="9"/>
      <color theme="1"/>
      <name val="Calibri"/>
      <family val="2"/>
      <charset val="238"/>
      <scheme val="minor"/>
    </font>
    <font>
      <sz val="9"/>
      <color rgb="FF006100"/>
      <name val="Calibri"/>
      <family val="2"/>
      <charset val="238"/>
      <scheme val="minor"/>
    </font>
    <font>
      <sz val="9"/>
      <name val="Calibri"/>
      <family val="2"/>
      <charset val="238"/>
      <scheme val="minor"/>
    </font>
    <font>
      <sz val="8"/>
      <name val="Calibri"/>
      <family val="2"/>
      <charset val="238"/>
      <scheme val="minor"/>
    </font>
    <font>
      <sz val="8"/>
      <color indexed="81"/>
      <name val="Arial Narrow"/>
      <family val="2"/>
      <charset val="238"/>
    </font>
    <font>
      <sz val="11"/>
      <color indexed="8"/>
      <name val="Calibri"/>
      <family val="2"/>
      <charset val="238"/>
    </font>
    <font>
      <sz val="8.5"/>
      <name val="MS Sans Serif"/>
      <family val="2"/>
      <charset val="238"/>
    </font>
    <font>
      <b/>
      <sz val="8.5"/>
      <color indexed="30"/>
      <name val="MS Sans Serif"/>
      <family val="2"/>
      <charset val="238"/>
    </font>
    <font>
      <b/>
      <sz val="8"/>
      <color indexed="10"/>
      <name val="Arial CE"/>
      <family val="2"/>
      <charset val="238"/>
    </font>
    <font>
      <b/>
      <sz val="8.5"/>
      <color indexed="10"/>
      <name val="MS Sans Serif"/>
      <family val="2"/>
      <charset val="238"/>
    </font>
    <font>
      <sz val="8.5"/>
      <color indexed="12"/>
      <name val="MS Sans Serif"/>
      <family val="2"/>
      <charset val="238"/>
    </font>
    <font>
      <b/>
      <sz val="8.5"/>
      <color indexed="12"/>
      <name val="MS Sans Serif"/>
      <family val="2"/>
      <charset val="238"/>
    </font>
    <font>
      <sz val="8.5"/>
      <color indexed="10"/>
      <name val="MS Sans Serif"/>
      <family val="2"/>
      <charset val="238"/>
    </font>
    <font>
      <sz val="8.5"/>
      <color indexed="12"/>
      <name val="MS Sans Serif"/>
      <family val="2"/>
    </font>
    <font>
      <b/>
      <sz val="8.5"/>
      <name val="MS Sans Serif"/>
      <family val="2"/>
      <charset val="238"/>
    </font>
    <font>
      <b/>
      <sz val="10"/>
      <name val="Arial CE"/>
      <charset val="238"/>
    </font>
    <font>
      <sz val="5"/>
      <name val="Arial Narrow"/>
      <family val="2"/>
      <charset val="238"/>
    </font>
    <font>
      <sz val="6"/>
      <name val="Arial Narrow"/>
      <family val="2"/>
      <charset val="238"/>
    </font>
    <font>
      <sz val="5.5"/>
      <name val="Arial Narrow"/>
      <family val="2"/>
      <charset val="238"/>
    </font>
    <font>
      <sz val="7"/>
      <name val="Arial Narrow"/>
      <family val="2"/>
      <charset val="238"/>
    </font>
    <font>
      <b/>
      <sz val="6"/>
      <name val="Arial Narrow"/>
      <family val="2"/>
      <charset val="238"/>
    </font>
    <font>
      <b/>
      <sz val="7"/>
      <name val="Arial Narrow"/>
      <family val="2"/>
      <charset val="238"/>
    </font>
    <font>
      <sz val="11"/>
      <color theme="1"/>
      <name val="Calibri"/>
      <family val="2"/>
      <charset val="238"/>
      <scheme val="minor"/>
    </font>
    <font>
      <sz val="10"/>
      <name val="Times New Roman"/>
      <family val="1"/>
      <charset val="238"/>
    </font>
    <font>
      <b/>
      <sz val="10"/>
      <name val="Times New Roman"/>
      <family val="1"/>
      <charset val="238"/>
    </font>
    <font>
      <b/>
      <sz val="12"/>
      <name val="Times New Roman"/>
      <family val="1"/>
      <charset val="238"/>
    </font>
    <font>
      <b/>
      <sz val="11"/>
      <name val="Times New Roman"/>
      <family val="1"/>
      <charset val="238"/>
    </font>
    <font>
      <sz val="8"/>
      <name val="Times New Roman"/>
      <family val="1"/>
      <charset val="238"/>
    </font>
    <font>
      <b/>
      <sz val="8"/>
      <name val="Times New Roman"/>
      <family val="1"/>
      <charset val="238"/>
    </font>
    <font>
      <b/>
      <sz val="9"/>
      <color indexed="10"/>
      <name val="Tahoma"/>
      <family val="2"/>
      <charset val="238"/>
    </font>
    <font>
      <b/>
      <sz val="5"/>
      <name val="Arial Narrow"/>
      <family val="2"/>
      <charset val="238"/>
    </font>
    <font>
      <sz val="10"/>
      <color theme="0"/>
      <name val="Arial CE"/>
      <charset val="238"/>
    </font>
    <font>
      <b/>
      <sz val="10"/>
      <color theme="0"/>
      <name val="Arial CE"/>
      <family val="2"/>
      <charset val="238"/>
    </font>
    <font>
      <sz val="11"/>
      <name val="Times New Roman"/>
      <family val="1"/>
      <charset val="238"/>
    </font>
    <font>
      <sz val="11"/>
      <name val="Calibri"/>
      <family val="2"/>
      <charset val="238"/>
      <scheme val="minor"/>
    </font>
    <font>
      <b/>
      <sz val="8"/>
      <color rgb="FFFF0000"/>
      <name val="Arial Narrow"/>
      <family val="2"/>
      <charset val="238"/>
    </font>
    <font>
      <b/>
      <sz val="8"/>
      <color rgb="FF0000CC"/>
      <name val="Arial CE"/>
      <charset val="238"/>
    </font>
    <font>
      <b/>
      <u/>
      <sz val="9"/>
      <color rgb="FF0000CC"/>
      <name val="Arial Narrow"/>
      <family val="2"/>
      <charset val="238"/>
    </font>
    <font>
      <sz val="9"/>
      <color rgb="FFFF0000"/>
      <name val="Arial Narrow"/>
      <family val="2"/>
      <charset val="238"/>
    </font>
    <font>
      <sz val="9"/>
      <color rgb="FF0000CC"/>
      <name val="Calibri"/>
      <family val="2"/>
      <charset val="238"/>
      <scheme val="minor"/>
    </font>
    <font>
      <sz val="8"/>
      <color rgb="FFFF0000"/>
      <name val="Calibri"/>
      <family val="2"/>
      <charset val="238"/>
      <scheme val="minor"/>
    </font>
    <font>
      <sz val="8"/>
      <color rgb="FF0000CC"/>
      <name val="Calibri"/>
      <family val="2"/>
      <charset val="238"/>
      <scheme val="minor"/>
    </font>
    <font>
      <b/>
      <sz val="8"/>
      <color rgb="FFFF0000"/>
      <name val="Calibri"/>
      <family val="2"/>
      <charset val="238"/>
      <scheme val="minor"/>
    </font>
    <font>
      <b/>
      <sz val="12"/>
      <name val="Arial Black"/>
      <family val="2"/>
      <charset val="238"/>
    </font>
    <font>
      <sz val="9"/>
      <color rgb="FFFF0000"/>
      <name val="Calibri"/>
      <family val="2"/>
      <charset val="238"/>
      <scheme val="minor"/>
    </font>
    <font>
      <sz val="10"/>
      <color rgb="FF0000CC"/>
      <name val="Arial CE"/>
      <family val="2"/>
      <charset val="238"/>
    </font>
    <font>
      <sz val="12"/>
      <color rgb="FF0000CC"/>
      <name val="Arial Narrow"/>
      <family val="2"/>
      <charset val="238"/>
    </font>
    <font>
      <u/>
      <sz val="12"/>
      <color rgb="FF0000CC"/>
      <name val="Arial Narrow"/>
      <family val="2"/>
      <charset val="238"/>
    </font>
    <font>
      <sz val="8"/>
      <color rgb="FF0000CC"/>
      <name val="Arial CE"/>
      <charset val="238"/>
    </font>
    <font>
      <b/>
      <sz val="11"/>
      <name val="Calibri"/>
      <family val="2"/>
      <charset val="238"/>
      <scheme val="minor"/>
    </font>
    <font>
      <b/>
      <sz val="9"/>
      <name val="Calibri"/>
      <family val="2"/>
      <charset val="238"/>
      <scheme val="minor"/>
    </font>
    <font>
      <b/>
      <sz val="9"/>
      <color rgb="FF0000CC"/>
      <name val="Calibri"/>
      <family val="2"/>
      <charset val="238"/>
      <scheme val="minor"/>
    </font>
    <font>
      <b/>
      <sz val="8"/>
      <color theme="0"/>
      <name val="Arial Narrow"/>
      <family val="2"/>
      <charset val="238"/>
    </font>
    <font>
      <b/>
      <sz val="10"/>
      <name val="Calibri"/>
      <family val="2"/>
      <charset val="238"/>
      <scheme val="minor"/>
    </font>
    <font>
      <sz val="8"/>
      <name val="Arial CE"/>
      <charset val="238"/>
    </font>
  </fonts>
  <fills count="34">
    <fill>
      <patternFill patternType="none"/>
    </fill>
    <fill>
      <patternFill patternType="gray125"/>
    </fill>
    <fill>
      <patternFill patternType="solid">
        <fgColor rgb="FFC6EFCE"/>
      </patternFill>
    </fill>
    <fill>
      <patternFill patternType="solid">
        <fgColor rgb="FFFFFFCC"/>
      </patternFill>
    </fill>
    <fill>
      <patternFill patternType="solid">
        <fgColor rgb="FFFFFF00"/>
        <bgColor indexed="64"/>
      </patternFill>
    </fill>
    <fill>
      <patternFill patternType="solid">
        <fgColor rgb="FF0000CC"/>
        <bgColor indexed="64"/>
      </patternFill>
    </fill>
    <fill>
      <patternFill patternType="solid">
        <fgColor indexed="27"/>
        <bgColor indexed="64"/>
      </patternFill>
    </fill>
    <fill>
      <patternFill patternType="solid">
        <fgColor rgb="FFCCCCFF"/>
        <bgColor indexed="64"/>
      </patternFill>
    </fill>
    <fill>
      <patternFill patternType="solid">
        <fgColor rgb="FFDDDDDD"/>
        <bgColor indexed="64"/>
      </patternFill>
    </fill>
    <fill>
      <patternFill patternType="solid">
        <fgColor rgb="FFCCFFFF"/>
        <bgColor indexed="64"/>
      </patternFill>
    </fill>
    <fill>
      <patternFill patternType="solid">
        <fgColor rgb="FFFFFFCC"/>
        <bgColor indexed="64"/>
      </patternFill>
    </fill>
    <fill>
      <patternFill patternType="solid">
        <fgColor theme="0"/>
        <bgColor indexed="64"/>
      </patternFill>
    </fill>
    <fill>
      <patternFill patternType="solid">
        <fgColor indexed="41"/>
        <bgColor indexed="64"/>
      </patternFill>
    </fill>
    <fill>
      <patternFill patternType="solid">
        <fgColor indexed="43"/>
        <bgColor indexed="64"/>
      </patternFill>
    </fill>
    <fill>
      <patternFill patternType="solid">
        <fgColor indexed="44"/>
        <bgColor indexed="64"/>
      </patternFill>
    </fill>
    <fill>
      <patternFill patternType="solid">
        <fgColor indexed="22"/>
        <bgColor indexed="64"/>
      </patternFill>
    </fill>
    <fill>
      <patternFill patternType="solid">
        <fgColor indexed="13"/>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rgb="FFFF0000"/>
        <bgColor indexed="64"/>
      </patternFill>
    </fill>
    <fill>
      <patternFill patternType="solid">
        <fgColor theme="0" tint="-0.14999847407452621"/>
        <bgColor indexed="64"/>
      </patternFill>
    </fill>
    <fill>
      <patternFill patternType="solid">
        <fgColor rgb="FFFFC000"/>
        <bgColor indexed="64"/>
      </patternFill>
    </fill>
    <fill>
      <patternFill patternType="solid">
        <fgColor theme="8" tint="-0.249977111117893"/>
        <bgColor indexed="64"/>
      </patternFill>
    </fill>
    <fill>
      <patternFill patternType="solid">
        <fgColor theme="0" tint="-0.499984740745262"/>
        <bgColor indexed="64"/>
      </patternFill>
    </fill>
    <fill>
      <patternFill patternType="solid">
        <fgColor indexed="38"/>
        <bgColor indexed="64"/>
      </patternFill>
    </fill>
    <fill>
      <patternFill patternType="solid">
        <fgColor theme="0" tint="-4.9989318521683403E-2"/>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rgb="FF31A0B7"/>
        <bgColor indexed="64"/>
      </patternFill>
    </fill>
    <fill>
      <patternFill patternType="solid">
        <fgColor rgb="FF00B0F0"/>
        <bgColor indexed="64"/>
      </patternFill>
    </fill>
    <fill>
      <patternFill patternType="solid">
        <fgColor rgb="FF3399FF"/>
        <bgColor indexed="64"/>
      </patternFill>
    </fill>
    <fill>
      <patternFill patternType="solid">
        <fgColor rgb="FFCCECFF"/>
        <bgColor indexed="64"/>
      </patternFill>
    </fill>
  </fills>
  <borders count="95">
    <border>
      <left/>
      <right/>
      <top/>
      <bottom/>
      <diagonal/>
    </border>
    <border>
      <left style="thin">
        <color rgb="FFB2B2B2"/>
      </left>
      <right style="thin">
        <color rgb="FFB2B2B2"/>
      </right>
      <top style="thin">
        <color rgb="FFB2B2B2"/>
      </top>
      <bottom style="thin">
        <color rgb="FFB2B2B2"/>
      </bottom>
      <diagonal/>
    </border>
    <border>
      <left style="medium">
        <color theme="6" tint="0.39994506668294322"/>
      </left>
      <right style="medium">
        <color theme="6" tint="0.39994506668294322"/>
      </right>
      <top style="medium">
        <color theme="6" tint="0.39994506668294322"/>
      </top>
      <bottom style="medium">
        <color theme="6" tint="0.3999450666829432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bottom/>
      <diagonal/>
    </border>
    <border>
      <left/>
      <right/>
      <top/>
      <bottom style="hair">
        <color theme="0" tint="-0.24994659260841701"/>
      </bottom>
      <diagonal/>
    </border>
    <border>
      <left/>
      <right/>
      <top style="hair">
        <color theme="0" tint="-0.24994659260841701"/>
      </top>
      <bottom style="hair">
        <color theme="0" tint="-0.24994659260841701"/>
      </bottom>
      <diagonal/>
    </border>
    <border>
      <left/>
      <right/>
      <top style="hair">
        <color theme="0" tint="-0.24994659260841701"/>
      </top>
      <bottom/>
      <diagonal/>
    </border>
    <border>
      <left style="thin">
        <color indexed="64"/>
      </left>
      <right style="thin">
        <color indexed="64"/>
      </right>
      <top/>
      <bottom/>
      <diagonal/>
    </border>
    <border>
      <left style="medium">
        <color indexed="64"/>
      </left>
      <right/>
      <top/>
      <bottom/>
      <diagonal/>
    </border>
    <border>
      <left style="thin">
        <color theme="0" tint="-4.9989318521683403E-2"/>
      </left>
      <right/>
      <top style="thin">
        <color theme="0" tint="-4.9989318521683403E-2"/>
      </top>
      <bottom/>
      <diagonal/>
    </border>
    <border>
      <left/>
      <right/>
      <top style="thin">
        <color theme="0" tint="-4.9989318521683403E-2"/>
      </top>
      <bottom/>
      <diagonal/>
    </border>
    <border>
      <left/>
      <right style="thin">
        <color theme="0" tint="-4.9989318521683403E-2"/>
      </right>
      <top style="thin">
        <color theme="0" tint="-4.9989318521683403E-2"/>
      </top>
      <bottom/>
      <diagonal/>
    </border>
    <border>
      <left style="thin">
        <color theme="0" tint="-4.9989318521683403E-2"/>
      </left>
      <right/>
      <top/>
      <bottom style="thin">
        <color theme="0" tint="-4.9989318521683403E-2"/>
      </bottom>
      <diagonal/>
    </border>
    <border>
      <left/>
      <right/>
      <top/>
      <bottom style="thin">
        <color theme="0" tint="-4.9989318521683403E-2"/>
      </bottom>
      <diagonal/>
    </border>
    <border>
      <left/>
      <right style="thin">
        <color theme="0" tint="-4.9989318521683403E-2"/>
      </right>
      <top/>
      <bottom style="thin">
        <color theme="0" tint="-4.9989318521683403E-2"/>
      </bottom>
      <diagonal/>
    </border>
    <border>
      <left style="medium">
        <color indexed="64"/>
      </left>
      <right/>
      <top style="thin">
        <color indexed="64"/>
      </top>
      <bottom/>
      <diagonal/>
    </border>
    <border>
      <left style="thin">
        <color theme="0" tint="-4.9989318521683403E-2"/>
      </left>
      <right/>
      <top/>
      <bottom/>
      <diagonal/>
    </border>
    <border>
      <left/>
      <right style="thin">
        <color theme="0" tint="-4.9989318521683403E-2"/>
      </right>
      <top/>
      <bottom/>
      <diagonal/>
    </border>
    <border>
      <left/>
      <right/>
      <top style="thin">
        <color theme="0" tint="-4.9989318521683403E-2"/>
      </top>
      <bottom style="thin">
        <color theme="0" tint="-4.9989318521683403E-2"/>
      </bottom>
      <diagonal/>
    </border>
    <border>
      <left/>
      <right style="thin">
        <color theme="0"/>
      </right>
      <top/>
      <bottom style="thin">
        <color theme="0"/>
      </bottom>
      <diagonal/>
    </border>
    <border>
      <left/>
      <right/>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right/>
      <top/>
      <bottom style="medium">
        <color indexed="64"/>
      </bottom>
      <diagonal/>
    </border>
    <border>
      <left style="thin">
        <color indexed="64"/>
      </left>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auto="1"/>
      </left>
      <right/>
      <top style="medium">
        <color auto="1"/>
      </top>
      <bottom/>
      <diagonal/>
    </border>
    <border>
      <left/>
      <right style="medium">
        <color auto="1"/>
      </right>
      <top style="medium">
        <color auto="1"/>
      </top>
      <bottom/>
      <diagonal/>
    </border>
    <border>
      <left style="thick">
        <color indexed="64"/>
      </left>
      <right/>
      <top/>
      <bottom/>
      <diagonal/>
    </border>
    <border>
      <left/>
      <right style="medium">
        <color auto="1"/>
      </right>
      <top style="thin">
        <color auto="1"/>
      </top>
      <bottom/>
      <diagonal/>
    </border>
    <border>
      <left style="thick">
        <color indexed="64"/>
      </left>
      <right/>
      <top/>
      <bottom style="thick">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thick">
        <color indexed="64"/>
      </bottom>
      <diagonal/>
    </border>
    <border>
      <left/>
      <right style="medium">
        <color indexed="64"/>
      </right>
      <top/>
      <bottom/>
      <diagonal/>
    </border>
    <border>
      <left style="thick">
        <color indexed="38"/>
      </left>
      <right style="hair">
        <color indexed="38"/>
      </right>
      <top style="thick">
        <color indexed="38"/>
      </top>
      <bottom style="thick">
        <color indexed="38"/>
      </bottom>
      <diagonal/>
    </border>
    <border>
      <left style="hair">
        <color indexed="38"/>
      </left>
      <right style="hair">
        <color indexed="38"/>
      </right>
      <top style="thick">
        <color indexed="38"/>
      </top>
      <bottom style="thick">
        <color indexed="38"/>
      </bottom>
      <diagonal/>
    </border>
    <border>
      <left style="thick">
        <color indexed="38"/>
      </left>
      <right style="hair">
        <color indexed="38"/>
      </right>
      <top style="thick">
        <color indexed="38"/>
      </top>
      <bottom style="hair">
        <color indexed="38"/>
      </bottom>
      <diagonal/>
    </border>
    <border>
      <left style="hair">
        <color indexed="38"/>
      </left>
      <right style="hair">
        <color indexed="38"/>
      </right>
      <top style="thick">
        <color indexed="38"/>
      </top>
      <bottom style="hair">
        <color indexed="38"/>
      </bottom>
      <diagonal/>
    </border>
    <border>
      <left style="thick">
        <color indexed="38"/>
      </left>
      <right style="hair">
        <color indexed="38"/>
      </right>
      <top style="hair">
        <color indexed="38"/>
      </top>
      <bottom style="hair">
        <color indexed="38"/>
      </bottom>
      <diagonal/>
    </border>
    <border>
      <left style="hair">
        <color indexed="38"/>
      </left>
      <right style="hair">
        <color indexed="38"/>
      </right>
      <top style="hair">
        <color indexed="38"/>
      </top>
      <bottom style="hair">
        <color indexed="38"/>
      </bottom>
      <diagonal/>
    </border>
    <border>
      <left style="hair">
        <color indexed="38"/>
      </left>
      <right style="hair">
        <color indexed="38"/>
      </right>
      <top style="hair">
        <color indexed="38"/>
      </top>
      <bottom/>
      <diagonal/>
    </border>
    <border>
      <left style="hair">
        <color indexed="38"/>
      </left>
      <right style="hair">
        <color indexed="38"/>
      </right>
      <top style="hair">
        <color indexed="38"/>
      </top>
      <bottom style="thick">
        <color indexed="38"/>
      </bottom>
      <diagonal/>
    </border>
    <border>
      <left style="thick">
        <color indexed="38"/>
      </left>
      <right style="hair">
        <color indexed="38"/>
      </right>
      <top style="hair">
        <color indexed="38"/>
      </top>
      <bottom style="thick">
        <color indexed="38"/>
      </bottom>
      <diagonal/>
    </border>
    <border>
      <left style="thick">
        <color indexed="38"/>
      </left>
      <right style="hair">
        <color indexed="38"/>
      </right>
      <top style="hair">
        <color indexed="38"/>
      </top>
      <bottom/>
      <diagonal/>
    </border>
    <border>
      <left style="medium">
        <color theme="6" tint="0.39994506668294322"/>
      </left>
      <right/>
      <top/>
      <bottom/>
      <diagonal/>
    </border>
    <border>
      <left/>
      <right/>
      <top style="thin">
        <color theme="0" tint="-0.24994659260841701"/>
      </top>
      <bottom style="thin">
        <color theme="0" tint="-0.24994659260841701"/>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top/>
      <bottom/>
      <diagonal/>
    </border>
    <border>
      <left/>
      <right style="thin">
        <color theme="0" tint="-0.34998626667073579"/>
      </right>
      <top/>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style="thin">
        <color indexed="64"/>
      </top>
      <bottom style="thin">
        <color theme="0" tint="-0.34998626667073579"/>
      </bottom>
      <diagonal/>
    </border>
    <border>
      <left/>
      <right style="thin">
        <color indexed="64"/>
      </right>
      <top style="thin">
        <color theme="0" tint="-0.34998626667073579"/>
      </top>
      <bottom style="thin">
        <color theme="0" tint="-0.34998626667073579"/>
      </bottom>
      <diagonal/>
    </border>
    <border>
      <left style="thin">
        <color indexed="64"/>
      </left>
      <right/>
      <top style="thin">
        <color theme="0" tint="-0.34998626667073579"/>
      </top>
      <bottom style="thin">
        <color theme="0" tint="-0.34998626667073579"/>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indexed="64"/>
      </bottom>
      <diagonal/>
    </border>
    <border>
      <left style="thin">
        <color theme="0" tint="-0.24994659260841701"/>
      </left>
      <right style="thin">
        <color theme="0" tint="-0.24994659260841701"/>
      </right>
      <top style="thin">
        <color indexed="64"/>
      </top>
      <bottom style="thin">
        <color theme="0" tint="-0.24994659260841701"/>
      </bottom>
      <diagonal/>
    </border>
  </borders>
  <cellStyleXfs count="19">
    <xf numFmtId="0" fontId="0" fillId="0" borderId="0"/>
    <xf numFmtId="0" fontId="1" fillId="0" borderId="0"/>
    <xf numFmtId="0" fontId="6" fillId="0" borderId="0" applyNumberFormat="0" applyFill="0" applyBorder="0" applyAlignment="0" applyProtection="0">
      <alignment vertical="top"/>
      <protection locked="0"/>
    </xf>
    <xf numFmtId="0" fontId="8" fillId="0" borderId="0"/>
    <xf numFmtId="0" fontId="16" fillId="0" borderId="0"/>
    <xf numFmtId="0" fontId="19" fillId="0" borderId="0"/>
    <xf numFmtId="0" fontId="24" fillId="0" borderId="0"/>
    <xf numFmtId="0" fontId="19" fillId="0" borderId="0"/>
    <xf numFmtId="0" fontId="24" fillId="0" borderId="0" applyNumberFormat="0" applyFill="0" applyBorder="0" applyAlignment="0" applyProtection="0"/>
    <xf numFmtId="0" fontId="62" fillId="0" borderId="0"/>
    <xf numFmtId="0" fontId="63" fillId="2" borderId="0" applyNumberFormat="0" applyBorder="0" applyAlignment="0" applyProtection="0"/>
    <xf numFmtId="0" fontId="67" fillId="3" borderId="1" applyNumberFormat="0" applyFont="0" applyAlignment="0" applyProtection="0"/>
    <xf numFmtId="0" fontId="19" fillId="0" borderId="0"/>
    <xf numFmtId="0" fontId="3" fillId="0" borderId="0"/>
    <xf numFmtId="0" fontId="24" fillId="0" borderId="0"/>
    <xf numFmtId="0" fontId="84" fillId="0" borderId="0"/>
    <xf numFmtId="0" fontId="24" fillId="0" borderId="0"/>
    <xf numFmtId="9" fontId="84" fillId="0" borderId="0" applyFont="0" applyFill="0" applyBorder="0" applyAlignment="0" applyProtection="0"/>
    <xf numFmtId="9" fontId="1" fillId="0" borderId="0" applyFont="0" applyFill="0" applyBorder="0" applyAlignment="0" applyProtection="0"/>
  </cellStyleXfs>
  <cellXfs count="1402">
    <xf numFmtId="0" fontId="0" fillId="0" borderId="0" xfId="0"/>
    <xf numFmtId="0" fontId="1" fillId="0" borderId="0" xfId="1"/>
    <xf numFmtId="0" fontId="1" fillId="0" borderId="0" xfId="1" applyProtection="1">
      <protection hidden="1"/>
    </xf>
    <xf numFmtId="0" fontId="7" fillId="0" borderId="0" xfId="1" applyFont="1" applyProtection="1">
      <protection hidden="1"/>
    </xf>
    <xf numFmtId="0" fontId="7" fillId="0" borderId="0" xfId="3" applyFont="1" applyProtection="1">
      <protection hidden="1"/>
    </xf>
    <xf numFmtId="0" fontId="7" fillId="0" borderId="0" xfId="3" applyFont="1" applyAlignment="1" applyProtection="1">
      <alignment horizontal="right"/>
      <protection hidden="1"/>
    </xf>
    <xf numFmtId="0" fontId="7" fillId="0" borderId="0" xfId="3" applyFont="1" applyAlignment="1" applyProtection="1">
      <alignment horizontal="center"/>
      <protection hidden="1"/>
    </xf>
    <xf numFmtId="0" fontId="11" fillId="0" borderId="0" xfId="3" applyFont="1" applyProtection="1">
      <protection hidden="1"/>
    </xf>
    <xf numFmtId="0" fontId="11" fillId="0" borderId="0" xfId="3" applyFont="1" applyAlignment="1" applyProtection="1">
      <alignment horizontal="center" wrapText="1"/>
      <protection hidden="1"/>
    </xf>
    <xf numFmtId="0" fontId="11" fillId="0" borderId="0" xfId="3" applyFont="1" applyAlignment="1" applyProtection="1">
      <alignment wrapText="1"/>
      <protection hidden="1"/>
    </xf>
    <xf numFmtId="0" fontId="11" fillId="0" borderId="0" xfId="3" applyFont="1" applyAlignment="1" applyProtection="1">
      <alignment vertical="center"/>
      <protection hidden="1"/>
    </xf>
    <xf numFmtId="0" fontId="7" fillId="0" borderId="6" xfId="3" applyFont="1" applyBorder="1" applyAlignment="1" applyProtection="1">
      <alignment horizontal="center" vertical="center"/>
      <protection hidden="1"/>
    </xf>
    <xf numFmtId="0" fontId="7" fillId="0" borderId="6" xfId="3" applyFont="1" applyBorder="1" applyAlignment="1" applyProtection="1">
      <alignment horizontal="center" vertical="center"/>
      <protection locked="0" hidden="1"/>
    </xf>
    <xf numFmtId="0" fontId="7" fillId="0" borderId="6" xfId="3" applyFont="1" applyBorder="1" applyAlignment="1" applyProtection="1">
      <alignment horizontal="center"/>
      <protection hidden="1"/>
    </xf>
    <xf numFmtId="0" fontId="7" fillId="0" borderId="0" xfId="3" applyFont="1" applyAlignment="1" applyProtection="1">
      <alignment horizontal="center" vertical="center"/>
      <protection hidden="1"/>
    </xf>
    <xf numFmtId="0" fontId="12" fillId="0" borderId="0" xfId="3" applyFont="1" applyProtection="1">
      <protection hidden="1"/>
    </xf>
    <xf numFmtId="0" fontId="7" fillId="0" borderId="0" xfId="3" applyFont="1" applyAlignment="1" applyProtection="1">
      <alignment horizontal="left" vertical="center"/>
      <protection hidden="1"/>
    </xf>
    <xf numFmtId="0" fontId="13" fillId="0" borderId="0" xfId="1" applyFont="1" applyProtection="1">
      <protection hidden="1"/>
    </xf>
    <xf numFmtId="0" fontId="14" fillId="0" borderId="0" xfId="3" applyFont="1" applyProtection="1">
      <protection hidden="1"/>
    </xf>
    <xf numFmtId="0" fontId="15" fillId="0" borderId="0" xfId="3" applyFont="1" applyProtection="1">
      <protection hidden="1"/>
    </xf>
    <xf numFmtId="0" fontId="15" fillId="0" borderId="0" xfId="3" applyFont="1" applyAlignment="1" applyProtection="1">
      <alignment horizontal="left" vertical="center"/>
      <protection hidden="1"/>
    </xf>
    <xf numFmtId="0" fontId="16" fillId="0" borderId="0" xfId="1" applyFont="1" applyProtection="1">
      <protection hidden="1"/>
    </xf>
    <xf numFmtId="49" fontId="16" fillId="0" borderId="0" xfId="1" applyNumberFormat="1" applyFont="1" applyProtection="1">
      <protection hidden="1"/>
    </xf>
    <xf numFmtId="0" fontId="18" fillId="0" borderId="0" xfId="1" applyFont="1" applyAlignment="1" applyProtection="1">
      <alignment horizontal="center"/>
      <protection hidden="1"/>
    </xf>
    <xf numFmtId="0" fontId="22" fillId="0" borderId="0" xfId="1" applyFont="1" applyProtection="1">
      <protection hidden="1"/>
    </xf>
    <xf numFmtId="49" fontId="16" fillId="0" borderId="6" xfId="1" applyNumberFormat="1" applyFont="1" applyBorder="1" applyProtection="1">
      <protection locked="0" hidden="1"/>
    </xf>
    <xf numFmtId="4" fontId="16" fillId="0" borderId="6" xfId="1" applyNumberFormat="1" applyFont="1" applyBorder="1" applyProtection="1">
      <protection locked="0" hidden="1"/>
    </xf>
    <xf numFmtId="4" fontId="25" fillId="0" borderId="6" xfId="6" applyNumberFormat="1" applyFont="1" applyBorder="1" applyProtection="1">
      <protection locked="0" hidden="1"/>
    </xf>
    <xf numFmtId="0" fontId="16" fillId="0" borderId="0" xfId="1" applyFont="1" applyAlignment="1" applyProtection="1">
      <alignment horizontal="center"/>
      <protection hidden="1"/>
    </xf>
    <xf numFmtId="49" fontId="28" fillId="0" borderId="6" xfId="1" applyNumberFormat="1" applyFont="1" applyBorder="1" applyProtection="1">
      <protection locked="0" hidden="1"/>
    </xf>
    <xf numFmtId="4" fontId="16" fillId="0" borderId="0" xfId="1" applyNumberFormat="1" applyFont="1" applyProtection="1">
      <protection hidden="1"/>
    </xf>
    <xf numFmtId="0" fontId="3" fillId="0" borderId="0" xfId="1" applyFont="1" applyProtection="1">
      <protection hidden="1"/>
    </xf>
    <xf numFmtId="4" fontId="3" fillId="0" borderId="0" xfId="1" applyNumberFormat="1" applyFont="1" applyProtection="1">
      <protection hidden="1"/>
    </xf>
    <xf numFmtId="49" fontId="1" fillId="0" borderId="0" xfId="1" applyNumberFormat="1" applyProtection="1">
      <protection hidden="1"/>
    </xf>
    <xf numFmtId="4" fontId="16" fillId="0" borderId="6" xfId="4" applyNumberFormat="1" applyBorder="1" applyAlignment="1" applyProtection="1">
      <alignment wrapText="1"/>
      <protection hidden="1"/>
    </xf>
    <xf numFmtId="4" fontId="26" fillId="0" borderId="0" xfId="1" applyNumberFormat="1" applyFont="1" applyProtection="1">
      <protection hidden="1"/>
    </xf>
    <xf numFmtId="4" fontId="27" fillId="0" borderId="0" xfId="1" applyNumberFormat="1" applyFont="1" applyProtection="1">
      <protection hidden="1"/>
    </xf>
    <xf numFmtId="4" fontId="16" fillId="0" borderId="6" xfId="4" applyNumberFormat="1" applyBorder="1" applyProtection="1">
      <protection hidden="1"/>
    </xf>
    <xf numFmtId="49" fontId="28" fillId="0" borderId="12" xfId="1" applyNumberFormat="1" applyFont="1" applyBorder="1" applyProtection="1">
      <protection locked="0" hidden="1"/>
    </xf>
    <xf numFmtId="4" fontId="16" fillId="0" borderId="12" xfId="4" applyNumberFormat="1" applyBorder="1" applyProtection="1">
      <protection hidden="1"/>
    </xf>
    <xf numFmtId="4" fontId="16" fillId="0" borderId="12" xfId="1" applyNumberFormat="1" applyFont="1" applyBorder="1" applyProtection="1">
      <protection locked="0" hidden="1"/>
    </xf>
    <xf numFmtId="4" fontId="16" fillId="0" borderId="0" xfId="1" applyNumberFormat="1" applyFont="1" applyProtection="1">
      <protection locked="0" hidden="1"/>
    </xf>
    <xf numFmtId="0" fontId="16" fillId="0" borderId="0" xfId="1" applyFont="1" applyAlignment="1" applyProtection="1">
      <alignment vertical="top" wrapText="1"/>
      <protection hidden="1"/>
    </xf>
    <xf numFmtId="49" fontId="3" fillId="0" borderId="0" xfId="1" applyNumberFormat="1" applyFont="1" applyProtection="1">
      <protection hidden="1"/>
    </xf>
    <xf numFmtId="49" fontId="32" fillId="0" borderId="0" xfId="7" quotePrefix="1" applyNumberFormat="1" applyFont="1" applyProtection="1">
      <protection hidden="1"/>
    </xf>
    <xf numFmtId="0" fontId="32" fillId="0" borderId="0" xfId="7" quotePrefix="1" applyFont="1" applyProtection="1">
      <protection hidden="1"/>
    </xf>
    <xf numFmtId="0" fontId="33" fillId="0" borderId="0" xfId="7" quotePrefix="1" applyFont="1" applyProtection="1">
      <protection hidden="1"/>
    </xf>
    <xf numFmtId="0" fontId="32" fillId="0" borderId="0" xfId="7" applyFont="1" applyProtection="1">
      <protection hidden="1"/>
    </xf>
    <xf numFmtId="49" fontId="32" fillId="0" borderId="0" xfId="7" applyNumberFormat="1" applyFont="1" applyProtection="1">
      <protection hidden="1"/>
    </xf>
    <xf numFmtId="0" fontId="34" fillId="0" borderId="0" xfId="1" applyFont="1"/>
    <xf numFmtId="0" fontId="32" fillId="4" borderId="0" xfId="7" applyFont="1" applyFill="1" applyProtection="1">
      <protection hidden="1"/>
    </xf>
    <xf numFmtId="0" fontId="33" fillId="0" borderId="0" xfId="7" applyFont="1" applyProtection="1">
      <protection hidden="1"/>
    </xf>
    <xf numFmtId="49" fontId="35" fillId="0" borderId="0" xfId="1" applyNumberFormat="1" applyFont="1" applyAlignment="1" applyProtection="1">
      <alignment horizontal="center"/>
      <protection hidden="1"/>
    </xf>
    <xf numFmtId="0" fontId="36" fillId="7" borderId="0" xfId="1" applyFont="1" applyFill="1" applyProtection="1">
      <protection hidden="1"/>
    </xf>
    <xf numFmtId="0" fontId="1" fillId="0" borderId="0" xfId="1" applyAlignment="1" applyProtection="1">
      <alignment horizontal="right"/>
      <protection hidden="1"/>
    </xf>
    <xf numFmtId="49" fontId="37" fillId="8" borderId="0" xfId="1" applyNumberFormat="1" applyFont="1" applyFill="1" applyProtection="1">
      <protection hidden="1"/>
    </xf>
    <xf numFmtId="0" fontId="37" fillId="8" borderId="0" xfId="1" applyFont="1" applyFill="1" applyAlignment="1" applyProtection="1">
      <alignment horizontal="right"/>
      <protection hidden="1"/>
    </xf>
    <xf numFmtId="2" fontId="38" fillId="8" borderId="0" xfId="1" applyNumberFormat="1" applyFont="1" applyFill="1" applyProtection="1">
      <protection hidden="1"/>
    </xf>
    <xf numFmtId="49" fontId="37" fillId="0" borderId="7" xfId="1" applyNumberFormat="1" applyFont="1" applyBorder="1" applyProtection="1">
      <protection hidden="1"/>
    </xf>
    <xf numFmtId="0" fontId="37" fillId="0" borderId="8" xfId="1" applyFont="1" applyBorder="1" applyAlignment="1" applyProtection="1">
      <alignment horizontal="right"/>
      <protection hidden="1"/>
    </xf>
    <xf numFmtId="2" fontId="1" fillId="9" borderId="8" xfId="1" applyNumberFormat="1" applyFill="1" applyBorder="1" applyProtection="1">
      <protection hidden="1"/>
    </xf>
    <xf numFmtId="2" fontId="1" fillId="9" borderId="9" xfId="1" applyNumberFormat="1" applyFill="1" applyBorder="1" applyProtection="1">
      <protection hidden="1"/>
    </xf>
    <xf numFmtId="2" fontId="1" fillId="9" borderId="0" xfId="1" applyNumberFormat="1" applyFill="1" applyProtection="1">
      <protection hidden="1"/>
    </xf>
    <xf numFmtId="49" fontId="37" fillId="10" borderId="7" xfId="1" applyNumberFormat="1" applyFont="1" applyFill="1" applyBorder="1" applyProtection="1">
      <protection hidden="1"/>
    </xf>
    <xf numFmtId="0" fontId="37" fillId="10" borderId="8" xfId="1" applyFont="1" applyFill="1" applyBorder="1" applyAlignment="1" applyProtection="1">
      <alignment horizontal="right"/>
      <protection hidden="1"/>
    </xf>
    <xf numFmtId="2" fontId="39" fillId="10" borderId="8" xfId="1" applyNumberFormat="1" applyFont="1" applyFill="1" applyBorder="1" applyProtection="1">
      <protection hidden="1"/>
    </xf>
    <xf numFmtId="2" fontId="39" fillId="10" borderId="9" xfId="1" applyNumberFormat="1" applyFont="1" applyFill="1" applyBorder="1" applyProtection="1">
      <protection hidden="1"/>
    </xf>
    <xf numFmtId="49" fontId="37" fillId="10" borderId="13" xfId="1" applyNumberFormat="1" applyFont="1" applyFill="1" applyBorder="1" applyProtection="1">
      <protection hidden="1"/>
    </xf>
    <xf numFmtId="0" fontId="37" fillId="10" borderId="15" xfId="1" applyFont="1" applyFill="1" applyBorder="1" applyAlignment="1" applyProtection="1">
      <alignment horizontal="right"/>
      <protection hidden="1"/>
    </xf>
    <xf numFmtId="2" fontId="39" fillId="10" borderId="15" xfId="1" applyNumberFormat="1" applyFont="1" applyFill="1" applyBorder="1" applyProtection="1">
      <protection hidden="1"/>
    </xf>
    <xf numFmtId="2" fontId="39" fillId="10" borderId="14" xfId="1" applyNumberFormat="1" applyFont="1" applyFill="1" applyBorder="1" applyProtection="1">
      <protection hidden="1"/>
    </xf>
    <xf numFmtId="49" fontId="37" fillId="0" borderId="13" xfId="1" applyNumberFormat="1" applyFont="1" applyBorder="1" applyProtection="1">
      <protection hidden="1"/>
    </xf>
    <xf numFmtId="0" fontId="37" fillId="0" borderId="15" xfId="1" applyFont="1" applyBorder="1" applyAlignment="1" applyProtection="1">
      <alignment horizontal="right"/>
      <protection hidden="1"/>
    </xf>
    <xf numFmtId="2" fontId="1" fillId="9" borderId="15" xfId="1" applyNumberFormat="1" applyFill="1" applyBorder="1" applyProtection="1">
      <protection hidden="1"/>
    </xf>
    <xf numFmtId="2" fontId="1" fillId="9" borderId="14" xfId="1" applyNumberFormat="1" applyFill="1" applyBorder="1" applyProtection="1">
      <protection hidden="1"/>
    </xf>
    <xf numFmtId="49" fontId="37" fillId="0" borderId="0" xfId="1" applyNumberFormat="1" applyFont="1" applyProtection="1">
      <protection hidden="1"/>
    </xf>
    <xf numFmtId="0" fontId="37" fillId="0" borderId="0" xfId="1" applyFont="1" applyAlignment="1" applyProtection="1">
      <alignment horizontal="right"/>
      <protection hidden="1"/>
    </xf>
    <xf numFmtId="2" fontId="1" fillId="0" borderId="0" xfId="1" applyNumberFormat="1" applyProtection="1">
      <protection hidden="1"/>
    </xf>
    <xf numFmtId="49" fontId="37" fillId="0" borderId="11" xfId="1" applyNumberFormat="1" applyFont="1" applyBorder="1" applyProtection="1">
      <protection hidden="1"/>
    </xf>
    <xf numFmtId="2" fontId="1" fillId="9" borderId="16" xfId="1" applyNumberFormat="1" applyFill="1" applyBorder="1" applyProtection="1">
      <protection hidden="1"/>
    </xf>
    <xf numFmtId="49" fontId="37" fillId="10" borderId="11" xfId="1" applyNumberFormat="1" applyFont="1" applyFill="1" applyBorder="1" applyProtection="1">
      <protection hidden="1"/>
    </xf>
    <xf numFmtId="0" fontId="37" fillId="10" borderId="0" xfId="1" applyFont="1" applyFill="1" applyAlignment="1" applyProtection="1">
      <alignment horizontal="right"/>
      <protection hidden="1"/>
    </xf>
    <xf numFmtId="2" fontId="39" fillId="10" borderId="0" xfId="1" applyNumberFormat="1" applyFont="1" applyFill="1" applyProtection="1">
      <protection hidden="1"/>
    </xf>
    <xf numFmtId="2" fontId="39" fillId="10" borderId="16" xfId="1" applyNumberFormat="1" applyFont="1" applyFill="1" applyBorder="1" applyProtection="1">
      <protection hidden="1"/>
    </xf>
    <xf numFmtId="2" fontId="1" fillId="0" borderId="15" xfId="1" applyNumberFormat="1" applyBorder="1" applyProtection="1">
      <protection hidden="1"/>
    </xf>
    <xf numFmtId="2" fontId="1" fillId="0" borderId="14" xfId="1" applyNumberFormat="1" applyBorder="1" applyProtection="1">
      <protection hidden="1"/>
    </xf>
    <xf numFmtId="2" fontId="1" fillId="10" borderId="15" xfId="1" applyNumberFormat="1" applyFill="1" applyBorder="1" applyProtection="1">
      <protection hidden="1"/>
    </xf>
    <xf numFmtId="2" fontId="1" fillId="10" borderId="14" xfId="1" applyNumberFormat="1" applyFill="1" applyBorder="1" applyProtection="1">
      <protection hidden="1"/>
    </xf>
    <xf numFmtId="49" fontId="35" fillId="8" borderId="0" xfId="1" applyNumberFormat="1" applyFont="1" applyFill="1" applyProtection="1">
      <protection hidden="1"/>
    </xf>
    <xf numFmtId="0" fontId="35" fillId="8" borderId="0" xfId="1" applyFont="1" applyFill="1" applyAlignment="1" applyProtection="1">
      <alignment horizontal="right"/>
      <protection hidden="1"/>
    </xf>
    <xf numFmtId="49" fontId="35" fillId="0" borderId="7" xfId="1" applyNumberFormat="1" applyFont="1" applyBorder="1" applyProtection="1">
      <protection hidden="1"/>
    </xf>
    <xf numFmtId="0" fontId="1" fillId="0" borderId="8" xfId="1" applyBorder="1" applyAlignment="1" applyProtection="1">
      <alignment horizontal="right"/>
      <protection hidden="1"/>
    </xf>
    <xf numFmtId="2" fontId="38" fillId="0" borderId="8" xfId="1" applyNumberFormat="1" applyFont="1" applyBorder="1" applyProtection="1">
      <protection hidden="1"/>
    </xf>
    <xf numFmtId="2" fontId="38" fillId="0" borderId="9" xfId="1" applyNumberFormat="1" applyFont="1" applyBorder="1" applyProtection="1">
      <protection hidden="1"/>
    </xf>
    <xf numFmtId="0" fontId="35" fillId="0" borderId="8" xfId="1" applyFont="1" applyBorder="1" applyAlignment="1" applyProtection="1">
      <alignment horizontal="right"/>
      <protection hidden="1"/>
    </xf>
    <xf numFmtId="49" fontId="35" fillId="0" borderId="11" xfId="1" applyNumberFormat="1" applyFont="1" applyBorder="1" applyProtection="1">
      <protection hidden="1"/>
    </xf>
    <xf numFmtId="0" fontId="35" fillId="0" borderId="0" xfId="1" applyFont="1" applyAlignment="1" applyProtection="1">
      <alignment horizontal="right"/>
      <protection hidden="1"/>
    </xf>
    <xf numFmtId="49" fontId="35" fillId="0" borderId="13" xfId="1" applyNumberFormat="1" applyFont="1" applyBorder="1" applyProtection="1">
      <protection hidden="1"/>
    </xf>
    <xf numFmtId="0" fontId="35" fillId="0" borderId="15" xfId="1" applyFont="1" applyBorder="1" applyAlignment="1" applyProtection="1">
      <alignment horizontal="right"/>
      <protection hidden="1"/>
    </xf>
    <xf numFmtId="2" fontId="38" fillId="0" borderId="15" xfId="1" applyNumberFormat="1" applyFont="1" applyBorder="1" applyProtection="1">
      <protection hidden="1"/>
    </xf>
    <xf numFmtId="2" fontId="38" fillId="0" borderId="14" xfId="1" applyNumberFormat="1" applyFont="1" applyBorder="1" applyProtection="1">
      <protection hidden="1"/>
    </xf>
    <xf numFmtId="2" fontId="1" fillId="10" borderId="16" xfId="1" applyNumberFormat="1" applyFill="1" applyBorder="1" applyProtection="1">
      <protection hidden="1"/>
    </xf>
    <xf numFmtId="49" fontId="35" fillId="0" borderId="0" xfId="1" applyNumberFormat="1" applyFont="1" applyProtection="1">
      <protection hidden="1"/>
    </xf>
    <xf numFmtId="2" fontId="35" fillId="0" borderId="0" xfId="1" applyNumberFormat="1" applyFont="1" applyProtection="1">
      <protection hidden="1"/>
    </xf>
    <xf numFmtId="2" fontId="35" fillId="0" borderId="16" xfId="1" applyNumberFormat="1" applyFont="1" applyBorder="1" applyProtection="1">
      <protection hidden="1"/>
    </xf>
    <xf numFmtId="2" fontId="38" fillId="0" borderId="0" xfId="1" applyNumberFormat="1" applyFont="1" applyProtection="1">
      <protection hidden="1"/>
    </xf>
    <xf numFmtId="2" fontId="38" fillId="0" borderId="16" xfId="1" applyNumberFormat="1" applyFont="1" applyBorder="1" applyProtection="1">
      <protection hidden="1"/>
    </xf>
    <xf numFmtId="2" fontId="35" fillId="0" borderId="15" xfId="1" applyNumberFormat="1" applyFont="1" applyBorder="1" applyProtection="1">
      <protection hidden="1"/>
    </xf>
    <xf numFmtId="2" fontId="35" fillId="0" borderId="14" xfId="1" applyNumberFormat="1" applyFont="1" applyBorder="1" applyProtection="1">
      <protection hidden="1"/>
    </xf>
    <xf numFmtId="49" fontId="38" fillId="8" borderId="0" xfId="1" applyNumberFormat="1" applyFont="1" applyFill="1" applyProtection="1">
      <protection hidden="1"/>
    </xf>
    <xf numFmtId="0" fontId="38" fillId="8" borderId="0" xfId="1" applyFont="1" applyFill="1" applyAlignment="1" applyProtection="1">
      <alignment horizontal="right"/>
      <protection hidden="1"/>
    </xf>
    <xf numFmtId="49" fontId="38" fillId="0" borderId="7" xfId="1" applyNumberFormat="1" applyFont="1" applyBorder="1" applyProtection="1">
      <protection hidden="1"/>
    </xf>
    <xf numFmtId="0" fontId="38" fillId="0" borderId="8" xfId="1" applyFont="1" applyBorder="1" applyAlignment="1" applyProtection="1">
      <alignment horizontal="right"/>
      <protection hidden="1"/>
    </xf>
    <xf numFmtId="49" fontId="38" fillId="0" borderId="13" xfId="1" applyNumberFormat="1" applyFont="1" applyBorder="1" applyProtection="1">
      <protection hidden="1"/>
    </xf>
    <xf numFmtId="0" fontId="38" fillId="0" borderId="15" xfId="1" applyFont="1" applyBorder="1" applyAlignment="1" applyProtection="1">
      <alignment horizontal="right"/>
      <protection hidden="1"/>
    </xf>
    <xf numFmtId="49" fontId="38" fillId="0" borderId="0" xfId="1" applyNumberFormat="1" applyFont="1" applyProtection="1">
      <protection hidden="1"/>
    </xf>
    <xf numFmtId="0" fontId="38" fillId="0" borderId="0" xfId="1" applyFont="1" applyAlignment="1" applyProtection="1">
      <alignment horizontal="right"/>
      <protection hidden="1"/>
    </xf>
    <xf numFmtId="49" fontId="38" fillId="0" borderId="11" xfId="1" applyNumberFormat="1" applyFont="1" applyBorder="1" applyProtection="1">
      <protection hidden="1"/>
    </xf>
    <xf numFmtId="2" fontId="35" fillId="8" borderId="0" xfId="1" applyNumberFormat="1" applyFont="1" applyFill="1" applyProtection="1">
      <protection hidden="1"/>
    </xf>
    <xf numFmtId="49" fontId="1" fillId="0" borderId="11" xfId="1" applyNumberFormat="1" applyBorder="1" applyProtection="1">
      <protection hidden="1"/>
    </xf>
    <xf numFmtId="0" fontId="13" fillId="0" borderId="0" xfId="1" applyFont="1" applyAlignment="1" applyProtection="1">
      <alignment wrapText="1"/>
      <protection locked="0" hidden="1"/>
    </xf>
    <xf numFmtId="0" fontId="43" fillId="0" borderId="0" xfId="1" applyFont="1" applyProtection="1">
      <protection locked="0" hidden="1"/>
    </xf>
    <xf numFmtId="0" fontId="44" fillId="0" borderId="0" xfId="1" applyFont="1" applyProtection="1">
      <protection locked="0" hidden="1"/>
    </xf>
    <xf numFmtId="0" fontId="45" fillId="0" borderId="0" xfId="1" applyFont="1" applyProtection="1">
      <protection locked="0" hidden="1"/>
    </xf>
    <xf numFmtId="0" fontId="46" fillId="0" borderId="0" xfId="1" applyFont="1" applyProtection="1">
      <protection locked="0" hidden="1"/>
    </xf>
    <xf numFmtId="0" fontId="47" fillId="0" borderId="0" xfId="1" applyFont="1" applyProtection="1">
      <protection locked="0" hidden="1"/>
    </xf>
    <xf numFmtId="0" fontId="13" fillId="0" borderId="0" xfId="1" applyFont="1" applyProtection="1">
      <protection locked="0" hidden="1"/>
    </xf>
    <xf numFmtId="0" fontId="49" fillId="0" borderId="0" xfId="1" applyFont="1" applyProtection="1">
      <protection locked="0" hidden="1"/>
    </xf>
    <xf numFmtId="0" fontId="42" fillId="0" borderId="0" xfId="1" applyFont="1" applyProtection="1">
      <protection locked="0" hidden="1"/>
    </xf>
    <xf numFmtId="0" fontId="61" fillId="5" borderId="0" xfId="1" applyFont="1" applyFill="1" applyAlignment="1" applyProtection="1">
      <alignment horizontal="center" vertical="center"/>
      <protection locked="0" hidden="1"/>
    </xf>
    <xf numFmtId="0" fontId="42" fillId="0" borderId="0" xfId="1" applyFont="1" applyProtection="1">
      <protection hidden="1"/>
    </xf>
    <xf numFmtId="4" fontId="13" fillId="0" borderId="0" xfId="1" applyNumberFormat="1" applyFont="1" applyProtection="1">
      <protection hidden="1"/>
    </xf>
    <xf numFmtId="1" fontId="13" fillId="0" borderId="0" xfId="1" applyNumberFormat="1" applyFont="1" applyProtection="1">
      <protection hidden="1"/>
    </xf>
    <xf numFmtId="0" fontId="13" fillId="0" borderId="0" xfId="9" applyFont="1" applyAlignment="1" applyProtection="1">
      <alignment horizontal="right"/>
      <protection hidden="1"/>
    </xf>
    <xf numFmtId="0" fontId="42" fillId="0" borderId="0" xfId="1" applyFont="1" applyAlignment="1" applyProtection="1">
      <alignment horizontal="right" wrapText="1"/>
      <protection hidden="1"/>
    </xf>
    <xf numFmtId="0" fontId="42" fillId="0" borderId="0" xfId="1" applyFont="1" applyAlignment="1" applyProtection="1">
      <alignment wrapText="1"/>
      <protection hidden="1"/>
    </xf>
    <xf numFmtId="2" fontId="42" fillId="0" borderId="0" xfId="1" applyNumberFormat="1" applyFont="1" applyProtection="1">
      <protection hidden="1"/>
    </xf>
    <xf numFmtId="4" fontId="42" fillId="0" borderId="0" xfId="1" applyNumberFormat="1" applyFont="1" applyProtection="1">
      <protection hidden="1"/>
    </xf>
    <xf numFmtId="4" fontId="42" fillId="0" borderId="0" xfId="1" applyNumberFormat="1" applyFont="1" applyAlignment="1" applyProtection="1">
      <alignment horizontal="right" wrapText="1"/>
      <protection hidden="1"/>
    </xf>
    <xf numFmtId="49" fontId="13" fillId="0" borderId="0" xfId="1" applyNumberFormat="1" applyFont="1" applyAlignment="1" applyProtection="1">
      <alignment horizontal="right"/>
      <protection hidden="1"/>
    </xf>
    <xf numFmtId="2" fontId="13" fillId="0" borderId="0" xfId="1" applyNumberFormat="1" applyFont="1" applyAlignment="1" applyProtection="1">
      <alignment horizontal="right"/>
      <protection hidden="1"/>
    </xf>
    <xf numFmtId="2" fontId="13" fillId="0" borderId="0" xfId="1" applyNumberFormat="1" applyFont="1" applyProtection="1">
      <protection hidden="1"/>
    </xf>
    <xf numFmtId="4" fontId="13" fillId="0" borderId="0" xfId="1" applyNumberFormat="1" applyFont="1" applyAlignment="1" applyProtection="1">
      <alignment horizontal="right"/>
      <protection hidden="1"/>
    </xf>
    <xf numFmtId="0" fontId="13" fillId="0" borderId="0" xfId="1" applyFont="1" applyAlignment="1" applyProtection="1">
      <alignment horizontal="right"/>
      <protection hidden="1"/>
    </xf>
    <xf numFmtId="0" fontId="13" fillId="0" borderId="0" xfId="9" applyFont="1" applyProtection="1">
      <protection hidden="1"/>
    </xf>
    <xf numFmtId="0" fontId="49" fillId="11" borderId="32" xfId="1" applyFont="1" applyFill="1" applyBorder="1" applyProtection="1">
      <protection hidden="1"/>
    </xf>
    <xf numFmtId="0" fontId="13" fillId="0" borderId="32" xfId="1" applyFont="1" applyBorder="1" applyProtection="1">
      <protection hidden="1"/>
    </xf>
    <xf numFmtId="0" fontId="13" fillId="0" borderId="0" xfId="1" applyFont="1" applyAlignment="1" applyProtection="1">
      <alignment wrapText="1"/>
      <protection hidden="1"/>
    </xf>
    <xf numFmtId="2" fontId="42" fillId="0" borderId="0" xfId="1" applyNumberFormat="1" applyFont="1" applyAlignment="1" applyProtection="1">
      <alignment horizontal="right" wrapText="1"/>
      <protection hidden="1"/>
    </xf>
    <xf numFmtId="49" fontId="42" fillId="0" borderId="0" xfId="1" applyNumberFormat="1" applyFont="1" applyAlignment="1" applyProtection="1">
      <alignment horizontal="right"/>
      <protection hidden="1"/>
    </xf>
    <xf numFmtId="4" fontId="42" fillId="0" borderId="0" xfId="1" applyNumberFormat="1" applyFont="1" applyAlignment="1" applyProtection="1">
      <alignment horizontal="right"/>
      <protection hidden="1"/>
    </xf>
    <xf numFmtId="0" fontId="42" fillId="0" borderId="0" xfId="1" applyFont="1" applyAlignment="1" applyProtection="1">
      <alignment horizontal="right"/>
      <protection hidden="1"/>
    </xf>
    <xf numFmtId="4" fontId="13" fillId="0" borderId="0" xfId="1" applyNumberFormat="1" applyFont="1" applyAlignment="1" applyProtection="1">
      <alignment wrapText="1"/>
      <protection hidden="1"/>
    </xf>
    <xf numFmtId="4" fontId="13" fillId="0" borderId="0" xfId="1" applyNumberFormat="1" applyFont="1" applyAlignment="1" applyProtection="1">
      <alignment horizontal="right" wrapText="1"/>
      <protection hidden="1"/>
    </xf>
    <xf numFmtId="0" fontId="65" fillId="0" borderId="0" xfId="9" applyFont="1" applyProtection="1">
      <protection hidden="1"/>
    </xf>
    <xf numFmtId="0" fontId="49" fillId="11" borderId="36" xfId="1" applyFont="1" applyFill="1" applyBorder="1" applyProtection="1">
      <protection hidden="1"/>
    </xf>
    <xf numFmtId="0" fontId="49" fillId="11" borderId="37" xfId="1" applyFont="1" applyFill="1" applyBorder="1" applyProtection="1">
      <protection hidden="1"/>
    </xf>
    <xf numFmtId="2" fontId="42" fillId="0" borderId="37" xfId="1" applyNumberFormat="1" applyFont="1" applyBorder="1" applyProtection="1">
      <protection hidden="1"/>
    </xf>
    <xf numFmtId="0" fontId="13" fillId="0" borderId="38" xfId="1" applyFont="1" applyBorder="1" applyProtection="1">
      <protection hidden="1"/>
    </xf>
    <xf numFmtId="2" fontId="13" fillId="0" borderId="37" xfId="1" applyNumberFormat="1" applyFont="1" applyBorder="1" applyProtection="1">
      <protection hidden="1"/>
    </xf>
    <xf numFmtId="0" fontId="13" fillId="0" borderId="37" xfId="1" applyFont="1" applyBorder="1" applyProtection="1">
      <protection hidden="1"/>
    </xf>
    <xf numFmtId="0" fontId="13" fillId="0" borderId="36" xfId="1" applyFont="1" applyBorder="1" applyProtection="1">
      <protection hidden="1"/>
    </xf>
    <xf numFmtId="0" fontId="64" fillId="0" borderId="0" xfId="9" applyFont="1" applyProtection="1">
      <protection hidden="1"/>
    </xf>
    <xf numFmtId="0" fontId="44" fillId="0" borderId="0" xfId="1" applyFont="1" applyProtection="1">
      <protection hidden="1"/>
    </xf>
    <xf numFmtId="49" fontId="68" fillId="0" borderId="0" xfId="5" applyNumberFormat="1" applyFont="1" applyProtection="1">
      <protection hidden="1"/>
    </xf>
    <xf numFmtId="0" fontId="68" fillId="0" borderId="0" xfId="5" applyFont="1" applyProtection="1">
      <protection hidden="1"/>
    </xf>
    <xf numFmtId="49" fontId="68" fillId="0" borderId="0" xfId="5" quotePrefix="1" applyNumberFormat="1" applyFont="1" applyAlignment="1" applyProtection="1">
      <alignment wrapText="1"/>
      <protection hidden="1"/>
    </xf>
    <xf numFmtId="0" fontId="68" fillId="0" borderId="0" xfId="5" quotePrefix="1" applyFont="1" applyProtection="1">
      <protection hidden="1"/>
    </xf>
    <xf numFmtId="2" fontId="26" fillId="12" borderId="6" xfId="4" applyNumberFormat="1" applyFont="1" applyFill="1" applyBorder="1" applyAlignment="1" applyProtection="1">
      <alignment horizontal="center"/>
      <protection hidden="1"/>
    </xf>
    <xf numFmtId="2" fontId="26" fillId="13" borderId="3" xfId="4" applyNumberFormat="1" applyFont="1" applyFill="1" applyBorder="1" applyProtection="1">
      <protection hidden="1"/>
    </xf>
    <xf numFmtId="2" fontId="26" fillId="14" borderId="3" xfId="4" applyNumberFormat="1" applyFont="1" applyFill="1" applyBorder="1" applyProtection="1">
      <protection hidden="1"/>
    </xf>
    <xf numFmtId="49" fontId="68" fillId="0" borderId="0" xfId="5" quotePrefix="1" applyNumberFormat="1" applyFont="1" applyProtection="1">
      <protection hidden="1"/>
    </xf>
    <xf numFmtId="49" fontId="70" fillId="15" borderId="39" xfId="5" applyNumberFormat="1" applyFont="1" applyFill="1" applyBorder="1" applyAlignment="1" applyProtection="1">
      <alignment horizontal="left"/>
      <protection hidden="1"/>
    </xf>
    <xf numFmtId="0" fontId="70" fillId="15" borderId="12" xfId="5" applyFont="1" applyFill="1" applyBorder="1" applyProtection="1">
      <protection hidden="1"/>
    </xf>
    <xf numFmtId="2" fontId="71" fillId="15" borderId="6" xfId="5" applyNumberFormat="1" applyFont="1" applyFill="1" applyBorder="1" applyProtection="1">
      <protection hidden="1"/>
    </xf>
    <xf numFmtId="2" fontId="71" fillId="13" borderId="3" xfId="5" applyNumberFormat="1" applyFont="1" applyFill="1" applyBorder="1" applyProtection="1">
      <protection hidden="1"/>
    </xf>
    <xf numFmtId="2" fontId="71" fillId="14" borderId="3" xfId="5" applyNumberFormat="1" applyFont="1" applyFill="1" applyBorder="1" applyProtection="1">
      <protection hidden="1"/>
    </xf>
    <xf numFmtId="49" fontId="72" fillId="12" borderId="6" xfId="5" quotePrefix="1" applyNumberFormat="1" applyFont="1" applyFill="1" applyBorder="1" applyProtection="1">
      <protection hidden="1"/>
    </xf>
    <xf numFmtId="0" fontId="68" fillId="12" borderId="6" xfId="5" applyFont="1" applyFill="1" applyBorder="1" applyProtection="1">
      <protection hidden="1"/>
    </xf>
    <xf numFmtId="0" fontId="72" fillId="12" borderId="6" xfId="5" quotePrefix="1" applyFont="1" applyFill="1" applyBorder="1" applyProtection="1">
      <protection hidden="1"/>
    </xf>
    <xf numFmtId="2" fontId="73" fillId="12" borderId="40" xfId="5" applyNumberFormat="1" applyFont="1" applyFill="1" applyBorder="1" applyProtection="1">
      <protection hidden="1"/>
    </xf>
    <xf numFmtId="2" fontId="73" fillId="13" borderId="40" xfId="5" applyNumberFormat="1" applyFont="1" applyFill="1" applyBorder="1" applyProtection="1">
      <protection hidden="1"/>
    </xf>
    <xf numFmtId="2" fontId="73" fillId="14" borderId="40" xfId="5" applyNumberFormat="1" applyFont="1" applyFill="1" applyBorder="1" applyProtection="1">
      <protection hidden="1"/>
    </xf>
    <xf numFmtId="49" fontId="68" fillId="0" borderId="21" xfId="5" quotePrefix="1" applyNumberFormat="1" applyFont="1" applyBorder="1" applyProtection="1">
      <protection hidden="1"/>
    </xf>
    <xf numFmtId="0" fontId="74" fillId="0" borderId="0" xfId="12" quotePrefix="1" applyFont="1" applyProtection="1">
      <protection hidden="1"/>
    </xf>
    <xf numFmtId="2" fontId="74" fillId="0" borderId="0" xfId="5" applyNumberFormat="1" applyFont="1" applyProtection="1">
      <protection hidden="1"/>
    </xf>
    <xf numFmtId="2" fontId="74" fillId="13" borderId="0" xfId="5" applyNumberFormat="1" applyFont="1" applyFill="1" applyProtection="1">
      <protection hidden="1"/>
    </xf>
    <xf numFmtId="2" fontId="74" fillId="14" borderId="0" xfId="5" applyNumberFormat="1" applyFont="1" applyFill="1" applyProtection="1">
      <protection hidden="1"/>
    </xf>
    <xf numFmtId="2" fontId="68" fillId="0" borderId="0" xfId="5" applyNumberFormat="1" applyFont="1" applyProtection="1">
      <protection hidden="1"/>
    </xf>
    <xf numFmtId="2" fontId="68" fillId="13" borderId="0" xfId="5" applyNumberFormat="1" applyFont="1" applyFill="1" applyProtection="1">
      <protection hidden="1"/>
    </xf>
    <xf numFmtId="2" fontId="68" fillId="14" borderId="0" xfId="5" applyNumberFormat="1" applyFont="1" applyFill="1" applyProtection="1">
      <protection hidden="1"/>
    </xf>
    <xf numFmtId="49" fontId="68" fillId="0" borderId="21" xfId="5" applyNumberFormat="1" applyFont="1" applyBorder="1" applyProtection="1">
      <protection hidden="1"/>
    </xf>
    <xf numFmtId="2" fontId="68" fillId="0" borderId="41" xfId="5" applyNumberFormat="1" applyFont="1" applyBorder="1" applyProtection="1">
      <protection hidden="1"/>
    </xf>
    <xf numFmtId="2" fontId="68" fillId="13" borderId="41" xfId="5" applyNumberFormat="1" applyFont="1" applyFill="1" applyBorder="1" applyProtection="1">
      <protection hidden="1"/>
    </xf>
    <xf numFmtId="2" fontId="68" fillId="14" borderId="41" xfId="5" applyNumberFormat="1" applyFont="1" applyFill="1" applyBorder="1" applyProtection="1">
      <protection hidden="1"/>
    </xf>
    <xf numFmtId="2" fontId="73" fillId="13" borderId="42" xfId="5" applyNumberFormat="1" applyFont="1" applyFill="1" applyBorder="1" applyProtection="1">
      <protection hidden="1"/>
    </xf>
    <xf numFmtId="2" fontId="73" fillId="14" borderId="42" xfId="5" applyNumberFormat="1" applyFont="1" applyFill="1" applyBorder="1" applyProtection="1">
      <protection hidden="1"/>
    </xf>
    <xf numFmtId="49" fontId="19" fillId="0" borderId="0" xfId="1" applyNumberFormat="1" applyFont="1" applyProtection="1">
      <protection hidden="1"/>
    </xf>
    <xf numFmtId="49" fontId="68" fillId="0" borderId="43" xfId="5" quotePrefix="1" applyNumberFormat="1" applyFont="1" applyBorder="1" applyProtection="1">
      <protection hidden="1"/>
    </xf>
    <xf numFmtId="0" fontId="68" fillId="0" borderId="41" xfId="5" quotePrefix="1" applyFont="1" applyBorder="1" applyProtection="1">
      <protection hidden="1"/>
    </xf>
    <xf numFmtId="49" fontId="72" fillId="0" borderId="0" xfId="5" applyNumberFormat="1" applyFont="1" applyProtection="1">
      <protection hidden="1"/>
    </xf>
    <xf numFmtId="49" fontId="72" fillId="12" borderId="0" xfId="5" applyNumberFormat="1" applyFont="1" applyFill="1" applyProtection="1">
      <protection hidden="1"/>
    </xf>
    <xf numFmtId="0" fontId="68" fillId="12" borderId="0" xfId="5" applyFont="1" applyFill="1" applyProtection="1">
      <protection hidden="1"/>
    </xf>
    <xf numFmtId="49" fontId="68" fillId="0" borderId="0" xfId="12" applyNumberFormat="1" applyFont="1" applyProtection="1">
      <protection hidden="1"/>
    </xf>
    <xf numFmtId="2" fontId="71" fillId="15" borderId="12" xfId="5" applyNumberFormat="1" applyFont="1" applyFill="1" applyBorder="1" applyProtection="1">
      <protection hidden="1"/>
    </xf>
    <xf numFmtId="2" fontId="71" fillId="13" borderId="7" xfId="5" applyNumberFormat="1" applyFont="1" applyFill="1" applyBorder="1" applyProtection="1">
      <protection hidden="1"/>
    </xf>
    <xf numFmtId="2" fontId="71" fillId="14" borderId="7" xfId="5" applyNumberFormat="1" applyFont="1" applyFill="1" applyBorder="1" applyProtection="1">
      <protection hidden="1"/>
    </xf>
    <xf numFmtId="49" fontId="72" fillId="12" borderId="44" xfId="5" quotePrefix="1" applyNumberFormat="1" applyFont="1" applyFill="1" applyBorder="1" applyProtection="1">
      <protection hidden="1"/>
    </xf>
    <xf numFmtId="0" fontId="68" fillId="12" borderId="40" xfId="5" applyFont="1" applyFill="1" applyBorder="1" applyProtection="1">
      <protection hidden="1"/>
    </xf>
    <xf numFmtId="0" fontId="72" fillId="12" borderId="40" xfId="5" quotePrefix="1" applyFont="1" applyFill="1" applyBorder="1" applyProtection="1">
      <protection hidden="1"/>
    </xf>
    <xf numFmtId="0" fontId="75" fillId="0" borderId="0" xfId="5" applyFont="1" applyProtection="1">
      <protection hidden="1"/>
    </xf>
    <xf numFmtId="49" fontId="68" fillId="16" borderId="21" xfId="5" applyNumberFormat="1" applyFont="1" applyFill="1" applyBorder="1" applyProtection="1">
      <protection hidden="1"/>
    </xf>
    <xf numFmtId="0" fontId="68" fillId="16" borderId="0" xfId="5" quotePrefix="1" applyFont="1" applyFill="1" applyProtection="1">
      <protection hidden="1"/>
    </xf>
    <xf numFmtId="0" fontId="19" fillId="0" borderId="41" xfId="5" applyBorder="1" applyProtection="1">
      <protection hidden="1"/>
    </xf>
    <xf numFmtId="0" fontId="19" fillId="0" borderId="0" xfId="5" applyProtection="1">
      <protection hidden="1"/>
    </xf>
    <xf numFmtId="49" fontId="68" fillId="16" borderId="43" xfId="5" applyNumberFormat="1" applyFont="1" applyFill="1" applyBorder="1" applyProtection="1">
      <protection hidden="1"/>
    </xf>
    <xf numFmtId="49" fontId="68" fillId="0" borderId="28" xfId="5" quotePrefix="1" applyNumberFormat="1" applyFont="1" applyBorder="1" applyProtection="1">
      <protection hidden="1"/>
    </xf>
    <xf numFmtId="0" fontId="68" fillId="0" borderId="8" xfId="5" quotePrefix="1" applyFont="1" applyBorder="1" applyProtection="1">
      <protection hidden="1"/>
    </xf>
    <xf numFmtId="2" fontId="68" fillId="0" borderId="8" xfId="5" applyNumberFormat="1" applyFont="1" applyBorder="1" applyProtection="1">
      <protection hidden="1"/>
    </xf>
    <xf numFmtId="2" fontId="68" fillId="13" borderId="8" xfId="5" applyNumberFormat="1" applyFont="1" applyFill="1" applyBorder="1" applyProtection="1">
      <protection hidden="1"/>
    </xf>
    <xf numFmtId="2" fontId="68" fillId="14" borderId="8" xfId="5" applyNumberFormat="1" applyFont="1" applyFill="1" applyBorder="1" applyProtection="1">
      <protection hidden="1"/>
    </xf>
    <xf numFmtId="2" fontId="71" fillId="13" borderId="12" xfId="5" applyNumberFormat="1" applyFont="1" applyFill="1" applyBorder="1" applyProtection="1">
      <protection hidden="1"/>
    </xf>
    <xf numFmtId="2" fontId="71" fillId="14" borderId="12" xfId="5" applyNumberFormat="1" applyFont="1" applyFill="1" applyBorder="1" applyProtection="1">
      <protection hidden="1"/>
    </xf>
    <xf numFmtId="49" fontId="72" fillId="12" borderId="44" xfId="5" applyNumberFormat="1" applyFont="1" applyFill="1" applyBorder="1" applyProtection="1">
      <protection hidden="1"/>
    </xf>
    <xf numFmtId="49" fontId="74" fillId="0" borderId="0" xfId="5" applyNumberFormat="1" applyFont="1" applyProtection="1">
      <protection hidden="1"/>
    </xf>
    <xf numFmtId="0" fontId="76" fillId="0" borderId="0" xfId="5" applyFont="1" applyProtection="1">
      <protection hidden="1"/>
    </xf>
    <xf numFmtId="49" fontId="1" fillId="16" borderId="0" xfId="1" applyNumberFormat="1" applyFill="1" applyProtection="1">
      <protection hidden="1"/>
    </xf>
    <xf numFmtId="49" fontId="74" fillId="0" borderId="0" xfId="5" quotePrefix="1" applyNumberFormat="1" applyFont="1" applyProtection="1">
      <protection hidden="1"/>
    </xf>
    <xf numFmtId="0" fontId="68" fillId="14" borderId="0" xfId="5" applyFont="1" applyFill="1" applyProtection="1">
      <protection hidden="1"/>
    </xf>
    <xf numFmtId="49" fontId="1" fillId="0" borderId="0" xfId="1" applyNumberFormat="1"/>
    <xf numFmtId="49" fontId="1" fillId="4" borderId="0" xfId="1" applyNumberFormat="1" applyFill="1"/>
    <xf numFmtId="0" fontId="77" fillId="0" borderId="0" xfId="1" applyFont="1"/>
    <xf numFmtId="49" fontId="1" fillId="10" borderId="0" xfId="1" applyNumberFormat="1" applyFill="1"/>
    <xf numFmtId="49" fontId="14" fillId="0" borderId="0" xfId="3" applyNumberFormat="1" applyFont="1" applyProtection="1">
      <protection hidden="1"/>
    </xf>
    <xf numFmtId="49" fontId="15" fillId="0" borderId="0" xfId="3" applyNumberFormat="1" applyFont="1" applyProtection="1">
      <protection hidden="1"/>
    </xf>
    <xf numFmtId="49" fontId="15" fillId="0" borderId="0" xfId="3" applyNumberFormat="1" applyFont="1" applyAlignment="1" applyProtection="1">
      <alignment horizontal="left" vertical="center"/>
      <protection hidden="1"/>
    </xf>
    <xf numFmtId="0" fontId="7" fillId="0" borderId="0" xfId="13" applyFont="1"/>
    <xf numFmtId="0" fontId="7" fillId="0" borderId="45" xfId="13" applyFont="1" applyBorder="1"/>
    <xf numFmtId="0" fontId="7" fillId="0" borderId="39" xfId="13" applyFont="1" applyBorder="1"/>
    <xf numFmtId="0" fontId="7" fillId="0" borderId="4" xfId="13" applyFont="1" applyBorder="1"/>
    <xf numFmtId="0" fontId="7" fillId="0" borderId="5" xfId="13" applyFont="1" applyBorder="1"/>
    <xf numFmtId="0" fontId="7" fillId="0" borderId="46" xfId="13" applyFont="1" applyBorder="1"/>
    <xf numFmtId="0" fontId="79" fillId="0" borderId="3" xfId="13" applyFont="1" applyBorder="1"/>
    <xf numFmtId="0" fontId="79" fillId="0" borderId="4" xfId="13" applyFont="1" applyBorder="1"/>
    <xf numFmtId="0" fontId="7" fillId="0" borderId="47" xfId="13" applyFont="1" applyBorder="1"/>
    <xf numFmtId="0" fontId="7" fillId="0" borderId="28" xfId="13" applyFont="1" applyBorder="1"/>
    <xf numFmtId="0" fontId="7" fillId="0" borderId="8" xfId="13" applyFont="1" applyBorder="1"/>
    <xf numFmtId="0" fontId="7" fillId="0" borderId="48" xfId="13" applyFont="1" applyBorder="1"/>
    <xf numFmtId="0" fontId="7" fillId="0" borderId="49" xfId="13" applyFont="1" applyBorder="1"/>
    <xf numFmtId="0" fontId="7" fillId="0" borderId="43" xfId="13" applyFont="1" applyBorder="1"/>
    <xf numFmtId="0" fontId="7" fillId="0" borderId="41" xfId="13" applyFont="1" applyBorder="1"/>
    <xf numFmtId="0" fontId="7" fillId="0" borderId="50" xfId="13" applyFont="1" applyBorder="1"/>
    <xf numFmtId="0" fontId="13" fillId="0" borderId="0" xfId="13" applyFont="1" applyAlignment="1">
      <alignment vertical="top"/>
    </xf>
    <xf numFmtId="0" fontId="79" fillId="0" borderId="0" xfId="13" applyFont="1" applyAlignment="1">
      <alignment vertical="center" wrapText="1"/>
    </xf>
    <xf numFmtId="0" fontId="79" fillId="0" borderId="0" xfId="13" applyFont="1" applyAlignment="1">
      <alignment vertical="center"/>
    </xf>
    <xf numFmtId="49" fontId="81" fillId="0" borderId="0" xfId="13" applyNumberFormat="1" applyFont="1" applyAlignment="1">
      <alignment vertical="center"/>
    </xf>
    <xf numFmtId="0" fontId="79" fillId="0" borderId="0" xfId="13" applyFont="1"/>
    <xf numFmtId="2" fontId="7" fillId="0" borderId="3" xfId="13" applyNumberFormat="1" applyFont="1" applyBorder="1" applyAlignment="1">
      <alignment vertical="center"/>
    </xf>
    <xf numFmtId="2" fontId="7" fillId="0" borderId="4" xfId="13" applyNumberFormat="1" applyFont="1" applyBorder="1" applyAlignment="1">
      <alignment vertical="center"/>
    </xf>
    <xf numFmtId="0" fontId="7" fillId="0" borderId="51" xfId="13" applyFont="1" applyBorder="1"/>
    <xf numFmtId="0" fontId="7" fillId="0" borderId="52" xfId="13" applyFont="1" applyBorder="1"/>
    <xf numFmtId="0" fontId="7" fillId="0" borderId="53" xfId="13" applyFont="1" applyBorder="1"/>
    <xf numFmtId="0" fontId="13" fillId="0" borderId="20" xfId="13" applyFont="1" applyBorder="1" applyAlignment="1">
      <alignment vertical="top"/>
    </xf>
    <xf numFmtId="0" fontId="79" fillId="0" borderId="20" xfId="13" applyFont="1" applyBorder="1" applyAlignment="1">
      <alignment vertical="center" wrapText="1"/>
    </xf>
    <xf numFmtId="0" fontId="79" fillId="0" borderId="20" xfId="13" applyFont="1" applyBorder="1" applyAlignment="1">
      <alignment vertical="center"/>
    </xf>
    <xf numFmtId="49" fontId="81" fillId="0" borderId="20" xfId="13" applyNumberFormat="1" applyFont="1" applyBorder="1" applyAlignment="1">
      <alignment vertical="center"/>
    </xf>
    <xf numFmtId="0" fontId="79" fillId="0" borderId="11" xfId="13" applyFont="1" applyBorder="1"/>
    <xf numFmtId="0" fontId="7" fillId="0" borderId="0" xfId="13" applyFont="1" applyAlignment="1">
      <alignment horizontal="right"/>
    </xf>
    <xf numFmtId="0" fontId="7" fillId="0" borderId="54" xfId="13" applyFont="1" applyBorder="1"/>
    <xf numFmtId="0" fontId="7" fillId="0" borderId="21" xfId="13" applyFont="1" applyBorder="1"/>
    <xf numFmtId="0" fontId="7" fillId="0" borderId="55" xfId="13" applyFont="1" applyBorder="1"/>
    <xf numFmtId="0" fontId="7" fillId="0" borderId="7" xfId="3" applyFont="1" applyBorder="1" applyProtection="1">
      <protection hidden="1"/>
    </xf>
    <xf numFmtId="0" fontId="7" fillId="0" borderId="8" xfId="3" applyFont="1" applyBorder="1" applyProtection="1">
      <protection hidden="1"/>
    </xf>
    <xf numFmtId="0" fontId="7" fillId="0" borderId="6" xfId="3" applyFont="1" applyBorder="1" applyAlignment="1" applyProtection="1">
      <alignment vertical="center"/>
      <protection locked="0" hidden="1"/>
    </xf>
    <xf numFmtId="0" fontId="7" fillId="0" borderId="0" xfId="1" applyFont="1" applyAlignment="1" applyProtection="1">
      <alignment horizontal="left" vertical="top" wrapText="1"/>
      <protection hidden="1"/>
    </xf>
    <xf numFmtId="49" fontId="16" fillId="0" borderId="6" xfId="0" applyNumberFormat="1" applyFont="1" applyBorder="1" applyProtection="1">
      <protection locked="0" hidden="1"/>
    </xf>
    <xf numFmtId="49" fontId="16" fillId="0" borderId="6" xfId="0" applyNumberFormat="1" applyFont="1" applyBorder="1" applyProtection="1">
      <protection hidden="1"/>
    </xf>
    <xf numFmtId="4" fontId="16" fillId="0" borderId="6" xfId="0" applyNumberFormat="1" applyFont="1" applyBorder="1" applyProtection="1">
      <protection locked="0" hidden="1"/>
    </xf>
    <xf numFmtId="4" fontId="16" fillId="0" borderId="6" xfId="0" applyNumberFormat="1" applyFont="1" applyBorder="1" applyProtection="1">
      <protection hidden="1"/>
    </xf>
    <xf numFmtId="4" fontId="17" fillId="30" borderId="0" xfId="4" applyNumberFormat="1" applyFont="1" applyFill="1" applyAlignment="1" applyProtection="1">
      <alignment horizontal="center"/>
      <protection hidden="1"/>
    </xf>
    <xf numFmtId="0" fontId="7" fillId="30" borderId="0" xfId="13" applyFont="1" applyFill="1"/>
    <xf numFmtId="0" fontId="93" fillId="0" borderId="0" xfId="1" applyFont="1" applyProtection="1">
      <protection hidden="1"/>
    </xf>
    <xf numFmtId="2" fontId="93" fillId="0" borderId="0" xfId="1" applyNumberFormat="1" applyFont="1" applyProtection="1">
      <protection hidden="1"/>
    </xf>
    <xf numFmtId="2" fontId="5" fillId="10" borderId="8" xfId="1" applyNumberFormat="1" applyFont="1" applyFill="1" applyBorder="1" applyProtection="1">
      <protection hidden="1"/>
    </xf>
    <xf numFmtId="49" fontId="94" fillId="0" borderId="0" xfId="1" applyNumberFormat="1" applyFont="1" applyAlignment="1" applyProtection="1">
      <alignment horizontal="center"/>
      <protection hidden="1"/>
    </xf>
    <xf numFmtId="0" fontId="4" fillId="0" borderId="0" xfId="1" applyFont="1" applyProtection="1">
      <protection hidden="1"/>
    </xf>
    <xf numFmtId="2" fontId="4" fillId="0" borderId="0" xfId="1" applyNumberFormat="1" applyFont="1" applyProtection="1">
      <protection hidden="1"/>
    </xf>
    <xf numFmtId="0" fontId="86" fillId="18" borderId="56" xfId="14" applyFont="1" applyFill="1" applyBorder="1" applyAlignment="1" applyProtection="1">
      <alignment horizontal="center" vertical="center" wrapText="1"/>
      <protection hidden="1"/>
    </xf>
    <xf numFmtId="0" fontId="86" fillId="18" borderId="57" xfId="14" applyFont="1" applyFill="1" applyBorder="1" applyAlignment="1" applyProtection="1">
      <alignment vertical="center"/>
      <protection hidden="1"/>
    </xf>
    <xf numFmtId="0" fontId="86" fillId="18" borderId="57" xfId="14" applyFont="1" applyFill="1" applyBorder="1" applyAlignment="1" applyProtection="1">
      <alignment horizontal="center" vertical="center" wrapText="1"/>
      <protection hidden="1"/>
    </xf>
    <xf numFmtId="0" fontId="95" fillId="0" borderId="0" xfId="15" applyFont="1" applyProtection="1">
      <protection hidden="1"/>
    </xf>
    <xf numFmtId="2" fontId="87" fillId="0" borderId="0" xfId="14" applyNumberFormat="1" applyFont="1" applyAlignment="1" applyProtection="1">
      <alignment horizontal="left" vertical="center"/>
      <protection hidden="1"/>
    </xf>
    <xf numFmtId="0" fontId="96" fillId="0" borderId="0" xfId="15" applyFont="1" applyAlignment="1" applyProtection="1">
      <alignment vertical="center"/>
      <protection hidden="1"/>
    </xf>
    <xf numFmtId="3" fontId="96" fillId="0" borderId="0" xfId="15" applyNumberFormat="1" applyFont="1" applyAlignment="1" applyProtection="1">
      <alignment vertical="center"/>
      <protection hidden="1"/>
    </xf>
    <xf numFmtId="0" fontId="86" fillId="18" borderId="58" xfId="14" applyFont="1" applyFill="1" applyBorder="1" applyAlignment="1" applyProtection="1">
      <alignment horizontal="center" vertical="center" wrapText="1"/>
      <protection hidden="1"/>
    </xf>
    <xf numFmtId="0" fontId="86" fillId="18" borderId="59" xfId="14" applyFont="1" applyFill="1" applyBorder="1" applyAlignment="1" applyProtection="1">
      <alignment vertical="center"/>
      <protection hidden="1"/>
    </xf>
    <xf numFmtId="0" fontId="86" fillId="18" borderId="59" xfId="14" applyFont="1" applyFill="1" applyBorder="1" applyAlignment="1" applyProtection="1">
      <alignment horizontal="center" vertical="center" wrapText="1"/>
      <protection hidden="1"/>
    </xf>
    <xf numFmtId="0" fontId="85" fillId="19" borderId="60" xfId="14" applyFont="1" applyFill="1" applyBorder="1" applyAlignment="1" applyProtection="1">
      <alignment horizontal="center" vertical="center"/>
      <protection hidden="1"/>
    </xf>
    <xf numFmtId="0" fontId="86" fillId="19" borderId="61" xfId="14" applyFont="1" applyFill="1" applyBorder="1" applyAlignment="1" applyProtection="1">
      <alignment vertical="center"/>
      <protection hidden="1"/>
    </xf>
    <xf numFmtId="3" fontId="86" fillId="19" borderId="61" xfId="14" applyNumberFormat="1" applyFont="1" applyFill="1" applyBorder="1" applyAlignment="1" applyProtection="1">
      <alignment vertical="center" wrapText="1"/>
      <protection hidden="1"/>
    </xf>
    <xf numFmtId="0" fontId="85" fillId="18" borderId="60" xfId="14" applyFont="1" applyFill="1" applyBorder="1" applyAlignment="1" applyProtection="1">
      <alignment horizontal="center" vertical="center"/>
      <protection hidden="1"/>
    </xf>
    <xf numFmtId="0" fontId="86" fillId="18" borderId="61" xfId="14" applyFont="1" applyFill="1" applyBorder="1" applyAlignment="1" applyProtection="1">
      <alignment vertical="center"/>
      <protection hidden="1"/>
    </xf>
    <xf numFmtId="3" fontId="86" fillId="17" borderId="61" xfId="14" applyNumberFormat="1" applyFont="1" applyFill="1" applyBorder="1" applyAlignment="1" applyProtection="1">
      <alignment vertical="center" wrapText="1"/>
      <protection hidden="1"/>
    </xf>
    <xf numFmtId="0" fontId="85" fillId="18" borderId="61" xfId="14" applyFont="1" applyFill="1" applyBorder="1" applyAlignment="1" applyProtection="1">
      <alignment vertical="center"/>
      <protection hidden="1"/>
    </xf>
    <xf numFmtId="3" fontId="85" fillId="17" borderId="61" xfId="14" applyNumberFormat="1" applyFont="1" applyFill="1" applyBorder="1" applyAlignment="1" applyProtection="1">
      <alignment vertical="center" wrapText="1"/>
      <protection hidden="1"/>
    </xf>
    <xf numFmtId="0" fontId="85" fillId="18" borderId="61" xfId="14" applyFont="1" applyFill="1" applyBorder="1" applyAlignment="1" applyProtection="1">
      <alignment vertical="center" wrapText="1"/>
      <protection hidden="1"/>
    </xf>
    <xf numFmtId="3" fontId="85" fillId="20" borderId="61" xfId="14" applyNumberFormat="1" applyFont="1" applyFill="1" applyBorder="1" applyAlignment="1" applyProtection="1">
      <alignment vertical="center" wrapText="1"/>
      <protection hidden="1"/>
    </xf>
    <xf numFmtId="0" fontId="86" fillId="19" borderId="61" xfId="14" applyFont="1" applyFill="1" applyBorder="1" applyAlignment="1" applyProtection="1">
      <alignment vertical="center" wrapText="1"/>
      <protection hidden="1"/>
    </xf>
    <xf numFmtId="0" fontId="86" fillId="18" borderId="61" xfId="14" applyFont="1" applyFill="1" applyBorder="1" applyAlignment="1" applyProtection="1">
      <alignment horizontal="left" vertical="center"/>
      <protection hidden="1"/>
    </xf>
    <xf numFmtId="0" fontId="85" fillId="18" borderId="61" xfId="14" applyFont="1" applyFill="1" applyBorder="1" applyAlignment="1" applyProtection="1">
      <alignment horizontal="left" vertical="center"/>
      <protection hidden="1"/>
    </xf>
    <xf numFmtId="3" fontId="86" fillId="4" borderId="61" xfId="14" applyNumberFormat="1" applyFont="1" applyFill="1" applyBorder="1" applyAlignment="1" applyProtection="1">
      <alignment horizontal="right" vertical="center"/>
      <protection hidden="1"/>
    </xf>
    <xf numFmtId="0" fontId="85" fillId="18" borderId="62" xfId="14" applyFont="1" applyFill="1" applyBorder="1" applyAlignment="1" applyProtection="1">
      <alignment vertical="center"/>
      <protection hidden="1"/>
    </xf>
    <xf numFmtId="3" fontId="85" fillId="17" borderId="62" xfId="14" applyNumberFormat="1" applyFont="1" applyFill="1" applyBorder="1" applyAlignment="1" applyProtection="1">
      <alignment vertical="center" wrapText="1"/>
      <protection hidden="1"/>
    </xf>
    <xf numFmtId="0" fontId="86" fillId="18" borderId="63" xfId="14" applyFont="1" applyFill="1" applyBorder="1" applyAlignment="1" applyProtection="1">
      <alignment horizontal="left" vertical="center"/>
      <protection hidden="1"/>
    </xf>
    <xf numFmtId="3" fontId="86" fillId="17" borderId="63" xfId="14" applyNumberFormat="1" applyFont="1" applyFill="1" applyBorder="1" applyAlignment="1" applyProtection="1">
      <alignment horizontal="right" vertical="center"/>
      <protection hidden="1"/>
    </xf>
    <xf numFmtId="0" fontId="87" fillId="0" borderId="0" xfId="14" applyFont="1" applyAlignment="1" applyProtection="1">
      <alignment vertical="center"/>
      <protection hidden="1"/>
    </xf>
    <xf numFmtId="0" fontId="85" fillId="21" borderId="60" xfId="14" applyFont="1" applyFill="1" applyBorder="1" applyAlignment="1" applyProtection="1">
      <alignment horizontal="center" vertical="center"/>
      <protection hidden="1"/>
    </xf>
    <xf numFmtId="0" fontId="85" fillId="21" borderId="61" xfId="14" applyFont="1" applyFill="1" applyBorder="1" applyAlignment="1" applyProtection="1">
      <alignment vertical="center"/>
      <protection hidden="1"/>
    </xf>
    <xf numFmtId="3" fontId="85" fillId="0" borderId="61" xfId="14" applyNumberFormat="1" applyFont="1" applyBorder="1" applyAlignment="1" applyProtection="1">
      <alignment horizontal="right" vertical="center"/>
      <protection hidden="1"/>
    </xf>
    <xf numFmtId="0" fontId="86" fillId="21" borderId="61" xfId="14" applyFont="1" applyFill="1" applyBorder="1" applyAlignment="1" applyProtection="1">
      <alignment vertical="center"/>
      <protection hidden="1"/>
    </xf>
    <xf numFmtId="3" fontId="86" fillId="0" borderId="61" xfId="14" applyNumberFormat="1" applyFont="1" applyBorder="1" applyAlignment="1" applyProtection="1">
      <alignment horizontal="right" vertical="center"/>
      <protection hidden="1"/>
    </xf>
    <xf numFmtId="0" fontId="85" fillId="21" borderId="61" xfId="16" applyFont="1" applyFill="1" applyBorder="1" applyAlignment="1" applyProtection="1">
      <alignment horizontal="left" vertical="center"/>
      <protection hidden="1"/>
    </xf>
    <xf numFmtId="3" fontId="85" fillId="0" borderId="61" xfId="14" applyNumberFormat="1" applyFont="1" applyBorder="1" applyAlignment="1" applyProtection="1">
      <alignment horizontal="right" vertical="center" wrapText="1"/>
      <protection hidden="1"/>
    </xf>
    <xf numFmtId="0" fontId="86" fillId="21" borderId="61" xfId="16" applyFont="1" applyFill="1" applyBorder="1" applyAlignment="1" applyProtection="1">
      <alignment horizontal="left" vertical="center"/>
      <protection hidden="1"/>
    </xf>
    <xf numFmtId="3" fontId="86" fillId="0" borderId="61" xfId="14" applyNumberFormat="1" applyFont="1" applyBorder="1" applyAlignment="1" applyProtection="1">
      <alignment horizontal="right" vertical="center" wrapText="1"/>
      <protection hidden="1"/>
    </xf>
    <xf numFmtId="3" fontId="85" fillId="22" borderId="61" xfId="14" applyNumberFormat="1" applyFont="1" applyFill="1" applyBorder="1" applyAlignment="1" applyProtection="1">
      <alignment horizontal="right" vertical="center" wrapText="1"/>
      <protection hidden="1"/>
    </xf>
    <xf numFmtId="0" fontId="86" fillId="21" borderId="61" xfId="16" applyFont="1" applyFill="1" applyBorder="1" applyAlignment="1" applyProtection="1">
      <alignment horizontal="left" vertical="center" wrapText="1"/>
      <protection hidden="1"/>
    </xf>
    <xf numFmtId="3" fontId="86" fillId="31" borderId="61" xfId="14" applyNumberFormat="1" applyFont="1" applyFill="1" applyBorder="1" applyAlignment="1" applyProtection="1">
      <alignment horizontal="right" vertical="center" wrapText="1"/>
      <protection hidden="1"/>
    </xf>
    <xf numFmtId="3" fontId="86" fillId="23" borderId="61" xfId="14" applyNumberFormat="1" applyFont="1" applyFill="1" applyBorder="1" applyAlignment="1" applyProtection="1">
      <alignment horizontal="right" vertical="center" wrapText="1"/>
      <protection hidden="1"/>
    </xf>
    <xf numFmtId="3" fontId="86" fillId="24" borderId="61" xfId="14" applyNumberFormat="1" applyFont="1" applyFill="1" applyBorder="1" applyAlignment="1" applyProtection="1">
      <alignment horizontal="right" vertical="center" wrapText="1"/>
      <protection hidden="1"/>
    </xf>
    <xf numFmtId="0" fontId="86" fillId="21" borderId="63" xfId="16" applyFont="1" applyFill="1" applyBorder="1" applyAlignment="1" applyProtection="1">
      <alignment horizontal="left" vertical="center"/>
      <protection hidden="1"/>
    </xf>
    <xf numFmtId="0" fontId="86" fillId="21" borderId="0" xfId="16" applyFont="1" applyFill="1" applyAlignment="1" applyProtection="1">
      <alignment horizontal="left" vertical="center"/>
      <protection hidden="1"/>
    </xf>
    <xf numFmtId="3" fontId="86" fillId="31" borderId="0" xfId="14" applyNumberFormat="1" applyFont="1" applyFill="1" applyAlignment="1" applyProtection="1">
      <alignment horizontal="right" vertical="center" wrapText="1"/>
      <protection hidden="1"/>
    </xf>
    <xf numFmtId="3" fontId="86" fillId="23" borderId="0" xfId="14" applyNumberFormat="1" applyFont="1" applyFill="1" applyAlignment="1" applyProtection="1">
      <alignment horizontal="right" vertical="center" wrapText="1"/>
      <protection hidden="1"/>
    </xf>
    <xf numFmtId="0" fontId="85" fillId="0" borderId="0" xfId="14" applyFont="1" applyAlignment="1" applyProtection="1">
      <alignment horizontal="center" vertical="center"/>
      <protection hidden="1"/>
    </xf>
    <xf numFmtId="0" fontId="85" fillId="0" borderId="0" xfId="14" applyFont="1" applyAlignment="1" applyProtection="1">
      <alignment vertical="center"/>
      <protection hidden="1"/>
    </xf>
    <xf numFmtId="0" fontId="85" fillId="0" borderId="0" xfId="14" applyFont="1" applyAlignment="1" applyProtection="1">
      <alignment horizontal="left" vertical="center" indent="2"/>
      <protection hidden="1"/>
    </xf>
    <xf numFmtId="0" fontId="85" fillId="21" borderId="61" xfId="14" applyFont="1" applyFill="1" applyBorder="1" applyAlignment="1" applyProtection="1">
      <alignment vertical="center" wrapText="1"/>
      <protection hidden="1"/>
    </xf>
    <xf numFmtId="0" fontId="85" fillId="21" borderId="61" xfId="14" applyFont="1" applyFill="1" applyBorder="1" applyAlignment="1" applyProtection="1">
      <alignment horizontal="center" vertical="center" wrapText="1"/>
      <protection hidden="1"/>
    </xf>
    <xf numFmtId="3" fontId="85" fillId="20" borderId="61" xfId="14" applyNumberFormat="1" applyFont="1" applyFill="1" applyBorder="1" applyAlignment="1" applyProtection="1">
      <alignment horizontal="right" vertical="center" wrapText="1"/>
      <protection hidden="1"/>
    </xf>
    <xf numFmtId="3" fontId="85" fillId="4" borderId="61" xfId="14" applyNumberFormat="1" applyFont="1" applyFill="1" applyBorder="1" applyAlignment="1" applyProtection="1">
      <alignment horizontal="right" vertical="center" wrapText="1"/>
      <protection hidden="1"/>
    </xf>
    <xf numFmtId="0" fontId="88" fillId="21" borderId="61" xfId="14" applyFont="1" applyFill="1" applyBorder="1" applyAlignment="1" applyProtection="1">
      <alignment vertical="center"/>
      <protection hidden="1"/>
    </xf>
    <xf numFmtId="0" fontId="86" fillId="21" borderId="61" xfId="14" applyFont="1" applyFill="1" applyBorder="1" applyAlignment="1" applyProtection="1">
      <alignment horizontal="center" vertical="center" wrapText="1"/>
      <protection hidden="1"/>
    </xf>
    <xf numFmtId="3" fontId="86" fillId="31" borderId="61" xfId="14" applyNumberFormat="1" applyFont="1" applyFill="1" applyBorder="1" applyAlignment="1" applyProtection="1">
      <alignment horizontal="right" vertical="center"/>
      <protection hidden="1"/>
    </xf>
    <xf numFmtId="3" fontId="86" fillId="23" borderId="61" xfId="14" applyNumberFormat="1" applyFont="1" applyFill="1" applyBorder="1" applyAlignment="1" applyProtection="1">
      <alignment horizontal="right" vertical="center"/>
      <protection hidden="1"/>
    </xf>
    <xf numFmtId="3" fontId="85" fillId="25" borderId="61" xfId="14" applyNumberFormat="1" applyFont="1" applyFill="1" applyBorder="1" applyAlignment="1" applyProtection="1">
      <alignment horizontal="right" vertical="center" wrapText="1"/>
      <protection hidden="1"/>
    </xf>
    <xf numFmtId="3" fontId="86" fillId="20" borderId="61" xfId="14" applyNumberFormat="1" applyFont="1" applyFill="1" applyBorder="1" applyAlignment="1" applyProtection="1">
      <alignment horizontal="right" vertical="center" wrapText="1"/>
      <protection hidden="1"/>
    </xf>
    <xf numFmtId="0" fontId="85" fillId="21" borderId="64" xfId="14" applyFont="1" applyFill="1" applyBorder="1" applyAlignment="1" applyProtection="1">
      <alignment horizontal="center" vertical="center"/>
      <protection hidden="1"/>
    </xf>
    <xf numFmtId="0" fontId="85" fillId="21" borderId="63" xfId="14" applyFont="1" applyFill="1" applyBorder="1" applyAlignment="1" applyProtection="1">
      <alignment vertical="center" wrapText="1"/>
      <protection hidden="1"/>
    </xf>
    <xf numFmtId="0" fontId="85" fillId="21" borderId="63" xfId="14" applyFont="1" applyFill="1" applyBorder="1" applyAlignment="1" applyProtection="1">
      <alignment horizontal="center" vertical="center" wrapText="1"/>
      <protection hidden="1"/>
    </xf>
    <xf numFmtId="3" fontId="85" fillId="20" borderId="63" xfId="14" applyNumberFormat="1" applyFont="1" applyFill="1" applyBorder="1" applyAlignment="1" applyProtection="1">
      <alignment horizontal="right" vertical="center"/>
      <protection hidden="1"/>
    </xf>
    <xf numFmtId="0" fontId="85" fillId="0" borderId="0" xfId="14" applyFont="1" applyAlignment="1" applyProtection="1">
      <alignment horizontal="left" vertical="center"/>
      <protection hidden="1"/>
    </xf>
    <xf numFmtId="0" fontId="85" fillId="0" borderId="0" xfId="14" applyFont="1" applyAlignment="1" applyProtection="1">
      <alignment horizontal="right" vertical="center"/>
      <protection hidden="1"/>
    </xf>
    <xf numFmtId="3" fontId="85" fillId="0" borderId="0" xfId="14" applyNumberFormat="1" applyFont="1" applyAlignment="1" applyProtection="1">
      <alignment vertical="center"/>
      <protection hidden="1"/>
    </xf>
    <xf numFmtId="4" fontId="85" fillId="26" borderId="61" xfId="14" applyNumberFormat="1" applyFont="1" applyFill="1" applyBorder="1" applyAlignment="1" applyProtection="1">
      <alignment horizontal="center" vertical="center"/>
      <protection hidden="1"/>
    </xf>
    <xf numFmtId="3" fontId="85" fillId="26" borderId="61" xfId="14" applyNumberFormat="1" applyFont="1" applyFill="1" applyBorder="1" applyAlignment="1" applyProtection="1">
      <alignment horizontal="right" vertical="center"/>
      <protection hidden="1"/>
    </xf>
    <xf numFmtId="0" fontId="85" fillId="27" borderId="61" xfId="16" applyFont="1" applyFill="1" applyBorder="1" applyAlignment="1" applyProtection="1">
      <alignment horizontal="left" vertical="center"/>
      <protection hidden="1"/>
    </xf>
    <xf numFmtId="0" fontId="86" fillId="27" borderId="61" xfId="16" applyFont="1" applyFill="1" applyBorder="1" applyAlignment="1" applyProtection="1">
      <alignment horizontal="left" vertical="center"/>
      <protection hidden="1"/>
    </xf>
    <xf numFmtId="4" fontId="85" fillId="27" borderId="61" xfId="14" applyNumberFormat="1" applyFont="1" applyFill="1" applyBorder="1" applyAlignment="1" applyProtection="1">
      <alignment horizontal="center" vertical="center"/>
      <protection hidden="1"/>
    </xf>
    <xf numFmtId="3" fontId="85" fillId="27" borderId="61" xfId="14" applyNumberFormat="1" applyFont="1" applyFill="1" applyBorder="1" applyAlignment="1" applyProtection="1">
      <alignment horizontal="center" vertical="center"/>
      <protection hidden="1"/>
    </xf>
    <xf numFmtId="9" fontId="85" fillId="0" borderId="61" xfId="17" applyFont="1" applyBorder="1" applyAlignment="1" applyProtection="1">
      <alignment horizontal="center" vertical="center" wrapText="1"/>
      <protection hidden="1"/>
    </xf>
    <xf numFmtId="2" fontId="85" fillId="0" borderId="61" xfId="17" applyNumberFormat="1" applyFont="1" applyBorder="1" applyAlignment="1" applyProtection="1">
      <alignment horizontal="center" vertical="center" wrapText="1"/>
      <protection hidden="1"/>
    </xf>
    <xf numFmtId="0" fontId="85" fillId="21" borderId="61" xfId="16" applyFont="1" applyFill="1" applyBorder="1" applyAlignment="1" applyProtection="1">
      <alignment horizontal="left" vertical="center" wrapText="1"/>
      <protection hidden="1"/>
    </xf>
    <xf numFmtId="167" fontId="85" fillId="0" borderId="61" xfId="14" applyNumberFormat="1" applyFont="1" applyBorder="1" applyAlignment="1" applyProtection="1">
      <alignment horizontal="center" vertical="center" wrapText="1"/>
      <protection hidden="1"/>
    </xf>
    <xf numFmtId="0" fontId="86" fillId="21" borderId="62" xfId="16" applyFont="1" applyFill="1" applyBorder="1" applyAlignment="1" applyProtection="1">
      <alignment horizontal="left" vertical="center"/>
      <protection hidden="1"/>
    </xf>
    <xf numFmtId="3" fontId="85" fillId="0" borderId="62" xfId="14" applyNumberFormat="1" applyFont="1" applyBorder="1" applyAlignment="1" applyProtection="1">
      <alignment horizontal="center" vertical="center" wrapText="1"/>
      <protection hidden="1"/>
    </xf>
    <xf numFmtId="168" fontId="85" fillId="0" borderId="61" xfId="17" applyNumberFormat="1" applyFont="1" applyBorder="1" applyAlignment="1" applyProtection="1">
      <alignment horizontal="center" vertical="center" wrapText="1"/>
      <protection hidden="1"/>
    </xf>
    <xf numFmtId="2" fontId="95" fillId="0" borderId="0" xfId="15" applyNumberFormat="1" applyFont="1" applyAlignment="1" applyProtection="1">
      <alignment horizontal="center" vertical="center"/>
      <protection hidden="1"/>
    </xf>
    <xf numFmtId="168" fontId="85" fillId="28" borderId="61" xfId="17" applyNumberFormat="1" applyFont="1" applyFill="1" applyBorder="1" applyAlignment="1" applyProtection="1">
      <alignment horizontal="center" vertical="center" wrapText="1"/>
      <protection hidden="1"/>
    </xf>
    <xf numFmtId="168" fontId="85" fillId="28" borderId="62" xfId="17" applyNumberFormat="1" applyFont="1" applyFill="1" applyBorder="1" applyAlignment="1" applyProtection="1">
      <alignment horizontal="center" vertical="center" wrapText="1"/>
      <protection hidden="1"/>
    </xf>
    <xf numFmtId="0" fontId="85" fillId="27" borderId="63" xfId="16" applyFont="1" applyFill="1" applyBorder="1" applyAlignment="1" applyProtection="1">
      <alignment horizontal="left" vertical="center"/>
      <protection hidden="1"/>
    </xf>
    <xf numFmtId="4" fontId="85" fillId="28" borderId="63" xfId="14" applyNumberFormat="1" applyFont="1" applyFill="1" applyBorder="1" applyAlignment="1" applyProtection="1">
      <alignment horizontal="center" vertical="center"/>
      <protection hidden="1"/>
    </xf>
    <xf numFmtId="0" fontId="95" fillId="0" borderId="0" xfId="15" applyFont="1" applyAlignment="1" applyProtection="1">
      <alignment vertical="center"/>
      <protection hidden="1"/>
    </xf>
    <xf numFmtId="0" fontId="88" fillId="0" borderId="0" xfId="15" applyFont="1" applyAlignment="1" applyProtection="1">
      <alignment vertical="center"/>
      <protection hidden="1"/>
    </xf>
    <xf numFmtId="0" fontId="85" fillId="21" borderId="65" xfId="14" applyFont="1" applyFill="1" applyBorder="1" applyAlignment="1" applyProtection="1">
      <alignment horizontal="center" vertical="center"/>
      <protection hidden="1"/>
    </xf>
    <xf numFmtId="0" fontId="85" fillId="21" borderId="62" xfId="16" applyFont="1" applyFill="1" applyBorder="1" applyAlignment="1" applyProtection="1">
      <alignment horizontal="left" vertical="center"/>
      <protection hidden="1"/>
    </xf>
    <xf numFmtId="3" fontId="85" fillId="0" borderId="62" xfId="14" applyNumberFormat="1" applyFont="1" applyBorder="1" applyAlignment="1" applyProtection="1">
      <alignment horizontal="right" vertical="center" wrapText="1"/>
      <protection hidden="1"/>
    </xf>
    <xf numFmtId="9" fontId="85" fillId="0" borderId="62" xfId="17" applyFont="1" applyBorder="1" applyAlignment="1" applyProtection="1">
      <alignment horizontal="right" vertical="center" wrapText="1"/>
      <protection hidden="1"/>
    </xf>
    <xf numFmtId="4" fontId="85" fillId="0" borderId="62" xfId="14" applyNumberFormat="1" applyFont="1" applyBorder="1" applyAlignment="1" applyProtection="1">
      <alignment horizontal="right" vertical="center" wrapText="1"/>
      <protection hidden="1"/>
    </xf>
    <xf numFmtId="3" fontId="86" fillId="0" borderId="63" xfId="14" applyNumberFormat="1" applyFont="1" applyBorder="1" applyAlignment="1" applyProtection="1">
      <alignment horizontal="right" vertical="center"/>
      <protection hidden="1"/>
    </xf>
    <xf numFmtId="0" fontId="86" fillId="21" borderId="61" xfId="14" applyFont="1" applyFill="1" applyBorder="1" applyAlignment="1" applyProtection="1">
      <alignment vertical="center" wrapText="1"/>
      <protection hidden="1"/>
    </xf>
    <xf numFmtId="167" fontId="86" fillId="29" borderId="61" xfId="14" applyNumberFormat="1" applyFont="1" applyFill="1" applyBorder="1" applyAlignment="1" applyProtection="1">
      <alignment horizontal="center" vertical="center" wrapText="1"/>
      <protection hidden="1"/>
    </xf>
    <xf numFmtId="0" fontId="86" fillId="21" borderId="62" xfId="16" applyFont="1" applyFill="1" applyBorder="1" applyAlignment="1" applyProtection="1">
      <alignment horizontal="left" vertical="center" wrapText="1"/>
      <protection hidden="1"/>
    </xf>
    <xf numFmtId="167" fontId="86" fillId="29" borderId="62" xfId="14" applyNumberFormat="1" applyFont="1" applyFill="1" applyBorder="1" applyAlignment="1" applyProtection="1">
      <alignment horizontal="center" vertical="center" wrapText="1"/>
      <protection hidden="1"/>
    </xf>
    <xf numFmtId="167" fontId="85" fillId="0" borderId="62" xfId="14" applyNumberFormat="1" applyFont="1" applyBorder="1" applyAlignment="1" applyProtection="1">
      <alignment horizontal="center" vertical="center" wrapText="1"/>
      <protection hidden="1"/>
    </xf>
    <xf numFmtId="3" fontId="86" fillId="29" borderId="62" xfId="14" applyNumberFormat="1" applyFont="1" applyFill="1" applyBorder="1" applyAlignment="1" applyProtection="1">
      <alignment horizontal="right" vertical="center" wrapText="1"/>
      <protection hidden="1"/>
    </xf>
    <xf numFmtId="168" fontId="85" fillId="0" borderId="62" xfId="17" applyNumberFormat="1" applyFont="1" applyBorder="1" applyAlignment="1" applyProtection="1">
      <alignment horizontal="center" vertical="center" wrapText="1"/>
      <protection hidden="1"/>
    </xf>
    <xf numFmtId="9" fontId="85" fillId="0" borderId="62" xfId="17" applyFont="1" applyBorder="1" applyAlignment="1" applyProtection="1">
      <alignment horizontal="center" vertical="center" wrapText="1"/>
      <protection hidden="1"/>
    </xf>
    <xf numFmtId="3" fontId="86" fillId="29" borderId="62" xfId="14" applyNumberFormat="1" applyFont="1" applyFill="1" applyBorder="1" applyAlignment="1" applyProtection="1">
      <alignment horizontal="center" vertical="center" wrapText="1"/>
      <protection hidden="1"/>
    </xf>
    <xf numFmtId="3" fontId="86" fillId="0" borderId="62" xfId="14" applyNumberFormat="1" applyFont="1" applyBorder="1" applyAlignment="1" applyProtection="1">
      <alignment horizontal="right" vertical="center" wrapText="1"/>
      <protection hidden="1"/>
    </xf>
    <xf numFmtId="0" fontId="85" fillId="21" borderId="63" xfId="16" applyFont="1" applyFill="1" applyBorder="1" applyAlignment="1" applyProtection="1">
      <alignment horizontal="left" vertical="center"/>
      <protection hidden="1"/>
    </xf>
    <xf numFmtId="3" fontId="85" fillId="0" borderId="63" xfId="14" applyNumberFormat="1" applyFont="1" applyBorder="1" applyAlignment="1" applyProtection="1">
      <alignment horizontal="right" vertical="center"/>
      <protection hidden="1"/>
    </xf>
    <xf numFmtId="3" fontId="86" fillId="0" borderId="61" xfId="14" applyNumberFormat="1" applyFont="1" applyBorder="1" applyAlignment="1" applyProtection="1">
      <alignment horizontal="center" vertical="center" wrapText="1"/>
      <protection hidden="1"/>
    </xf>
    <xf numFmtId="3" fontId="85" fillId="0" borderId="61" xfId="14" applyNumberFormat="1" applyFont="1" applyBorder="1" applyAlignment="1" applyProtection="1">
      <alignment horizontal="center" vertical="center" wrapText="1"/>
      <protection hidden="1"/>
    </xf>
    <xf numFmtId="3" fontId="85" fillId="0" borderId="61" xfId="17" applyNumberFormat="1" applyFont="1" applyBorder="1" applyAlignment="1" applyProtection="1">
      <alignment horizontal="center" vertical="center" wrapText="1"/>
      <protection hidden="1"/>
    </xf>
    <xf numFmtId="3" fontId="85" fillId="21" borderId="61" xfId="14" applyNumberFormat="1" applyFont="1" applyFill="1" applyBorder="1" applyAlignment="1" applyProtection="1">
      <alignment horizontal="right" vertical="center" wrapText="1"/>
      <protection hidden="1"/>
    </xf>
    <xf numFmtId="3" fontId="85" fillId="21" borderId="62" xfId="14" applyNumberFormat="1" applyFont="1" applyFill="1" applyBorder="1" applyAlignment="1" applyProtection="1">
      <alignment horizontal="right" vertical="center" wrapText="1"/>
      <protection hidden="1"/>
    </xf>
    <xf numFmtId="0" fontId="86" fillId="21" borderId="65" xfId="14" applyFont="1" applyFill="1" applyBorder="1" applyAlignment="1" applyProtection="1">
      <alignment horizontal="center" vertical="center"/>
      <protection hidden="1"/>
    </xf>
    <xf numFmtId="3" fontId="86" fillId="21" borderId="62" xfId="14" applyNumberFormat="1" applyFont="1" applyFill="1" applyBorder="1" applyAlignment="1" applyProtection="1">
      <alignment horizontal="right" vertical="center" wrapText="1"/>
      <protection hidden="1"/>
    </xf>
    <xf numFmtId="0" fontId="86" fillId="21" borderId="64" xfId="14" applyFont="1" applyFill="1" applyBorder="1" applyAlignment="1" applyProtection="1">
      <alignment horizontal="center" vertical="center"/>
      <protection hidden="1"/>
    </xf>
    <xf numFmtId="3" fontId="86" fillId="21" borderId="63" xfId="14" applyNumberFormat="1" applyFont="1" applyFill="1" applyBorder="1" applyAlignment="1" applyProtection="1">
      <alignment horizontal="right" vertical="center"/>
      <protection hidden="1"/>
    </xf>
    <xf numFmtId="0" fontId="85" fillId="0" borderId="0" xfId="15" applyFont="1" applyAlignment="1" applyProtection="1">
      <alignment vertical="center"/>
      <protection hidden="1"/>
    </xf>
    <xf numFmtId="0" fontId="86" fillId="18" borderId="59" xfId="14" applyFont="1" applyFill="1" applyBorder="1" applyProtection="1">
      <protection hidden="1"/>
    </xf>
    <xf numFmtId="0" fontId="86" fillId="18" borderId="59" xfId="14" applyFont="1" applyFill="1" applyBorder="1" applyAlignment="1" applyProtection="1">
      <alignment horizontal="center" vertical="top" wrapText="1"/>
      <protection hidden="1"/>
    </xf>
    <xf numFmtId="0" fontId="86" fillId="19" borderId="61" xfId="14" applyFont="1" applyFill="1" applyBorder="1" applyProtection="1">
      <protection hidden="1"/>
    </xf>
    <xf numFmtId="3" fontId="86" fillId="19" borderId="61" xfId="14" applyNumberFormat="1" applyFont="1" applyFill="1" applyBorder="1" applyAlignment="1" applyProtection="1">
      <alignment vertical="top" wrapText="1"/>
      <protection hidden="1"/>
    </xf>
    <xf numFmtId="0" fontId="85" fillId="27" borderId="61" xfId="14" applyFont="1" applyFill="1" applyBorder="1" applyAlignment="1" applyProtection="1">
      <alignment vertical="center"/>
      <protection hidden="1"/>
    </xf>
    <xf numFmtId="0" fontId="86" fillId="27" borderId="61" xfId="14" applyFont="1" applyFill="1" applyBorder="1" applyAlignment="1" applyProtection="1">
      <alignment vertical="top" wrapText="1"/>
      <protection hidden="1"/>
    </xf>
    <xf numFmtId="0" fontId="85" fillId="27" borderId="61" xfId="14" applyFont="1" applyFill="1" applyBorder="1" applyProtection="1">
      <protection hidden="1"/>
    </xf>
    <xf numFmtId="10" fontId="85" fillId="17" borderId="61" xfId="18" applyNumberFormat="1" applyFont="1" applyFill="1" applyBorder="1" applyAlignment="1" applyProtection="1">
      <alignment vertical="center" wrapText="1"/>
      <protection hidden="1"/>
    </xf>
    <xf numFmtId="0" fontId="97" fillId="0" borderId="0" xfId="1" applyFont="1" applyProtection="1">
      <protection hidden="1"/>
    </xf>
    <xf numFmtId="0" fontId="51" fillId="0" borderId="0" xfId="1" applyFont="1" applyProtection="1">
      <protection hidden="1"/>
    </xf>
    <xf numFmtId="0" fontId="43" fillId="0" borderId="0" xfId="1" applyFont="1" applyProtection="1">
      <protection hidden="1"/>
    </xf>
    <xf numFmtId="0" fontId="48" fillId="0" borderId="0" xfId="1" applyFont="1" applyProtection="1">
      <protection hidden="1"/>
    </xf>
    <xf numFmtId="4" fontId="48" fillId="0" borderId="0" xfId="1" applyNumberFormat="1" applyFont="1" applyProtection="1">
      <protection hidden="1"/>
    </xf>
    <xf numFmtId="4" fontId="43" fillId="0" borderId="0" xfId="1" applyNumberFormat="1" applyFont="1" applyProtection="1">
      <protection hidden="1"/>
    </xf>
    <xf numFmtId="4" fontId="51" fillId="0" borderId="0" xfId="1" applyNumberFormat="1" applyFont="1" applyProtection="1">
      <protection hidden="1"/>
    </xf>
    <xf numFmtId="4" fontId="97" fillId="0" borderId="0" xfId="1" applyNumberFormat="1" applyFont="1" applyProtection="1">
      <protection hidden="1"/>
    </xf>
    <xf numFmtId="2" fontId="97" fillId="0" borderId="0" xfId="1" applyNumberFormat="1" applyFont="1" applyProtection="1">
      <protection hidden="1"/>
    </xf>
    <xf numFmtId="2" fontId="51" fillId="0" borderId="0" xfId="1" applyNumberFormat="1" applyFont="1" applyProtection="1">
      <protection hidden="1"/>
    </xf>
    <xf numFmtId="4" fontId="97" fillId="0" borderId="0" xfId="1" applyNumberFormat="1" applyFont="1" applyAlignment="1" applyProtection="1">
      <alignment horizontal="right" wrapText="1"/>
      <protection hidden="1"/>
    </xf>
    <xf numFmtId="0" fontId="50" fillId="0" borderId="0" xfId="1" applyFont="1" applyAlignment="1" applyProtection="1">
      <alignment horizontal="center"/>
      <protection locked="0" hidden="1"/>
    </xf>
    <xf numFmtId="1" fontId="13" fillId="0" borderId="0" xfId="1" applyNumberFormat="1" applyFont="1" applyProtection="1">
      <protection locked="0" hidden="1"/>
    </xf>
    <xf numFmtId="0" fontId="50" fillId="0" borderId="0" xfId="1" applyFont="1" applyAlignment="1" applyProtection="1">
      <alignment horizontal="center" wrapText="1"/>
      <protection locked="0" hidden="1"/>
    </xf>
    <xf numFmtId="0" fontId="50" fillId="0" borderId="11" xfId="1" applyFont="1" applyBorder="1" applyAlignment="1" applyProtection="1">
      <alignment horizontal="center" vertical="center"/>
      <protection locked="0" hidden="1"/>
    </xf>
    <xf numFmtId="0" fontId="50" fillId="0" borderId="16" xfId="1" applyFont="1" applyBorder="1" applyAlignment="1" applyProtection="1">
      <alignment horizontal="center" vertical="center"/>
      <protection locked="0" hidden="1"/>
    </xf>
    <xf numFmtId="0" fontId="44" fillId="0" borderId="0" xfId="1" applyFont="1" applyAlignment="1" applyProtection="1">
      <alignment horizontal="center"/>
      <protection locked="0" hidden="1"/>
    </xf>
    <xf numFmtId="0" fontId="50" fillId="0" borderId="11" xfId="1" applyFont="1" applyBorder="1" applyAlignment="1" applyProtection="1">
      <alignment horizontal="center" vertical="center" wrapText="1"/>
      <protection locked="0" hidden="1"/>
    </xf>
    <xf numFmtId="0" fontId="50" fillId="0" borderId="0" xfId="1" applyFont="1" applyProtection="1">
      <protection locked="0" hidden="1"/>
    </xf>
    <xf numFmtId="0" fontId="42" fillId="0" borderId="0" xfId="1" applyFont="1" applyAlignment="1" applyProtection="1">
      <alignment horizontal="left" wrapText="1"/>
      <protection locked="0" hidden="1"/>
    </xf>
    <xf numFmtId="14" fontId="43" fillId="0" borderId="0" xfId="1" applyNumberFormat="1" applyFont="1" applyAlignment="1" applyProtection="1">
      <alignment horizontal="center"/>
      <protection hidden="1"/>
    </xf>
    <xf numFmtId="0" fontId="43" fillId="0" borderId="0" xfId="1" applyFont="1" applyAlignment="1" applyProtection="1">
      <alignment horizontal="center"/>
      <protection hidden="1"/>
    </xf>
    <xf numFmtId="0" fontId="43" fillId="0" borderId="0" xfId="9" applyFont="1" applyAlignment="1" applyProtection="1">
      <alignment horizontal="right"/>
      <protection hidden="1"/>
    </xf>
    <xf numFmtId="0" fontId="48" fillId="0" borderId="0" xfId="1" applyFont="1" applyAlignment="1" applyProtection="1">
      <alignment horizontal="right" wrapText="1"/>
      <protection hidden="1"/>
    </xf>
    <xf numFmtId="4" fontId="48" fillId="0" borderId="4" xfId="1" applyNumberFormat="1" applyFont="1" applyBorder="1" applyProtection="1">
      <protection hidden="1"/>
    </xf>
    <xf numFmtId="0" fontId="48" fillId="0" borderId="4" xfId="1" applyFont="1" applyBorder="1" applyProtection="1">
      <protection hidden="1"/>
    </xf>
    <xf numFmtId="2" fontId="48" fillId="0" borderId="4" xfId="1" applyNumberFormat="1" applyFont="1" applyBorder="1" applyProtection="1">
      <protection hidden="1"/>
    </xf>
    <xf numFmtId="4" fontId="43" fillId="0" borderId="4" xfId="1" applyNumberFormat="1" applyFont="1" applyBorder="1" applyProtection="1">
      <protection hidden="1"/>
    </xf>
    <xf numFmtId="4" fontId="48" fillId="0" borderId="4" xfId="1" applyNumberFormat="1" applyFont="1" applyBorder="1" applyAlignment="1" applyProtection="1">
      <alignment horizontal="right" wrapText="1"/>
      <protection hidden="1"/>
    </xf>
    <xf numFmtId="4" fontId="48" fillId="0" borderId="5" xfId="1" applyNumberFormat="1" applyFont="1" applyBorder="1" applyProtection="1">
      <protection hidden="1"/>
    </xf>
    <xf numFmtId="0" fontId="48" fillId="0" borderId="0" xfId="1" applyFont="1" applyAlignment="1" applyProtection="1">
      <alignment wrapText="1"/>
      <protection hidden="1"/>
    </xf>
    <xf numFmtId="0" fontId="101" fillId="0" borderId="0" xfId="10" applyFont="1" applyFill="1" applyAlignment="1" applyProtection="1">
      <alignment wrapText="1"/>
      <protection hidden="1"/>
    </xf>
    <xf numFmtId="1" fontId="43" fillId="0" borderId="0" xfId="1" applyNumberFormat="1" applyFont="1" applyProtection="1">
      <protection hidden="1"/>
    </xf>
    <xf numFmtId="2" fontId="48" fillId="0" borderId="0" xfId="1" applyNumberFormat="1" applyFont="1" applyProtection="1">
      <protection hidden="1"/>
    </xf>
    <xf numFmtId="0" fontId="43" fillId="4" borderId="0" xfId="1" applyFont="1" applyFill="1" applyProtection="1">
      <protection hidden="1"/>
    </xf>
    <xf numFmtId="4" fontId="48" fillId="0" borderId="0" xfId="1" applyNumberFormat="1" applyFont="1" applyAlignment="1" applyProtection="1">
      <alignment horizontal="right" wrapText="1"/>
      <protection hidden="1"/>
    </xf>
    <xf numFmtId="2" fontId="43" fillId="0" borderId="0" xfId="1" applyNumberFormat="1" applyFont="1" applyProtection="1">
      <protection hidden="1"/>
    </xf>
    <xf numFmtId="0" fontId="43" fillId="0" borderId="0" xfId="9" applyFont="1" applyProtection="1">
      <protection hidden="1"/>
    </xf>
    <xf numFmtId="0" fontId="43" fillId="11" borderId="32" xfId="1" applyFont="1" applyFill="1" applyBorder="1" applyProtection="1">
      <protection hidden="1"/>
    </xf>
    <xf numFmtId="0" fontId="43" fillId="0" borderId="32" xfId="1" applyFont="1" applyBorder="1" applyProtection="1">
      <protection hidden="1"/>
    </xf>
    <xf numFmtId="0" fontId="43" fillId="0" borderId="33" xfId="1" applyFont="1" applyBorder="1" applyProtection="1">
      <protection hidden="1"/>
    </xf>
    <xf numFmtId="49" fontId="43" fillId="0" borderId="0" xfId="1" applyNumberFormat="1" applyFont="1" applyAlignment="1" applyProtection="1">
      <alignment horizontal="right"/>
      <protection hidden="1"/>
    </xf>
    <xf numFmtId="2" fontId="43" fillId="0" borderId="0" xfId="1" applyNumberFormat="1" applyFont="1" applyAlignment="1" applyProtection="1">
      <alignment horizontal="right"/>
      <protection hidden="1"/>
    </xf>
    <xf numFmtId="4" fontId="43" fillId="0" borderId="0" xfId="1" applyNumberFormat="1" applyFont="1" applyAlignment="1" applyProtection="1">
      <alignment horizontal="right"/>
      <protection hidden="1"/>
    </xf>
    <xf numFmtId="0" fontId="43" fillId="0" borderId="0" xfId="1" applyFont="1" applyAlignment="1" applyProtection="1">
      <alignment wrapText="1"/>
      <protection hidden="1"/>
    </xf>
    <xf numFmtId="0" fontId="51" fillId="0" borderId="0" xfId="9" applyFont="1" applyProtection="1">
      <protection hidden="1"/>
    </xf>
    <xf numFmtId="0" fontId="97" fillId="0" borderId="0" xfId="1" applyFont="1" applyAlignment="1" applyProtection="1">
      <alignment horizontal="right" wrapText="1"/>
      <protection hidden="1"/>
    </xf>
    <xf numFmtId="0" fontId="51" fillId="11" borderId="32" xfId="1" applyFont="1" applyFill="1" applyBorder="1" applyProtection="1">
      <protection hidden="1"/>
    </xf>
    <xf numFmtId="0" fontId="51" fillId="0" borderId="32" xfId="1" applyFont="1" applyBorder="1" applyProtection="1">
      <protection hidden="1"/>
    </xf>
    <xf numFmtId="0" fontId="97" fillId="0" borderId="0" xfId="1" applyFont="1" applyAlignment="1" applyProtection="1">
      <alignment wrapText="1"/>
      <protection hidden="1"/>
    </xf>
    <xf numFmtId="1" fontId="51" fillId="0" borderId="0" xfId="1" applyNumberFormat="1" applyFont="1" applyProtection="1">
      <protection hidden="1"/>
    </xf>
    <xf numFmtId="1" fontId="97" fillId="0" borderId="0" xfId="1" applyNumberFormat="1" applyFont="1" applyProtection="1">
      <protection hidden="1"/>
    </xf>
    <xf numFmtId="0" fontId="43" fillId="0" borderId="0" xfId="1" applyFont="1" applyAlignment="1" applyProtection="1">
      <alignment horizontal="right"/>
      <protection hidden="1"/>
    </xf>
    <xf numFmtId="49" fontId="48" fillId="0" borderId="0" xfId="1" applyNumberFormat="1" applyFont="1" applyAlignment="1" applyProtection="1">
      <alignment horizontal="right"/>
      <protection hidden="1"/>
    </xf>
    <xf numFmtId="2" fontId="48" fillId="0" borderId="0" xfId="1" applyNumberFormat="1" applyFont="1" applyAlignment="1" applyProtection="1">
      <alignment horizontal="right"/>
      <protection hidden="1"/>
    </xf>
    <xf numFmtId="4" fontId="48" fillId="0" borderId="0" xfId="1" applyNumberFormat="1" applyFont="1" applyAlignment="1" applyProtection="1">
      <alignment horizontal="right"/>
      <protection hidden="1"/>
    </xf>
    <xf numFmtId="0" fontId="48" fillId="0" borderId="0" xfId="9" applyFont="1" applyProtection="1">
      <protection hidden="1"/>
    </xf>
    <xf numFmtId="0" fontId="48" fillId="11" borderId="32" xfId="1" applyFont="1" applyFill="1" applyBorder="1" applyProtection="1">
      <protection hidden="1"/>
    </xf>
    <xf numFmtId="0" fontId="48" fillId="0" borderId="32" xfId="1" applyFont="1" applyBorder="1" applyProtection="1">
      <protection hidden="1"/>
    </xf>
    <xf numFmtId="1" fontId="48" fillId="0" borderId="0" xfId="1" applyNumberFormat="1" applyFont="1" applyProtection="1">
      <protection hidden="1"/>
    </xf>
    <xf numFmtId="0" fontId="48" fillId="0" borderId="0" xfId="1" applyFont="1" applyAlignment="1" applyProtection="1">
      <alignment horizontal="right"/>
      <protection hidden="1"/>
    </xf>
    <xf numFmtId="0" fontId="102" fillId="0" borderId="0" xfId="9" applyFont="1" applyProtection="1">
      <protection hidden="1"/>
    </xf>
    <xf numFmtId="49" fontId="97" fillId="0" borderId="0" xfId="1" applyNumberFormat="1" applyFont="1" applyAlignment="1" applyProtection="1">
      <alignment horizontal="right"/>
      <protection hidden="1"/>
    </xf>
    <xf numFmtId="0" fontId="97" fillId="0" borderId="0" xfId="1" applyFont="1" applyAlignment="1" applyProtection="1">
      <alignment horizontal="right"/>
      <protection hidden="1"/>
    </xf>
    <xf numFmtId="0" fontId="51" fillId="11" borderId="34" xfId="1" applyFont="1" applyFill="1" applyBorder="1" applyProtection="1">
      <protection hidden="1"/>
    </xf>
    <xf numFmtId="0" fontId="51" fillId="0" borderId="34" xfId="1" applyFont="1" applyBorder="1" applyProtection="1">
      <protection hidden="1"/>
    </xf>
    <xf numFmtId="0" fontId="51" fillId="0" borderId="35" xfId="1" applyFont="1" applyBorder="1" applyProtection="1">
      <protection hidden="1"/>
    </xf>
    <xf numFmtId="4" fontId="97" fillId="0" borderId="0" xfId="1" applyNumberFormat="1" applyFont="1" applyAlignment="1" applyProtection="1">
      <alignment horizontal="right"/>
      <protection hidden="1"/>
    </xf>
    <xf numFmtId="0" fontId="103" fillId="0" borderId="0" xfId="9" applyFont="1" applyProtection="1">
      <protection hidden="1"/>
    </xf>
    <xf numFmtId="0" fontId="43" fillId="11" borderId="36" xfId="1" applyFont="1" applyFill="1" applyBorder="1" applyProtection="1">
      <protection hidden="1"/>
    </xf>
    <xf numFmtId="0" fontId="43" fillId="11" borderId="37" xfId="1" applyFont="1" applyFill="1" applyBorder="1" applyProtection="1">
      <protection hidden="1"/>
    </xf>
    <xf numFmtId="2" fontId="48" fillId="0" borderId="37" xfId="1" applyNumberFormat="1" applyFont="1" applyBorder="1" applyProtection="1">
      <protection hidden="1"/>
    </xf>
    <xf numFmtId="0" fontId="43" fillId="0" borderId="38" xfId="1" applyFont="1" applyBorder="1" applyProtection="1">
      <protection hidden="1"/>
    </xf>
    <xf numFmtId="0" fontId="43" fillId="0" borderId="37" xfId="1" applyFont="1" applyBorder="1" applyProtection="1">
      <protection hidden="1"/>
    </xf>
    <xf numFmtId="0" fontId="51" fillId="0" borderId="37" xfId="1" applyFont="1" applyBorder="1" applyProtection="1">
      <protection hidden="1"/>
    </xf>
    <xf numFmtId="0" fontId="51" fillId="0" borderId="38" xfId="1" applyFont="1" applyBorder="1" applyProtection="1">
      <protection hidden="1"/>
    </xf>
    <xf numFmtId="2" fontId="97" fillId="0" borderId="0" xfId="1" applyNumberFormat="1" applyFont="1" applyAlignment="1" applyProtection="1">
      <alignment wrapText="1"/>
      <protection hidden="1"/>
    </xf>
    <xf numFmtId="0" fontId="51" fillId="11" borderId="36" xfId="1" applyFont="1" applyFill="1" applyBorder="1" applyProtection="1">
      <protection hidden="1"/>
    </xf>
    <xf numFmtId="0" fontId="51" fillId="11" borderId="37" xfId="1" applyFont="1" applyFill="1" applyBorder="1" applyProtection="1">
      <protection hidden="1"/>
    </xf>
    <xf numFmtId="0" fontId="104" fillId="0" borderId="0" xfId="9" applyFont="1" applyProtection="1">
      <protection hidden="1"/>
    </xf>
    <xf numFmtId="0" fontId="97" fillId="11" borderId="36" xfId="1" applyFont="1" applyFill="1" applyBorder="1" applyProtection="1">
      <protection hidden="1"/>
    </xf>
    <xf numFmtId="0" fontId="97" fillId="11" borderId="37" xfId="1" applyFont="1" applyFill="1" applyBorder="1" applyProtection="1">
      <protection hidden="1"/>
    </xf>
    <xf numFmtId="0" fontId="97" fillId="0" borderId="37" xfId="1" applyFont="1" applyBorder="1" applyProtection="1">
      <protection hidden="1"/>
    </xf>
    <xf numFmtId="0" fontId="97" fillId="0" borderId="38" xfId="1" applyFont="1" applyBorder="1" applyProtection="1">
      <protection hidden="1"/>
    </xf>
    <xf numFmtId="0" fontId="97" fillId="0" borderId="36" xfId="1" applyFont="1" applyBorder="1" applyProtection="1">
      <protection hidden="1"/>
    </xf>
    <xf numFmtId="0" fontId="61" fillId="0" borderId="0" xfId="1" applyFont="1" applyProtection="1">
      <protection locked="0" hidden="1"/>
    </xf>
    <xf numFmtId="4" fontId="13" fillId="0" borderId="0" xfId="1" applyNumberFormat="1" applyFont="1" applyProtection="1">
      <protection locked="0" hidden="1"/>
    </xf>
    <xf numFmtId="4" fontId="50" fillId="0" borderId="0" xfId="1" applyNumberFormat="1" applyFont="1" applyAlignment="1" applyProtection="1">
      <alignment horizontal="center"/>
      <protection locked="0" hidden="1"/>
    </xf>
    <xf numFmtId="4" fontId="50" fillId="0" borderId="0" xfId="1" applyNumberFormat="1" applyFont="1" applyProtection="1">
      <protection locked="0" hidden="1"/>
    </xf>
    <xf numFmtId="49" fontId="13" fillId="0" borderId="0" xfId="1" applyNumberFormat="1" applyFont="1" applyAlignment="1" applyProtection="1">
      <alignment horizontal="right"/>
      <protection locked="0" hidden="1"/>
    </xf>
    <xf numFmtId="4" fontId="13" fillId="0" borderId="0" xfId="1" applyNumberFormat="1" applyFont="1" applyAlignment="1" applyProtection="1">
      <alignment horizontal="right"/>
      <protection locked="0" hidden="1"/>
    </xf>
    <xf numFmtId="0" fontId="42" fillId="0" borderId="0" xfId="1" applyFont="1" applyAlignment="1" applyProtection="1">
      <alignment wrapText="1"/>
      <protection locked="0" hidden="1"/>
    </xf>
    <xf numFmtId="0" fontId="13" fillId="0" borderId="0" xfId="1" applyFont="1" applyAlignment="1" applyProtection="1">
      <alignment horizontal="right"/>
      <protection locked="0" hidden="1"/>
    </xf>
    <xf numFmtId="0" fontId="7" fillId="0" borderId="8" xfId="3" applyFont="1" applyBorder="1" applyAlignment="1" applyProtection="1">
      <alignment horizontal="center" vertical="center"/>
      <protection locked="0" hidden="1"/>
    </xf>
    <xf numFmtId="0" fontId="7" fillId="0" borderId="12" xfId="3" applyFont="1" applyBorder="1" applyAlignment="1" applyProtection="1">
      <alignment horizontal="center"/>
      <protection hidden="1"/>
    </xf>
    <xf numFmtId="0" fontId="7" fillId="0" borderId="0" xfId="3" applyFont="1" applyAlignment="1" applyProtection="1">
      <alignment horizontal="center" vertical="center"/>
      <protection locked="0" hidden="1"/>
    </xf>
    <xf numFmtId="0" fontId="50" fillId="0" borderId="0" xfId="1" applyFont="1" applyAlignment="1" applyProtection="1">
      <alignment horizontal="center" vertical="center"/>
      <protection locked="0" hidden="1"/>
    </xf>
    <xf numFmtId="0" fontId="50" fillId="0" borderId="0" xfId="1" applyFont="1" applyAlignment="1" applyProtection="1">
      <alignment horizontal="center" vertical="center" wrapText="1"/>
      <protection locked="0" hidden="1"/>
    </xf>
    <xf numFmtId="0" fontId="13" fillId="0" borderId="0" xfId="1" applyFont="1" applyAlignment="1" applyProtection="1">
      <alignment vertical="center" wrapText="1"/>
      <protection locked="0" hidden="1"/>
    </xf>
    <xf numFmtId="0" fontId="44" fillId="0" borderId="0" xfId="1" applyFont="1" applyAlignment="1" applyProtection="1">
      <alignment horizontal="center" wrapText="1"/>
      <protection locked="0" hidden="1"/>
    </xf>
    <xf numFmtId="0" fontId="44" fillId="0" borderId="0" xfId="1" applyFont="1" applyAlignment="1" applyProtection="1">
      <alignment wrapText="1"/>
      <protection locked="0" hidden="1"/>
    </xf>
    <xf numFmtId="0" fontId="50" fillId="0" borderId="0" xfId="1" applyFont="1" applyAlignment="1" applyProtection="1">
      <alignment vertical="center"/>
      <protection locked="0" hidden="1"/>
    </xf>
    <xf numFmtId="0" fontId="50" fillId="0" borderId="0" xfId="1" applyFont="1" applyAlignment="1" applyProtection="1">
      <alignment vertical="center" wrapText="1"/>
      <protection locked="0" hidden="1"/>
    </xf>
    <xf numFmtId="0" fontId="44" fillId="0" borderId="39" xfId="1" applyFont="1" applyBorder="1" applyAlignment="1" applyProtection="1">
      <alignment horizontal="center" wrapText="1"/>
      <protection locked="0" hidden="1"/>
    </xf>
    <xf numFmtId="0" fontId="13" fillId="0" borderId="0" xfId="1" applyFont="1" applyAlignment="1" applyProtection="1">
      <alignment horizontal="center" vertical="center" wrapText="1"/>
      <protection locked="0" hidden="1"/>
    </xf>
    <xf numFmtId="0" fontId="44" fillId="0" borderId="0" xfId="1" applyFont="1" applyAlignment="1" applyProtection="1">
      <alignment vertical="center" wrapText="1"/>
      <protection locked="0" hidden="1"/>
    </xf>
    <xf numFmtId="0" fontId="44" fillId="0" borderId="0" xfId="1" applyFont="1" applyAlignment="1" applyProtection="1">
      <alignment horizontal="center" vertical="center" wrapText="1"/>
      <protection locked="0" hidden="1"/>
    </xf>
    <xf numFmtId="0" fontId="44" fillId="0" borderId="0" xfId="1" applyFont="1" applyAlignment="1" applyProtection="1">
      <alignment horizontal="center" vertical="center"/>
      <protection locked="0" hidden="1"/>
    </xf>
    <xf numFmtId="0" fontId="45" fillId="0" borderId="0" xfId="1" applyFont="1" applyAlignment="1" applyProtection="1">
      <alignment horizontal="center" vertical="center"/>
      <protection locked="0" hidden="1"/>
    </xf>
    <xf numFmtId="49" fontId="48" fillId="0" borderId="0" xfId="1" applyNumberFormat="1" applyFont="1" applyAlignment="1" applyProtection="1">
      <alignment horizontal="left"/>
      <protection hidden="1"/>
    </xf>
    <xf numFmtId="0" fontId="42" fillId="0" borderId="11" xfId="1" applyFont="1" applyBorder="1" applyAlignment="1" applyProtection="1">
      <alignment vertical="center" wrapText="1"/>
      <protection locked="0" hidden="1"/>
    </xf>
    <xf numFmtId="0" fontId="42" fillId="0" borderId="0" xfId="1" applyFont="1" applyAlignment="1" applyProtection="1">
      <alignment vertical="center" wrapText="1"/>
      <protection locked="0" hidden="1"/>
    </xf>
    <xf numFmtId="0" fontId="42" fillId="0" borderId="16" xfId="1" applyFont="1" applyBorder="1" applyAlignment="1" applyProtection="1">
      <alignment vertical="center" wrapText="1"/>
      <protection locked="0" hidden="1"/>
    </xf>
    <xf numFmtId="0" fontId="13" fillId="0" borderId="39" xfId="1" applyFont="1" applyBorder="1" applyAlignment="1" applyProtection="1">
      <alignment vertical="center" wrapText="1"/>
      <protection locked="0" hidden="1"/>
    </xf>
    <xf numFmtId="0" fontId="50" fillId="0" borderId="39" xfId="1" applyFont="1" applyBorder="1" applyAlignment="1" applyProtection="1">
      <alignment horizontal="center" vertical="center"/>
      <protection locked="0" hidden="1"/>
    </xf>
    <xf numFmtId="0" fontId="50" fillId="0" borderId="39" xfId="1" applyFont="1" applyBorder="1" applyAlignment="1" applyProtection="1">
      <alignment horizontal="center" vertical="center" wrapText="1"/>
      <protection locked="0" hidden="1"/>
    </xf>
    <xf numFmtId="4" fontId="97" fillId="0" borderId="3" xfId="1" applyNumberFormat="1" applyFont="1" applyBorder="1" applyProtection="1">
      <protection hidden="1"/>
    </xf>
    <xf numFmtId="4" fontId="51" fillId="0" borderId="4" xfId="1" applyNumberFormat="1" applyFont="1" applyBorder="1" applyProtection="1">
      <protection hidden="1"/>
    </xf>
    <xf numFmtId="4" fontId="97" fillId="0" borderId="4" xfId="1" applyNumberFormat="1" applyFont="1" applyBorder="1" applyAlignment="1" applyProtection="1">
      <alignment horizontal="right" wrapText="1"/>
      <protection hidden="1"/>
    </xf>
    <xf numFmtId="4" fontId="51" fillId="0" borderId="5" xfId="1" applyNumberFormat="1" applyFont="1" applyBorder="1" applyProtection="1">
      <protection hidden="1"/>
    </xf>
    <xf numFmtId="0" fontId="106" fillId="0" borderId="0" xfId="10" applyFont="1" applyFill="1" applyAlignment="1" applyProtection="1">
      <alignment wrapText="1"/>
      <protection hidden="1"/>
    </xf>
    <xf numFmtId="14" fontId="7" fillId="0" borderId="13" xfId="3" applyNumberFormat="1" applyFont="1" applyBorder="1" applyAlignment="1" applyProtection="1">
      <alignment vertical="center"/>
      <protection locked="0" hidden="1"/>
    </xf>
    <xf numFmtId="14" fontId="7" fillId="0" borderId="15" xfId="3" applyNumberFormat="1" applyFont="1" applyBorder="1" applyAlignment="1" applyProtection="1">
      <alignment vertical="center"/>
      <protection locked="0" hidden="1"/>
    </xf>
    <xf numFmtId="14" fontId="7" fillId="0" borderId="14" xfId="3" applyNumberFormat="1" applyFont="1" applyBorder="1" applyAlignment="1" applyProtection="1">
      <alignment vertical="center"/>
      <protection locked="0" hidden="1"/>
    </xf>
    <xf numFmtId="49" fontId="17" fillId="32" borderId="0" xfId="4" applyNumberFormat="1" applyFont="1" applyFill="1" applyProtection="1">
      <protection hidden="1"/>
    </xf>
    <xf numFmtId="1" fontId="17" fillId="32" borderId="0" xfId="4" applyNumberFormat="1" applyFont="1" applyFill="1" applyProtection="1">
      <protection hidden="1"/>
    </xf>
    <xf numFmtId="4" fontId="17" fillId="32" borderId="6" xfId="4" applyNumberFormat="1" applyFont="1" applyFill="1" applyBorder="1" applyAlignment="1" applyProtection="1">
      <alignment horizontal="center"/>
      <protection hidden="1"/>
    </xf>
    <xf numFmtId="4" fontId="17" fillId="32" borderId="6" xfId="4" applyNumberFormat="1" applyFont="1" applyFill="1" applyBorder="1" applyProtection="1">
      <protection hidden="1"/>
    </xf>
    <xf numFmtId="4" fontId="17" fillId="32" borderId="3" xfId="4" applyNumberFormat="1" applyFont="1" applyFill="1" applyBorder="1" applyProtection="1">
      <protection hidden="1"/>
    </xf>
    <xf numFmtId="4" fontId="17" fillId="32" borderId="4" xfId="4" applyNumberFormat="1" applyFont="1" applyFill="1" applyBorder="1" applyProtection="1">
      <protection hidden="1"/>
    </xf>
    <xf numFmtId="4" fontId="17" fillId="32" borderId="5" xfId="4" applyNumberFormat="1" applyFont="1" applyFill="1" applyBorder="1" applyProtection="1">
      <protection hidden="1"/>
    </xf>
    <xf numFmtId="4" fontId="30" fillId="32" borderId="6" xfId="1" applyNumberFormat="1" applyFont="1" applyFill="1" applyBorder="1" applyProtection="1">
      <protection hidden="1"/>
    </xf>
    <xf numFmtId="1" fontId="23" fillId="32" borderId="0" xfId="4" applyNumberFormat="1" applyFont="1" applyFill="1" applyAlignment="1" applyProtection="1">
      <alignment horizontal="left" vertical="top" wrapText="1"/>
      <protection hidden="1"/>
    </xf>
    <xf numFmtId="4" fontId="17" fillId="32" borderId="12" xfId="4" applyNumberFormat="1" applyFont="1" applyFill="1" applyBorder="1" applyProtection="1">
      <protection hidden="1"/>
    </xf>
    <xf numFmtId="4" fontId="31" fillId="32" borderId="6" xfId="6" applyNumberFormat="1" applyFont="1" applyFill="1" applyBorder="1" applyProtection="1">
      <protection hidden="1"/>
    </xf>
    <xf numFmtId="4" fontId="31" fillId="32" borderId="12" xfId="6" applyNumberFormat="1" applyFont="1" applyFill="1" applyBorder="1" applyProtection="1">
      <protection hidden="1"/>
    </xf>
    <xf numFmtId="0" fontId="64" fillId="0" borderId="0" xfId="1" applyFont="1" applyProtection="1">
      <protection hidden="1"/>
    </xf>
    <xf numFmtId="0" fontId="64" fillId="0" borderId="1" xfId="11" applyFont="1" applyFill="1" applyProtection="1">
      <protection hidden="1"/>
    </xf>
    <xf numFmtId="0" fontId="111" fillId="0" borderId="0" xfId="1" applyFont="1" applyAlignment="1" applyProtection="1">
      <alignment horizontal="left" vertical="center"/>
      <protection hidden="1"/>
    </xf>
    <xf numFmtId="0" fontId="112" fillId="0" borderId="0" xfId="1" applyFont="1" applyProtection="1">
      <protection hidden="1"/>
    </xf>
    <xf numFmtId="1" fontId="64" fillId="0" borderId="0" xfId="1" applyNumberFormat="1" applyFont="1" applyProtection="1">
      <protection hidden="1"/>
    </xf>
    <xf numFmtId="1" fontId="64" fillId="0" borderId="1" xfId="11" applyNumberFormat="1" applyFont="1" applyFill="1" applyProtection="1">
      <protection hidden="1"/>
    </xf>
    <xf numFmtId="1" fontId="64" fillId="0" borderId="1" xfId="11" applyNumberFormat="1" applyFont="1" applyFill="1" applyAlignment="1" applyProtection="1">
      <protection hidden="1"/>
    </xf>
    <xf numFmtId="0" fontId="64" fillId="0" borderId="0" xfId="1" applyFont="1" applyAlignment="1" applyProtection="1">
      <alignment horizontal="left"/>
      <protection hidden="1"/>
    </xf>
    <xf numFmtId="0" fontId="64" fillId="0" borderId="0" xfId="1" applyFont="1" applyAlignment="1" applyProtection="1">
      <alignment wrapText="1"/>
      <protection hidden="1"/>
    </xf>
    <xf numFmtId="0" fontId="112" fillId="0" borderId="0" xfId="1" applyFont="1" applyAlignment="1" applyProtection="1">
      <alignment vertical="center"/>
      <protection hidden="1"/>
    </xf>
    <xf numFmtId="1" fontId="64" fillId="0" borderId="0" xfId="1" applyNumberFormat="1" applyFont="1" applyAlignment="1" applyProtection="1">
      <alignment wrapText="1"/>
      <protection hidden="1"/>
    </xf>
    <xf numFmtId="1" fontId="64" fillId="0" borderId="0" xfId="1" applyNumberFormat="1" applyFont="1" applyAlignment="1" applyProtection="1">
      <alignment horizontal="right"/>
      <protection hidden="1"/>
    </xf>
    <xf numFmtId="0" fontId="64" fillId="0" borderId="91" xfId="1" applyFont="1" applyBorder="1" applyProtection="1">
      <protection hidden="1"/>
    </xf>
    <xf numFmtId="0" fontId="64" fillId="0" borderId="67" xfId="1" applyFont="1" applyBorder="1" applyProtection="1">
      <protection hidden="1"/>
    </xf>
    <xf numFmtId="0" fontId="64" fillId="0" borderId="92" xfId="1" applyFont="1" applyBorder="1" applyProtection="1">
      <protection hidden="1"/>
    </xf>
    <xf numFmtId="49" fontId="64" fillId="0" borderId="90" xfId="1" applyNumberFormat="1" applyFont="1" applyBorder="1" applyAlignment="1" applyProtection="1">
      <alignment horizontal="center"/>
      <protection hidden="1"/>
    </xf>
    <xf numFmtId="0" fontId="51" fillId="0" borderId="0" xfId="9" applyFont="1"/>
    <xf numFmtId="0" fontId="51" fillId="0" borderId="0" xfId="9" applyFont="1" applyAlignment="1">
      <alignment horizontal="right"/>
    </xf>
    <xf numFmtId="0" fontId="51" fillId="0" borderId="0" xfId="1" applyFont="1"/>
    <xf numFmtId="0" fontId="44" fillId="0" borderId="0" xfId="1" applyFont="1" applyProtection="1">
      <protection locked="0"/>
    </xf>
    <xf numFmtId="0" fontId="46" fillId="0" borderId="0" xfId="1" applyFont="1" applyProtection="1">
      <protection locked="0"/>
    </xf>
    <xf numFmtId="0" fontId="47" fillId="0" borderId="0" xfId="1" applyFont="1" applyProtection="1">
      <protection locked="0"/>
    </xf>
    <xf numFmtId="0" fontId="13" fillId="0" borderId="0" xfId="1" applyFont="1" applyProtection="1">
      <protection locked="0"/>
    </xf>
    <xf numFmtId="0" fontId="16" fillId="0" borderId="0" xfId="1" applyFont="1" applyAlignment="1" applyProtection="1">
      <alignment vertical="top" wrapText="1"/>
      <protection locked="0"/>
    </xf>
    <xf numFmtId="0" fontId="1" fillId="0" borderId="0" xfId="1" applyAlignment="1" applyProtection="1">
      <alignment vertical="top" wrapText="1"/>
      <protection locked="0"/>
    </xf>
    <xf numFmtId="0" fontId="50" fillId="0" borderId="0" xfId="1" applyFont="1" applyProtection="1">
      <protection locked="0"/>
    </xf>
    <xf numFmtId="0" fontId="13" fillId="0" borderId="0" xfId="1" applyFont="1" applyAlignment="1" applyProtection="1">
      <alignment vertical="top" wrapText="1"/>
      <protection locked="0"/>
    </xf>
    <xf numFmtId="0" fontId="42" fillId="0" borderId="0" xfId="1" applyFont="1" applyAlignment="1" applyProtection="1">
      <alignment vertical="top" wrapText="1"/>
      <protection locked="0"/>
    </xf>
    <xf numFmtId="0" fontId="46" fillId="0" borderId="0" xfId="1" applyFont="1" applyAlignment="1" applyProtection="1">
      <alignment horizontal="left" vertical="top"/>
      <protection locked="0"/>
    </xf>
    <xf numFmtId="0" fontId="13" fillId="0" borderId="0" xfId="1" applyFont="1" applyAlignment="1" applyProtection="1">
      <alignment horizontal="right" vertical="top" wrapText="1"/>
      <protection locked="0"/>
    </xf>
    <xf numFmtId="0" fontId="47" fillId="0" borderId="0" xfId="1" applyFont="1" applyAlignment="1" applyProtection="1">
      <alignment horizontal="left" vertical="top"/>
      <protection locked="0"/>
    </xf>
    <xf numFmtId="0" fontId="13" fillId="0" borderId="0" xfId="1" applyFont="1" applyAlignment="1" applyProtection="1">
      <alignment horizontal="left" vertical="top" wrapText="1"/>
      <protection locked="0"/>
    </xf>
    <xf numFmtId="0" fontId="13" fillId="0" borderId="0" xfId="1" applyFont="1" applyAlignment="1" applyProtection="1">
      <alignment vertical="justify" wrapText="1"/>
      <protection locked="0"/>
    </xf>
    <xf numFmtId="0" fontId="39" fillId="0" borderId="0" xfId="1" applyFont="1" applyAlignment="1" applyProtection="1">
      <alignment vertical="top" wrapText="1"/>
      <protection locked="0"/>
    </xf>
    <xf numFmtId="0" fontId="1" fillId="0" borderId="0" xfId="1" applyAlignment="1" applyProtection="1">
      <alignment horizontal="left" vertical="top" wrapText="1"/>
      <protection locked="0"/>
    </xf>
    <xf numFmtId="0" fontId="3" fillId="0" borderId="0" xfId="1" applyFont="1" applyAlignment="1" applyProtection="1">
      <alignment horizontal="left" vertical="top" wrapText="1"/>
      <protection locked="0"/>
    </xf>
    <xf numFmtId="0" fontId="16" fillId="0" borderId="84" xfId="1" applyFont="1" applyBorder="1" applyAlignment="1" applyProtection="1">
      <alignment horizontal="justify" vertical="justify"/>
      <protection locked="0"/>
    </xf>
    <xf numFmtId="0" fontId="16" fillId="0" borderId="0" xfId="1" applyFont="1" applyAlignment="1" applyProtection="1">
      <alignment horizontal="justify" vertical="justify"/>
      <protection locked="0"/>
    </xf>
    <xf numFmtId="49" fontId="44" fillId="0" borderId="0" xfId="1" applyNumberFormat="1" applyFont="1" applyProtection="1">
      <protection locked="0"/>
    </xf>
    <xf numFmtId="0" fontId="13" fillId="0" borderId="0" xfId="8" applyFont="1" applyAlignment="1" applyProtection="1">
      <alignment vertical="top" wrapText="1"/>
      <protection locked="0"/>
    </xf>
    <xf numFmtId="0" fontId="13" fillId="0" borderId="0" xfId="8" applyFont="1" applyAlignment="1" applyProtection="1">
      <alignment horizontal="center" vertical="top" wrapText="1"/>
      <protection locked="0"/>
    </xf>
    <xf numFmtId="0" fontId="52" fillId="0" borderId="0" xfId="1" applyFont="1" applyAlignment="1" applyProtection="1">
      <alignment vertical="center"/>
      <protection locked="0"/>
    </xf>
    <xf numFmtId="0" fontId="50" fillId="0" borderId="0" xfId="1" applyFont="1" applyAlignment="1" applyProtection="1">
      <alignment vertical="top"/>
      <protection locked="0"/>
    </xf>
    <xf numFmtId="0" fontId="50" fillId="0" borderId="0" xfId="1" applyFont="1" applyAlignment="1" applyProtection="1">
      <alignment horizontal="left" vertical="top"/>
      <protection locked="0"/>
    </xf>
    <xf numFmtId="0" fontId="50" fillId="0" borderId="75" xfId="1" applyFont="1" applyBorder="1" applyProtection="1">
      <protection locked="0"/>
    </xf>
    <xf numFmtId="0" fontId="50" fillId="0" borderId="76" xfId="1" applyFont="1" applyBorder="1" applyProtection="1">
      <protection locked="0"/>
    </xf>
    <xf numFmtId="0" fontId="50" fillId="0" borderId="81" xfId="1" applyFont="1" applyBorder="1" applyProtection="1">
      <protection locked="0"/>
    </xf>
    <xf numFmtId="0" fontId="50" fillId="0" borderId="78" xfId="1" applyFont="1" applyBorder="1" applyProtection="1">
      <protection locked="0"/>
    </xf>
    <xf numFmtId="0" fontId="50" fillId="0" borderId="79" xfId="1" applyFont="1" applyBorder="1" applyProtection="1">
      <protection locked="0"/>
    </xf>
    <xf numFmtId="0" fontId="50" fillId="0" borderId="80" xfId="1" applyFont="1" applyBorder="1" applyProtection="1">
      <protection locked="0"/>
    </xf>
    <xf numFmtId="0" fontId="44" fillId="0" borderId="83" xfId="1" applyFont="1" applyBorder="1" applyProtection="1">
      <protection locked="0"/>
    </xf>
    <xf numFmtId="0" fontId="44" fillId="0" borderId="84" xfId="1" applyFont="1" applyBorder="1" applyProtection="1">
      <protection locked="0"/>
    </xf>
    <xf numFmtId="0" fontId="44" fillId="0" borderId="85" xfId="1" applyFont="1" applyBorder="1" applyProtection="1">
      <protection locked="0"/>
    </xf>
    <xf numFmtId="0" fontId="44" fillId="0" borderId="76" xfId="1" applyFont="1" applyBorder="1" applyProtection="1">
      <protection locked="0"/>
    </xf>
    <xf numFmtId="0" fontId="44" fillId="0" borderId="77" xfId="1" applyFont="1" applyBorder="1" applyProtection="1">
      <protection locked="0"/>
    </xf>
    <xf numFmtId="0" fontId="44" fillId="0" borderId="82" xfId="1" applyFont="1" applyBorder="1" applyProtection="1">
      <protection locked="0"/>
    </xf>
    <xf numFmtId="0" fontId="44" fillId="0" borderId="81" xfId="1" applyFont="1" applyBorder="1" applyProtection="1">
      <protection locked="0"/>
    </xf>
    <xf numFmtId="0" fontId="44" fillId="0" borderId="79" xfId="1" applyFont="1" applyBorder="1" applyProtection="1">
      <protection locked="0"/>
    </xf>
    <xf numFmtId="0" fontId="44" fillId="0" borderId="80" xfId="1" applyFont="1" applyBorder="1" applyProtection="1">
      <protection locked="0"/>
    </xf>
    <xf numFmtId="1" fontId="13" fillId="0" borderId="84" xfId="1" applyNumberFormat="1" applyFont="1" applyBorder="1" applyAlignment="1" applyProtection="1">
      <alignment horizontal="right"/>
      <protection locked="0"/>
    </xf>
    <xf numFmtId="1" fontId="13" fillId="0" borderId="85" xfId="1" applyNumberFormat="1" applyFont="1" applyBorder="1" applyAlignment="1" applyProtection="1">
      <alignment horizontal="right"/>
      <protection locked="0"/>
    </xf>
    <xf numFmtId="1" fontId="13" fillId="0" borderId="85" xfId="1" applyNumberFormat="1" applyFont="1" applyBorder="1" applyProtection="1">
      <protection locked="0"/>
    </xf>
    <xf numFmtId="1" fontId="13" fillId="0" borderId="83" xfId="1" applyNumberFormat="1" applyFont="1" applyBorder="1" applyProtection="1">
      <protection locked="0"/>
    </xf>
    <xf numFmtId="0" fontId="50" fillId="0" borderId="77" xfId="1" applyFont="1" applyBorder="1" applyProtection="1">
      <protection locked="0"/>
    </xf>
    <xf numFmtId="0" fontId="50" fillId="0" borderId="82" xfId="1" applyFont="1" applyBorder="1" applyProtection="1">
      <protection locked="0"/>
    </xf>
    <xf numFmtId="0" fontId="44" fillId="0" borderId="78" xfId="1" applyFont="1" applyBorder="1" applyProtection="1">
      <protection locked="0"/>
    </xf>
    <xf numFmtId="0" fontId="44" fillId="0" borderId="75" xfId="1" applyFont="1" applyBorder="1" applyProtection="1">
      <protection locked="0"/>
    </xf>
    <xf numFmtId="0" fontId="13" fillId="0" borderId="0" xfId="1" applyFont="1" applyAlignment="1" applyProtection="1">
      <alignment vertical="top"/>
      <protection locked="0"/>
    </xf>
    <xf numFmtId="0" fontId="50" fillId="0" borderId="0" xfId="1" applyFont="1" applyAlignment="1" applyProtection="1">
      <alignment vertical="center"/>
      <protection locked="0"/>
    </xf>
    <xf numFmtId="0" fontId="53" fillId="0" borderId="75" xfId="1" applyFont="1" applyBorder="1" applyAlignment="1" applyProtection="1">
      <alignment horizontal="center" vertical="center"/>
      <protection locked="0"/>
    </xf>
    <xf numFmtId="0" fontId="53" fillId="0" borderId="76" xfId="1" applyFont="1" applyBorder="1" applyAlignment="1" applyProtection="1">
      <alignment horizontal="center" vertical="center"/>
      <protection locked="0"/>
    </xf>
    <xf numFmtId="0" fontId="53" fillId="0" borderId="77" xfId="1" applyFont="1" applyBorder="1" applyAlignment="1" applyProtection="1">
      <alignment horizontal="center" vertical="center"/>
      <protection locked="0"/>
    </xf>
    <xf numFmtId="0" fontId="53" fillId="0" borderId="0" xfId="1" applyFont="1" applyProtection="1">
      <protection locked="0"/>
    </xf>
    <xf numFmtId="0" fontId="53" fillId="0" borderId="0" xfId="1" applyFont="1" applyAlignment="1" applyProtection="1">
      <alignment vertical="center" wrapText="1"/>
      <protection locked="0"/>
    </xf>
    <xf numFmtId="1" fontId="13" fillId="0" borderId="0" xfId="1" applyNumberFormat="1" applyFont="1" applyProtection="1">
      <protection locked="0"/>
    </xf>
    <xf numFmtId="1" fontId="81" fillId="0" borderId="85" xfId="1" applyNumberFormat="1" applyFont="1" applyBorder="1" applyProtection="1">
      <protection locked="0"/>
    </xf>
    <xf numFmtId="1" fontId="81" fillId="0" borderId="83" xfId="1" applyNumberFormat="1" applyFont="1" applyBorder="1" applyProtection="1">
      <protection locked="0"/>
    </xf>
    <xf numFmtId="1" fontId="81" fillId="0" borderId="0" xfId="1" applyNumberFormat="1" applyFont="1" applyAlignment="1" applyProtection="1">
      <alignment horizontal="right"/>
      <protection locked="0"/>
    </xf>
    <xf numFmtId="1" fontId="81" fillId="0" borderId="0" xfId="1" applyNumberFormat="1" applyFont="1" applyProtection="1">
      <protection locked="0"/>
    </xf>
    <xf numFmtId="1" fontId="83" fillId="0" borderId="0" xfId="1" applyNumberFormat="1" applyFont="1" applyAlignment="1" applyProtection="1">
      <alignment horizontal="right"/>
      <protection locked="0"/>
    </xf>
    <xf numFmtId="1" fontId="13" fillId="0" borderId="83" xfId="1" applyNumberFormat="1" applyFont="1" applyBorder="1" applyAlignment="1" applyProtection="1">
      <alignment horizontal="right"/>
      <protection locked="0"/>
    </xf>
    <xf numFmtId="0" fontId="44" fillId="0" borderId="26" xfId="1" applyFont="1" applyBorder="1" applyProtection="1">
      <protection locked="0"/>
    </xf>
    <xf numFmtId="1" fontId="44" fillId="0" borderId="85" xfId="1" applyNumberFormat="1" applyFont="1" applyBorder="1" applyProtection="1">
      <protection locked="0"/>
    </xf>
    <xf numFmtId="1" fontId="44" fillId="0" borderId="83" xfId="1" applyNumberFormat="1" applyFont="1" applyBorder="1" applyProtection="1">
      <protection locked="0"/>
    </xf>
    <xf numFmtId="0" fontId="44" fillId="0" borderId="0" xfId="1" applyFont="1" applyAlignment="1" applyProtection="1">
      <alignment horizontal="left"/>
      <protection locked="0"/>
    </xf>
    <xf numFmtId="0" fontId="54" fillId="0" borderId="0" xfId="1" applyFont="1" applyProtection="1">
      <protection locked="0"/>
    </xf>
    <xf numFmtId="0" fontId="55" fillId="0" borderId="0" xfId="1" applyFont="1" applyProtection="1">
      <protection locked="0"/>
    </xf>
    <xf numFmtId="0" fontId="50" fillId="0" borderId="84" xfId="1" applyFont="1" applyBorder="1" applyProtection="1">
      <protection locked="0"/>
    </xf>
    <xf numFmtId="3" fontId="44" fillId="0" borderId="85" xfId="1" applyNumberFormat="1" applyFont="1" applyBorder="1" applyProtection="1">
      <protection locked="0"/>
    </xf>
    <xf numFmtId="3" fontId="44" fillId="0" borderId="83" xfId="1" applyNumberFormat="1" applyFont="1" applyBorder="1" applyProtection="1">
      <protection locked="0"/>
    </xf>
    <xf numFmtId="0" fontId="13" fillId="0" borderId="84" xfId="1" applyFont="1" applyBorder="1" applyProtection="1">
      <protection locked="0"/>
    </xf>
    <xf numFmtId="0" fontId="13" fillId="0" borderId="85" xfId="1" applyFont="1" applyBorder="1" applyProtection="1">
      <protection locked="0"/>
    </xf>
    <xf numFmtId="0" fontId="13" fillId="0" borderId="83" xfId="1" applyFont="1" applyBorder="1" applyProtection="1">
      <protection locked="0"/>
    </xf>
    <xf numFmtId="0" fontId="44" fillId="0" borderId="11" xfId="1" applyFont="1" applyBorder="1" applyProtection="1">
      <protection locked="0"/>
    </xf>
    <xf numFmtId="0" fontId="56" fillId="0" borderId="84" xfId="1" applyFont="1" applyBorder="1" applyProtection="1">
      <protection locked="0"/>
    </xf>
    <xf numFmtId="0" fontId="50" fillId="0" borderId="0" xfId="1" applyFont="1" applyAlignment="1" applyProtection="1">
      <alignment wrapText="1"/>
      <protection locked="0"/>
    </xf>
    <xf numFmtId="1" fontId="50" fillId="0" borderId="0" xfId="1" applyNumberFormat="1" applyFont="1" applyProtection="1">
      <protection locked="0"/>
    </xf>
    <xf numFmtId="0" fontId="13" fillId="0" borderId="0" xfId="1" applyFont="1" applyAlignment="1" applyProtection="1">
      <alignment horizontal="left" vertical="top"/>
      <protection locked="0"/>
    </xf>
    <xf numFmtId="0" fontId="44" fillId="0" borderId="0" xfId="1" applyFont="1" applyAlignment="1" applyProtection="1">
      <alignment horizontal="left" vertical="center" wrapText="1"/>
      <protection locked="0"/>
    </xf>
    <xf numFmtId="3" fontId="13" fillId="0" borderId="0" xfId="1" applyNumberFormat="1" applyFont="1" applyAlignment="1" applyProtection="1">
      <alignment horizontal="right" vertical="center" wrapText="1"/>
      <protection locked="0"/>
    </xf>
    <xf numFmtId="0" fontId="50" fillId="0" borderId="85" xfId="1" applyFont="1" applyBorder="1" applyProtection="1">
      <protection locked="0"/>
    </xf>
    <xf numFmtId="0" fontId="50" fillId="0" borderId="83" xfId="1" applyFont="1" applyBorder="1" applyProtection="1">
      <protection locked="0"/>
    </xf>
    <xf numFmtId="0" fontId="13" fillId="0" borderId="25" xfId="1" applyFont="1" applyBorder="1" applyAlignment="1" applyProtection="1">
      <alignment vertical="top" wrapText="1"/>
      <protection locked="0"/>
    </xf>
    <xf numFmtId="0" fontId="13" fillId="0" borderId="26" xfId="1" applyFont="1" applyBorder="1" applyAlignment="1" applyProtection="1">
      <alignment vertical="top" wrapText="1"/>
      <protection locked="0"/>
    </xf>
    <xf numFmtId="0" fontId="13" fillId="0" borderId="27" xfId="1" applyFont="1" applyBorder="1" applyAlignment="1" applyProtection="1">
      <alignment vertical="top" wrapText="1"/>
      <protection locked="0"/>
    </xf>
    <xf numFmtId="0" fontId="43" fillId="0" borderId="0" xfId="1" applyFont="1" applyAlignment="1" applyProtection="1">
      <alignment vertical="top" wrapText="1"/>
      <protection locked="0"/>
    </xf>
    <xf numFmtId="0" fontId="43" fillId="0" borderId="30" xfId="1" applyFont="1" applyBorder="1" applyAlignment="1" applyProtection="1">
      <alignment vertical="top" wrapText="1"/>
      <protection locked="0"/>
    </xf>
    <xf numFmtId="0" fontId="13" fillId="0" borderId="30" xfId="1" applyFont="1" applyBorder="1" applyAlignment="1" applyProtection="1">
      <alignment horizontal="left" vertical="top"/>
      <protection locked="0"/>
    </xf>
    <xf numFmtId="0" fontId="46" fillId="0" borderId="23" xfId="1" applyFont="1" applyBorder="1" applyAlignment="1" applyProtection="1">
      <alignment horizontal="left" vertical="top"/>
      <protection locked="0"/>
    </xf>
    <xf numFmtId="0" fontId="43" fillId="0" borderId="23" xfId="1" applyFont="1" applyBorder="1" applyAlignment="1" applyProtection="1">
      <alignment vertical="top" wrapText="1"/>
      <protection locked="0"/>
    </xf>
    <xf numFmtId="0" fontId="13" fillId="0" borderId="29" xfId="1" applyFont="1" applyBorder="1" applyAlignment="1" applyProtection="1">
      <alignment vertical="top" wrapText="1"/>
      <protection locked="0"/>
    </xf>
    <xf numFmtId="0" fontId="13" fillId="0" borderId="30" xfId="1" applyFont="1" applyBorder="1" applyAlignment="1" applyProtection="1">
      <alignment vertical="top" wrapText="1"/>
      <protection locked="0"/>
    </xf>
    <xf numFmtId="0" fontId="44" fillId="0" borderId="84" xfId="1" applyFont="1" applyBorder="1" applyAlignment="1" applyProtection="1">
      <alignment vertical="center"/>
      <protection locked="0"/>
    </xf>
    <xf numFmtId="0" fontId="44" fillId="0" borderId="85" xfId="1" applyFont="1" applyBorder="1" applyAlignment="1" applyProtection="1">
      <alignment vertical="center"/>
      <protection locked="0"/>
    </xf>
    <xf numFmtId="0" fontId="44" fillId="0" borderId="83" xfId="1" applyFont="1" applyBorder="1" applyAlignment="1" applyProtection="1">
      <alignment vertical="center"/>
      <protection locked="0"/>
    </xf>
    <xf numFmtId="0" fontId="43" fillId="0" borderId="0" xfId="1" applyFont="1" applyAlignment="1" applyProtection="1">
      <alignment horizontal="left" vertical="top"/>
      <protection locked="0"/>
    </xf>
    <xf numFmtId="0" fontId="13" fillId="0" borderId="23" xfId="1" applyFont="1" applyBorder="1" applyAlignment="1" applyProtection="1">
      <alignment vertical="top" wrapText="1"/>
      <protection locked="0"/>
    </xf>
    <xf numFmtId="0" fontId="13" fillId="0" borderId="24" xfId="1" applyFont="1" applyBorder="1" applyAlignment="1" applyProtection="1">
      <alignment vertical="top" wrapText="1"/>
      <protection locked="0"/>
    </xf>
    <xf numFmtId="0" fontId="13" fillId="0" borderId="81" xfId="1" applyFont="1" applyBorder="1" applyAlignment="1" applyProtection="1">
      <alignment vertical="top"/>
      <protection locked="0"/>
    </xf>
    <xf numFmtId="0" fontId="44" fillId="0" borderId="0" xfId="1" applyFont="1" applyAlignment="1" applyProtection="1">
      <alignment vertical="center" wrapText="1"/>
      <protection locked="0"/>
    </xf>
    <xf numFmtId="3" fontId="13" fillId="0" borderId="0" xfId="1" applyNumberFormat="1" applyFont="1" applyAlignment="1" applyProtection="1">
      <alignment vertical="center" wrapText="1"/>
      <protection locked="0"/>
    </xf>
    <xf numFmtId="0" fontId="42" fillId="0" borderId="0" xfId="1" applyFont="1" applyAlignment="1" applyProtection="1">
      <alignment horizontal="left" vertical="top"/>
      <protection locked="0"/>
    </xf>
    <xf numFmtId="0" fontId="46" fillId="0" borderId="85" xfId="1" applyFont="1" applyBorder="1" applyAlignment="1" applyProtection="1">
      <alignment horizontal="left" vertical="top" wrapText="1"/>
      <protection locked="0"/>
    </xf>
    <xf numFmtId="0" fontId="43" fillId="0" borderId="85" xfId="1" applyFont="1" applyBorder="1" applyAlignment="1" applyProtection="1">
      <alignment horizontal="left" vertical="top"/>
      <protection locked="0"/>
    </xf>
    <xf numFmtId="0" fontId="50" fillId="0" borderId="0" xfId="1" applyFont="1" applyAlignment="1" applyProtection="1">
      <alignment horizontal="center" vertical="top"/>
      <protection locked="0"/>
    </xf>
    <xf numFmtId="0" fontId="44" fillId="0" borderId="0" xfId="1" applyFont="1" applyAlignment="1" applyProtection="1">
      <alignment horizontal="center" vertical="top"/>
      <protection locked="0"/>
    </xf>
    <xf numFmtId="0" fontId="50" fillId="0" borderId="11" xfId="1" applyFont="1" applyBorder="1" applyProtection="1">
      <protection locked="0"/>
    </xf>
    <xf numFmtId="1" fontId="44" fillId="0" borderId="11" xfId="1" applyNumberFormat="1" applyFont="1" applyBorder="1" applyProtection="1">
      <protection locked="0"/>
    </xf>
    <xf numFmtId="0" fontId="42" fillId="0" borderId="0" xfId="1" applyFont="1" applyProtection="1">
      <protection locked="0"/>
    </xf>
    <xf numFmtId="0" fontId="16" fillId="0" borderId="0" xfId="1" applyFont="1" applyProtection="1">
      <protection locked="0"/>
    </xf>
    <xf numFmtId="0" fontId="44" fillId="0" borderId="31" xfId="1" applyFont="1" applyBorder="1" applyProtection="1">
      <protection locked="0"/>
    </xf>
    <xf numFmtId="0" fontId="48" fillId="0" borderId="0" xfId="1" applyFont="1" applyProtection="1">
      <protection locked="0"/>
    </xf>
    <xf numFmtId="169" fontId="44" fillId="0" borderId="0" xfId="1" applyNumberFormat="1" applyFont="1" applyProtection="1">
      <protection locked="0"/>
    </xf>
    <xf numFmtId="169" fontId="44" fillId="0" borderId="31" xfId="1" applyNumberFormat="1" applyFont="1" applyBorder="1" applyProtection="1">
      <protection locked="0"/>
    </xf>
    <xf numFmtId="0" fontId="1" fillId="0" borderId="0" xfId="1" applyProtection="1">
      <protection locked="0"/>
    </xf>
    <xf numFmtId="0" fontId="107" fillId="0" borderId="0" xfId="1" applyFont="1" applyAlignment="1" applyProtection="1">
      <alignment horizontal="center"/>
      <protection locked="0"/>
    </xf>
    <xf numFmtId="0" fontId="3" fillId="0" borderId="0" xfId="1" applyFont="1" applyProtection="1">
      <protection locked="0"/>
    </xf>
    <xf numFmtId="0" fontId="107" fillId="0" borderId="0" xfId="1" applyFont="1" applyProtection="1">
      <protection locked="0"/>
    </xf>
    <xf numFmtId="49" fontId="108" fillId="0" borderId="2" xfId="1" applyNumberFormat="1" applyFont="1" applyBorder="1" applyAlignment="1" applyProtection="1">
      <alignment horizontal="left"/>
      <protection locked="0"/>
    </xf>
    <xf numFmtId="0" fontId="1" fillId="0" borderId="0" xfId="1" applyAlignment="1" applyProtection="1">
      <alignment wrapText="1"/>
      <protection locked="0"/>
    </xf>
    <xf numFmtId="0" fontId="1" fillId="0" borderId="0" xfId="1" applyAlignment="1" applyProtection="1">
      <alignment horizontal="left" wrapText="1"/>
      <protection locked="0"/>
    </xf>
    <xf numFmtId="49" fontId="109" fillId="0" borderId="2" xfId="2" applyNumberFormat="1" applyFont="1" applyFill="1" applyBorder="1" applyAlignment="1" applyProtection="1">
      <alignment horizontal="left"/>
      <protection locked="0"/>
    </xf>
    <xf numFmtId="14" fontId="108" fillId="0" borderId="2" xfId="1" applyNumberFormat="1" applyFont="1" applyBorder="1" applyAlignment="1" applyProtection="1">
      <alignment horizontal="left"/>
      <protection locked="0"/>
    </xf>
    <xf numFmtId="0" fontId="108" fillId="0" borderId="2" xfId="1" applyFont="1" applyBorder="1" applyAlignment="1" applyProtection="1">
      <alignment horizontal="left"/>
      <protection locked="0"/>
    </xf>
    <xf numFmtId="49" fontId="108" fillId="0" borderId="2" xfId="1" applyNumberFormat="1" applyFont="1" applyBorder="1" applyAlignment="1">
      <alignment horizontal="left" wrapText="1"/>
    </xf>
    <xf numFmtId="49" fontId="108" fillId="0" borderId="2" xfId="1" applyNumberFormat="1" applyFont="1" applyBorder="1" applyAlignment="1">
      <alignment horizontal="left"/>
    </xf>
    <xf numFmtId="0" fontId="42" fillId="0" borderId="0" xfId="1" applyFont="1" applyAlignment="1" applyProtection="1">
      <alignment horizontal="left" vertical="top" wrapText="1"/>
      <protection locked="0"/>
    </xf>
    <xf numFmtId="0" fontId="16" fillId="0" borderId="0" xfId="1" applyFont="1" applyAlignment="1" applyProtection="1">
      <alignment horizontal="left" vertical="top" wrapText="1"/>
      <protection locked="0"/>
    </xf>
    <xf numFmtId="0" fontId="50" fillId="0" borderId="82" xfId="1" applyFont="1" applyBorder="1" applyAlignment="1" applyProtection="1">
      <alignment horizontal="center"/>
      <protection locked="0"/>
    </xf>
    <xf numFmtId="0" fontId="13" fillId="0" borderId="0" xfId="1" applyFont="1" applyAlignment="1" applyProtection="1">
      <alignment horizontal="justify" vertical="justify" wrapText="1"/>
      <protection locked="0"/>
    </xf>
    <xf numFmtId="0" fontId="39" fillId="0" borderId="0" xfId="1" applyFont="1" applyAlignment="1" applyProtection="1">
      <alignment horizontal="left" vertical="top" wrapText="1"/>
      <protection locked="0"/>
    </xf>
    <xf numFmtId="0" fontId="46" fillId="0" borderId="0" xfId="1" applyFont="1" applyAlignment="1" applyProtection="1">
      <alignment horizontal="left" vertical="top" wrapText="1"/>
      <protection locked="0"/>
    </xf>
    <xf numFmtId="0" fontId="13" fillId="0" borderId="0" xfId="8" applyFont="1" applyAlignment="1" applyProtection="1">
      <alignment horizontal="left" vertical="top" wrapText="1"/>
      <protection locked="0"/>
    </xf>
    <xf numFmtId="0" fontId="50" fillId="0" borderId="77" xfId="1" applyFont="1" applyBorder="1" applyAlignment="1" applyProtection="1">
      <alignment horizontal="center"/>
      <protection locked="0"/>
    </xf>
    <xf numFmtId="0" fontId="50" fillId="0" borderId="80" xfId="1" applyFont="1" applyBorder="1" applyAlignment="1" applyProtection="1">
      <alignment horizontal="center"/>
      <protection locked="0"/>
    </xf>
    <xf numFmtId="0" fontId="53" fillId="0" borderId="81" xfId="1" applyFont="1" applyBorder="1" applyAlignment="1" applyProtection="1">
      <alignment horizontal="center" vertical="center"/>
      <protection locked="0"/>
    </xf>
    <xf numFmtId="0" fontId="53" fillId="0" borderId="0" xfId="1" applyFont="1" applyAlignment="1" applyProtection="1">
      <alignment horizontal="center" vertical="center"/>
      <protection locked="0"/>
    </xf>
    <xf numFmtId="0" fontId="53" fillId="0" borderId="82" xfId="1" applyFont="1" applyBorder="1" applyAlignment="1" applyProtection="1">
      <alignment horizontal="center" vertical="center"/>
      <protection locked="0"/>
    </xf>
    <xf numFmtId="1" fontId="44" fillId="0" borderId="0" xfId="1" applyNumberFormat="1" applyFont="1" applyProtection="1">
      <protection locked="0"/>
    </xf>
    <xf numFmtId="1" fontId="44" fillId="0" borderId="0" xfId="1" applyNumberFormat="1" applyFont="1" applyAlignment="1" applyProtection="1">
      <alignment horizontal="right"/>
      <protection locked="0"/>
    </xf>
    <xf numFmtId="0" fontId="13" fillId="0" borderId="81" xfId="1" applyFont="1" applyBorder="1" applyAlignment="1" applyProtection="1">
      <alignment horizontal="left" vertical="top" wrapText="1"/>
      <protection locked="0"/>
    </xf>
    <xf numFmtId="1" fontId="64" fillId="0" borderId="0" xfId="1" applyNumberFormat="1" applyFont="1" applyAlignment="1" applyProtection="1">
      <alignment horizontal="center"/>
      <protection hidden="1"/>
    </xf>
    <xf numFmtId="0" fontId="64" fillId="0" borderId="0" xfId="1" applyFont="1" applyAlignment="1" applyProtection="1">
      <alignment horizontal="center"/>
      <protection hidden="1"/>
    </xf>
    <xf numFmtId="49" fontId="17" fillId="32" borderId="0" xfId="4" applyNumberFormat="1" applyFont="1" applyFill="1" applyProtection="1">
      <protection locked="0"/>
    </xf>
    <xf numFmtId="1" fontId="17" fillId="32" borderId="0" xfId="4" applyNumberFormat="1" applyFont="1" applyFill="1" applyProtection="1">
      <protection locked="0"/>
    </xf>
    <xf numFmtId="4" fontId="17" fillId="32" borderId="6" xfId="4" applyNumberFormat="1" applyFont="1" applyFill="1" applyBorder="1" applyAlignment="1" applyProtection="1">
      <alignment horizontal="center"/>
      <protection locked="0"/>
    </xf>
    <xf numFmtId="4" fontId="17" fillId="32" borderId="6" xfId="4" applyNumberFormat="1" applyFont="1" applyFill="1" applyBorder="1" applyProtection="1">
      <protection locked="0"/>
    </xf>
    <xf numFmtId="49" fontId="16" fillId="0" borderId="0" xfId="1" applyNumberFormat="1" applyFont="1" applyProtection="1">
      <protection locked="0"/>
    </xf>
    <xf numFmtId="4" fontId="20" fillId="32" borderId="6" xfId="1" applyNumberFormat="1" applyFont="1" applyFill="1" applyBorder="1" applyProtection="1">
      <protection locked="0"/>
    </xf>
    <xf numFmtId="0" fontId="18" fillId="0" borderId="0" xfId="1" applyFont="1" applyAlignment="1" applyProtection="1">
      <alignment horizontal="center"/>
      <protection locked="0"/>
    </xf>
    <xf numFmtId="0" fontId="22" fillId="0" borderId="0" xfId="1" applyFont="1" applyProtection="1">
      <protection locked="0"/>
    </xf>
    <xf numFmtId="4" fontId="17" fillId="30" borderId="12" xfId="1" applyNumberFormat="1" applyFont="1" applyFill="1" applyBorder="1" applyProtection="1">
      <protection locked="0"/>
    </xf>
    <xf numFmtId="4" fontId="17" fillId="30" borderId="6" xfId="1" applyNumberFormat="1" applyFont="1" applyFill="1" applyBorder="1" applyProtection="1">
      <protection locked="0"/>
    </xf>
    <xf numFmtId="4" fontId="17" fillId="32" borderId="6" xfId="1" applyNumberFormat="1" applyFont="1" applyFill="1" applyBorder="1" applyProtection="1">
      <protection locked="0"/>
    </xf>
    <xf numFmtId="4" fontId="17" fillId="32" borderId="0" xfId="4" applyNumberFormat="1" applyFont="1" applyFill="1" applyProtection="1">
      <protection locked="0"/>
    </xf>
    <xf numFmtId="4" fontId="17" fillId="32" borderId="0" xfId="4" applyNumberFormat="1" applyFont="1" applyFill="1" applyAlignment="1" applyProtection="1">
      <alignment horizontal="center"/>
      <protection locked="0"/>
    </xf>
    <xf numFmtId="4" fontId="17" fillId="32" borderId="13" xfId="4" applyNumberFormat="1" applyFont="1" applyFill="1" applyBorder="1" applyAlignment="1" applyProtection="1">
      <alignment horizontal="center"/>
      <protection locked="0"/>
    </xf>
    <xf numFmtId="4" fontId="17" fillId="32" borderId="15" xfId="4" applyNumberFormat="1" applyFont="1" applyFill="1" applyBorder="1" applyAlignment="1" applyProtection="1">
      <alignment horizontal="center"/>
      <protection locked="0"/>
    </xf>
    <xf numFmtId="4" fontId="17" fillId="32" borderId="14" xfId="4" applyNumberFormat="1" applyFont="1" applyFill="1" applyBorder="1" applyAlignment="1" applyProtection="1">
      <alignment horizontal="center"/>
      <protection locked="0"/>
    </xf>
    <xf numFmtId="1" fontId="17" fillId="32" borderId="6" xfId="4" applyNumberFormat="1" applyFont="1" applyFill="1" applyBorder="1" applyProtection="1">
      <protection locked="0"/>
    </xf>
    <xf numFmtId="1" fontId="16" fillId="6" borderId="6" xfId="4" applyNumberFormat="1" applyFill="1" applyBorder="1" applyProtection="1">
      <protection locked="0"/>
    </xf>
    <xf numFmtId="4" fontId="16" fillId="0" borderId="6" xfId="0" applyNumberFormat="1" applyFont="1" applyBorder="1" applyProtection="1">
      <protection locked="0"/>
    </xf>
    <xf numFmtId="4" fontId="25" fillId="0" borderId="6" xfId="6" applyNumberFormat="1" applyFont="1" applyBorder="1" applyProtection="1">
      <protection locked="0"/>
    </xf>
    <xf numFmtId="0" fontId="26" fillId="0" borderId="0" xfId="1" applyFont="1" applyProtection="1">
      <protection locked="0"/>
    </xf>
    <xf numFmtId="0" fontId="27" fillId="0" borderId="0" xfId="1" applyFont="1" applyProtection="1">
      <protection locked="0"/>
    </xf>
    <xf numFmtId="0" fontId="16" fillId="0" borderId="0" xfId="1" applyFont="1" applyAlignment="1" applyProtection="1">
      <alignment horizontal="center"/>
      <protection locked="0"/>
    </xf>
    <xf numFmtId="0" fontId="2" fillId="0" borderId="0" xfId="1" applyFont="1" applyAlignment="1" applyProtection="1">
      <alignment horizontal="center"/>
      <protection locked="0"/>
    </xf>
    <xf numFmtId="4" fontId="16" fillId="0" borderId="6" xfId="1" applyNumberFormat="1" applyFont="1" applyBorder="1" applyProtection="1">
      <protection locked="0"/>
    </xf>
    <xf numFmtId="4" fontId="16" fillId="0" borderId="0" xfId="1" applyNumberFormat="1" applyFont="1" applyProtection="1">
      <protection locked="0"/>
    </xf>
    <xf numFmtId="49" fontId="16" fillId="0" borderId="0" xfId="1" applyNumberFormat="1" applyFont="1" applyAlignment="1" applyProtection="1">
      <alignment vertical="center" wrapText="1"/>
      <protection locked="0"/>
    </xf>
    <xf numFmtId="4" fontId="3" fillId="0" borderId="0" xfId="1" applyNumberFormat="1" applyFont="1" applyProtection="1">
      <protection locked="0"/>
    </xf>
    <xf numFmtId="49" fontId="16" fillId="0" borderId="6" xfId="0" applyNumberFormat="1" applyFont="1" applyBorder="1"/>
    <xf numFmtId="49" fontId="16" fillId="0" borderId="6" xfId="1" applyNumberFormat="1" applyFont="1" applyBorder="1"/>
    <xf numFmtId="49" fontId="28" fillId="0" borderId="6" xfId="1" applyNumberFormat="1" applyFont="1" applyBorder="1"/>
    <xf numFmtId="4" fontId="16" fillId="0" borderId="6" xfId="0" applyNumberFormat="1" applyFont="1" applyBorder="1"/>
    <xf numFmtId="4" fontId="25" fillId="0" borderId="6" xfId="6" applyNumberFormat="1" applyFont="1" applyBorder="1"/>
    <xf numFmtId="4" fontId="17" fillId="32" borderId="6" xfId="4" applyNumberFormat="1" applyFont="1" applyFill="1" applyBorder="1"/>
    <xf numFmtId="4" fontId="16" fillId="0" borderId="6" xfId="1" applyNumberFormat="1" applyFont="1" applyBorder="1"/>
    <xf numFmtId="0" fontId="64" fillId="0" borderId="91" xfId="1" applyFont="1" applyBorder="1" applyProtection="1">
      <protection locked="0" hidden="1"/>
    </xf>
    <xf numFmtId="0" fontId="64" fillId="0" borderId="67" xfId="1" applyFont="1" applyBorder="1" applyProtection="1">
      <protection locked="0" hidden="1"/>
    </xf>
    <xf numFmtId="0" fontId="64" fillId="0" borderId="92" xfId="1" applyFont="1" applyBorder="1" applyProtection="1">
      <protection locked="0" hidden="1"/>
    </xf>
    <xf numFmtId="0" fontId="64" fillId="0" borderId="0" xfId="1" applyFont="1" applyProtection="1">
      <protection locked="0" hidden="1"/>
    </xf>
    <xf numFmtId="0" fontId="64" fillId="0" borderId="0" xfId="1" applyFont="1" applyAlignment="1" applyProtection="1">
      <alignment horizontal="center"/>
      <protection locked="0" hidden="1"/>
    </xf>
    <xf numFmtId="49" fontId="64" fillId="0" borderId="90" xfId="1" applyNumberFormat="1" applyFont="1" applyBorder="1" applyAlignment="1" applyProtection="1">
      <alignment horizontal="center"/>
      <protection locked="0" hidden="1"/>
    </xf>
    <xf numFmtId="0" fontId="112" fillId="0" borderId="0" xfId="1" applyFont="1" applyProtection="1">
      <protection locked="0" hidden="1"/>
    </xf>
    <xf numFmtId="1" fontId="64" fillId="0" borderId="0" xfId="1" applyNumberFormat="1" applyFont="1" applyProtection="1">
      <protection locked="0" hidden="1"/>
    </xf>
    <xf numFmtId="0" fontId="45" fillId="0" borderId="0" xfId="1" applyFont="1" applyProtection="1">
      <protection hidden="1"/>
    </xf>
    <xf numFmtId="0" fontId="46" fillId="0" borderId="0" xfId="1" applyFont="1" applyProtection="1">
      <protection hidden="1"/>
    </xf>
    <xf numFmtId="0" fontId="47" fillId="0" borderId="0" xfId="1" applyFont="1" applyProtection="1">
      <protection hidden="1"/>
    </xf>
    <xf numFmtId="0" fontId="49" fillId="0" borderId="0" xfId="1" applyFont="1" applyProtection="1">
      <protection hidden="1"/>
    </xf>
    <xf numFmtId="14" fontId="16" fillId="0" borderId="0" xfId="1" applyNumberFormat="1" applyFont="1" applyAlignment="1" applyProtection="1">
      <alignment vertical="top" wrapText="1"/>
      <protection hidden="1"/>
    </xf>
    <xf numFmtId="0" fontId="1" fillId="0" borderId="0" xfId="1" applyAlignment="1" applyProtection="1">
      <alignment vertical="top" wrapText="1"/>
      <protection hidden="1"/>
    </xf>
    <xf numFmtId="0" fontId="44" fillId="0" borderId="0" xfId="1" applyFont="1" applyAlignment="1" applyProtection="1">
      <alignment horizontal="center"/>
      <protection hidden="1"/>
    </xf>
    <xf numFmtId="0" fontId="50" fillId="0" borderId="0" xfId="1" applyFont="1" applyProtection="1">
      <protection hidden="1"/>
    </xf>
    <xf numFmtId="1" fontId="44" fillId="0" borderId="0" xfId="1" applyNumberFormat="1" applyFont="1" applyProtection="1">
      <protection hidden="1"/>
    </xf>
    <xf numFmtId="4" fontId="49" fillId="0" borderId="0" xfId="1" applyNumberFormat="1" applyFont="1" applyProtection="1">
      <protection hidden="1"/>
    </xf>
    <xf numFmtId="4" fontId="114" fillId="0" borderId="0" xfId="1" applyNumberFormat="1" applyFont="1" applyProtection="1">
      <protection hidden="1"/>
    </xf>
    <xf numFmtId="0" fontId="13" fillId="4" borderId="0" xfId="1" applyFont="1" applyFill="1" applyProtection="1">
      <protection hidden="1"/>
    </xf>
    <xf numFmtId="4" fontId="13" fillId="4" borderId="0" xfId="1" applyNumberFormat="1" applyFont="1" applyFill="1" applyProtection="1">
      <protection hidden="1"/>
    </xf>
    <xf numFmtId="0" fontId="1" fillId="0" borderId="66" xfId="1" applyBorder="1" applyAlignment="1" applyProtection="1">
      <alignment horizontal="left"/>
      <protection locked="0"/>
    </xf>
    <xf numFmtId="0" fontId="1" fillId="0" borderId="0" xfId="1" applyAlignment="1" applyProtection="1">
      <alignment horizontal="left"/>
      <protection locked="0"/>
    </xf>
    <xf numFmtId="4" fontId="17" fillId="32" borderId="3" xfId="4" applyNumberFormat="1" applyFont="1" applyFill="1" applyBorder="1" applyAlignment="1" applyProtection="1">
      <alignment horizontal="center"/>
      <protection locked="0"/>
    </xf>
    <xf numFmtId="4" fontId="17" fillId="32" borderId="4" xfId="4" applyNumberFormat="1" applyFont="1" applyFill="1" applyBorder="1" applyAlignment="1" applyProtection="1">
      <alignment horizontal="center"/>
      <protection locked="0"/>
    </xf>
    <xf numFmtId="4" fontId="17" fillId="32" borderId="5" xfId="4" applyNumberFormat="1" applyFont="1" applyFill="1" applyBorder="1" applyAlignment="1" applyProtection="1">
      <alignment horizontal="center"/>
      <protection locked="0"/>
    </xf>
    <xf numFmtId="0" fontId="18" fillId="0" borderId="0" xfId="1" applyFont="1" applyAlignment="1" applyProtection="1">
      <alignment horizontal="center"/>
      <protection locked="0"/>
    </xf>
    <xf numFmtId="0" fontId="17" fillId="32" borderId="6" xfId="5" applyFont="1" applyFill="1" applyBorder="1" applyAlignment="1" applyProtection="1">
      <alignment horizontal="left"/>
      <protection locked="0"/>
    </xf>
    <xf numFmtId="0" fontId="18" fillId="0" borderId="0" xfId="1" applyFont="1" applyAlignment="1" applyProtection="1">
      <alignment horizontal="center" vertical="center" wrapText="1"/>
      <protection locked="0"/>
    </xf>
    <xf numFmtId="0" fontId="16" fillId="0" borderId="0" xfId="1" applyFont="1" applyAlignment="1" applyProtection="1">
      <alignment horizontal="left" vertical="center" wrapText="1"/>
      <protection locked="0"/>
    </xf>
    <xf numFmtId="0" fontId="17" fillId="32" borderId="6" xfId="1" applyFont="1" applyFill="1" applyBorder="1" applyAlignment="1" applyProtection="1">
      <alignment horizontal="left"/>
      <protection locked="0"/>
    </xf>
    <xf numFmtId="0" fontId="21" fillId="5" borderId="11" xfId="1" applyFont="1" applyFill="1" applyBorder="1" applyAlignment="1" applyProtection="1">
      <alignment horizontal="center"/>
      <protection locked="0"/>
    </xf>
    <xf numFmtId="0" fontId="21" fillId="5" borderId="0" xfId="1" applyFont="1" applyFill="1" applyAlignment="1" applyProtection="1">
      <alignment horizontal="center"/>
      <protection locked="0"/>
    </xf>
    <xf numFmtId="4" fontId="23" fillId="32" borderId="7" xfId="4" applyNumberFormat="1" applyFont="1" applyFill="1" applyBorder="1" applyAlignment="1" applyProtection="1">
      <alignment horizontal="left" vertical="top" wrapText="1"/>
      <protection locked="0"/>
    </xf>
    <xf numFmtId="4" fontId="17" fillId="32" borderId="9" xfId="4" applyNumberFormat="1" applyFont="1" applyFill="1" applyBorder="1" applyAlignment="1" applyProtection="1">
      <alignment horizontal="left" vertical="top" wrapText="1"/>
      <protection locked="0"/>
    </xf>
    <xf numFmtId="4" fontId="17" fillId="32" borderId="7" xfId="4" applyNumberFormat="1" applyFont="1" applyFill="1" applyBorder="1" applyAlignment="1" applyProtection="1">
      <alignment horizontal="center" wrapText="1"/>
      <protection locked="0"/>
    </xf>
    <xf numFmtId="4" fontId="17" fillId="32" borderId="8" xfId="4" applyNumberFormat="1" applyFont="1" applyFill="1" applyBorder="1" applyAlignment="1" applyProtection="1">
      <alignment horizontal="center"/>
      <protection locked="0"/>
    </xf>
    <xf numFmtId="4" fontId="17" fillId="32" borderId="9" xfId="4" applyNumberFormat="1" applyFont="1" applyFill="1" applyBorder="1" applyAlignment="1" applyProtection="1">
      <alignment horizontal="center"/>
      <protection locked="0"/>
    </xf>
    <xf numFmtId="1" fontId="17" fillId="32" borderId="13" xfId="4" applyNumberFormat="1" applyFont="1" applyFill="1" applyBorder="1" applyAlignment="1" applyProtection="1">
      <alignment horizontal="center"/>
      <protection locked="0"/>
    </xf>
    <xf numFmtId="1" fontId="17" fillId="32" borderId="14" xfId="4" applyNumberFormat="1" applyFont="1" applyFill="1" applyBorder="1" applyAlignment="1" applyProtection="1">
      <alignment horizontal="center"/>
      <protection locked="0"/>
    </xf>
    <xf numFmtId="0" fontId="21" fillId="5" borderId="11" xfId="1" applyFont="1" applyFill="1" applyBorder="1" applyAlignment="1" applyProtection="1">
      <alignment horizontal="center"/>
      <protection hidden="1"/>
    </xf>
    <xf numFmtId="0" fontId="21" fillId="5" borderId="0" xfId="1" applyFont="1" applyFill="1" applyAlignment="1" applyProtection="1">
      <alignment horizontal="center"/>
      <protection hidden="1"/>
    </xf>
    <xf numFmtId="4" fontId="17" fillId="30" borderId="7" xfId="4" applyNumberFormat="1" applyFont="1" applyFill="1" applyBorder="1" applyAlignment="1" applyProtection="1">
      <alignment horizontal="center"/>
      <protection hidden="1"/>
    </xf>
    <xf numFmtId="4" fontId="17" fillId="30" borderId="8" xfId="4" applyNumberFormat="1" applyFont="1" applyFill="1" applyBorder="1" applyAlignment="1" applyProtection="1">
      <alignment horizontal="center"/>
      <protection hidden="1"/>
    </xf>
    <xf numFmtId="4" fontId="17" fillId="30" borderId="9" xfId="4" applyNumberFormat="1" applyFont="1" applyFill="1" applyBorder="1" applyAlignment="1" applyProtection="1">
      <alignment horizontal="center"/>
      <protection hidden="1"/>
    </xf>
    <xf numFmtId="4" fontId="16" fillId="0" borderId="0" xfId="1" applyNumberFormat="1" applyFont="1" applyAlignment="1" applyProtection="1">
      <alignment horizontal="center"/>
      <protection hidden="1"/>
    </xf>
    <xf numFmtId="0" fontId="18" fillId="0" borderId="0" xfId="1" applyFont="1" applyAlignment="1" applyProtection="1">
      <alignment horizontal="center"/>
      <protection hidden="1"/>
    </xf>
    <xf numFmtId="0" fontId="17" fillId="32" borderId="6" xfId="5" applyFont="1" applyFill="1" applyBorder="1" applyAlignment="1" applyProtection="1">
      <alignment horizontal="left"/>
      <protection hidden="1"/>
    </xf>
    <xf numFmtId="0" fontId="18" fillId="0" borderId="0" xfId="1" applyFont="1" applyAlignment="1" applyProtection="1">
      <alignment horizontal="center" vertical="center" wrapText="1"/>
      <protection hidden="1"/>
    </xf>
    <xf numFmtId="0" fontId="17" fillId="32" borderId="6" xfId="1" applyFont="1" applyFill="1" applyBorder="1" applyAlignment="1" applyProtection="1">
      <alignment horizontal="left"/>
      <protection hidden="1"/>
    </xf>
    <xf numFmtId="49" fontId="35" fillId="0" borderId="0" xfId="1" applyNumberFormat="1" applyFont="1" applyAlignment="1" applyProtection="1">
      <alignment horizontal="center"/>
      <protection hidden="1"/>
    </xf>
    <xf numFmtId="0" fontId="42" fillId="0" borderId="0" xfId="1" applyFont="1" applyAlignment="1" applyProtection="1">
      <alignment horizontal="center" wrapText="1"/>
      <protection locked="0" hidden="1"/>
    </xf>
    <xf numFmtId="4" fontId="42" fillId="0" borderId="0" xfId="1" applyNumberFormat="1" applyFont="1" applyAlignment="1" applyProtection="1">
      <alignment horizontal="center" wrapText="1"/>
      <protection locked="0" hidden="1"/>
    </xf>
    <xf numFmtId="4" fontId="42" fillId="0" borderId="0" xfId="1" applyNumberFormat="1" applyFont="1" applyAlignment="1" applyProtection="1">
      <alignment horizontal="center" wrapText="1"/>
      <protection hidden="1"/>
    </xf>
    <xf numFmtId="0" fontId="42" fillId="0" borderId="0" xfId="1" applyFont="1" applyAlignment="1" applyProtection="1">
      <alignment horizontal="center" wrapText="1"/>
      <protection hidden="1"/>
    </xf>
    <xf numFmtId="49" fontId="42" fillId="0" borderId="0" xfId="1" applyNumberFormat="1" applyFont="1" applyAlignment="1" applyProtection="1">
      <alignment horizontal="left" wrapText="1"/>
      <protection hidden="1"/>
    </xf>
    <xf numFmtId="0" fontId="42" fillId="0" borderId="0" xfId="1" applyFont="1" applyAlignment="1" applyProtection="1">
      <alignment horizontal="left" wrapText="1"/>
      <protection hidden="1"/>
    </xf>
    <xf numFmtId="14" fontId="43" fillId="0" borderId="0" xfId="1" applyNumberFormat="1" applyFont="1" applyAlignment="1" applyProtection="1">
      <alignment horizontal="center"/>
      <protection hidden="1"/>
    </xf>
    <xf numFmtId="0" fontId="43" fillId="0" borderId="0" xfId="1" applyFont="1" applyAlignment="1" applyProtection="1">
      <alignment horizontal="center"/>
      <protection hidden="1"/>
    </xf>
    <xf numFmtId="49" fontId="48" fillId="0" borderId="17" xfId="1" applyNumberFormat="1" applyFont="1" applyBorder="1" applyAlignment="1" applyProtection="1">
      <alignment horizontal="left"/>
      <protection hidden="1"/>
    </xf>
    <xf numFmtId="0" fontId="48" fillId="0" borderId="17" xfId="1" applyFont="1" applyBorder="1" applyAlignment="1" applyProtection="1">
      <alignment horizontal="left"/>
      <protection hidden="1"/>
    </xf>
    <xf numFmtId="0" fontId="13" fillId="0" borderId="0" xfId="1" applyFont="1" applyAlignment="1" applyProtection="1">
      <alignment horizontal="left" vertical="top" wrapText="1"/>
      <protection hidden="1"/>
    </xf>
    <xf numFmtId="14" fontId="16" fillId="0" borderId="18" xfId="1" applyNumberFormat="1" applyFont="1" applyBorder="1" applyAlignment="1" applyProtection="1">
      <alignment horizontal="left" vertical="top" wrapText="1"/>
      <protection hidden="1"/>
    </xf>
    <xf numFmtId="14" fontId="16" fillId="0" borderId="0" xfId="1" applyNumberFormat="1" applyFont="1" applyAlignment="1" applyProtection="1">
      <alignment horizontal="center" vertical="top" wrapText="1"/>
      <protection hidden="1"/>
    </xf>
    <xf numFmtId="0" fontId="13" fillId="0" borderId="17" xfId="1" applyFont="1" applyBorder="1" applyAlignment="1" applyProtection="1">
      <alignment horizontal="left" vertical="top" wrapText="1"/>
      <protection hidden="1"/>
    </xf>
    <xf numFmtId="0" fontId="42" fillId="0" borderId="72" xfId="1" applyFont="1" applyBorder="1" applyAlignment="1" applyProtection="1">
      <alignment horizontal="left" vertical="top" wrapText="1"/>
      <protection hidden="1"/>
    </xf>
    <xf numFmtId="0" fontId="42" fillId="0" borderId="0" xfId="1" applyFont="1" applyAlignment="1" applyProtection="1">
      <alignment horizontal="left" vertical="top" wrapText="1"/>
      <protection hidden="1"/>
    </xf>
    <xf numFmtId="0" fontId="11" fillId="0" borderId="0" xfId="1" applyFont="1" applyAlignment="1" applyProtection="1">
      <alignment horizontal="center" wrapText="1"/>
      <protection hidden="1"/>
    </xf>
    <xf numFmtId="3" fontId="50" fillId="0" borderId="72" xfId="1" applyNumberFormat="1" applyFont="1" applyBorder="1" applyAlignment="1" applyProtection="1">
      <alignment horizontal="right"/>
      <protection locked="0"/>
    </xf>
    <xf numFmtId="0" fontId="16" fillId="0" borderId="19" xfId="1" applyFont="1" applyBorder="1" applyAlignment="1" applyProtection="1">
      <alignment horizontal="left" vertical="top" wrapText="1"/>
      <protection hidden="1"/>
    </xf>
    <xf numFmtId="0" fontId="16" fillId="0" borderId="0" xfId="1" applyFont="1" applyAlignment="1" applyProtection="1">
      <alignment horizontal="left" vertical="top" wrapText="1"/>
      <protection hidden="1"/>
    </xf>
    <xf numFmtId="0" fontId="16" fillId="0" borderId="0" xfId="1" applyFont="1" applyAlignment="1" applyProtection="1">
      <alignment horizontal="center" vertical="top" wrapText="1"/>
      <protection hidden="1"/>
    </xf>
    <xf numFmtId="0" fontId="13" fillId="0" borderId="72" xfId="1" applyFont="1" applyBorder="1" applyAlignment="1" applyProtection="1">
      <alignment horizontal="right" vertical="top" wrapText="1"/>
      <protection locked="0"/>
    </xf>
    <xf numFmtId="0" fontId="13" fillId="0" borderId="0" xfId="1" applyFont="1" applyAlignment="1" applyProtection="1">
      <alignment horizontal="left" vertical="top" wrapText="1"/>
      <protection locked="0"/>
    </xf>
    <xf numFmtId="0" fontId="51" fillId="0" borderId="0" xfId="1" applyFont="1" applyAlignment="1" applyProtection="1">
      <alignment horizontal="center" vertical="top" wrapText="1"/>
      <protection locked="0"/>
    </xf>
    <xf numFmtId="0" fontId="13" fillId="0" borderId="0" xfId="1" applyFont="1" applyAlignment="1" applyProtection="1">
      <alignment horizontal="center" vertical="top" wrapText="1"/>
      <protection locked="0"/>
    </xf>
    <xf numFmtId="0" fontId="42" fillId="0" borderId="0" xfId="1" applyFont="1" applyAlignment="1" applyProtection="1">
      <alignment horizontal="left" vertical="top" wrapText="1"/>
      <protection locked="0"/>
    </xf>
    <xf numFmtId="1" fontId="44" fillId="0" borderId="72" xfId="1" applyNumberFormat="1" applyFont="1" applyBorder="1" applyAlignment="1" applyProtection="1">
      <alignment horizontal="right"/>
      <protection hidden="1"/>
    </xf>
    <xf numFmtId="0" fontId="50" fillId="0" borderId="72" xfId="1" applyFont="1" applyBorder="1" applyAlignment="1" applyProtection="1">
      <alignment horizontal="center" vertical="center"/>
      <protection hidden="1"/>
    </xf>
    <xf numFmtId="0" fontId="50" fillId="0" borderId="72" xfId="1" applyFont="1" applyBorder="1" applyAlignment="1" applyProtection="1">
      <alignment horizontal="center"/>
      <protection hidden="1"/>
    </xf>
    <xf numFmtId="0" fontId="44" fillId="0" borderId="72" xfId="1" applyFont="1" applyBorder="1" applyAlignment="1" applyProtection="1">
      <alignment horizontal="left"/>
      <protection hidden="1"/>
    </xf>
    <xf numFmtId="0" fontId="44" fillId="0" borderId="73" xfId="1" applyFont="1" applyBorder="1" applyAlignment="1" applyProtection="1">
      <alignment horizontal="left"/>
      <protection hidden="1"/>
    </xf>
    <xf numFmtId="0" fontId="44" fillId="0" borderId="74" xfId="1" applyFont="1" applyBorder="1" applyAlignment="1" applyProtection="1">
      <alignment horizontal="left"/>
      <protection hidden="1"/>
    </xf>
    <xf numFmtId="0" fontId="13" fillId="0" borderId="72" xfId="1" applyFont="1" applyBorder="1" applyAlignment="1" applyProtection="1">
      <alignment horizontal="left"/>
      <protection locked="0"/>
    </xf>
    <xf numFmtId="0" fontId="50" fillId="0" borderId="75" xfId="1" applyFont="1" applyBorder="1" applyAlignment="1" applyProtection="1">
      <alignment horizontal="center" vertical="center"/>
      <protection locked="0"/>
    </xf>
    <xf numFmtId="0" fontId="50" fillId="0" borderId="76" xfId="1" applyFont="1" applyBorder="1" applyAlignment="1" applyProtection="1">
      <alignment horizontal="center" vertical="center"/>
      <protection locked="0"/>
    </xf>
    <xf numFmtId="0" fontId="50" fillId="0" borderId="77" xfId="1" applyFont="1" applyBorder="1" applyAlignment="1" applyProtection="1">
      <alignment horizontal="center" vertical="center"/>
      <protection locked="0"/>
    </xf>
    <xf numFmtId="0" fontId="50" fillId="0" borderId="81" xfId="1" applyFont="1" applyBorder="1" applyAlignment="1" applyProtection="1">
      <alignment horizontal="center" vertical="center"/>
      <protection locked="0"/>
    </xf>
    <xf numFmtId="0" fontId="50" fillId="0" borderId="0" xfId="1" applyFont="1" applyAlignment="1" applyProtection="1">
      <alignment horizontal="center" vertical="center"/>
      <protection locked="0"/>
    </xf>
    <xf numFmtId="0" fontId="50" fillId="0" borderId="82" xfId="1" applyFont="1" applyBorder="1" applyAlignment="1" applyProtection="1">
      <alignment horizontal="center" vertical="center"/>
      <protection locked="0"/>
    </xf>
    <xf numFmtId="0" fontId="50" fillId="0" borderId="78" xfId="1" applyFont="1" applyBorder="1" applyAlignment="1" applyProtection="1">
      <alignment horizontal="center" vertical="center"/>
      <protection locked="0"/>
    </xf>
    <xf numFmtId="0" fontId="50" fillId="0" borderId="79" xfId="1" applyFont="1" applyBorder="1" applyAlignment="1" applyProtection="1">
      <alignment horizontal="center" vertical="center"/>
      <protection locked="0"/>
    </xf>
    <xf numFmtId="0" fontId="50" fillId="0" borderId="80" xfId="1" applyFont="1" applyBorder="1" applyAlignment="1" applyProtection="1">
      <alignment horizontal="center" vertical="center"/>
      <protection locked="0"/>
    </xf>
    <xf numFmtId="0" fontId="50" fillId="0" borderId="75" xfId="1" applyFont="1" applyBorder="1" applyAlignment="1" applyProtection="1">
      <alignment horizontal="center"/>
      <protection locked="0"/>
    </xf>
    <xf numFmtId="0" fontId="50" fillId="0" borderId="76" xfId="1" applyFont="1" applyBorder="1" applyAlignment="1" applyProtection="1">
      <alignment horizontal="center"/>
      <protection locked="0"/>
    </xf>
    <xf numFmtId="0" fontId="50" fillId="0" borderId="81" xfId="1" applyFont="1" applyBorder="1" applyAlignment="1" applyProtection="1">
      <alignment horizontal="center"/>
      <protection locked="0"/>
    </xf>
    <xf numFmtId="0" fontId="50" fillId="0" borderId="0" xfId="1" applyFont="1" applyAlignment="1" applyProtection="1">
      <alignment horizontal="center"/>
      <protection locked="0"/>
    </xf>
    <xf numFmtId="0" fontId="50" fillId="0" borderId="78" xfId="1" applyFont="1" applyBorder="1" applyAlignment="1" applyProtection="1">
      <alignment horizontal="center"/>
      <protection locked="0"/>
    </xf>
    <xf numFmtId="0" fontId="50" fillId="0" borderId="79" xfId="1" applyFont="1" applyBorder="1" applyAlignment="1" applyProtection="1">
      <alignment horizontal="center"/>
      <protection locked="0"/>
    </xf>
    <xf numFmtId="0" fontId="50" fillId="0" borderId="74" xfId="1" applyFont="1" applyBorder="1" applyAlignment="1" applyProtection="1">
      <alignment horizontal="center"/>
      <protection locked="0"/>
    </xf>
    <xf numFmtId="0" fontId="50" fillId="0" borderId="72" xfId="1" applyFont="1" applyBorder="1" applyAlignment="1" applyProtection="1">
      <alignment horizontal="center"/>
      <protection locked="0"/>
    </xf>
    <xf numFmtId="0" fontId="50" fillId="0" borderId="86" xfId="1" applyFont="1" applyBorder="1" applyAlignment="1" applyProtection="1">
      <alignment horizontal="center"/>
      <protection locked="0"/>
    </xf>
    <xf numFmtId="0" fontId="50" fillId="0" borderId="82" xfId="1" applyFont="1" applyBorder="1" applyAlignment="1" applyProtection="1">
      <alignment horizontal="center"/>
      <protection locked="0"/>
    </xf>
    <xf numFmtId="3" fontId="50" fillId="0" borderId="0" xfId="1" applyNumberFormat="1" applyFont="1" applyAlignment="1" applyProtection="1">
      <alignment horizontal="right"/>
      <protection locked="0"/>
    </xf>
    <xf numFmtId="49" fontId="42" fillId="0" borderId="0" xfId="1" applyNumberFormat="1" applyFont="1" applyAlignment="1" applyProtection="1">
      <alignment horizontal="left" vertical="top" wrapText="1"/>
      <protection locked="0"/>
    </xf>
    <xf numFmtId="3" fontId="13" fillId="0" borderId="0" xfId="1" applyNumberFormat="1" applyFont="1" applyAlignment="1" applyProtection="1">
      <alignment horizontal="right" vertical="top" wrapText="1"/>
      <protection locked="0"/>
    </xf>
    <xf numFmtId="0" fontId="100" fillId="0" borderId="0" xfId="1" applyFont="1" applyAlignment="1" applyProtection="1">
      <alignment horizontal="center"/>
      <protection locked="0"/>
    </xf>
    <xf numFmtId="0" fontId="13" fillId="0" borderId="72" xfId="1" applyFont="1" applyBorder="1" applyAlignment="1" applyProtection="1">
      <alignment horizontal="left" vertical="top" wrapText="1"/>
      <protection locked="0"/>
    </xf>
    <xf numFmtId="0" fontId="13" fillId="0" borderId="72" xfId="1" applyFont="1" applyBorder="1" applyAlignment="1" applyProtection="1">
      <alignment horizontal="center" vertical="top" wrapText="1"/>
      <protection locked="0"/>
    </xf>
    <xf numFmtId="0" fontId="13" fillId="0" borderId="72" xfId="1" applyFont="1" applyBorder="1" applyAlignment="1" applyProtection="1">
      <alignment horizontal="center" vertical="center" wrapText="1"/>
      <protection locked="0"/>
    </xf>
    <xf numFmtId="0" fontId="13" fillId="0" borderId="72" xfId="1" applyFont="1" applyBorder="1" applyAlignment="1" applyProtection="1">
      <alignment horizontal="left" vertical="center" wrapText="1"/>
      <protection locked="0"/>
    </xf>
    <xf numFmtId="0" fontId="44" fillId="0" borderId="0" xfId="1" applyFont="1" applyAlignment="1" applyProtection="1">
      <alignment horizontal="center"/>
      <protection locked="0"/>
    </xf>
    <xf numFmtId="0" fontId="13" fillId="0" borderId="0" xfId="1" applyFont="1" applyAlignment="1" applyProtection="1">
      <alignment horizontal="justify" vertical="justify" wrapText="1"/>
      <protection locked="0"/>
    </xf>
    <xf numFmtId="0" fontId="39" fillId="0" borderId="0" xfId="1" applyFont="1" applyAlignment="1" applyProtection="1">
      <alignment horizontal="left" vertical="top" wrapText="1"/>
      <protection locked="0"/>
    </xf>
    <xf numFmtId="0" fontId="13" fillId="0" borderId="0" xfId="1" applyFont="1" applyAlignment="1" applyProtection="1">
      <alignment horizontal="left" vertical="justify" wrapText="1" readingOrder="2"/>
      <protection locked="0"/>
    </xf>
    <xf numFmtId="0" fontId="46" fillId="0" borderId="0" xfId="1" applyFont="1" applyAlignment="1" applyProtection="1">
      <alignment horizontal="left" vertical="top" wrapText="1"/>
      <protection locked="0"/>
    </xf>
    <xf numFmtId="0" fontId="48" fillId="0" borderId="0" xfId="1" applyFont="1" applyAlignment="1" applyProtection="1">
      <alignment horizontal="left" vertical="top" wrapText="1"/>
      <protection locked="0"/>
    </xf>
    <xf numFmtId="169" fontId="44" fillId="0" borderId="0" xfId="1" applyNumberFormat="1" applyFont="1" applyAlignment="1" applyProtection="1">
      <alignment horizontal="right"/>
      <protection locked="0"/>
    </xf>
    <xf numFmtId="0" fontId="13" fillId="0" borderId="75" xfId="1" applyFont="1" applyBorder="1" applyAlignment="1" applyProtection="1">
      <alignment horizontal="left" vertical="top" wrapText="1"/>
      <protection locked="0"/>
    </xf>
    <xf numFmtId="0" fontId="13" fillId="0" borderId="76" xfId="1" applyFont="1" applyBorder="1" applyAlignment="1" applyProtection="1">
      <alignment horizontal="left" vertical="top" wrapText="1"/>
      <protection locked="0"/>
    </xf>
    <xf numFmtId="0" fontId="13" fillId="0" borderId="77" xfId="1" applyFont="1" applyBorder="1" applyAlignment="1" applyProtection="1">
      <alignment horizontal="left" vertical="top" wrapText="1"/>
      <protection locked="0"/>
    </xf>
    <xf numFmtId="0" fontId="13" fillId="0" borderId="78" xfId="1" applyFont="1" applyBorder="1" applyAlignment="1" applyProtection="1">
      <alignment horizontal="left" vertical="top" wrapText="1"/>
      <protection locked="0"/>
    </xf>
    <xf numFmtId="0" fontId="13" fillId="0" borderId="79" xfId="1" applyFont="1" applyBorder="1" applyAlignment="1" applyProtection="1">
      <alignment horizontal="left" vertical="top" wrapText="1"/>
      <protection locked="0"/>
    </xf>
    <xf numFmtId="0" fontId="13" fillId="0" borderId="80" xfId="1" applyFont="1" applyBorder="1" applyAlignment="1" applyProtection="1">
      <alignment horizontal="left" vertical="top" wrapText="1"/>
      <protection locked="0"/>
    </xf>
    <xf numFmtId="0" fontId="16" fillId="0" borderId="72" xfId="1" applyFont="1" applyBorder="1" applyAlignment="1" applyProtection="1">
      <alignment horizontal="center" vertical="top" wrapText="1"/>
      <protection locked="0"/>
    </xf>
    <xf numFmtId="0" fontId="16" fillId="0" borderId="72" xfId="1" applyFont="1" applyBorder="1" applyAlignment="1" applyProtection="1">
      <alignment horizontal="left" vertical="top" wrapText="1"/>
      <protection locked="0"/>
    </xf>
    <xf numFmtId="0" fontId="39" fillId="0" borderId="72" xfId="1" applyFont="1" applyBorder="1" applyAlignment="1" applyProtection="1">
      <alignment horizontal="left" vertical="top" wrapText="1"/>
      <protection locked="0"/>
    </xf>
    <xf numFmtId="0" fontId="1" fillId="0" borderId="72" xfId="1" applyBorder="1" applyAlignment="1" applyProtection="1">
      <alignment horizontal="left" vertical="top" wrapText="1"/>
      <protection locked="0"/>
    </xf>
    <xf numFmtId="0" fontId="50" fillId="0" borderId="75" xfId="1" applyFont="1" applyBorder="1" applyAlignment="1" applyProtection="1">
      <alignment horizontal="left" vertical="top" wrapText="1"/>
      <protection locked="0"/>
    </xf>
    <xf numFmtId="0" fontId="50" fillId="0" borderId="76" xfId="1" applyFont="1" applyBorder="1" applyAlignment="1" applyProtection="1">
      <alignment horizontal="left" vertical="top" wrapText="1"/>
      <protection locked="0"/>
    </xf>
    <xf numFmtId="0" fontId="50" fillId="0" borderId="77" xfId="1" applyFont="1" applyBorder="1" applyAlignment="1" applyProtection="1">
      <alignment horizontal="left" vertical="top" wrapText="1"/>
      <protection locked="0"/>
    </xf>
    <xf numFmtId="0" fontId="50" fillId="0" borderId="81" xfId="1" applyFont="1" applyBorder="1" applyAlignment="1" applyProtection="1">
      <alignment horizontal="left" vertical="top" wrapText="1"/>
      <protection locked="0"/>
    </xf>
    <xf numFmtId="0" fontId="50" fillId="0" borderId="0" xfId="1" applyFont="1" applyAlignment="1" applyProtection="1">
      <alignment horizontal="left" vertical="top" wrapText="1"/>
      <protection locked="0"/>
    </xf>
    <xf numFmtId="0" fontId="50" fillId="0" borderId="82" xfId="1" applyFont="1" applyBorder="1" applyAlignment="1" applyProtection="1">
      <alignment horizontal="left" vertical="top" wrapText="1"/>
      <protection locked="0"/>
    </xf>
    <xf numFmtId="0" fontId="50" fillId="0" borderId="78" xfId="1" applyFont="1" applyBorder="1" applyAlignment="1" applyProtection="1">
      <alignment horizontal="left" vertical="top" wrapText="1"/>
      <protection locked="0"/>
    </xf>
    <xf numFmtId="0" fontId="50" fillId="0" borderId="79" xfId="1" applyFont="1" applyBorder="1" applyAlignment="1" applyProtection="1">
      <alignment horizontal="left" vertical="top" wrapText="1"/>
      <protection locked="0"/>
    </xf>
    <xf numFmtId="0" fontId="50" fillId="0" borderId="80" xfId="1" applyFont="1" applyBorder="1" applyAlignment="1" applyProtection="1">
      <alignment horizontal="left" vertical="top" wrapText="1"/>
      <protection locked="0"/>
    </xf>
    <xf numFmtId="0" fontId="116" fillId="0" borderId="72" xfId="1" applyFont="1" applyBorder="1" applyAlignment="1" applyProtection="1">
      <alignment horizontal="left" vertical="top" wrapText="1"/>
      <protection locked="0"/>
    </xf>
    <xf numFmtId="0" fontId="13" fillId="0" borderId="72" xfId="1" applyFont="1" applyBorder="1" applyAlignment="1" applyProtection="1">
      <alignment horizontal="center" vertical="center"/>
      <protection locked="0"/>
    </xf>
    <xf numFmtId="0" fontId="16" fillId="0" borderId="83" xfId="1" applyFont="1" applyBorder="1" applyAlignment="1" applyProtection="1">
      <alignment horizontal="center" vertical="justify"/>
      <protection locked="0"/>
    </xf>
    <xf numFmtId="0" fontId="16" fillId="0" borderId="72" xfId="1" applyFont="1" applyBorder="1" applyAlignment="1" applyProtection="1">
      <alignment horizontal="center" vertical="justify"/>
      <protection locked="0"/>
    </xf>
    <xf numFmtId="0" fontId="16" fillId="0" borderId="72" xfId="1" applyFont="1" applyBorder="1" applyAlignment="1" applyProtection="1">
      <alignment horizontal="left" vertical="center" wrapText="1" indent="1"/>
      <protection locked="0"/>
    </xf>
    <xf numFmtId="0" fontId="16" fillId="0" borderId="72" xfId="1" applyFont="1" applyBorder="1" applyAlignment="1" applyProtection="1">
      <alignment horizontal="center" vertical="center" wrapText="1"/>
      <protection locked="0"/>
    </xf>
    <xf numFmtId="0" fontId="110" fillId="0" borderId="84" xfId="1" applyFont="1" applyBorder="1" applyAlignment="1" applyProtection="1">
      <alignment horizontal="center" vertical="top" wrapText="1"/>
      <protection locked="0"/>
    </xf>
    <xf numFmtId="0" fontId="110" fillId="0" borderId="85" xfId="1" applyFont="1" applyBorder="1" applyAlignment="1" applyProtection="1">
      <alignment horizontal="center" vertical="top" wrapText="1"/>
      <protection locked="0"/>
    </xf>
    <xf numFmtId="0" fontId="110" fillId="0" borderId="83" xfId="1" applyFont="1" applyBorder="1" applyAlignment="1" applyProtection="1">
      <alignment horizontal="center" vertical="top" wrapText="1"/>
      <protection locked="0"/>
    </xf>
    <xf numFmtId="0" fontId="13" fillId="0" borderId="0" xfId="8" applyFont="1" applyAlignment="1" applyProtection="1">
      <alignment horizontal="left" vertical="top" wrapText="1"/>
      <protection locked="0"/>
    </xf>
    <xf numFmtId="0" fontId="13" fillId="0" borderId="0" xfId="8" applyFont="1" applyBorder="1" applyAlignment="1" applyProtection="1">
      <alignment horizontal="left" vertical="top" wrapText="1"/>
      <protection locked="0"/>
    </xf>
    <xf numFmtId="0" fontId="42" fillId="0" borderId="0" xfId="8" applyFont="1" applyAlignment="1" applyProtection="1">
      <alignment horizontal="left" vertical="top" wrapText="1"/>
      <protection locked="0"/>
    </xf>
    <xf numFmtId="0" fontId="13" fillId="0" borderId="0" xfId="1" applyFont="1" applyAlignment="1" applyProtection="1">
      <alignment horizontal="right" vertical="justify" wrapText="1"/>
      <protection locked="0"/>
    </xf>
    <xf numFmtId="0" fontId="13" fillId="0" borderId="0" xfId="1" applyFont="1" applyAlignment="1" applyProtection="1">
      <alignment horizontal="left" vertical="justify" wrapText="1"/>
      <protection locked="0"/>
    </xf>
    <xf numFmtId="0" fontId="50" fillId="0" borderId="73" xfId="1" applyFont="1" applyBorder="1" applyAlignment="1" applyProtection="1">
      <alignment horizontal="center"/>
      <protection locked="0"/>
    </xf>
    <xf numFmtId="0" fontId="50" fillId="0" borderId="72" xfId="1" applyFont="1" applyBorder="1" applyAlignment="1" applyProtection="1">
      <alignment horizontal="center" vertical="center"/>
      <protection locked="0"/>
    </xf>
    <xf numFmtId="0" fontId="50" fillId="0" borderId="77" xfId="1" applyFont="1" applyBorder="1" applyAlignment="1" applyProtection="1">
      <alignment horizontal="center"/>
      <protection locked="0"/>
    </xf>
    <xf numFmtId="1" fontId="13" fillId="0" borderId="72" xfId="1" applyNumberFormat="1" applyFont="1" applyBorder="1" applyAlignment="1" applyProtection="1">
      <alignment horizontal="center"/>
      <protection locked="0"/>
    </xf>
    <xf numFmtId="1" fontId="13" fillId="0" borderId="72" xfId="1" applyNumberFormat="1" applyFont="1" applyBorder="1" applyProtection="1">
      <protection locked="0"/>
    </xf>
    <xf numFmtId="1" fontId="13" fillId="0" borderId="72" xfId="1" applyNumberFormat="1" applyFont="1" applyBorder="1" applyAlignment="1" applyProtection="1">
      <alignment horizontal="right"/>
      <protection locked="0"/>
    </xf>
    <xf numFmtId="1" fontId="13" fillId="0" borderId="72" xfId="1" applyNumberFormat="1" applyFont="1" applyBorder="1" applyAlignment="1" applyProtection="1">
      <alignment horizontal="right" wrapText="1"/>
      <protection locked="0"/>
    </xf>
    <xf numFmtId="0" fontId="50" fillId="0" borderId="84" xfId="1" applyFont="1" applyBorder="1" applyAlignment="1" applyProtection="1">
      <alignment horizontal="center"/>
      <protection locked="0"/>
    </xf>
    <xf numFmtId="0" fontId="50" fillId="0" borderId="85" xfId="1" applyFont="1" applyBorder="1" applyAlignment="1" applyProtection="1">
      <alignment horizontal="center"/>
      <protection locked="0"/>
    </xf>
    <xf numFmtId="0" fontId="50" fillId="0" borderId="80" xfId="1" applyFont="1" applyBorder="1" applyAlignment="1" applyProtection="1">
      <alignment horizontal="center"/>
      <protection locked="0"/>
    </xf>
    <xf numFmtId="1" fontId="44" fillId="0" borderId="72" xfId="1" applyNumberFormat="1" applyFont="1" applyBorder="1" applyAlignment="1" applyProtection="1">
      <alignment horizontal="right"/>
      <protection locked="0"/>
    </xf>
    <xf numFmtId="1" fontId="42" fillId="0" borderId="72" xfId="1" applyNumberFormat="1" applyFont="1" applyBorder="1" applyAlignment="1" applyProtection="1">
      <alignment horizontal="right"/>
      <protection locked="0"/>
    </xf>
    <xf numFmtId="1" fontId="81" fillId="0" borderId="72" xfId="1" applyNumberFormat="1" applyFont="1" applyBorder="1" applyProtection="1">
      <protection locked="0"/>
    </xf>
    <xf numFmtId="0" fontId="53" fillId="0" borderId="81" xfId="1" applyFont="1" applyBorder="1" applyAlignment="1" applyProtection="1">
      <alignment horizontal="center" vertical="center"/>
      <protection locked="0"/>
    </xf>
    <xf numFmtId="0" fontId="53" fillId="0" borderId="0" xfId="1" applyFont="1" applyAlignment="1" applyProtection="1">
      <alignment horizontal="center" vertical="center"/>
      <protection locked="0"/>
    </xf>
    <xf numFmtId="0" fontId="53" fillId="0" borderId="82" xfId="1" applyFont="1" applyBorder="1" applyAlignment="1" applyProtection="1">
      <alignment horizontal="center" vertical="center"/>
      <protection locked="0"/>
    </xf>
    <xf numFmtId="0" fontId="53" fillId="0" borderId="73" xfId="1" applyFont="1" applyBorder="1" applyAlignment="1" applyProtection="1">
      <alignment horizontal="center" vertical="top" wrapText="1"/>
      <protection locked="0"/>
    </xf>
    <xf numFmtId="0" fontId="53" fillId="0" borderId="86" xfId="1" applyFont="1" applyBorder="1" applyAlignment="1" applyProtection="1">
      <alignment horizontal="center" vertical="top" wrapText="1"/>
      <protection locked="0"/>
    </xf>
    <xf numFmtId="0" fontId="53" fillId="0" borderId="74" xfId="1" applyFont="1" applyBorder="1" applyAlignment="1" applyProtection="1">
      <alignment horizontal="center" vertical="top" wrapText="1"/>
      <protection locked="0"/>
    </xf>
    <xf numFmtId="0" fontId="53" fillId="0" borderId="0" xfId="1" applyFont="1" applyAlignment="1" applyProtection="1">
      <alignment horizontal="center" vertical="center" wrapText="1"/>
      <protection locked="0"/>
    </xf>
    <xf numFmtId="0" fontId="53" fillId="0" borderId="73" xfId="1" applyFont="1" applyBorder="1" applyAlignment="1" applyProtection="1">
      <alignment horizontal="center"/>
      <protection locked="0"/>
    </xf>
    <xf numFmtId="0" fontId="44" fillId="0" borderId="72" xfId="1" applyFont="1" applyBorder="1" applyAlignment="1" applyProtection="1">
      <alignment horizontal="left" vertical="top" wrapText="1"/>
      <protection locked="0"/>
    </xf>
    <xf numFmtId="0" fontId="42" fillId="0" borderId="73" xfId="1" applyFont="1" applyBorder="1" applyAlignment="1" applyProtection="1">
      <alignment horizontal="center" vertical="top" wrapText="1"/>
      <protection locked="0"/>
    </xf>
    <xf numFmtId="0" fontId="42" fillId="0" borderId="86" xfId="1" applyFont="1" applyBorder="1" applyAlignment="1" applyProtection="1">
      <alignment horizontal="center" vertical="top" wrapText="1"/>
      <protection locked="0"/>
    </xf>
    <xf numFmtId="0" fontId="42" fillId="0" borderId="74" xfId="1" applyFont="1" applyBorder="1" applyAlignment="1" applyProtection="1">
      <alignment horizontal="center" vertical="top" wrapText="1"/>
      <protection locked="0"/>
    </xf>
    <xf numFmtId="0" fontId="42" fillId="0" borderId="72" xfId="1" applyFont="1" applyBorder="1" applyAlignment="1" applyProtection="1">
      <alignment horizontal="center"/>
      <protection locked="0"/>
    </xf>
    <xf numFmtId="1" fontId="44" fillId="0" borderId="0" xfId="1" applyNumberFormat="1" applyFont="1" applyProtection="1">
      <protection locked="0"/>
    </xf>
    <xf numFmtId="1" fontId="81" fillId="0" borderId="72" xfId="1" applyNumberFormat="1" applyFont="1" applyBorder="1" applyAlignment="1" applyProtection="1">
      <alignment horizontal="right"/>
      <protection locked="0"/>
    </xf>
    <xf numFmtId="1" fontId="44" fillId="0" borderId="0" xfId="1" applyNumberFormat="1" applyFont="1" applyAlignment="1" applyProtection="1">
      <alignment horizontal="right"/>
      <protection locked="0"/>
    </xf>
    <xf numFmtId="1" fontId="83" fillId="0" borderId="72" xfId="1" applyNumberFormat="1" applyFont="1" applyBorder="1" applyAlignment="1" applyProtection="1">
      <alignment horizontal="right"/>
      <protection locked="0"/>
    </xf>
    <xf numFmtId="1" fontId="13" fillId="0" borderId="87" xfId="1" applyNumberFormat="1" applyFont="1" applyBorder="1" applyAlignment="1" applyProtection="1">
      <alignment horizontal="right"/>
      <protection locked="0"/>
    </xf>
    <xf numFmtId="0" fontId="53" fillId="0" borderId="72" xfId="1" applyFont="1" applyBorder="1" applyAlignment="1" applyProtection="1">
      <alignment horizontal="center" vertical="center" wrapText="1"/>
      <protection locked="0"/>
    </xf>
    <xf numFmtId="0" fontId="53" fillId="0" borderId="73" xfId="1" applyFont="1" applyBorder="1" applyAlignment="1" applyProtection="1">
      <alignment horizontal="center" vertical="center" wrapText="1"/>
      <protection locked="0"/>
    </xf>
    <xf numFmtId="0" fontId="53" fillId="0" borderId="72" xfId="1" applyFont="1" applyBorder="1" applyAlignment="1" applyProtection="1">
      <alignment horizontal="center" vertical="top" wrapText="1"/>
      <protection locked="0"/>
    </xf>
    <xf numFmtId="0" fontId="44" fillId="0" borderId="72" xfId="1" applyFont="1" applyBorder="1" applyAlignment="1" applyProtection="1">
      <alignment horizontal="left"/>
      <protection locked="0"/>
    </xf>
    <xf numFmtId="1" fontId="50" fillId="0" borderId="72" xfId="1" applyNumberFormat="1" applyFont="1" applyBorder="1" applyAlignment="1" applyProtection="1">
      <alignment horizontal="right"/>
      <protection locked="0"/>
    </xf>
    <xf numFmtId="0" fontId="50" fillId="0" borderId="74" xfId="1" applyFont="1" applyBorder="1" applyAlignment="1" applyProtection="1">
      <alignment horizontal="left"/>
      <protection locked="0"/>
    </xf>
    <xf numFmtId="0" fontId="44" fillId="0" borderId="74" xfId="1" applyFont="1" applyBorder="1" applyAlignment="1" applyProtection="1">
      <alignment horizontal="left"/>
      <protection locked="0"/>
    </xf>
    <xf numFmtId="0" fontId="50" fillId="0" borderId="73" xfId="1" applyFont="1" applyBorder="1" applyAlignment="1" applyProtection="1">
      <alignment horizontal="left"/>
      <protection locked="0"/>
    </xf>
    <xf numFmtId="0" fontId="50" fillId="0" borderId="72" xfId="1" applyFont="1" applyBorder="1" applyAlignment="1" applyProtection="1">
      <alignment vertical="center"/>
      <protection locked="0"/>
    </xf>
    <xf numFmtId="0" fontId="44" fillId="0" borderId="73" xfId="1" applyFont="1" applyBorder="1" applyAlignment="1" applyProtection="1">
      <alignment horizontal="left"/>
      <protection locked="0"/>
    </xf>
    <xf numFmtId="0" fontId="50" fillId="0" borderId="72" xfId="1" applyFont="1" applyBorder="1" applyAlignment="1" applyProtection="1">
      <alignment horizontal="left"/>
      <protection locked="0"/>
    </xf>
    <xf numFmtId="0" fontId="44" fillId="0" borderId="72" xfId="1" applyFont="1" applyBorder="1" applyAlignment="1" applyProtection="1">
      <alignment horizontal="left" wrapText="1"/>
      <protection locked="0"/>
    </xf>
    <xf numFmtId="0" fontId="44" fillId="0" borderId="72" xfId="1" applyFont="1" applyBorder="1" applyAlignment="1" applyProtection="1">
      <alignment horizontal="left" vertical="top"/>
      <protection locked="0"/>
    </xf>
    <xf numFmtId="0" fontId="13" fillId="0" borderId="22" xfId="1" applyFont="1" applyBorder="1" applyAlignment="1" applyProtection="1">
      <alignment horizontal="left" vertical="top" wrapText="1"/>
      <protection locked="0"/>
    </xf>
    <xf numFmtId="0" fontId="13" fillId="0" borderId="23" xfId="1" applyFont="1" applyBorder="1" applyAlignment="1" applyProtection="1">
      <alignment horizontal="left" vertical="top" wrapText="1"/>
      <protection locked="0"/>
    </xf>
    <xf numFmtId="0" fontId="13" fillId="0" borderId="25" xfId="1" applyFont="1" applyBorder="1" applyAlignment="1" applyProtection="1">
      <alignment horizontal="left" vertical="top" wrapText="1"/>
      <protection locked="0"/>
    </xf>
    <xf numFmtId="0" fontId="13" fillId="0" borderId="26" xfId="1" applyFont="1" applyBorder="1" applyAlignment="1" applyProtection="1">
      <alignment horizontal="left" vertical="top" wrapText="1"/>
      <protection locked="0"/>
    </xf>
    <xf numFmtId="1" fontId="44" fillId="0" borderId="72" xfId="1" applyNumberFormat="1" applyFont="1" applyBorder="1" applyProtection="1">
      <protection locked="0"/>
    </xf>
    <xf numFmtId="0" fontId="13" fillId="0" borderId="73" xfId="1" applyFont="1" applyBorder="1" applyAlignment="1" applyProtection="1">
      <alignment horizontal="left" vertical="top" wrapText="1"/>
      <protection locked="0"/>
    </xf>
    <xf numFmtId="0" fontId="44" fillId="0" borderId="72" xfId="1" applyFont="1" applyBorder="1" applyAlignment="1" applyProtection="1">
      <alignment horizontal="left" vertical="center"/>
      <protection locked="0"/>
    </xf>
    <xf numFmtId="3" fontId="44" fillId="0" borderId="72" xfId="1" applyNumberFormat="1" applyFont="1" applyBorder="1" applyAlignment="1" applyProtection="1">
      <alignment horizontal="right"/>
      <protection locked="0"/>
    </xf>
    <xf numFmtId="0" fontId="13" fillId="0" borderId="72" xfId="1" applyFont="1" applyBorder="1" applyAlignment="1" applyProtection="1">
      <alignment horizontal="left" wrapText="1"/>
      <protection locked="0"/>
    </xf>
    <xf numFmtId="0" fontId="50" fillId="0" borderId="81" xfId="1" applyFont="1" applyBorder="1" applyAlignment="1" applyProtection="1">
      <alignment horizontal="left"/>
      <protection locked="0"/>
    </xf>
    <xf numFmtId="0" fontId="50" fillId="0" borderId="0" xfId="1" applyFont="1" applyAlignment="1" applyProtection="1">
      <alignment horizontal="left"/>
      <protection locked="0"/>
    </xf>
    <xf numFmtId="0" fontId="50" fillId="0" borderId="82" xfId="1" applyFont="1" applyBorder="1" applyAlignment="1" applyProtection="1">
      <alignment horizontal="left"/>
      <protection locked="0"/>
    </xf>
    <xf numFmtId="0" fontId="50" fillId="0" borderId="72" xfId="1" applyFont="1" applyBorder="1" applyAlignment="1" applyProtection="1">
      <alignment horizontal="left" vertical="top"/>
      <protection locked="0"/>
    </xf>
    <xf numFmtId="3" fontId="44" fillId="0" borderId="72" xfId="1" applyNumberFormat="1" applyFont="1" applyBorder="1" applyProtection="1">
      <protection locked="0"/>
    </xf>
    <xf numFmtId="0" fontId="56" fillId="0" borderId="72" xfId="1" applyFont="1" applyBorder="1" applyAlignment="1" applyProtection="1">
      <alignment horizontal="left" wrapText="1"/>
      <protection locked="0"/>
    </xf>
    <xf numFmtId="0" fontId="57" fillId="0" borderId="72" xfId="1" applyFont="1" applyBorder="1" applyAlignment="1" applyProtection="1">
      <alignment horizontal="left" wrapText="1"/>
      <protection locked="0"/>
    </xf>
    <xf numFmtId="1" fontId="44" fillId="0" borderId="72" xfId="1" applyNumberFormat="1" applyFont="1" applyBorder="1" applyAlignment="1" applyProtection="1">
      <alignment horizontal="right" vertical="top"/>
      <protection locked="0"/>
    </xf>
    <xf numFmtId="0" fontId="56" fillId="0" borderId="72" xfId="1" applyFont="1" applyBorder="1" applyAlignment="1" applyProtection="1">
      <alignment horizontal="left" vertical="top" wrapText="1"/>
      <protection locked="0"/>
    </xf>
    <xf numFmtId="1" fontId="50" fillId="0" borderId="72" xfId="1" applyNumberFormat="1" applyFont="1" applyBorder="1" applyProtection="1">
      <protection locked="0"/>
    </xf>
    <xf numFmtId="0" fontId="50" fillId="0" borderId="73" xfId="1" applyFont="1" applyBorder="1" applyAlignment="1" applyProtection="1">
      <alignment horizontal="center" wrapText="1"/>
      <protection locked="0"/>
    </xf>
    <xf numFmtId="0" fontId="50" fillId="0" borderId="86" xfId="1" applyFont="1" applyBorder="1" applyAlignment="1" applyProtection="1">
      <alignment horizontal="center" wrapText="1"/>
      <protection locked="0"/>
    </xf>
    <xf numFmtId="0" fontId="57" fillId="0" borderId="72" xfId="1" applyFont="1" applyBorder="1" applyAlignment="1" applyProtection="1">
      <alignment horizontal="left" vertical="top" wrapText="1"/>
      <protection locked="0"/>
    </xf>
    <xf numFmtId="0" fontId="50" fillId="0" borderId="0" xfId="1" applyFont="1" applyAlignment="1" applyProtection="1">
      <alignment horizontal="left" wrapText="1"/>
      <protection locked="0"/>
    </xf>
    <xf numFmtId="0" fontId="50" fillId="0" borderId="72" xfId="1" applyFont="1" applyBorder="1" applyAlignment="1" applyProtection="1">
      <alignment horizontal="left" vertical="top" wrapText="1"/>
      <protection locked="0"/>
    </xf>
    <xf numFmtId="0" fontId="44" fillId="0" borderId="84" xfId="1" applyFont="1" applyBorder="1" applyAlignment="1" applyProtection="1">
      <alignment horizontal="left" vertical="center" wrapText="1"/>
      <protection locked="0"/>
    </xf>
    <xf numFmtId="0" fontId="44" fillId="0" borderId="85" xfId="1" applyFont="1" applyBorder="1" applyAlignment="1" applyProtection="1">
      <alignment horizontal="left" vertical="center" wrapText="1"/>
      <protection locked="0"/>
    </xf>
    <xf numFmtId="0" fontId="44" fillId="0" borderId="88" xfId="1" applyFont="1" applyBorder="1" applyAlignment="1" applyProtection="1">
      <alignment horizontal="left" vertical="center" wrapText="1"/>
      <protection locked="0"/>
    </xf>
    <xf numFmtId="3" fontId="13" fillId="0" borderId="89" xfId="1" applyNumberFormat="1" applyFont="1" applyBorder="1" applyAlignment="1" applyProtection="1">
      <alignment horizontal="right" vertical="center" wrapText="1"/>
      <protection locked="0"/>
    </xf>
    <xf numFmtId="3" fontId="13" fillId="0" borderId="85" xfId="1" applyNumberFormat="1" applyFont="1" applyBorder="1" applyAlignment="1" applyProtection="1">
      <alignment horizontal="right" vertical="center" wrapText="1"/>
      <protection locked="0"/>
    </xf>
    <xf numFmtId="3" fontId="13" fillId="0" borderId="88" xfId="1" applyNumberFormat="1" applyFont="1" applyBorder="1" applyAlignment="1" applyProtection="1">
      <alignment horizontal="right" vertical="center" wrapText="1"/>
      <protection locked="0"/>
    </xf>
    <xf numFmtId="3" fontId="13" fillId="0" borderId="83" xfId="1" applyNumberFormat="1" applyFont="1" applyBorder="1" applyAlignment="1" applyProtection="1">
      <alignment horizontal="right" vertical="center" wrapText="1"/>
      <protection locked="0"/>
    </xf>
    <xf numFmtId="0" fontId="50" fillId="0" borderId="84" xfId="1" applyFont="1" applyBorder="1" applyAlignment="1" applyProtection="1">
      <alignment horizontal="left" vertical="center" wrapText="1"/>
      <protection locked="0"/>
    </xf>
    <xf numFmtId="0" fontId="50" fillId="0" borderId="85" xfId="1" applyFont="1" applyBorder="1" applyAlignment="1" applyProtection="1">
      <alignment horizontal="left" vertical="center" wrapText="1"/>
      <protection locked="0"/>
    </xf>
    <xf numFmtId="0" fontId="50" fillId="0" borderId="88" xfId="1" applyFont="1" applyBorder="1" applyAlignment="1" applyProtection="1">
      <alignment horizontal="left" vertical="center" wrapText="1"/>
      <protection locked="0"/>
    </xf>
    <xf numFmtId="3" fontId="42" fillId="0" borderId="89" xfId="1" applyNumberFormat="1" applyFont="1" applyBorder="1" applyAlignment="1" applyProtection="1">
      <alignment horizontal="right" vertical="center" wrapText="1"/>
      <protection locked="0"/>
    </xf>
    <xf numFmtId="3" fontId="42" fillId="0" borderId="85" xfId="1" applyNumberFormat="1" applyFont="1" applyBorder="1" applyAlignment="1" applyProtection="1">
      <alignment horizontal="right" vertical="center" wrapText="1"/>
      <protection locked="0"/>
    </xf>
    <xf numFmtId="3" fontId="42" fillId="0" borderId="88" xfId="1" applyNumberFormat="1" applyFont="1" applyBorder="1" applyAlignment="1" applyProtection="1">
      <alignment horizontal="right" vertical="center" wrapText="1"/>
      <protection locked="0"/>
    </xf>
    <xf numFmtId="3" fontId="42" fillId="0" borderId="83" xfId="1" applyNumberFormat="1" applyFont="1" applyBorder="1" applyAlignment="1" applyProtection="1">
      <alignment horizontal="right" vertical="center" wrapText="1"/>
      <protection locked="0"/>
    </xf>
    <xf numFmtId="0" fontId="44" fillId="0" borderId="84" xfId="1" applyFont="1" applyBorder="1" applyAlignment="1" applyProtection="1">
      <alignment horizontal="center" vertical="center" wrapText="1"/>
      <protection locked="0"/>
    </xf>
    <xf numFmtId="0" fontId="44" fillId="0" borderId="85" xfId="1" applyFont="1" applyBorder="1" applyAlignment="1" applyProtection="1">
      <alignment horizontal="center" vertical="center" wrapText="1"/>
      <protection locked="0"/>
    </xf>
    <xf numFmtId="0" fontId="44" fillId="0" borderId="88" xfId="1" applyFont="1" applyBorder="1" applyAlignment="1" applyProtection="1">
      <alignment horizontal="center" vertical="center" wrapText="1"/>
      <protection locked="0"/>
    </xf>
    <xf numFmtId="3" fontId="13" fillId="0" borderId="89" xfId="1" applyNumberFormat="1" applyFont="1" applyBorder="1" applyAlignment="1" applyProtection="1">
      <alignment horizontal="center" vertical="center" wrapText="1"/>
      <protection locked="0"/>
    </xf>
    <xf numFmtId="3" fontId="13" fillId="0" borderId="85" xfId="1" applyNumberFormat="1" applyFont="1" applyBorder="1" applyAlignment="1" applyProtection="1">
      <alignment horizontal="center" vertical="center" wrapText="1"/>
      <protection locked="0"/>
    </xf>
    <xf numFmtId="3" fontId="13" fillId="0" borderId="88" xfId="1" applyNumberFormat="1" applyFont="1" applyBorder="1" applyAlignment="1" applyProtection="1">
      <alignment horizontal="center" vertical="center" wrapText="1"/>
      <protection locked="0"/>
    </xf>
    <xf numFmtId="3" fontId="13" fillId="0" borderId="83" xfId="1" applyNumberFormat="1" applyFont="1" applyBorder="1" applyAlignment="1" applyProtection="1">
      <alignment horizontal="center" vertical="center" wrapText="1"/>
      <protection locked="0"/>
    </xf>
    <xf numFmtId="0" fontId="46" fillId="0" borderId="0" xfId="1" applyFont="1" applyAlignment="1" applyProtection="1">
      <alignment horizontal="left" wrapText="1"/>
      <protection locked="0"/>
    </xf>
    <xf numFmtId="0" fontId="56" fillId="0" borderId="72" xfId="1" applyFont="1" applyBorder="1" applyAlignment="1" applyProtection="1">
      <alignment horizontal="center" vertical="center" wrapText="1"/>
      <protection locked="0"/>
    </xf>
    <xf numFmtId="1" fontId="50" fillId="0" borderId="72" xfId="1" applyNumberFormat="1" applyFont="1" applyBorder="1" applyAlignment="1" applyProtection="1">
      <alignment horizontal="center" vertical="center"/>
      <protection locked="0"/>
    </xf>
    <xf numFmtId="1" fontId="50" fillId="0" borderId="72" xfId="1" applyNumberFormat="1" applyFont="1" applyBorder="1" applyAlignment="1" applyProtection="1">
      <alignment horizontal="center" vertical="center" wrapText="1"/>
      <protection locked="0"/>
    </xf>
    <xf numFmtId="0" fontId="50" fillId="0" borderId="72" xfId="1" applyFont="1" applyBorder="1" applyAlignment="1" applyProtection="1">
      <alignment horizontal="center" wrapText="1"/>
      <protection locked="0"/>
    </xf>
    <xf numFmtId="1" fontId="50" fillId="0" borderId="72" xfId="1" applyNumberFormat="1" applyFont="1" applyBorder="1" applyAlignment="1" applyProtection="1">
      <alignment horizontal="center"/>
      <protection locked="0"/>
    </xf>
    <xf numFmtId="1" fontId="50" fillId="0" borderId="72" xfId="1" applyNumberFormat="1" applyFont="1" applyBorder="1" applyAlignment="1" applyProtection="1">
      <alignment horizontal="center" wrapText="1"/>
      <protection locked="0"/>
    </xf>
    <xf numFmtId="1" fontId="50" fillId="0" borderId="72" xfId="1" applyNumberFormat="1" applyFont="1" applyBorder="1" applyAlignment="1" applyProtection="1">
      <alignment horizontal="right" wrapText="1"/>
      <protection locked="0"/>
    </xf>
    <xf numFmtId="2" fontId="44" fillId="10" borderId="0" xfId="1" applyNumberFormat="1" applyFont="1" applyFill="1" applyAlignment="1" applyProtection="1">
      <alignment horizontal="center"/>
      <protection locked="0"/>
    </xf>
    <xf numFmtId="3" fontId="13" fillId="0" borderId="72" xfId="1" applyNumberFormat="1" applyFont="1" applyBorder="1" applyProtection="1">
      <protection locked="0"/>
    </xf>
    <xf numFmtId="3" fontId="42" fillId="0" borderId="72" xfId="1" applyNumberFormat="1" applyFont="1" applyBorder="1" applyProtection="1">
      <protection locked="0"/>
    </xf>
    <xf numFmtId="0" fontId="42" fillId="0" borderId="72" xfId="1" applyFont="1" applyBorder="1" applyAlignment="1" applyProtection="1">
      <alignment horizontal="left"/>
      <protection locked="0"/>
    </xf>
    <xf numFmtId="3" fontId="50" fillId="0" borderId="72" xfId="1" applyNumberFormat="1" applyFont="1" applyBorder="1" applyProtection="1">
      <protection locked="0"/>
    </xf>
    <xf numFmtId="14" fontId="44" fillId="0" borderId="72" xfId="1" applyNumberFormat="1" applyFont="1" applyBorder="1" applyProtection="1">
      <protection locked="0"/>
    </xf>
    <xf numFmtId="0" fontId="50" fillId="0" borderId="72" xfId="1" applyFont="1" applyBorder="1" applyAlignment="1" applyProtection="1">
      <alignment horizontal="center" vertical="center" wrapText="1"/>
      <protection locked="0"/>
    </xf>
    <xf numFmtId="1" fontId="50" fillId="0" borderId="0" xfId="1" applyNumberFormat="1" applyFont="1" applyAlignment="1" applyProtection="1">
      <alignment horizontal="right"/>
      <protection locked="0"/>
    </xf>
    <xf numFmtId="1" fontId="44" fillId="0" borderId="72" xfId="1" applyNumberFormat="1" applyFont="1" applyBorder="1" applyAlignment="1" applyProtection="1">
      <alignment horizontal="left"/>
      <protection locked="0"/>
    </xf>
    <xf numFmtId="14" fontId="44" fillId="0" borderId="72" xfId="1" applyNumberFormat="1" applyFont="1" applyBorder="1" applyAlignment="1" applyProtection="1">
      <alignment horizontal="right"/>
      <protection locked="0"/>
    </xf>
    <xf numFmtId="1" fontId="50" fillId="0" borderId="0" xfId="1" applyNumberFormat="1" applyFont="1" applyAlignment="1" applyProtection="1">
      <alignment horizontal="left"/>
      <protection locked="0"/>
    </xf>
    <xf numFmtId="0" fontId="44" fillId="0" borderId="72" xfId="1" applyFont="1" applyBorder="1" applyAlignment="1" applyProtection="1">
      <alignment horizontal="left" vertical="center" wrapText="1"/>
      <protection locked="0"/>
    </xf>
    <xf numFmtId="3" fontId="13" fillId="0" borderId="72" xfId="1" applyNumberFormat="1" applyFont="1" applyBorder="1" applyAlignment="1" applyProtection="1">
      <alignment horizontal="right" vertical="center" wrapText="1"/>
      <protection locked="0"/>
    </xf>
    <xf numFmtId="0" fontId="50" fillId="0" borderId="72" xfId="1" applyFont="1" applyBorder="1" applyAlignment="1" applyProtection="1">
      <alignment horizontal="left" vertical="center" wrapText="1"/>
      <protection locked="0"/>
    </xf>
    <xf numFmtId="3" fontId="13" fillId="0" borderId="84" xfId="1" applyNumberFormat="1" applyFont="1" applyBorder="1" applyAlignment="1" applyProtection="1">
      <alignment horizontal="right" vertical="center" wrapText="1"/>
      <protection locked="0"/>
    </xf>
    <xf numFmtId="0" fontId="44" fillId="0" borderId="72" xfId="1" applyFont="1" applyBorder="1" applyAlignment="1" applyProtection="1">
      <alignment horizontal="center" vertical="center" wrapText="1"/>
      <protection locked="0"/>
    </xf>
    <xf numFmtId="3" fontId="13" fillId="0" borderId="72" xfId="1" applyNumberFormat="1" applyFont="1" applyBorder="1" applyAlignment="1" applyProtection="1">
      <alignment horizontal="center" vertical="center" wrapText="1"/>
      <protection locked="0"/>
    </xf>
    <xf numFmtId="0" fontId="50" fillId="0" borderId="72" xfId="1" applyFont="1" applyBorder="1" applyProtection="1">
      <protection locked="0"/>
    </xf>
    <xf numFmtId="1" fontId="44" fillId="0" borderId="84" xfId="1" applyNumberFormat="1" applyFont="1" applyBorder="1" applyAlignment="1" applyProtection="1">
      <alignment horizontal="right"/>
      <protection locked="0"/>
    </xf>
    <xf numFmtId="0" fontId="50" fillId="0" borderId="23" xfId="1" applyFont="1" applyBorder="1" applyAlignment="1" applyProtection="1">
      <alignment horizontal="left" wrapText="1"/>
      <protection locked="0"/>
    </xf>
    <xf numFmtId="3" fontId="13" fillId="0" borderId="72" xfId="1" applyNumberFormat="1" applyFont="1" applyBorder="1" applyAlignment="1" applyProtection="1">
      <alignment horizontal="right"/>
      <protection locked="0"/>
    </xf>
    <xf numFmtId="4" fontId="44" fillId="0" borderId="0" xfId="1" applyNumberFormat="1" applyFont="1" applyAlignment="1" applyProtection="1">
      <alignment horizontal="center"/>
      <protection locked="0"/>
    </xf>
    <xf numFmtId="0" fontId="58" fillId="0" borderId="72" xfId="1" applyFont="1" applyBorder="1" applyAlignment="1" applyProtection="1">
      <alignment horizontal="left"/>
      <protection locked="0"/>
    </xf>
    <xf numFmtId="3" fontId="13" fillId="33" borderId="72" xfId="1" applyNumberFormat="1" applyFont="1" applyFill="1" applyBorder="1" applyAlignment="1" applyProtection="1">
      <alignment horizontal="right"/>
      <protection locked="0"/>
    </xf>
    <xf numFmtId="0" fontId="59" fillId="0" borderId="72" xfId="1" applyFont="1" applyBorder="1" applyAlignment="1" applyProtection="1">
      <alignment horizontal="left"/>
      <protection locked="0"/>
    </xf>
    <xf numFmtId="1" fontId="44" fillId="0" borderId="72" xfId="1" applyNumberFormat="1" applyFont="1" applyBorder="1" applyAlignment="1" applyProtection="1">
      <alignment horizontal="center"/>
      <protection locked="0"/>
    </xf>
    <xf numFmtId="0" fontId="50" fillId="0" borderId="75" xfId="1" applyFont="1" applyBorder="1" applyAlignment="1" applyProtection="1">
      <alignment horizontal="left"/>
      <protection locked="0"/>
    </xf>
    <xf numFmtId="0" fontId="50" fillId="0" borderId="76" xfId="1" applyFont="1" applyBorder="1" applyAlignment="1" applyProtection="1">
      <alignment horizontal="left"/>
      <protection locked="0"/>
    </xf>
    <xf numFmtId="0" fontId="50" fillId="0" borderId="77" xfId="1" applyFont="1" applyBorder="1" applyAlignment="1" applyProtection="1">
      <alignment horizontal="left"/>
      <protection locked="0"/>
    </xf>
    <xf numFmtId="1" fontId="44" fillId="0" borderId="72" xfId="1" applyNumberFormat="1" applyFont="1" applyBorder="1" applyAlignment="1" applyProtection="1">
      <alignment horizontal="right" wrapText="1"/>
      <protection locked="0"/>
    </xf>
    <xf numFmtId="0" fontId="44" fillId="0" borderId="90" xfId="1" applyFont="1" applyBorder="1" applyAlignment="1" applyProtection="1">
      <alignment horizontal="left" vertical="center" wrapText="1"/>
      <protection locked="0"/>
    </xf>
    <xf numFmtId="3" fontId="13" fillId="0" borderId="90" xfId="1" applyNumberFormat="1" applyFont="1" applyBorder="1" applyAlignment="1" applyProtection="1">
      <alignment horizontal="right" vertical="center" wrapText="1"/>
      <protection locked="0"/>
    </xf>
    <xf numFmtId="0" fontId="44" fillId="0" borderId="90" xfId="1" applyFont="1" applyBorder="1" applyAlignment="1" applyProtection="1">
      <alignment horizontal="center" vertical="center" wrapText="1"/>
      <protection locked="0"/>
    </xf>
    <xf numFmtId="3" fontId="13" fillId="0" borderId="90" xfId="1" applyNumberFormat="1" applyFont="1" applyBorder="1" applyAlignment="1" applyProtection="1">
      <alignment horizontal="center" vertical="center" wrapText="1"/>
      <protection locked="0"/>
    </xf>
    <xf numFmtId="0" fontId="13" fillId="0" borderId="84" xfId="1" applyFont="1" applyBorder="1" applyAlignment="1" applyProtection="1">
      <alignment horizontal="left" vertical="top" wrapText="1"/>
      <protection locked="0"/>
    </xf>
    <xf numFmtId="0" fontId="13" fillId="0" borderId="85" xfId="1" applyFont="1" applyBorder="1" applyAlignment="1" applyProtection="1">
      <alignment horizontal="left" vertical="top" wrapText="1"/>
      <protection locked="0"/>
    </xf>
    <xf numFmtId="0" fontId="13" fillId="0" borderId="83" xfId="1" applyFont="1" applyBorder="1" applyAlignment="1" applyProtection="1">
      <alignment horizontal="left" vertical="top" wrapText="1"/>
      <protection locked="0"/>
    </xf>
    <xf numFmtId="3" fontId="13" fillId="0" borderId="72" xfId="1" applyNumberFormat="1" applyFont="1" applyBorder="1" applyAlignment="1" applyProtection="1">
      <alignment vertical="center" wrapText="1"/>
      <protection locked="0"/>
    </xf>
    <xf numFmtId="1" fontId="44" fillId="0" borderId="72" xfId="1" applyNumberFormat="1" applyFont="1" applyBorder="1" applyAlignment="1" applyProtection="1">
      <alignment horizontal="center" vertical="center"/>
      <protection locked="0"/>
    </xf>
    <xf numFmtId="0" fontId="50" fillId="0" borderId="75" xfId="1" applyFont="1" applyBorder="1" applyAlignment="1" applyProtection="1">
      <alignment horizontal="center" vertical="center" wrapText="1"/>
      <protection locked="0"/>
    </xf>
    <xf numFmtId="0" fontId="50" fillId="0" borderId="76" xfId="1" applyFont="1" applyBorder="1" applyAlignment="1" applyProtection="1">
      <alignment horizontal="center" vertical="center" wrapText="1"/>
      <protection locked="0"/>
    </xf>
    <xf numFmtId="0" fontId="50" fillId="0" borderId="77" xfId="1" applyFont="1" applyBorder="1" applyAlignment="1" applyProtection="1">
      <alignment horizontal="center" vertical="center" wrapText="1"/>
      <protection locked="0"/>
    </xf>
    <xf numFmtId="0" fontId="50" fillId="0" borderId="78" xfId="1" applyFont="1" applyBorder="1" applyAlignment="1" applyProtection="1">
      <alignment horizontal="center" vertical="center" wrapText="1"/>
      <protection locked="0"/>
    </xf>
    <xf numFmtId="0" fontId="50" fillId="0" borderId="79" xfId="1" applyFont="1" applyBorder="1" applyAlignment="1" applyProtection="1">
      <alignment horizontal="center" vertical="center" wrapText="1"/>
      <protection locked="0"/>
    </xf>
    <xf numFmtId="0" fontId="50" fillId="0" borderId="80" xfId="1" applyFont="1" applyBorder="1" applyAlignment="1" applyProtection="1">
      <alignment horizontal="center" vertical="center" wrapText="1"/>
      <protection locked="0"/>
    </xf>
    <xf numFmtId="0" fontId="13" fillId="10" borderId="0" xfId="1" applyFont="1" applyFill="1" applyAlignment="1" applyProtection="1">
      <alignment horizontal="left" vertical="top" wrapText="1"/>
      <protection locked="0"/>
    </xf>
    <xf numFmtId="0" fontId="51" fillId="10" borderId="0" xfId="1" applyFont="1" applyFill="1" applyAlignment="1" applyProtection="1">
      <alignment horizontal="left" vertical="top" wrapText="1"/>
      <protection locked="0"/>
    </xf>
    <xf numFmtId="0" fontId="44" fillId="0" borderId="72" xfId="1" applyFont="1" applyBorder="1" applyAlignment="1" applyProtection="1">
      <alignment horizontal="center" vertical="center"/>
      <protection locked="0"/>
    </xf>
    <xf numFmtId="0" fontId="44" fillId="0" borderId="72" xfId="1" applyFont="1" applyBorder="1" applyAlignment="1" applyProtection="1">
      <alignment horizontal="center" vertical="top"/>
      <protection locked="0"/>
    </xf>
    <xf numFmtId="0" fontId="50" fillId="0" borderId="72" xfId="1" applyFont="1" applyBorder="1" applyAlignment="1" applyProtection="1">
      <alignment horizontal="center" vertical="top"/>
      <protection locked="0"/>
    </xf>
    <xf numFmtId="0" fontId="44" fillId="0" borderId="72" xfId="1" applyFont="1" applyBorder="1" applyAlignment="1" applyProtection="1">
      <alignment horizontal="right" vertical="top"/>
      <protection locked="0"/>
    </xf>
    <xf numFmtId="3" fontId="44" fillId="0" borderId="84" xfId="1" applyNumberFormat="1" applyFont="1" applyBorder="1" applyAlignment="1" applyProtection="1">
      <alignment horizontal="right"/>
      <protection locked="0"/>
    </xf>
    <xf numFmtId="3" fontId="44" fillId="0" borderId="85" xfId="1" applyNumberFormat="1" applyFont="1" applyBorder="1" applyAlignment="1" applyProtection="1">
      <alignment horizontal="right"/>
      <protection locked="0"/>
    </xf>
    <xf numFmtId="3" fontId="44" fillId="0" borderId="83" xfId="1" applyNumberFormat="1" applyFont="1" applyBorder="1" applyAlignment="1" applyProtection="1">
      <alignment horizontal="right"/>
      <protection locked="0"/>
    </xf>
    <xf numFmtId="0" fontId="44" fillId="0" borderId="84" xfId="1" applyFont="1" applyBorder="1" applyAlignment="1" applyProtection="1">
      <alignment horizontal="left" wrapText="1"/>
      <protection locked="0"/>
    </xf>
    <xf numFmtId="0" fontId="44" fillId="0" borderId="85" xfId="1" applyFont="1" applyBorder="1" applyAlignment="1" applyProtection="1">
      <alignment horizontal="left" wrapText="1"/>
      <protection locked="0"/>
    </xf>
    <xf numFmtId="0" fontId="44" fillId="0" borderId="83" xfId="1" applyFont="1" applyBorder="1" applyAlignment="1" applyProtection="1">
      <alignment horizontal="left" wrapText="1"/>
      <protection locked="0"/>
    </xf>
    <xf numFmtId="0" fontId="44" fillId="0" borderId="91" xfId="1" applyFont="1" applyBorder="1" applyAlignment="1" applyProtection="1">
      <alignment horizontal="left" wrapText="1"/>
      <protection locked="0"/>
    </xf>
    <xf numFmtId="0" fontId="44" fillId="0" borderId="67" xfId="1" applyFont="1" applyBorder="1" applyAlignment="1" applyProtection="1">
      <alignment horizontal="left" wrapText="1"/>
      <protection locked="0"/>
    </xf>
    <xf numFmtId="0" fontId="44" fillId="0" borderId="92" xfId="1" applyFont="1" applyBorder="1" applyAlignment="1" applyProtection="1">
      <alignment horizontal="left" wrapText="1"/>
      <protection locked="0"/>
    </xf>
    <xf numFmtId="0" fontId="13" fillId="0" borderId="72" xfId="1" applyFont="1" applyBorder="1" applyAlignment="1" applyProtection="1">
      <alignment vertical="top" wrapText="1"/>
      <protection locked="0"/>
    </xf>
    <xf numFmtId="0" fontId="13" fillId="0" borderId="0" xfId="1" applyFont="1" applyAlignment="1" applyProtection="1">
      <alignment horizontal="right" vertical="top" wrapText="1"/>
      <protection locked="0"/>
    </xf>
    <xf numFmtId="0" fontId="53" fillId="0" borderId="86" xfId="1" applyFont="1" applyBorder="1" applyAlignment="1" applyProtection="1">
      <alignment horizontal="center" vertical="center" wrapText="1"/>
      <protection locked="0"/>
    </xf>
    <xf numFmtId="0" fontId="53" fillId="0" borderId="74" xfId="1" applyFont="1" applyBorder="1" applyAlignment="1" applyProtection="1">
      <alignment horizontal="center" vertical="center" wrapText="1"/>
      <protection locked="0"/>
    </xf>
    <xf numFmtId="0" fontId="44" fillId="0" borderId="84" xfId="1" applyFont="1" applyBorder="1" applyAlignment="1" applyProtection="1">
      <alignment horizontal="left" vertical="top"/>
      <protection locked="0"/>
    </xf>
    <xf numFmtId="0" fontId="44" fillId="0" borderId="85" xfId="1" applyFont="1" applyBorder="1" applyAlignment="1" applyProtection="1">
      <alignment horizontal="left" vertical="top"/>
      <protection locked="0"/>
    </xf>
    <xf numFmtId="3" fontId="44" fillId="0" borderId="85" xfId="1" applyNumberFormat="1" applyFont="1" applyBorder="1" applyProtection="1">
      <protection locked="0"/>
    </xf>
    <xf numFmtId="3" fontId="44" fillId="0" borderId="83" xfId="1" applyNumberFormat="1" applyFont="1" applyBorder="1" applyProtection="1">
      <protection locked="0"/>
    </xf>
    <xf numFmtId="0" fontId="44" fillId="0" borderId="86" xfId="1" applyFont="1" applyBorder="1" applyAlignment="1" applyProtection="1">
      <alignment horizontal="left"/>
      <protection locked="0"/>
    </xf>
    <xf numFmtId="1" fontId="44" fillId="0" borderId="11" xfId="1" applyNumberFormat="1" applyFont="1" applyBorder="1" applyAlignment="1" applyProtection="1">
      <alignment horizontal="center"/>
      <protection locked="0"/>
    </xf>
    <xf numFmtId="1" fontId="44" fillId="0" borderId="0" xfId="1" applyNumberFormat="1" applyFont="1" applyAlignment="1" applyProtection="1">
      <alignment horizontal="center"/>
      <protection locked="0"/>
    </xf>
    <xf numFmtId="0" fontId="13" fillId="0" borderId="81" xfId="1" applyFont="1" applyBorder="1" applyAlignment="1" applyProtection="1">
      <alignment horizontal="left" vertical="top" wrapText="1"/>
      <protection locked="0"/>
    </xf>
    <xf numFmtId="0" fontId="13" fillId="0" borderId="82" xfId="1" applyFont="1" applyBorder="1" applyAlignment="1" applyProtection="1">
      <alignment horizontal="left" vertical="top" wrapText="1"/>
      <protection locked="0"/>
    </xf>
    <xf numFmtId="0" fontId="46" fillId="0" borderId="23" xfId="1" applyFont="1" applyBorder="1" applyAlignment="1" applyProtection="1">
      <alignment horizontal="left" wrapText="1"/>
      <protection locked="0"/>
    </xf>
    <xf numFmtId="0" fontId="48" fillId="0" borderId="0" xfId="1" applyFont="1" applyAlignment="1" applyProtection="1">
      <alignment horizontal="left" wrapText="1"/>
      <protection locked="0"/>
    </xf>
    <xf numFmtId="0" fontId="98" fillId="0" borderId="0" xfId="1" applyFont="1" applyAlignment="1" applyProtection="1">
      <alignment horizontal="left" vertical="top" wrapText="1"/>
      <protection locked="0"/>
    </xf>
    <xf numFmtId="169" fontId="44" fillId="0" borderId="26" xfId="1" applyNumberFormat="1" applyFont="1" applyBorder="1" applyAlignment="1" applyProtection="1">
      <alignment horizontal="right"/>
      <protection locked="0"/>
    </xf>
    <xf numFmtId="169" fontId="44" fillId="0" borderId="31" xfId="1" applyNumberFormat="1" applyFont="1" applyBorder="1" applyAlignment="1" applyProtection="1">
      <alignment horizontal="right"/>
      <protection locked="0"/>
    </xf>
    <xf numFmtId="0" fontId="50" fillId="0" borderId="83" xfId="1" applyFont="1" applyBorder="1" applyAlignment="1" applyProtection="1">
      <alignment horizontal="center"/>
      <protection locked="0"/>
    </xf>
    <xf numFmtId="0" fontId="51" fillId="0" borderId="11" xfId="1" applyFont="1" applyBorder="1" applyAlignment="1" applyProtection="1">
      <alignment horizontal="center" vertical="top" wrapText="1"/>
      <protection locked="0"/>
    </xf>
    <xf numFmtId="0" fontId="50" fillId="0" borderId="81" xfId="1" applyFont="1" applyBorder="1" applyAlignment="1" applyProtection="1">
      <alignment horizontal="left" wrapText="1"/>
      <protection locked="0"/>
    </xf>
    <xf numFmtId="0" fontId="50" fillId="0" borderId="82" xfId="1" applyFont="1" applyBorder="1" applyAlignment="1" applyProtection="1">
      <alignment horizontal="left" wrapText="1"/>
      <protection locked="0"/>
    </xf>
    <xf numFmtId="0" fontId="50" fillId="0" borderId="78" xfId="1" applyFont="1" applyBorder="1" applyAlignment="1" applyProtection="1">
      <alignment horizontal="left" wrapText="1"/>
      <protection locked="0"/>
    </xf>
    <xf numFmtId="0" fontId="50" fillId="0" borderId="79" xfId="1" applyFont="1" applyBorder="1" applyAlignment="1" applyProtection="1">
      <alignment horizontal="left" wrapText="1"/>
      <protection locked="0"/>
    </xf>
    <xf numFmtId="0" fontId="50" fillId="0" borderId="80" xfId="1" applyFont="1" applyBorder="1" applyAlignment="1" applyProtection="1">
      <alignment horizontal="left" wrapText="1"/>
      <protection locked="0"/>
    </xf>
    <xf numFmtId="1" fontId="64" fillId="0" borderId="0" xfId="1" applyNumberFormat="1" applyFont="1" applyAlignment="1" applyProtection="1">
      <alignment horizontal="center"/>
      <protection locked="0" hidden="1"/>
    </xf>
    <xf numFmtId="0" fontId="64" fillId="0" borderId="0" xfId="1" applyFont="1" applyAlignment="1" applyProtection="1">
      <alignment horizontal="center"/>
      <protection locked="0" hidden="1"/>
    </xf>
    <xf numFmtId="3" fontId="64" fillId="0" borderId="90" xfId="1" applyNumberFormat="1" applyFont="1" applyBorder="1" applyAlignment="1" applyProtection="1">
      <alignment horizontal="left"/>
      <protection locked="0" hidden="1"/>
    </xf>
    <xf numFmtId="3" fontId="112" fillId="0" borderId="90" xfId="1" applyNumberFormat="1" applyFont="1" applyBorder="1" applyAlignment="1" applyProtection="1">
      <alignment wrapText="1"/>
      <protection locked="0" hidden="1"/>
    </xf>
    <xf numFmtId="3" fontId="64" fillId="0" borderId="90" xfId="1" applyNumberFormat="1" applyFont="1" applyBorder="1" applyAlignment="1" applyProtection="1">
      <alignment horizontal="right"/>
      <protection locked="0" hidden="1"/>
    </xf>
    <xf numFmtId="3" fontId="113" fillId="0" borderId="90" xfId="1" applyNumberFormat="1" applyFont="1" applyBorder="1" applyAlignment="1" applyProtection="1">
      <alignment horizontal="right"/>
      <protection locked="0" hidden="1"/>
    </xf>
    <xf numFmtId="3" fontId="64" fillId="0" borderId="90" xfId="1" applyNumberFormat="1" applyFont="1" applyBorder="1" applyAlignment="1" applyProtection="1">
      <alignment wrapText="1"/>
      <protection locked="0" hidden="1"/>
    </xf>
    <xf numFmtId="3" fontId="64" fillId="0" borderId="90" xfId="1" applyNumberFormat="1" applyFont="1" applyBorder="1" applyProtection="1">
      <protection locked="0" hidden="1"/>
    </xf>
    <xf numFmtId="3" fontId="112" fillId="0" borderId="90" xfId="1" applyNumberFormat="1" applyFont="1" applyBorder="1" applyAlignment="1" applyProtection="1">
      <alignment horizontal="center" vertical="center" wrapText="1"/>
      <protection locked="0" hidden="1"/>
    </xf>
    <xf numFmtId="0" fontId="64" fillId="0" borderId="90" xfId="1" applyFont="1" applyBorder="1" applyAlignment="1" applyProtection="1">
      <alignment horizontal="left"/>
      <protection locked="0" hidden="1"/>
    </xf>
    <xf numFmtId="0" fontId="64" fillId="0" borderId="90" xfId="1" applyFont="1" applyBorder="1" applyAlignment="1" applyProtection="1">
      <alignment wrapText="1"/>
      <protection locked="0" hidden="1"/>
    </xf>
    <xf numFmtId="0" fontId="64" fillId="0" borderId="90" xfId="1" applyFont="1" applyBorder="1" applyProtection="1">
      <protection locked="0" hidden="1"/>
    </xf>
    <xf numFmtId="0" fontId="112" fillId="0" borderId="90" xfId="1" applyFont="1" applyBorder="1" applyAlignment="1" applyProtection="1">
      <alignment horizontal="left"/>
      <protection locked="0" hidden="1"/>
    </xf>
    <xf numFmtId="0" fontId="112" fillId="0" borderId="90" xfId="1" applyFont="1" applyBorder="1" applyAlignment="1" applyProtection="1">
      <alignment wrapText="1"/>
      <protection locked="0" hidden="1"/>
    </xf>
    <xf numFmtId="3" fontId="113" fillId="0" borderId="90" xfId="1" applyNumberFormat="1" applyFont="1" applyBorder="1" applyProtection="1">
      <protection locked="0" hidden="1"/>
    </xf>
    <xf numFmtId="3" fontId="112" fillId="0" borderId="90" xfId="1" applyNumberFormat="1" applyFont="1" applyBorder="1" applyProtection="1">
      <protection locked="0" hidden="1"/>
    </xf>
    <xf numFmtId="0" fontId="112" fillId="0" borderId="90" xfId="1" applyFont="1" applyBorder="1" applyAlignment="1" applyProtection="1">
      <alignment horizontal="center" vertical="center" wrapText="1"/>
      <protection locked="0" hidden="1"/>
    </xf>
    <xf numFmtId="0" fontId="115" fillId="0" borderId="0" xfId="1" applyFont="1" applyAlignment="1" applyProtection="1">
      <alignment horizontal="center"/>
      <protection hidden="1"/>
    </xf>
    <xf numFmtId="0" fontId="112" fillId="0" borderId="93" xfId="1" applyFont="1" applyBorder="1" applyAlignment="1" applyProtection="1">
      <alignment horizontal="center" vertical="center" wrapText="1"/>
      <protection locked="0" hidden="1"/>
    </xf>
    <xf numFmtId="0" fontId="112" fillId="0" borderId="94" xfId="1" applyFont="1" applyBorder="1" applyAlignment="1" applyProtection="1">
      <alignment horizontal="center" vertical="center" wrapText="1"/>
      <protection locked="0" hidden="1"/>
    </xf>
    <xf numFmtId="0" fontId="112" fillId="0" borderId="0" xfId="1" applyFont="1" applyAlignment="1" applyProtection="1">
      <alignment horizontal="center"/>
      <protection locked="0" hidden="1"/>
    </xf>
    <xf numFmtId="0" fontId="11" fillId="0" borderId="0" xfId="3" applyFont="1" applyAlignment="1" applyProtection="1">
      <alignment horizontal="center"/>
      <protection hidden="1"/>
    </xf>
    <xf numFmtId="0" fontId="11" fillId="0" borderId="0" xfId="3" applyFont="1" applyAlignment="1" applyProtection="1">
      <alignment horizontal="center" vertical="center" wrapText="1"/>
      <protection hidden="1"/>
    </xf>
    <xf numFmtId="0" fontId="9" fillId="0" borderId="0" xfId="3" applyFont="1" applyAlignment="1" applyProtection="1">
      <alignment horizontal="center"/>
      <protection hidden="1"/>
    </xf>
    <xf numFmtId="0" fontId="7" fillId="0" borderId="3" xfId="3" applyFont="1" applyBorder="1" applyAlignment="1" applyProtection="1">
      <alignment horizontal="center"/>
      <protection hidden="1"/>
    </xf>
    <xf numFmtId="0" fontId="7" fillId="0" borderId="4" xfId="3" applyFont="1" applyBorder="1" applyAlignment="1" applyProtection="1">
      <alignment horizontal="center"/>
      <protection hidden="1"/>
    </xf>
    <xf numFmtId="0" fontId="7" fillId="0" borderId="5" xfId="3" applyFont="1" applyBorder="1" applyAlignment="1" applyProtection="1">
      <alignment horizontal="center"/>
      <protection hidden="1"/>
    </xf>
    <xf numFmtId="0" fontId="10" fillId="0" borderId="0" xfId="3" applyFont="1" applyAlignment="1" applyProtection="1">
      <alignment horizontal="center"/>
      <protection hidden="1"/>
    </xf>
    <xf numFmtId="0" fontId="7" fillId="0" borderId="0" xfId="3" applyFont="1" applyAlignment="1" applyProtection="1">
      <alignment horizontal="center"/>
      <protection hidden="1"/>
    </xf>
    <xf numFmtId="164" fontId="11" fillId="0" borderId="0" xfId="3" applyNumberFormat="1" applyFont="1" applyAlignment="1" applyProtection="1">
      <alignment horizontal="center" wrapText="1"/>
      <protection hidden="1"/>
    </xf>
    <xf numFmtId="165" fontId="11" fillId="0" borderId="0" xfId="3" applyNumberFormat="1" applyFont="1" applyAlignment="1" applyProtection="1">
      <alignment horizontal="center"/>
      <protection hidden="1"/>
    </xf>
    <xf numFmtId="166" fontId="11" fillId="0" borderId="0" xfId="3" applyNumberFormat="1" applyFont="1" applyAlignment="1" applyProtection="1">
      <alignment horizontal="center" vertical="center"/>
      <protection hidden="1"/>
    </xf>
    <xf numFmtId="0" fontId="7" fillId="0" borderId="8" xfId="3" applyFont="1" applyBorder="1" applyAlignment="1" applyProtection="1">
      <alignment horizontal="left" vertical="top" wrapText="1"/>
      <protection hidden="1"/>
    </xf>
    <xf numFmtId="0" fontId="7" fillId="0" borderId="9" xfId="3" applyFont="1" applyBorder="1" applyAlignment="1" applyProtection="1">
      <alignment horizontal="left" vertical="top" wrapText="1"/>
      <protection hidden="1"/>
    </xf>
    <xf numFmtId="0" fontId="7" fillId="0" borderId="0" xfId="3" applyFont="1" applyAlignment="1" applyProtection="1">
      <alignment horizontal="left" vertical="top" wrapText="1"/>
      <protection hidden="1"/>
    </xf>
    <xf numFmtId="0" fontId="7" fillId="0" borderId="16" xfId="3" applyFont="1" applyBorder="1" applyAlignment="1" applyProtection="1">
      <alignment horizontal="left" vertical="top" wrapText="1"/>
      <protection hidden="1"/>
    </xf>
    <xf numFmtId="0" fontId="7" fillId="0" borderId="15" xfId="3" applyFont="1" applyBorder="1" applyAlignment="1" applyProtection="1">
      <alignment horizontal="left" vertical="top" wrapText="1"/>
      <protection hidden="1"/>
    </xf>
    <xf numFmtId="0" fontId="7" fillId="0" borderId="14" xfId="3" applyFont="1" applyBorder="1" applyAlignment="1" applyProtection="1">
      <alignment horizontal="left" vertical="top" wrapText="1"/>
      <protection hidden="1"/>
    </xf>
    <xf numFmtId="0" fontId="7" fillId="0" borderId="7" xfId="3" applyFont="1" applyBorder="1" applyAlignment="1" applyProtection="1">
      <alignment horizontal="left" vertical="top" wrapText="1"/>
      <protection hidden="1"/>
    </xf>
    <xf numFmtId="0" fontId="7" fillId="0" borderId="11" xfId="3" applyFont="1" applyBorder="1" applyAlignment="1" applyProtection="1">
      <alignment horizontal="left" vertical="top" wrapText="1"/>
      <protection hidden="1"/>
    </xf>
    <xf numFmtId="0" fontId="7" fillId="0" borderId="13" xfId="3" applyFont="1" applyBorder="1" applyAlignment="1" applyProtection="1">
      <alignment horizontal="left" vertical="top" wrapText="1"/>
      <protection hidden="1"/>
    </xf>
    <xf numFmtId="14" fontId="7" fillId="0" borderId="11" xfId="3" applyNumberFormat="1" applyFont="1" applyBorder="1" applyAlignment="1" applyProtection="1">
      <alignment horizontal="center" vertical="center"/>
      <protection locked="0" hidden="1"/>
    </xf>
    <xf numFmtId="14" fontId="7" fillId="0" borderId="0" xfId="3" applyNumberFormat="1" applyFont="1" applyAlignment="1" applyProtection="1">
      <alignment horizontal="center" vertical="center"/>
      <protection locked="0" hidden="1"/>
    </xf>
    <xf numFmtId="14" fontId="7" fillId="0" borderId="16" xfId="3" applyNumberFormat="1" applyFont="1" applyBorder="1" applyAlignment="1" applyProtection="1">
      <alignment horizontal="center" vertical="center"/>
      <protection locked="0" hidden="1"/>
    </xf>
    <xf numFmtId="14" fontId="7" fillId="0" borderId="13" xfId="3" applyNumberFormat="1" applyFont="1" applyBorder="1" applyAlignment="1" applyProtection="1">
      <alignment horizontal="center" vertical="center"/>
      <protection locked="0" hidden="1"/>
    </xf>
    <xf numFmtId="14" fontId="7" fillId="0" borderId="15" xfId="3" applyNumberFormat="1" applyFont="1" applyBorder="1" applyAlignment="1" applyProtection="1">
      <alignment horizontal="center" vertical="center"/>
      <protection locked="0" hidden="1"/>
    </xf>
    <xf numFmtId="14" fontId="7" fillId="0" borderId="14" xfId="3" applyNumberFormat="1" applyFont="1" applyBorder="1" applyAlignment="1" applyProtection="1">
      <alignment horizontal="center" vertical="center"/>
      <protection locked="0" hidden="1"/>
    </xf>
    <xf numFmtId="0" fontId="78" fillId="0" borderId="0" xfId="13" applyFont="1" applyAlignment="1">
      <alignment horizontal="left" vertical="top"/>
    </xf>
    <xf numFmtId="0" fontId="78" fillId="0" borderId="16" xfId="13" applyFont="1" applyBorder="1" applyAlignment="1">
      <alignment horizontal="left" vertical="top"/>
    </xf>
    <xf numFmtId="0" fontId="13" fillId="0" borderId="3" xfId="13" applyFont="1" applyBorder="1" applyAlignment="1">
      <alignment horizontal="center" vertical="center"/>
    </xf>
    <xf numFmtId="0" fontId="13" fillId="0" borderId="4" xfId="13" applyFont="1" applyBorder="1" applyAlignment="1">
      <alignment horizontal="center" vertical="center"/>
    </xf>
    <xf numFmtId="49" fontId="7" fillId="0" borderId="4" xfId="13" applyNumberFormat="1" applyFont="1" applyBorder="1" applyAlignment="1">
      <alignment horizontal="center" vertical="center"/>
    </xf>
    <xf numFmtId="0" fontId="7" fillId="0" borderId="4" xfId="13" applyFont="1" applyBorder="1" applyAlignment="1">
      <alignment horizontal="center" vertical="center"/>
    </xf>
    <xf numFmtId="0" fontId="79" fillId="0" borderId="7" xfId="13" applyFont="1" applyBorder="1" applyAlignment="1">
      <alignment horizontal="center"/>
    </xf>
    <xf numFmtId="0" fontId="79" fillId="0" borderId="8" xfId="13" applyFont="1" applyBorder="1" applyAlignment="1">
      <alignment horizontal="center"/>
    </xf>
    <xf numFmtId="0" fontId="79" fillId="0" borderId="9" xfId="13" applyFont="1" applyBorder="1" applyAlignment="1">
      <alignment horizontal="center"/>
    </xf>
    <xf numFmtId="0" fontId="13" fillId="0" borderId="7" xfId="13" applyFont="1" applyBorder="1" applyAlignment="1">
      <alignment horizontal="center" vertical="center" wrapText="1"/>
    </xf>
    <xf numFmtId="0" fontId="13" fillId="0" borderId="8" xfId="13" applyFont="1" applyBorder="1" applyAlignment="1">
      <alignment horizontal="center" vertical="center"/>
    </xf>
    <xf numFmtId="0" fontId="13" fillId="0" borderId="11" xfId="13" applyFont="1" applyBorder="1" applyAlignment="1">
      <alignment horizontal="center" vertical="center"/>
    </xf>
    <xf numFmtId="0" fontId="13" fillId="0" borderId="0" xfId="13" applyFont="1" applyAlignment="1">
      <alignment horizontal="center" vertical="center"/>
    </xf>
    <xf numFmtId="0" fontId="13" fillId="0" borderId="13" xfId="13" applyFont="1" applyBorder="1" applyAlignment="1">
      <alignment horizontal="center" vertical="center"/>
    </xf>
    <xf numFmtId="0" fontId="13" fillId="0" borderId="15" xfId="13" applyFont="1" applyBorder="1" applyAlignment="1">
      <alignment horizontal="center" vertical="center"/>
    </xf>
    <xf numFmtId="0" fontId="80" fillId="0" borderId="7" xfId="13" applyFont="1" applyBorder="1" applyAlignment="1">
      <alignment horizontal="center" wrapText="1"/>
    </xf>
    <xf numFmtId="0" fontId="80" fillId="0" borderId="8" xfId="13" applyFont="1" applyBorder="1" applyAlignment="1">
      <alignment horizontal="center"/>
    </xf>
    <xf numFmtId="0" fontId="80" fillId="0" borderId="9" xfId="13" applyFont="1" applyBorder="1" applyAlignment="1">
      <alignment horizontal="center"/>
    </xf>
    <xf numFmtId="0" fontId="80" fillId="0" borderId="11" xfId="13" applyFont="1" applyBorder="1" applyAlignment="1">
      <alignment horizontal="center"/>
    </xf>
    <xf numFmtId="0" fontId="80" fillId="0" borderId="0" xfId="13" applyFont="1" applyAlignment="1">
      <alignment horizontal="center"/>
    </xf>
    <xf numFmtId="0" fontId="80" fillId="0" borderId="16" xfId="13" applyFont="1" applyBorder="1" applyAlignment="1">
      <alignment horizontal="center"/>
    </xf>
    <xf numFmtId="0" fontId="80" fillId="0" borderId="13" xfId="13" applyFont="1" applyBorder="1" applyAlignment="1">
      <alignment horizontal="center"/>
    </xf>
    <xf numFmtId="0" fontId="80" fillId="0" borderId="15" xfId="13" applyFont="1" applyBorder="1" applyAlignment="1">
      <alignment horizontal="center"/>
    </xf>
    <xf numFmtId="0" fontId="80" fillId="0" borderId="14" xfId="13" applyFont="1" applyBorder="1" applyAlignment="1">
      <alignment horizontal="center"/>
    </xf>
    <xf numFmtId="0" fontId="81" fillId="0" borderId="3" xfId="13" applyFont="1" applyBorder="1" applyAlignment="1">
      <alignment horizontal="center"/>
    </xf>
    <xf numFmtId="0" fontId="81" fillId="0" borderId="4" xfId="13" applyFont="1" applyBorder="1" applyAlignment="1">
      <alignment horizontal="center"/>
    </xf>
    <xf numFmtId="0" fontId="81" fillId="0" borderId="5" xfId="13" applyFont="1" applyBorder="1" applyAlignment="1">
      <alignment horizontal="center"/>
    </xf>
    <xf numFmtId="4" fontId="79" fillId="0" borderId="7" xfId="13" applyNumberFormat="1" applyFont="1" applyBorder="1" applyAlignment="1">
      <alignment horizontal="center" wrapText="1"/>
    </xf>
    <xf numFmtId="0" fontId="79" fillId="0" borderId="13" xfId="13" applyFont="1" applyBorder="1" applyAlignment="1">
      <alignment horizontal="center"/>
    </xf>
    <xf numFmtId="0" fontId="79" fillId="0" borderId="15" xfId="13" applyFont="1" applyBorder="1" applyAlignment="1">
      <alignment horizontal="center"/>
    </xf>
    <xf numFmtId="0" fontId="79" fillId="0" borderId="14" xfId="13" applyFont="1" applyBorder="1" applyAlignment="1">
      <alignment horizontal="center"/>
    </xf>
    <xf numFmtId="0" fontId="79" fillId="0" borderId="11" xfId="13" applyFont="1" applyBorder="1" applyAlignment="1">
      <alignment horizontal="center"/>
    </xf>
    <xf numFmtId="0" fontId="79" fillId="0" borderId="0" xfId="13" applyFont="1" applyAlignment="1">
      <alignment horizontal="center"/>
    </xf>
    <xf numFmtId="0" fontId="79" fillId="0" borderId="16" xfId="13" applyFont="1" applyBorder="1" applyAlignment="1">
      <alignment horizontal="center"/>
    </xf>
    <xf numFmtId="0" fontId="81" fillId="0" borderId="11" xfId="13" applyFont="1" applyBorder="1" applyAlignment="1">
      <alignment horizontal="center"/>
    </xf>
    <xf numFmtId="0" fontId="81" fillId="0" borderId="0" xfId="13" applyFont="1" applyAlignment="1">
      <alignment horizontal="center"/>
    </xf>
    <xf numFmtId="0" fontId="81" fillId="0" borderId="16" xfId="13" applyFont="1" applyBorder="1" applyAlignment="1">
      <alignment horizontal="center"/>
    </xf>
    <xf numFmtId="0" fontId="81" fillId="0" borderId="13" xfId="13" applyFont="1" applyBorder="1" applyAlignment="1">
      <alignment horizontal="center"/>
    </xf>
    <xf numFmtId="0" fontId="81" fillId="0" borderId="15" xfId="13" applyFont="1" applyBorder="1" applyAlignment="1">
      <alignment horizontal="center"/>
    </xf>
    <xf numFmtId="0" fontId="81" fillId="0" borderId="14" xfId="13" applyFont="1" applyBorder="1" applyAlignment="1">
      <alignment horizontal="center"/>
    </xf>
    <xf numFmtId="4" fontId="81" fillId="0" borderId="3" xfId="13" applyNumberFormat="1" applyFont="1" applyBorder="1" applyAlignment="1">
      <alignment horizontal="center"/>
    </xf>
    <xf numFmtId="0" fontId="81" fillId="0" borderId="7" xfId="13" applyFont="1" applyBorder="1" applyAlignment="1">
      <alignment horizontal="center"/>
    </xf>
    <xf numFmtId="0" fontId="81" fillId="0" borderId="8" xfId="13" applyFont="1" applyBorder="1" applyAlignment="1">
      <alignment horizontal="center"/>
    </xf>
    <xf numFmtId="0" fontId="81" fillId="0" borderId="9" xfId="13" applyFont="1" applyBorder="1" applyAlignment="1">
      <alignment horizontal="center"/>
    </xf>
    <xf numFmtId="4" fontId="79" fillId="0" borderId="3" xfId="13" applyNumberFormat="1" applyFont="1" applyBorder="1" applyAlignment="1">
      <alignment horizontal="center"/>
    </xf>
    <xf numFmtId="0" fontId="79" fillId="0" borderId="4" xfId="13" applyFont="1" applyBorder="1" applyAlignment="1">
      <alignment horizontal="center"/>
    </xf>
    <xf numFmtId="0" fontId="79" fillId="0" borderId="5" xfId="13" applyFont="1" applyBorder="1" applyAlignment="1">
      <alignment horizontal="center"/>
    </xf>
    <xf numFmtId="2" fontId="7" fillId="0" borderId="4" xfId="13" applyNumberFormat="1" applyFont="1" applyBorder="1" applyAlignment="1">
      <alignment horizontal="center" vertical="center"/>
    </xf>
    <xf numFmtId="0" fontId="7" fillId="0" borderId="16" xfId="13" applyFont="1" applyBorder="1" applyAlignment="1">
      <alignment horizontal="center"/>
    </xf>
    <xf numFmtId="0" fontId="42" fillId="0" borderId="6" xfId="13" applyFont="1" applyBorder="1" applyAlignment="1">
      <alignment horizontal="center"/>
    </xf>
    <xf numFmtId="0" fontId="82" fillId="0" borderId="6" xfId="13" applyFont="1" applyBorder="1" applyAlignment="1">
      <alignment horizontal="left" vertical="center" wrapText="1"/>
    </xf>
    <xf numFmtId="0" fontId="82" fillId="0" borderId="6" xfId="13" applyFont="1" applyBorder="1" applyAlignment="1">
      <alignment horizontal="left" vertical="center"/>
    </xf>
    <xf numFmtId="49" fontId="81" fillId="0" borderId="6" xfId="13" applyNumberFormat="1" applyFont="1" applyBorder="1" applyAlignment="1">
      <alignment horizontal="center" vertical="center"/>
    </xf>
    <xf numFmtId="0" fontId="7" fillId="0" borderId="5" xfId="13" applyFont="1" applyBorder="1" applyAlignment="1">
      <alignment horizontal="center" vertical="center"/>
    </xf>
    <xf numFmtId="0" fontId="7" fillId="0" borderId="6" xfId="13" applyFont="1" applyBorder="1" applyAlignment="1">
      <alignment horizontal="center"/>
    </xf>
    <xf numFmtId="2" fontId="7" fillId="0" borderId="5" xfId="13" applyNumberFormat="1" applyFont="1" applyBorder="1" applyAlignment="1">
      <alignment horizontal="center" vertical="center"/>
    </xf>
    <xf numFmtId="0" fontId="42" fillId="0" borderId="6" xfId="13" applyFont="1" applyBorder="1" applyAlignment="1">
      <alignment horizontal="left" vertical="top"/>
    </xf>
    <xf numFmtId="0" fontId="7" fillId="0" borderId="10" xfId="13" applyFont="1" applyBorder="1" applyAlignment="1">
      <alignment horizontal="center"/>
    </xf>
    <xf numFmtId="0" fontId="13" fillId="0" borderId="6" xfId="13" applyFont="1" applyBorder="1" applyAlignment="1">
      <alignment horizontal="center" vertical="top"/>
    </xf>
    <xf numFmtId="0" fontId="79" fillId="0" borderId="6" xfId="13" applyFont="1" applyBorder="1" applyAlignment="1">
      <alignment horizontal="left" vertical="center" wrapText="1"/>
    </xf>
    <xf numFmtId="0" fontId="79" fillId="0" borderId="6" xfId="13" applyFont="1" applyBorder="1" applyAlignment="1">
      <alignment horizontal="left" vertical="center"/>
    </xf>
    <xf numFmtId="0" fontId="13" fillId="0" borderId="6" xfId="13" applyFont="1" applyBorder="1" applyAlignment="1">
      <alignment horizontal="right" vertical="top"/>
    </xf>
    <xf numFmtId="0" fontId="7" fillId="0" borderId="4" xfId="13" applyFont="1" applyBorder="1" applyAlignment="1">
      <alignment horizontal="center"/>
    </xf>
    <xf numFmtId="0" fontId="79" fillId="0" borderId="7" xfId="13" applyFont="1" applyBorder="1" applyAlignment="1">
      <alignment horizontal="center" wrapText="1"/>
    </xf>
    <xf numFmtId="0" fontId="79" fillId="0" borderId="3" xfId="13" applyFont="1" applyBorder="1" applyAlignment="1">
      <alignment horizontal="center"/>
    </xf>
    <xf numFmtId="0" fontId="13" fillId="0" borderId="6" xfId="13" applyFont="1" applyBorder="1" applyAlignment="1">
      <alignment horizontal="left" vertical="top"/>
    </xf>
    <xf numFmtId="0" fontId="78" fillId="0" borderId="6" xfId="13" applyFont="1" applyBorder="1" applyAlignment="1">
      <alignment horizontal="left" vertical="center" wrapText="1"/>
    </xf>
    <xf numFmtId="0" fontId="92" fillId="0" borderId="6" xfId="13" applyFont="1" applyBorder="1" applyAlignment="1">
      <alignment horizontal="left" vertical="center" wrapText="1"/>
    </xf>
    <xf numFmtId="0" fontId="42" fillId="0" borderId="6" xfId="13" applyFont="1" applyBorder="1" applyAlignment="1">
      <alignment horizontal="right" vertical="top"/>
    </xf>
    <xf numFmtId="0" fontId="13" fillId="0" borderId="7" xfId="13" applyFont="1" applyBorder="1" applyAlignment="1">
      <alignment horizontal="right" vertical="top"/>
    </xf>
    <xf numFmtId="0" fontId="13" fillId="0" borderId="8" xfId="13" applyFont="1" applyBorder="1" applyAlignment="1">
      <alignment horizontal="right" vertical="top"/>
    </xf>
    <xf numFmtId="0" fontId="13" fillId="0" borderId="9" xfId="13" applyFont="1" applyBorder="1" applyAlignment="1">
      <alignment horizontal="right" vertical="top"/>
    </xf>
    <xf numFmtId="0" fontId="13" fillId="0" borderId="13" xfId="13" applyFont="1" applyBorder="1" applyAlignment="1">
      <alignment horizontal="right" vertical="top"/>
    </xf>
    <xf numFmtId="0" fontId="13" fillId="0" borderId="15" xfId="13" applyFont="1" applyBorder="1" applyAlignment="1">
      <alignment horizontal="right" vertical="top"/>
    </xf>
    <xf numFmtId="0" fontId="13" fillId="0" borderId="14" xfId="13" applyFont="1" applyBorder="1" applyAlignment="1">
      <alignment horizontal="right" vertical="top"/>
    </xf>
    <xf numFmtId="0" fontId="81" fillId="0" borderId="11" xfId="13" applyFont="1" applyBorder="1" applyAlignment="1">
      <alignment horizontal="center" vertical="center"/>
    </xf>
    <xf numFmtId="0" fontId="81" fillId="0" borderId="0" xfId="13" applyFont="1" applyAlignment="1">
      <alignment horizontal="center" vertical="center"/>
    </xf>
    <xf numFmtId="0" fontId="81" fillId="0" borderId="16" xfId="13" applyFont="1" applyBorder="1" applyAlignment="1">
      <alignment horizontal="center" vertical="center"/>
    </xf>
    <xf numFmtId="0" fontId="13" fillId="0" borderId="7" xfId="13" applyFont="1" applyBorder="1" applyAlignment="1">
      <alignment horizontal="left" vertical="top"/>
    </xf>
    <xf numFmtId="0" fontId="13" fillId="0" borderId="8" xfId="13" applyFont="1" applyBorder="1" applyAlignment="1">
      <alignment horizontal="left" vertical="top"/>
    </xf>
    <xf numFmtId="0" fontId="13" fillId="0" borderId="9" xfId="13" applyFont="1" applyBorder="1" applyAlignment="1">
      <alignment horizontal="left" vertical="top"/>
    </xf>
    <xf numFmtId="0" fontId="13" fillId="0" borderId="13" xfId="13" applyFont="1" applyBorder="1" applyAlignment="1">
      <alignment horizontal="left" vertical="top"/>
    </xf>
    <xf numFmtId="0" fontId="13" fillId="0" borderId="15" xfId="13" applyFont="1" applyBorder="1" applyAlignment="1">
      <alignment horizontal="left" vertical="top"/>
    </xf>
    <xf numFmtId="0" fontId="13" fillId="0" borderId="14" xfId="13" applyFont="1" applyBorder="1" applyAlignment="1">
      <alignment horizontal="left" vertical="top"/>
    </xf>
    <xf numFmtId="0" fontId="42" fillId="0" borderId="7" xfId="13" applyFont="1" applyBorder="1" applyAlignment="1">
      <alignment horizontal="left" vertical="top"/>
    </xf>
    <xf numFmtId="0" fontId="42" fillId="0" borderId="8" xfId="13" applyFont="1" applyBorder="1" applyAlignment="1">
      <alignment horizontal="left" vertical="top"/>
    </xf>
    <xf numFmtId="0" fontId="42" fillId="0" borderId="9" xfId="13" applyFont="1" applyBorder="1" applyAlignment="1">
      <alignment horizontal="left" vertical="top"/>
    </xf>
    <xf numFmtId="0" fontId="42" fillId="0" borderId="13" xfId="13" applyFont="1" applyBorder="1" applyAlignment="1">
      <alignment horizontal="left" vertical="top"/>
    </xf>
    <xf numFmtId="0" fontId="42" fillId="0" borderId="15" xfId="13" applyFont="1" applyBorder="1" applyAlignment="1">
      <alignment horizontal="left" vertical="top"/>
    </xf>
    <xf numFmtId="0" fontId="42" fillId="0" borderId="14" xfId="13" applyFont="1" applyBorder="1" applyAlignment="1">
      <alignment horizontal="left" vertical="top"/>
    </xf>
    <xf numFmtId="0" fontId="13" fillId="0" borderId="7" xfId="13" applyFont="1" applyBorder="1" applyAlignment="1">
      <alignment vertical="top"/>
    </xf>
    <xf numFmtId="0" fontId="13" fillId="0" borderId="8" xfId="13" applyFont="1" applyBorder="1" applyAlignment="1">
      <alignment vertical="top"/>
    </xf>
    <xf numFmtId="0" fontId="13" fillId="0" borderId="9" xfId="13" applyFont="1" applyBorder="1" applyAlignment="1">
      <alignment vertical="top"/>
    </xf>
    <xf numFmtId="0" fontId="13" fillId="0" borderId="13" xfId="13" applyFont="1" applyBorder="1" applyAlignment="1">
      <alignment vertical="top"/>
    </xf>
    <xf numFmtId="0" fontId="13" fillId="0" borderId="15" xfId="13" applyFont="1" applyBorder="1" applyAlignment="1">
      <alignment vertical="top"/>
    </xf>
    <xf numFmtId="0" fontId="13" fillId="0" borderId="14" xfId="13" applyFont="1" applyBorder="1" applyAlignment="1">
      <alignment vertical="top"/>
    </xf>
    <xf numFmtId="2" fontId="7" fillId="0" borderId="0" xfId="13" applyNumberFormat="1" applyFont="1" applyAlignment="1">
      <alignment horizontal="center" vertical="center"/>
    </xf>
    <xf numFmtId="0" fontId="7" fillId="0" borderId="0" xfId="13" applyFont="1" applyAlignment="1">
      <alignment horizontal="center" vertical="center"/>
    </xf>
    <xf numFmtId="0" fontId="7" fillId="0" borderId="0" xfId="13" applyFont="1" applyAlignment="1">
      <alignment horizontal="center"/>
    </xf>
    <xf numFmtId="0" fontId="78" fillId="0" borderId="3" xfId="13" applyFont="1" applyBorder="1" applyAlignment="1">
      <alignment horizontal="center" vertical="top" wrapText="1"/>
    </xf>
    <xf numFmtId="0" fontId="78" fillId="0" borderId="4" xfId="13" applyFont="1" applyBorder="1" applyAlignment="1">
      <alignment horizontal="center" vertical="top"/>
    </xf>
    <xf numFmtId="0" fontId="78" fillId="0" borderId="5" xfId="13" applyFont="1" applyBorder="1" applyAlignment="1">
      <alignment horizontal="center" vertical="top"/>
    </xf>
    <xf numFmtId="0" fontId="79" fillId="0" borderId="3" xfId="13" applyFont="1" applyBorder="1" applyAlignment="1">
      <alignment horizontal="center" vertical="center" wrapText="1"/>
    </xf>
    <xf numFmtId="0" fontId="79" fillId="0" borderId="4" xfId="13" applyFont="1" applyBorder="1" applyAlignment="1">
      <alignment horizontal="center" vertical="center"/>
    </xf>
    <xf numFmtId="0" fontId="79" fillId="0" borderId="5" xfId="13" applyFont="1" applyBorder="1" applyAlignment="1">
      <alignment horizontal="center" vertical="center"/>
    </xf>
    <xf numFmtId="49" fontId="78" fillId="0" borderId="3" xfId="13" applyNumberFormat="1" applyFont="1" applyBorder="1" applyAlignment="1">
      <alignment horizontal="center" vertical="center" wrapText="1"/>
    </xf>
    <xf numFmtId="49" fontId="78" fillId="0" borderId="4" xfId="13" applyNumberFormat="1" applyFont="1" applyBorder="1" applyAlignment="1">
      <alignment horizontal="center" vertical="center"/>
    </xf>
    <xf numFmtId="49" fontId="78" fillId="0" borderId="5" xfId="13" applyNumberFormat="1" applyFont="1" applyBorder="1" applyAlignment="1">
      <alignment horizontal="center" vertical="center"/>
    </xf>
    <xf numFmtId="2" fontId="79" fillId="0" borderId="3" xfId="13" applyNumberFormat="1" applyFont="1" applyBorder="1" applyAlignment="1">
      <alignment horizontal="center" vertical="center"/>
    </xf>
    <xf numFmtId="2" fontId="79" fillId="0" borderId="4" xfId="13" applyNumberFormat="1" applyFont="1" applyBorder="1" applyAlignment="1">
      <alignment horizontal="center" vertical="center"/>
    </xf>
    <xf numFmtId="2" fontId="79" fillId="0" borderId="5" xfId="13" applyNumberFormat="1" applyFont="1" applyBorder="1" applyAlignment="1">
      <alignment horizontal="center" vertical="center"/>
    </xf>
    <xf numFmtId="0" fontId="79" fillId="0" borderId="7" xfId="13" applyFont="1" applyBorder="1" applyAlignment="1">
      <alignment horizontal="center" vertical="center" wrapText="1"/>
    </xf>
    <xf numFmtId="0" fontId="79" fillId="0" borderId="8" xfId="13" applyFont="1" applyBorder="1" applyAlignment="1">
      <alignment horizontal="center" vertical="center"/>
    </xf>
    <xf numFmtId="0" fontId="79" fillId="0" borderId="9" xfId="13" applyFont="1" applyBorder="1" applyAlignment="1">
      <alignment horizontal="center" vertical="center"/>
    </xf>
    <xf numFmtId="0" fontId="42" fillId="0" borderId="3" xfId="13" applyFont="1" applyBorder="1" applyAlignment="1">
      <alignment horizontal="center" vertical="top"/>
    </xf>
    <xf numFmtId="0" fontId="42" fillId="0" borderId="4" xfId="13" applyFont="1" applyBorder="1" applyAlignment="1">
      <alignment horizontal="center" vertical="top"/>
    </xf>
    <xf numFmtId="0" fontId="42" fillId="0" borderId="5" xfId="13" applyFont="1" applyBorder="1" applyAlignment="1">
      <alignment horizontal="center" vertical="top"/>
    </xf>
    <xf numFmtId="0" fontId="82" fillId="0" borderId="3" xfId="13" applyFont="1" applyBorder="1" applyAlignment="1">
      <alignment horizontal="left" vertical="center" wrapText="1"/>
    </xf>
    <xf numFmtId="0" fontId="82" fillId="0" borderId="4" xfId="13" applyFont="1" applyBorder="1" applyAlignment="1">
      <alignment horizontal="left" vertical="center" wrapText="1"/>
    </xf>
    <xf numFmtId="49" fontId="81" fillId="0" borderId="3" xfId="13" applyNumberFormat="1" applyFont="1" applyBorder="1" applyAlignment="1">
      <alignment horizontal="center" vertical="center"/>
    </xf>
    <xf numFmtId="49" fontId="81" fillId="0" borderId="4" xfId="13" applyNumberFormat="1" applyFont="1" applyBorder="1" applyAlignment="1">
      <alignment horizontal="center" vertical="center"/>
    </xf>
    <xf numFmtId="49" fontId="81" fillId="0" borderId="5" xfId="13" applyNumberFormat="1" applyFont="1" applyBorder="1" applyAlignment="1">
      <alignment horizontal="center" vertical="center"/>
    </xf>
    <xf numFmtId="0" fontId="42" fillId="0" borderId="3" xfId="13" applyFont="1" applyBorder="1" applyAlignment="1">
      <alignment horizontal="left" vertical="top"/>
    </xf>
    <xf numFmtId="0" fontId="42" fillId="0" borderId="4" xfId="13" applyFont="1" applyBorder="1" applyAlignment="1">
      <alignment horizontal="left" vertical="top"/>
    </xf>
    <xf numFmtId="0" fontId="42" fillId="0" borderId="5" xfId="13" applyFont="1" applyBorder="1" applyAlignment="1">
      <alignment horizontal="left" vertical="top"/>
    </xf>
    <xf numFmtId="0" fontId="13" fillId="0" borderId="3" xfId="13" applyFont="1" applyBorder="1" applyAlignment="1">
      <alignment horizontal="left" vertical="top"/>
    </xf>
    <xf numFmtId="0" fontId="13" fillId="0" borderId="4" xfId="13" applyFont="1" applyBorder="1" applyAlignment="1">
      <alignment horizontal="left" vertical="top"/>
    </xf>
    <xf numFmtId="0" fontId="13" fillId="0" borderId="5" xfId="13" applyFont="1" applyBorder="1" applyAlignment="1">
      <alignment horizontal="left" vertical="top"/>
    </xf>
    <xf numFmtId="0" fontId="79" fillId="0" borderId="3" xfId="13" applyFont="1" applyBorder="1" applyAlignment="1">
      <alignment horizontal="left" vertical="center" wrapText="1"/>
    </xf>
    <xf numFmtId="0" fontId="79" fillId="0" borderId="4" xfId="13" applyFont="1" applyBorder="1" applyAlignment="1">
      <alignment horizontal="left" vertical="center" wrapText="1"/>
    </xf>
    <xf numFmtId="0" fontId="13" fillId="0" borderId="3" xfId="13" applyFont="1" applyBorder="1" applyAlignment="1">
      <alignment horizontal="right" vertical="top"/>
    </xf>
    <xf numFmtId="0" fontId="13" fillId="0" borderId="4" xfId="13" applyFont="1" applyBorder="1" applyAlignment="1">
      <alignment horizontal="right" vertical="top"/>
    </xf>
    <xf numFmtId="0" fontId="13" fillId="0" borderId="5" xfId="13" applyFont="1" applyBorder="1" applyAlignment="1">
      <alignment horizontal="right" vertical="top"/>
    </xf>
    <xf numFmtId="2" fontId="7" fillId="0" borderId="16" xfId="13" applyNumberFormat="1" applyFont="1" applyBorder="1" applyAlignment="1">
      <alignment horizontal="center" vertical="center"/>
    </xf>
    <xf numFmtId="0" fontId="7" fillId="0" borderId="16" xfId="13" applyFont="1" applyBorder="1" applyAlignment="1">
      <alignment horizontal="center" vertical="center"/>
    </xf>
    <xf numFmtId="0" fontId="7" fillId="0" borderId="20" xfId="13" applyFont="1" applyBorder="1" applyAlignment="1">
      <alignment horizontal="center"/>
    </xf>
    <xf numFmtId="0" fontId="79" fillId="0" borderId="3" xfId="13" applyFont="1" applyBorder="1" applyAlignment="1">
      <alignment horizontal="center" vertical="center"/>
    </xf>
    <xf numFmtId="49" fontId="79" fillId="0" borderId="7" xfId="13" applyNumberFormat="1" applyFont="1" applyBorder="1" applyAlignment="1">
      <alignment horizontal="center" vertical="center" wrapText="1"/>
    </xf>
    <xf numFmtId="0" fontId="81" fillId="0" borderId="3" xfId="13" applyFont="1" applyBorder="1" applyAlignment="1">
      <alignment horizontal="left" vertical="top"/>
    </xf>
    <xf numFmtId="0" fontId="81" fillId="0" borderId="4" xfId="13" applyFont="1" applyBorder="1" applyAlignment="1">
      <alignment horizontal="left" vertical="top"/>
    </xf>
    <xf numFmtId="0" fontId="81" fillId="0" borderId="5" xfId="13" applyFont="1" applyBorder="1" applyAlignment="1">
      <alignment horizontal="left" vertical="top"/>
    </xf>
    <xf numFmtId="0" fontId="79" fillId="0" borderId="3" xfId="13" applyFont="1" applyBorder="1" applyAlignment="1">
      <alignment horizontal="left" vertical="top"/>
    </xf>
    <xf numFmtId="0" fontId="79" fillId="0" borderId="4" xfId="13" applyFont="1" applyBorder="1" applyAlignment="1">
      <alignment horizontal="left" vertical="top"/>
    </xf>
    <xf numFmtId="0" fontId="79" fillId="0" borderId="5" xfId="13" applyFont="1" applyBorder="1" applyAlignment="1">
      <alignment horizontal="left" vertical="top"/>
    </xf>
    <xf numFmtId="49" fontId="83" fillId="0" borderId="3" xfId="13" applyNumberFormat="1" applyFont="1" applyBorder="1" applyAlignment="1">
      <alignment horizontal="center" vertical="center"/>
    </xf>
    <xf numFmtId="49" fontId="83" fillId="0" borderId="4" xfId="13" applyNumberFormat="1" applyFont="1" applyBorder="1" applyAlignment="1">
      <alignment horizontal="center" vertical="center"/>
    </xf>
    <xf numFmtId="49" fontId="83" fillId="0" borderId="5" xfId="13" applyNumberFormat="1" applyFont="1" applyBorder="1" applyAlignment="1">
      <alignment horizontal="center" vertical="center"/>
    </xf>
    <xf numFmtId="0" fontId="83" fillId="0" borderId="3" xfId="13" applyFont="1" applyBorder="1" applyAlignment="1">
      <alignment horizontal="left" vertical="top"/>
    </xf>
    <xf numFmtId="0" fontId="83" fillId="0" borderId="4" xfId="13" applyFont="1" applyBorder="1" applyAlignment="1">
      <alignment horizontal="left" vertical="top"/>
    </xf>
    <xf numFmtId="0" fontId="83" fillId="0" borderId="5" xfId="13" applyFont="1" applyBorder="1" applyAlignment="1">
      <alignment horizontal="left" vertical="top"/>
    </xf>
    <xf numFmtId="0" fontId="42" fillId="0" borderId="3" xfId="13" applyFont="1" applyBorder="1" applyAlignment="1">
      <alignment horizontal="right" vertical="top"/>
    </xf>
    <xf numFmtId="0" fontId="42" fillId="0" borderId="4" xfId="13" applyFont="1" applyBorder="1" applyAlignment="1">
      <alignment horizontal="right" vertical="top"/>
    </xf>
    <xf numFmtId="0" fontId="42" fillId="0" borderId="5" xfId="13" applyFont="1" applyBorder="1" applyAlignment="1">
      <alignment horizontal="right" vertical="top"/>
    </xf>
    <xf numFmtId="0" fontId="78" fillId="0" borderId="6" xfId="13" applyFont="1" applyBorder="1" applyAlignment="1">
      <alignment horizontal="center" vertical="top" wrapText="1"/>
    </xf>
    <xf numFmtId="0" fontId="79" fillId="0" borderId="6" xfId="13" applyFont="1" applyBorder="1" applyAlignment="1">
      <alignment horizontal="center" vertical="center" wrapText="1"/>
    </xf>
    <xf numFmtId="49" fontId="78" fillId="0" borderId="6" xfId="13" applyNumberFormat="1" applyFont="1" applyBorder="1" applyAlignment="1">
      <alignment horizontal="center" vertical="center" wrapText="1"/>
    </xf>
    <xf numFmtId="2" fontId="79" fillId="0" borderId="6" xfId="13" applyNumberFormat="1" applyFont="1" applyBorder="1" applyAlignment="1">
      <alignment horizontal="center" vertical="center"/>
    </xf>
    <xf numFmtId="0" fontId="79" fillId="0" borderId="15" xfId="13" applyFont="1" applyBorder="1" applyAlignment="1">
      <alignment horizontal="center" vertical="center"/>
    </xf>
    <xf numFmtId="0" fontId="79" fillId="0" borderId="14" xfId="13" applyFont="1" applyBorder="1" applyAlignment="1">
      <alignment horizontal="center" vertical="center"/>
    </xf>
    <xf numFmtId="0" fontId="79" fillId="0" borderId="11" xfId="13" applyFont="1" applyBorder="1" applyAlignment="1">
      <alignment horizontal="center" vertical="center" wrapText="1"/>
    </xf>
    <xf numFmtId="0" fontId="79" fillId="0" borderId="0" xfId="13" applyFont="1" applyAlignment="1">
      <alignment horizontal="center" vertical="center"/>
    </xf>
    <xf numFmtId="0" fontId="79" fillId="0" borderId="16" xfId="13" applyFont="1" applyBorder="1" applyAlignment="1">
      <alignment horizontal="center" vertical="center"/>
    </xf>
    <xf numFmtId="0" fontId="81" fillId="0" borderId="3" xfId="13" applyFont="1" applyBorder="1" applyAlignment="1">
      <alignment horizontal="center" vertical="center"/>
    </xf>
    <xf numFmtId="0" fontId="81" fillId="0" borderId="4" xfId="13" applyFont="1" applyBorder="1" applyAlignment="1">
      <alignment horizontal="center" vertical="center"/>
    </xf>
    <xf numFmtId="0" fontId="81" fillId="0" borderId="5" xfId="13" applyFont="1" applyBorder="1" applyAlignment="1">
      <alignment horizontal="center" vertical="center"/>
    </xf>
    <xf numFmtId="0" fontId="81" fillId="0" borderId="3" xfId="13" applyFont="1" applyBorder="1" applyAlignment="1">
      <alignment horizontal="right" vertical="center"/>
    </xf>
    <xf numFmtId="0" fontId="81" fillId="0" borderId="4" xfId="13" applyFont="1" applyBorder="1" applyAlignment="1">
      <alignment horizontal="right" vertical="center"/>
    </xf>
    <xf numFmtId="0" fontId="81" fillId="0" borderId="5" xfId="13" applyFont="1" applyBorder="1" applyAlignment="1">
      <alignment horizontal="right" vertical="center"/>
    </xf>
    <xf numFmtId="0" fontId="83" fillId="0" borderId="3" xfId="13" applyFont="1" applyBorder="1" applyAlignment="1">
      <alignment horizontal="center" vertical="center"/>
    </xf>
    <xf numFmtId="0" fontId="83" fillId="0" borderId="4" xfId="13" applyFont="1" applyBorder="1" applyAlignment="1">
      <alignment horizontal="center" vertical="center"/>
    </xf>
    <xf numFmtId="0" fontId="83" fillId="0" borderId="5" xfId="13" applyFont="1" applyBorder="1" applyAlignment="1">
      <alignment horizontal="center" vertical="center"/>
    </xf>
    <xf numFmtId="49" fontId="81" fillId="0" borderId="3" xfId="13" applyNumberFormat="1" applyFont="1" applyBorder="1" applyAlignment="1">
      <alignment horizontal="right" vertical="center"/>
    </xf>
    <xf numFmtId="49" fontId="81" fillId="0" borderId="4" xfId="13" applyNumberFormat="1" applyFont="1" applyBorder="1" applyAlignment="1">
      <alignment horizontal="right" vertical="center"/>
    </xf>
    <xf numFmtId="49" fontId="81" fillId="0" borderId="5" xfId="13" applyNumberFormat="1" applyFont="1" applyBorder="1" applyAlignment="1">
      <alignment horizontal="right" vertical="center"/>
    </xf>
    <xf numFmtId="0" fontId="79" fillId="0" borderId="15" xfId="13" applyFont="1" applyBorder="1" applyAlignment="1">
      <alignment horizontal="center" vertical="center" wrapText="1"/>
    </xf>
    <xf numFmtId="0" fontId="105" fillId="0" borderId="0" xfId="3" applyFont="1" applyAlignment="1" applyProtection="1">
      <alignment horizontal="center"/>
      <protection hidden="1"/>
    </xf>
    <xf numFmtId="0" fontId="7" fillId="0" borderId="8" xfId="3" applyFont="1" applyBorder="1" applyAlignment="1" applyProtection="1">
      <alignment horizontal="center" vertical="top" wrapText="1"/>
      <protection hidden="1"/>
    </xf>
    <xf numFmtId="0" fontId="7" fillId="0" borderId="9" xfId="3" applyFont="1" applyBorder="1" applyAlignment="1" applyProtection="1">
      <alignment horizontal="center" vertical="top" wrapText="1"/>
      <protection hidden="1"/>
    </xf>
    <xf numFmtId="0" fontId="7" fillId="0" borderId="0" xfId="3" applyFont="1" applyAlignment="1" applyProtection="1">
      <alignment horizontal="center" vertical="top" wrapText="1"/>
      <protection hidden="1"/>
    </xf>
    <xf numFmtId="0" fontId="7" fillId="0" borderId="16" xfId="3" applyFont="1" applyBorder="1" applyAlignment="1" applyProtection="1">
      <alignment horizontal="center" vertical="top" wrapText="1"/>
      <protection hidden="1"/>
    </xf>
    <xf numFmtId="0" fontId="7" fillId="0" borderId="15" xfId="3" applyFont="1" applyBorder="1" applyAlignment="1" applyProtection="1">
      <alignment horizontal="center" vertical="top" wrapText="1"/>
      <protection hidden="1"/>
    </xf>
    <xf numFmtId="0" fontId="7" fillId="0" borderId="14" xfId="3" applyFont="1" applyBorder="1" applyAlignment="1" applyProtection="1">
      <alignment horizontal="center" vertical="top" wrapText="1"/>
      <protection hidden="1"/>
    </xf>
    <xf numFmtId="0" fontId="7" fillId="0" borderId="3" xfId="3" applyFont="1" applyBorder="1" applyAlignment="1" applyProtection="1">
      <alignment horizontal="left"/>
      <protection hidden="1"/>
    </xf>
    <xf numFmtId="0" fontId="7" fillId="0" borderId="4" xfId="3" applyFont="1" applyBorder="1" applyAlignment="1" applyProtection="1">
      <alignment horizontal="left"/>
      <protection hidden="1"/>
    </xf>
    <xf numFmtId="0" fontId="7" fillId="0" borderId="5" xfId="3" applyFont="1" applyBorder="1" applyAlignment="1" applyProtection="1">
      <alignment horizontal="left"/>
      <protection hidden="1"/>
    </xf>
    <xf numFmtId="0" fontId="7" fillId="0" borderId="7" xfId="3" applyFont="1" applyBorder="1" applyAlignment="1" applyProtection="1">
      <alignment horizontal="center"/>
      <protection hidden="1"/>
    </xf>
    <xf numFmtId="0" fontId="7" fillId="0" borderId="8" xfId="3" applyFont="1" applyBorder="1" applyAlignment="1" applyProtection="1">
      <alignment horizontal="center"/>
      <protection hidden="1"/>
    </xf>
    <xf numFmtId="0" fontId="50" fillId="0" borderId="11" xfId="1" applyFont="1" applyBorder="1" applyAlignment="1" applyProtection="1">
      <alignment horizontal="right" vertical="center" wrapText="1"/>
      <protection locked="0" hidden="1"/>
    </xf>
    <xf numFmtId="0" fontId="50" fillId="0" borderId="0" xfId="1" applyFont="1" applyAlignment="1" applyProtection="1">
      <alignment horizontal="right" vertical="center" wrapText="1"/>
      <protection locked="0" hidden="1"/>
    </xf>
    <xf numFmtId="0" fontId="50" fillId="0" borderId="55" xfId="1" applyFont="1" applyBorder="1" applyAlignment="1" applyProtection="1">
      <alignment horizontal="right" vertical="center" wrapText="1"/>
      <protection locked="0" hidden="1"/>
    </xf>
    <xf numFmtId="0" fontId="44" fillId="0" borderId="21" xfId="1" applyFont="1" applyBorder="1" applyAlignment="1" applyProtection="1">
      <alignment horizontal="center" wrapText="1"/>
      <protection locked="0" hidden="1"/>
    </xf>
    <xf numFmtId="0" fontId="44" fillId="0" borderId="0" xfId="1" applyFont="1" applyAlignment="1" applyProtection="1">
      <alignment horizontal="center" wrapText="1"/>
      <protection locked="0" hidden="1"/>
    </xf>
    <xf numFmtId="0" fontId="13" fillId="0" borderId="11" xfId="1" applyFont="1" applyBorder="1" applyAlignment="1" applyProtection="1">
      <alignment vertical="center" wrapText="1"/>
      <protection locked="0" hidden="1"/>
    </xf>
    <xf numFmtId="0" fontId="13" fillId="0" borderId="0" xfId="1" applyFont="1" applyAlignment="1" applyProtection="1">
      <alignment vertical="center" wrapText="1"/>
      <protection locked="0" hidden="1"/>
    </xf>
    <xf numFmtId="0" fontId="13" fillId="0" borderId="16" xfId="1" applyFont="1" applyBorder="1" applyAlignment="1" applyProtection="1">
      <alignment vertical="center" wrapText="1"/>
      <protection locked="0" hidden="1"/>
    </xf>
    <xf numFmtId="0" fontId="50" fillId="0" borderId="11" xfId="1" applyFont="1" applyBorder="1" applyAlignment="1" applyProtection="1">
      <alignment horizontal="right" vertical="center"/>
      <protection locked="0" hidden="1"/>
    </xf>
    <xf numFmtId="0" fontId="50" fillId="0" borderId="0" xfId="1" applyFont="1" applyAlignment="1" applyProtection="1">
      <alignment horizontal="right" vertical="center"/>
      <protection locked="0" hidden="1"/>
    </xf>
    <xf numFmtId="0" fontId="50" fillId="0" borderId="16" xfId="1" applyFont="1" applyBorder="1" applyAlignment="1" applyProtection="1">
      <alignment horizontal="right" vertical="center"/>
      <protection locked="0" hidden="1"/>
    </xf>
    <xf numFmtId="0" fontId="44" fillId="0" borderId="45" xfId="1" applyFont="1" applyBorder="1" applyAlignment="1" applyProtection="1">
      <alignment horizontal="center" wrapText="1"/>
      <protection locked="0" hidden="1"/>
    </xf>
    <xf numFmtId="0" fontId="44" fillId="0" borderId="39" xfId="1" applyFont="1" applyBorder="1" applyAlignment="1" applyProtection="1">
      <alignment horizontal="center" wrapText="1"/>
      <protection locked="0" hidden="1"/>
    </xf>
    <xf numFmtId="0" fontId="42" fillId="0" borderId="69" xfId="1" applyFont="1" applyBorder="1" applyAlignment="1" applyProtection="1">
      <alignment horizontal="center" vertical="center" wrapText="1"/>
      <protection locked="0" hidden="1"/>
    </xf>
    <xf numFmtId="0" fontId="42" fillId="0" borderId="39" xfId="1" applyFont="1" applyBorder="1" applyAlignment="1" applyProtection="1">
      <alignment horizontal="center" vertical="center" wrapText="1"/>
      <protection locked="0" hidden="1"/>
    </xf>
    <xf numFmtId="0" fontId="42" fillId="0" borderId="68" xfId="1" applyFont="1" applyBorder="1" applyAlignment="1" applyProtection="1">
      <alignment horizontal="center" vertical="center" wrapText="1"/>
      <protection locked="0" hidden="1"/>
    </xf>
    <xf numFmtId="0" fontId="42" fillId="0" borderId="0" xfId="1" applyFont="1" applyAlignment="1" applyProtection="1">
      <alignment horizontal="left" wrapText="1"/>
      <protection locked="0" hidden="1"/>
    </xf>
    <xf numFmtId="0" fontId="50" fillId="0" borderId="69" xfId="1" applyFont="1" applyBorder="1" applyAlignment="1" applyProtection="1">
      <alignment horizontal="center" vertical="center"/>
      <protection locked="0" hidden="1"/>
    </xf>
    <xf numFmtId="0" fontId="50" fillId="0" borderId="39" xfId="1" applyFont="1" applyBorder="1" applyAlignment="1" applyProtection="1">
      <alignment horizontal="center" vertical="center"/>
      <protection locked="0" hidden="1"/>
    </xf>
    <xf numFmtId="0" fontId="50" fillId="0" borderId="68" xfId="1" applyFont="1" applyBorder="1" applyAlignment="1" applyProtection="1">
      <alignment horizontal="center" vertical="center"/>
      <protection locked="0" hidden="1"/>
    </xf>
    <xf numFmtId="4" fontId="50" fillId="0" borderId="11" xfId="1" applyNumberFormat="1" applyFont="1" applyBorder="1" applyAlignment="1" applyProtection="1">
      <alignment horizontal="right" vertical="center"/>
      <protection locked="0" hidden="1"/>
    </xf>
    <xf numFmtId="4" fontId="50" fillId="0" borderId="11" xfId="1" applyNumberFormat="1" applyFont="1" applyBorder="1" applyAlignment="1" applyProtection="1">
      <alignment horizontal="right" vertical="center" wrapText="1"/>
      <protection locked="0" hidden="1"/>
    </xf>
    <xf numFmtId="0" fontId="44" fillId="0" borderId="3" xfId="1" applyFont="1" applyBorder="1" applyAlignment="1" applyProtection="1">
      <alignment horizontal="center" vertical="center" wrapText="1"/>
      <protection locked="0" hidden="1"/>
    </xf>
    <xf numFmtId="0" fontId="44" fillId="0" borderId="4" xfId="1" applyFont="1" applyBorder="1" applyAlignment="1" applyProtection="1">
      <alignment horizontal="center" vertical="center" wrapText="1"/>
      <protection locked="0" hidden="1"/>
    </xf>
    <xf numFmtId="0" fontId="44" fillId="0" borderId="5" xfId="1" applyFont="1" applyBorder="1" applyAlignment="1" applyProtection="1">
      <alignment horizontal="center" vertical="center" wrapText="1"/>
      <protection locked="0" hidden="1"/>
    </xf>
    <xf numFmtId="0" fontId="13" fillId="0" borderId="3" xfId="1" applyFont="1" applyBorder="1" applyAlignment="1" applyProtection="1">
      <alignment horizontal="left" vertical="center" wrapText="1"/>
      <protection locked="0" hidden="1"/>
    </xf>
    <xf numFmtId="0" fontId="13" fillId="0" borderId="4" xfId="1" applyFont="1" applyBorder="1" applyAlignment="1" applyProtection="1">
      <alignment horizontal="left" vertical="center" wrapText="1"/>
      <protection locked="0" hidden="1"/>
    </xf>
    <xf numFmtId="0" fontId="13" fillId="0" borderId="5" xfId="1" applyFont="1" applyBorder="1" applyAlignment="1" applyProtection="1">
      <alignment horizontal="left" vertical="center" wrapText="1"/>
      <protection locked="0" hidden="1"/>
    </xf>
    <xf numFmtId="0" fontId="43" fillId="0" borderId="6" xfId="1" applyFont="1" applyBorder="1" applyAlignment="1" applyProtection="1">
      <alignment horizontal="center"/>
      <protection locked="0" hidden="1"/>
    </xf>
    <xf numFmtId="0" fontId="43" fillId="0" borderId="3" xfId="1" applyFont="1" applyBorder="1" applyAlignment="1" applyProtection="1">
      <alignment horizontal="left" vertical="center" wrapText="1"/>
      <protection locked="0" hidden="1"/>
    </xf>
    <xf numFmtId="0" fontId="43" fillId="0" borderId="4" xfId="1" applyFont="1" applyBorder="1" applyAlignment="1" applyProtection="1">
      <alignment horizontal="left" vertical="center" wrapText="1"/>
      <protection locked="0" hidden="1"/>
    </xf>
    <xf numFmtId="0" fontId="43" fillId="0" borderId="5" xfId="1" applyFont="1" applyBorder="1" applyAlignment="1" applyProtection="1">
      <alignment horizontal="left" vertical="center" wrapText="1"/>
      <protection locked="0" hidden="1"/>
    </xf>
    <xf numFmtId="0" fontId="50" fillId="0" borderId="7" xfId="1" applyFont="1" applyBorder="1" applyAlignment="1" applyProtection="1">
      <alignment horizontal="center" vertical="center"/>
      <protection locked="0" hidden="1"/>
    </xf>
    <xf numFmtId="0" fontId="50" fillId="0" borderId="8" xfId="1" applyFont="1" applyBorder="1" applyAlignment="1" applyProtection="1">
      <alignment horizontal="center" vertical="center"/>
      <protection locked="0" hidden="1"/>
    </xf>
    <xf numFmtId="0" fontId="50" fillId="0" borderId="9" xfId="1" applyFont="1" applyBorder="1" applyAlignment="1" applyProtection="1">
      <alignment horizontal="center" vertical="center"/>
      <protection locked="0" hidden="1"/>
    </xf>
    <xf numFmtId="0" fontId="50" fillId="0" borderId="7" xfId="1" applyFont="1" applyBorder="1" applyAlignment="1" applyProtection="1">
      <alignment horizontal="center" vertical="center" wrapText="1"/>
      <protection locked="0" hidden="1"/>
    </xf>
    <xf numFmtId="0" fontId="50" fillId="0" borderId="8" xfId="1" applyFont="1" applyBorder="1" applyAlignment="1" applyProtection="1">
      <alignment horizontal="center" vertical="center" wrapText="1"/>
      <protection locked="0" hidden="1"/>
    </xf>
    <xf numFmtId="0" fontId="50" fillId="0" borderId="9" xfId="1" applyFont="1" applyBorder="1" applyAlignment="1" applyProtection="1">
      <alignment horizontal="center" vertical="center" wrapText="1"/>
      <protection locked="0" hidden="1"/>
    </xf>
    <xf numFmtId="0" fontId="50" fillId="0" borderId="6" xfId="1" applyFont="1" applyBorder="1" applyAlignment="1" applyProtection="1">
      <alignment horizontal="center" vertical="center"/>
      <protection locked="0" hidden="1"/>
    </xf>
    <xf numFmtId="0" fontId="50" fillId="0" borderId="6" xfId="1" applyFont="1" applyBorder="1" applyAlignment="1" applyProtection="1">
      <alignment horizontal="center" vertical="center" wrapText="1"/>
      <protection locked="0" hidden="1"/>
    </xf>
    <xf numFmtId="0" fontId="50" fillId="0" borderId="69" xfId="1" applyFont="1" applyBorder="1" applyAlignment="1" applyProtection="1">
      <alignment horizontal="center" vertical="center" wrapText="1"/>
      <protection locked="0" hidden="1"/>
    </xf>
    <xf numFmtId="0" fontId="50" fillId="0" borderId="39" xfId="1" applyFont="1" applyBorder="1" applyAlignment="1" applyProtection="1">
      <alignment horizontal="center" vertical="center" wrapText="1"/>
      <protection locked="0" hidden="1"/>
    </xf>
    <xf numFmtId="0" fontId="50" fillId="0" borderId="46" xfId="1" applyFont="1" applyBorder="1" applyAlignment="1" applyProtection="1">
      <alignment horizontal="center" vertical="center" wrapText="1"/>
      <protection locked="0" hidden="1"/>
    </xf>
    <xf numFmtId="0" fontId="42" fillId="0" borderId="11" xfId="1" applyFont="1" applyBorder="1" applyAlignment="1" applyProtection="1">
      <alignment horizontal="center" vertical="center" wrapText="1"/>
      <protection locked="0" hidden="1"/>
    </xf>
    <xf numFmtId="0" fontId="42" fillId="0" borderId="0" xfId="1" applyFont="1" applyAlignment="1" applyProtection="1">
      <alignment horizontal="center" vertical="center" wrapText="1"/>
      <protection locked="0" hidden="1"/>
    </xf>
    <xf numFmtId="0" fontId="42" fillId="0" borderId="16" xfId="1" applyFont="1" applyBorder="1" applyAlignment="1" applyProtection="1">
      <alignment horizontal="center" vertical="center" wrapText="1"/>
      <protection locked="0" hidden="1"/>
    </xf>
    <xf numFmtId="0" fontId="50" fillId="0" borderId="11" xfId="1" applyFont="1" applyBorder="1" applyAlignment="1" applyProtection="1">
      <alignment horizontal="center" vertical="center"/>
      <protection locked="0" hidden="1"/>
    </xf>
    <xf numFmtId="0" fontId="50" fillId="0" borderId="0" xfId="1" applyFont="1" applyAlignment="1" applyProtection="1">
      <alignment horizontal="center" vertical="center"/>
      <protection locked="0" hidden="1"/>
    </xf>
    <xf numFmtId="0" fontId="50" fillId="0" borderId="16" xfId="1" applyFont="1" applyBorder="1" applyAlignment="1" applyProtection="1">
      <alignment horizontal="center" vertical="center"/>
      <protection locked="0" hidden="1"/>
    </xf>
    <xf numFmtId="0" fontId="50" fillId="0" borderId="11" xfId="1" applyFont="1" applyBorder="1" applyAlignment="1" applyProtection="1">
      <alignment horizontal="center" vertical="center" wrapText="1"/>
      <protection locked="0" hidden="1"/>
    </xf>
    <xf numFmtId="0" fontId="50" fillId="0" borderId="0" xfId="1" applyFont="1" applyAlignment="1" applyProtection="1">
      <alignment horizontal="center" vertical="center" wrapText="1"/>
      <protection locked="0" hidden="1"/>
    </xf>
    <xf numFmtId="0" fontId="50" fillId="0" borderId="55" xfId="1" applyFont="1" applyBorder="1" applyAlignment="1" applyProtection="1">
      <alignment horizontal="center" vertical="center" wrapText="1"/>
      <protection locked="0" hidden="1"/>
    </xf>
    <xf numFmtId="0" fontId="44" fillId="0" borderId="43" xfId="1" applyFont="1" applyBorder="1" applyAlignment="1" applyProtection="1">
      <alignment horizontal="center" wrapText="1"/>
      <protection locked="0" hidden="1"/>
    </xf>
    <xf numFmtId="0" fontId="44" fillId="0" borderId="41" xfId="1" applyFont="1" applyBorder="1" applyAlignment="1" applyProtection="1">
      <alignment horizontal="center" wrapText="1"/>
      <protection locked="0" hidden="1"/>
    </xf>
    <xf numFmtId="0" fontId="42" fillId="0" borderId="71" xfId="1" applyFont="1" applyBorder="1" applyAlignment="1" applyProtection="1">
      <alignment vertical="center" wrapText="1"/>
      <protection locked="0" hidden="1"/>
    </xf>
    <xf numFmtId="0" fontId="42" fillId="0" borderId="41" xfId="1" applyFont="1" applyBorder="1" applyAlignment="1" applyProtection="1">
      <alignment vertical="center" wrapText="1"/>
      <protection locked="0" hidden="1"/>
    </xf>
    <xf numFmtId="0" fontId="42" fillId="0" borderId="70" xfId="1" applyFont="1" applyBorder="1" applyAlignment="1" applyProtection="1">
      <alignment vertical="center" wrapText="1"/>
      <protection locked="0" hidden="1"/>
    </xf>
    <xf numFmtId="4" fontId="50" fillId="0" borderId="71" xfId="1" applyNumberFormat="1" applyFont="1" applyBorder="1" applyAlignment="1" applyProtection="1">
      <alignment horizontal="right" vertical="center"/>
      <protection locked="0" hidden="1"/>
    </xf>
    <xf numFmtId="0" fontId="50" fillId="0" borderId="41" xfId="1" applyFont="1" applyBorder="1" applyAlignment="1" applyProtection="1">
      <alignment horizontal="right" vertical="center"/>
      <protection locked="0" hidden="1"/>
    </xf>
    <xf numFmtId="0" fontId="50" fillId="0" borderId="70" xfId="1" applyFont="1" applyBorder="1" applyAlignment="1" applyProtection="1">
      <alignment horizontal="right" vertical="center"/>
      <protection locked="0" hidden="1"/>
    </xf>
    <xf numFmtId="4" fontId="50" fillId="0" borderId="71" xfId="1" applyNumberFormat="1" applyFont="1" applyBorder="1" applyAlignment="1" applyProtection="1">
      <alignment horizontal="right" vertical="center" wrapText="1"/>
      <protection locked="0" hidden="1"/>
    </xf>
    <xf numFmtId="0" fontId="50" fillId="0" borderId="41" xfId="1" applyFont="1" applyBorder="1" applyAlignment="1" applyProtection="1">
      <alignment horizontal="right" vertical="center" wrapText="1"/>
      <protection locked="0" hidden="1"/>
    </xf>
    <xf numFmtId="0" fontId="50" fillId="0" borderId="50" xfId="1" applyFont="1" applyBorder="1" applyAlignment="1" applyProtection="1">
      <alignment horizontal="right" vertical="center" wrapText="1"/>
      <protection locked="0" hidden="1"/>
    </xf>
    <xf numFmtId="0" fontId="44" fillId="0" borderId="16" xfId="1" applyFont="1" applyBorder="1" applyAlignment="1" applyProtection="1">
      <alignment horizontal="center" wrapText="1"/>
      <protection locked="0" hidden="1"/>
    </xf>
    <xf numFmtId="0" fontId="42" fillId="0" borderId="11" xfId="1" applyFont="1" applyBorder="1" applyAlignment="1" applyProtection="1">
      <alignment vertical="center" wrapText="1"/>
      <protection locked="0" hidden="1"/>
    </xf>
    <xf numFmtId="0" fontId="42" fillId="0" borderId="0" xfId="1" applyFont="1" applyAlignment="1" applyProtection="1">
      <alignment vertical="center" wrapText="1"/>
      <protection locked="0" hidden="1"/>
    </xf>
    <xf numFmtId="0" fontId="42" fillId="0" borderId="16" xfId="1" applyFont="1" applyBorder="1" applyAlignment="1" applyProtection="1">
      <alignment vertical="center" wrapText="1"/>
      <protection locked="0" hidden="1"/>
    </xf>
    <xf numFmtId="0" fontId="13" fillId="0" borderId="71" xfId="1" applyFont="1" applyBorder="1" applyAlignment="1" applyProtection="1">
      <alignment vertical="center" wrapText="1"/>
      <protection locked="0" hidden="1"/>
    </xf>
    <xf numFmtId="0" fontId="13" fillId="0" borderId="41" xfId="1" applyFont="1" applyBorder="1" applyAlignment="1" applyProtection="1">
      <alignment vertical="center" wrapText="1"/>
      <protection locked="0" hidden="1"/>
    </xf>
    <xf numFmtId="0" fontId="13" fillId="0" borderId="70" xfId="1" applyFont="1" applyBorder="1" applyAlignment="1" applyProtection="1">
      <alignment vertical="center" wrapText="1"/>
      <protection locked="0" hidden="1"/>
    </xf>
    <xf numFmtId="0" fontId="44" fillId="0" borderId="68" xfId="1" applyFont="1" applyBorder="1" applyAlignment="1" applyProtection="1">
      <alignment horizontal="center" wrapText="1"/>
      <protection locked="0" hidden="1"/>
    </xf>
    <xf numFmtId="0" fontId="50" fillId="0" borderId="21" xfId="1" applyFont="1" applyBorder="1" applyAlignment="1" applyProtection="1">
      <alignment horizontal="center" wrapText="1"/>
      <protection locked="0" hidden="1"/>
    </xf>
    <xf numFmtId="0" fontId="50" fillId="0" borderId="0" xfId="1" applyFont="1" applyAlignment="1" applyProtection="1">
      <alignment horizontal="center" wrapText="1"/>
      <protection locked="0" hidden="1"/>
    </xf>
    <xf numFmtId="0" fontId="50" fillId="0" borderId="43" xfId="1" applyFont="1" applyBorder="1" applyAlignment="1" applyProtection="1">
      <alignment horizontal="center" wrapText="1"/>
      <protection locked="0" hidden="1"/>
    </xf>
    <xf numFmtId="0" fontId="50" fillId="0" borderId="41" xfId="1" applyFont="1" applyBorder="1" applyAlignment="1" applyProtection="1">
      <alignment horizontal="center" wrapText="1"/>
      <protection locked="0" hidden="1"/>
    </xf>
    <xf numFmtId="0" fontId="43" fillId="0" borderId="3" xfId="1" applyFont="1" applyBorder="1" applyAlignment="1" applyProtection="1">
      <alignment horizontal="center"/>
      <protection locked="0" hidden="1"/>
    </xf>
    <xf numFmtId="0" fontId="43" fillId="0" borderId="4" xfId="1" applyFont="1" applyBorder="1" applyAlignment="1" applyProtection="1">
      <alignment horizontal="center"/>
      <protection locked="0" hidden="1"/>
    </xf>
    <xf numFmtId="0" fontId="43" fillId="0" borderId="5" xfId="1" applyFont="1" applyBorder="1" applyAlignment="1" applyProtection="1">
      <alignment horizontal="center"/>
      <protection locked="0" hidden="1"/>
    </xf>
    <xf numFmtId="0" fontId="13" fillId="0" borderId="3" xfId="1" applyFont="1" applyBorder="1" applyAlignment="1" applyProtection="1">
      <alignment horizontal="center" vertical="center" wrapText="1"/>
      <protection locked="0" hidden="1"/>
    </xf>
    <xf numFmtId="0" fontId="13" fillId="0" borderId="4" xfId="1" applyFont="1" applyBorder="1" applyAlignment="1" applyProtection="1">
      <alignment horizontal="center" vertical="center" wrapText="1"/>
      <protection locked="0" hidden="1"/>
    </xf>
    <xf numFmtId="0" fontId="13" fillId="0" borderId="5" xfId="1" applyFont="1" applyBorder="1" applyAlignment="1" applyProtection="1">
      <alignment horizontal="center" vertical="center" wrapText="1"/>
      <protection locked="0" hidden="1"/>
    </xf>
    <xf numFmtId="0" fontId="43" fillId="0" borderId="3" xfId="1" applyFont="1" applyBorder="1" applyAlignment="1" applyProtection="1">
      <alignment horizontal="center" vertical="center" wrapText="1"/>
      <protection locked="0" hidden="1"/>
    </xf>
    <xf numFmtId="0" fontId="43" fillId="0" borderId="4" xfId="1" applyFont="1" applyBorder="1" applyAlignment="1" applyProtection="1">
      <alignment horizontal="center" vertical="center" wrapText="1"/>
      <protection locked="0" hidden="1"/>
    </xf>
    <xf numFmtId="0" fontId="43" fillId="0" borderId="5" xfId="1" applyFont="1" applyBorder="1" applyAlignment="1" applyProtection="1">
      <alignment horizontal="center" vertical="center" wrapText="1"/>
      <protection locked="0" hidden="1"/>
    </xf>
    <xf numFmtId="0" fontId="43" fillId="0" borderId="6" xfId="1" applyFont="1" applyBorder="1" applyAlignment="1" applyProtection="1">
      <alignment horizontal="center" vertical="center"/>
      <protection locked="0" hidden="1"/>
    </xf>
    <xf numFmtId="0" fontId="43" fillId="0" borderId="6" xfId="1" applyFont="1" applyBorder="1" applyAlignment="1" applyProtection="1">
      <alignment horizontal="right"/>
      <protection locked="0" hidden="1"/>
    </xf>
    <xf numFmtId="0" fontId="44" fillId="0" borderId="6" xfId="1" applyFont="1" applyBorder="1" applyAlignment="1" applyProtection="1">
      <alignment horizontal="center" vertical="center"/>
      <protection locked="0" hidden="1"/>
    </xf>
    <xf numFmtId="0" fontId="44" fillId="0" borderId="6" xfId="1" applyFont="1" applyBorder="1" applyAlignment="1" applyProtection="1">
      <alignment horizontal="center" vertical="center" wrapText="1"/>
      <protection locked="0" hidden="1"/>
    </xf>
    <xf numFmtId="0" fontId="69" fillId="0" borderId="0" xfId="5" applyFont="1" applyAlignment="1" applyProtection="1">
      <alignment horizontal="center" wrapText="1"/>
      <protection hidden="1"/>
    </xf>
    <xf numFmtId="0" fontId="68" fillId="0" borderId="0" xfId="5" applyFont="1" applyAlignment="1" applyProtection="1">
      <alignment horizontal="center" wrapText="1"/>
      <protection hidden="1"/>
    </xf>
    <xf numFmtId="2" fontId="70" fillId="12" borderId="39" xfId="5" applyNumberFormat="1" applyFont="1" applyFill="1" applyBorder="1" applyAlignment="1" applyProtection="1">
      <alignment horizontal="center"/>
      <protection hidden="1"/>
    </xf>
  </cellXfs>
  <cellStyles count="19">
    <cellStyle name="Hypertextové prepojenie" xfId="2" builtinId="8"/>
    <cellStyle name="Normal_vzorvykazov98" xfId="3"/>
    <cellStyle name="Normálna" xfId="0" builtinId="0"/>
    <cellStyle name="Normálna 2" xfId="8"/>
    <cellStyle name="Normálna 2 2" xfId="13"/>
    <cellStyle name="Normálna 3" xfId="15"/>
    <cellStyle name="normálne_hk" xfId="5"/>
    <cellStyle name="normálne_phE6" xfId="12"/>
    <cellStyle name="Normální 2" xfId="1"/>
    <cellStyle name="normální 4" xfId="7"/>
    <cellStyle name="Normální 6" xfId="9"/>
    <cellStyle name="normální_hk" xfId="6"/>
    <cellStyle name="normální_List1" xfId="4"/>
    <cellStyle name="normální_výkazy-5-let" xfId="14"/>
    <cellStyle name="normální_VýkazZaZPLNY" xfId="16"/>
    <cellStyle name="Percentá 3" xfId="17"/>
    <cellStyle name="Poznámka 2" xfId="11"/>
    <cellStyle name="Procenta 2" xfId="18"/>
    <cellStyle name="Správně 2" xfId="10"/>
  </cellStyles>
  <dxfs count="0"/>
  <tableStyles count="0" defaultTableStyle="TableStyleMedium2" defaultPivotStyle="PivotStyleLight16"/>
  <colors>
    <mruColors>
      <color rgb="FF0000CC"/>
      <color rgb="FFCCECFF"/>
      <color rgb="FFDDDDDD"/>
      <color rgb="FF66CCFF"/>
      <color rgb="FF3399FF"/>
      <color rgb="FFFFFFCC"/>
      <color rgb="FF31A0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externalLink" Target="externalLinks/externalLink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4.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3.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0.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8.png"/></Relationships>
</file>

<file path=xl/drawings/_rels/drawing11.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8.png"/></Relationships>
</file>

<file path=xl/drawings/_rels/drawing12.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13.png"/><Relationship Id="rId1" Type="http://schemas.openxmlformats.org/officeDocument/2006/relationships/image" Target="../media/image12.png"/></Relationships>
</file>

<file path=xl/drawings/_rels/drawing13.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13.png"/><Relationship Id="rId1" Type="http://schemas.openxmlformats.org/officeDocument/2006/relationships/image" Target="../media/image12.png"/></Relationships>
</file>

<file path=xl/drawings/_rels/drawing14.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13.png"/><Relationship Id="rId1" Type="http://schemas.openxmlformats.org/officeDocument/2006/relationships/image" Target="../media/image12.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5" Type="http://schemas.openxmlformats.org/officeDocument/2006/relationships/image" Target="../media/image7.emf"/><Relationship Id="rId4" Type="http://schemas.openxmlformats.org/officeDocument/2006/relationships/image" Target="../media/image6.png"/></Relationships>
</file>

<file path=xl/drawings/_rels/drawing4.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8.png"/></Relationships>
</file>

<file path=xl/drawings/_rels/drawing5.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8.png"/></Relationships>
</file>

<file path=xl/drawings/_rels/drawing6.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8.png"/></Relationships>
</file>

<file path=xl/drawings/_rels/drawing7.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8.png"/></Relationships>
</file>

<file path=xl/drawings/_rels/drawing9.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8.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1.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1.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1.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1.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1.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1.pn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1.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1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editAs="oneCell">
    <xdr:from>
      <xdr:col>44</xdr:col>
      <xdr:colOff>549478</xdr:colOff>
      <xdr:row>0</xdr:row>
      <xdr:rowOff>0</xdr:rowOff>
    </xdr:from>
    <xdr:to>
      <xdr:col>51</xdr:col>
      <xdr:colOff>175261</xdr:colOff>
      <xdr:row>1</xdr:row>
      <xdr:rowOff>113845</xdr:rowOff>
    </xdr:to>
    <xdr:pic>
      <xdr:nvPicPr>
        <xdr:cNvPr id="2" name="Obrázek 1">
          <a:extLst>
            <a:ext uri="{FF2B5EF4-FFF2-40B4-BE49-F238E27FC236}">
              <a16:creationId xmlns:a16="http://schemas.microsoft.com/office/drawing/2014/main" xmlns="" id="{00000000-0008-0000-0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74203" y="0"/>
          <a:ext cx="5826558" cy="6186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45</xdr:col>
      <xdr:colOff>228600</xdr:colOff>
      <xdr:row>1</xdr:row>
      <xdr:rowOff>114300</xdr:rowOff>
    </xdr:from>
    <xdr:to>
      <xdr:col>48</xdr:col>
      <xdr:colOff>266700</xdr:colOff>
      <xdr:row>3</xdr:row>
      <xdr:rowOff>38100</xdr:rowOff>
    </xdr:to>
    <xdr:sp macro="" textlink="">
      <xdr:nvSpPr>
        <xdr:cNvPr id="3" name="Obdélník 2">
          <a:extLst>
            <a:ext uri="{FF2B5EF4-FFF2-40B4-BE49-F238E27FC236}">
              <a16:creationId xmlns:a16="http://schemas.microsoft.com/office/drawing/2014/main" xmlns="" id="{00000000-0008-0000-0800-000003000000}"/>
            </a:ext>
          </a:extLst>
        </xdr:cNvPr>
        <xdr:cNvSpPr/>
      </xdr:nvSpPr>
      <xdr:spPr>
        <a:xfrm>
          <a:off x="8134350" y="619125"/>
          <a:ext cx="2247900" cy="4000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cs-CZ" sz="1100"/>
            <a:t>tento list slúží len pre </a:t>
          </a:r>
          <a:r>
            <a:rPr lang="cs-CZ" sz="1100" baseline="0"/>
            <a:t> výpočet a nie pre tlač</a:t>
          </a:r>
          <a:endParaRPr lang="cs-CZ" sz="1100"/>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1">
          <a:extLst>
            <a:ext uri="{FF2B5EF4-FFF2-40B4-BE49-F238E27FC236}">
              <a16:creationId xmlns:a16="http://schemas.microsoft.com/office/drawing/2014/main" xmlns="" id="{00000000-0008-0000-1300-000002000000}"/>
            </a:ext>
          </a:extLst>
        </xdr:cNvPr>
        <xdr:cNvPicPr>
          <a:picLocks noChangeAspect="1"/>
        </xdr:cNvPicPr>
      </xdr:nvPicPr>
      <xdr:blipFill>
        <a:blip xmlns:r="http://schemas.openxmlformats.org/officeDocument/2006/relationships" r:embed="rId1"/>
        <a:stretch>
          <a:fillRect/>
        </a:stretch>
      </xdr:blipFill>
      <xdr:spPr>
        <a:xfrm>
          <a:off x="4487952" y="82833"/>
          <a:ext cx="1005449" cy="263112"/>
        </a:xfrm>
        <a:prstGeom prst="rect">
          <a:avLst/>
        </a:prstGeom>
      </xdr:spPr>
    </xdr:pic>
    <xdr:clientData/>
  </xdr:twoCellAnchor>
  <xdr:twoCellAnchor editAs="oneCell">
    <xdr:from>
      <xdr:col>7</xdr:col>
      <xdr:colOff>19979</xdr:colOff>
      <xdr:row>1</xdr:row>
      <xdr:rowOff>94029</xdr:rowOff>
    </xdr:from>
    <xdr:to>
      <xdr:col>33</xdr:col>
      <xdr:colOff>4330</xdr:colOff>
      <xdr:row>2</xdr:row>
      <xdr:rowOff>3377</xdr:rowOff>
    </xdr:to>
    <xdr:pic>
      <xdr:nvPicPr>
        <xdr:cNvPr id="3" name="Obrázek 2">
          <a:extLst>
            <a:ext uri="{FF2B5EF4-FFF2-40B4-BE49-F238E27FC236}">
              <a16:creationId xmlns:a16="http://schemas.microsoft.com/office/drawing/2014/main" xmlns="" id="{00000000-0008-0000-1300-000003000000}"/>
            </a:ext>
          </a:extLst>
        </xdr:cNvPr>
        <xdr:cNvPicPr>
          <a:picLocks noChangeAspect="1"/>
        </xdr:cNvPicPr>
      </xdr:nvPicPr>
      <xdr:blipFill>
        <a:blip xmlns:r="http://schemas.openxmlformats.org/officeDocument/2006/relationships" r:embed="rId2"/>
        <a:stretch>
          <a:fillRect/>
        </a:stretch>
      </xdr:blipFill>
      <xdr:spPr>
        <a:xfrm>
          <a:off x="232127" y="141654"/>
          <a:ext cx="772328" cy="234064"/>
        </a:xfrm>
        <a:prstGeom prst="rect">
          <a:avLst/>
        </a:prstGeom>
      </xdr:spPr>
    </xdr:pic>
    <xdr:clientData/>
  </xdr:twoCellAnchor>
  <xdr:twoCellAnchor editAs="oneCell">
    <xdr:from>
      <xdr:col>10</xdr:col>
      <xdr:colOff>6568</xdr:colOff>
      <xdr:row>33</xdr:row>
      <xdr:rowOff>72259</xdr:rowOff>
    </xdr:from>
    <xdr:to>
      <xdr:col>34</xdr:col>
      <xdr:colOff>6569</xdr:colOff>
      <xdr:row>33</xdr:row>
      <xdr:rowOff>151707</xdr:rowOff>
    </xdr:to>
    <xdr:pic>
      <xdr:nvPicPr>
        <xdr:cNvPr id="4" name="Obrázek 3">
          <a:extLst>
            <a:ext uri="{FF2B5EF4-FFF2-40B4-BE49-F238E27FC236}">
              <a16:creationId xmlns:a16="http://schemas.microsoft.com/office/drawing/2014/main" xmlns="" id="{00000000-0008-0000-1300-000004000000}"/>
            </a:ext>
          </a:extLst>
        </xdr:cNvPr>
        <xdr:cNvPicPr>
          <a:picLocks noChangeAspect="1"/>
        </xdr:cNvPicPr>
      </xdr:nvPicPr>
      <xdr:blipFill>
        <a:blip xmlns:r="http://schemas.openxmlformats.org/officeDocument/2006/relationships" r:embed="rId3"/>
        <a:stretch>
          <a:fillRect/>
        </a:stretch>
      </xdr:blipFill>
      <xdr:spPr>
        <a:xfrm>
          <a:off x="292318" y="9368659"/>
          <a:ext cx="685801" cy="79448"/>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1">
          <a:extLst>
            <a:ext uri="{FF2B5EF4-FFF2-40B4-BE49-F238E27FC236}">
              <a16:creationId xmlns:a16="http://schemas.microsoft.com/office/drawing/2014/main" xmlns="" id="{00000000-0008-0000-1400-000002000000}"/>
            </a:ext>
          </a:extLst>
        </xdr:cNvPr>
        <xdr:cNvPicPr>
          <a:picLocks noChangeAspect="1"/>
        </xdr:cNvPicPr>
      </xdr:nvPicPr>
      <xdr:blipFill>
        <a:blip xmlns:r="http://schemas.openxmlformats.org/officeDocument/2006/relationships" r:embed="rId1"/>
        <a:stretch>
          <a:fillRect/>
        </a:stretch>
      </xdr:blipFill>
      <xdr:spPr>
        <a:xfrm>
          <a:off x="4487952" y="82833"/>
          <a:ext cx="1005449" cy="263112"/>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3" name="Obrázek 2">
          <a:extLst>
            <a:ext uri="{FF2B5EF4-FFF2-40B4-BE49-F238E27FC236}">
              <a16:creationId xmlns:a16="http://schemas.microsoft.com/office/drawing/2014/main" xmlns="" id="{00000000-0008-0000-1400-000003000000}"/>
            </a:ext>
          </a:extLst>
        </xdr:cNvPr>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10</xdr:col>
      <xdr:colOff>11897</xdr:colOff>
      <xdr:row>33</xdr:row>
      <xdr:rowOff>104236</xdr:rowOff>
    </xdr:from>
    <xdr:to>
      <xdr:col>28</xdr:col>
      <xdr:colOff>25689</xdr:colOff>
      <xdr:row>34</xdr:row>
      <xdr:rowOff>550</xdr:rowOff>
    </xdr:to>
    <xdr:pic>
      <xdr:nvPicPr>
        <xdr:cNvPr id="4" name="Obrázek 3">
          <a:extLst>
            <a:ext uri="{FF2B5EF4-FFF2-40B4-BE49-F238E27FC236}">
              <a16:creationId xmlns:a16="http://schemas.microsoft.com/office/drawing/2014/main" xmlns="" id="{00000000-0008-0000-1400-000004000000}"/>
            </a:ext>
          </a:extLst>
        </xdr:cNvPr>
        <xdr:cNvPicPr>
          <a:picLocks noChangeAspect="1"/>
        </xdr:cNvPicPr>
      </xdr:nvPicPr>
      <xdr:blipFill>
        <a:blip xmlns:r="http://schemas.openxmlformats.org/officeDocument/2006/relationships" r:embed="rId3"/>
        <a:stretch>
          <a:fillRect/>
        </a:stretch>
      </xdr:blipFill>
      <xdr:spPr>
        <a:xfrm>
          <a:off x="297647" y="9400636"/>
          <a:ext cx="528142" cy="58239"/>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156</xdr:col>
      <xdr:colOff>14931</xdr:colOff>
      <xdr:row>1</xdr:row>
      <xdr:rowOff>36832</xdr:rowOff>
    </xdr:from>
    <xdr:to>
      <xdr:col>192</xdr:col>
      <xdr:colOff>21598</xdr:colOff>
      <xdr:row>1</xdr:row>
      <xdr:rowOff>292457</xdr:rowOff>
    </xdr:to>
    <xdr:pic>
      <xdr:nvPicPr>
        <xdr:cNvPr id="2" name="Obrázek 3">
          <a:extLst>
            <a:ext uri="{FF2B5EF4-FFF2-40B4-BE49-F238E27FC236}">
              <a16:creationId xmlns:a16="http://schemas.microsoft.com/office/drawing/2014/main" xmlns="" id="{00000000-0008-0000-1500-000002000000}"/>
            </a:ext>
          </a:extLst>
        </xdr:cNvPr>
        <xdr:cNvPicPr>
          <a:picLocks noChangeAspect="1"/>
        </xdr:cNvPicPr>
      </xdr:nvPicPr>
      <xdr:blipFill>
        <a:blip xmlns:r="http://schemas.openxmlformats.org/officeDocument/2006/relationships" r:embed="rId1"/>
        <a:stretch>
          <a:fillRect/>
        </a:stretch>
      </xdr:blipFill>
      <xdr:spPr>
        <a:xfrm>
          <a:off x="4472631" y="84457"/>
          <a:ext cx="1035367" cy="255625"/>
        </a:xfrm>
        <a:prstGeom prst="rect">
          <a:avLst/>
        </a:prstGeom>
      </xdr:spPr>
    </xdr:pic>
    <xdr:clientData/>
  </xdr:twoCellAnchor>
  <xdr:twoCellAnchor editAs="oneCell">
    <xdr:from>
      <xdr:col>7</xdr:col>
      <xdr:colOff>8049</xdr:colOff>
      <xdr:row>1</xdr:row>
      <xdr:rowOff>101957</xdr:rowOff>
    </xdr:from>
    <xdr:to>
      <xdr:col>35</xdr:col>
      <xdr:colOff>19265</xdr:colOff>
      <xdr:row>2</xdr:row>
      <xdr:rowOff>230</xdr:rowOff>
    </xdr:to>
    <xdr:pic>
      <xdr:nvPicPr>
        <xdr:cNvPr id="3" name="Obrázek 4">
          <a:extLst>
            <a:ext uri="{FF2B5EF4-FFF2-40B4-BE49-F238E27FC236}">
              <a16:creationId xmlns:a16="http://schemas.microsoft.com/office/drawing/2014/main" xmlns="" id="{00000000-0008-0000-1500-000003000000}"/>
            </a:ext>
          </a:extLst>
        </xdr:cNvPr>
        <xdr:cNvPicPr>
          <a:picLocks noChangeAspect="1"/>
        </xdr:cNvPicPr>
      </xdr:nvPicPr>
      <xdr:blipFill>
        <a:blip xmlns:r="http://schemas.openxmlformats.org/officeDocument/2006/relationships" r:embed="rId2"/>
        <a:stretch>
          <a:fillRect/>
        </a:stretch>
      </xdr:blipFill>
      <xdr:spPr>
        <a:xfrm>
          <a:off x="208074" y="149582"/>
          <a:ext cx="811316" cy="222123"/>
        </a:xfrm>
        <a:prstGeom prst="rect">
          <a:avLst/>
        </a:prstGeom>
      </xdr:spPr>
    </xdr:pic>
    <xdr:clientData/>
  </xdr:twoCellAnchor>
  <xdr:twoCellAnchor editAs="oneCell">
    <xdr:from>
      <xdr:col>11</xdr:col>
      <xdr:colOff>0</xdr:colOff>
      <xdr:row>33</xdr:row>
      <xdr:rowOff>101958</xdr:rowOff>
    </xdr:from>
    <xdr:to>
      <xdr:col>27</xdr:col>
      <xdr:colOff>12053</xdr:colOff>
      <xdr:row>33</xdr:row>
      <xdr:rowOff>158292</xdr:rowOff>
    </xdr:to>
    <xdr:pic>
      <xdr:nvPicPr>
        <xdr:cNvPr id="4" name="Obrázek 5">
          <a:extLst>
            <a:ext uri="{FF2B5EF4-FFF2-40B4-BE49-F238E27FC236}">
              <a16:creationId xmlns:a16="http://schemas.microsoft.com/office/drawing/2014/main" xmlns="" id="{00000000-0008-0000-1500-000004000000}"/>
            </a:ext>
          </a:extLst>
        </xdr:cNvPr>
        <xdr:cNvPicPr>
          <a:picLocks noChangeAspect="1"/>
        </xdr:cNvPicPr>
      </xdr:nvPicPr>
      <xdr:blipFill>
        <a:blip xmlns:r="http://schemas.openxmlformats.org/officeDocument/2006/relationships" r:embed="rId3"/>
        <a:stretch>
          <a:fillRect/>
        </a:stretch>
      </xdr:blipFill>
      <xdr:spPr>
        <a:xfrm>
          <a:off x="314325" y="9236433"/>
          <a:ext cx="469253" cy="56334"/>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156</xdr:col>
      <xdr:colOff>16100</xdr:colOff>
      <xdr:row>1</xdr:row>
      <xdr:rowOff>37562</xdr:rowOff>
    </xdr:from>
    <xdr:to>
      <xdr:col>193</xdr:col>
      <xdr:colOff>2683</xdr:colOff>
      <xdr:row>1</xdr:row>
      <xdr:rowOff>295441</xdr:rowOff>
    </xdr:to>
    <xdr:pic>
      <xdr:nvPicPr>
        <xdr:cNvPr id="2" name="Obrázek 3">
          <a:extLst>
            <a:ext uri="{FF2B5EF4-FFF2-40B4-BE49-F238E27FC236}">
              <a16:creationId xmlns:a16="http://schemas.microsoft.com/office/drawing/2014/main" xmlns="" id="{00000000-0008-0000-1600-000002000000}"/>
            </a:ext>
          </a:extLst>
        </xdr:cNvPr>
        <xdr:cNvPicPr>
          <a:picLocks noChangeAspect="1"/>
        </xdr:cNvPicPr>
      </xdr:nvPicPr>
      <xdr:blipFill>
        <a:blip xmlns:r="http://schemas.openxmlformats.org/officeDocument/2006/relationships" r:embed="rId1"/>
        <a:stretch>
          <a:fillRect/>
        </a:stretch>
      </xdr:blipFill>
      <xdr:spPr>
        <a:xfrm>
          <a:off x="4473800" y="85187"/>
          <a:ext cx="1043858" cy="257879"/>
        </a:xfrm>
        <a:prstGeom prst="rect">
          <a:avLst/>
        </a:prstGeom>
      </xdr:spPr>
    </xdr:pic>
    <xdr:clientData/>
  </xdr:twoCellAnchor>
  <xdr:twoCellAnchor editAs="oneCell">
    <xdr:from>
      <xdr:col>7</xdr:col>
      <xdr:colOff>12504</xdr:colOff>
      <xdr:row>1</xdr:row>
      <xdr:rowOff>103578</xdr:rowOff>
    </xdr:from>
    <xdr:to>
      <xdr:col>35</xdr:col>
      <xdr:colOff>23720</xdr:colOff>
      <xdr:row>2</xdr:row>
      <xdr:rowOff>1452</xdr:rowOff>
    </xdr:to>
    <xdr:pic>
      <xdr:nvPicPr>
        <xdr:cNvPr id="3" name="Obrázek 4">
          <a:extLst>
            <a:ext uri="{FF2B5EF4-FFF2-40B4-BE49-F238E27FC236}">
              <a16:creationId xmlns:a16="http://schemas.microsoft.com/office/drawing/2014/main" xmlns="" id="{00000000-0008-0000-1600-000003000000}"/>
            </a:ext>
          </a:extLst>
        </xdr:cNvPr>
        <xdr:cNvPicPr>
          <a:picLocks noChangeAspect="1"/>
        </xdr:cNvPicPr>
      </xdr:nvPicPr>
      <xdr:blipFill>
        <a:blip xmlns:r="http://schemas.openxmlformats.org/officeDocument/2006/relationships" r:embed="rId2"/>
        <a:stretch>
          <a:fillRect/>
        </a:stretch>
      </xdr:blipFill>
      <xdr:spPr>
        <a:xfrm>
          <a:off x="212529" y="151203"/>
          <a:ext cx="811316" cy="221724"/>
        </a:xfrm>
        <a:prstGeom prst="rect">
          <a:avLst/>
        </a:prstGeom>
      </xdr:spPr>
    </xdr:pic>
    <xdr:clientData/>
  </xdr:twoCellAnchor>
  <xdr:twoCellAnchor editAs="oneCell">
    <xdr:from>
      <xdr:col>11</xdr:col>
      <xdr:colOff>15188</xdr:colOff>
      <xdr:row>33</xdr:row>
      <xdr:rowOff>92086</xdr:rowOff>
    </xdr:from>
    <xdr:to>
      <xdr:col>27</xdr:col>
      <xdr:colOff>26482</xdr:colOff>
      <xdr:row>33</xdr:row>
      <xdr:rowOff>148420</xdr:rowOff>
    </xdr:to>
    <xdr:pic>
      <xdr:nvPicPr>
        <xdr:cNvPr id="4" name="Obrázek 5">
          <a:extLst>
            <a:ext uri="{FF2B5EF4-FFF2-40B4-BE49-F238E27FC236}">
              <a16:creationId xmlns:a16="http://schemas.microsoft.com/office/drawing/2014/main" xmlns="" id="{00000000-0008-0000-1600-000004000000}"/>
            </a:ext>
          </a:extLst>
        </xdr:cNvPr>
        <xdr:cNvPicPr>
          <a:picLocks noChangeAspect="1"/>
        </xdr:cNvPicPr>
      </xdr:nvPicPr>
      <xdr:blipFill>
        <a:blip xmlns:r="http://schemas.openxmlformats.org/officeDocument/2006/relationships" r:embed="rId3"/>
        <a:stretch>
          <a:fillRect/>
        </a:stretch>
      </xdr:blipFill>
      <xdr:spPr>
        <a:xfrm>
          <a:off x="329513" y="9226561"/>
          <a:ext cx="468494" cy="56334"/>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154</xdr:col>
      <xdr:colOff>21055</xdr:colOff>
      <xdr:row>1</xdr:row>
      <xdr:rowOff>19841</xdr:rowOff>
    </xdr:from>
    <xdr:to>
      <xdr:col>195</xdr:col>
      <xdr:colOff>22348</xdr:colOff>
      <xdr:row>1</xdr:row>
      <xdr:rowOff>277720</xdr:rowOff>
    </xdr:to>
    <xdr:pic>
      <xdr:nvPicPr>
        <xdr:cNvPr id="2" name="Obrázek 3">
          <a:extLst>
            <a:ext uri="{FF2B5EF4-FFF2-40B4-BE49-F238E27FC236}">
              <a16:creationId xmlns:a16="http://schemas.microsoft.com/office/drawing/2014/main" xmlns="" id="{00000000-0008-0000-1700-000002000000}"/>
            </a:ext>
          </a:extLst>
        </xdr:cNvPr>
        <xdr:cNvPicPr>
          <a:picLocks noChangeAspect="1"/>
        </xdr:cNvPicPr>
      </xdr:nvPicPr>
      <xdr:blipFill>
        <a:blip xmlns:r="http://schemas.openxmlformats.org/officeDocument/2006/relationships" r:embed="rId1"/>
        <a:stretch>
          <a:fillRect/>
        </a:stretch>
      </xdr:blipFill>
      <xdr:spPr>
        <a:xfrm>
          <a:off x="4421605" y="67466"/>
          <a:ext cx="1172868" cy="257879"/>
        </a:xfrm>
        <a:prstGeom prst="rect">
          <a:avLst/>
        </a:prstGeom>
      </xdr:spPr>
    </xdr:pic>
    <xdr:clientData/>
  </xdr:twoCellAnchor>
  <xdr:twoCellAnchor editAs="oneCell">
    <xdr:from>
      <xdr:col>5</xdr:col>
      <xdr:colOff>2290</xdr:colOff>
      <xdr:row>1</xdr:row>
      <xdr:rowOff>98049</xdr:rowOff>
    </xdr:from>
    <xdr:to>
      <xdr:col>35</xdr:col>
      <xdr:colOff>23471</xdr:colOff>
      <xdr:row>1</xdr:row>
      <xdr:rowOff>319769</xdr:rowOff>
    </xdr:to>
    <xdr:pic>
      <xdr:nvPicPr>
        <xdr:cNvPr id="3" name="Obrázek 4">
          <a:extLst>
            <a:ext uri="{FF2B5EF4-FFF2-40B4-BE49-F238E27FC236}">
              <a16:creationId xmlns:a16="http://schemas.microsoft.com/office/drawing/2014/main" xmlns="" id="{00000000-0008-0000-1700-000003000000}"/>
            </a:ext>
          </a:extLst>
        </xdr:cNvPr>
        <xdr:cNvPicPr>
          <a:picLocks noChangeAspect="1"/>
        </xdr:cNvPicPr>
      </xdr:nvPicPr>
      <xdr:blipFill>
        <a:blip xmlns:r="http://schemas.openxmlformats.org/officeDocument/2006/relationships" r:embed="rId2"/>
        <a:stretch>
          <a:fillRect/>
        </a:stretch>
      </xdr:blipFill>
      <xdr:spPr>
        <a:xfrm>
          <a:off x="145165" y="145674"/>
          <a:ext cx="878431" cy="221720"/>
        </a:xfrm>
        <a:prstGeom prst="rect">
          <a:avLst/>
        </a:prstGeom>
      </xdr:spPr>
    </xdr:pic>
    <xdr:clientData/>
  </xdr:twoCellAnchor>
  <xdr:twoCellAnchor editAs="oneCell">
    <xdr:from>
      <xdr:col>8</xdr:col>
      <xdr:colOff>4354</xdr:colOff>
      <xdr:row>144</xdr:row>
      <xdr:rowOff>15240</xdr:rowOff>
    </xdr:from>
    <xdr:to>
      <xdr:col>24</xdr:col>
      <xdr:colOff>952</xdr:colOff>
      <xdr:row>145</xdr:row>
      <xdr:rowOff>22044</xdr:rowOff>
    </xdr:to>
    <xdr:pic>
      <xdr:nvPicPr>
        <xdr:cNvPr id="4" name="Obrázek 5">
          <a:extLst>
            <a:ext uri="{FF2B5EF4-FFF2-40B4-BE49-F238E27FC236}">
              <a16:creationId xmlns:a16="http://schemas.microsoft.com/office/drawing/2014/main" xmlns="" id="{00000000-0008-0000-1700-000004000000}"/>
            </a:ext>
          </a:extLst>
        </xdr:cNvPr>
        <xdr:cNvPicPr>
          <a:picLocks noChangeAspect="1"/>
        </xdr:cNvPicPr>
      </xdr:nvPicPr>
      <xdr:blipFill>
        <a:blip xmlns:r="http://schemas.openxmlformats.org/officeDocument/2006/relationships" r:embed="rId3"/>
        <a:stretch>
          <a:fillRect/>
        </a:stretch>
      </xdr:blipFill>
      <xdr:spPr>
        <a:xfrm>
          <a:off x="232954" y="9473565"/>
          <a:ext cx="453798" cy="54429"/>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60</xdr:col>
      <xdr:colOff>32467</xdr:colOff>
      <xdr:row>90</xdr:row>
      <xdr:rowOff>86509</xdr:rowOff>
    </xdr:from>
    <xdr:to>
      <xdr:col>109</xdr:col>
      <xdr:colOff>44878</xdr:colOff>
      <xdr:row>113</xdr:row>
      <xdr:rowOff>138153</xdr:rowOff>
    </xdr:to>
    <xdr:sp macro="" textlink="">
      <xdr:nvSpPr>
        <xdr:cNvPr id="4" name="Obdĺžnik 2">
          <a:extLst>
            <a:ext uri="{FF2B5EF4-FFF2-40B4-BE49-F238E27FC236}">
              <a16:creationId xmlns:a16="http://schemas.microsoft.com/office/drawing/2014/main" xmlns="" id="{00000000-0008-0000-1A00-000004000000}"/>
            </a:ext>
          </a:extLst>
        </xdr:cNvPr>
        <xdr:cNvSpPr/>
      </xdr:nvSpPr>
      <xdr:spPr>
        <a:xfrm>
          <a:off x="6570427" y="16896229"/>
          <a:ext cx="6474171" cy="4669364"/>
        </a:xfrm>
        <a:prstGeom prst="rect">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lang="sk-SK" sz="1100">
              <a:solidFill>
                <a:srgbClr val="0000CC"/>
              </a:solidFill>
            </a:rPr>
            <a:t>Vysvetlivky k vybraným údajom z aktív a z pasív </a:t>
          </a:r>
        </a:p>
        <a:p>
          <a:pPr algn="l"/>
          <a:r>
            <a:rPr lang="sk-SK" sz="1100"/>
            <a:t>1. Rezervy na záväzky sa vykazujú v riadku, v ktorom by sa vykázali záväzky, ktoré sa prostredníctvom rezerv odhadujú. </a:t>
          </a:r>
        </a:p>
        <a:p>
          <a:pPr algn="l"/>
          <a:r>
            <a:rPr lang="sk-SK" sz="1100"/>
            <a:t>2. Podielová účasť je podiel na vlastnom imaní inej účtovnej jednotky, ktorý investor dlhodobo drží s cieľom, aby činnosti tejto inej účtovnej jednotky prispeli k činnostiam investora. </a:t>
          </a:r>
        </a:p>
        <a:p>
          <a:pPr algn="l"/>
          <a:r>
            <a:rPr lang="sk-SK" sz="1100"/>
            <a:t>3. Položka je recyklovaná, ak sa vykáže viac ako jedenkrát v úplnom výsledku, prvýkrát napríklad ako rozdiel z precenenia v inom úplnom výsledku a druhýkrát ako zisk z precenenia vo výkaze ziskov a strát. </a:t>
          </a:r>
        </a:p>
        <a:p>
          <a:pPr algn="l"/>
          <a:r>
            <a:rPr lang="sk-SK" sz="1100"/>
            <a:t>4. Skutočnosť, že položka sa nevykazuje, sa označí pomlčkou a skutočnosť, že položka má nulovú hodnotu sa označí nulou. </a:t>
          </a:r>
        </a:p>
        <a:p>
          <a:pPr algn="l"/>
          <a:r>
            <a:rPr lang="sk-SK" sz="1100"/>
            <a:t>5. K položkám 2. a 18. Ak ide o banky a pobočky zahraničných bánk, spravidla sa tieto riadky nevykazujú, pretože pohľadávky z obchodného styku a záväzky z obchodného styku nevznikajú z ich bežnej činnosti a preto je ich hodnota nevýznamná, na rozdiel napríklad od obchodníkov s cennými papiermi, u ktorých sú odplaty za poskytnutie investičnej služby významné, pretože je to ich bežná činnosť, pričom tieto odplaty sú pohľadávkami z obchodného styku. U bánk a pobočiek zahraničných bánk sa pohľadávky z obchodného styku zahrnú do položky 16. a záväzky z obchodného styku do položky 26. Ako pohľadávky z obchodného styku a ako záväzky z obchodného styku sa vykážu, len ak je ich hodnota významná. </a:t>
          </a:r>
        </a:p>
        <a:p>
          <a:pPr algn="l"/>
          <a:r>
            <a:rPr lang="sk-SK" sz="1100"/>
            <a:t>6. Finančný majetok vykazovaný v položkách 3. až 6. je finančný majetok bez peňažných prostriedkov a ekvivalentov peňažných prostriedkov, pohľadávok z obchodného styku, podriadených úverov a bez podielových účastí. </a:t>
          </a:r>
        </a:p>
        <a:p>
          <a:pPr algn="l"/>
          <a:r>
            <a:rPr lang="sk-SK" sz="1100"/>
            <a:t>7. K položke 4. Vykazuje sa tu úplné zaistenie aj čiastkové zaistenie. O čiastkové zaistenie reálnej hodnoty položky ide, ak sa vykonáva napríklad len na účel zaistenia proti jednému konkrétnemu riziku, ale nie pre množinu všetkých identifikovaných rizík pre danú položku. </a:t>
          </a:r>
        </a:p>
        <a:p>
          <a:pPr algn="l"/>
          <a:r>
            <a:rPr lang="sk-SK" sz="1100"/>
            <a:t>8. K položke 6. a k položke 21. Tieto položky obsahujú aj vklady, neobsahujú podriadené úvery, rezervy na podsúvahové záväzky a ak sú významné, pohľadávky/záväzky z obchodného styku. </a:t>
          </a:r>
        </a:p>
        <a:p>
          <a:pPr algn="l"/>
          <a:r>
            <a:rPr lang="sk-SK" sz="1100"/>
            <a:t>9. K položkám 17. a 27. Tieto položky sa vykazujú, ak ide o pobočky. </a:t>
          </a:r>
        </a:p>
        <a:p>
          <a:pPr algn="l"/>
          <a:r>
            <a:rPr lang="sk-SK" sz="1100"/>
            <a:t>10. K položkám 24., 28. a 30. Tieto položky sa nevykazujú, ak ide o pobočky. </a:t>
          </a:r>
        </a:p>
      </xdr:txBody>
    </xdr:sp>
    <xdr:clientData/>
  </xdr:twoCellAnchor>
  <xdr:twoCellAnchor>
    <xdr:from>
      <xdr:col>60</xdr:col>
      <xdr:colOff>11596</xdr:colOff>
      <xdr:row>74</xdr:row>
      <xdr:rowOff>137315</xdr:rowOff>
    </xdr:from>
    <xdr:to>
      <xdr:col>108</xdr:col>
      <xdr:colOff>129046</xdr:colOff>
      <xdr:row>89</xdr:row>
      <xdr:rowOff>144780</xdr:rowOff>
    </xdr:to>
    <xdr:sp macro="" textlink="">
      <xdr:nvSpPr>
        <xdr:cNvPr id="15" name="Obdĺžnik 2">
          <a:extLst>
            <a:ext uri="{FF2B5EF4-FFF2-40B4-BE49-F238E27FC236}">
              <a16:creationId xmlns:a16="http://schemas.microsoft.com/office/drawing/2014/main" xmlns="" id="{00000000-0008-0000-1A00-00000F000000}"/>
            </a:ext>
          </a:extLst>
        </xdr:cNvPr>
        <xdr:cNvSpPr/>
      </xdr:nvSpPr>
      <xdr:spPr>
        <a:xfrm>
          <a:off x="6549556" y="13022735"/>
          <a:ext cx="6449670" cy="3764125"/>
        </a:xfrm>
        <a:prstGeom prst="rect">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lang="sk-SK" sz="1100">
              <a:solidFill>
                <a:srgbClr val="0000CC"/>
              </a:solidFill>
            </a:rPr>
            <a:t>Vysvetlivky k vybraným údajom z výnosov a z nákladov </a:t>
          </a:r>
        </a:p>
        <a:p>
          <a:pPr algn="l"/>
          <a:r>
            <a:rPr lang="sk-SK" sz="1100">
              <a:solidFill>
                <a:srgbClr val="0000CC"/>
              </a:solidFill>
            </a:rPr>
            <a:t>1. Položky výnosov sú označené radovými číslovkami, položky nákladov sú označené malými písmenami s bodkou, položky, ktoré môžu mať aktívny zostatok alebo pasívny zostatok sú označené radovou číslovkou, lomítkom a malým písmenom s bodkou, súčtové riadky sú označené veľkými písmenami. </a:t>
          </a:r>
        </a:p>
        <a:p>
          <a:pPr algn="l"/>
          <a:r>
            <a:rPr lang="sk-SK" sz="1100">
              <a:solidFill>
                <a:srgbClr val="0000CC"/>
              </a:solidFill>
            </a:rPr>
            <a:t>2. K položke 1. a k položke a. Vykazujú sa len tie odplaty a provízie, ktoré sa nepripočítavajú k istinám v rámci oceňovania umorovanou hodnotou. </a:t>
          </a:r>
        </a:p>
        <a:p>
          <a:pPr algn="l"/>
          <a:r>
            <a:rPr lang="sk-SK" sz="1100">
              <a:solidFill>
                <a:srgbClr val="0000CC"/>
              </a:solidFill>
            </a:rPr>
            <a:t>3. K položke 2. a k položke b. Vykazujú sa úroky z majetku alebo záväzkov akéhokoľvek druhu a z akejkoľvek činnosti, ktoré vytvárajú úroky. </a:t>
          </a:r>
        </a:p>
        <a:p>
          <a:pPr algn="l"/>
          <a:r>
            <a:rPr lang="sk-SK" sz="1100">
              <a:solidFill>
                <a:srgbClr val="0000CC"/>
              </a:solidFill>
            </a:rPr>
            <a:t>4. K položke 5./d. Vykazujú sa tu aj odpisy z investičného nehnuteľného majetku ak je oceňovaný obstarávacou cenou. </a:t>
          </a:r>
        </a:p>
        <a:p>
          <a:pPr algn="l"/>
          <a:r>
            <a:rPr lang="sk-SK" sz="1100">
              <a:solidFill>
                <a:srgbClr val="0000CC"/>
              </a:solidFill>
            </a:rPr>
            <a:t>5. K položke A. Bežná činnosť je činnosť alebo súbor činností, ktoré má účtovná jednotka zapísané v predmete svojej činnosti a ktoré sústavne vykonáva, pričom napríklad predaj budovy, ktorú účtovná jednotka dosiaľ užívala, nie je bežnou činnosťou, aj keď má predaj budov zapísaný v predmete svojej činnosti. </a:t>
          </a:r>
        </a:p>
        <a:p>
          <a:pPr algn="l"/>
          <a:r>
            <a:rPr lang="sk-SK" sz="1100">
              <a:solidFill>
                <a:srgbClr val="0000CC"/>
              </a:solidFill>
            </a:rPr>
            <a:t>6. K položke j. Náklady na poplatky, ktoré platí účtovná jednotka podľa osobitných predpisov a ktorých základom výpočtu nie sú zdaniteľné príjmy účtovnej jednotky alebo časti zdaniteľných príjmov, akými sú napríklad tržby. Takýmto poplatkom je napríklad osobitný odvod bánk podľa zákona č. 384/2011 Z. z. o osobitnom odvode vybraných finančných inštitúcií a o doplnení niektorých zákonov v znení neskorších predpisov. </a:t>
          </a:r>
        </a:p>
        <a:p>
          <a:pPr algn="l"/>
          <a:r>
            <a:rPr lang="sk-SK" sz="1100">
              <a:solidFill>
                <a:srgbClr val="0000CC"/>
              </a:solidFill>
            </a:rPr>
            <a:t>7. K položke 10./l. Vykazujú sa tu aj náklady na tvorbu rezerv alebo výnosy zo zrušenia rezerv na záväzky, ktoré sa predpokladajú v súvislosti s prevádzkou, napríklad rezerva na záväzky zo súdnych sporov. </a:t>
          </a:r>
          <a:endParaRPr lang="sk-SK" sz="1100"/>
        </a:p>
      </xdr:txBody>
    </xdr:sp>
    <xdr:clientData/>
  </xdr:twoCellAnchor>
  <xdr:twoCellAnchor>
    <xdr:from>
      <xdr:col>60</xdr:col>
      <xdr:colOff>45720</xdr:colOff>
      <xdr:row>115</xdr:row>
      <xdr:rowOff>7621</xdr:rowOff>
    </xdr:from>
    <xdr:to>
      <xdr:col>109</xdr:col>
      <xdr:colOff>60450</xdr:colOff>
      <xdr:row>126</xdr:row>
      <xdr:rowOff>113638</xdr:rowOff>
    </xdr:to>
    <xdr:sp macro="" textlink="">
      <xdr:nvSpPr>
        <xdr:cNvPr id="16" name="Obdĺžnik 2">
          <a:extLst>
            <a:ext uri="{FF2B5EF4-FFF2-40B4-BE49-F238E27FC236}">
              <a16:creationId xmlns:a16="http://schemas.microsoft.com/office/drawing/2014/main" xmlns="" id="{00000000-0008-0000-1A00-000010000000}"/>
            </a:ext>
          </a:extLst>
        </xdr:cNvPr>
        <xdr:cNvSpPr/>
      </xdr:nvSpPr>
      <xdr:spPr>
        <a:xfrm>
          <a:off x="6583680" y="21755101"/>
          <a:ext cx="6476490" cy="2102457"/>
        </a:xfrm>
        <a:prstGeom prst="rect">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r>
            <a:rPr lang="sk-SK" sz="1100" b="1" i="0" u="none" strike="noStrike" baseline="0">
              <a:solidFill>
                <a:schemeClr val="dk1"/>
              </a:solidFill>
              <a:latin typeface="+mn-lt"/>
              <a:ea typeface="+mn-ea"/>
              <a:cs typeface="+mn-cs"/>
            </a:rPr>
            <a:t>Vysvetlivka k ostatným vybraným údajom z účtovnej závierky </a:t>
          </a:r>
          <a:endParaRPr lang="sk-SK" sz="1100" b="0" i="0" u="none" strike="noStrike" baseline="0">
            <a:solidFill>
              <a:schemeClr val="dk1"/>
            </a:solidFill>
            <a:latin typeface="+mn-lt"/>
            <a:ea typeface="+mn-ea"/>
            <a:cs typeface="+mn-cs"/>
          </a:endParaRPr>
        </a:p>
        <a:p>
          <a:r>
            <a:rPr lang="sk-SK" sz="1100" b="1" i="0" u="none" strike="noStrike" baseline="0">
              <a:solidFill>
                <a:schemeClr val="dk1"/>
              </a:solidFill>
              <a:latin typeface="+mn-lt"/>
              <a:ea typeface="+mn-ea"/>
              <a:cs typeface="+mn-cs"/>
            </a:rPr>
            <a:t>Počet zamestnancov – </a:t>
          </a:r>
          <a:r>
            <a:rPr lang="sk-SK" sz="1100" b="0" i="0" u="none" strike="noStrike" baseline="0">
              <a:solidFill>
                <a:schemeClr val="dk1"/>
              </a:solidFill>
              <a:latin typeface="+mn-lt"/>
              <a:ea typeface="+mn-ea"/>
              <a:cs typeface="+mn-cs"/>
            </a:rPr>
            <a:t>uvádza sa podľa Ročného výkazu o úplných nákladoch práce (ÚNP 1-01), ktorý je ustanovený v prílohe č. 1 vyhlášky Štatistického úradu Slovenskej republiky č. 250/2017 Z. z., ktorou sa vydáva Program štatistických zisťovaní na roky 2018 až 2020 v znení neskorších predpisov. </a:t>
          </a:r>
        </a:p>
        <a:p>
          <a:r>
            <a:rPr lang="sk-SK" sz="1100" b="1" i="0" u="none" strike="noStrike" baseline="0">
              <a:solidFill>
                <a:schemeClr val="dk1"/>
              </a:solidFill>
              <a:latin typeface="+mn-lt"/>
              <a:ea typeface="+mn-ea"/>
              <a:cs typeface="+mn-cs"/>
            </a:rPr>
            <a:t>Použité skratky </a:t>
          </a:r>
          <a:endParaRPr lang="sk-SK" sz="1100" b="0" i="0" u="none" strike="noStrike" baseline="0">
            <a:solidFill>
              <a:schemeClr val="dk1"/>
            </a:solidFill>
            <a:latin typeface="+mn-lt"/>
            <a:ea typeface="+mn-ea"/>
            <a:cs typeface="+mn-cs"/>
          </a:endParaRPr>
        </a:p>
        <a:p>
          <a:r>
            <a:rPr lang="sk-SK" sz="1100" b="0" i="0" u="none" strike="noStrike" baseline="0">
              <a:solidFill>
                <a:schemeClr val="dk1"/>
              </a:solidFill>
              <a:latin typeface="+mn-lt"/>
              <a:ea typeface="+mn-ea"/>
              <a:cs typeface="+mn-cs"/>
            </a:rPr>
            <a:t>PzOS - Pohľadávka z obchodného styku </a:t>
          </a:r>
        </a:p>
        <a:p>
          <a:r>
            <a:rPr lang="sk-SK" sz="1100" b="0" i="0" u="none" strike="noStrike" baseline="0">
              <a:solidFill>
                <a:schemeClr val="dk1"/>
              </a:solidFill>
              <a:latin typeface="+mn-lt"/>
              <a:ea typeface="+mn-ea"/>
              <a:cs typeface="+mn-cs"/>
            </a:rPr>
            <a:t>ZzOS - Záväzok z obchodného styku </a:t>
          </a:r>
        </a:p>
        <a:p>
          <a:r>
            <a:rPr lang="sk-SK" sz="1100" b="0" i="0" u="none" strike="noStrike" baseline="0">
              <a:solidFill>
                <a:schemeClr val="dk1"/>
              </a:solidFill>
              <a:latin typeface="+mn-lt"/>
              <a:ea typeface="+mn-ea"/>
              <a:cs typeface="+mn-cs"/>
            </a:rPr>
            <a:t>ú. o. - účtovné obdobie“. </a:t>
          </a:r>
        </a:p>
      </xdr:txBody>
    </xdr:sp>
    <xdr:clientData/>
  </xdr:twoCellAnchor>
  <xdr:twoCellAnchor>
    <xdr:from>
      <xdr:col>59</xdr:col>
      <xdr:colOff>53340</xdr:colOff>
      <xdr:row>0</xdr:row>
      <xdr:rowOff>0</xdr:rowOff>
    </xdr:from>
    <xdr:to>
      <xdr:col>91</xdr:col>
      <xdr:colOff>121920</xdr:colOff>
      <xdr:row>64</xdr:row>
      <xdr:rowOff>60960</xdr:rowOff>
    </xdr:to>
    <xdr:sp macro="" textlink="">
      <xdr:nvSpPr>
        <xdr:cNvPr id="17" name="Obdĺžnik 2">
          <a:extLst>
            <a:ext uri="{FF2B5EF4-FFF2-40B4-BE49-F238E27FC236}">
              <a16:creationId xmlns:a16="http://schemas.microsoft.com/office/drawing/2014/main" xmlns="" id="{00000000-0008-0000-1A00-000011000000}"/>
            </a:ext>
          </a:extLst>
        </xdr:cNvPr>
        <xdr:cNvSpPr/>
      </xdr:nvSpPr>
      <xdr:spPr>
        <a:xfrm>
          <a:off x="6530340" y="0"/>
          <a:ext cx="4259580" cy="1110996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sk-SK" sz="1100" b="0" i="0" u="none" strike="noStrike" baseline="0">
            <a:solidFill>
              <a:schemeClr val="dk1"/>
            </a:solidFill>
            <a:latin typeface="+mn-lt"/>
            <a:ea typeface="+mn-ea"/>
            <a:cs typeface="+mn-cs"/>
          </a:endParaRPr>
        </a:p>
        <a:p>
          <a:r>
            <a:rPr lang="sk-SK" sz="1100" b="0" i="0" u="none" strike="noStrike" baseline="0">
              <a:solidFill>
                <a:schemeClr val="dk1"/>
              </a:solidFill>
              <a:latin typeface="+mn-lt"/>
              <a:ea typeface="+mn-ea"/>
              <a:cs typeface="+mn-cs"/>
            </a:rPr>
            <a:t> 292/2020 Z. z.</a:t>
          </a:r>
        </a:p>
        <a:p>
          <a:r>
            <a:rPr lang="sk-SK" sz="1100" b="0" i="0" u="none" strike="noStrike" baseline="0">
              <a:solidFill>
                <a:schemeClr val="dk1"/>
              </a:solidFill>
              <a:latin typeface="+mn-lt"/>
              <a:ea typeface="+mn-ea"/>
              <a:cs typeface="+mn-cs"/>
            </a:rPr>
            <a:t>Časová verzia predpisu účinná od 01.01.2022 do 31.12.2022</a:t>
          </a:r>
        </a:p>
        <a:p>
          <a:r>
            <a:rPr lang="sk-SK" sz="1100" b="0" i="0" u="none" strike="noStrike" baseline="0">
              <a:solidFill>
                <a:schemeClr val="dk1"/>
              </a:solidFill>
              <a:latin typeface="+mn-lt"/>
              <a:ea typeface="+mn-ea"/>
              <a:cs typeface="+mn-cs"/>
            </a:rPr>
            <a:t>Obsah zobrazeného právneho predpisu má informatívny charakter, právne záväzný obsah sa nachádza v pdf verzii právneho predpisu.</a:t>
          </a:r>
        </a:p>
        <a:p>
          <a:r>
            <a:rPr lang="sk-SK" sz="1100" b="1" i="0" u="none" strike="noStrike" baseline="0">
              <a:solidFill>
                <a:srgbClr val="0000CC"/>
              </a:solidFill>
              <a:latin typeface="+mn-lt"/>
              <a:ea typeface="+mn-ea"/>
              <a:cs typeface="+mn-cs"/>
            </a:rPr>
            <a:t>292</a:t>
          </a:r>
        </a:p>
        <a:p>
          <a:r>
            <a:rPr lang="sk-SK" sz="1100" b="1" i="0" u="none" strike="noStrike" baseline="0">
              <a:solidFill>
                <a:srgbClr val="0000CC"/>
              </a:solidFill>
              <a:latin typeface="+mn-lt"/>
              <a:ea typeface="+mn-ea"/>
              <a:cs typeface="+mn-cs"/>
            </a:rPr>
            <a:t>VYHLÁŠKA</a:t>
          </a:r>
        </a:p>
        <a:p>
          <a:r>
            <a:rPr lang="sk-SK" sz="1100" b="1" i="0" u="none" strike="noStrike" baseline="0">
              <a:solidFill>
                <a:srgbClr val="0000CC"/>
              </a:solidFill>
              <a:latin typeface="+mn-lt"/>
              <a:ea typeface="+mn-ea"/>
              <a:cs typeface="+mn-cs"/>
            </a:rPr>
            <a:t>Štatistického úradu Slovenskej republiky z 23. októbra 2020,</a:t>
          </a:r>
        </a:p>
        <a:p>
          <a:r>
            <a:rPr lang="sk-SK" sz="1100" b="0" i="0" u="none" strike="noStrike" baseline="0">
              <a:solidFill>
                <a:schemeClr val="dk1"/>
              </a:solidFill>
              <a:latin typeface="+mn-lt"/>
              <a:ea typeface="+mn-ea"/>
              <a:cs typeface="+mn-cs"/>
            </a:rPr>
            <a:t>ktorou sa vydáva Program štátnych štatistických zisťovaní</a:t>
          </a:r>
          <a:br>
            <a:rPr lang="sk-SK" sz="1100" b="0" i="0" u="none" strike="noStrike" baseline="0">
              <a:solidFill>
                <a:schemeClr val="dk1"/>
              </a:solidFill>
              <a:latin typeface="+mn-lt"/>
              <a:ea typeface="+mn-ea"/>
              <a:cs typeface="+mn-cs"/>
            </a:rPr>
          </a:br>
          <a:r>
            <a:rPr lang="sk-SK" sz="1100" b="0" i="0" u="none" strike="noStrike" baseline="0">
              <a:solidFill>
                <a:schemeClr val="dk1"/>
              </a:solidFill>
              <a:latin typeface="+mn-lt"/>
              <a:ea typeface="+mn-ea"/>
              <a:cs typeface="+mn-cs"/>
            </a:rPr>
            <a:t>na roky 2021 až 2023</a:t>
          </a:r>
        </a:p>
        <a:p>
          <a:r>
            <a:rPr lang="sk-SK" sz="1100" b="0" i="0" u="none" strike="noStrike" baseline="0">
              <a:solidFill>
                <a:schemeClr val="dk1"/>
              </a:solidFill>
              <a:latin typeface="+mn-lt"/>
              <a:ea typeface="+mn-ea"/>
              <a:cs typeface="+mn-cs"/>
            </a:rPr>
            <a:t>Štatistický úrad Slovenskej republiky (ďalej len „úrad“) podľa § 12 ods. 1 zákona č. 540/2001 Z. z. o štátnej štatistike v znení zákona č. 55/2010 Z. z. (ďalej len „zákon“) ustanovuje:</a:t>
          </a:r>
        </a:p>
        <a:p>
          <a:r>
            <a:rPr lang="sk-SK" sz="1100" b="0" i="0" u="none" strike="noStrike" baseline="0">
              <a:solidFill>
                <a:schemeClr val="dk1"/>
              </a:solidFill>
              <a:latin typeface="+mn-lt"/>
              <a:ea typeface="+mn-ea"/>
              <a:cs typeface="+mn-cs"/>
            </a:rPr>
            <a:t>§ 1</a:t>
          </a:r>
        </a:p>
        <a:p>
          <a:r>
            <a:rPr lang="sk-SK" sz="1100" b="0" i="0" u="none" strike="noStrike" baseline="0">
              <a:solidFill>
                <a:schemeClr val="dk1"/>
              </a:solidFill>
              <a:latin typeface="+mn-lt"/>
              <a:ea typeface="+mn-ea"/>
              <a:cs typeface="+mn-cs"/>
            </a:rPr>
            <a:t>(1)</a:t>
          </a:r>
        </a:p>
        <a:p>
          <a:r>
            <a:rPr lang="sk-SK" sz="1100" b="0" i="0" u="none" strike="noStrike" baseline="0">
              <a:solidFill>
                <a:schemeClr val="dk1"/>
              </a:solidFill>
              <a:latin typeface="+mn-lt"/>
              <a:ea typeface="+mn-ea"/>
              <a:cs typeface="+mn-cs"/>
            </a:rPr>
            <a:t>Program štátnych štatistických zisťovaní na roky 2021 až 2023 je zostavený zo štátnych štatistických zisťovaní uvedených v prílohe č. 1, ktoré vykonáva úrad, a zo štátnych štatistických zisťovaní uvedených v prílohe č. 2, ktoré vykonávajú iné ústredné orgány štátnej správy a orgán štátnej správy s celoštátnou pôsobnosťou zriadený podľa osobitného predpisu1) (ďalej len „iné orgány vykonávajúce štátnu štatistiku“).</a:t>
          </a:r>
        </a:p>
        <a:p>
          <a:r>
            <a:rPr lang="sk-SK" sz="1100" b="0" i="0" u="none" strike="noStrike" baseline="0">
              <a:solidFill>
                <a:schemeClr val="dk1"/>
              </a:solidFill>
              <a:latin typeface="+mn-lt"/>
              <a:ea typeface="+mn-ea"/>
              <a:cs typeface="+mn-cs"/>
            </a:rPr>
            <a:t>(2)</a:t>
          </a:r>
        </a:p>
        <a:p>
          <a:r>
            <a:rPr lang="sk-SK" sz="1100" b="0" i="0" u="none" strike="noStrike" baseline="0">
              <a:solidFill>
                <a:schemeClr val="dk1"/>
              </a:solidFill>
              <a:latin typeface="+mn-lt"/>
              <a:ea typeface="+mn-ea"/>
              <a:cs typeface="+mn-cs"/>
            </a:rPr>
            <a:t>Vymedzenie hlavnej činnosti spravodajských jednotiek sa určuje podľa Štatistickej klasifikácie ekonomických činností.1a)</a:t>
          </a:r>
        </a:p>
        <a:p>
          <a:r>
            <a:rPr lang="sk-SK" sz="1100" b="0" i="0" u="none" strike="noStrike" baseline="0">
              <a:solidFill>
                <a:schemeClr val="dk1"/>
              </a:solidFill>
              <a:latin typeface="+mn-lt"/>
              <a:ea typeface="+mn-ea"/>
              <a:cs typeface="+mn-cs"/>
            </a:rPr>
            <a:t>(3)</a:t>
          </a:r>
        </a:p>
        <a:p>
          <a:r>
            <a:rPr lang="sk-SK" sz="1100" b="0" i="0" u="none" strike="noStrike" baseline="0">
              <a:solidFill>
                <a:schemeClr val="dk1"/>
              </a:solidFill>
              <a:latin typeface="+mn-lt"/>
              <a:ea typeface="+mn-ea"/>
              <a:cs typeface="+mn-cs"/>
            </a:rPr>
            <a:t>Spravodajská jednotka, od ktorej sa požaduje poskytnutie údajov pre štátne štatistické zisťovania podľa prílohy č. 1 bodu 1101, bodu 7.1 a bodu 50.1, odovzdá úradu vyplnené štatistické formuláre v listinnej podobe.</a:t>
          </a:r>
        </a:p>
        <a:p>
          <a:r>
            <a:rPr lang="sk-SK" sz="1100" b="0" i="0" u="none" strike="noStrike" baseline="0">
              <a:solidFill>
                <a:schemeClr val="dk1"/>
              </a:solidFill>
              <a:latin typeface="+mn-lt"/>
              <a:ea typeface="+mn-ea"/>
              <a:cs typeface="+mn-cs"/>
            </a:rPr>
            <a:t>(4)</a:t>
          </a:r>
        </a:p>
        <a:p>
          <a:r>
            <a:rPr lang="sk-SK" sz="1100" b="0" i="0" u="none" strike="noStrike" baseline="0">
              <a:solidFill>
                <a:schemeClr val="dk1"/>
              </a:solidFill>
              <a:latin typeface="+mn-lt"/>
              <a:ea typeface="+mn-ea"/>
              <a:cs typeface="+mn-cs"/>
            </a:rPr>
            <a:t>Spravodajská jednotka, od ktorej sa požaduje poskytnutie údajov pre štátne štatistické zisťovanie podľa prílohy č. 1 bodu 24.1, odovzdá úradu vyplnený elektronický súbor, ktorý obsahuje tabuľky.</a:t>
          </a:r>
        </a:p>
        <a:p>
          <a:r>
            <a:rPr lang="sk-SK" sz="1100" b="0" i="0" u="none" strike="noStrike" baseline="0">
              <a:solidFill>
                <a:schemeClr val="dk1"/>
              </a:solidFill>
              <a:latin typeface="+mn-lt"/>
              <a:ea typeface="+mn-ea"/>
              <a:cs typeface="+mn-cs"/>
            </a:rPr>
            <a:t>(5)</a:t>
          </a:r>
        </a:p>
        <a:p>
          <a:r>
            <a:rPr lang="sk-SK" sz="1100" b="0" i="0" u="none" strike="noStrike" baseline="0">
              <a:solidFill>
                <a:schemeClr val="dk1"/>
              </a:solidFill>
              <a:latin typeface="+mn-lt"/>
              <a:ea typeface="+mn-ea"/>
              <a:cs typeface="+mn-cs"/>
            </a:rPr>
            <a:t>Spravodajská jednotka, ktorá je fyzickou osobou – domácnosťou alebo členom domácnosti, poskytuje údaje úradu písomnou formou v listinnej podobe alebo v elektronickej podobe spôsobom, ktorý oznámi úrad spravodajskej jednotke podľa § 18 ods. 2 zákona; písomná forma je v nevyhnutnom prípade zachovaná, aj ak sú požadované údaje poskytnuté vložením do štatistického formulára zamestnancom úradu na základe ústneho oznámenia spravodajskej jednotky.</a:t>
          </a:r>
        </a:p>
        <a:p>
          <a:r>
            <a:rPr lang="sk-SK" sz="1100" b="0" i="0" u="none" strike="noStrike" baseline="0">
              <a:solidFill>
                <a:schemeClr val="dk1"/>
              </a:solidFill>
              <a:latin typeface="+mn-lt"/>
              <a:ea typeface="+mn-ea"/>
              <a:cs typeface="+mn-cs"/>
            </a:rPr>
            <a:t>(6)</a:t>
          </a:r>
        </a:p>
        <a:p>
          <a:r>
            <a:rPr lang="sk-SK" sz="1100" b="0" i="0" u="none" strike="noStrike" baseline="0">
              <a:solidFill>
                <a:schemeClr val="dk1"/>
              </a:solidFill>
              <a:latin typeface="+mn-lt"/>
              <a:ea typeface="+mn-ea"/>
              <a:cs typeface="+mn-cs"/>
            </a:rPr>
            <a:t>Spravodajská jednotka poskytuje údaje o obchode s tovarom medzi Slovenskou republikou a inými členskými štátmi Európskej únie pre štátne štatistické zisťovania podľa prílohy č. 1 bodov 14.1 a 15.1 v elektronickej podobe prostredníctvom webového portálu intrastat.financnasprava.sk.</a:t>
          </a:r>
        </a:p>
        <a:p>
          <a:r>
            <a:rPr lang="sk-SK" sz="1100" b="0" i="0" u="none" strike="noStrike" baseline="0">
              <a:solidFill>
                <a:schemeClr val="dk1"/>
              </a:solidFill>
              <a:latin typeface="+mn-lt"/>
              <a:ea typeface="+mn-ea"/>
              <a:cs typeface="+mn-cs"/>
            </a:rPr>
            <a:t>(7)</a:t>
          </a:r>
        </a:p>
        <a:p>
          <a:r>
            <a:rPr lang="sk-SK" sz="1100" b="0" i="0" u="none" strike="noStrike" baseline="0">
              <a:solidFill>
                <a:schemeClr val="dk1"/>
              </a:solidFill>
              <a:latin typeface="+mn-lt"/>
              <a:ea typeface="+mn-ea"/>
              <a:cs typeface="+mn-cs"/>
            </a:rPr>
            <a:t>Rozsah a využívanie údajov a informácií z administratívnych zdrojov údajov podľa § 13 zákona je uvedený v prílohe č. 3.</a:t>
          </a:r>
        </a:p>
        <a:p>
          <a:r>
            <a:rPr lang="sk-SK" sz="1100" b="0" i="0" u="none" strike="noStrike" baseline="0">
              <a:solidFill>
                <a:schemeClr val="dk1"/>
              </a:solidFill>
              <a:latin typeface="+mn-lt"/>
              <a:ea typeface="+mn-ea"/>
              <a:cs typeface="+mn-cs"/>
            </a:rPr>
            <a:t>§ 2</a:t>
          </a:r>
        </a:p>
        <a:p>
          <a:r>
            <a:rPr lang="sk-SK" sz="1100" b="0" i="0" u="none" strike="noStrike" baseline="0">
              <a:solidFill>
                <a:schemeClr val="dk1"/>
              </a:solidFill>
              <a:latin typeface="+mn-lt"/>
              <a:ea typeface="+mn-ea"/>
              <a:cs typeface="+mn-cs"/>
            </a:rPr>
            <a:t>Touto vyhláškou sa preberajú právne záväzné akty Európskej únie uvedené v prílohe č. 4.</a:t>
          </a:r>
        </a:p>
        <a:p>
          <a:r>
            <a:rPr lang="sk-SK" sz="1100" b="0" i="0" u="none" strike="noStrike" baseline="0">
              <a:solidFill>
                <a:schemeClr val="dk1"/>
              </a:solidFill>
              <a:latin typeface="+mn-lt"/>
              <a:ea typeface="+mn-ea"/>
              <a:cs typeface="+mn-cs"/>
            </a:rPr>
            <a:t>§ 3</a:t>
          </a:r>
        </a:p>
        <a:p>
          <a:r>
            <a:rPr lang="sk-SK" sz="1100" b="0" i="0" u="none" strike="noStrike" baseline="0">
              <a:solidFill>
                <a:schemeClr val="dk1"/>
              </a:solidFill>
              <a:latin typeface="+mn-lt"/>
              <a:ea typeface="+mn-ea"/>
              <a:cs typeface="+mn-cs"/>
            </a:rPr>
            <a:t>Zrušuje sa vyhláška Štatistického úradu Slovenskej republiky č. 250/2017 Z. z., ktorou sa vydáva Program štátnych štatistických zisťovaní na roky 2018 až 2020 v znení vyhlášky č. 266/2018 Z. z. a vyhlášky č. 358/2019 Z. z.</a:t>
          </a:r>
        </a:p>
        <a:p>
          <a:r>
            <a:rPr lang="sk-SK" sz="1100" b="0" i="0" u="none" strike="noStrike" baseline="0">
              <a:solidFill>
                <a:schemeClr val="dk1"/>
              </a:solidFill>
              <a:latin typeface="+mn-lt"/>
              <a:ea typeface="+mn-ea"/>
              <a:cs typeface="+mn-cs"/>
            </a:rPr>
            <a:t>§ 4</a:t>
          </a:r>
        </a:p>
        <a:p>
          <a:r>
            <a:rPr lang="sk-SK" sz="1100" b="0" i="0" u="none" strike="noStrike" baseline="0">
              <a:solidFill>
                <a:schemeClr val="dk1"/>
              </a:solidFill>
              <a:latin typeface="+mn-lt"/>
              <a:ea typeface="+mn-ea"/>
              <a:cs typeface="+mn-cs"/>
            </a:rPr>
            <a:t>Táto vyhláška nadobúda účinnosť 1. januára 2021 okrem § 3, ktorý nadobúda účinnosť 1. januára 2022.</a:t>
          </a:r>
        </a:p>
        <a:p>
          <a:r>
            <a:rPr lang="sk-SK" sz="1100" b="0" i="0" u="none" strike="noStrike" baseline="0">
              <a:solidFill>
                <a:schemeClr val="dk1"/>
              </a:solidFill>
              <a:latin typeface="+mn-lt"/>
              <a:ea typeface="+mn-ea"/>
              <a:cs typeface="+mn-cs"/>
            </a:rPr>
            <a:t>Alexander Ballek v. r.</a:t>
          </a:r>
        </a:p>
      </xdr:txBody>
    </xdr:sp>
    <xdr:clientData/>
  </xdr:twoCellAnchor>
  <xdr:twoCellAnchor>
    <xdr:from>
      <xdr:col>59</xdr:col>
      <xdr:colOff>53340</xdr:colOff>
      <xdr:row>64</xdr:row>
      <xdr:rowOff>160020</xdr:rowOff>
    </xdr:from>
    <xdr:to>
      <xdr:col>97</xdr:col>
      <xdr:colOff>121920</xdr:colOff>
      <xdr:row>74</xdr:row>
      <xdr:rowOff>22860</xdr:rowOff>
    </xdr:to>
    <xdr:sp macro="" textlink="">
      <xdr:nvSpPr>
        <xdr:cNvPr id="2" name="BlokTextu 1">
          <a:extLst>
            <a:ext uri="{FF2B5EF4-FFF2-40B4-BE49-F238E27FC236}">
              <a16:creationId xmlns:a16="http://schemas.microsoft.com/office/drawing/2014/main" xmlns="" id="{8870D655-E6F8-854D-DF35-2D04D8F0FE89}"/>
            </a:ext>
          </a:extLst>
        </xdr:cNvPr>
        <xdr:cNvSpPr txBox="1"/>
      </xdr:nvSpPr>
      <xdr:spPr>
        <a:xfrm>
          <a:off x="6530340" y="11209020"/>
          <a:ext cx="5036820" cy="16992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k-SK" sz="1100" b="1" i="0">
              <a:solidFill>
                <a:schemeClr val="dk1"/>
              </a:solidFill>
              <a:effectLst/>
              <a:latin typeface="+mn-lt"/>
              <a:ea typeface="+mn-ea"/>
              <a:cs typeface="+mn-cs"/>
            </a:rPr>
            <a:t>Príloha č. 1</a:t>
          </a:r>
          <a:br>
            <a:rPr lang="sk-SK" sz="1100" b="1" i="0">
              <a:solidFill>
                <a:schemeClr val="dk1"/>
              </a:solidFill>
              <a:effectLst/>
              <a:latin typeface="+mn-lt"/>
              <a:ea typeface="+mn-ea"/>
              <a:cs typeface="+mn-cs"/>
            </a:rPr>
          </a:br>
          <a:r>
            <a:rPr lang="sk-SK" sz="1100" b="1" i="0">
              <a:solidFill>
                <a:schemeClr val="dk1"/>
              </a:solidFill>
              <a:effectLst/>
              <a:latin typeface="+mn-lt"/>
              <a:ea typeface="+mn-ea"/>
              <a:cs typeface="+mn-cs"/>
            </a:rPr>
            <a:t>k vyhláške č. 292/2020 Z. z.</a:t>
          </a:r>
        </a:p>
        <a:p>
          <a:r>
            <a:rPr lang="sk-SK" sz="1100" b="0" i="0" u="none" strike="noStrike">
              <a:solidFill>
                <a:schemeClr val="dk1"/>
              </a:solidFill>
              <a:effectLst/>
              <a:latin typeface="+mn-lt"/>
              <a:ea typeface="+mn-ea"/>
              <a:cs typeface="+mn-cs"/>
              <a:hlinkClick xmlns:r="http://schemas.openxmlformats.org/officeDocument/2006/relationships" r:id=""/>
            </a:rPr>
            <a:t>Prevziať prílohu - Príloha č. 1 k vyhláške č. 292/2020 Z. z.</a:t>
          </a:r>
          <a:r>
            <a:rPr lang="sk-SK" sz="1100" b="0" i="0" u="none" strike="noStrike">
              <a:solidFill>
                <a:schemeClr val="dk1"/>
              </a:solidFill>
              <a:effectLst/>
              <a:latin typeface="+mn-lt"/>
              <a:ea typeface="+mn-ea"/>
              <a:cs typeface="+mn-cs"/>
            </a:rPr>
            <a:t>   - 20220101_5344461-2.pdf</a:t>
          </a:r>
          <a:r>
            <a:rPr lang="sk-SK" sz="1100" b="0" i="0">
              <a:solidFill>
                <a:schemeClr val="dk1"/>
              </a:solidFill>
              <a:effectLst/>
              <a:latin typeface="+mn-lt"/>
              <a:ea typeface="+mn-ea"/>
              <a:cs typeface="+mn-cs"/>
            </a:rPr>
            <a:t/>
          </a:r>
          <a:br>
            <a:rPr lang="sk-SK" sz="1100" b="0" i="0">
              <a:solidFill>
                <a:schemeClr val="dk1"/>
              </a:solidFill>
              <a:effectLst/>
              <a:latin typeface="+mn-lt"/>
              <a:ea typeface="+mn-ea"/>
              <a:cs typeface="+mn-cs"/>
            </a:rPr>
          </a:br>
          <a:r>
            <a:rPr lang="sk-SK" sz="1100" b="1" i="0">
              <a:solidFill>
                <a:schemeClr val="dk1"/>
              </a:solidFill>
              <a:effectLst/>
              <a:latin typeface="+mn-lt"/>
              <a:ea typeface="+mn-ea"/>
              <a:cs typeface="+mn-cs"/>
            </a:rPr>
            <a:t>Príloha č. 2</a:t>
          </a:r>
          <a:br>
            <a:rPr lang="sk-SK" sz="1100" b="1" i="0">
              <a:solidFill>
                <a:schemeClr val="dk1"/>
              </a:solidFill>
              <a:effectLst/>
              <a:latin typeface="+mn-lt"/>
              <a:ea typeface="+mn-ea"/>
              <a:cs typeface="+mn-cs"/>
            </a:rPr>
          </a:br>
          <a:r>
            <a:rPr lang="sk-SK" sz="1100" b="1" i="0">
              <a:solidFill>
                <a:schemeClr val="dk1"/>
              </a:solidFill>
              <a:effectLst/>
              <a:latin typeface="+mn-lt"/>
              <a:ea typeface="+mn-ea"/>
              <a:cs typeface="+mn-cs"/>
            </a:rPr>
            <a:t>k vyhláške č. 292/2020 Z. z.</a:t>
          </a:r>
        </a:p>
        <a:p>
          <a:r>
            <a:rPr lang="sk-SK" sz="1100" b="0" i="0" u="none" strike="noStrike">
              <a:solidFill>
                <a:schemeClr val="dk1"/>
              </a:solidFill>
              <a:effectLst/>
              <a:latin typeface="+mn-lt"/>
              <a:ea typeface="+mn-ea"/>
              <a:cs typeface="+mn-cs"/>
              <a:hlinkClick xmlns:r="http://schemas.openxmlformats.org/officeDocument/2006/relationships" r:id=""/>
            </a:rPr>
            <a:t>Prevziať prílohu - Príloha č. 2 k vyhláške č. 292/2020 Z. z.</a:t>
          </a:r>
          <a:r>
            <a:rPr lang="sk-SK" sz="1100" b="0" i="0" u="none" strike="noStrike">
              <a:solidFill>
                <a:schemeClr val="dk1"/>
              </a:solidFill>
              <a:effectLst/>
              <a:latin typeface="+mn-lt"/>
              <a:ea typeface="+mn-ea"/>
              <a:cs typeface="+mn-cs"/>
            </a:rPr>
            <a:t>  - 20220101_5344459-2.pdf</a:t>
          </a:r>
          <a:r>
            <a:rPr lang="sk-SK" sz="1100" b="0" i="0">
              <a:solidFill>
                <a:schemeClr val="dk1"/>
              </a:solidFill>
              <a:effectLst/>
              <a:latin typeface="+mn-lt"/>
              <a:ea typeface="+mn-ea"/>
              <a:cs typeface="+mn-cs"/>
            </a:rPr>
            <a:t/>
          </a:r>
          <a:br>
            <a:rPr lang="sk-SK" sz="1100" b="0" i="0">
              <a:solidFill>
                <a:schemeClr val="dk1"/>
              </a:solidFill>
              <a:effectLst/>
              <a:latin typeface="+mn-lt"/>
              <a:ea typeface="+mn-ea"/>
              <a:cs typeface="+mn-cs"/>
            </a:rPr>
          </a:br>
          <a:r>
            <a:rPr lang="sk-SK" sz="1100" b="1" i="0">
              <a:solidFill>
                <a:schemeClr val="dk1"/>
              </a:solidFill>
              <a:effectLst/>
              <a:latin typeface="+mn-lt"/>
              <a:ea typeface="+mn-ea"/>
              <a:cs typeface="+mn-cs"/>
            </a:rPr>
            <a:t>Príloha č. 3</a:t>
          </a:r>
          <a:br>
            <a:rPr lang="sk-SK" sz="1100" b="1" i="0">
              <a:solidFill>
                <a:schemeClr val="dk1"/>
              </a:solidFill>
              <a:effectLst/>
              <a:latin typeface="+mn-lt"/>
              <a:ea typeface="+mn-ea"/>
              <a:cs typeface="+mn-cs"/>
            </a:rPr>
          </a:br>
          <a:r>
            <a:rPr lang="sk-SK" sz="1100" b="1" i="0">
              <a:solidFill>
                <a:schemeClr val="dk1"/>
              </a:solidFill>
              <a:effectLst/>
              <a:latin typeface="+mn-lt"/>
              <a:ea typeface="+mn-ea"/>
              <a:cs typeface="+mn-cs"/>
            </a:rPr>
            <a:t>k vyhláške č. 292/2020 Z. z.</a:t>
          </a:r>
        </a:p>
        <a:p>
          <a:r>
            <a:rPr lang="sk-SK" sz="1100" b="0" i="0" u="none" strike="noStrike">
              <a:solidFill>
                <a:schemeClr val="dk1"/>
              </a:solidFill>
              <a:effectLst/>
              <a:latin typeface="+mn-lt"/>
              <a:ea typeface="+mn-ea"/>
              <a:cs typeface="+mn-cs"/>
              <a:hlinkClick xmlns:r="http://schemas.openxmlformats.org/officeDocument/2006/relationships" r:id=""/>
            </a:rPr>
            <a:t>Prevziať prílohu - Príloha č. 3 k vyhláške č. 292/2020 Z. z.</a:t>
          </a:r>
          <a:r>
            <a:rPr lang="sk-SK" sz="1100" b="0" i="0" u="none" strike="noStrike">
              <a:solidFill>
                <a:schemeClr val="dk1"/>
              </a:solidFill>
              <a:effectLst/>
              <a:latin typeface="+mn-lt"/>
              <a:ea typeface="+mn-ea"/>
              <a:cs typeface="+mn-cs"/>
            </a:rPr>
            <a:t>   - 20220101_5344463-2.pdf</a:t>
          </a:r>
          <a:endParaRPr lang="sk-SK" sz="1100" b="0" i="0">
            <a:solidFill>
              <a:schemeClr val="dk1"/>
            </a:solidFill>
            <a:effectLst/>
            <a:latin typeface="+mn-lt"/>
            <a:ea typeface="+mn-ea"/>
            <a:cs typeface="+mn-cs"/>
          </a:endParaRPr>
        </a:p>
        <a:p>
          <a:endParaRPr lang="sk-SK"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56</xdr:col>
      <xdr:colOff>41252</xdr:colOff>
      <xdr:row>24</xdr:row>
      <xdr:rowOff>58283</xdr:rowOff>
    </xdr:from>
    <xdr:to>
      <xdr:col>83</xdr:col>
      <xdr:colOff>10349</xdr:colOff>
      <xdr:row>41</xdr:row>
      <xdr:rowOff>49338</xdr:rowOff>
    </xdr:to>
    <xdr:sp macro="" textlink="">
      <xdr:nvSpPr>
        <xdr:cNvPr id="2" name="Obdĺžnik 1">
          <a:extLst>
            <a:ext uri="{FF2B5EF4-FFF2-40B4-BE49-F238E27FC236}">
              <a16:creationId xmlns:a16="http://schemas.microsoft.com/office/drawing/2014/main" xmlns="" id="{00000000-0008-0000-0A00-000002000000}"/>
            </a:ext>
          </a:extLst>
        </xdr:cNvPr>
        <xdr:cNvSpPr/>
      </xdr:nvSpPr>
      <xdr:spPr>
        <a:xfrm>
          <a:off x="6327752" y="3525383"/>
          <a:ext cx="3293322" cy="341053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k-SK"/>
            <a:t>Tlač</a:t>
          </a:r>
          <a:r>
            <a:rPr lang="sk-SK" baseline="0"/>
            <a:t> do PDF</a:t>
          </a:r>
        </a:p>
        <a:p>
          <a:r>
            <a:rPr lang="sk-SK" baseline="0"/>
            <a:t>1. krok - kliknite na list "Poznámky 2023 "</a:t>
          </a:r>
        </a:p>
        <a:p>
          <a:r>
            <a:rPr lang="sk-SK" baseline="0"/>
            <a:t>2. krok - Postupne vyberte - SÚBOR - Uložiť ako </a:t>
          </a:r>
        </a:p>
        <a:p>
          <a:r>
            <a:rPr lang="sk-SK" baseline="0"/>
            <a:t>3. krok - Uložiť vo formáte   - Súbor PDF</a:t>
          </a:r>
        </a:p>
        <a:p>
          <a:r>
            <a:rPr lang="sk-SK" baseline="0"/>
            <a:t>4. krok - Vyberte možnosti</a:t>
          </a:r>
        </a:p>
        <a:p>
          <a:r>
            <a:rPr lang="sk-SK" baseline="0"/>
            <a:t>5. krok - Stlačte OK</a:t>
          </a:r>
          <a:endParaRPr lang="sk-SK"/>
        </a:p>
      </xdr:txBody>
    </xdr:sp>
    <xdr:clientData/>
  </xdr:twoCellAnchor>
  <xdr:twoCellAnchor editAs="oneCell">
    <xdr:from>
      <xdr:col>65</xdr:col>
      <xdr:colOff>9631</xdr:colOff>
      <xdr:row>29</xdr:row>
      <xdr:rowOff>317734</xdr:rowOff>
    </xdr:from>
    <xdr:to>
      <xdr:col>83</xdr:col>
      <xdr:colOff>3833</xdr:colOff>
      <xdr:row>39</xdr:row>
      <xdr:rowOff>145863</xdr:rowOff>
    </xdr:to>
    <xdr:pic>
      <xdr:nvPicPr>
        <xdr:cNvPr id="3" name="Obrázok 2">
          <a:extLst>
            <a:ext uri="{FF2B5EF4-FFF2-40B4-BE49-F238E27FC236}">
              <a16:creationId xmlns:a16="http://schemas.microsoft.com/office/drawing/2014/main" xmlns="" id="{00000000-0008-0000-0A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32302" y="4574048"/>
          <a:ext cx="2242676" cy="23935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56</xdr:col>
      <xdr:colOff>28282</xdr:colOff>
      <xdr:row>0</xdr:row>
      <xdr:rowOff>2115</xdr:rowOff>
    </xdr:from>
    <xdr:to>
      <xdr:col>82</xdr:col>
      <xdr:colOff>74190</xdr:colOff>
      <xdr:row>21</xdr:row>
      <xdr:rowOff>63031</xdr:rowOff>
    </xdr:to>
    <xdr:sp macro="" textlink="">
      <xdr:nvSpPr>
        <xdr:cNvPr id="4" name="Obdĺžnik 2">
          <a:extLst>
            <a:ext uri="{FF2B5EF4-FFF2-40B4-BE49-F238E27FC236}">
              <a16:creationId xmlns:a16="http://schemas.microsoft.com/office/drawing/2014/main" xmlns="" id="{00000000-0008-0000-0A00-000004000000}"/>
            </a:ext>
          </a:extLst>
        </xdr:cNvPr>
        <xdr:cNvSpPr/>
      </xdr:nvSpPr>
      <xdr:spPr>
        <a:xfrm>
          <a:off x="6140611" y="2115"/>
          <a:ext cx="3284408" cy="3059930"/>
        </a:xfrm>
        <a:prstGeom prst="rect">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lang="sk-SK" sz="1100"/>
            <a:t>Postup : Súbor,Tlačiť, Nastavenie strany, Hlavička alebo päta,</a:t>
          </a:r>
          <a:r>
            <a:rPr lang="sk-SK" sz="1100" baseline="0"/>
            <a:t> Vlastná hlavička a nakoniec vyplniť</a:t>
          </a:r>
          <a:endParaRPr lang="sk-SK" sz="1100"/>
        </a:p>
      </xdr:txBody>
    </xdr:sp>
    <xdr:clientData/>
  </xdr:twoCellAnchor>
  <xdr:twoCellAnchor>
    <xdr:from>
      <xdr:col>73</xdr:col>
      <xdr:colOff>85209</xdr:colOff>
      <xdr:row>1</xdr:row>
      <xdr:rowOff>24493</xdr:rowOff>
    </xdr:from>
    <xdr:to>
      <xdr:col>76</xdr:col>
      <xdr:colOff>80282</xdr:colOff>
      <xdr:row>3</xdr:row>
      <xdr:rowOff>103977</xdr:rowOff>
    </xdr:to>
    <xdr:cxnSp macro="">
      <xdr:nvCxnSpPr>
        <xdr:cNvPr id="5" name="Rovná spojovacia šípka 7">
          <a:extLst>
            <a:ext uri="{FF2B5EF4-FFF2-40B4-BE49-F238E27FC236}">
              <a16:creationId xmlns:a16="http://schemas.microsoft.com/office/drawing/2014/main" xmlns="" id="{00000000-0008-0000-0A00-000005000000}"/>
            </a:ext>
          </a:extLst>
        </xdr:cNvPr>
        <xdr:cNvCxnSpPr/>
      </xdr:nvCxnSpPr>
      <xdr:spPr>
        <a:xfrm flipH="1">
          <a:off x="8457684" y="176893"/>
          <a:ext cx="366548" cy="384284"/>
        </a:xfrm>
        <a:prstGeom prst="straightConnector1">
          <a:avLst/>
        </a:prstGeom>
        <a:ln w="28575" cap="flat" cmpd="sng" algn="ctr">
          <a:solidFill>
            <a:schemeClr val="accent2"/>
          </a:solidFill>
          <a:prstDash val="solid"/>
          <a:round/>
          <a:headEnd type="none" w="med" len="med"/>
          <a:tailEnd type="arrow" w="med" len="med"/>
        </a:ln>
      </xdr:spPr>
      <xdr:style>
        <a:lnRef idx="0">
          <a:scrgbClr r="0" g="0" b="0"/>
        </a:lnRef>
        <a:fillRef idx="0">
          <a:scrgbClr r="0" g="0" b="0"/>
        </a:fillRef>
        <a:effectRef idx="0">
          <a:scrgbClr r="0" g="0" b="0"/>
        </a:effectRef>
        <a:fontRef idx="minor">
          <a:schemeClr val="tx1"/>
        </a:fontRef>
      </xdr:style>
    </xdr:cxnSp>
    <xdr:clientData/>
  </xdr:twoCellAnchor>
  <xdr:twoCellAnchor editAs="oneCell">
    <xdr:from>
      <xdr:col>57</xdr:col>
      <xdr:colOff>16330</xdr:colOff>
      <xdr:row>3</xdr:row>
      <xdr:rowOff>70759</xdr:rowOff>
    </xdr:from>
    <xdr:to>
      <xdr:col>61</xdr:col>
      <xdr:colOff>79936</xdr:colOff>
      <xdr:row>9</xdr:row>
      <xdr:rowOff>5445</xdr:rowOff>
    </xdr:to>
    <xdr:pic>
      <xdr:nvPicPr>
        <xdr:cNvPr id="6" name="Obrázok 3">
          <a:extLst>
            <a:ext uri="{FF2B5EF4-FFF2-40B4-BE49-F238E27FC236}">
              <a16:creationId xmlns:a16="http://schemas.microsoft.com/office/drawing/2014/main" xmlns="" id="{00000000-0008-0000-0A00-000006000000}"/>
            </a:ext>
          </a:extLst>
        </xdr:cNvPr>
        <xdr:cNvPicPr>
          <a:picLocks noChangeAspect="1"/>
        </xdr:cNvPicPr>
      </xdr:nvPicPr>
      <xdr:blipFill>
        <a:blip xmlns:r="http://schemas.openxmlformats.org/officeDocument/2006/relationships" r:embed="rId2"/>
        <a:stretch>
          <a:fillRect/>
        </a:stretch>
      </xdr:blipFill>
      <xdr:spPr>
        <a:xfrm>
          <a:off x="6359980" y="527959"/>
          <a:ext cx="673207" cy="849086"/>
        </a:xfrm>
        <a:prstGeom prst="rect">
          <a:avLst/>
        </a:prstGeom>
      </xdr:spPr>
    </xdr:pic>
    <xdr:clientData/>
  </xdr:twoCellAnchor>
  <xdr:twoCellAnchor editAs="oneCell">
    <xdr:from>
      <xdr:col>64</xdr:col>
      <xdr:colOff>92529</xdr:colOff>
      <xdr:row>4</xdr:row>
      <xdr:rowOff>10886</xdr:rowOff>
    </xdr:from>
    <xdr:to>
      <xdr:col>78</xdr:col>
      <xdr:colOff>92309</xdr:colOff>
      <xdr:row>9</xdr:row>
      <xdr:rowOff>77457</xdr:rowOff>
    </xdr:to>
    <xdr:pic>
      <xdr:nvPicPr>
        <xdr:cNvPr id="8" name="Obrázok 6">
          <a:extLst>
            <a:ext uri="{FF2B5EF4-FFF2-40B4-BE49-F238E27FC236}">
              <a16:creationId xmlns:a16="http://schemas.microsoft.com/office/drawing/2014/main" xmlns="" id="{00000000-0008-0000-0A00-000008000000}"/>
            </a:ext>
          </a:extLst>
        </xdr:cNvPr>
        <xdr:cNvPicPr>
          <a:picLocks noChangeAspect="1"/>
        </xdr:cNvPicPr>
      </xdr:nvPicPr>
      <xdr:blipFill>
        <a:blip xmlns:r="http://schemas.openxmlformats.org/officeDocument/2006/relationships" r:embed="rId3"/>
        <a:stretch>
          <a:fillRect/>
        </a:stretch>
      </xdr:blipFill>
      <xdr:spPr>
        <a:xfrm>
          <a:off x="7190015" y="620486"/>
          <a:ext cx="1752380" cy="828571"/>
        </a:xfrm>
        <a:prstGeom prst="rect">
          <a:avLst/>
        </a:prstGeom>
      </xdr:spPr>
    </xdr:pic>
    <xdr:clientData/>
  </xdr:twoCellAnchor>
  <xdr:twoCellAnchor>
    <xdr:from>
      <xdr:col>56</xdr:col>
      <xdr:colOff>10886</xdr:colOff>
      <xdr:row>6</xdr:row>
      <xdr:rowOff>32656</xdr:rowOff>
    </xdr:from>
    <xdr:to>
      <xdr:col>63</xdr:col>
      <xdr:colOff>21772</xdr:colOff>
      <xdr:row>7</xdr:row>
      <xdr:rowOff>92528</xdr:rowOff>
    </xdr:to>
    <xdr:sp macro="" textlink="">
      <xdr:nvSpPr>
        <xdr:cNvPr id="10" name="Ovál 9">
          <a:extLst>
            <a:ext uri="{FF2B5EF4-FFF2-40B4-BE49-F238E27FC236}">
              <a16:creationId xmlns:a16="http://schemas.microsoft.com/office/drawing/2014/main" xmlns="" id="{00000000-0008-0000-0A00-00000A000000}"/>
            </a:ext>
          </a:extLst>
        </xdr:cNvPr>
        <xdr:cNvSpPr/>
      </xdr:nvSpPr>
      <xdr:spPr>
        <a:xfrm>
          <a:off x="6123215" y="947056"/>
          <a:ext cx="870857" cy="21227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64</xdr:col>
      <xdr:colOff>119747</xdr:colOff>
      <xdr:row>5</xdr:row>
      <xdr:rowOff>108857</xdr:rowOff>
    </xdr:from>
    <xdr:to>
      <xdr:col>75</xdr:col>
      <xdr:colOff>32657</xdr:colOff>
      <xdr:row>7</xdr:row>
      <xdr:rowOff>97971</xdr:rowOff>
    </xdr:to>
    <xdr:sp macro="" textlink="">
      <xdr:nvSpPr>
        <xdr:cNvPr id="12" name="Ovál 11">
          <a:extLst>
            <a:ext uri="{FF2B5EF4-FFF2-40B4-BE49-F238E27FC236}">
              <a16:creationId xmlns:a16="http://schemas.microsoft.com/office/drawing/2014/main" xmlns="" id="{00000000-0008-0000-0A00-00000C000000}"/>
            </a:ext>
          </a:extLst>
        </xdr:cNvPr>
        <xdr:cNvSpPr/>
      </xdr:nvSpPr>
      <xdr:spPr>
        <a:xfrm>
          <a:off x="7377797" y="1023257"/>
          <a:ext cx="1274985" cy="293914"/>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editAs="oneCell">
    <xdr:from>
      <xdr:col>57</xdr:col>
      <xdr:colOff>48030</xdr:colOff>
      <xdr:row>9</xdr:row>
      <xdr:rowOff>104068</xdr:rowOff>
    </xdr:from>
    <xdr:to>
      <xdr:col>80</xdr:col>
      <xdr:colOff>95615</xdr:colOff>
      <xdr:row>17</xdr:row>
      <xdr:rowOff>27037</xdr:rowOff>
    </xdr:to>
    <xdr:pic>
      <xdr:nvPicPr>
        <xdr:cNvPr id="14" name="Obrázok 10">
          <a:extLst>
            <a:ext uri="{FF2B5EF4-FFF2-40B4-BE49-F238E27FC236}">
              <a16:creationId xmlns:a16="http://schemas.microsoft.com/office/drawing/2014/main" xmlns="" id="{00000000-0008-0000-0A00-00000E000000}"/>
            </a:ext>
          </a:extLst>
        </xdr:cNvPr>
        <xdr:cNvPicPr>
          <a:picLocks noChangeAspect="1"/>
        </xdr:cNvPicPr>
      </xdr:nvPicPr>
      <xdr:blipFill>
        <a:blip xmlns:r="http://schemas.openxmlformats.org/officeDocument/2006/relationships" r:embed="rId4"/>
        <a:stretch>
          <a:fillRect/>
        </a:stretch>
      </xdr:blipFill>
      <xdr:spPr>
        <a:xfrm>
          <a:off x="6319876" y="1488856"/>
          <a:ext cx="3031108" cy="1000027"/>
        </a:xfrm>
        <a:prstGeom prst="rect">
          <a:avLst/>
        </a:prstGeom>
      </xdr:spPr>
    </xdr:pic>
    <xdr:clientData/>
  </xdr:twoCellAnchor>
  <xdr:twoCellAnchor>
    <xdr:from>
      <xdr:col>58</xdr:col>
      <xdr:colOff>18672</xdr:colOff>
      <xdr:row>12</xdr:row>
      <xdr:rowOff>30328</xdr:rowOff>
    </xdr:from>
    <xdr:to>
      <xdr:col>64</xdr:col>
      <xdr:colOff>7836</xdr:colOff>
      <xdr:row>14</xdr:row>
      <xdr:rowOff>64005</xdr:rowOff>
    </xdr:to>
    <xdr:sp macro="" textlink="">
      <xdr:nvSpPr>
        <xdr:cNvPr id="15" name="Ovál 14">
          <a:extLst>
            <a:ext uri="{FF2B5EF4-FFF2-40B4-BE49-F238E27FC236}">
              <a16:creationId xmlns:a16="http://schemas.microsoft.com/office/drawing/2014/main" xmlns="" id="{00000000-0008-0000-0A00-00000F000000}"/>
            </a:ext>
          </a:extLst>
        </xdr:cNvPr>
        <xdr:cNvSpPr/>
      </xdr:nvSpPr>
      <xdr:spPr>
        <a:xfrm>
          <a:off x="6349134" y="1876713"/>
          <a:ext cx="853740" cy="187542"/>
        </a:xfrm>
        <a:prstGeom prst="ellipse">
          <a:avLst/>
        </a:prstGeom>
        <a:noFill/>
        <a:ln>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66</xdr:col>
      <xdr:colOff>17601</xdr:colOff>
      <xdr:row>12</xdr:row>
      <xdr:rowOff>54350</xdr:rowOff>
    </xdr:from>
    <xdr:to>
      <xdr:col>71</xdr:col>
      <xdr:colOff>7221</xdr:colOff>
      <xdr:row>14</xdr:row>
      <xdr:rowOff>88027</xdr:rowOff>
    </xdr:to>
    <xdr:sp macro="" textlink="">
      <xdr:nvSpPr>
        <xdr:cNvPr id="16" name="Ovál 15">
          <a:extLst>
            <a:ext uri="{FF2B5EF4-FFF2-40B4-BE49-F238E27FC236}">
              <a16:creationId xmlns:a16="http://schemas.microsoft.com/office/drawing/2014/main" xmlns="" id="{00000000-0008-0000-0A00-000010000000}"/>
            </a:ext>
          </a:extLst>
        </xdr:cNvPr>
        <xdr:cNvSpPr/>
      </xdr:nvSpPr>
      <xdr:spPr>
        <a:xfrm>
          <a:off x="7461755" y="1900735"/>
          <a:ext cx="612408" cy="187542"/>
        </a:xfrm>
        <a:prstGeom prst="ellipse">
          <a:avLst/>
        </a:prstGeom>
        <a:noFill/>
        <a:ln>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76</xdr:col>
      <xdr:colOff>56694</xdr:colOff>
      <xdr:row>12</xdr:row>
      <xdr:rowOff>57059</xdr:rowOff>
    </xdr:from>
    <xdr:to>
      <xdr:col>81</xdr:col>
      <xdr:colOff>46317</xdr:colOff>
      <xdr:row>14</xdr:row>
      <xdr:rowOff>90736</xdr:rowOff>
    </xdr:to>
    <xdr:sp macro="" textlink="">
      <xdr:nvSpPr>
        <xdr:cNvPr id="17" name="Ovál 16">
          <a:extLst>
            <a:ext uri="{FF2B5EF4-FFF2-40B4-BE49-F238E27FC236}">
              <a16:creationId xmlns:a16="http://schemas.microsoft.com/office/drawing/2014/main" xmlns="" id="{00000000-0008-0000-0A00-000011000000}"/>
            </a:ext>
          </a:extLst>
        </xdr:cNvPr>
        <xdr:cNvSpPr/>
      </xdr:nvSpPr>
      <xdr:spPr>
        <a:xfrm>
          <a:off x="8746425" y="1903444"/>
          <a:ext cx="612411" cy="187542"/>
        </a:xfrm>
        <a:prstGeom prst="ellipse">
          <a:avLst/>
        </a:prstGeom>
        <a:noFill/>
        <a:ln>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editAs="oneCell">
    <xdr:from>
      <xdr:col>61</xdr:col>
      <xdr:colOff>123092</xdr:colOff>
      <xdr:row>64</xdr:row>
      <xdr:rowOff>93784</xdr:rowOff>
    </xdr:from>
    <xdr:to>
      <xdr:col>67</xdr:col>
      <xdr:colOff>90852</xdr:colOff>
      <xdr:row>66</xdr:row>
      <xdr:rowOff>57442</xdr:rowOff>
    </xdr:to>
    <xdr:pic>
      <xdr:nvPicPr>
        <xdr:cNvPr id="18" name="Obrázek 17">
          <a:extLst>
            <a:ext uri="{FF2B5EF4-FFF2-40B4-BE49-F238E27FC236}">
              <a16:creationId xmlns:a16="http://schemas.microsoft.com/office/drawing/2014/main" xmlns="" id="{00000000-0008-0000-0A00-000012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009667" y="8961559"/>
          <a:ext cx="710711" cy="2684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64</xdr:col>
      <xdr:colOff>28575</xdr:colOff>
      <xdr:row>3</xdr:row>
      <xdr:rowOff>19050</xdr:rowOff>
    </xdr:from>
    <xdr:to>
      <xdr:col>75</xdr:col>
      <xdr:colOff>1953</xdr:colOff>
      <xdr:row>7</xdr:row>
      <xdr:rowOff>100634</xdr:rowOff>
    </xdr:to>
    <xdr:sp macro="" textlink="">
      <xdr:nvSpPr>
        <xdr:cNvPr id="2" name="Obdĺžnik 2">
          <a:extLst>
            <a:ext uri="{FF2B5EF4-FFF2-40B4-BE49-F238E27FC236}">
              <a16:creationId xmlns:a16="http://schemas.microsoft.com/office/drawing/2014/main" xmlns="" id="{00000000-0008-0000-0B00-000002000000}"/>
            </a:ext>
          </a:extLst>
        </xdr:cNvPr>
        <xdr:cNvSpPr/>
      </xdr:nvSpPr>
      <xdr:spPr>
        <a:xfrm>
          <a:off x="5886450" y="581025"/>
          <a:ext cx="2859453" cy="101503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sk-SK" sz="1050"/>
            <a:t>Cash Flow za predošlé obdobie je vypočítaný ale</a:t>
          </a:r>
          <a:r>
            <a:rPr lang="sk-SK" sz="1050" baseline="0"/>
            <a:t> mali by ste ho odkontrolovať s minuloročným podaním. Do žltých políčok môžete napísať hodnoty podľa potreby, čím ale znížujete " Čisté peňažné toky z prevádzkovej činnosti " na úkor " Čistých peňažných tokov z investičnej  činnosti " resp. " Čistých peňažných tokov z finančnej činnosti.</a:t>
          </a:r>
          <a:endParaRPr lang="sk-SK" sz="105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3">
          <a:extLst>
            <a:ext uri="{FF2B5EF4-FFF2-40B4-BE49-F238E27FC236}">
              <a16:creationId xmlns:a16="http://schemas.microsoft.com/office/drawing/2014/main" xmlns="" id="{00000000-0008-0000-0D00-000002000000}"/>
            </a:ext>
          </a:extLst>
        </xdr:cNvPr>
        <xdr:cNvPicPr>
          <a:picLocks noChangeAspect="1"/>
        </xdr:cNvPicPr>
      </xdr:nvPicPr>
      <xdr:blipFill>
        <a:blip xmlns:r="http://schemas.openxmlformats.org/officeDocument/2006/relationships" r:embed="rId1"/>
        <a:stretch>
          <a:fillRect/>
        </a:stretch>
      </xdr:blipFill>
      <xdr:spPr>
        <a:xfrm>
          <a:off x="4459377" y="82833"/>
          <a:ext cx="1005449" cy="263112"/>
        </a:xfrm>
        <a:prstGeom prst="rect">
          <a:avLst/>
        </a:prstGeom>
      </xdr:spPr>
    </xdr:pic>
    <xdr:clientData/>
  </xdr:twoCellAnchor>
  <xdr:twoCellAnchor editAs="oneCell">
    <xdr:from>
      <xdr:col>8</xdr:col>
      <xdr:colOff>5602</xdr:colOff>
      <xdr:row>1</xdr:row>
      <xdr:rowOff>91823</xdr:rowOff>
    </xdr:from>
    <xdr:to>
      <xdr:col>33</xdr:col>
      <xdr:colOff>18708</xdr:colOff>
      <xdr:row>2</xdr:row>
      <xdr:rowOff>2396</xdr:rowOff>
    </xdr:to>
    <xdr:pic>
      <xdr:nvPicPr>
        <xdr:cNvPr id="3" name="Obrázek 4">
          <a:extLst>
            <a:ext uri="{FF2B5EF4-FFF2-40B4-BE49-F238E27FC236}">
              <a16:creationId xmlns:a16="http://schemas.microsoft.com/office/drawing/2014/main" xmlns="" id="{00000000-0008-0000-0D00-000003000000}"/>
            </a:ext>
          </a:extLst>
        </xdr:cNvPr>
        <xdr:cNvPicPr>
          <a:picLocks noChangeAspect="1"/>
        </xdr:cNvPicPr>
      </xdr:nvPicPr>
      <xdr:blipFill>
        <a:blip xmlns:r="http://schemas.openxmlformats.org/officeDocument/2006/relationships" r:embed="rId2"/>
        <a:stretch>
          <a:fillRect/>
        </a:stretch>
      </xdr:blipFill>
      <xdr:spPr>
        <a:xfrm>
          <a:off x="206885" y="138549"/>
          <a:ext cx="731974" cy="234064"/>
        </a:xfrm>
        <a:prstGeom prst="rect">
          <a:avLst/>
        </a:prstGeom>
      </xdr:spPr>
    </xdr:pic>
    <xdr:clientData/>
  </xdr:twoCellAnchor>
  <xdr:twoCellAnchor editAs="oneCell">
    <xdr:from>
      <xdr:col>11</xdr:col>
      <xdr:colOff>19707</xdr:colOff>
      <xdr:row>35</xdr:row>
      <xdr:rowOff>91965</xdr:rowOff>
    </xdr:from>
    <xdr:to>
      <xdr:col>35</xdr:col>
      <xdr:colOff>19706</xdr:colOff>
      <xdr:row>36</xdr:row>
      <xdr:rowOff>7189</xdr:rowOff>
    </xdr:to>
    <xdr:pic>
      <xdr:nvPicPr>
        <xdr:cNvPr id="7" name="Obrázek 1">
          <a:extLst>
            <a:ext uri="{FF2B5EF4-FFF2-40B4-BE49-F238E27FC236}">
              <a16:creationId xmlns:a16="http://schemas.microsoft.com/office/drawing/2014/main" xmlns="" id="{00000000-0008-0000-0D00-000007000000}"/>
            </a:ext>
          </a:extLst>
        </xdr:cNvPr>
        <xdr:cNvPicPr>
          <a:picLocks noChangeAspect="1"/>
        </xdr:cNvPicPr>
      </xdr:nvPicPr>
      <xdr:blipFill>
        <a:blip xmlns:r="http://schemas.openxmlformats.org/officeDocument/2006/relationships" r:embed="rId3"/>
        <a:stretch>
          <a:fillRect/>
        </a:stretch>
      </xdr:blipFill>
      <xdr:spPr>
        <a:xfrm>
          <a:off x="305457" y="9435990"/>
          <a:ext cx="685799" cy="7714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7000</xdr:colOff>
      <xdr:row>1</xdr:row>
      <xdr:rowOff>298320</xdr:rowOff>
    </xdr:to>
    <xdr:pic>
      <xdr:nvPicPr>
        <xdr:cNvPr id="2" name="Obrázek 1">
          <a:extLst>
            <a:ext uri="{FF2B5EF4-FFF2-40B4-BE49-F238E27FC236}">
              <a16:creationId xmlns:a16="http://schemas.microsoft.com/office/drawing/2014/main" xmlns="" id="{00000000-0008-0000-0E00-000002000000}"/>
            </a:ext>
          </a:extLst>
        </xdr:cNvPr>
        <xdr:cNvPicPr>
          <a:picLocks noChangeAspect="1"/>
        </xdr:cNvPicPr>
      </xdr:nvPicPr>
      <xdr:blipFill>
        <a:blip xmlns:r="http://schemas.openxmlformats.org/officeDocument/2006/relationships" r:embed="rId1"/>
        <a:stretch>
          <a:fillRect/>
        </a:stretch>
      </xdr:blipFill>
      <xdr:spPr>
        <a:xfrm>
          <a:off x="4478427" y="82833"/>
          <a:ext cx="1005448" cy="263112"/>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3" name="Obrázek 2">
          <a:extLst>
            <a:ext uri="{FF2B5EF4-FFF2-40B4-BE49-F238E27FC236}">
              <a16:creationId xmlns:a16="http://schemas.microsoft.com/office/drawing/2014/main" xmlns="" id="{00000000-0008-0000-0E00-000003000000}"/>
            </a:ext>
          </a:extLst>
        </xdr:cNvPr>
        <xdr:cNvPicPr>
          <a:picLocks noChangeAspect="1"/>
        </xdr:cNvPicPr>
      </xdr:nvPicPr>
      <xdr:blipFill>
        <a:blip xmlns:r="http://schemas.openxmlformats.org/officeDocument/2006/relationships" r:embed="rId2"/>
        <a:stretch>
          <a:fillRect/>
        </a:stretch>
      </xdr:blipFill>
      <xdr:spPr>
        <a:xfrm>
          <a:off x="210479"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4" name="Obrázek 4">
          <a:extLst>
            <a:ext uri="{FF2B5EF4-FFF2-40B4-BE49-F238E27FC236}">
              <a16:creationId xmlns:a16="http://schemas.microsoft.com/office/drawing/2014/main" xmlns="" id="{00000000-0008-0000-0E00-000004000000}"/>
            </a:ext>
          </a:extLst>
        </xdr:cNvPr>
        <xdr:cNvPicPr>
          <a:picLocks noChangeAspect="1"/>
        </xdr:cNvPicPr>
      </xdr:nvPicPr>
      <xdr:blipFill>
        <a:blip xmlns:r="http://schemas.openxmlformats.org/officeDocument/2006/relationships" r:embed="rId2"/>
        <a:stretch>
          <a:fillRect/>
        </a:stretch>
      </xdr:blipFill>
      <xdr:spPr>
        <a:xfrm>
          <a:off x="210479"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5" name="Obrázek 5">
          <a:extLst>
            <a:ext uri="{FF2B5EF4-FFF2-40B4-BE49-F238E27FC236}">
              <a16:creationId xmlns:a16="http://schemas.microsoft.com/office/drawing/2014/main" xmlns="" id="{00000000-0008-0000-0E00-000005000000}"/>
            </a:ext>
          </a:extLst>
        </xdr:cNvPr>
        <xdr:cNvPicPr>
          <a:picLocks noChangeAspect="1"/>
        </xdr:cNvPicPr>
      </xdr:nvPicPr>
      <xdr:blipFill>
        <a:blip xmlns:r="http://schemas.openxmlformats.org/officeDocument/2006/relationships" r:embed="rId2"/>
        <a:stretch>
          <a:fillRect/>
        </a:stretch>
      </xdr:blipFill>
      <xdr:spPr>
        <a:xfrm>
          <a:off x="210479" y="128665"/>
          <a:ext cx="727301" cy="234064"/>
        </a:xfrm>
        <a:prstGeom prst="rect">
          <a:avLst/>
        </a:prstGeom>
      </xdr:spPr>
    </xdr:pic>
    <xdr:clientData/>
  </xdr:twoCellAnchor>
  <xdr:twoCellAnchor editAs="oneCell">
    <xdr:from>
      <xdr:col>11</xdr:col>
      <xdr:colOff>19707</xdr:colOff>
      <xdr:row>35</xdr:row>
      <xdr:rowOff>98534</xdr:rowOff>
    </xdr:from>
    <xdr:to>
      <xdr:col>35</xdr:col>
      <xdr:colOff>19706</xdr:colOff>
      <xdr:row>36</xdr:row>
      <xdr:rowOff>13758</xdr:rowOff>
    </xdr:to>
    <xdr:pic>
      <xdr:nvPicPr>
        <xdr:cNvPr id="6" name="Obrázek 6">
          <a:extLst>
            <a:ext uri="{FF2B5EF4-FFF2-40B4-BE49-F238E27FC236}">
              <a16:creationId xmlns:a16="http://schemas.microsoft.com/office/drawing/2014/main" xmlns="" id="{00000000-0008-0000-0E00-000006000000}"/>
            </a:ext>
          </a:extLst>
        </xdr:cNvPr>
        <xdr:cNvPicPr>
          <a:picLocks noChangeAspect="1"/>
        </xdr:cNvPicPr>
      </xdr:nvPicPr>
      <xdr:blipFill>
        <a:blip xmlns:r="http://schemas.openxmlformats.org/officeDocument/2006/relationships" r:embed="rId3"/>
        <a:stretch>
          <a:fillRect/>
        </a:stretch>
      </xdr:blipFill>
      <xdr:spPr>
        <a:xfrm>
          <a:off x="324507" y="9442559"/>
          <a:ext cx="685799" cy="7714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1">
          <a:extLst>
            <a:ext uri="{FF2B5EF4-FFF2-40B4-BE49-F238E27FC236}">
              <a16:creationId xmlns:a16="http://schemas.microsoft.com/office/drawing/2014/main" xmlns="" id="{00000000-0008-0000-0F00-000002000000}"/>
            </a:ext>
          </a:extLst>
        </xdr:cNvPr>
        <xdr:cNvPicPr>
          <a:picLocks noChangeAspect="1"/>
        </xdr:cNvPicPr>
      </xdr:nvPicPr>
      <xdr:blipFill>
        <a:blip xmlns:r="http://schemas.openxmlformats.org/officeDocument/2006/relationships" r:embed="rId1"/>
        <a:stretch>
          <a:fillRect/>
        </a:stretch>
      </xdr:blipFill>
      <xdr:spPr>
        <a:xfrm>
          <a:off x="4487952" y="82833"/>
          <a:ext cx="1005449" cy="263112"/>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3" name="Obrázek 2">
          <a:extLst>
            <a:ext uri="{FF2B5EF4-FFF2-40B4-BE49-F238E27FC236}">
              <a16:creationId xmlns:a16="http://schemas.microsoft.com/office/drawing/2014/main" xmlns="" id="{00000000-0008-0000-0F00-000003000000}"/>
            </a:ext>
          </a:extLst>
        </xdr:cNvPr>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4" name="Obrázek 4">
          <a:extLst>
            <a:ext uri="{FF2B5EF4-FFF2-40B4-BE49-F238E27FC236}">
              <a16:creationId xmlns:a16="http://schemas.microsoft.com/office/drawing/2014/main" xmlns="" id="{00000000-0008-0000-0F00-000004000000}"/>
            </a:ext>
          </a:extLst>
        </xdr:cNvPr>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5" name="Obrázek 5">
          <a:extLst>
            <a:ext uri="{FF2B5EF4-FFF2-40B4-BE49-F238E27FC236}">
              <a16:creationId xmlns:a16="http://schemas.microsoft.com/office/drawing/2014/main" xmlns="" id="{00000000-0008-0000-0F00-000005000000}"/>
            </a:ext>
          </a:extLst>
        </xdr:cNvPr>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6" name="Obrázek 6">
          <a:extLst>
            <a:ext uri="{FF2B5EF4-FFF2-40B4-BE49-F238E27FC236}">
              <a16:creationId xmlns:a16="http://schemas.microsoft.com/office/drawing/2014/main" xmlns="" id="{00000000-0008-0000-0F00-000006000000}"/>
            </a:ext>
          </a:extLst>
        </xdr:cNvPr>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11</xdr:col>
      <xdr:colOff>13138</xdr:colOff>
      <xdr:row>35</xdr:row>
      <xdr:rowOff>111672</xdr:rowOff>
    </xdr:from>
    <xdr:to>
      <xdr:col>35</xdr:col>
      <xdr:colOff>13138</xdr:colOff>
      <xdr:row>36</xdr:row>
      <xdr:rowOff>26896</xdr:rowOff>
    </xdr:to>
    <xdr:pic>
      <xdr:nvPicPr>
        <xdr:cNvPr id="7" name="Obrázek 7">
          <a:extLst>
            <a:ext uri="{FF2B5EF4-FFF2-40B4-BE49-F238E27FC236}">
              <a16:creationId xmlns:a16="http://schemas.microsoft.com/office/drawing/2014/main" xmlns="" id="{00000000-0008-0000-0F00-000007000000}"/>
            </a:ext>
          </a:extLst>
        </xdr:cNvPr>
        <xdr:cNvPicPr>
          <a:picLocks noChangeAspect="1"/>
        </xdr:cNvPicPr>
      </xdr:nvPicPr>
      <xdr:blipFill>
        <a:blip xmlns:r="http://schemas.openxmlformats.org/officeDocument/2006/relationships" r:embed="rId3"/>
        <a:stretch>
          <a:fillRect/>
        </a:stretch>
      </xdr:blipFill>
      <xdr:spPr>
        <a:xfrm>
          <a:off x="327463" y="9455697"/>
          <a:ext cx="685800" cy="7714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1">
          <a:extLst>
            <a:ext uri="{FF2B5EF4-FFF2-40B4-BE49-F238E27FC236}">
              <a16:creationId xmlns:a16="http://schemas.microsoft.com/office/drawing/2014/main" xmlns="" id="{00000000-0008-0000-1000-000002000000}"/>
            </a:ext>
          </a:extLst>
        </xdr:cNvPr>
        <xdr:cNvPicPr>
          <a:picLocks noChangeAspect="1"/>
        </xdr:cNvPicPr>
      </xdr:nvPicPr>
      <xdr:blipFill>
        <a:blip xmlns:r="http://schemas.openxmlformats.org/officeDocument/2006/relationships" r:embed="rId1"/>
        <a:stretch>
          <a:fillRect/>
        </a:stretch>
      </xdr:blipFill>
      <xdr:spPr>
        <a:xfrm>
          <a:off x="4487952" y="82833"/>
          <a:ext cx="1005449" cy="263112"/>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3" name="Obrázek 2">
          <a:extLst>
            <a:ext uri="{FF2B5EF4-FFF2-40B4-BE49-F238E27FC236}">
              <a16:creationId xmlns:a16="http://schemas.microsoft.com/office/drawing/2014/main" xmlns="" id="{00000000-0008-0000-1000-000003000000}"/>
            </a:ext>
          </a:extLst>
        </xdr:cNvPr>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4" name="Obrázek 4">
          <a:extLst>
            <a:ext uri="{FF2B5EF4-FFF2-40B4-BE49-F238E27FC236}">
              <a16:creationId xmlns:a16="http://schemas.microsoft.com/office/drawing/2014/main" xmlns="" id="{00000000-0008-0000-1000-000004000000}"/>
            </a:ext>
          </a:extLst>
        </xdr:cNvPr>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5" name="Obrázek 5">
          <a:extLst>
            <a:ext uri="{FF2B5EF4-FFF2-40B4-BE49-F238E27FC236}">
              <a16:creationId xmlns:a16="http://schemas.microsoft.com/office/drawing/2014/main" xmlns="" id="{00000000-0008-0000-1000-000005000000}"/>
            </a:ext>
          </a:extLst>
        </xdr:cNvPr>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6" name="Obrázek 6">
          <a:extLst>
            <a:ext uri="{FF2B5EF4-FFF2-40B4-BE49-F238E27FC236}">
              <a16:creationId xmlns:a16="http://schemas.microsoft.com/office/drawing/2014/main" xmlns="" id="{00000000-0008-0000-1000-000006000000}"/>
            </a:ext>
          </a:extLst>
        </xdr:cNvPr>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7" name="Obrázek 7">
          <a:extLst>
            <a:ext uri="{FF2B5EF4-FFF2-40B4-BE49-F238E27FC236}">
              <a16:creationId xmlns:a16="http://schemas.microsoft.com/office/drawing/2014/main" xmlns="" id="{00000000-0008-0000-1000-000007000000}"/>
            </a:ext>
          </a:extLst>
        </xdr:cNvPr>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11</xdr:col>
      <xdr:colOff>17352</xdr:colOff>
      <xdr:row>35</xdr:row>
      <xdr:rowOff>75109</xdr:rowOff>
    </xdr:from>
    <xdr:to>
      <xdr:col>35</xdr:col>
      <xdr:colOff>17352</xdr:colOff>
      <xdr:row>35</xdr:row>
      <xdr:rowOff>152078</xdr:rowOff>
    </xdr:to>
    <xdr:pic>
      <xdr:nvPicPr>
        <xdr:cNvPr id="8" name="Obrázek 8">
          <a:extLst>
            <a:ext uri="{FF2B5EF4-FFF2-40B4-BE49-F238E27FC236}">
              <a16:creationId xmlns:a16="http://schemas.microsoft.com/office/drawing/2014/main" xmlns="" id="{00000000-0008-0000-1000-000008000000}"/>
            </a:ext>
          </a:extLst>
        </xdr:cNvPr>
        <xdr:cNvPicPr>
          <a:picLocks noChangeAspect="1"/>
        </xdr:cNvPicPr>
      </xdr:nvPicPr>
      <xdr:blipFill>
        <a:blip xmlns:r="http://schemas.openxmlformats.org/officeDocument/2006/relationships" r:embed="rId3"/>
        <a:stretch>
          <a:fillRect/>
        </a:stretch>
      </xdr:blipFill>
      <xdr:spPr>
        <a:xfrm>
          <a:off x="331677" y="9419134"/>
          <a:ext cx="685800" cy="7696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1">
          <a:extLst>
            <a:ext uri="{FF2B5EF4-FFF2-40B4-BE49-F238E27FC236}">
              <a16:creationId xmlns:a16="http://schemas.microsoft.com/office/drawing/2014/main" xmlns="" id="{00000000-0008-0000-1100-000002000000}"/>
            </a:ext>
          </a:extLst>
        </xdr:cNvPr>
        <xdr:cNvPicPr>
          <a:picLocks noChangeAspect="1"/>
        </xdr:cNvPicPr>
      </xdr:nvPicPr>
      <xdr:blipFill>
        <a:blip xmlns:r="http://schemas.openxmlformats.org/officeDocument/2006/relationships" r:embed="rId1"/>
        <a:stretch>
          <a:fillRect/>
        </a:stretch>
      </xdr:blipFill>
      <xdr:spPr>
        <a:xfrm>
          <a:off x="4487952" y="82833"/>
          <a:ext cx="1005449" cy="263112"/>
        </a:xfrm>
        <a:prstGeom prst="rect">
          <a:avLst/>
        </a:prstGeom>
      </xdr:spPr>
    </xdr:pic>
    <xdr:clientData/>
  </xdr:twoCellAnchor>
  <xdr:twoCellAnchor editAs="oneCell">
    <xdr:from>
      <xdr:col>8</xdr:col>
      <xdr:colOff>10686</xdr:colOff>
      <xdr:row>1</xdr:row>
      <xdr:rowOff>85686</xdr:rowOff>
    </xdr:from>
    <xdr:to>
      <xdr:col>33</xdr:col>
      <xdr:colOff>22915</xdr:colOff>
      <xdr:row>1</xdr:row>
      <xdr:rowOff>319750</xdr:rowOff>
    </xdr:to>
    <xdr:pic>
      <xdr:nvPicPr>
        <xdr:cNvPr id="3" name="Obrázek 2">
          <a:extLst>
            <a:ext uri="{FF2B5EF4-FFF2-40B4-BE49-F238E27FC236}">
              <a16:creationId xmlns:a16="http://schemas.microsoft.com/office/drawing/2014/main" xmlns="" id="{00000000-0008-0000-1100-000003000000}"/>
            </a:ext>
          </a:extLst>
        </xdr:cNvPr>
        <xdr:cNvPicPr>
          <a:picLocks noChangeAspect="1"/>
        </xdr:cNvPicPr>
      </xdr:nvPicPr>
      <xdr:blipFill>
        <a:blip xmlns:r="http://schemas.openxmlformats.org/officeDocument/2006/relationships" r:embed="rId2"/>
        <a:stretch>
          <a:fillRect/>
        </a:stretch>
      </xdr:blipFill>
      <xdr:spPr>
        <a:xfrm>
          <a:off x="233710" y="132149"/>
          <a:ext cx="709181" cy="234064"/>
        </a:xfrm>
        <a:prstGeom prst="rect">
          <a:avLst/>
        </a:prstGeom>
      </xdr:spPr>
    </xdr:pic>
    <xdr:clientData/>
  </xdr:twoCellAnchor>
  <xdr:twoCellAnchor editAs="oneCell">
    <xdr:from>
      <xdr:col>12</xdr:col>
      <xdr:colOff>13138</xdr:colOff>
      <xdr:row>35</xdr:row>
      <xdr:rowOff>85692</xdr:rowOff>
    </xdr:from>
    <xdr:to>
      <xdr:col>36</xdr:col>
      <xdr:colOff>13138</xdr:colOff>
      <xdr:row>36</xdr:row>
      <xdr:rowOff>916</xdr:rowOff>
    </xdr:to>
    <xdr:pic>
      <xdr:nvPicPr>
        <xdr:cNvPr id="6" name="Obrázek 6">
          <a:extLst>
            <a:ext uri="{FF2B5EF4-FFF2-40B4-BE49-F238E27FC236}">
              <a16:creationId xmlns:a16="http://schemas.microsoft.com/office/drawing/2014/main" xmlns="" id="{00000000-0008-0000-1100-000006000000}"/>
            </a:ext>
          </a:extLst>
        </xdr:cNvPr>
        <xdr:cNvPicPr>
          <a:picLocks noChangeAspect="1"/>
        </xdr:cNvPicPr>
      </xdr:nvPicPr>
      <xdr:blipFill>
        <a:blip xmlns:r="http://schemas.openxmlformats.org/officeDocument/2006/relationships" r:embed="rId3"/>
        <a:stretch>
          <a:fillRect/>
        </a:stretch>
      </xdr:blipFill>
      <xdr:spPr>
        <a:xfrm>
          <a:off x="356038" y="9429717"/>
          <a:ext cx="685800" cy="7714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1">
          <a:extLst>
            <a:ext uri="{FF2B5EF4-FFF2-40B4-BE49-F238E27FC236}">
              <a16:creationId xmlns:a16="http://schemas.microsoft.com/office/drawing/2014/main" xmlns="" id="{00000000-0008-0000-1200-000002000000}"/>
            </a:ext>
          </a:extLst>
        </xdr:cNvPr>
        <xdr:cNvPicPr>
          <a:picLocks noChangeAspect="1"/>
        </xdr:cNvPicPr>
      </xdr:nvPicPr>
      <xdr:blipFill>
        <a:blip xmlns:r="http://schemas.openxmlformats.org/officeDocument/2006/relationships" r:embed="rId1"/>
        <a:stretch>
          <a:fillRect/>
        </a:stretch>
      </xdr:blipFill>
      <xdr:spPr>
        <a:xfrm>
          <a:off x="4487952" y="82833"/>
          <a:ext cx="1005449" cy="263112"/>
        </a:xfrm>
        <a:prstGeom prst="rect">
          <a:avLst/>
        </a:prstGeom>
      </xdr:spPr>
    </xdr:pic>
    <xdr:clientData/>
  </xdr:twoCellAnchor>
  <xdr:twoCellAnchor editAs="oneCell">
    <xdr:from>
      <xdr:col>9</xdr:col>
      <xdr:colOff>7819</xdr:colOff>
      <xdr:row>1</xdr:row>
      <xdr:rowOff>105383</xdr:rowOff>
    </xdr:from>
    <xdr:to>
      <xdr:col>34</xdr:col>
      <xdr:colOff>20542</xdr:colOff>
      <xdr:row>2</xdr:row>
      <xdr:rowOff>3007</xdr:rowOff>
    </xdr:to>
    <xdr:pic>
      <xdr:nvPicPr>
        <xdr:cNvPr id="3" name="Obrázek 2">
          <a:extLst>
            <a:ext uri="{FF2B5EF4-FFF2-40B4-BE49-F238E27FC236}">
              <a16:creationId xmlns:a16="http://schemas.microsoft.com/office/drawing/2014/main" xmlns="" id="{00000000-0008-0000-1200-000003000000}"/>
            </a:ext>
          </a:extLst>
        </xdr:cNvPr>
        <xdr:cNvPicPr>
          <a:picLocks noChangeAspect="1"/>
        </xdr:cNvPicPr>
      </xdr:nvPicPr>
      <xdr:blipFill>
        <a:blip xmlns:r="http://schemas.openxmlformats.org/officeDocument/2006/relationships" r:embed="rId2"/>
        <a:stretch>
          <a:fillRect/>
        </a:stretch>
      </xdr:blipFill>
      <xdr:spPr>
        <a:xfrm>
          <a:off x="263170" y="154021"/>
          <a:ext cx="722032" cy="221880"/>
        </a:xfrm>
        <a:prstGeom prst="rect">
          <a:avLst/>
        </a:prstGeom>
      </xdr:spPr>
    </xdr:pic>
    <xdr:clientData/>
  </xdr:twoCellAnchor>
  <xdr:twoCellAnchor editAs="oneCell">
    <xdr:from>
      <xdr:col>11</xdr:col>
      <xdr:colOff>6569</xdr:colOff>
      <xdr:row>35</xdr:row>
      <xdr:rowOff>72259</xdr:rowOff>
    </xdr:from>
    <xdr:to>
      <xdr:col>35</xdr:col>
      <xdr:colOff>6569</xdr:colOff>
      <xdr:row>35</xdr:row>
      <xdr:rowOff>151707</xdr:rowOff>
    </xdr:to>
    <xdr:pic>
      <xdr:nvPicPr>
        <xdr:cNvPr id="5" name="Obrázek 4">
          <a:extLst>
            <a:ext uri="{FF2B5EF4-FFF2-40B4-BE49-F238E27FC236}">
              <a16:creationId xmlns:a16="http://schemas.microsoft.com/office/drawing/2014/main" xmlns="" id="{00000000-0008-0000-1200-000005000000}"/>
            </a:ext>
          </a:extLst>
        </xdr:cNvPr>
        <xdr:cNvPicPr>
          <a:picLocks noChangeAspect="1"/>
        </xdr:cNvPicPr>
      </xdr:nvPicPr>
      <xdr:blipFill>
        <a:blip xmlns:r="http://schemas.openxmlformats.org/officeDocument/2006/relationships" r:embed="rId3"/>
        <a:stretch>
          <a:fillRect/>
        </a:stretch>
      </xdr:blipFill>
      <xdr:spPr>
        <a:xfrm>
          <a:off x="320894" y="8968609"/>
          <a:ext cx="685800" cy="7944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EKO\CashFlow%20+%20Poznamky\2006\641_zauctovane_200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BlueSoft1/2009/Audit_SW/programs/vstup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M/FINA%201%20poznamky.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FM\FINA%201%20poznamky.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audit/DOKUM%200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árok1"/>
      <sheetName val="Hárok2"/>
      <sheetName val="641"/>
      <sheetName val="pohladavky"/>
    </sheetNames>
    <sheetDataSet>
      <sheetData sheetId="0"/>
      <sheetData sheetId="1" refreshError="1"/>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k"/>
      <sheetName val="v2"/>
      <sheetName val="v3"/>
      <sheetName val="v4"/>
      <sheetName val="S2"/>
      <sheetName val="S3"/>
      <sheetName val="S4"/>
      <sheetName val="S5"/>
      <sheetName val="S6"/>
      <sheetName val="S7"/>
      <sheetName val="S8"/>
      <sheetName val="analyt"/>
      <sheetName val="hl kniha"/>
      <sheetName val="pomoc"/>
      <sheetName val="hl_akt_rok"/>
      <sheetName val="PrekladHlav"/>
      <sheetName val="suvaha_p"/>
      <sheetName val="vykaz_p"/>
      <sheetName val="VstupHlavička"/>
      <sheetName val="Udaje_Klient"/>
      <sheetName val="UdajeUV"/>
      <sheetName val="Udaje_Audítor"/>
      <sheetName val="Hlavicka"/>
      <sheetName val="Pozor! na výkazy z RUZ"/>
      <sheetName val="hk_akt_rok"/>
      <sheetName val="hk-1rok"/>
      <sheetName val="hk_poAudite"/>
      <sheetName val="CASH FLOW DU n"/>
      <sheetName val="ANALYTIKAVUJ"/>
      <sheetName val="HL KNIHA VYPOC"/>
      <sheetName val="SUVAHAVUJ"/>
      <sheetName val="230_SUVAHAVUJ_matem"/>
      <sheetName val="Osnov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3">
          <cell r="A3" t="str">
            <v>Číslo účtu</v>
          </cell>
          <cell r="B3" t="str">
            <v>Číslo účtu</v>
          </cell>
          <cell r="C3" t="str">
            <v>Názov</v>
          </cell>
        </row>
        <row r="5">
          <cell r="A5">
            <v>0</v>
          </cell>
          <cell r="C5" t="str">
            <v>Účtová trieda  0 – Dlhodobý majetok</v>
          </cell>
        </row>
        <row r="6">
          <cell r="A6" t="str">
            <v>01</v>
          </cell>
          <cell r="C6" t="str">
            <v>Dlhodobý nehmotný majetok</v>
          </cell>
        </row>
        <row r="7">
          <cell r="A7" t="str">
            <v>010</v>
          </cell>
          <cell r="B7" t="str">
            <v>010000</v>
          </cell>
          <cell r="C7" t="str">
            <v>Nehmotný investičný majetok</v>
          </cell>
        </row>
        <row r="8">
          <cell r="A8" t="str">
            <v>011</v>
          </cell>
          <cell r="B8" t="str">
            <v>011000</v>
          </cell>
          <cell r="C8" t="str">
            <v>Zriaďovacie výdavky</v>
          </cell>
        </row>
        <row r="9">
          <cell r="A9" t="str">
            <v>012</v>
          </cell>
          <cell r="B9" t="str">
            <v>012000</v>
          </cell>
          <cell r="C9" t="str">
            <v>Aktivované náklady na vývoj</v>
          </cell>
        </row>
        <row r="10">
          <cell r="A10" t="str">
            <v>013</v>
          </cell>
          <cell r="B10" t="str">
            <v>013000</v>
          </cell>
          <cell r="C10" t="str">
            <v>Softvér</v>
          </cell>
        </row>
        <row r="11">
          <cell r="A11" t="str">
            <v>014</v>
          </cell>
          <cell r="B11" t="str">
            <v>014000</v>
          </cell>
          <cell r="C11" t="str">
            <v>Oceniteľné práva</v>
          </cell>
        </row>
        <row r="12">
          <cell r="A12" t="str">
            <v>015</v>
          </cell>
          <cell r="B12" t="str">
            <v>015000</v>
          </cell>
          <cell r="C12" t="str">
            <v>Goodwill</v>
          </cell>
        </row>
        <row r="13">
          <cell r="A13" t="str">
            <v>018</v>
          </cell>
          <cell r="C13" t="str">
            <v>Drobný nehmotný investičný majetok</v>
          </cell>
        </row>
        <row r="14">
          <cell r="A14" t="str">
            <v>019</v>
          </cell>
          <cell r="B14" t="str">
            <v>019000</v>
          </cell>
          <cell r="C14" t="str">
            <v>Ostatný dlhodobý nehmotný majetok</v>
          </cell>
        </row>
        <row r="16">
          <cell r="A16" t="str">
            <v>02</v>
          </cell>
          <cell r="C16" t="str">
            <v>Dlhodobý hmotný  majetok - odpisovaný</v>
          </cell>
        </row>
        <row r="17">
          <cell r="A17" t="str">
            <v>021</v>
          </cell>
          <cell r="B17" t="str">
            <v>021000</v>
          </cell>
          <cell r="C17" t="str">
            <v>Stavby</v>
          </cell>
        </row>
        <row r="18">
          <cell r="A18" t="str">
            <v>022</v>
          </cell>
          <cell r="B18" t="str">
            <v>022000</v>
          </cell>
          <cell r="C18" t="str">
            <v>Samostatné hnuteľné veci a súbory hnuteľných vecí</v>
          </cell>
        </row>
        <row r="19">
          <cell r="A19" t="str">
            <v>023</v>
          </cell>
          <cell r="C19" t="str">
            <v>Dopravné prostriedky</v>
          </cell>
        </row>
        <row r="20">
          <cell r="A20" t="str">
            <v>024</v>
          </cell>
          <cell r="C20" t="str">
            <v>Inventár</v>
          </cell>
        </row>
        <row r="21">
          <cell r="A21" t="str">
            <v>025</v>
          </cell>
          <cell r="B21" t="str">
            <v>025000</v>
          </cell>
          <cell r="C21" t="str">
            <v>Pestovateľské celky trvalých porastov</v>
          </cell>
        </row>
        <row r="22">
          <cell r="A22" t="str">
            <v>026</v>
          </cell>
          <cell r="B22" t="str">
            <v>026000</v>
          </cell>
          <cell r="C22" t="str">
            <v>Základné stádo a ťažné zvieratá</v>
          </cell>
        </row>
        <row r="23">
          <cell r="A23" t="str">
            <v>028</v>
          </cell>
          <cell r="C23" t="str">
            <v>Drobný hmotný investičný majetok</v>
          </cell>
        </row>
        <row r="24">
          <cell r="A24" t="str">
            <v>029</v>
          </cell>
          <cell r="B24" t="str">
            <v>029000</v>
          </cell>
          <cell r="C24" t="str">
            <v>Ostatný dlhodobý hmotný majetok</v>
          </cell>
        </row>
        <row r="26">
          <cell r="A26" t="str">
            <v>03</v>
          </cell>
          <cell r="C26" t="str">
            <v>Dlhodobý hmotný  majetok - neodpisovaný</v>
          </cell>
        </row>
        <row r="27">
          <cell r="A27" t="str">
            <v>031</v>
          </cell>
          <cell r="B27" t="str">
            <v>031000</v>
          </cell>
          <cell r="C27" t="str">
            <v>Pozemky</v>
          </cell>
        </row>
        <row r="28">
          <cell r="A28" t="str">
            <v>032</v>
          </cell>
          <cell r="B28" t="str">
            <v>032000</v>
          </cell>
          <cell r="C28" t="str">
            <v>Umelecké diela a zbierky</v>
          </cell>
        </row>
        <row r="30">
          <cell r="A30" t="str">
            <v>04</v>
          </cell>
          <cell r="C30" t="str">
            <v xml:space="preserve">Obstaranie dlhodobého majetku </v>
          </cell>
        </row>
        <row r="31">
          <cell r="A31" t="str">
            <v>040</v>
          </cell>
          <cell r="C31" t="str">
            <v>Obstaranie nehmotných a hmotných investícií</v>
          </cell>
        </row>
        <row r="32">
          <cell r="A32" t="str">
            <v>041</v>
          </cell>
          <cell r="B32" t="str">
            <v>041000</v>
          </cell>
          <cell r="C32" t="str">
            <v>Obstaranie dlhodobého nehmotného majetku</v>
          </cell>
        </row>
        <row r="33">
          <cell r="A33" t="str">
            <v>042</v>
          </cell>
          <cell r="B33" t="str">
            <v>042000</v>
          </cell>
          <cell r="C33" t="str">
            <v>Obstaranie dlhodobého hmotného majetku</v>
          </cell>
        </row>
        <row r="34">
          <cell r="A34" t="str">
            <v>043</v>
          </cell>
          <cell r="B34" t="str">
            <v>043000</v>
          </cell>
          <cell r="C34" t="str">
            <v>Obstaranie dlhodobého finančného majetku</v>
          </cell>
        </row>
        <row r="36">
          <cell r="A36" t="str">
            <v>05</v>
          </cell>
          <cell r="C36" t="str">
            <v xml:space="preserve">Poskytnuté preddavky na  dlhodobý majetok </v>
          </cell>
        </row>
        <row r="37">
          <cell r="A37" t="str">
            <v>050</v>
          </cell>
          <cell r="C37" t="str">
            <v>Poskytnuté preddavky  na nehmotný a hmotný invest.majetok</v>
          </cell>
        </row>
        <row r="38">
          <cell r="A38" t="str">
            <v>051</v>
          </cell>
          <cell r="B38" t="str">
            <v>051000</v>
          </cell>
          <cell r="C38" t="str">
            <v>Poskytnuté preddavky na dlhodobý nehmotný majetok</v>
          </cell>
        </row>
        <row r="39">
          <cell r="A39" t="str">
            <v>052</v>
          </cell>
          <cell r="B39" t="str">
            <v>052000</v>
          </cell>
          <cell r="C39" t="str">
            <v>Poskytnuté preddavky na dlhodobý hmotný majetok</v>
          </cell>
        </row>
        <row r="40">
          <cell r="A40" t="str">
            <v>053</v>
          </cell>
          <cell r="B40" t="str">
            <v>053000</v>
          </cell>
          <cell r="C40" t="str">
            <v>Poskytnuté preddavky na dlhodobý finančný majetok</v>
          </cell>
        </row>
        <row r="42">
          <cell r="A42" t="str">
            <v>06</v>
          </cell>
          <cell r="C42" t="str">
            <v xml:space="preserve">Dlhodobý finančný majetok </v>
          </cell>
        </row>
        <row r="43">
          <cell r="A43" t="str">
            <v>061</v>
          </cell>
          <cell r="B43" t="str">
            <v>061000</v>
          </cell>
          <cell r="C43" t="str">
            <v>Podielové cenné papiere a podiely v ovládanej osobe</v>
          </cell>
        </row>
        <row r="44">
          <cell r="A44" t="str">
            <v>062</v>
          </cell>
          <cell r="B44" t="str">
            <v>062000</v>
          </cell>
          <cell r="C44" t="str">
            <v>Podielové cenné papiere a podiely v spoločnosti s podst. vplyvom</v>
          </cell>
        </row>
        <row r="45">
          <cell r="A45" t="str">
            <v>063</v>
          </cell>
          <cell r="B45" t="str">
            <v>063000</v>
          </cell>
          <cell r="C45" t="str">
            <v>Realizovateľné cenné papiere a podiely</v>
          </cell>
        </row>
        <row r="46">
          <cell r="A46" t="str">
            <v>065</v>
          </cell>
          <cell r="B46" t="str">
            <v>065000</v>
          </cell>
          <cell r="C46" t="str">
            <v>Dlhové cenné papiere držané do splatnosti</v>
          </cell>
        </row>
        <row r="47">
          <cell r="A47" t="str">
            <v>066</v>
          </cell>
          <cell r="B47" t="str">
            <v>066000</v>
          </cell>
          <cell r="C47" t="str">
            <v>Pôžičky účtovnej jednotke v konsolidovanom celku</v>
          </cell>
        </row>
        <row r="48">
          <cell r="A48" t="str">
            <v>067</v>
          </cell>
          <cell r="B48" t="str">
            <v>067000</v>
          </cell>
          <cell r="C48" t="str">
            <v>Ostatné pôžičky</v>
          </cell>
        </row>
        <row r="49">
          <cell r="A49" t="str">
            <v>069</v>
          </cell>
          <cell r="B49" t="str">
            <v>069000</v>
          </cell>
          <cell r="C49" t="str">
            <v>Ostatný dlhodobý finančný majetok</v>
          </cell>
        </row>
        <row r="51">
          <cell r="A51" t="str">
            <v>07</v>
          </cell>
          <cell r="C51" t="str">
            <v xml:space="preserve">Oprávky k dlhodobému nehmotnému majetku </v>
          </cell>
        </row>
        <row r="52">
          <cell r="A52" t="str">
            <v>070</v>
          </cell>
          <cell r="C52" t="str">
            <v>Oprávky k nehmotnému investičnému majetku</v>
          </cell>
        </row>
        <row r="53">
          <cell r="A53" t="str">
            <v>071</v>
          </cell>
          <cell r="B53" t="str">
            <v>071000</v>
          </cell>
          <cell r="C53" t="str">
            <v>Oprávky k zriaďovacím nákladom</v>
          </cell>
        </row>
        <row r="54">
          <cell r="A54" t="str">
            <v>072</v>
          </cell>
          <cell r="B54" t="str">
            <v>072000</v>
          </cell>
          <cell r="C54" t="str">
            <v>Oprávky k aktivovaným nákladom na vývoj</v>
          </cell>
        </row>
        <row r="55">
          <cell r="A55" t="str">
            <v>073</v>
          </cell>
          <cell r="B55" t="str">
            <v>073000</v>
          </cell>
          <cell r="C55" t="str">
            <v>Oprávky k softvéru</v>
          </cell>
        </row>
        <row r="56">
          <cell r="A56" t="str">
            <v>074</v>
          </cell>
          <cell r="B56" t="str">
            <v>074000</v>
          </cell>
          <cell r="C56" t="str">
            <v>Oprávky k oceniteľným právam</v>
          </cell>
        </row>
        <row r="57">
          <cell r="A57" t="str">
            <v>075</v>
          </cell>
          <cell r="B57" t="str">
            <v>075000</v>
          </cell>
          <cell r="C57" t="str">
            <v>Oprávky ku goodwillu</v>
          </cell>
        </row>
        <row r="58">
          <cell r="A58" t="str">
            <v>078</v>
          </cell>
          <cell r="C58" t="str">
            <v>Oprávky k drobnému nehmotnému investičnému majetku</v>
          </cell>
        </row>
        <row r="59">
          <cell r="A59" t="str">
            <v>079</v>
          </cell>
          <cell r="B59" t="str">
            <v>079000</v>
          </cell>
          <cell r="C59" t="str">
            <v>Oprávky k ostatnému dlhodobému nehmotnému majetku</v>
          </cell>
        </row>
        <row r="61">
          <cell r="A61" t="str">
            <v>08</v>
          </cell>
          <cell r="C61" t="str">
            <v xml:space="preserve">Oprávky k dlhodobému hmotnému majetku </v>
          </cell>
        </row>
        <row r="62">
          <cell r="A62" t="str">
            <v>081</v>
          </cell>
          <cell r="B62" t="str">
            <v>081000</v>
          </cell>
          <cell r="C62" t="str">
            <v>Oprávky k stavbám</v>
          </cell>
        </row>
        <row r="63">
          <cell r="A63" t="str">
            <v>082</v>
          </cell>
          <cell r="B63" t="str">
            <v>082000</v>
          </cell>
          <cell r="C63" t="str">
            <v>Oprávky k samostatným hnuteľným veciam a k súboru hnuteľ. vecí</v>
          </cell>
        </row>
        <row r="64">
          <cell r="A64" t="str">
            <v>083</v>
          </cell>
          <cell r="C64" t="str">
            <v>Oprávky k dopravným prostriedkom</v>
          </cell>
        </row>
        <row r="65">
          <cell r="A65" t="str">
            <v>084</v>
          </cell>
          <cell r="C65" t="str">
            <v>Oprávky k inventáru</v>
          </cell>
        </row>
        <row r="66">
          <cell r="A66" t="str">
            <v>085</v>
          </cell>
          <cell r="B66" t="str">
            <v>085000</v>
          </cell>
          <cell r="C66" t="str">
            <v>Oprávky k pestovateľským celkom trvalých porastov</v>
          </cell>
        </row>
        <row r="67">
          <cell r="A67" t="str">
            <v>086</v>
          </cell>
          <cell r="B67" t="str">
            <v>086000</v>
          </cell>
          <cell r="C67" t="str">
            <v>Oprávky k základnému stádu a úžitkovým zvieratám</v>
          </cell>
        </row>
        <row r="68">
          <cell r="A68" t="str">
            <v>088</v>
          </cell>
          <cell r="C68" t="str">
            <v>Oprávky k drobnému hmotnému investičnému majetku</v>
          </cell>
        </row>
        <row r="69">
          <cell r="A69" t="str">
            <v>089</v>
          </cell>
          <cell r="B69" t="str">
            <v>089000</v>
          </cell>
          <cell r="C69" t="str">
            <v>Oprávky k ostatnému dlhodobému hmotnému majetku</v>
          </cell>
        </row>
        <row r="71">
          <cell r="A71" t="str">
            <v>09</v>
          </cell>
          <cell r="C71" t="str">
            <v>Opravné položky k dlhodobému majetku</v>
          </cell>
        </row>
        <row r="72">
          <cell r="A72" t="str">
            <v>091</v>
          </cell>
          <cell r="B72" t="str">
            <v>091000</v>
          </cell>
          <cell r="C72" t="str">
            <v>Opravná položka k dlhodobému nehmotnému majetku</v>
          </cell>
        </row>
        <row r="73">
          <cell r="A73" t="str">
            <v>092</v>
          </cell>
          <cell r="B73" t="str">
            <v>092000</v>
          </cell>
          <cell r="C73" t="str">
            <v>Opravná položka k dlhodobému hmotnému majetku</v>
          </cell>
        </row>
        <row r="74">
          <cell r="A74" t="str">
            <v>093</v>
          </cell>
          <cell r="B74" t="str">
            <v>093000</v>
          </cell>
          <cell r="C74" t="str">
            <v>Opravná položka k nedokončenému dlhodobému nehmotnému majetku</v>
          </cell>
        </row>
        <row r="75">
          <cell r="A75" t="str">
            <v>094</v>
          </cell>
          <cell r="B75" t="str">
            <v>094000</v>
          </cell>
          <cell r="C75" t="str">
            <v>Opravná položka k nedokončenému dlhodobému hmotnému majetku</v>
          </cell>
        </row>
        <row r="76">
          <cell r="A76" t="str">
            <v>095</v>
          </cell>
          <cell r="B76" t="str">
            <v>095000</v>
          </cell>
          <cell r="C76" t="str">
            <v>Opravná položka k poskytnutým preddavkom na dlhodobý majetok</v>
          </cell>
        </row>
        <row r="77">
          <cell r="A77" t="str">
            <v>096</v>
          </cell>
          <cell r="B77" t="str">
            <v>096000</v>
          </cell>
          <cell r="C77" t="str">
            <v>Opravná položka k dlhodobému finančnému majetku</v>
          </cell>
        </row>
        <row r="78">
          <cell r="A78" t="str">
            <v>097</v>
          </cell>
          <cell r="B78" t="str">
            <v>097000</v>
          </cell>
          <cell r="C78" t="str">
            <v>Opravná položka k nadobudnutému majetku</v>
          </cell>
        </row>
        <row r="79">
          <cell r="A79" t="str">
            <v>098</v>
          </cell>
          <cell r="B79" t="str">
            <v>098000</v>
          </cell>
          <cell r="C79" t="str">
            <v>Oprávky k opravnej položke k nadobudnutému majetku</v>
          </cell>
        </row>
        <row r="81">
          <cell r="A81" t="str">
            <v>1</v>
          </cell>
          <cell r="C81" t="str">
            <v>Účtová trieda 1 -Zásoby</v>
          </cell>
        </row>
        <row r="82">
          <cell r="A82">
            <v>11</v>
          </cell>
          <cell r="C82" t="str">
            <v>Materiál</v>
          </cell>
        </row>
        <row r="83">
          <cell r="A83" t="str">
            <v>111</v>
          </cell>
          <cell r="B83" t="str">
            <v>111000</v>
          </cell>
          <cell r="C83" t="str">
            <v>Obstaranie  materiálu</v>
          </cell>
        </row>
        <row r="84">
          <cell r="A84" t="str">
            <v>112</v>
          </cell>
          <cell r="B84" t="str">
            <v>112000</v>
          </cell>
          <cell r="C84" t="str">
            <v>Materiál na sklade</v>
          </cell>
        </row>
        <row r="85">
          <cell r="A85" t="str">
            <v>119</v>
          </cell>
          <cell r="B85" t="str">
            <v>119000</v>
          </cell>
          <cell r="C85" t="str">
            <v>Materiál na ceste</v>
          </cell>
        </row>
        <row r="87">
          <cell r="A87" t="str">
            <v>12</v>
          </cell>
          <cell r="C87" t="str">
            <v>Zásoby vlastnej výroby</v>
          </cell>
        </row>
        <row r="88">
          <cell r="A88" t="str">
            <v>121</v>
          </cell>
          <cell r="B88" t="str">
            <v>121000</v>
          </cell>
          <cell r="C88" t="str">
            <v>Nedokončená výroba</v>
          </cell>
        </row>
        <row r="89">
          <cell r="A89" t="str">
            <v>122</v>
          </cell>
          <cell r="B89" t="str">
            <v>122000</v>
          </cell>
          <cell r="C89" t="str">
            <v>Polotovary vlastnej výroby</v>
          </cell>
        </row>
        <row r="90">
          <cell r="A90" t="str">
            <v>123</v>
          </cell>
          <cell r="B90" t="str">
            <v>123000</v>
          </cell>
          <cell r="C90" t="str">
            <v>Výrobky</v>
          </cell>
        </row>
        <row r="91">
          <cell r="A91" t="str">
            <v>124</v>
          </cell>
          <cell r="B91" t="str">
            <v>124000</v>
          </cell>
          <cell r="C91" t="str">
            <v>Zvieratá</v>
          </cell>
        </row>
        <row r="93">
          <cell r="A93" t="str">
            <v>13</v>
          </cell>
          <cell r="C93" t="str">
            <v>Tovar</v>
          </cell>
        </row>
        <row r="94">
          <cell r="A94" t="str">
            <v>131</v>
          </cell>
          <cell r="B94" t="str">
            <v>131000</v>
          </cell>
          <cell r="C94" t="str">
            <v>Obstaranie tovaru</v>
          </cell>
        </row>
        <row r="95">
          <cell r="A95" t="str">
            <v>132</v>
          </cell>
          <cell r="B95" t="str">
            <v>132000</v>
          </cell>
          <cell r="C95" t="str">
            <v>Tovar na sklade a v predajniach</v>
          </cell>
        </row>
        <row r="96">
          <cell r="A96" t="str">
            <v>139</v>
          </cell>
          <cell r="B96" t="str">
            <v>139000</v>
          </cell>
          <cell r="C96" t="str">
            <v>Tovar na ceste</v>
          </cell>
        </row>
        <row r="98">
          <cell r="A98" t="str">
            <v>19</v>
          </cell>
          <cell r="C98" t="str">
            <v>Opravné položky k zásobam</v>
          </cell>
        </row>
        <row r="99">
          <cell r="A99" t="str">
            <v>191</v>
          </cell>
          <cell r="B99" t="str">
            <v>191000</v>
          </cell>
          <cell r="C99" t="str">
            <v>Opravná položka k materiálu</v>
          </cell>
        </row>
        <row r="100">
          <cell r="A100" t="str">
            <v>192</v>
          </cell>
          <cell r="B100" t="str">
            <v>192000</v>
          </cell>
          <cell r="C100" t="str">
            <v>Opravná položka k nedokončenej výrobe</v>
          </cell>
        </row>
        <row r="101">
          <cell r="A101" t="str">
            <v>193</v>
          </cell>
          <cell r="B101" t="str">
            <v>193000</v>
          </cell>
          <cell r="C101" t="str">
            <v>Opravná položka k polotovarom vlastnej výroby</v>
          </cell>
        </row>
        <row r="102">
          <cell r="A102" t="str">
            <v>194</v>
          </cell>
          <cell r="B102" t="str">
            <v>194000</v>
          </cell>
          <cell r="C102" t="str">
            <v>Opravná položka k výrobkom</v>
          </cell>
        </row>
        <row r="103">
          <cell r="A103" t="str">
            <v>195</v>
          </cell>
          <cell r="B103" t="str">
            <v>195000</v>
          </cell>
          <cell r="C103" t="str">
            <v>Opravná položka k zvieratám</v>
          </cell>
        </row>
        <row r="104">
          <cell r="A104" t="str">
            <v>196</v>
          </cell>
          <cell r="B104" t="str">
            <v>196000</v>
          </cell>
          <cell r="C104" t="str">
            <v>Opravná položka k tovaru</v>
          </cell>
        </row>
        <row r="107">
          <cell r="A107" t="str">
            <v>2</v>
          </cell>
          <cell r="C107" t="str">
            <v xml:space="preserve">Účtová trieda 2 - Finančné účty </v>
          </cell>
        </row>
        <row r="108">
          <cell r="A108" t="str">
            <v>21</v>
          </cell>
          <cell r="C108" t="str">
            <v>Peniaze</v>
          </cell>
        </row>
        <row r="109">
          <cell r="A109" t="str">
            <v>210</v>
          </cell>
          <cell r="C109" t="str">
            <v>Peniaze</v>
          </cell>
        </row>
        <row r="110">
          <cell r="A110" t="str">
            <v>211</v>
          </cell>
          <cell r="B110" t="str">
            <v>211000</v>
          </cell>
          <cell r="C110" t="str">
            <v>Pokladnica</v>
          </cell>
        </row>
        <row r="111">
          <cell r="A111" t="str">
            <v>213</v>
          </cell>
          <cell r="B111" t="str">
            <v>213000</v>
          </cell>
          <cell r="C111" t="str">
            <v>Ceniny</v>
          </cell>
        </row>
        <row r="113">
          <cell r="A113" t="str">
            <v>22</v>
          </cell>
          <cell r="C113" t="str">
            <v>Účty v bankách</v>
          </cell>
        </row>
        <row r="114">
          <cell r="A114" t="str">
            <v>221</v>
          </cell>
          <cell r="B114" t="str">
            <v>221000</v>
          </cell>
          <cell r="C114" t="str">
            <v>Bankové účty</v>
          </cell>
        </row>
        <row r="115">
          <cell r="A115" t="str">
            <v>222</v>
          </cell>
          <cell r="C115" t="str">
            <v>Bankové účty klientov</v>
          </cell>
        </row>
        <row r="116">
          <cell r="A116">
            <v>23</v>
          </cell>
          <cell r="C116" t="str">
            <v>Bežné bankové úvery</v>
          </cell>
        </row>
        <row r="117">
          <cell r="A117" t="str">
            <v>231</v>
          </cell>
          <cell r="B117" t="str">
            <v>231000</v>
          </cell>
          <cell r="C117" t="str">
            <v>Krátkodobé bankové úvery</v>
          </cell>
        </row>
        <row r="118">
          <cell r="A118" t="str">
            <v>232</v>
          </cell>
          <cell r="B118" t="str">
            <v>232000</v>
          </cell>
          <cell r="C118" t="str">
            <v>Eskontné úvery</v>
          </cell>
        </row>
        <row r="120">
          <cell r="A120" t="str">
            <v>24</v>
          </cell>
          <cell r="C120" t="str">
            <v>Iné krátkodobé finančné výpomoci</v>
          </cell>
        </row>
        <row r="121">
          <cell r="A121" t="str">
            <v>241</v>
          </cell>
          <cell r="B121" t="str">
            <v>241000</v>
          </cell>
          <cell r="C121" t="str">
            <v>Vydané krátkodobé dlhopisy</v>
          </cell>
        </row>
        <row r="122">
          <cell r="A122" t="str">
            <v>249</v>
          </cell>
          <cell r="B122" t="str">
            <v>249000</v>
          </cell>
          <cell r="C122" t="str">
            <v>Ostatné krátkodobé finančné výpomoci</v>
          </cell>
        </row>
        <row r="124">
          <cell r="A124" t="str">
            <v>25</v>
          </cell>
          <cell r="C124" t="str">
            <v>Krátkodobý finančný majetok</v>
          </cell>
        </row>
        <row r="125">
          <cell r="A125" t="str">
            <v>251</v>
          </cell>
          <cell r="B125" t="str">
            <v>251000</v>
          </cell>
          <cell r="C125" t="str">
            <v>Majetkové cenné papiere na obchodovanie</v>
          </cell>
        </row>
        <row r="126">
          <cell r="A126" t="str">
            <v>252</v>
          </cell>
          <cell r="B126" t="str">
            <v>252000</v>
          </cell>
          <cell r="C126" t="str">
            <v>Vlastné akcie a vlastné obchodné podiely</v>
          </cell>
        </row>
        <row r="127">
          <cell r="A127" t="str">
            <v>253</v>
          </cell>
          <cell r="B127" t="str">
            <v>253000</v>
          </cell>
          <cell r="C127" t="str">
            <v>Dlhové cenné papiere na obchodovanie</v>
          </cell>
        </row>
        <row r="128">
          <cell r="A128" t="str">
            <v>255</v>
          </cell>
          <cell r="B128" t="str">
            <v>255000</v>
          </cell>
          <cell r="C128" t="str">
            <v>Vlastné dlhopisy</v>
          </cell>
        </row>
        <row r="129">
          <cell r="A129" t="str">
            <v>256</v>
          </cell>
          <cell r="B129" t="str">
            <v>256000</v>
          </cell>
          <cell r="C129" t="str">
            <v>Dlhové cenné papiere so splatnosťou do jedného roka držané do splatnosti</v>
          </cell>
        </row>
        <row r="130">
          <cell r="A130" t="str">
            <v>257</v>
          </cell>
          <cell r="B130" t="str">
            <v>257000</v>
          </cell>
          <cell r="C130" t="str">
            <v>Ostatné realizovateľné cenné papiere</v>
          </cell>
        </row>
        <row r="131">
          <cell r="A131" t="str">
            <v>259</v>
          </cell>
          <cell r="B131" t="str">
            <v>259000</v>
          </cell>
          <cell r="C131" t="str">
            <v>Obstaranie krátkodobého finančného majetku</v>
          </cell>
        </row>
        <row r="133">
          <cell r="A133" t="str">
            <v>26</v>
          </cell>
          <cell r="C133" t="str">
            <v>Prevody medzi finančnými účtami</v>
          </cell>
        </row>
        <row r="134">
          <cell r="A134" t="str">
            <v>261</v>
          </cell>
          <cell r="B134" t="str">
            <v>261000</v>
          </cell>
          <cell r="C134" t="str">
            <v>Peniaze na ceste</v>
          </cell>
        </row>
        <row r="136">
          <cell r="A136" t="str">
            <v>29</v>
          </cell>
          <cell r="C136" t="str">
            <v>Opravné položky ku krátkodobému finančnému majetku</v>
          </cell>
        </row>
        <row r="137">
          <cell r="A137" t="str">
            <v>291</v>
          </cell>
          <cell r="B137" t="str">
            <v>291000</v>
          </cell>
          <cell r="C137" t="str">
            <v>Opravná položka ku krátkodobému finančnému majetku</v>
          </cell>
        </row>
        <row r="138">
          <cell r="A138" t="str">
            <v>293</v>
          </cell>
          <cell r="C138" t="str">
            <v>Opravná položka k dlžným cenným papierom</v>
          </cell>
        </row>
        <row r="140">
          <cell r="A140" t="str">
            <v>3</v>
          </cell>
          <cell r="C140" t="str">
            <v>Účtová trieda 3 - Zúčtovacie vzťahy</v>
          </cell>
        </row>
        <row r="141">
          <cell r="A141" t="str">
            <v>31</v>
          </cell>
          <cell r="C141" t="str">
            <v>Pohľadávky</v>
          </cell>
        </row>
        <row r="142">
          <cell r="A142" t="str">
            <v>311</v>
          </cell>
          <cell r="B142" t="str">
            <v>311000</v>
          </cell>
          <cell r="C142" t="str">
            <v>Odberatelia</v>
          </cell>
        </row>
        <row r="143">
          <cell r="A143" t="str">
            <v>312</v>
          </cell>
          <cell r="B143" t="str">
            <v>312000</v>
          </cell>
          <cell r="C143" t="str">
            <v>Zmenky na inkaso</v>
          </cell>
        </row>
        <row r="144">
          <cell r="A144" t="str">
            <v>313</v>
          </cell>
          <cell r="B144" t="str">
            <v>313000</v>
          </cell>
          <cell r="C144" t="str">
            <v>Pohľadávky za eskontované cenné papiere</v>
          </cell>
        </row>
        <row r="145">
          <cell r="A145" t="str">
            <v>314</v>
          </cell>
          <cell r="B145" t="str">
            <v>314000</v>
          </cell>
          <cell r="C145" t="str">
            <v>Poskytnuté preddavky</v>
          </cell>
        </row>
        <row r="146">
          <cell r="A146" t="str">
            <v>315</v>
          </cell>
          <cell r="B146" t="str">
            <v>315000</v>
          </cell>
          <cell r="C146" t="str">
            <v>Ostatné pohľadávky</v>
          </cell>
        </row>
        <row r="148">
          <cell r="A148" t="str">
            <v>32</v>
          </cell>
          <cell r="C148" t="str">
            <v>Záväzky</v>
          </cell>
        </row>
        <row r="149">
          <cell r="A149" t="str">
            <v>321</v>
          </cell>
          <cell r="B149" t="str">
            <v>321000</v>
          </cell>
          <cell r="C149" t="str">
            <v>Dodávatelia</v>
          </cell>
        </row>
        <row r="150">
          <cell r="A150" t="str">
            <v>322</v>
          </cell>
          <cell r="B150" t="str">
            <v>322000</v>
          </cell>
          <cell r="C150" t="str">
            <v>Zmenky na úhradu</v>
          </cell>
        </row>
        <row r="151">
          <cell r="A151" t="str">
            <v>323</v>
          </cell>
          <cell r="B151" t="str">
            <v>323000</v>
          </cell>
          <cell r="C151" t="str">
            <v>Krátkodobé rezervy</v>
          </cell>
        </row>
        <row r="152">
          <cell r="A152" t="str">
            <v>324</v>
          </cell>
          <cell r="B152" t="str">
            <v>324000</v>
          </cell>
          <cell r="C152" t="str">
            <v>Prijaté preddavky</v>
          </cell>
        </row>
        <row r="153">
          <cell r="A153" t="str">
            <v>325</v>
          </cell>
          <cell r="B153" t="str">
            <v>325000</v>
          </cell>
          <cell r="C153" t="str">
            <v>Ostatné záväzky</v>
          </cell>
        </row>
        <row r="154">
          <cell r="A154" t="str">
            <v>326</v>
          </cell>
          <cell r="B154" t="str">
            <v>326000</v>
          </cell>
          <cell r="C154" t="str">
            <v>Nevyfaktúrované dodávky</v>
          </cell>
        </row>
        <row r="155">
          <cell r="A155" t="str">
            <v>327</v>
          </cell>
          <cell r="C155" t="str">
            <v>Záväzky vočí trhom</v>
          </cell>
        </row>
        <row r="156">
          <cell r="A156" t="str">
            <v>33</v>
          </cell>
          <cell r="C156" t="str">
            <v>Zúčtovanie so zamestnancami a orgánmi sociálneho zabezpečenia a zdravotného poistenia</v>
          </cell>
        </row>
        <row r="157">
          <cell r="A157" t="str">
            <v>331</v>
          </cell>
          <cell r="B157" t="str">
            <v>331000</v>
          </cell>
          <cell r="C157" t="str">
            <v>Zamestnanci</v>
          </cell>
        </row>
        <row r="158">
          <cell r="A158" t="str">
            <v>333</v>
          </cell>
          <cell r="B158" t="str">
            <v>333000</v>
          </cell>
          <cell r="C158" t="str">
            <v>Ostatné záväzky voči zamestnancom</v>
          </cell>
        </row>
        <row r="159">
          <cell r="A159" t="str">
            <v>335</v>
          </cell>
          <cell r="B159" t="str">
            <v>335000</v>
          </cell>
          <cell r="C159" t="str">
            <v>Pohľadávky voči zamestnancom</v>
          </cell>
        </row>
        <row r="160">
          <cell r="A160" t="str">
            <v>336</v>
          </cell>
          <cell r="B160" t="str">
            <v>336000</v>
          </cell>
          <cell r="C160" t="str">
            <v>Zúčtovanie s inštitúciami soc. zabezpečenia a zdr. poistenia</v>
          </cell>
        </row>
        <row r="162">
          <cell r="A162" t="str">
            <v>34</v>
          </cell>
          <cell r="C162" t="str">
            <v>Zúčtovanie daní a dotácií</v>
          </cell>
        </row>
        <row r="163">
          <cell r="A163" t="str">
            <v>341</v>
          </cell>
          <cell r="B163" t="str">
            <v>341000</v>
          </cell>
          <cell r="C163" t="str">
            <v>Daň z príjmov</v>
          </cell>
        </row>
        <row r="164">
          <cell r="A164" t="str">
            <v>342</v>
          </cell>
          <cell r="B164" t="str">
            <v>342000</v>
          </cell>
          <cell r="C164" t="str">
            <v>Ostatné priame dane</v>
          </cell>
        </row>
        <row r="165">
          <cell r="A165" t="str">
            <v>343</v>
          </cell>
          <cell r="B165" t="str">
            <v>343000</v>
          </cell>
          <cell r="C165" t="str">
            <v>Daň z pridanej hodnoty</v>
          </cell>
        </row>
        <row r="166">
          <cell r="A166" t="str">
            <v>345</v>
          </cell>
          <cell r="B166" t="str">
            <v>345000</v>
          </cell>
          <cell r="C166" t="str">
            <v>Ostatné dane a poplatky</v>
          </cell>
        </row>
        <row r="167">
          <cell r="A167" t="str">
            <v>346</v>
          </cell>
          <cell r="B167" t="str">
            <v>346000</v>
          </cell>
          <cell r="C167" t="str">
            <v>Dotácie zo štátneho rozpočtu</v>
          </cell>
        </row>
        <row r="168">
          <cell r="A168" t="str">
            <v>347</v>
          </cell>
          <cell r="B168" t="str">
            <v>347000</v>
          </cell>
          <cell r="C168" t="str">
            <v>Ostatné dotácie</v>
          </cell>
        </row>
        <row r="170">
          <cell r="A170" t="str">
            <v>35</v>
          </cell>
          <cell r="C170" t="str">
            <v>Pohľadavky voči spoločníkom a združeniu</v>
          </cell>
        </row>
        <row r="171">
          <cell r="A171" t="str">
            <v>351</v>
          </cell>
          <cell r="B171" t="str">
            <v>351000</v>
          </cell>
          <cell r="C171" t="str">
            <v>Pohľadávky v rámci konsolidovaného celku</v>
          </cell>
        </row>
        <row r="172">
          <cell r="A172" t="str">
            <v>353</v>
          </cell>
          <cell r="B172" t="str">
            <v>353000</v>
          </cell>
          <cell r="C172" t="str">
            <v>Pohľadávky za upísané vlastné imanie</v>
          </cell>
        </row>
        <row r="173">
          <cell r="A173" t="str">
            <v>354</v>
          </cell>
          <cell r="B173" t="str">
            <v>354000</v>
          </cell>
          <cell r="C173" t="str">
            <v>Pohľadávky voči spoločníkom a členom pri úhrade straty</v>
          </cell>
        </row>
        <row r="174">
          <cell r="A174" t="str">
            <v>355</v>
          </cell>
          <cell r="B174" t="str">
            <v>355000</v>
          </cell>
          <cell r="C174" t="str">
            <v>Ostatné pohľadávky voči spoločníkom a členom</v>
          </cell>
        </row>
        <row r="175">
          <cell r="A175" t="str">
            <v>358</v>
          </cell>
          <cell r="B175" t="str">
            <v>358000</v>
          </cell>
          <cell r="C175" t="str">
            <v>Pohľadávky voči účastníkom združenia</v>
          </cell>
        </row>
        <row r="177">
          <cell r="A177" t="str">
            <v>36</v>
          </cell>
          <cell r="C177" t="str">
            <v>Záväzky voči spoločníkom a združeniu</v>
          </cell>
        </row>
        <row r="178">
          <cell r="A178" t="str">
            <v>361</v>
          </cell>
          <cell r="B178" t="str">
            <v>361000</v>
          </cell>
          <cell r="C178" t="str">
            <v>Záväzky v rámci konsolidovaného celku</v>
          </cell>
        </row>
        <row r="179">
          <cell r="A179" t="str">
            <v>364</v>
          </cell>
          <cell r="B179" t="str">
            <v>364000</v>
          </cell>
          <cell r="C179" t="str">
            <v>Záväzky voči spoločníkom a členom pri rozdelení zisku</v>
          </cell>
        </row>
        <row r="180">
          <cell r="A180" t="str">
            <v>365</v>
          </cell>
          <cell r="B180" t="str">
            <v>365000</v>
          </cell>
          <cell r="C180" t="str">
            <v>Ostatné záväzky voči spoločníkom a členom</v>
          </cell>
        </row>
        <row r="181">
          <cell r="A181" t="str">
            <v>366</v>
          </cell>
          <cell r="B181" t="str">
            <v>366000</v>
          </cell>
          <cell r="C181" t="str">
            <v>Záväzky voči spoločníkom a členom zo závislej činnosti</v>
          </cell>
        </row>
        <row r="182">
          <cell r="A182" t="str">
            <v>367</v>
          </cell>
          <cell r="B182" t="str">
            <v>367000</v>
          </cell>
          <cell r="C182" t="str">
            <v>Záväzky z upísaných nesplatených cenných  papierov a vkladov</v>
          </cell>
        </row>
        <row r="183">
          <cell r="A183" t="str">
            <v>368</v>
          </cell>
          <cell r="B183" t="str">
            <v>368000</v>
          </cell>
          <cell r="C183" t="str">
            <v>Záväzky voči účastníkom združenia</v>
          </cell>
        </row>
        <row r="185">
          <cell r="A185" t="str">
            <v>37</v>
          </cell>
          <cell r="C185" t="str">
            <v>Iné pohľadávky a záväzky</v>
          </cell>
        </row>
        <row r="186">
          <cell r="A186" t="str">
            <v>371</v>
          </cell>
          <cell r="B186" t="str">
            <v>371000</v>
          </cell>
          <cell r="C186" t="str">
            <v>Pohľadávky z predaja podniku</v>
          </cell>
        </row>
        <row r="187">
          <cell r="A187" t="str">
            <v>372</v>
          </cell>
          <cell r="B187" t="str">
            <v>372000</v>
          </cell>
          <cell r="C187" t="str">
            <v>Záväzky z kúpy podniku</v>
          </cell>
        </row>
        <row r="188">
          <cell r="A188" t="str">
            <v>373</v>
          </cell>
          <cell r="B188" t="str">
            <v>373000</v>
          </cell>
          <cell r="C188" t="str">
            <v>Pohľadávky a záväzky z pevných termínových operácií</v>
          </cell>
        </row>
        <row r="189">
          <cell r="A189" t="str">
            <v>374</v>
          </cell>
          <cell r="B189" t="str">
            <v>374000</v>
          </cell>
          <cell r="C189" t="str">
            <v>Pohľadávky z prenájmu</v>
          </cell>
        </row>
        <row r="190">
          <cell r="A190" t="str">
            <v>375</v>
          </cell>
          <cell r="B190" t="str">
            <v>375000</v>
          </cell>
          <cell r="C190" t="str">
            <v>Pohľadávky z vydaných dlhopisov</v>
          </cell>
        </row>
        <row r="191">
          <cell r="A191" t="str">
            <v>376</v>
          </cell>
          <cell r="B191" t="str">
            <v>376000</v>
          </cell>
          <cell r="C191" t="str">
            <v>Nakúpené opcie</v>
          </cell>
        </row>
        <row r="192">
          <cell r="A192" t="str">
            <v>377</v>
          </cell>
          <cell r="B192" t="str">
            <v>377000</v>
          </cell>
          <cell r="C192" t="str">
            <v>Predané opcie</v>
          </cell>
        </row>
        <row r="193">
          <cell r="A193" t="str">
            <v>378</v>
          </cell>
          <cell r="B193" t="str">
            <v>378000</v>
          </cell>
          <cell r="C193" t="str">
            <v>Iné pohľadávky</v>
          </cell>
        </row>
        <row r="194">
          <cell r="A194" t="str">
            <v>379</v>
          </cell>
          <cell r="B194" t="str">
            <v>379000</v>
          </cell>
          <cell r="C194" t="str">
            <v>Iné záväzky</v>
          </cell>
        </row>
        <row r="196">
          <cell r="A196" t="str">
            <v>38</v>
          </cell>
          <cell r="C196" t="str">
            <v>Prechodné účty aktív a pasív</v>
          </cell>
        </row>
        <row r="197">
          <cell r="A197" t="str">
            <v>381</v>
          </cell>
          <cell r="B197" t="str">
            <v>381000</v>
          </cell>
          <cell r="C197" t="str">
            <v>Náklady budúcich období</v>
          </cell>
        </row>
        <row r="198">
          <cell r="A198" t="str">
            <v>382</v>
          </cell>
          <cell r="B198" t="str">
            <v>382000</v>
          </cell>
          <cell r="C198" t="str">
            <v>Komplexné náklady budúcich období</v>
          </cell>
        </row>
        <row r="199">
          <cell r="A199" t="str">
            <v>383</v>
          </cell>
          <cell r="B199" t="str">
            <v>383000</v>
          </cell>
          <cell r="C199" t="str">
            <v>Výdavky budúcich období</v>
          </cell>
        </row>
        <row r="200">
          <cell r="A200" t="str">
            <v>384</v>
          </cell>
          <cell r="B200" t="str">
            <v>384000</v>
          </cell>
          <cell r="C200" t="str">
            <v>Výnosy budúcich období</v>
          </cell>
        </row>
        <row r="201">
          <cell r="A201" t="str">
            <v>385</v>
          </cell>
          <cell r="B201" t="str">
            <v>385000</v>
          </cell>
          <cell r="C201" t="str">
            <v>Príjmy budúcich období</v>
          </cell>
        </row>
        <row r="202">
          <cell r="A202" t="str">
            <v>386</v>
          </cell>
          <cell r="C202" t="str">
            <v>Kurzové rozdiely aktívne</v>
          </cell>
        </row>
        <row r="203">
          <cell r="A203" t="str">
            <v>387</v>
          </cell>
          <cell r="C203" t="str">
            <v>Kurzové rozdiely pasívne</v>
          </cell>
        </row>
        <row r="204">
          <cell r="A204" t="str">
            <v>388</v>
          </cell>
          <cell r="C204" t="str">
            <v>Dohadné účty aktívne</v>
          </cell>
        </row>
        <row r="205">
          <cell r="A205" t="str">
            <v>389</v>
          </cell>
          <cell r="C205" t="str">
            <v>Dohadné účty pasívne</v>
          </cell>
        </row>
        <row r="207">
          <cell r="A207" t="str">
            <v>39</v>
          </cell>
          <cell r="C207" t="str">
            <v>Opravná položka k zúčtovacím vzťahom a vnútorné zúčtovanie</v>
          </cell>
        </row>
        <row r="208">
          <cell r="A208" t="str">
            <v>391</v>
          </cell>
          <cell r="B208" t="str">
            <v>391000</v>
          </cell>
          <cell r="C208" t="str">
            <v>Opravná položka k pohľadávkam</v>
          </cell>
        </row>
        <row r="209">
          <cell r="A209" t="str">
            <v>395</v>
          </cell>
          <cell r="B209" t="str">
            <v>395000</v>
          </cell>
          <cell r="C209" t="str">
            <v>Vnútorné zúčtovanie</v>
          </cell>
        </row>
        <row r="210">
          <cell r="A210" t="str">
            <v>398</v>
          </cell>
          <cell r="B210" t="str">
            <v>398000</v>
          </cell>
          <cell r="C210" t="str">
            <v>Spojovací účet pri združení</v>
          </cell>
        </row>
        <row r="213">
          <cell r="A213" t="str">
            <v>4</v>
          </cell>
          <cell r="C213" t="str">
            <v>Účtová trieda 4 - Kapitálové účty a dlhodobé záväzky</v>
          </cell>
        </row>
        <row r="214">
          <cell r="A214" t="str">
            <v>41</v>
          </cell>
          <cell r="C214" t="str">
            <v>Základné imanie a kapitálové fondy</v>
          </cell>
        </row>
        <row r="215">
          <cell r="A215" t="str">
            <v>411</v>
          </cell>
          <cell r="B215" t="str">
            <v>411000</v>
          </cell>
          <cell r="C215" t="str">
            <v>Základné imanie</v>
          </cell>
        </row>
        <row r="216">
          <cell r="A216" t="str">
            <v>412</v>
          </cell>
          <cell r="B216" t="str">
            <v>412000</v>
          </cell>
          <cell r="C216" t="str">
            <v>Emisné ážio</v>
          </cell>
        </row>
        <row r="217">
          <cell r="A217" t="str">
            <v>413</v>
          </cell>
          <cell r="B217" t="str">
            <v>413000</v>
          </cell>
          <cell r="C217" t="str">
            <v>Ostatné kapitálové fondy</v>
          </cell>
        </row>
        <row r="218">
          <cell r="A218" t="str">
            <v>414</v>
          </cell>
          <cell r="B218" t="str">
            <v>414000</v>
          </cell>
          <cell r="C218" t="str">
            <v>Oceňovacie rozdiely z precenenia majetku a záväzkov</v>
          </cell>
        </row>
        <row r="219">
          <cell r="A219" t="str">
            <v>415</v>
          </cell>
          <cell r="B219" t="str">
            <v>415000</v>
          </cell>
          <cell r="C219" t="str">
            <v>Oceňovacie rozdiely z kapitálových účastín</v>
          </cell>
        </row>
        <row r="220">
          <cell r="A220" t="str">
            <v>416</v>
          </cell>
          <cell r="B220" t="str">
            <v>416000</v>
          </cell>
          <cell r="C220" t="str">
            <v>Oceňovacie rozdiely z precenenia pri splynutí a rozdelení</v>
          </cell>
        </row>
        <row r="221">
          <cell r="A221" t="str">
            <v>417</v>
          </cell>
          <cell r="B221" t="str">
            <v>417000</v>
          </cell>
          <cell r="C221" t="str">
            <v>Zákonný rezervný fond z kapitálových vkladov</v>
          </cell>
        </row>
        <row r="222">
          <cell r="A222" t="str">
            <v>418</v>
          </cell>
          <cell r="B222" t="str">
            <v>418000</v>
          </cell>
          <cell r="C222" t="str">
            <v>Nedeliteľný fond z kapitálových vkladov</v>
          </cell>
        </row>
        <row r="223">
          <cell r="A223" t="str">
            <v>419</v>
          </cell>
          <cell r="B223" t="str">
            <v>419000</v>
          </cell>
          <cell r="C223" t="str">
            <v>Zmeny základného imania</v>
          </cell>
        </row>
        <row r="225">
          <cell r="A225" t="str">
            <v>42</v>
          </cell>
          <cell r="C225" t="str">
            <v>Fondy  tvorené zo zisku a prevedené výsledky hospodárenia</v>
          </cell>
        </row>
        <row r="226">
          <cell r="A226" t="str">
            <v>421</v>
          </cell>
          <cell r="B226" t="str">
            <v>421000</v>
          </cell>
          <cell r="C226" t="str">
            <v>Zákonný rezervný fond</v>
          </cell>
        </row>
        <row r="227">
          <cell r="A227" t="str">
            <v>422</v>
          </cell>
          <cell r="B227" t="str">
            <v>422000</v>
          </cell>
          <cell r="C227" t="str">
            <v>Nedeliteľný fond</v>
          </cell>
        </row>
        <row r="228">
          <cell r="A228" t="str">
            <v>423</v>
          </cell>
          <cell r="B228" t="str">
            <v>423000</v>
          </cell>
          <cell r="C228" t="str">
            <v>Štatutárne fondy</v>
          </cell>
        </row>
        <row r="229">
          <cell r="A229" t="str">
            <v>427</v>
          </cell>
          <cell r="B229" t="str">
            <v>427000</v>
          </cell>
          <cell r="C229" t="str">
            <v>Ostatné fondy</v>
          </cell>
        </row>
        <row r="230">
          <cell r="A230" t="str">
            <v>428</v>
          </cell>
          <cell r="B230" t="str">
            <v>428000</v>
          </cell>
          <cell r="C230" t="str">
            <v>Nerozdelený zisk minulých rokov</v>
          </cell>
        </row>
        <row r="231">
          <cell r="A231" t="str">
            <v>429</v>
          </cell>
          <cell r="B231" t="str">
            <v>429000</v>
          </cell>
          <cell r="C231" t="str">
            <v>Neuhradená strata minulých rokov</v>
          </cell>
        </row>
        <row r="233">
          <cell r="A233" t="str">
            <v>43</v>
          </cell>
          <cell r="C233" t="str">
            <v>Výsledok hospodárenia</v>
          </cell>
        </row>
        <row r="234">
          <cell r="A234" t="str">
            <v>431</v>
          </cell>
          <cell r="B234" t="str">
            <v>431000</v>
          </cell>
          <cell r="C234" t="str">
            <v>Výsledok hospodárenia vo schvaľovacom konaní</v>
          </cell>
        </row>
        <row r="236">
          <cell r="A236" t="str">
            <v>441</v>
          </cell>
          <cell r="C236" t="str">
            <v>Sociálny fond</v>
          </cell>
        </row>
        <row r="237">
          <cell r="A237" t="str">
            <v>441</v>
          </cell>
          <cell r="C237" t="str">
            <v>Sociálny fond</v>
          </cell>
        </row>
        <row r="238">
          <cell r="A238" t="str">
            <v>45</v>
          </cell>
          <cell r="C238" t="str">
            <v>Rezervy</v>
          </cell>
        </row>
        <row r="239">
          <cell r="A239" t="str">
            <v>451</v>
          </cell>
          <cell r="B239" t="str">
            <v>451000</v>
          </cell>
          <cell r="C239" t="str">
            <v>Rezervy zákonné</v>
          </cell>
        </row>
        <row r="240">
          <cell r="A240" t="str">
            <v>454</v>
          </cell>
          <cell r="C240" t="str">
            <v>Rezerva na kurzové straty</v>
          </cell>
        </row>
        <row r="241">
          <cell r="A241" t="str">
            <v>459</v>
          </cell>
          <cell r="B241" t="str">
            <v>459000</v>
          </cell>
          <cell r="C241" t="str">
            <v>Ostatné rezervy</v>
          </cell>
        </row>
        <row r="243">
          <cell r="A243" t="str">
            <v>46</v>
          </cell>
          <cell r="C243" t="str">
            <v>Bankové úvery</v>
          </cell>
        </row>
        <row r="244">
          <cell r="A244" t="str">
            <v>461</v>
          </cell>
          <cell r="B244" t="str">
            <v>461000</v>
          </cell>
          <cell r="C244" t="str">
            <v>Bankové úvery</v>
          </cell>
        </row>
        <row r="246">
          <cell r="A246" t="str">
            <v>47</v>
          </cell>
          <cell r="C246" t="str">
            <v>Dlhodobé záväzky</v>
          </cell>
        </row>
        <row r="247">
          <cell r="A247" t="str">
            <v>471</v>
          </cell>
          <cell r="B247" t="str">
            <v>471000</v>
          </cell>
          <cell r="C247" t="str">
            <v>Dlhodobé záväzky v rámci konsolidovaného celku</v>
          </cell>
        </row>
        <row r="248">
          <cell r="A248" t="str">
            <v>472</v>
          </cell>
          <cell r="B248" t="str">
            <v>472000</v>
          </cell>
          <cell r="C248" t="str">
            <v>Záväzky zo sociálneho fondu</v>
          </cell>
        </row>
        <row r="249">
          <cell r="A249" t="str">
            <v>473</v>
          </cell>
          <cell r="B249" t="str">
            <v>473000</v>
          </cell>
          <cell r="C249" t="str">
            <v>Emitované dlhopisy</v>
          </cell>
        </row>
        <row r="250">
          <cell r="A250" t="str">
            <v>474</v>
          </cell>
          <cell r="B250" t="str">
            <v>474000</v>
          </cell>
          <cell r="C250" t="str">
            <v>Záväzky z prenájmu</v>
          </cell>
        </row>
        <row r="251">
          <cell r="A251" t="str">
            <v>475</v>
          </cell>
          <cell r="B251" t="str">
            <v>475000</v>
          </cell>
          <cell r="C251" t="str">
            <v>Dlhodobé prijaté preddavky</v>
          </cell>
        </row>
        <row r="252">
          <cell r="A252" t="str">
            <v>476</v>
          </cell>
          <cell r="B252" t="str">
            <v>476000</v>
          </cell>
          <cell r="C252" t="str">
            <v>Dlhodobé nevyfaktúrované dodávky</v>
          </cell>
        </row>
        <row r="253">
          <cell r="A253" t="str">
            <v>478</v>
          </cell>
          <cell r="B253" t="str">
            <v>478000</v>
          </cell>
          <cell r="C253" t="str">
            <v>Dlhodobé zmenky na úhradu</v>
          </cell>
        </row>
        <row r="254">
          <cell r="A254" t="str">
            <v>479</v>
          </cell>
          <cell r="B254" t="str">
            <v>479000</v>
          </cell>
          <cell r="C254" t="str">
            <v>Ostatné dlhodobé záväzky</v>
          </cell>
        </row>
        <row r="256">
          <cell r="A256" t="str">
            <v>48</v>
          </cell>
          <cell r="C256" t="str">
            <v>Odložený daňový záväzok a odložená daňová pohľadávka</v>
          </cell>
        </row>
        <row r="257">
          <cell r="A257" t="str">
            <v>481</v>
          </cell>
          <cell r="B257" t="str">
            <v>481000</v>
          </cell>
          <cell r="C257" t="str">
            <v>Odložený daňový záväzok a odložená daňová pohľadávka</v>
          </cell>
        </row>
        <row r="259">
          <cell r="A259" t="str">
            <v>49</v>
          </cell>
          <cell r="C259" t="str">
            <v>Fyzická osoba - podnikateľ</v>
          </cell>
        </row>
        <row r="260">
          <cell r="A260" t="str">
            <v>491</v>
          </cell>
          <cell r="B260" t="str">
            <v>491000</v>
          </cell>
          <cell r="C260" t="str">
            <v>Vlastné imanie fyzickej osoby - podnikateľa</v>
          </cell>
        </row>
        <row r="262">
          <cell r="A262" t="str">
            <v>5</v>
          </cell>
          <cell r="C262" t="str">
            <v>Účtová trieda 5 - Náklady</v>
          </cell>
        </row>
        <row r="263">
          <cell r="A263" t="str">
            <v>50</v>
          </cell>
          <cell r="C263" t="str">
            <v>Spotrebované nákupy</v>
          </cell>
        </row>
        <row r="264">
          <cell r="A264" t="str">
            <v>500</v>
          </cell>
          <cell r="C264" t="str">
            <v>Spotrebované nákupy</v>
          </cell>
        </row>
        <row r="265">
          <cell r="A265" t="str">
            <v>501</v>
          </cell>
          <cell r="B265" t="str">
            <v>501000</v>
          </cell>
          <cell r="C265" t="str">
            <v>Spotreba materiálu</v>
          </cell>
        </row>
        <row r="266">
          <cell r="A266" t="str">
            <v>502</v>
          </cell>
          <cell r="B266" t="str">
            <v>502000</v>
          </cell>
          <cell r="C266" t="str">
            <v>Spotreba energie</v>
          </cell>
        </row>
        <row r="267">
          <cell r="A267" t="str">
            <v>503</v>
          </cell>
          <cell r="B267" t="str">
            <v>503000</v>
          </cell>
          <cell r="C267" t="str">
            <v>Spotreba ostatných neskladovateľných dodávok</v>
          </cell>
        </row>
        <row r="268">
          <cell r="A268" t="str">
            <v>504</v>
          </cell>
          <cell r="B268" t="str">
            <v>504000</v>
          </cell>
          <cell r="C268" t="str">
            <v>Predaný tovar</v>
          </cell>
        </row>
        <row r="269">
          <cell r="A269" t="str">
            <v>505</v>
          </cell>
          <cell r="C269" t="str">
            <v>Tvorba a zúčt. Opr.popl. k zásobám</v>
          </cell>
        </row>
        <row r="270">
          <cell r="A270" t="str">
            <v>51</v>
          </cell>
          <cell r="C270" t="str">
            <v>Služby</v>
          </cell>
        </row>
        <row r="271">
          <cell r="A271" t="str">
            <v>510</v>
          </cell>
          <cell r="C271" t="str">
            <v>Služby</v>
          </cell>
        </row>
        <row r="272">
          <cell r="A272" t="str">
            <v>511</v>
          </cell>
          <cell r="B272" t="str">
            <v>511000</v>
          </cell>
          <cell r="C272" t="str">
            <v>Opravy a udržiavanie</v>
          </cell>
        </row>
        <row r="273">
          <cell r="A273" t="str">
            <v>512</v>
          </cell>
          <cell r="B273" t="str">
            <v>512000</v>
          </cell>
          <cell r="C273" t="str">
            <v>Cestovné</v>
          </cell>
        </row>
        <row r="274">
          <cell r="A274" t="str">
            <v>513</v>
          </cell>
          <cell r="B274" t="str">
            <v>513000</v>
          </cell>
          <cell r="C274" t="str">
            <v>Náklady na reprezentáciu</v>
          </cell>
        </row>
        <row r="275">
          <cell r="A275" t="str">
            <v>518</v>
          </cell>
          <cell r="B275" t="str">
            <v>518000</v>
          </cell>
          <cell r="C275" t="str">
            <v>Ostatné služby</v>
          </cell>
        </row>
        <row r="277">
          <cell r="A277" t="str">
            <v>52</v>
          </cell>
          <cell r="C277" t="str">
            <v>Osobné náklady</v>
          </cell>
        </row>
        <row r="278">
          <cell r="A278" t="str">
            <v>520</v>
          </cell>
          <cell r="C278" t="str">
            <v>Osobné náklady</v>
          </cell>
        </row>
        <row r="279">
          <cell r="A279" t="str">
            <v>521</v>
          </cell>
          <cell r="B279" t="str">
            <v>521000</v>
          </cell>
          <cell r="C279" t="str">
            <v>Mzdové náklady</v>
          </cell>
        </row>
        <row r="280">
          <cell r="A280" t="str">
            <v>522</v>
          </cell>
          <cell r="B280" t="str">
            <v>522000</v>
          </cell>
          <cell r="C280" t="str">
            <v>Príjmy spoločníkov a členov zo závislej činnosti</v>
          </cell>
        </row>
        <row r="281">
          <cell r="A281" t="str">
            <v>523</v>
          </cell>
          <cell r="B281" t="str">
            <v>523000</v>
          </cell>
          <cell r="C281" t="str">
            <v>Odmeny členom orgánov spoločnosti a družstva</v>
          </cell>
        </row>
        <row r="282">
          <cell r="A282" t="str">
            <v>524</v>
          </cell>
          <cell r="B282" t="str">
            <v>524000</v>
          </cell>
          <cell r="C282" t="str">
            <v>Zákonné sociálne poistenie</v>
          </cell>
        </row>
        <row r="283">
          <cell r="A283" t="str">
            <v>525</v>
          </cell>
          <cell r="B283" t="str">
            <v>525000</v>
          </cell>
          <cell r="C283" t="str">
            <v>Ostatné sociálne zabezpečenie</v>
          </cell>
        </row>
        <row r="284">
          <cell r="A284" t="str">
            <v>526</v>
          </cell>
          <cell r="B284" t="str">
            <v>526000</v>
          </cell>
          <cell r="C284" t="str">
            <v>Sociálne náklady fyzickej osoby - podnikateľa</v>
          </cell>
        </row>
        <row r="285">
          <cell r="A285" t="str">
            <v>527</v>
          </cell>
          <cell r="B285" t="str">
            <v>527000</v>
          </cell>
          <cell r="C285" t="str">
            <v>Zákonné sociálne náklady</v>
          </cell>
        </row>
        <row r="286">
          <cell r="A286" t="str">
            <v>528</v>
          </cell>
          <cell r="B286" t="str">
            <v>528000</v>
          </cell>
          <cell r="C286" t="str">
            <v>Ostatné sociálne náklady</v>
          </cell>
        </row>
        <row r="288">
          <cell r="A288" t="str">
            <v>53</v>
          </cell>
          <cell r="C288" t="str">
            <v>Dane a poplatky</v>
          </cell>
        </row>
        <row r="289">
          <cell r="A289" t="str">
            <v>530</v>
          </cell>
          <cell r="C289" t="str">
            <v>Dane a poplatky</v>
          </cell>
        </row>
        <row r="290">
          <cell r="A290" t="str">
            <v>531</v>
          </cell>
          <cell r="B290" t="str">
            <v>531000</v>
          </cell>
          <cell r="C290" t="str">
            <v>Cestná daň</v>
          </cell>
        </row>
        <row r="291">
          <cell r="A291" t="str">
            <v>532</v>
          </cell>
          <cell r="B291" t="str">
            <v>532000</v>
          </cell>
          <cell r="C291" t="str">
            <v>Daň z nehnuteľností</v>
          </cell>
        </row>
        <row r="292">
          <cell r="A292" t="str">
            <v>538</v>
          </cell>
          <cell r="B292" t="str">
            <v>538000</v>
          </cell>
          <cell r="C292" t="str">
            <v>Ostatné dane a poplatky</v>
          </cell>
        </row>
        <row r="294">
          <cell r="A294" t="str">
            <v>54</v>
          </cell>
          <cell r="C294" t="str">
            <v>Iné  náklady na  hospodársku činnosť</v>
          </cell>
        </row>
        <row r="295">
          <cell r="A295" t="str">
            <v>540</v>
          </cell>
          <cell r="C295" t="str">
            <v>Iné prevádzkové náklady</v>
          </cell>
        </row>
        <row r="296">
          <cell r="A296" t="str">
            <v>541</v>
          </cell>
          <cell r="B296" t="str">
            <v>541000</v>
          </cell>
          <cell r="C296" t="str">
            <v>Zostatková cena predaného dlhodobého nehmotného majetku a dlhodobého hmotného majetku</v>
          </cell>
        </row>
        <row r="297">
          <cell r="A297" t="str">
            <v>542</v>
          </cell>
          <cell r="B297" t="str">
            <v>542000</v>
          </cell>
          <cell r="C297" t="str">
            <v>Predaný materiál</v>
          </cell>
        </row>
        <row r="298">
          <cell r="A298" t="str">
            <v>543</v>
          </cell>
          <cell r="B298" t="str">
            <v>543000</v>
          </cell>
          <cell r="C298" t="str">
            <v>Dary</v>
          </cell>
        </row>
        <row r="299">
          <cell r="A299" t="str">
            <v>544</v>
          </cell>
          <cell r="B299" t="str">
            <v>544000</v>
          </cell>
          <cell r="C299" t="str">
            <v>Zmluvné pokuty, penále a úroky z omeškania</v>
          </cell>
        </row>
        <row r="300">
          <cell r="A300" t="str">
            <v>545</v>
          </cell>
          <cell r="B300" t="str">
            <v>545000</v>
          </cell>
          <cell r="C300" t="str">
            <v>Ostatné pokuty, penále a úroky z omeškania</v>
          </cell>
        </row>
        <row r="301">
          <cell r="A301" t="str">
            <v>546</v>
          </cell>
          <cell r="B301" t="str">
            <v>546000</v>
          </cell>
          <cell r="C301" t="str">
            <v>Odpis pohľadávky</v>
          </cell>
        </row>
        <row r="302">
          <cell r="A302" t="str">
            <v>547</v>
          </cell>
          <cell r="C302" t="str">
            <v>Tvorba a zúčt. Opr.popl.pohľ</v>
          </cell>
        </row>
        <row r="303">
          <cell r="A303" t="str">
            <v>548</v>
          </cell>
          <cell r="B303" t="str">
            <v>548000</v>
          </cell>
          <cell r="C303" t="str">
            <v>Ostatné náklady na hospodársku činnosť</v>
          </cell>
        </row>
        <row r="304">
          <cell r="A304" t="str">
            <v>549</v>
          </cell>
          <cell r="B304" t="str">
            <v>549000</v>
          </cell>
          <cell r="C304" t="str">
            <v>Manká a škody</v>
          </cell>
        </row>
        <row r="306">
          <cell r="A306" t="str">
            <v>55</v>
          </cell>
          <cell r="C306" t="str">
            <v>Odpisy, rezervy a opravné položky   nákladov na hospodársku  činnosť</v>
          </cell>
        </row>
        <row r="307">
          <cell r="A307" t="str">
            <v>551</v>
          </cell>
          <cell r="B307" t="str">
            <v>551000</v>
          </cell>
          <cell r="C307" t="str">
            <v>Odpis dlhodobého nehmotného a dlhodobého hmotného majetku</v>
          </cell>
        </row>
        <row r="308">
          <cell r="A308" t="str">
            <v>552</v>
          </cell>
          <cell r="B308" t="str">
            <v>552000</v>
          </cell>
          <cell r="C308" t="str">
            <v>Tvorba zákonných rezerv</v>
          </cell>
        </row>
        <row r="309">
          <cell r="A309" t="str">
            <v>553</v>
          </cell>
        </row>
        <row r="310">
          <cell r="A310" t="str">
            <v>554</v>
          </cell>
          <cell r="B310" t="str">
            <v>554000</v>
          </cell>
          <cell r="C310" t="str">
            <v>Tvorba ostatných rezerv</v>
          </cell>
        </row>
        <row r="311">
          <cell r="A311" t="str">
            <v>555</v>
          </cell>
          <cell r="B311" t="str">
            <v>555000</v>
          </cell>
          <cell r="C311" t="str">
            <v>Zúčtovanie komplexných nákladov budúcich období</v>
          </cell>
        </row>
        <row r="312">
          <cell r="A312" t="str">
            <v>557</v>
          </cell>
          <cell r="B312" t="str">
            <v>557000</v>
          </cell>
          <cell r="C312" t="str">
            <v>Zúčtovanie oprávky k opravnej položke k nadobudnutému majetku</v>
          </cell>
        </row>
        <row r="313">
          <cell r="A313" t="str">
            <v>558</v>
          </cell>
          <cell r="B313" t="str">
            <v>558000</v>
          </cell>
          <cell r="C313" t="str">
            <v>Tvorba zákonných opravných položiek</v>
          </cell>
        </row>
        <row r="314">
          <cell r="A314" t="str">
            <v>559</v>
          </cell>
          <cell r="B314" t="str">
            <v>559000</v>
          </cell>
          <cell r="C314" t="str">
            <v>Tvorba ostatných opravných položiek</v>
          </cell>
        </row>
        <row r="316">
          <cell r="A316" t="str">
            <v>56</v>
          </cell>
          <cell r="C316" t="str">
            <v>Finančné náklady</v>
          </cell>
        </row>
        <row r="317">
          <cell r="A317" t="str">
            <v>560</v>
          </cell>
          <cell r="C317" t="str">
            <v>Finančné náklady</v>
          </cell>
        </row>
        <row r="318">
          <cell r="A318" t="str">
            <v>561</v>
          </cell>
          <cell r="B318" t="str">
            <v>561000</v>
          </cell>
          <cell r="C318" t="str">
            <v>Predané cenné papiere a podiely</v>
          </cell>
        </row>
        <row r="319">
          <cell r="A319" t="str">
            <v>562</v>
          </cell>
          <cell r="B319" t="str">
            <v>562000</v>
          </cell>
          <cell r="C319" t="str">
            <v>Úroky</v>
          </cell>
        </row>
        <row r="320">
          <cell r="A320" t="str">
            <v>563</v>
          </cell>
          <cell r="B320" t="str">
            <v>563000</v>
          </cell>
          <cell r="C320" t="str">
            <v>Kurzové straty</v>
          </cell>
        </row>
        <row r="321">
          <cell r="A321" t="str">
            <v>564</v>
          </cell>
          <cell r="B321" t="str">
            <v>564000</v>
          </cell>
          <cell r="C321" t="str">
            <v>Náklady na precenenie cenných papierov</v>
          </cell>
        </row>
        <row r="322">
          <cell r="A322" t="str">
            <v>566</v>
          </cell>
          <cell r="B322" t="str">
            <v>566000</v>
          </cell>
          <cell r="C322" t="str">
            <v>Náklady na krátkodobý finančný majetok</v>
          </cell>
        </row>
        <row r="323">
          <cell r="A323" t="str">
            <v>567</v>
          </cell>
          <cell r="B323" t="str">
            <v>567000</v>
          </cell>
          <cell r="C323" t="str">
            <v>Náklady na derivátové operácie</v>
          </cell>
        </row>
        <row r="324">
          <cell r="A324" t="str">
            <v>568</v>
          </cell>
          <cell r="B324" t="str">
            <v>568000</v>
          </cell>
          <cell r="C324" t="str">
            <v>Ostatné finančné náklady</v>
          </cell>
        </row>
        <row r="325">
          <cell r="A325" t="str">
            <v>569</v>
          </cell>
          <cell r="B325" t="str">
            <v>569000</v>
          </cell>
          <cell r="C325" t="str">
            <v>Manká a škody na finančnom majetku</v>
          </cell>
        </row>
        <row r="327">
          <cell r="A327" t="str">
            <v>57</v>
          </cell>
          <cell r="C327" t="str">
            <v>Rezervy a opravné položky finančných nákladov</v>
          </cell>
        </row>
        <row r="328">
          <cell r="A328" t="str">
            <v>574</v>
          </cell>
          <cell r="B328" t="str">
            <v>574000</v>
          </cell>
          <cell r="C328" t="str">
            <v>Tvorba rezerv</v>
          </cell>
        </row>
        <row r="329">
          <cell r="A329" t="str">
            <v>579</v>
          </cell>
          <cell r="B329" t="str">
            <v>579000</v>
          </cell>
          <cell r="C329" t="str">
            <v>Tvorba opravných položiek</v>
          </cell>
        </row>
        <row r="331">
          <cell r="A331" t="str">
            <v>58</v>
          </cell>
          <cell r="C331" t="str">
            <v>Mimoriadne náklady</v>
          </cell>
        </row>
        <row r="332">
          <cell r="A332" t="str">
            <v>580</v>
          </cell>
          <cell r="C332" t="str">
            <v>Mimoriadne náklady</v>
          </cell>
        </row>
        <row r="333">
          <cell r="A333" t="str">
            <v>581</v>
          </cell>
          <cell r="B333" t="str">
            <v>581000</v>
          </cell>
          <cell r="C333" t="str">
            <v>Náklady na zmenu metódy</v>
          </cell>
        </row>
        <row r="334">
          <cell r="A334" t="str">
            <v>582</v>
          </cell>
          <cell r="B334" t="str">
            <v>582000</v>
          </cell>
          <cell r="C334" t="str">
            <v>Škody</v>
          </cell>
        </row>
        <row r="335">
          <cell r="A335" t="str">
            <v>584</v>
          </cell>
          <cell r="B335" t="str">
            <v>584000</v>
          </cell>
          <cell r="C335" t="str">
            <v>Tvorba rezerv</v>
          </cell>
        </row>
        <row r="336">
          <cell r="A336" t="str">
            <v>588</v>
          </cell>
          <cell r="B336" t="str">
            <v>588000</v>
          </cell>
          <cell r="C336" t="str">
            <v>Ostatné mimoriadne náklady</v>
          </cell>
        </row>
        <row r="337">
          <cell r="A337" t="str">
            <v>589</v>
          </cell>
          <cell r="B337" t="str">
            <v>589000</v>
          </cell>
          <cell r="C337" t="str">
            <v>Tvorba opravných položiek</v>
          </cell>
        </row>
        <row r="339">
          <cell r="A339" t="str">
            <v>59</v>
          </cell>
          <cell r="C339" t="str">
            <v>Dane z príjmov a prevodové účty</v>
          </cell>
        </row>
        <row r="340">
          <cell r="A340" t="str">
            <v>591</v>
          </cell>
          <cell r="B340" t="str">
            <v>591000</v>
          </cell>
          <cell r="C340" t="str">
            <v>Splatná daň z príjmov z bežnej činnosti</v>
          </cell>
        </row>
        <row r="341">
          <cell r="A341" t="str">
            <v>592</v>
          </cell>
          <cell r="B341" t="str">
            <v>592000</v>
          </cell>
          <cell r="C341" t="str">
            <v>Odložená daň z príjmov z mimoriadnej činnosti</v>
          </cell>
        </row>
        <row r="342">
          <cell r="A342" t="str">
            <v>593</v>
          </cell>
          <cell r="B342" t="str">
            <v>593000</v>
          </cell>
          <cell r="C342" t="str">
            <v>Splatná daň z príjmov z mimoriadnej činnosti</v>
          </cell>
        </row>
        <row r="343">
          <cell r="A343" t="str">
            <v>594</v>
          </cell>
          <cell r="B343" t="str">
            <v>594000</v>
          </cell>
          <cell r="C343" t="str">
            <v>Odložená daň z príjmov z mimoriadnej činnosti</v>
          </cell>
        </row>
        <row r="344">
          <cell r="A344" t="str">
            <v>595</v>
          </cell>
          <cell r="B344" t="str">
            <v>595000</v>
          </cell>
          <cell r="C344" t="str">
            <v>Dodatočné odvody dane z príjmov</v>
          </cell>
        </row>
        <row r="345">
          <cell r="A345" t="str">
            <v>596</v>
          </cell>
          <cell r="B345" t="str">
            <v>596000</v>
          </cell>
          <cell r="C345" t="str">
            <v>Prevod podielov na výsledku hospodárenia spoločníkom</v>
          </cell>
        </row>
        <row r="346">
          <cell r="A346" t="str">
            <v>597</v>
          </cell>
          <cell r="B346" t="str">
            <v>597000</v>
          </cell>
          <cell r="C346" t="str">
            <v>Prevod nákladov z hospodárskej činnosti</v>
          </cell>
        </row>
        <row r="347">
          <cell r="A347" t="str">
            <v>598</v>
          </cell>
          <cell r="B347" t="str">
            <v>598000</v>
          </cell>
          <cell r="C347" t="str">
            <v>Prevod finančných nákladov</v>
          </cell>
        </row>
        <row r="349">
          <cell r="A349" t="str">
            <v>6</v>
          </cell>
          <cell r="C349" t="str">
            <v>Účtová trieda 6 - Výnosy</v>
          </cell>
        </row>
        <row r="350">
          <cell r="A350" t="str">
            <v>60</v>
          </cell>
          <cell r="C350" t="str">
            <v>Tržby za vlastné výkony a  tovar</v>
          </cell>
        </row>
        <row r="351">
          <cell r="A351" t="str">
            <v>600</v>
          </cell>
          <cell r="C351" t="str">
            <v>Tržby za vlastné výkony a tovar</v>
          </cell>
        </row>
        <row r="352">
          <cell r="A352" t="str">
            <v>601</v>
          </cell>
          <cell r="B352" t="str">
            <v>601000</v>
          </cell>
          <cell r="C352" t="str">
            <v>Tržby za vlastné výrobky</v>
          </cell>
        </row>
        <row r="353">
          <cell r="A353" t="str">
            <v>602</v>
          </cell>
          <cell r="B353" t="str">
            <v>602000</v>
          </cell>
          <cell r="C353" t="str">
            <v>Tržby z predaja služieb</v>
          </cell>
        </row>
        <row r="354">
          <cell r="A354" t="str">
            <v>604</v>
          </cell>
          <cell r="B354" t="str">
            <v>604000</v>
          </cell>
          <cell r="C354" t="str">
            <v>Tržby za tovar</v>
          </cell>
        </row>
        <row r="356">
          <cell r="A356" t="str">
            <v>61</v>
          </cell>
          <cell r="C356" t="str">
            <v>Zmeny stavu vnútroorganizačných zásob</v>
          </cell>
        </row>
        <row r="357">
          <cell r="A357" t="str">
            <v>610</v>
          </cell>
          <cell r="C357" t="str">
            <v>Zmeny stavu vnútropodnikových zásob</v>
          </cell>
        </row>
        <row r="358">
          <cell r="A358" t="str">
            <v>611</v>
          </cell>
          <cell r="B358" t="str">
            <v>611000</v>
          </cell>
          <cell r="C358" t="str">
            <v>Zmena stavu nedokončenej výroby</v>
          </cell>
        </row>
        <row r="359">
          <cell r="A359" t="str">
            <v>612</v>
          </cell>
          <cell r="B359" t="str">
            <v>612000</v>
          </cell>
          <cell r="C359" t="str">
            <v>Zmena stavu polotovarov</v>
          </cell>
        </row>
        <row r="360">
          <cell r="A360" t="str">
            <v>613</v>
          </cell>
          <cell r="B360" t="str">
            <v>613000</v>
          </cell>
          <cell r="C360" t="str">
            <v>Zmena stavu výrobkov</v>
          </cell>
        </row>
        <row r="361">
          <cell r="A361" t="str">
            <v>614</v>
          </cell>
          <cell r="B361" t="str">
            <v>614000</v>
          </cell>
          <cell r="C361" t="str">
            <v>Zmena stavu zvierat</v>
          </cell>
        </row>
        <row r="363">
          <cell r="A363" t="str">
            <v>62</v>
          </cell>
          <cell r="C363" t="str">
            <v>Aktivácia</v>
          </cell>
        </row>
        <row r="364">
          <cell r="A364" t="str">
            <v>620</v>
          </cell>
          <cell r="C364" t="str">
            <v>Aktivácia</v>
          </cell>
        </row>
        <row r="365">
          <cell r="A365" t="str">
            <v>621</v>
          </cell>
          <cell r="B365" t="str">
            <v>621000</v>
          </cell>
          <cell r="C365" t="str">
            <v>Aktivácia materiálu a tovaru</v>
          </cell>
        </row>
        <row r="366">
          <cell r="A366" t="str">
            <v>622</v>
          </cell>
          <cell r="B366" t="str">
            <v>622000</v>
          </cell>
          <cell r="C366" t="str">
            <v>Aktivácia vnútroorganizačných služieb</v>
          </cell>
        </row>
        <row r="367">
          <cell r="A367" t="str">
            <v>623</v>
          </cell>
          <cell r="B367" t="str">
            <v>623000</v>
          </cell>
          <cell r="C367" t="str">
            <v>Aktivácia dlhodobého nehmotného majetku</v>
          </cell>
        </row>
        <row r="368">
          <cell r="A368" t="str">
            <v>624</v>
          </cell>
          <cell r="B368" t="str">
            <v>624000</v>
          </cell>
          <cell r="C368" t="str">
            <v>Aktivácia dlhodobého hmotného majetku</v>
          </cell>
        </row>
        <row r="370">
          <cell r="A370" t="str">
            <v>64</v>
          </cell>
          <cell r="C370" t="str">
            <v>Iné  výnosy z hospodárskej činnosti</v>
          </cell>
        </row>
        <row r="371">
          <cell r="A371" t="str">
            <v>640</v>
          </cell>
          <cell r="C371" t="str">
            <v>Iné prevádzkové výnosy</v>
          </cell>
        </row>
        <row r="372">
          <cell r="A372" t="str">
            <v>641</v>
          </cell>
          <cell r="B372" t="str">
            <v>641000</v>
          </cell>
          <cell r="C372" t="str">
            <v>Tržby z predaja dlhodobého nehmot. a dlhodobého hmot. majetku</v>
          </cell>
        </row>
        <row r="373">
          <cell r="A373" t="str">
            <v>642</v>
          </cell>
          <cell r="B373" t="str">
            <v>642000</v>
          </cell>
          <cell r="C373" t="str">
            <v>Tržby z predaja materiálu</v>
          </cell>
        </row>
        <row r="374">
          <cell r="A374" t="str">
            <v>644</v>
          </cell>
          <cell r="B374" t="str">
            <v>644000</v>
          </cell>
          <cell r="C374" t="str">
            <v>Zmluvné pokuty, penále a úroky z omeškania</v>
          </cell>
        </row>
        <row r="375">
          <cell r="A375" t="str">
            <v>645</v>
          </cell>
          <cell r="B375" t="str">
            <v>645000</v>
          </cell>
          <cell r="C375" t="str">
            <v>Ostatné pokuty, penále a úroky z omeškania</v>
          </cell>
        </row>
        <row r="376">
          <cell r="A376" t="str">
            <v>646</v>
          </cell>
          <cell r="B376" t="str">
            <v>646000</v>
          </cell>
          <cell r="C376" t="str">
            <v>Výnosy z odpísaných pohľadávok</v>
          </cell>
        </row>
        <row r="377">
          <cell r="A377" t="str">
            <v>648</v>
          </cell>
          <cell r="B377" t="str">
            <v>648000</v>
          </cell>
          <cell r="C377" t="str">
            <v>Ostatné výnosy z hospodárskej činnosti</v>
          </cell>
        </row>
        <row r="379">
          <cell r="A379" t="str">
            <v>65</v>
          </cell>
          <cell r="C379" t="str">
            <v>Zúčtovanie rezerv a opravných položiek  výnosov z hospodárskej činnosti</v>
          </cell>
        </row>
        <row r="380">
          <cell r="A380" t="str">
            <v>652</v>
          </cell>
          <cell r="B380" t="str">
            <v>652000</v>
          </cell>
          <cell r="C380" t="str">
            <v>Zúčtovanie zákonných rezerv</v>
          </cell>
        </row>
        <row r="381">
          <cell r="A381" t="str">
            <v>654</v>
          </cell>
          <cell r="B381" t="str">
            <v>654000</v>
          </cell>
          <cell r="C381" t="str">
            <v>Zúčtovanie ostatných rezerv</v>
          </cell>
        </row>
        <row r="382">
          <cell r="A382" t="str">
            <v>655</v>
          </cell>
          <cell r="B382" t="str">
            <v>655000</v>
          </cell>
          <cell r="C382" t="str">
            <v>Zúčtovanie komplexných nákladov budúcich období</v>
          </cell>
        </row>
        <row r="383">
          <cell r="A383" t="str">
            <v>657</v>
          </cell>
          <cell r="B383" t="str">
            <v>657000</v>
          </cell>
          <cell r="C383" t="str">
            <v>Zúčtovanie oprávky k opravnej položke k nadobudnutém majetku</v>
          </cell>
        </row>
        <row r="384">
          <cell r="A384" t="str">
            <v>658</v>
          </cell>
          <cell r="B384" t="str">
            <v>658000</v>
          </cell>
          <cell r="C384" t="str">
            <v>Zúčtovanie zákonných opravných položiek</v>
          </cell>
        </row>
        <row r="385">
          <cell r="A385" t="str">
            <v>659</v>
          </cell>
          <cell r="B385" t="str">
            <v>659000</v>
          </cell>
          <cell r="C385" t="str">
            <v>Zúčtovanie ostatných opravných položiek</v>
          </cell>
        </row>
        <row r="387">
          <cell r="A387" t="str">
            <v>66</v>
          </cell>
          <cell r="C387" t="str">
            <v>Finančné výnosy</v>
          </cell>
        </row>
        <row r="388">
          <cell r="A388" t="str">
            <v>660</v>
          </cell>
          <cell r="C388" t="str">
            <v>Finančné výnosy</v>
          </cell>
        </row>
        <row r="389">
          <cell r="A389" t="str">
            <v>661</v>
          </cell>
          <cell r="B389" t="str">
            <v>661000</v>
          </cell>
          <cell r="C389" t="str">
            <v>Tržby z predaja cenných papierov a podielov</v>
          </cell>
        </row>
        <row r="390">
          <cell r="A390" t="str">
            <v>662</v>
          </cell>
          <cell r="B390" t="str">
            <v>662000</v>
          </cell>
          <cell r="C390" t="str">
            <v>Úroky</v>
          </cell>
        </row>
        <row r="391">
          <cell r="A391" t="str">
            <v>663</v>
          </cell>
          <cell r="B391" t="str">
            <v>663000</v>
          </cell>
          <cell r="C391" t="str">
            <v>Kurzové zisky</v>
          </cell>
        </row>
        <row r="392">
          <cell r="A392" t="str">
            <v>664</v>
          </cell>
          <cell r="B392" t="str">
            <v>664000</v>
          </cell>
          <cell r="C392" t="str">
            <v>Výnosy z precenenia cenných papierov</v>
          </cell>
        </row>
        <row r="393">
          <cell r="A393" t="str">
            <v>665</v>
          </cell>
          <cell r="B393" t="str">
            <v>665000</v>
          </cell>
          <cell r="C393" t="str">
            <v>Výnosy z dlhodobého finančného majetku</v>
          </cell>
        </row>
        <row r="394">
          <cell r="A394" t="str">
            <v>666</v>
          </cell>
          <cell r="B394" t="str">
            <v>666000</v>
          </cell>
          <cell r="C394" t="str">
            <v>Výnosy z krátkodobého finančného majetku</v>
          </cell>
        </row>
        <row r="395">
          <cell r="A395" t="str">
            <v>667</v>
          </cell>
          <cell r="B395" t="str">
            <v>667000</v>
          </cell>
          <cell r="C395" t="str">
            <v>Výnosy z derivátových operácií</v>
          </cell>
        </row>
        <row r="396">
          <cell r="A396" t="str">
            <v>668</v>
          </cell>
          <cell r="B396" t="str">
            <v>668000</v>
          </cell>
          <cell r="C396" t="str">
            <v>Ostatné finančné výnosy</v>
          </cell>
        </row>
        <row r="398">
          <cell r="A398" t="str">
            <v>67</v>
          </cell>
          <cell r="C398" t="str">
            <v>Zúčtovanie rezerv a opravných položiek finančných výnosov</v>
          </cell>
        </row>
        <row r="399">
          <cell r="A399" t="str">
            <v>674</v>
          </cell>
          <cell r="B399" t="str">
            <v>674000</v>
          </cell>
          <cell r="C399" t="str">
            <v>Zúčtovanie rezerv</v>
          </cell>
        </row>
        <row r="400">
          <cell r="A400" t="str">
            <v>679</v>
          </cell>
          <cell r="B400" t="str">
            <v>679000</v>
          </cell>
          <cell r="C400" t="str">
            <v>Zúčtovanie opravných položiek</v>
          </cell>
        </row>
        <row r="402">
          <cell r="A402" t="str">
            <v>68</v>
          </cell>
          <cell r="C402" t="str">
            <v>Mimoriadne výnosy</v>
          </cell>
        </row>
        <row r="403">
          <cell r="A403" t="str">
            <v>680</v>
          </cell>
          <cell r="C403" t="str">
            <v>Mimoriadne výnosy</v>
          </cell>
        </row>
        <row r="404">
          <cell r="A404" t="str">
            <v>681</v>
          </cell>
          <cell r="B404" t="str">
            <v>681000</v>
          </cell>
          <cell r="C404" t="str">
            <v>Výnosy zo zmeny metódy</v>
          </cell>
        </row>
        <row r="405">
          <cell r="A405" t="str">
            <v>682</v>
          </cell>
          <cell r="B405" t="str">
            <v>682000</v>
          </cell>
          <cell r="C405" t="str">
            <v>Náhrady škôd</v>
          </cell>
        </row>
        <row r="406">
          <cell r="A406" t="str">
            <v>684</v>
          </cell>
          <cell r="B406" t="str">
            <v>684000</v>
          </cell>
          <cell r="C406" t="str">
            <v>Zúčtovanie rezerv</v>
          </cell>
        </row>
        <row r="407">
          <cell r="A407" t="str">
            <v>688</v>
          </cell>
          <cell r="B407" t="str">
            <v>688000</v>
          </cell>
          <cell r="C407" t="str">
            <v>Ostatné mimoriadne výnosy</v>
          </cell>
        </row>
        <row r="408">
          <cell r="A408" t="str">
            <v>689</v>
          </cell>
          <cell r="B408" t="str">
            <v>689000</v>
          </cell>
          <cell r="C408" t="str">
            <v>Zúčtovanie opravných položiek</v>
          </cell>
        </row>
        <row r="410">
          <cell r="A410" t="str">
            <v>69</v>
          </cell>
          <cell r="C410" t="str">
            <v>Prevodové účty</v>
          </cell>
        </row>
        <row r="411">
          <cell r="A411" t="str">
            <v>697</v>
          </cell>
          <cell r="B411" t="str">
            <v>697000</v>
          </cell>
          <cell r="C411" t="str">
            <v>Prevod výnosov z hospodárskej činnosti</v>
          </cell>
        </row>
        <row r="412">
          <cell r="A412" t="str">
            <v>698</v>
          </cell>
          <cell r="B412" t="str">
            <v>698000</v>
          </cell>
          <cell r="C412" t="str">
            <v>Prevod finančných výnosov</v>
          </cell>
        </row>
        <row r="414">
          <cell r="A414" t="str">
            <v>7</v>
          </cell>
          <cell r="C414" t="str">
            <v>Účtová trieda 7 – Uzávierkové účty  a podsúvahové účty</v>
          </cell>
        </row>
        <row r="415">
          <cell r="A415" t="str">
            <v>70</v>
          </cell>
          <cell r="C415" t="str">
            <v>Súvahové uzávierkové účty</v>
          </cell>
        </row>
        <row r="416">
          <cell r="A416" t="str">
            <v>701</v>
          </cell>
          <cell r="B416" t="str">
            <v>701000</v>
          </cell>
          <cell r="C416" t="str">
            <v>Začiatočný účet súvahový</v>
          </cell>
        </row>
        <row r="417">
          <cell r="A417" t="str">
            <v>702</v>
          </cell>
          <cell r="B417" t="str">
            <v>702000</v>
          </cell>
          <cell r="C417" t="str">
            <v>Konečný účet súvahový</v>
          </cell>
        </row>
        <row r="419">
          <cell r="A419" t="str">
            <v>71</v>
          </cell>
          <cell r="C419" t="str">
            <v>Výsledkový  uzávierkový účet</v>
          </cell>
        </row>
        <row r="420">
          <cell r="A420" t="str">
            <v>710</v>
          </cell>
          <cell r="B420" t="str">
            <v>710000</v>
          </cell>
          <cell r="C420" t="str">
            <v>Účet ziskov a strát</v>
          </cell>
        </row>
      </sheetData>
      <sheetData sheetId="13" refreshError="1"/>
      <sheetData sheetId="14" refreshError="1"/>
      <sheetData sheetId="15"/>
      <sheetData sheetId="16"/>
      <sheetData sheetId="17"/>
      <sheetData sheetId="18"/>
      <sheetData sheetId="19">
        <row r="3">
          <cell r="A3" t="str">
            <v>Účtovná obdobie :</v>
          </cell>
          <cell r="B3">
            <v>43465</v>
          </cell>
        </row>
        <row r="5">
          <cell r="A5" t="str">
            <v>Výpis z Obchodného registra : ()</v>
          </cell>
          <cell r="B5" t="str">
            <v>http://www.orsr.sk/search_ico.asp</v>
          </cell>
        </row>
        <row r="6">
          <cell r="A6" t="str">
            <v xml:space="preserve">Obchodné meno: </v>
          </cell>
          <cell r="B6" t="str">
            <v>M.A.D.D. FRUIT, s.r.o.</v>
          </cell>
        </row>
        <row r="7">
          <cell r="A7" t="str">
            <v>IČO</v>
          </cell>
          <cell r="B7">
            <v>36730866</v>
          </cell>
        </row>
        <row r="8">
          <cell r="A8" t="str">
            <v xml:space="preserve">Sídlo: </v>
          </cell>
          <cell r="B8" t="str">
            <v>Michalovská 10</v>
          </cell>
        </row>
        <row r="9">
          <cell r="B9">
            <v>7301</v>
          </cell>
        </row>
        <row r="10">
          <cell r="B10" t="str">
            <v>Sobrance</v>
          </cell>
        </row>
        <row r="11">
          <cell r="B11">
            <v>0</v>
          </cell>
        </row>
        <row r="12">
          <cell r="A12" t="str">
            <v>Oddiel</v>
          </cell>
          <cell r="B12" t="str">
            <v>Sro</v>
          </cell>
        </row>
        <row r="13">
          <cell r="A13" t="str">
            <v>Vložka číslo</v>
          </cell>
          <cell r="B13" t="str">
            <v>19275/V</v>
          </cell>
        </row>
        <row r="14">
          <cell r="A14" t="str">
            <v>Obchodný súd :</v>
          </cell>
          <cell r="B14" t="str">
            <v>Okresného súdu Košice I</v>
          </cell>
        </row>
        <row r="15">
          <cell r="A15" t="str">
            <v>Deň zápisu: </v>
          </cell>
          <cell r="B15">
            <v>39109</v>
          </cell>
        </row>
        <row r="16">
          <cell r="A16" t="str">
            <v>Založená dňa</v>
          </cell>
          <cell r="B16">
            <v>0</v>
          </cell>
        </row>
        <row r="17">
          <cell r="A17" t="str">
            <v xml:space="preserve">Právna forma: </v>
          </cell>
          <cell r="B17" t="str">
            <v xml:space="preserve">Spoločnosť s ručením obmedzeným </v>
          </cell>
        </row>
        <row r="18">
          <cell r="A18" t="str">
            <v>Konsolidácia</v>
          </cell>
          <cell r="B18" t="str">
            <v>Konsolidovaná</v>
          </cell>
        </row>
        <row r="19">
          <cell r="A19" t="str">
            <v>SK NACE :</v>
          </cell>
          <cell r="B19" t="str">
            <v>Hlavný predmet podnikania</v>
          </cell>
          <cell r="C19" t="str">
            <v>http://www.registeruz.sk/cruz-public/domain/accountingentity/simplesearch</v>
          </cell>
        </row>
        <row r="20">
          <cell r="A20">
            <v>46310</v>
          </cell>
          <cell r="B20" t="str">
            <v>Veľkoobch.s ovocím,zel.</v>
          </cell>
        </row>
        <row r="21">
          <cell r="A21" t="str">
            <v>Úplný predmet podnikania</v>
          </cell>
          <cell r="B21" t="str">
            <v xml:space="preserve">kúpa tovaru na účely jeho predaja konečnému spotrebiteľovi (maloobchod) v rozsahu voľných živností </v>
          </cell>
          <cell r="C21" t="str">
            <v>http://www.orsr.sk/search_ico.asp</v>
          </cell>
        </row>
        <row r="22">
          <cell r="B22" t="str">
            <v xml:space="preserve">kúpa tovaru na účely jeho predaja iným prevádzkovateľom živnosti (veľkoobchod) v rozsahu voľných živností </v>
          </cell>
        </row>
        <row r="23">
          <cell r="B23" t="str">
            <v xml:space="preserve">sprostredkovanie obchodu, výroby a dopravy v rozsahu voľných živností </v>
          </cell>
        </row>
        <row r="24">
          <cell r="B24" t="str">
            <v xml:space="preserve">Spracovanie a konzervovanie zemiakov, ovocia a zeleniny </v>
          </cell>
        </row>
        <row r="25">
          <cell r="B25" t="str">
            <v xml:space="preserve">Výroba nápojov </v>
          </cell>
        </row>
        <row r="26">
          <cell r="B26">
            <v>0</v>
          </cell>
        </row>
        <row r="27">
          <cell r="B27">
            <v>0</v>
          </cell>
        </row>
        <row r="28">
          <cell r="B28">
            <v>0</v>
          </cell>
        </row>
        <row r="29">
          <cell r="B29">
            <v>0</v>
          </cell>
        </row>
        <row r="30">
          <cell r="B30">
            <v>0</v>
          </cell>
        </row>
        <row r="31">
          <cell r="B31">
            <v>0</v>
          </cell>
        </row>
        <row r="32">
          <cell r="B32">
            <v>0</v>
          </cell>
        </row>
        <row r="33">
          <cell r="B33">
            <v>0</v>
          </cell>
        </row>
        <row r="34">
          <cell r="B34">
            <v>0</v>
          </cell>
        </row>
        <row r="35">
          <cell r="B35">
            <v>0</v>
          </cell>
        </row>
        <row r="36">
          <cell r="B36">
            <v>0</v>
          </cell>
        </row>
        <row r="37">
          <cell r="B37">
            <v>0</v>
          </cell>
        </row>
        <row r="38">
          <cell r="B38">
            <v>0</v>
          </cell>
        </row>
        <row r="39">
          <cell r="B39">
            <v>0</v>
          </cell>
        </row>
        <row r="40">
          <cell r="B40">
            <v>0</v>
          </cell>
        </row>
        <row r="41">
          <cell r="A41" t="str">
            <v xml:space="preserve">Spoločníci: </v>
          </cell>
          <cell r="B41">
            <v>0</v>
          </cell>
          <cell r="C41" t="str">
            <v>https://obcan.justice.sk/infosud-registre/-/isu-registre/zoznam/diskvalifikacia</v>
          </cell>
        </row>
        <row r="42">
          <cell r="A42" t="str">
            <v>Daniela Bujdošová</v>
          </cell>
          <cell r="B42">
            <v>0</v>
          </cell>
        </row>
        <row r="43">
          <cell r="A43">
            <v>0</v>
          </cell>
          <cell r="B43">
            <v>0</v>
          </cell>
        </row>
        <row r="44">
          <cell r="A44">
            <v>0</v>
          </cell>
          <cell r="B44">
            <v>0</v>
          </cell>
        </row>
        <row r="45">
          <cell r="A45">
            <v>0</v>
          </cell>
          <cell r="B45">
            <v>0</v>
          </cell>
        </row>
        <row r="46">
          <cell r="A46">
            <v>0</v>
          </cell>
          <cell r="B46">
            <v>0</v>
          </cell>
        </row>
        <row r="47">
          <cell r="A47">
            <v>0</v>
          </cell>
          <cell r="B47">
            <v>0</v>
          </cell>
        </row>
        <row r="48">
          <cell r="A48" t="str">
            <v xml:space="preserve">Výška vkladu každého spoločníka: </v>
          </cell>
          <cell r="B48">
            <v>0</v>
          </cell>
        </row>
        <row r="49">
          <cell r="A49" t="str">
            <v>Spoločníci/akcionári</v>
          </cell>
          <cell r="B49" t="str">
            <v>Vklad</v>
          </cell>
          <cell r="C49" t="str">
            <v>Podiel spoločníka/člena na hlasovacích právach v %</v>
          </cell>
        </row>
        <row r="50">
          <cell r="A50" t="str">
            <v>Daniela Bujdošová</v>
          </cell>
          <cell r="B50">
            <v>6638.78</v>
          </cell>
          <cell r="C50">
            <v>1</v>
          </cell>
        </row>
        <row r="51">
          <cell r="A51">
            <v>0</v>
          </cell>
          <cell r="B51">
            <v>0</v>
          </cell>
          <cell r="C51">
            <v>0</v>
          </cell>
        </row>
        <row r="52">
          <cell r="A52">
            <v>0</v>
          </cell>
          <cell r="B52">
            <v>0</v>
          </cell>
        </row>
        <row r="53">
          <cell r="A53">
            <v>0</v>
          </cell>
          <cell r="B53">
            <v>0</v>
          </cell>
        </row>
        <row r="54">
          <cell r="A54">
            <v>0</v>
          </cell>
          <cell r="B54">
            <v>0</v>
          </cell>
        </row>
        <row r="55">
          <cell r="A55">
            <v>0</v>
          </cell>
          <cell r="B55">
            <v>0</v>
          </cell>
        </row>
        <row r="56">
          <cell r="A56" t="str">
            <v>Základné imanie: (vyplniť)</v>
          </cell>
          <cell r="B56">
            <v>6638.78</v>
          </cell>
          <cell r="C56" t="str">
            <v>Rozsah splatenia:</v>
          </cell>
        </row>
        <row r="62">
          <cell r="A62" t="str">
            <v>DIČ</v>
          </cell>
          <cell r="B62">
            <v>2022310576</v>
          </cell>
          <cell r="C62" t="str">
            <v>http://www.registeruz.sk/cruz-public/domain/accountingentity/simplesearch</v>
          </cell>
        </row>
        <row r="63">
          <cell r="A63" t="str">
            <v>IČ-DPH identifikačné číslo pre daň z pridanej hodnoty</v>
          </cell>
          <cell r="B63">
            <v>0</v>
          </cell>
        </row>
        <row r="64">
          <cell r="A64" t="str">
            <v>Bankové spojenie</v>
          </cell>
          <cell r="B64">
            <v>0</v>
          </cell>
        </row>
        <row r="65">
          <cell r="A65" t="str">
            <v>Subjekt verejného záujmu:</v>
          </cell>
          <cell r="B65" t="str">
            <v>Nie</v>
          </cell>
          <cell r="C65" t="str">
            <v>https://rpvs.gov.sk/rpvs</v>
          </cell>
        </row>
        <row r="66">
          <cell r="A66" t="str">
            <v>Spoločenská zmluva/stanovy zo dňa</v>
          </cell>
          <cell r="B66" t="str">
            <v xml:space="preserve">konateľ </v>
          </cell>
        </row>
        <row r="67">
          <cell r="A67" t="str">
            <v>Dodatok č. 1</v>
          </cell>
          <cell r="B67">
            <v>0</v>
          </cell>
        </row>
        <row r="68">
          <cell r="A68" t="str">
            <v>Dodatok č. 2</v>
          </cell>
          <cell r="B68">
            <v>0</v>
          </cell>
        </row>
        <row r="69">
          <cell r="A69" t="str">
            <v>Existujú informácie z externých zdrojov?</v>
          </cell>
          <cell r="B69">
            <v>0</v>
          </cell>
        </row>
        <row r="71">
          <cell r="A71" t="str">
            <v>Určenie kontaktnej osoby pre overenie IUZ</v>
          </cell>
        </row>
        <row r="72">
          <cell r="A72" t="str">
            <v>Meno a priezvisko, titul</v>
          </cell>
          <cell r="B72" t="str">
            <v>Daniela Bujdošová</v>
          </cell>
        </row>
        <row r="73">
          <cell r="A73" t="str">
            <v>Funkcia</v>
          </cell>
          <cell r="B73">
            <v>0</v>
          </cell>
        </row>
        <row r="74">
          <cell r="A74" t="str">
            <v>Kontakt (Telefón, Elektronická adresa)</v>
          </cell>
          <cell r="B74">
            <v>0</v>
          </cell>
        </row>
        <row r="76">
          <cell r="A76" t="str">
            <v>Dodatočné informácie na výpočet finančných ukazovateľov</v>
          </cell>
          <cell r="B76">
            <v>0</v>
          </cell>
        </row>
        <row r="77">
          <cell r="A77" t="str">
            <v>Priemerný počet pracovníkov:</v>
          </cell>
          <cell r="B77">
            <v>24</v>
          </cell>
        </row>
        <row r="78">
          <cell r="A78" t="str">
            <v>Nominálna hodnota akcie:</v>
          </cell>
          <cell r="B78">
            <v>0</v>
          </cell>
        </row>
        <row r="79">
          <cell r="A79" t="str">
            <v>Reálna hodnota akcie</v>
          </cell>
          <cell r="B79">
            <v>0</v>
          </cell>
        </row>
        <row r="80">
          <cell r="A80" t="str">
            <v>Počet vydaných akcií:</v>
          </cell>
          <cell r="B80">
            <v>0</v>
          </cell>
        </row>
        <row r="81">
          <cell r="A81" t="str">
            <v>Dividendy celkom:</v>
          </cell>
          <cell r="B81">
            <v>0</v>
          </cell>
          <cell r="C81">
            <v>0</v>
          </cell>
        </row>
        <row r="83">
          <cell r="A83" t="str">
            <v>Zodpovedné osoby na vedení spoločnosti:</v>
          </cell>
        </row>
        <row r="84">
          <cell r="A84" t="str">
            <v>Vedenie spoločnosti</v>
          </cell>
        </row>
        <row r="85">
          <cell r="A85" t="str">
            <v>Daniela Bujdošová</v>
          </cell>
          <cell r="B85" t="str">
            <v xml:space="preserve">konateľ </v>
          </cell>
        </row>
        <row r="90">
          <cell r="A90" t="str">
            <v>Zodpovedné osoby na vedení spoločnosti</v>
          </cell>
        </row>
        <row r="95">
          <cell r="A95" t="str">
            <v>Správna rada</v>
          </cell>
        </row>
        <row r="99">
          <cell r="A99" t="str">
            <v>Spoločníci/akcionári</v>
          </cell>
          <cell r="B99" t="str">
            <v>Podiel spoločníka/člena na hlasovacích právach v %</v>
          </cell>
          <cell r="C99" t="str">
            <v>Podiel spoločníka/člena na základnom imaní v %</v>
          </cell>
        </row>
        <row r="100">
          <cell r="A100">
            <v>0</v>
          </cell>
          <cell r="B100">
            <v>0</v>
          </cell>
          <cell r="C100">
            <v>0</v>
          </cell>
        </row>
        <row r="101">
          <cell r="A101">
            <v>0</v>
          </cell>
          <cell r="B101">
            <v>0</v>
          </cell>
          <cell r="C101">
            <v>0</v>
          </cell>
        </row>
        <row r="102">
          <cell r="A102">
            <v>0</v>
          </cell>
          <cell r="B102">
            <v>0</v>
          </cell>
          <cell r="C102">
            <v>0</v>
          </cell>
        </row>
        <row r="103">
          <cell r="A103">
            <v>0</v>
          </cell>
          <cell r="B103">
            <v>0</v>
          </cell>
          <cell r="C103">
            <v>0</v>
          </cell>
        </row>
        <row r="104">
          <cell r="A104">
            <v>0</v>
          </cell>
          <cell r="B104">
            <v>0</v>
          </cell>
          <cell r="C104">
            <v>0</v>
          </cell>
        </row>
        <row r="105">
          <cell r="A105">
            <v>0</v>
          </cell>
          <cell r="B105">
            <v>0</v>
          </cell>
          <cell r="C105">
            <v>0</v>
          </cell>
        </row>
        <row r="106">
          <cell r="A106">
            <v>0</v>
          </cell>
          <cell r="B106">
            <v>0</v>
          </cell>
          <cell r="C106">
            <v>0</v>
          </cell>
        </row>
        <row r="108">
          <cell r="A108" t="str">
            <v>Overenie zostatkov záväzkov ( vyhľadávanie aj v zoznamoch dlžníkov)</v>
          </cell>
        </row>
        <row r="109">
          <cell r="B109" t="str">
            <v>Dĺžna čiastka</v>
          </cell>
        </row>
        <row r="110">
          <cell r="A110" t="str">
            <v>Sociálna poisťovňa</v>
          </cell>
          <cell r="B110">
            <v>0</v>
          </cell>
          <cell r="C110" t="str">
            <v>https://www.socpoist.sk/zoznam-dlznikov-emw/487s</v>
          </cell>
        </row>
        <row r="111">
          <cell r="A111" t="str">
            <v>Zdravotná poisťovňa</v>
          </cell>
          <cell r="B111">
            <v>0</v>
          </cell>
        </row>
        <row r="112">
          <cell r="A112" t="str">
            <v>Union</v>
          </cell>
          <cell r="B112">
            <v>0</v>
          </cell>
          <cell r="C112" t="str">
            <v>https://www.union.sk/zoznam-dlznikov</v>
          </cell>
        </row>
        <row r="113">
          <cell r="A113" t="str">
            <v>Dôvera</v>
          </cell>
          <cell r="B113">
            <v>0</v>
          </cell>
          <cell r="C113" t="str">
            <v>https://www.dovera.sk/overenia/dlznici/zoznam-dlznikov</v>
          </cell>
        </row>
        <row r="114">
          <cell r="A114" t="str">
            <v>VSZP</v>
          </cell>
          <cell r="B114">
            <v>0</v>
          </cell>
          <cell r="C114" t="str">
            <v>https://www.vszp.sk/platitelia/</v>
          </cell>
        </row>
        <row r="116">
          <cell r="A116" t="str">
            <v xml:space="preserve">Zoznam daňových dlžníkov </v>
          </cell>
          <cell r="B116">
            <v>0</v>
          </cell>
          <cell r="C116" t="str">
            <v>https://www.financnasprava.sk/sk/elektronicke-sluzby/verejne-sluzby/zoznamy/detail/_f4211cf3-eb6d-4b43-928e-a62800e27a3a</v>
          </cell>
        </row>
        <row r="119">
          <cell r="A119" t="str">
            <v>alebo :</v>
          </cell>
        </row>
        <row r="120">
          <cell r="A120" t="str">
            <v>Centrálny Register Dlžníkov</v>
          </cell>
          <cell r="B120">
            <v>0</v>
          </cell>
          <cell r="C120" t="str">
            <v>https://www.registerdlznikov.sk/verejny-registr-dluzniku.htm</v>
          </cell>
        </row>
        <row r="121">
          <cell r="A121" t="str">
            <v>Centrálny register pohľadávok štátu</v>
          </cell>
          <cell r="B121">
            <v>0</v>
          </cell>
          <cell r="C121" t="str">
            <v>https://www.pohladavkystatu.sk/sk/vyhladavanie</v>
          </cell>
        </row>
        <row r="123">
          <cell r="A123" t="str">
            <v>Overenie ďaľších údajov o spoločnosti (právne, ekonomické ....)</v>
          </cell>
        </row>
        <row r="124">
          <cell r="C124" t="str">
            <v>https://www.finstat.sk//36730866</v>
          </cell>
        </row>
      </sheetData>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J1"/>
      <sheetName val="UJ2"/>
      <sheetName val="UJ3"/>
      <sheetName val="UJ4"/>
      <sheetName val="UJ5"/>
      <sheetName val="HL KNIHA VYPOC UJ"/>
      <sheetName val="ANAL UCTY UJ"/>
      <sheetName val="SUVAHA VYPOCET UJ"/>
      <sheetName val="VYKAZ VYPOCET UJ"/>
      <sheetName val="Udaje o fy"/>
      <sheetName val="o fy"/>
      <sheetName val="hk2013"/>
      <sheetName val="hk2012"/>
      <sheetName val="hk2011"/>
      <sheetName val="hk2010"/>
      <sheetName val="hk2009"/>
      <sheetName val="ANAL UCTY"/>
      <sheetName val="HL KNIHA VYPOC"/>
      <sheetName val="Osnova"/>
      <sheetName val="SUVAHA VYPOCET"/>
      <sheetName val="VYKAZ VYPOCET"/>
      <sheetName val="Tvorba vykazov"/>
      <sheetName val="Základ FINA"/>
      <sheetName val="A1"/>
      <sheetName val="A2"/>
      <sheetName val="B1"/>
      <sheetName val="B2"/>
      <sheetName val="C1"/>
      <sheetName val="D1"/>
      <sheetName val="D2"/>
      <sheetName val="D3"/>
      <sheetName val="D4"/>
      <sheetName val="E1"/>
      <sheetName val="E2"/>
      <sheetName val="E3"/>
      <sheetName val="E4"/>
      <sheetName val="E5"/>
      <sheetName val="F1"/>
      <sheetName val="F2"/>
      <sheetName val="F3"/>
      <sheetName val="F4"/>
      <sheetName val="F5"/>
      <sheetName val="F6"/>
      <sheetName val="F7"/>
      <sheetName val="F8"/>
      <sheetName val="F9"/>
      <sheetName val="F10"/>
      <sheetName val="F11"/>
      <sheetName val="F12"/>
      <sheetName val="F13"/>
      <sheetName val="F14"/>
      <sheetName val="G1"/>
      <sheetName val="G2"/>
      <sheetName val="G3"/>
      <sheetName val="G4"/>
      <sheetName val="G5"/>
      <sheetName val="G6"/>
      <sheetName val="G7"/>
      <sheetName val="G8"/>
      <sheetName val="H1"/>
      <sheetName val="H2"/>
      <sheetName val="H3"/>
      <sheetName val="I1"/>
      <sheetName val="I2"/>
      <sheetName val="I3"/>
      <sheetName val="J1"/>
      <sheetName val="K1"/>
      <sheetName val="L1"/>
      <sheetName val="L2"/>
      <sheetName val="L3"/>
      <sheetName val="M1"/>
      <sheetName val="N1"/>
      <sheetName val="N2"/>
      <sheetName val="N3"/>
      <sheetName val="O1"/>
      <sheetName val="P1"/>
      <sheetName val="P2"/>
      <sheetName val="U"/>
      <sheetName val="V"/>
      <sheetName val="W"/>
      <sheetName val="CR  Current Ratio"/>
      <sheetName val="QR Quick Ratio"/>
      <sheetName val="List1"/>
      <sheetName val="PrekladHlav"/>
      <sheetName val="suvaha_p"/>
      <sheetName val="vykaz_p"/>
      <sheetName val="VstupHlavička"/>
      <sheetName val="Udaje_Klient"/>
      <sheetName val="UdajeUV"/>
      <sheetName val="Udaje_Audítor"/>
      <sheetName val="Hlavicka"/>
      <sheetName val="Pozor! na výkazy z RUZ"/>
      <sheetName val="hk_akt_rok"/>
      <sheetName val="hk-1rok"/>
      <sheetName val="hk_poAudite"/>
      <sheetName val="CASH FLOW DU n"/>
      <sheetName val="ANALYTIKAVUJ"/>
      <sheetName val="SUVAHAVUJ"/>
      <sheetName val="230_SUVAHAVUJ_matem"/>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J1"/>
      <sheetName val="UJ2"/>
      <sheetName val="UJ3"/>
      <sheetName val="UJ4"/>
      <sheetName val="UJ5"/>
      <sheetName val="HL KNIHA VYPOC UJ"/>
      <sheetName val="ANAL UCTY UJ"/>
      <sheetName val="SUVAHA VYPOCET UJ"/>
      <sheetName val="VYKAZ VYPOCET UJ"/>
      <sheetName val="Udaje o fy"/>
      <sheetName val="o fy"/>
      <sheetName val="hk2013"/>
      <sheetName val="hk2012"/>
      <sheetName val="hk2011"/>
      <sheetName val="hk2010"/>
      <sheetName val="hk2009"/>
      <sheetName val="ANAL UCTY"/>
      <sheetName val="HL KNIHA VYPOC"/>
      <sheetName val="Osnova"/>
      <sheetName val="SUVAHA VYPOCET"/>
      <sheetName val="VYKAZ VYPOCET"/>
      <sheetName val="Tvorba vykazov"/>
      <sheetName val="Základ FINA"/>
      <sheetName val="A1"/>
      <sheetName val="A2"/>
      <sheetName val="B1"/>
      <sheetName val="B2"/>
      <sheetName val="C1"/>
      <sheetName val="D1"/>
      <sheetName val="D2"/>
      <sheetName val="D3"/>
      <sheetName val="D4"/>
      <sheetName val="E1"/>
      <sheetName val="E2"/>
      <sheetName val="E3"/>
      <sheetName val="E4"/>
      <sheetName val="E5"/>
      <sheetName val="F1"/>
      <sheetName val="F2"/>
      <sheetName val="F3"/>
      <sheetName val="F4"/>
      <sheetName val="F5"/>
      <sheetName val="F6"/>
      <sheetName val="F7"/>
      <sheetName val="F8"/>
      <sheetName val="F9"/>
      <sheetName val="F10"/>
      <sheetName val="F11"/>
      <sheetName val="F12"/>
      <sheetName val="F13"/>
      <sheetName val="F14"/>
      <sheetName val="G1"/>
      <sheetName val="G2"/>
      <sheetName val="G3"/>
      <sheetName val="G4"/>
      <sheetName val="G5"/>
      <sheetName val="G6"/>
      <sheetName val="G7"/>
      <sheetName val="G8"/>
      <sheetName val="H1"/>
      <sheetName val="H2"/>
      <sheetName val="H3"/>
      <sheetName val="I1"/>
      <sheetName val="I2"/>
      <sheetName val="I3"/>
      <sheetName val="J1"/>
      <sheetName val="K1"/>
      <sheetName val="L1"/>
      <sheetName val="L2"/>
      <sheetName val="L3"/>
      <sheetName val="M1"/>
      <sheetName val="N1"/>
      <sheetName val="N2"/>
      <sheetName val="N3"/>
      <sheetName val="O1"/>
      <sheetName val="P1"/>
      <sheetName val="P2"/>
      <sheetName val="U"/>
      <sheetName val="V"/>
      <sheetName val="W"/>
      <sheetName val="CR  Current Ratio"/>
      <sheetName val="QR Quick Ratio"/>
      <sheetName val="Lis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pa listov"/>
      <sheetName val="OBSAH SPISU"/>
      <sheetName val="ISA 210 – Dohodnutie podmienok "/>
      <sheetName val="ISA 220A – Kontrola kvality"/>
      <sheetName val="ISA 220 POSÚDENIE  NEZÁV indi"/>
      <sheetName val="ISA 220 POSÚDENIE  NEZÁVISLO "/>
      <sheetName val="ISA 220 – Kontrola kvality FV"/>
      <sheetName val="ISA 230A – Audítorská dokum"/>
      <sheetName val="ISA 230B – Audítorská záv zhrnu"/>
      <sheetName val="ISA 230C Overenie súladu"/>
      <sheetName val="ISA 240A – Zodpovednosť audit"/>
      <sheetName val="ISA 240B – Zodpovednosť"/>
      <sheetName val="ISA 250 – Zohľadnenie zákonov"/>
      <sheetName val="ISA 260 Komunikácia s osob"/>
      <sheetName val="ISA 300A – Plánovanie auditu"/>
      <sheetName val="ISA 300B – Plánovanie auditu"/>
      <sheetName val="ISA 315A Reakcie na riziká kom"/>
      <sheetName val="ISA 315B Reakcie na riziká pre"/>
      <sheetName val="ISA 320A – Významnosť pri"/>
      <sheetName val="ISA 320B – Významnosť pri"/>
      <sheetName val="ISA 320C – Významnosť pri"/>
      <sheetName val="ISA 330A Reakcie na posúdene r"/>
      <sheetName val="ISA 402 INFO Z  PREDBEŽ OVEROV"/>
      <sheetName val="ISA 501A Účasť na inventarizáci"/>
      <sheetName val="ISA 501B Účasť na inventarizáci"/>
      <sheetName val="ISA 510 Začiatočné stavy"/>
      <sheetName val="ISA 550 Spriaznené osoby "/>
      <sheetName val="ISA 550 Transakcie so spriaznen"/>
      <sheetName val="ISA 560 – Nasledujúce udalosti"/>
      <sheetName val="ISA 570 Nepretržité pokračov"/>
      <sheetName val="1 HL KNIHA anallýza"/>
      <sheetName val="4 Stanovenie výberu 2"/>
      <sheetName val="4 Stanovenie výberu 3"/>
      <sheetName val="5 SUVAHAVUJ"/>
      <sheetName val="6 Analýza nákladov"/>
      <sheetName val="Osnova"/>
      <sheetName val="Hlavicka"/>
      <sheetName val="hk2015"/>
      <sheetName val="hk2014"/>
      <sheetName val="hk2013"/>
      <sheetName val="CASH FLOW DU n"/>
      <sheetName val="ANALYTIKAVUJ"/>
      <sheetName val="VstupHlavička"/>
      <sheetName val="PrekladHlav"/>
      <sheetName val="List1"/>
      <sheetName val="suvaha_p"/>
      <sheetName val="vykaz_p"/>
      <sheetName val="DOKUM 0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ow r="3">
          <cell r="A3">
            <v>1</v>
          </cell>
        </row>
      </sheetData>
      <sheetData sheetId="44"/>
      <sheetData sheetId="45"/>
      <sheetData sheetId="46"/>
      <sheetData sheetId="47" refreshError="1"/>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2.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9.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4.xml"/><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E36"/>
  <sheetViews>
    <sheetView workbookViewId="0"/>
  </sheetViews>
  <sheetFormatPr defaultColWidth="9.140625" defaultRowHeight="12.75" x14ac:dyDescent="0.2"/>
  <cols>
    <col min="1" max="1" width="2.7109375" style="2" bestFit="1" customWidth="1"/>
    <col min="2" max="2" width="2.7109375" style="2" customWidth="1"/>
    <col min="3" max="3" width="31.42578125" style="2" customWidth="1"/>
    <col min="4" max="4" width="112.85546875" style="2" bestFit="1" customWidth="1"/>
    <col min="5" max="5" width="161.28515625" style="2" bestFit="1" customWidth="1"/>
    <col min="6" max="16384" width="9.140625" style="2"/>
  </cols>
  <sheetData>
    <row r="3" spans="1:5" ht="13.9" x14ac:dyDescent="0.3">
      <c r="A3" s="3">
        <v>1</v>
      </c>
      <c r="B3" s="3"/>
      <c r="C3" s="3" t="s">
        <v>1483</v>
      </c>
      <c r="D3" s="3" t="s">
        <v>4221</v>
      </c>
      <c r="E3" s="3" t="s">
        <v>4222</v>
      </c>
    </row>
    <row r="4" spans="1:5" ht="13.5" x14ac:dyDescent="0.25">
      <c r="A4" s="3">
        <v>2</v>
      </c>
      <c r="B4" s="3"/>
      <c r="C4" s="17" t="s">
        <v>4223</v>
      </c>
      <c r="D4" s="3" t="s">
        <v>4224</v>
      </c>
      <c r="E4" s="3" t="s">
        <v>4225</v>
      </c>
    </row>
    <row r="5" spans="1:5" ht="13.5" x14ac:dyDescent="0.25">
      <c r="A5" s="3">
        <v>3</v>
      </c>
      <c r="B5" s="3"/>
      <c r="C5" s="17" t="s">
        <v>4226</v>
      </c>
      <c r="D5" s="3" t="s">
        <v>4227</v>
      </c>
      <c r="E5" s="3" t="s">
        <v>4228</v>
      </c>
    </row>
    <row r="6" spans="1:5" ht="13.5" x14ac:dyDescent="0.25">
      <c r="A6" s="3">
        <v>4</v>
      </c>
      <c r="B6" s="3"/>
      <c r="C6" s="17" t="s">
        <v>3</v>
      </c>
      <c r="D6" s="3" t="s">
        <v>4229</v>
      </c>
      <c r="E6" s="3" t="s">
        <v>3</v>
      </c>
    </row>
    <row r="7" spans="1:5" ht="13.5" x14ac:dyDescent="0.25">
      <c r="A7" s="3">
        <v>5</v>
      </c>
      <c r="B7" s="3"/>
      <c r="C7" s="17" t="s">
        <v>4230</v>
      </c>
      <c r="D7" s="3" t="s">
        <v>4231</v>
      </c>
      <c r="E7" s="3" t="s">
        <v>4232</v>
      </c>
    </row>
    <row r="8" spans="1:5" ht="13.5" x14ac:dyDescent="0.25">
      <c r="A8" s="3">
        <v>6</v>
      </c>
      <c r="B8" s="3"/>
      <c r="C8" s="17" t="s">
        <v>2</v>
      </c>
      <c r="D8" s="3" t="s">
        <v>4233</v>
      </c>
      <c r="E8" s="3" t="s">
        <v>2178</v>
      </c>
    </row>
    <row r="9" spans="1:5" ht="13.5" x14ac:dyDescent="0.25">
      <c r="A9" s="3">
        <v>7</v>
      </c>
      <c r="B9" s="3"/>
      <c r="C9" s="17" t="s">
        <v>4234</v>
      </c>
      <c r="D9" s="3" t="s">
        <v>4235</v>
      </c>
      <c r="E9" s="3" t="s">
        <v>4236</v>
      </c>
    </row>
    <row r="10" spans="1:5" ht="13.5" x14ac:dyDescent="0.25">
      <c r="A10" s="3">
        <v>8</v>
      </c>
      <c r="B10" s="3"/>
      <c r="C10" s="17" t="s">
        <v>4237</v>
      </c>
      <c r="D10" s="3" t="s">
        <v>4238</v>
      </c>
      <c r="E10" s="3" t="s">
        <v>4239</v>
      </c>
    </row>
    <row r="11" spans="1:5" ht="13.5" x14ac:dyDescent="0.25">
      <c r="A11" s="3">
        <v>9</v>
      </c>
      <c r="B11" s="3"/>
      <c r="C11" s="17" t="s">
        <v>4240</v>
      </c>
      <c r="D11" s="3" t="s">
        <v>4241</v>
      </c>
      <c r="E11" s="3" t="s">
        <v>4242</v>
      </c>
    </row>
    <row r="12" spans="1:5" ht="13.9" x14ac:dyDescent="0.3">
      <c r="A12" s="3">
        <v>10</v>
      </c>
      <c r="B12" s="3"/>
      <c r="C12" s="17" t="s">
        <v>4243</v>
      </c>
      <c r="D12" s="3" t="s">
        <v>4244</v>
      </c>
      <c r="E12" s="3" t="s">
        <v>4245</v>
      </c>
    </row>
    <row r="13" spans="1:5" ht="13.9" x14ac:dyDescent="0.3">
      <c r="A13" s="3">
        <v>11</v>
      </c>
      <c r="B13" s="3"/>
      <c r="C13" s="17" t="s">
        <v>4246</v>
      </c>
      <c r="D13" s="3" t="s">
        <v>4247</v>
      </c>
      <c r="E13" s="3" t="s">
        <v>4248</v>
      </c>
    </row>
    <row r="14" spans="1:5" ht="13.9" x14ac:dyDescent="0.3">
      <c r="A14" s="3">
        <v>12</v>
      </c>
      <c r="B14" s="3"/>
      <c r="C14" s="17" t="s">
        <v>4249</v>
      </c>
      <c r="D14" s="3" t="s">
        <v>4250</v>
      </c>
      <c r="E14" s="3" t="s">
        <v>4251</v>
      </c>
    </row>
    <row r="15" spans="1:5" ht="13.5" x14ac:dyDescent="0.25">
      <c r="A15" s="3">
        <v>13</v>
      </c>
      <c r="B15" s="3"/>
      <c r="C15" s="17" t="s">
        <v>4252</v>
      </c>
      <c r="D15" s="3" t="s">
        <v>4253</v>
      </c>
      <c r="E15" s="3" t="s">
        <v>4254</v>
      </c>
    </row>
    <row r="16" spans="1:5" ht="13.5" x14ac:dyDescent="0.25">
      <c r="A16" s="3">
        <v>14</v>
      </c>
      <c r="B16" s="3"/>
      <c r="C16" s="17" t="s">
        <v>4255</v>
      </c>
      <c r="D16" s="3" t="s">
        <v>4256</v>
      </c>
      <c r="E16" s="3" t="s">
        <v>4257</v>
      </c>
    </row>
    <row r="17" spans="1:5" ht="13.5" x14ac:dyDescent="0.25">
      <c r="A17" s="3">
        <v>15</v>
      </c>
      <c r="B17" s="3"/>
      <c r="C17" s="17" t="s">
        <v>4258</v>
      </c>
      <c r="D17" s="3" t="s">
        <v>4259</v>
      </c>
      <c r="E17" s="3" t="s">
        <v>4260</v>
      </c>
    </row>
    <row r="18" spans="1:5" ht="13.5" x14ac:dyDescent="0.25">
      <c r="A18" s="3">
        <v>16</v>
      </c>
      <c r="B18" s="3"/>
      <c r="C18" s="17" t="s">
        <v>4261</v>
      </c>
      <c r="D18" s="3" t="s">
        <v>4262</v>
      </c>
      <c r="E18" s="3" t="s">
        <v>4263</v>
      </c>
    </row>
    <row r="19" spans="1:5" ht="13.5" x14ac:dyDescent="0.25">
      <c r="A19" s="3">
        <v>17</v>
      </c>
      <c r="B19" s="3"/>
      <c r="C19" s="17" t="s">
        <v>4264</v>
      </c>
      <c r="D19" s="3" t="s">
        <v>4265</v>
      </c>
      <c r="E19" s="3" t="s">
        <v>4266</v>
      </c>
    </row>
    <row r="20" spans="1:5" ht="13.5" x14ac:dyDescent="0.25">
      <c r="A20" s="3">
        <v>18</v>
      </c>
      <c r="B20" s="3"/>
      <c r="C20" s="17" t="s">
        <v>4267</v>
      </c>
      <c r="D20" s="3" t="s">
        <v>4268</v>
      </c>
      <c r="E20" s="3" t="s">
        <v>4269</v>
      </c>
    </row>
    <row r="21" spans="1:5" ht="13.5" x14ac:dyDescent="0.25">
      <c r="A21" s="3">
        <v>19</v>
      </c>
      <c r="B21" s="3"/>
      <c r="C21" s="17" t="s">
        <v>4270</v>
      </c>
      <c r="D21" s="3" t="s">
        <v>4271</v>
      </c>
      <c r="E21" s="3" t="s">
        <v>4272</v>
      </c>
    </row>
    <row r="22" spans="1:5" ht="13.5" x14ac:dyDescent="0.25">
      <c r="A22" s="3">
        <v>20</v>
      </c>
      <c r="B22" s="3"/>
      <c r="C22" s="17" t="s">
        <v>4273</v>
      </c>
      <c r="D22" s="3" t="s">
        <v>4274</v>
      </c>
      <c r="E22" s="3" t="s">
        <v>4275</v>
      </c>
    </row>
    <row r="23" spans="1:5" ht="13.5" x14ac:dyDescent="0.25">
      <c r="A23" s="3">
        <v>21</v>
      </c>
      <c r="B23" s="3"/>
      <c r="C23" s="17" t="s">
        <v>4276</v>
      </c>
      <c r="D23" s="3" t="s">
        <v>4277</v>
      </c>
      <c r="E23" s="3" t="s">
        <v>4278</v>
      </c>
    </row>
    <row r="24" spans="1:5" ht="14.25" x14ac:dyDescent="0.3">
      <c r="A24" s="3">
        <v>22</v>
      </c>
      <c r="B24" s="3"/>
      <c r="C24" s="233" t="s">
        <v>4279</v>
      </c>
      <c r="D24" s="3" t="s">
        <v>4280</v>
      </c>
      <c r="E24" s="3" t="s">
        <v>4281</v>
      </c>
    </row>
    <row r="25" spans="1:5" ht="14.25" x14ac:dyDescent="0.3">
      <c r="A25" s="3">
        <v>23</v>
      </c>
      <c r="B25" s="3"/>
      <c r="C25" s="234" t="s">
        <v>4282</v>
      </c>
      <c r="D25" s="3" t="s">
        <v>4283</v>
      </c>
      <c r="E25" s="3" t="s">
        <v>4284</v>
      </c>
    </row>
    <row r="26" spans="1:5" ht="14.25" x14ac:dyDescent="0.3">
      <c r="A26" s="3">
        <v>24</v>
      </c>
      <c r="B26" s="3"/>
      <c r="C26" s="233" t="s">
        <v>6</v>
      </c>
      <c r="D26" s="3" t="s">
        <v>4285</v>
      </c>
      <c r="E26" s="3" t="s">
        <v>4286</v>
      </c>
    </row>
    <row r="27" spans="1:5" ht="14.25" x14ac:dyDescent="0.3">
      <c r="A27" s="3">
        <v>25</v>
      </c>
      <c r="B27" s="3"/>
      <c r="C27" s="233" t="s">
        <v>7</v>
      </c>
      <c r="D27" s="3" t="s">
        <v>4287</v>
      </c>
      <c r="E27" s="3" t="s">
        <v>4288</v>
      </c>
    </row>
    <row r="28" spans="1:5" ht="14.25" x14ac:dyDescent="0.3">
      <c r="A28" s="3">
        <v>26</v>
      </c>
      <c r="B28" s="3"/>
      <c r="C28" s="234" t="s">
        <v>8</v>
      </c>
      <c r="D28" s="3" t="s">
        <v>4289</v>
      </c>
      <c r="E28" s="3" t="s">
        <v>4290</v>
      </c>
    </row>
    <row r="29" spans="1:5" ht="14.25" x14ac:dyDescent="0.3">
      <c r="A29" s="3">
        <v>27</v>
      </c>
      <c r="B29" s="3"/>
      <c r="C29" s="234" t="s">
        <v>9</v>
      </c>
      <c r="D29" s="3" t="s">
        <v>4291</v>
      </c>
      <c r="E29" s="3" t="s">
        <v>4292</v>
      </c>
    </row>
    <row r="30" spans="1:5" ht="13.5" x14ac:dyDescent="0.2">
      <c r="A30" s="3">
        <v>28</v>
      </c>
      <c r="B30" s="3"/>
      <c r="C30" s="235" t="s">
        <v>16</v>
      </c>
      <c r="D30" s="3" t="s">
        <v>4293</v>
      </c>
      <c r="E30" s="3" t="s">
        <v>4294</v>
      </c>
    </row>
    <row r="31" spans="1:5" ht="14.25" x14ac:dyDescent="0.3">
      <c r="A31" s="3">
        <v>29</v>
      </c>
      <c r="B31" s="3"/>
      <c r="C31" s="234" t="s">
        <v>10</v>
      </c>
      <c r="D31" s="3" t="s">
        <v>4295</v>
      </c>
      <c r="E31" s="3" t="s">
        <v>4296</v>
      </c>
    </row>
    <row r="32" spans="1:5" ht="14.25" x14ac:dyDescent="0.3">
      <c r="A32" s="3">
        <v>30</v>
      </c>
      <c r="B32" s="3"/>
      <c r="C32" s="234" t="s">
        <v>11</v>
      </c>
      <c r="D32" s="3" t="s">
        <v>4297</v>
      </c>
      <c r="E32" s="3" t="s">
        <v>4298</v>
      </c>
    </row>
    <row r="33" spans="1:5" ht="14.25" x14ac:dyDescent="0.3">
      <c r="A33" s="3">
        <v>31</v>
      </c>
      <c r="B33" s="3"/>
      <c r="C33" s="234" t="s">
        <v>12</v>
      </c>
      <c r="D33" s="3" t="s">
        <v>4299</v>
      </c>
      <c r="E33" s="3" t="s">
        <v>4300</v>
      </c>
    </row>
    <row r="34" spans="1:5" ht="14.25" x14ac:dyDescent="0.3">
      <c r="A34" s="3">
        <v>32</v>
      </c>
      <c r="B34" s="3"/>
      <c r="C34" s="234" t="s">
        <v>13</v>
      </c>
      <c r="D34" s="3" t="s">
        <v>4301</v>
      </c>
      <c r="E34" s="3" t="s">
        <v>4302</v>
      </c>
    </row>
    <row r="35" spans="1:5" ht="14.25" x14ac:dyDescent="0.3">
      <c r="A35" s="3">
        <v>33</v>
      </c>
      <c r="B35" s="3"/>
      <c r="C35" s="234" t="s">
        <v>14</v>
      </c>
      <c r="D35" s="3" t="s">
        <v>4303</v>
      </c>
      <c r="E35" s="3" t="s">
        <v>4304</v>
      </c>
    </row>
    <row r="36" spans="1:5" x14ac:dyDescent="0.2">
      <c r="A36" s="3">
        <v>34</v>
      </c>
      <c r="B36" s="3"/>
      <c r="C36" s="3" t="s">
        <v>4305</v>
      </c>
      <c r="D36" s="3" t="s">
        <v>4306</v>
      </c>
      <c r="E36" s="3" t="s">
        <v>4307</v>
      </c>
    </row>
  </sheetData>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B661"/>
  <sheetViews>
    <sheetView workbookViewId="0"/>
  </sheetViews>
  <sheetFormatPr defaultColWidth="9.140625" defaultRowHeight="12.75" x14ac:dyDescent="0.2"/>
  <cols>
    <col min="1" max="1" width="9.140625" style="229"/>
    <col min="2" max="2" width="36.85546875" style="1" customWidth="1"/>
    <col min="3" max="16384" width="9.140625" style="1"/>
  </cols>
  <sheetData>
    <row r="1" spans="1:2" ht="12.6" customHeight="1" x14ac:dyDescent="0.2">
      <c r="A1" s="229" t="s">
        <v>2919</v>
      </c>
      <c r="B1" s="1" t="s">
        <v>2920</v>
      </c>
    </row>
    <row r="2" spans="1:2" x14ac:dyDescent="0.2">
      <c r="A2" s="229" t="s">
        <v>2921</v>
      </c>
      <c r="B2" s="1" t="s">
        <v>2922</v>
      </c>
    </row>
    <row r="3" spans="1:2" x14ac:dyDescent="0.2">
      <c r="A3" s="229" t="s">
        <v>2923</v>
      </c>
      <c r="B3" s="1" t="s">
        <v>2924</v>
      </c>
    </row>
    <row r="4" spans="1:2" ht="13.15" x14ac:dyDescent="0.25">
      <c r="A4" s="229" t="s">
        <v>2925</v>
      </c>
      <c r="B4" s="1" t="s">
        <v>2926</v>
      </c>
    </row>
    <row r="5" spans="1:2" ht="13.15" x14ac:dyDescent="0.25">
      <c r="A5" s="229" t="s">
        <v>2927</v>
      </c>
      <c r="B5" s="1" t="s">
        <v>2928</v>
      </c>
    </row>
    <row r="6" spans="1:2" x14ac:dyDescent="0.2">
      <c r="A6" s="229" t="s">
        <v>2929</v>
      </c>
      <c r="B6" s="1" t="s">
        <v>2930</v>
      </c>
    </row>
    <row r="7" spans="1:2" x14ac:dyDescent="0.2">
      <c r="A7" s="229" t="s">
        <v>2931</v>
      </c>
      <c r="B7" s="1" t="s">
        <v>2932</v>
      </c>
    </row>
    <row r="8" spans="1:2" ht="13.15" x14ac:dyDescent="0.25">
      <c r="A8" s="229" t="s">
        <v>2933</v>
      </c>
      <c r="B8" s="1" t="s">
        <v>2934</v>
      </c>
    </row>
    <row r="9" spans="1:2" x14ac:dyDescent="0.2">
      <c r="A9" s="229" t="s">
        <v>2935</v>
      </c>
      <c r="B9" s="1" t="s">
        <v>2936</v>
      </c>
    </row>
    <row r="10" spans="1:2" x14ac:dyDescent="0.2">
      <c r="A10" s="229" t="s">
        <v>2937</v>
      </c>
      <c r="B10" s="1" t="s">
        <v>2938</v>
      </c>
    </row>
    <row r="11" spans="1:2" x14ac:dyDescent="0.2">
      <c r="A11" s="229" t="s">
        <v>2939</v>
      </c>
      <c r="B11" s="1" t="s">
        <v>2940</v>
      </c>
    </row>
    <row r="12" spans="1:2" x14ac:dyDescent="0.2">
      <c r="A12" s="229" t="s">
        <v>2941</v>
      </c>
      <c r="B12" s="1" t="s">
        <v>2942</v>
      </c>
    </row>
    <row r="13" spans="1:2" x14ac:dyDescent="0.2">
      <c r="A13" s="229" t="s">
        <v>2943</v>
      </c>
      <c r="B13" s="1" t="s">
        <v>2944</v>
      </c>
    </row>
    <row r="14" spans="1:2" x14ac:dyDescent="0.2">
      <c r="A14" s="229" t="s">
        <v>2945</v>
      </c>
      <c r="B14" s="1" t="s">
        <v>2946</v>
      </c>
    </row>
    <row r="15" spans="1:2" x14ac:dyDescent="0.2">
      <c r="A15" s="229" t="s">
        <v>2947</v>
      </c>
      <c r="B15" s="1" t="s">
        <v>2948</v>
      </c>
    </row>
    <row r="16" spans="1:2" x14ac:dyDescent="0.2">
      <c r="A16" s="229" t="s">
        <v>2949</v>
      </c>
      <c r="B16" s="1" t="s">
        <v>2950</v>
      </c>
    </row>
    <row r="17" spans="1:2" x14ac:dyDescent="0.2">
      <c r="A17" s="229" t="s">
        <v>2951</v>
      </c>
      <c r="B17" s="1" t="s">
        <v>2952</v>
      </c>
    </row>
    <row r="18" spans="1:2" x14ac:dyDescent="0.2">
      <c r="A18" s="229" t="s">
        <v>2953</v>
      </c>
      <c r="B18" s="1" t="s">
        <v>2954</v>
      </c>
    </row>
    <row r="19" spans="1:2" x14ac:dyDescent="0.2">
      <c r="A19" s="229" t="s">
        <v>2955</v>
      </c>
      <c r="B19" s="1" t="s">
        <v>2956</v>
      </c>
    </row>
    <row r="20" spans="1:2" x14ac:dyDescent="0.2">
      <c r="A20" s="229" t="s">
        <v>2957</v>
      </c>
      <c r="B20" s="1" t="s">
        <v>2958</v>
      </c>
    </row>
    <row r="21" spans="1:2" x14ac:dyDescent="0.2">
      <c r="A21" s="229" t="s">
        <v>2959</v>
      </c>
      <c r="B21" s="1" t="s">
        <v>2960</v>
      </c>
    </row>
    <row r="22" spans="1:2" x14ac:dyDescent="0.2">
      <c r="A22" s="229" t="s">
        <v>2961</v>
      </c>
      <c r="B22" s="1" t="s">
        <v>2962</v>
      </c>
    </row>
    <row r="23" spans="1:2" x14ac:dyDescent="0.2">
      <c r="A23" s="229" t="s">
        <v>2963</v>
      </c>
      <c r="B23" s="1" t="s">
        <v>2964</v>
      </c>
    </row>
    <row r="24" spans="1:2" x14ac:dyDescent="0.2">
      <c r="A24" s="229" t="s">
        <v>2965</v>
      </c>
      <c r="B24" s="1" t="s">
        <v>2966</v>
      </c>
    </row>
    <row r="25" spans="1:2" x14ac:dyDescent="0.2">
      <c r="A25" s="229" t="s">
        <v>2967</v>
      </c>
      <c r="B25" s="1" t="s">
        <v>2968</v>
      </c>
    </row>
    <row r="26" spans="1:2" x14ac:dyDescent="0.2">
      <c r="A26" s="229" t="s">
        <v>2969</v>
      </c>
      <c r="B26" s="1" t="s">
        <v>2970</v>
      </c>
    </row>
    <row r="27" spans="1:2" x14ac:dyDescent="0.2">
      <c r="A27" s="229" t="s">
        <v>2971</v>
      </c>
      <c r="B27" s="1" t="s">
        <v>2972</v>
      </c>
    </row>
    <row r="28" spans="1:2" x14ac:dyDescent="0.2">
      <c r="A28" s="229" t="s">
        <v>2973</v>
      </c>
      <c r="B28" s="1" t="s">
        <v>2974</v>
      </c>
    </row>
    <row r="29" spans="1:2" x14ac:dyDescent="0.2">
      <c r="A29" s="229" t="s">
        <v>2975</v>
      </c>
      <c r="B29" s="1" t="s">
        <v>2976</v>
      </c>
    </row>
    <row r="30" spans="1:2" x14ac:dyDescent="0.2">
      <c r="A30" s="229" t="s">
        <v>2977</v>
      </c>
      <c r="B30" s="1" t="s">
        <v>2978</v>
      </c>
    </row>
    <row r="31" spans="1:2" x14ac:dyDescent="0.2">
      <c r="A31" s="229" t="s">
        <v>2979</v>
      </c>
      <c r="B31" s="1" t="s">
        <v>2980</v>
      </c>
    </row>
    <row r="32" spans="1:2" x14ac:dyDescent="0.2">
      <c r="A32" s="229" t="s">
        <v>2981</v>
      </c>
      <c r="B32" s="1" t="s">
        <v>2982</v>
      </c>
    </row>
    <row r="33" spans="1:2" x14ac:dyDescent="0.2">
      <c r="A33" s="229" t="s">
        <v>2983</v>
      </c>
      <c r="B33" s="1" t="s">
        <v>2984</v>
      </c>
    </row>
    <row r="34" spans="1:2" x14ac:dyDescent="0.2">
      <c r="A34" s="229" t="s">
        <v>2985</v>
      </c>
      <c r="B34" s="1" t="s">
        <v>2986</v>
      </c>
    </row>
    <row r="35" spans="1:2" x14ac:dyDescent="0.2">
      <c r="A35" s="229" t="s">
        <v>2987</v>
      </c>
      <c r="B35" s="1" t="s">
        <v>2988</v>
      </c>
    </row>
    <row r="36" spans="1:2" x14ac:dyDescent="0.2">
      <c r="A36" s="229" t="s">
        <v>2989</v>
      </c>
      <c r="B36" s="1" t="s">
        <v>2990</v>
      </c>
    </row>
    <row r="37" spans="1:2" x14ac:dyDescent="0.2">
      <c r="A37" s="229" t="s">
        <v>2991</v>
      </c>
      <c r="B37" s="1" t="s">
        <v>2992</v>
      </c>
    </row>
    <row r="38" spans="1:2" x14ac:dyDescent="0.2">
      <c r="A38" s="229" t="s">
        <v>2993</v>
      </c>
      <c r="B38" s="1" t="s">
        <v>2994</v>
      </c>
    </row>
    <row r="39" spans="1:2" x14ac:dyDescent="0.2">
      <c r="A39" s="229" t="s">
        <v>2995</v>
      </c>
      <c r="B39" s="1" t="s">
        <v>2996</v>
      </c>
    </row>
    <row r="40" spans="1:2" x14ac:dyDescent="0.2">
      <c r="A40" s="229" t="s">
        <v>2997</v>
      </c>
      <c r="B40" s="1" t="s">
        <v>2998</v>
      </c>
    </row>
    <row r="41" spans="1:2" x14ac:dyDescent="0.2">
      <c r="A41" s="229" t="s">
        <v>2999</v>
      </c>
      <c r="B41" s="1" t="s">
        <v>3000</v>
      </c>
    </row>
    <row r="42" spans="1:2" x14ac:dyDescent="0.2">
      <c r="A42" s="229" t="s">
        <v>3001</v>
      </c>
      <c r="B42" s="1" t="s">
        <v>3002</v>
      </c>
    </row>
    <row r="43" spans="1:2" x14ac:dyDescent="0.2">
      <c r="A43" s="229" t="s">
        <v>3003</v>
      </c>
      <c r="B43" s="1" t="s">
        <v>3004</v>
      </c>
    </row>
    <row r="44" spans="1:2" x14ac:dyDescent="0.2">
      <c r="A44" s="229" t="s">
        <v>3005</v>
      </c>
      <c r="B44" s="1" t="s">
        <v>3006</v>
      </c>
    </row>
    <row r="45" spans="1:2" x14ac:dyDescent="0.2">
      <c r="A45" s="229" t="s">
        <v>3007</v>
      </c>
      <c r="B45" s="1" t="s">
        <v>3008</v>
      </c>
    </row>
    <row r="46" spans="1:2" x14ac:dyDescent="0.2">
      <c r="A46" s="229" t="s">
        <v>3009</v>
      </c>
      <c r="B46" s="1" t="s">
        <v>3010</v>
      </c>
    </row>
    <row r="47" spans="1:2" x14ac:dyDescent="0.2">
      <c r="A47" s="229" t="s">
        <v>3011</v>
      </c>
      <c r="B47" s="1" t="s">
        <v>3012</v>
      </c>
    </row>
    <row r="48" spans="1:2" x14ac:dyDescent="0.2">
      <c r="A48" s="229" t="s">
        <v>3013</v>
      </c>
      <c r="B48" s="1" t="s">
        <v>3014</v>
      </c>
    </row>
    <row r="49" spans="1:2" x14ac:dyDescent="0.2">
      <c r="A49" s="229" t="s">
        <v>3015</v>
      </c>
      <c r="B49" s="1" t="s">
        <v>3016</v>
      </c>
    </row>
    <row r="50" spans="1:2" x14ac:dyDescent="0.2">
      <c r="A50" s="229" t="s">
        <v>3017</v>
      </c>
      <c r="B50" s="1" t="s">
        <v>3018</v>
      </c>
    </row>
    <row r="51" spans="1:2" x14ac:dyDescent="0.2">
      <c r="A51" s="229" t="s">
        <v>3019</v>
      </c>
      <c r="B51" s="1" t="s">
        <v>3020</v>
      </c>
    </row>
    <row r="52" spans="1:2" x14ac:dyDescent="0.2">
      <c r="A52" s="229" t="s">
        <v>3021</v>
      </c>
      <c r="B52" s="1" t="s">
        <v>3022</v>
      </c>
    </row>
    <row r="53" spans="1:2" x14ac:dyDescent="0.2">
      <c r="A53" s="229" t="s">
        <v>3023</v>
      </c>
      <c r="B53" s="1" t="s">
        <v>3024</v>
      </c>
    </row>
    <row r="54" spans="1:2" x14ac:dyDescent="0.2">
      <c r="A54" s="229" t="s">
        <v>3025</v>
      </c>
      <c r="B54" s="1" t="s">
        <v>3026</v>
      </c>
    </row>
    <row r="55" spans="1:2" x14ac:dyDescent="0.2">
      <c r="A55" s="229" t="s">
        <v>3027</v>
      </c>
      <c r="B55" s="1" t="s">
        <v>3028</v>
      </c>
    </row>
    <row r="56" spans="1:2" x14ac:dyDescent="0.2">
      <c r="A56" s="229" t="s">
        <v>3029</v>
      </c>
      <c r="B56" s="1" t="s">
        <v>3030</v>
      </c>
    </row>
    <row r="57" spans="1:2" x14ac:dyDescent="0.2">
      <c r="A57" s="229" t="s">
        <v>3031</v>
      </c>
      <c r="B57" s="1" t="s">
        <v>3032</v>
      </c>
    </row>
    <row r="58" spans="1:2" x14ac:dyDescent="0.2">
      <c r="A58" s="229" t="s">
        <v>3033</v>
      </c>
      <c r="B58" s="1" t="s">
        <v>3034</v>
      </c>
    </row>
    <row r="59" spans="1:2" x14ac:dyDescent="0.2">
      <c r="A59" s="229" t="s">
        <v>3035</v>
      </c>
      <c r="B59" s="1" t="s">
        <v>3036</v>
      </c>
    </row>
    <row r="60" spans="1:2" x14ac:dyDescent="0.2">
      <c r="A60" s="229" t="s">
        <v>3037</v>
      </c>
      <c r="B60" s="1" t="s">
        <v>3038</v>
      </c>
    </row>
    <row r="61" spans="1:2" x14ac:dyDescent="0.2">
      <c r="A61" s="229" t="s">
        <v>3039</v>
      </c>
      <c r="B61" s="1" t="s">
        <v>3040</v>
      </c>
    </row>
    <row r="62" spans="1:2" x14ac:dyDescent="0.2">
      <c r="A62" s="229" t="s">
        <v>3041</v>
      </c>
      <c r="B62" s="1" t="s">
        <v>3042</v>
      </c>
    </row>
    <row r="63" spans="1:2" x14ac:dyDescent="0.2">
      <c r="A63" s="229" t="s">
        <v>3043</v>
      </c>
      <c r="B63" s="1" t="s">
        <v>3044</v>
      </c>
    </row>
    <row r="64" spans="1:2" x14ac:dyDescent="0.2">
      <c r="A64" s="229" t="s">
        <v>3045</v>
      </c>
      <c r="B64" s="1" t="s">
        <v>3046</v>
      </c>
    </row>
    <row r="65" spans="1:2" x14ac:dyDescent="0.2">
      <c r="A65" s="229" t="s">
        <v>3047</v>
      </c>
      <c r="B65" s="1" t="s">
        <v>3048</v>
      </c>
    </row>
    <row r="66" spans="1:2" x14ac:dyDescent="0.2">
      <c r="A66" s="229" t="s">
        <v>3049</v>
      </c>
      <c r="B66" s="1" t="s">
        <v>3050</v>
      </c>
    </row>
    <row r="67" spans="1:2" x14ac:dyDescent="0.2">
      <c r="A67" s="229" t="s">
        <v>3051</v>
      </c>
      <c r="B67" s="1" t="s">
        <v>3052</v>
      </c>
    </row>
    <row r="68" spans="1:2" x14ac:dyDescent="0.2">
      <c r="A68" s="229" t="s">
        <v>3053</v>
      </c>
      <c r="B68" s="1" t="s">
        <v>3054</v>
      </c>
    </row>
    <row r="69" spans="1:2" x14ac:dyDescent="0.2">
      <c r="A69" s="229" t="s">
        <v>3055</v>
      </c>
      <c r="B69" s="1" t="s">
        <v>3056</v>
      </c>
    </row>
    <row r="70" spans="1:2" x14ac:dyDescent="0.2">
      <c r="A70" s="229" t="s">
        <v>3057</v>
      </c>
      <c r="B70" s="1" t="s">
        <v>3058</v>
      </c>
    </row>
    <row r="71" spans="1:2" x14ac:dyDescent="0.2">
      <c r="A71" s="229" t="s">
        <v>3059</v>
      </c>
      <c r="B71" s="1" t="s">
        <v>3060</v>
      </c>
    </row>
    <row r="72" spans="1:2" x14ac:dyDescent="0.2">
      <c r="A72" s="229" t="s">
        <v>3061</v>
      </c>
      <c r="B72" s="1" t="s">
        <v>3062</v>
      </c>
    </row>
    <row r="73" spans="1:2" x14ac:dyDescent="0.2">
      <c r="A73" s="229" t="s">
        <v>3063</v>
      </c>
      <c r="B73" s="1" t="s">
        <v>3064</v>
      </c>
    </row>
    <row r="74" spans="1:2" x14ac:dyDescent="0.2">
      <c r="A74" s="229" t="s">
        <v>3065</v>
      </c>
      <c r="B74" s="1" t="s">
        <v>3066</v>
      </c>
    </row>
    <row r="75" spans="1:2" x14ac:dyDescent="0.2">
      <c r="A75" s="229" t="s">
        <v>3067</v>
      </c>
      <c r="B75" s="1" t="s">
        <v>3068</v>
      </c>
    </row>
    <row r="76" spans="1:2" x14ac:dyDescent="0.2">
      <c r="A76" s="229" t="s">
        <v>3069</v>
      </c>
      <c r="B76" s="1" t="s">
        <v>3070</v>
      </c>
    </row>
    <row r="77" spans="1:2" x14ac:dyDescent="0.2">
      <c r="A77" s="229" t="s">
        <v>3071</v>
      </c>
      <c r="B77" s="1" t="s">
        <v>3072</v>
      </c>
    </row>
    <row r="78" spans="1:2" x14ac:dyDescent="0.2">
      <c r="A78" s="229" t="s">
        <v>3073</v>
      </c>
      <c r="B78" s="1" t="s">
        <v>3074</v>
      </c>
    </row>
    <row r="79" spans="1:2" x14ac:dyDescent="0.2">
      <c r="A79" s="229" t="s">
        <v>3075</v>
      </c>
      <c r="B79" s="1" t="s">
        <v>3076</v>
      </c>
    </row>
    <row r="80" spans="1:2" x14ac:dyDescent="0.2">
      <c r="A80" s="229" t="s">
        <v>3077</v>
      </c>
      <c r="B80" s="1" t="s">
        <v>3078</v>
      </c>
    </row>
    <row r="81" spans="1:2" x14ac:dyDescent="0.2">
      <c r="A81" s="229" t="s">
        <v>3079</v>
      </c>
      <c r="B81" s="1" t="s">
        <v>3080</v>
      </c>
    </row>
    <row r="82" spans="1:2" x14ac:dyDescent="0.2">
      <c r="A82" s="229" t="s">
        <v>3081</v>
      </c>
      <c r="B82" s="1" t="s">
        <v>3082</v>
      </c>
    </row>
    <row r="83" spans="1:2" x14ac:dyDescent="0.2">
      <c r="A83" s="229" t="s">
        <v>3083</v>
      </c>
      <c r="B83" s="1" t="s">
        <v>3084</v>
      </c>
    </row>
    <row r="84" spans="1:2" x14ac:dyDescent="0.2">
      <c r="A84" s="229" t="s">
        <v>3085</v>
      </c>
      <c r="B84" s="1" t="s">
        <v>3086</v>
      </c>
    </row>
    <row r="85" spans="1:2" x14ac:dyDescent="0.2">
      <c r="A85" s="229" t="s">
        <v>3087</v>
      </c>
      <c r="B85" s="1" t="s">
        <v>3088</v>
      </c>
    </row>
    <row r="86" spans="1:2" x14ac:dyDescent="0.2">
      <c r="A86" s="229" t="s">
        <v>3089</v>
      </c>
      <c r="B86" s="1" t="s">
        <v>3090</v>
      </c>
    </row>
    <row r="87" spans="1:2" x14ac:dyDescent="0.2">
      <c r="A87" s="229" t="s">
        <v>3091</v>
      </c>
      <c r="B87" s="1" t="s">
        <v>3092</v>
      </c>
    </row>
    <row r="88" spans="1:2" x14ac:dyDescent="0.2">
      <c r="A88" s="229" t="s">
        <v>3093</v>
      </c>
      <c r="B88" s="1" t="s">
        <v>3094</v>
      </c>
    </row>
    <row r="89" spans="1:2" x14ac:dyDescent="0.2">
      <c r="A89" s="229" t="s">
        <v>3095</v>
      </c>
      <c r="B89" s="1" t="s">
        <v>3096</v>
      </c>
    </row>
    <row r="90" spans="1:2" x14ac:dyDescent="0.2">
      <c r="A90" s="229" t="s">
        <v>3097</v>
      </c>
      <c r="B90" s="1" t="s">
        <v>3098</v>
      </c>
    </row>
    <row r="91" spans="1:2" x14ac:dyDescent="0.2">
      <c r="A91" s="229" t="s">
        <v>3099</v>
      </c>
      <c r="B91" s="1" t="s">
        <v>3100</v>
      </c>
    </row>
    <row r="92" spans="1:2" x14ac:dyDescent="0.2">
      <c r="A92" s="229" t="s">
        <v>3101</v>
      </c>
      <c r="B92" s="1" t="s">
        <v>3102</v>
      </c>
    </row>
    <row r="93" spans="1:2" x14ac:dyDescent="0.2">
      <c r="A93" s="229" t="s">
        <v>3103</v>
      </c>
      <c r="B93" s="1" t="s">
        <v>3104</v>
      </c>
    </row>
    <row r="94" spans="1:2" x14ac:dyDescent="0.2">
      <c r="A94" s="229" t="s">
        <v>3105</v>
      </c>
      <c r="B94" s="1" t="s">
        <v>3106</v>
      </c>
    </row>
    <row r="95" spans="1:2" x14ac:dyDescent="0.2">
      <c r="A95" s="229" t="s">
        <v>3107</v>
      </c>
      <c r="B95" s="1" t="s">
        <v>3108</v>
      </c>
    </row>
    <row r="96" spans="1:2" x14ac:dyDescent="0.2">
      <c r="A96" s="229" t="s">
        <v>3109</v>
      </c>
      <c r="B96" s="1" t="s">
        <v>3110</v>
      </c>
    </row>
    <row r="97" spans="1:2" x14ac:dyDescent="0.2">
      <c r="A97" s="229" t="s">
        <v>3111</v>
      </c>
      <c r="B97" s="1" t="s">
        <v>3112</v>
      </c>
    </row>
    <row r="98" spans="1:2" x14ac:dyDescent="0.2">
      <c r="A98" s="229" t="s">
        <v>3113</v>
      </c>
      <c r="B98" s="1" t="s">
        <v>3114</v>
      </c>
    </row>
    <row r="99" spans="1:2" x14ac:dyDescent="0.2">
      <c r="A99" s="229" t="s">
        <v>3115</v>
      </c>
      <c r="B99" s="1" t="s">
        <v>3116</v>
      </c>
    </row>
    <row r="100" spans="1:2" x14ac:dyDescent="0.2">
      <c r="A100" s="229" t="s">
        <v>3117</v>
      </c>
      <c r="B100" s="1" t="s">
        <v>3118</v>
      </c>
    </row>
    <row r="101" spans="1:2" x14ac:dyDescent="0.2">
      <c r="A101" s="229" t="s">
        <v>3119</v>
      </c>
      <c r="B101" s="1" t="s">
        <v>3120</v>
      </c>
    </row>
    <row r="102" spans="1:2" x14ac:dyDescent="0.2">
      <c r="A102" s="229" t="s">
        <v>3121</v>
      </c>
      <c r="B102" s="1" t="s">
        <v>3122</v>
      </c>
    </row>
    <row r="103" spans="1:2" x14ac:dyDescent="0.2">
      <c r="A103" s="229" t="s">
        <v>3123</v>
      </c>
      <c r="B103" s="1" t="s">
        <v>3124</v>
      </c>
    </row>
    <row r="104" spans="1:2" x14ac:dyDescent="0.2">
      <c r="A104" s="229" t="s">
        <v>3125</v>
      </c>
      <c r="B104" s="1" t="s">
        <v>3126</v>
      </c>
    </row>
    <row r="105" spans="1:2" x14ac:dyDescent="0.2">
      <c r="A105" s="229" t="s">
        <v>3127</v>
      </c>
      <c r="B105" s="1" t="s">
        <v>3128</v>
      </c>
    </row>
    <row r="106" spans="1:2" x14ac:dyDescent="0.2">
      <c r="A106" s="229" t="s">
        <v>3129</v>
      </c>
      <c r="B106" s="1" t="s">
        <v>3130</v>
      </c>
    </row>
    <row r="107" spans="1:2" x14ac:dyDescent="0.2">
      <c r="A107" s="229" t="s">
        <v>3131</v>
      </c>
      <c r="B107" s="1" t="s">
        <v>3132</v>
      </c>
    </row>
    <row r="108" spans="1:2" x14ac:dyDescent="0.2">
      <c r="A108" s="229" t="s">
        <v>3133</v>
      </c>
      <c r="B108" s="1" t="s">
        <v>3134</v>
      </c>
    </row>
    <row r="109" spans="1:2" x14ac:dyDescent="0.2">
      <c r="A109" s="229" t="s">
        <v>3135</v>
      </c>
      <c r="B109" s="1" t="s">
        <v>3136</v>
      </c>
    </row>
    <row r="110" spans="1:2" x14ac:dyDescent="0.2">
      <c r="A110" s="229" t="s">
        <v>3137</v>
      </c>
      <c r="B110" s="1" t="s">
        <v>3138</v>
      </c>
    </row>
    <row r="111" spans="1:2" x14ac:dyDescent="0.2">
      <c r="A111" s="229" t="s">
        <v>3139</v>
      </c>
      <c r="B111" s="1" t="s">
        <v>3140</v>
      </c>
    </row>
    <row r="112" spans="1:2" x14ac:dyDescent="0.2">
      <c r="A112" s="229" t="s">
        <v>3141</v>
      </c>
      <c r="B112" s="1" t="s">
        <v>3142</v>
      </c>
    </row>
    <row r="113" spans="1:2" x14ac:dyDescent="0.2">
      <c r="A113" s="229" t="s">
        <v>3143</v>
      </c>
      <c r="B113" s="1" t="s">
        <v>3144</v>
      </c>
    </row>
    <row r="114" spans="1:2" x14ac:dyDescent="0.2">
      <c r="A114" s="229" t="s">
        <v>3145</v>
      </c>
      <c r="B114" s="1" t="s">
        <v>3146</v>
      </c>
    </row>
    <row r="115" spans="1:2" x14ac:dyDescent="0.2">
      <c r="A115" s="229" t="s">
        <v>3147</v>
      </c>
      <c r="B115" s="1" t="s">
        <v>3148</v>
      </c>
    </row>
    <row r="116" spans="1:2" x14ac:dyDescent="0.2">
      <c r="A116" s="229" t="s">
        <v>3149</v>
      </c>
      <c r="B116" s="1" t="s">
        <v>3150</v>
      </c>
    </row>
    <row r="117" spans="1:2" x14ac:dyDescent="0.2">
      <c r="A117" s="229" t="s">
        <v>3151</v>
      </c>
      <c r="B117" s="1" t="s">
        <v>3152</v>
      </c>
    </row>
    <row r="118" spans="1:2" x14ac:dyDescent="0.2">
      <c r="A118" s="229" t="s">
        <v>3153</v>
      </c>
      <c r="B118" s="1" t="s">
        <v>3154</v>
      </c>
    </row>
    <row r="119" spans="1:2" x14ac:dyDescent="0.2">
      <c r="A119" s="229" t="s">
        <v>3155</v>
      </c>
      <c r="B119" s="1" t="s">
        <v>3156</v>
      </c>
    </row>
    <row r="120" spans="1:2" x14ac:dyDescent="0.2">
      <c r="A120" s="229" t="s">
        <v>3157</v>
      </c>
      <c r="B120" s="1" t="s">
        <v>3158</v>
      </c>
    </row>
    <row r="121" spans="1:2" x14ac:dyDescent="0.2">
      <c r="A121" s="229" t="s">
        <v>3159</v>
      </c>
      <c r="B121" s="1" t="s">
        <v>3160</v>
      </c>
    </row>
    <row r="122" spans="1:2" x14ac:dyDescent="0.2">
      <c r="A122" s="229" t="s">
        <v>3161</v>
      </c>
      <c r="B122" s="1" t="s">
        <v>3162</v>
      </c>
    </row>
    <row r="123" spans="1:2" x14ac:dyDescent="0.2">
      <c r="A123" s="229" t="s">
        <v>3163</v>
      </c>
      <c r="B123" s="1" t="s">
        <v>3164</v>
      </c>
    </row>
    <row r="124" spans="1:2" x14ac:dyDescent="0.2">
      <c r="A124" s="229" t="s">
        <v>3165</v>
      </c>
      <c r="B124" s="1" t="s">
        <v>3166</v>
      </c>
    </row>
    <row r="125" spans="1:2" x14ac:dyDescent="0.2">
      <c r="A125" s="229" t="s">
        <v>3167</v>
      </c>
      <c r="B125" s="1" t="s">
        <v>3168</v>
      </c>
    </row>
    <row r="126" spans="1:2" x14ac:dyDescent="0.2">
      <c r="A126" s="229" t="s">
        <v>3169</v>
      </c>
      <c r="B126" s="1" t="s">
        <v>3170</v>
      </c>
    </row>
    <row r="127" spans="1:2" x14ac:dyDescent="0.2">
      <c r="A127" s="229" t="s">
        <v>3171</v>
      </c>
      <c r="B127" s="1" t="s">
        <v>3172</v>
      </c>
    </row>
    <row r="128" spans="1:2" x14ac:dyDescent="0.2">
      <c r="A128" s="229" t="s">
        <v>3173</v>
      </c>
      <c r="B128" s="1" t="s">
        <v>3174</v>
      </c>
    </row>
    <row r="129" spans="1:2" x14ac:dyDescent="0.2">
      <c r="A129" s="229" t="s">
        <v>3175</v>
      </c>
      <c r="B129" s="1" t="s">
        <v>3176</v>
      </c>
    </row>
    <row r="130" spans="1:2" x14ac:dyDescent="0.2">
      <c r="A130" s="229" t="s">
        <v>3177</v>
      </c>
      <c r="B130" s="1" t="s">
        <v>3178</v>
      </c>
    </row>
    <row r="131" spans="1:2" x14ac:dyDescent="0.2">
      <c r="A131" s="229" t="s">
        <v>3179</v>
      </c>
      <c r="B131" s="1" t="s">
        <v>3180</v>
      </c>
    </row>
    <row r="132" spans="1:2" x14ac:dyDescent="0.2">
      <c r="A132" s="229" t="s">
        <v>3181</v>
      </c>
      <c r="B132" s="1" t="s">
        <v>3182</v>
      </c>
    </row>
    <row r="133" spans="1:2" x14ac:dyDescent="0.2">
      <c r="A133" s="229" t="s">
        <v>3183</v>
      </c>
      <c r="B133" s="1" t="s">
        <v>3184</v>
      </c>
    </row>
    <row r="134" spans="1:2" x14ac:dyDescent="0.2">
      <c r="A134" s="229" t="s">
        <v>3185</v>
      </c>
      <c r="B134" s="1" t="s">
        <v>3186</v>
      </c>
    </row>
    <row r="135" spans="1:2" x14ac:dyDescent="0.2">
      <c r="A135" s="229" t="s">
        <v>3187</v>
      </c>
      <c r="B135" s="1" t="s">
        <v>3188</v>
      </c>
    </row>
    <row r="136" spans="1:2" x14ac:dyDescent="0.2">
      <c r="A136" s="229" t="s">
        <v>3189</v>
      </c>
      <c r="B136" s="1" t="s">
        <v>3190</v>
      </c>
    </row>
    <row r="137" spans="1:2" x14ac:dyDescent="0.2">
      <c r="A137" s="229" t="s">
        <v>3191</v>
      </c>
      <c r="B137" s="1" t="s">
        <v>3192</v>
      </c>
    </row>
    <row r="138" spans="1:2" x14ac:dyDescent="0.2">
      <c r="A138" s="229" t="s">
        <v>3193</v>
      </c>
      <c r="B138" s="1" t="s">
        <v>3194</v>
      </c>
    </row>
    <row r="139" spans="1:2" x14ac:dyDescent="0.2">
      <c r="A139" s="229" t="s">
        <v>3195</v>
      </c>
      <c r="B139" s="1" t="s">
        <v>3196</v>
      </c>
    </row>
    <row r="140" spans="1:2" x14ac:dyDescent="0.2">
      <c r="A140" s="229" t="s">
        <v>3197</v>
      </c>
      <c r="B140" s="1" t="s">
        <v>3198</v>
      </c>
    </row>
    <row r="141" spans="1:2" x14ac:dyDescent="0.2">
      <c r="A141" s="229" t="s">
        <v>3199</v>
      </c>
      <c r="B141" s="1" t="s">
        <v>3200</v>
      </c>
    </row>
    <row r="142" spans="1:2" x14ac:dyDescent="0.2">
      <c r="A142" s="229" t="s">
        <v>3201</v>
      </c>
      <c r="B142" s="1" t="s">
        <v>3202</v>
      </c>
    </row>
    <row r="143" spans="1:2" x14ac:dyDescent="0.2">
      <c r="A143" s="229" t="s">
        <v>3203</v>
      </c>
      <c r="B143" s="1" t="s">
        <v>3204</v>
      </c>
    </row>
    <row r="144" spans="1:2" x14ac:dyDescent="0.2">
      <c r="A144" s="229" t="s">
        <v>3205</v>
      </c>
      <c r="B144" s="1" t="s">
        <v>3206</v>
      </c>
    </row>
    <row r="145" spans="1:2" x14ac:dyDescent="0.2">
      <c r="A145" s="229" t="s">
        <v>3207</v>
      </c>
      <c r="B145" s="1" t="s">
        <v>3208</v>
      </c>
    </row>
    <row r="146" spans="1:2" x14ac:dyDescent="0.2">
      <c r="A146" s="229" t="s">
        <v>3209</v>
      </c>
      <c r="B146" s="1" t="s">
        <v>3210</v>
      </c>
    </row>
    <row r="147" spans="1:2" x14ac:dyDescent="0.2">
      <c r="A147" s="229" t="s">
        <v>3211</v>
      </c>
      <c r="B147" s="1" t="s">
        <v>3212</v>
      </c>
    </row>
    <row r="148" spans="1:2" x14ac:dyDescent="0.2">
      <c r="A148" s="229" t="s">
        <v>3213</v>
      </c>
      <c r="B148" s="1" t="s">
        <v>3214</v>
      </c>
    </row>
    <row r="149" spans="1:2" x14ac:dyDescent="0.2">
      <c r="A149" s="229" t="s">
        <v>3215</v>
      </c>
      <c r="B149" s="1" t="s">
        <v>3216</v>
      </c>
    </row>
    <row r="150" spans="1:2" x14ac:dyDescent="0.2">
      <c r="A150" s="229" t="s">
        <v>3217</v>
      </c>
      <c r="B150" s="1" t="s">
        <v>3218</v>
      </c>
    </row>
    <row r="151" spans="1:2" x14ac:dyDescent="0.2">
      <c r="A151" s="229" t="s">
        <v>3219</v>
      </c>
      <c r="B151" s="1" t="s">
        <v>3220</v>
      </c>
    </row>
    <row r="152" spans="1:2" x14ac:dyDescent="0.2">
      <c r="A152" s="229" t="s">
        <v>3221</v>
      </c>
      <c r="B152" s="1" t="s">
        <v>3222</v>
      </c>
    </row>
    <row r="153" spans="1:2" x14ac:dyDescent="0.2">
      <c r="A153" s="229" t="s">
        <v>3223</v>
      </c>
      <c r="B153" s="1" t="s">
        <v>3224</v>
      </c>
    </row>
    <row r="154" spans="1:2" x14ac:dyDescent="0.2">
      <c r="A154" s="229" t="s">
        <v>3225</v>
      </c>
      <c r="B154" s="1" t="s">
        <v>3226</v>
      </c>
    </row>
    <row r="155" spans="1:2" x14ac:dyDescent="0.2">
      <c r="A155" s="229" t="s">
        <v>3227</v>
      </c>
      <c r="B155" s="1" t="s">
        <v>3228</v>
      </c>
    </row>
    <row r="156" spans="1:2" x14ac:dyDescent="0.2">
      <c r="A156" s="229" t="s">
        <v>3229</v>
      </c>
      <c r="B156" s="1" t="s">
        <v>3230</v>
      </c>
    </row>
    <row r="157" spans="1:2" x14ac:dyDescent="0.2">
      <c r="A157" s="229" t="s">
        <v>3231</v>
      </c>
      <c r="B157" s="1" t="s">
        <v>3232</v>
      </c>
    </row>
    <row r="158" spans="1:2" x14ac:dyDescent="0.2">
      <c r="A158" s="229" t="s">
        <v>3233</v>
      </c>
      <c r="B158" s="1" t="s">
        <v>3234</v>
      </c>
    </row>
    <row r="159" spans="1:2" x14ac:dyDescent="0.2">
      <c r="A159" s="229" t="s">
        <v>3235</v>
      </c>
      <c r="B159" s="1" t="s">
        <v>3236</v>
      </c>
    </row>
    <row r="160" spans="1:2" x14ac:dyDescent="0.2">
      <c r="A160" s="229" t="s">
        <v>3237</v>
      </c>
      <c r="B160" s="1" t="s">
        <v>3238</v>
      </c>
    </row>
    <row r="161" spans="1:2" x14ac:dyDescent="0.2">
      <c r="A161" s="229" t="s">
        <v>3239</v>
      </c>
      <c r="B161" s="1" t="s">
        <v>3240</v>
      </c>
    </row>
    <row r="162" spans="1:2" x14ac:dyDescent="0.2">
      <c r="A162" s="229" t="s">
        <v>3241</v>
      </c>
      <c r="B162" s="1" t="s">
        <v>3242</v>
      </c>
    </row>
    <row r="163" spans="1:2" x14ac:dyDescent="0.2">
      <c r="A163" s="229" t="s">
        <v>3243</v>
      </c>
      <c r="B163" s="1" t="s">
        <v>3244</v>
      </c>
    </row>
    <row r="164" spans="1:2" x14ac:dyDescent="0.2">
      <c r="A164" s="229" t="s">
        <v>3245</v>
      </c>
      <c r="B164" s="1" t="s">
        <v>3246</v>
      </c>
    </row>
    <row r="165" spans="1:2" x14ac:dyDescent="0.2">
      <c r="A165" s="229" t="s">
        <v>3247</v>
      </c>
      <c r="B165" s="1" t="s">
        <v>3248</v>
      </c>
    </row>
    <row r="166" spans="1:2" x14ac:dyDescent="0.2">
      <c r="A166" s="229" t="s">
        <v>3249</v>
      </c>
      <c r="B166" s="1" t="s">
        <v>3250</v>
      </c>
    </row>
    <row r="167" spans="1:2" x14ac:dyDescent="0.2">
      <c r="A167" s="229" t="s">
        <v>3251</v>
      </c>
      <c r="B167" s="1" t="s">
        <v>3252</v>
      </c>
    </row>
    <row r="168" spans="1:2" x14ac:dyDescent="0.2">
      <c r="A168" s="229" t="s">
        <v>3253</v>
      </c>
      <c r="B168" s="1" t="s">
        <v>3254</v>
      </c>
    </row>
    <row r="169" spans="1:2" x14ac:dyDescent="0.2">
      <c r="A169" s="229" t="s">
        <v>3255</v>
      </c>
      <c r="B169" s="1" t="s">
        <v>3256</v>
      </c>
    </row>
    <row r="170" spans="1:2" x14ac:dyDescent="0.2">
      <c r="A170" s="229" t="s">
        <v>3257</v>
      </c>
      <c r="B170" s="1" t="s">
        <v>3258</v>
      </c>
    </row>
    <row r="171" spans="1:2" x14ac:dyDescent="0.2">
      <c r="A171" s="229" t="s">
        <v>3259</v>
      </c>
      <c r="B171" s="1" t="s">
        <v>3260</v>
      </c>
    </row>
    <row r="172" spans="1:2" x14ac:dyDescent="0.2">
      <c r="A172" s="229" t="s">
        <v>3261</v>
      </c>
      <c r="B172" s="1" t="s">
        <v>3262</v>
      </c>
    </row>
    <row r="173" spans="1:2" x14ac:dyDescent="0.2">
      <c r="A173" s="229" t="s">
        <v>3263</v>
      </c>
      <c r="B173" s="1" t="s">
        <v>3264</v>
      </c>
    </row>
    <row r="174" spans="1:2" x14ac:dyDescent="0.2">
      <c r="A174" s="229" t="s">
        <v>3265</v>
      </c>
      <c r="B174" s="1" t="s">
        <v>3266</v>
      </c>
    </row>
    <row r="175" spans="1:2" x14ac:dyDescent="0.2">
      <c r="A175" s="229" t="s">
        <v>3267</v>
      </c>
      <c r="B175" s="1" t="s">
        <v>3268</v>
      </c>
    </row>
    <row r="176" spans="1:2" x14ac:dyDescent="0.2">
      <c r="A176" s="229" t="s">
        <v>3269</v>
      </c>
      <c r="B176" s="1" t="s">
        <v>3270</v>
      </c>
    </row>
    <row r="177" spans="1:2" x14ac:dyDescent="0.2">
      <c r="A177" s="229" t="s">
        <v>3271</v>
      </c>
      <c r="B177" s="1" t="s">
        <v>3272</v>
      </c>
    </row>
    <row r="178" spans="1:2" x14ac:dyDescent="0.2">
      <c r="A178" s="229" t="s">
        <v>3273</v>
      </c>
      <c r="B178" s="1" t="s">
        <v>3274</v>
      </c>
    </row>
    <row r="179" spans="1:2" x14ac:dyDescent="0.2">
      <c r="A179" s="229" t="s">
        <v>3275</v>
      </c>
      <c r="B179" s="1" t="s">
        <v>3276</v>
      </c>
    </row>
    <row r="180" spans="1:2" x14ac:dyDescent="0.2">
      <c r="A180" s="229" t="s">
        <v>3277</v>
      </c>
      <c r="B180" s="1" t="s">
        <v>3278</v>
      </c>
    </row>
    <row r="181" spans="1:2" x14ac:dyDescent="0.2">
      <c r="A181" s="229" t="s">
        <v>3279</v>
      </c>
      <c r="B181" s="1" t="s">
        <v>3280</v>
      </c>
    </row>
    <row r="182" spans="1:2" x14ac:dyDescent="0.2">
      <c r="A182" s="229" t="s">
        <v>3281</v>
      </c>
      <c r="B182" s="1" t="s">
        <v>3282</v>
      </c>
    </row>
    <row r="183" spans="1:2" x14ac:dyDescent="0.2">
      <c r="A183" s="229" t="s">
        <v>3283</v>
      </c>
      <c r="B183" s="1" t="s">
        <v>3284</v>
      </c>
    </row>
    <row r="184" spans="1:2" x14ac:dyDescent="0.2">
      <c r="A184" s="229" t="s">
        <v>3285</v>
      </c>
      <c r="B184" s="1" t="s">
        <v>3286</v>
      </c>
    </row>
    <row r="185" spans="1:2" x14ac:dyDescent="0.2">
      <c r="A185" s="229" t="s">
        <v>3287</v>
      </c>
      <c r="B185" s="1" t="s">
        <v>3288</v>
      </c>
    </row>
    <row r="186" spans="1:2" x14ac:dyDescent="0.2">
      <c r="A186" s="229" t="s">
        <v>3289</v>
      </c>
      <c r="B186" s="1" t="s">
        <v>3290</v>
      </c>
    </row>
    <row r="187" spans="1:2" x14ac:dyDescent="0.2">
      <c r="A187" s="229" t="s">
        <v>3291</v>
      </c>
      <c r="B187" s="1" t="s">
        <v>3292</v>
      </c>
    </row>
    <row r="188" spans="1:2" x14ac:dyDescent="0.2">
      <c r="A188" s="229" t="s">
        <v>3293</v>
      </c>
      <c r="B188" s="1" t="s">
        <v>3294</v>
      </c>
    </row>
    <row r="189" spans="1:2" x14ac:dyDescent="0.2">
      <c r="A189" s="229" t="s">
        <v>3295</v>
      </c>
      <c r="B189" s="1" t="s">
        <v>3296</v>
      </c>
    </row>
    <row r="190" spans="1:2" x14ac:dyDescent="0.2">
      <c r="A190" s="229" t="s">
        <v>3297</v>
      </c>
      <c r="B190" s="1" t="s">
        <v>3298</v>
      </c>
    </row>
    <row r="191" spans="1:2" x14ac:dyDescent="0.2">
      <c r="A191" s="229" t="s">
        <v>3299</v>
      </c>
      <c r="B191" s="1" t="s">
        <v>3300</v>
      </c>
    </row>
    <row r="192" spans="1:2" x14ac:dyDescent="0.2">
      <c r="A192" s="229" t="s">
        <v>3301</v>
      </c>
      <c r="B192" s="1" t="s">
        <v>3302</v>
      </c>
    </row>
    <row r="193" spans="1:2" x14ac:dyDescent="0.2">
      <c r="A193" s="229" t="s">
        <v>3303</v>
      </c>
      <c r="B193" s="1" t="s">
        <v>3304</v>
      </c>
    </row>
    <row r="194" spans="1:2" x14ac:dyDescent="0.2">
      <c r="A194" s="229" t="s">
        <v>3305</v>
      </c>
      <c r="B194" s="1" t="s">
        <v>3306</v>
      </c>
    </row>
    <row r="195" spans="1:2" x14ac:dyDescent="0.2">
      <c r="A195" s="229" t="s">
        <v>3307</v>
      </c>
      <c r="B195" s="1" t="s">
        <v>3308</v>
      </c>
    </row>
    <row r="196" spans="1:2" x14ac:dyDescent="0.2">
      <c r="A196" s="229" t="s">
        <v>3309</v>
      </c>
      <c r="B196" s="1" t="s">
        <v>3310</v>
      </c>
    </row>
    <row r="197" spans="1:2" x14ac:dyDescent="0.2">
      <c r="A197" s="229" t="s">
        <v>3311</v>
      </c>
      <c r="B197" s="1" t="s">
        <v>3312</v>
      </c>
    </row>
    <row r="198" spans="1:2" x14ac:dyDescent="0.2">
      <c r="A198" s="229" t="s">
        <v>3313</v>
      </c>
      <c r="B198" s="1" t="s">
        <v>3314</v>
      </c>
    </row>
    <row r="199" spans="1:2" x14ac:dyDescent="0.2">
      <c r="A199" s="229" t="s">
        <v>3315</v>
      </c>
      <c r="B199" s="1" t="s">
        <v>3316</v>
      </c>
    </row>
    <row r="200" spans="1:2" x14ac:dyDescent="0.2">
      <c r="A200" s="229" t="s">
        <v>3317</v>
      </c>
      <c r="B200" s="1" t="s">
        <v>3318</v>
      </c>
    </row>
    <row r="201" spans="1:2" x14ac:dyDescent="0.2">
      <c r="A201" s="229" t="s">
        <v>3319</v>
      </c>
      <c r="B201" s="1" t="s">
        <v>3320</v>
      </c>
    </row>
    <row r="202" spans="1:2" x14ac:dyDescent="0.2">
      <c r="A202" s="229" t="s">
        <v>3321</v>
      </c>
      <c r="B202" s="1" t="s">
        <v>3322</v>
      </c>
    </row>
    <row r="203" spans="1:2" x14ac:dyDescent="0.2">
      <c r="A203" s="229" t="s">
        <v>3323</v>
      </c>
      <c r="B203" s="1" t="s">
        <v>3324</v>
      </c>
    </row>
    <row r="204" spans="1:2" x14ac:dyDescent="0.2">
      <c r="A204" s="229" t="s">
        <v>3325</v>
      </c>
      <c r="B204" s="1" t="s">
        <v>3326</v>
      </c>
    </row>
    <row r="205" spans="1:2" x14ac:dyDescent="0.2">
      <c r="A205" s="229" t="s">
        <v>3327</v>
      </c>
      <c r="B205" s="1" t="s">
        <v>3328</v>
      </c>
    </row>
    <row r="206" spans="1:2" x14ac:dyDescent="0.2">
      <c r="A206" s="229" t="s">
        <v>3329</v>
      </c>
      <c r="B206" s="1" t="s">
        <v>3330</v>
      </c>
    </row>
    <row r="207" spans="1:2" x14ac:dyDescent="0.2">
      <c r="A207" s="229" t="s">
        <v>3331</v>
      </c>
      <c r="B207" s="1" t="s">
        <v>3332</v>
      </c>
    </row>
    <row r="208" spans="1:2" x14ac:dyDescent="0.2">
      <c r="A208" s="229" t="s">
        <v>3333</v>
      </c>
      <c r="B208" s="1" t="s">
        <v>3334</v>
      </c>
    </row>
    <row r="209" spans="1:2" x14ac:dyDescent="0.2">
      <c r="A209" s="229" t="s">
        <v>3335</v>
      </c>
      <c r="B209" s="1" t="s">
        <v>3336</v>
      </c>
    </row>
    <row r="210" spans="1:2" x14ac:dyDescent="0.2">
      <c r="A210" s="229" t="s">
        <v>3337</v>
      </c>
      <c r="B210" s="1" t="s">
        <v>3338</v>
      </c>
    </row>
    <row r="211" spans="1:2" x14ac:dyDescent="0.2">
      <c r="A211" s="229" t="s">
        <v>3339</v>
      </c>
      <c r="B211" s="1" t="s">
        <v>3340</v>
      </c>
    </row>
    <row r="212" spans="1:2" x14ac:dyDescent="0.2">
      <c r="A212" s="229" t="s">
        <v>3341</v>
      </c>
      <c r="B212" s="1" t="s">
        <v>3342</v>
      </c>
    </row>
    <row r="213" spans="1:2" x14ac:dyDescent="0.2">
      <c r="A213" s="229" t="s">
        <v>3343</v>
      </c>
      <c r="B213" s="1" t="s">
        <v>3344</v>
      </c>
    </row>
    <row r="214" spans="1:2" x14ac:dyDescent="0.2">
      <c r="A214" s="229" t="s">
        <v>3345</v>
      </c>
      <c r="B214" s="1" t="s">
        <v>3346</v>
      </c>
    </row>
    <row r="215" spans="1:2" x14ac:dyDescent="0.2">
      <c r="A215" s="229" t="s">
        <v>3347</v>
      </c>
      <c r="B215" s="1" t="s">
        <v>3348</v>
      </c>
    </row>
    <row r="216" spans="1:2" x14ac:dyDescent="0.2">
      <c r="A216" s="229" t="s">
        <v>3349</v>
      </c>
      <c r="B216" s="1" t="s">
        <v>3350</v>
      </c>
    </row>
    <row r="217" spans="1:2" x14ac:dyDescent="0.2">
      <c r="A217" s="229" t="s">
        <v>3351</v>
      </c>
      <c r="B217" s="1" t="s">
        <v>3352</v>
      </c>
    </row>
    <row r="218" spans="1:2" x14ac:dyDescent="0.2">
      <c r="A218" s="229" t="s">
        <v>3353</v>
      </c>
      <c r="B218" s="1" t="s">
        <v>3354</v>
      </c>
    </row>
    <row r="219" spans="1:2" x14ac:dyDescent="0.2">
      <c r="A219" s="229" t="s">
        <v>3355</v>
      </c>
      <c r="B219" s="1" t="s">
        <v>3356</v>
      </c>
    </row>
    <row r="220" spans="1:2" x14ac:dyDescent="0.2">
      <c r="A220" s="229" t="s">
        <v>3357</v>
      </c>
      <c r="B220" s="1" t="s">
        <v>3358</v>
      </c>
    </row>
    <row r="221" spans="1:2" x14ac:dyDescent="0.2">
      <c r="A221" s="229" t="s">
        <v>3359</v>
      </c>
      <c r="B221" s="1" t="s">
        <v>3360</v>
      </c>
    </row>
    <row r="222" spans="1:2" x14ac:dyDescent="0.2">
      <c r="A222" s="229" t="s">
        <v>3361</v>
      </c>
      <c r="B222" s="1" t="s">
        <v>3362</v>
      </c>
    </row>
    <row r="223" spans="1:2" x14ac:dyDescent="0.2">
      <c r="A223" s="229" t="s">
        <v>3363</v>
      </c>
      <c r="B223" s="1" t="s">
        <v>3364</v>
      </c>
    </row>
    <row r="224" spans="1:2" x14ac:dyDescent="0.2">
      <c r="A224" s="229" t="s">
        <v>3365</v>
      </c>
      <c r="B224" s="1" t="s">
        <v>3366</v>
      </c>
    </row>
    <row r="225" spans="1:2" x14ac:dyDescent="0.2">
      <c r="A225" s="229" t="s">
        <v>3367</v>
      </c>
      <c r="B225" s="1" t="s">
        <v>3368</v>
      </c>
    </row>
    <row r="226" spans="1:2" x14ac:dyDescent="0.2">
      <c r="A226" s="229" t="s">
        <v>3369</v>
      </c>
      <c r="B226" s="1" t="s">
        <v>3370</v>
      </c>
    </row>
    <row r="227" spans="1:2" x14ac:dyDescent="0.2">
      <c r="A227" s="229" t="s">
        <v>3371</v>
      </c>
      <c r="B227" s="1" t="s">
        <v>3372</v>
      </c>
    </row>
    <row r="228" spans="1:2" x14ac:dyDescent="0.2">
      <c r="A228" s="229" t="s">
        <v>3373</v>
      </c>
      <c r="B228" s="1" t="s">
        <v>3374</v>
      </c>
    </row>
    <row r="229" spans="1:2" x14ac:dyDescent="0.2">
      <c r="A229" s="229" t="s">
        <v>3375</v>
      </c>
      <c r="B229" s="1" t="s">
        <v>3376</v>
      </c>
    </row>
    <row r="230" spans="1:2" x14ac:dyDescent="0.2">
      <c r="A230" s="229" t="s">
        <v>3377</v>
      </c>
      <c r="B230" s="1" t="s">
        <v>3378</v>
      </c>
    </row>
    <row r="231" spans="1:2" x14ac:dyDescent="0.2">
      <c r="A231" s="229" t="s">
        <v>3379</v>
      </c>
      <c r="B231" s="1" t="s">
        <v>3380</v>
      </c>
    </row>
    <row r="232" spans="1:2" x14ac:dyDescent="0.2">
      <c r="A232" s="229" t="s">
        <v>3381</v>
      </c>
      <c r="B232" s="1" t="s">
        <v>3382</v>
      </c>
    </row>
    <row r="233" spans="1:2" x14ac:dyDescent="0.2">
      <c r="A233" s="229" t="s">
        <v>3383</v>
      </c>
      <c r="B233" s="1" t="s">
        <v>3384</v>
      </c>
    </row>
    <row r="234" spans="1:2" x14ac:dyDescent="0.2">
      <c r="A234" s="229" t="s">
        <v>3385</v>
      </c>
      <c r="B234" s="1" t="s">
        <v>3386</v>
      </c>
    </row>
    <row r="235" spans="1:2" x14ac:dyDescent="0.2">
      <c r="A235" s="229" t="s">
        <v>3387</v>
      </c>
      <c r="B235" s="1" t="s">
        <v>3388</v>
      </c>
    </row>
    <row r="236" spans="1:2" x14ac:dyDescent="0.2">
      <c r="A236" s="229" t="s">
        <v>3389</v>
      </c>
      <c r="B236" s="1" t="s">
        <v>3390</v>
      </c>
    </row>
    <row r="237" spans="1:2" x14ac:dyDescent="0.2">
      <c r="A237" s="229" t="s">
        <v>3391</v>
      </c>
      <c r="B237" s="1" t="s">
        <v>3392</v>
      </c>
    </row>
    <row r="238" spans="1:2" x14ac:dyDescent="0.2">
      <c r="A238" s="229" t="s">
        <v>3393</v>
      </c>
      <c r="B238" s="1" t="s">
        <v>3394</v>
      </c>
    </row>
    <row r="239" spans="1:2" x14ac:dyDescent="0.2">
      <c r="A239" s="229" t="s">
        <v>3395</v>
      </c>
      <c r="B239" s="1" t="s">
        <v>3396</v>
      </c>
    </row>
    <row r="240" spans="1:2" x14ac:dyDescent="0.2">
      <c r="A240" s="229" t="s">
        <v>3397</v>
      </c>
      <c r="B240" s="1" t="s">
        <v>3398</v>
      </c>
    </row>
    <row r="241" spans="1:2" x14ac:dyDescent="0.2">
      <c r="A241" s="229" t="s">
        <v>3399</v>
      </c>
      <c r="B241" s="1" t="s">
        <v>3400</v>
      </c>
    </row>
    <row r="242" spans="1:2" x14ac:dyDescent="0.2">
      <c r="A242" s="229" t="s">
        <v>3401</v>
      </c>
      <c r="B242" s="1" t="s">
        <v>3402</v>
      </c>
    </row>
    <row r="243" spans="1:2" x14ac:dyDescent="0.2">
      <c r="A243" s="229" t="s">
        <v>3403</v>
      </c>
      <c r="B243" s="1" t="s">
        <v>3404</v>
      </c>
    </row>
    <row r="244" spans="1:2" x14ac:dyDescent="0.2">
      <c r="A244" s="229" t="s">
        <v>3405</v>
      </c>
      <c r="B244" s="1" t="s">
        <v>3406</v>
      </c>
    </row>
    <row r="245" spans="1:2" x14ac:dyDescent="0.2">
      <c r="A245" s="229" t="s">
        <v>3407</v>
      </c>
      <c r="B245" s="1" t="s">
        <v>3408</v>
      </c>
    </row>
    <row r="246" spans="1:2" x14ac:dyDescent="0.2">
      <c r="A246" s="229" t="s">
        <v>3409</v>
      </c>
      <c r="B246" s="1" t="s">
        <v>3410</v>
      </c>
    </row>
    <row r="247" spans="1:2" x14ac:dyDescent="0.2">
      <c r="A247" s="229" t="s">
        <v>3411</v>
      </c>
      <c r="B247" s="1" t="s">
        <v>3412</v>
      </c>
    </row>
    <row r="248" spans="1:2" x14ac:dyDescent="0.2">
      <c r="A248" s="229" t="s">
        <v>3413</v>
      </c>
      <c r="B248" s="1" t="s">
        <v>3414</v>
      </c>
    </row>
    <row r="249" spans="1:2" x14ac:dyDescent="0.2">
      <c r="A249" s="229" t="s">
        <v>3415</v>
      </c>
      <c r="B249" s="1" t="s">
        <v>3416</v>
      </c>
    </row>
    <row r="250" spans="1:2" x14ac:dyDescent="0.2">
      <c r="A250" s="229" t="s">
        <v>3417</v>
      </c>
      <c r="B250" s="1" t="s">
        <v>3418</v>
      </c>
    </row>
    <row r="251" spans="1:2" x14ac:dyDescent="0.2">
      <c r="A251" s="229" t="s">
        <v>3419</v>
      </c>
      <c r="B251" s="1" t="s">
        <v>3420</v>
      </c>
    </row>
    <row r="252" spans="1:2" x14ac:dyDescent="0.2">
      <c r="A252" s="229" t="s">
        <v>3421</v>
      </c>
      <c r="B252" s="1" t="s">
        <v>3422</v>
      </c>
    </row>
    <row r="253" spans="1:2" x14ac:dyDescent="0.2">
      <c r="A253" s="229" t="s">
        <v>3423</v>
      </c>
      <c r="B253" s="1" t="s">
        <v>3424</v>
      </c>
    </row>
    <row r="254" spans="1:2" x14ac:dyDescent="0.2">
      <c r="A254" s="229" t="s">
        <v>3425</v>
      </c>
      <c r="B254" s="1" t="s">
        <v>3426</v>
      </c>
    </row>
    <row r="255" spans="1:2" x14ac:dyDescent="0.2">
      <c r="A255" s="229" t="s">
        <v>3427</v>
      </c>
      <c r="B255" s="1" t="s">
        <v>3428</v>
      </c>
    </row>
    <row r="256" spans="1:2" x14ac:dyDescent="0.2">
      <c r="A256" s="229" t="s">
        <v>3429</v>
      </c>
      <c r="B256" s="1" t="s">
        <v>3430</v>
      </c>
    </row>
    <row r="257" spans="1:2" x14ac:dyDescent="0.2">
      <c r="A257" s="229" t="s">
        <v>3431</v>
      </c>
      <c r="B257" s="1" t="s">
        <v>3432</v>
      </c>
    </row>
    <row r="258" spans="1:2" x14ac:dyDescent="0.2">
      <c r="A258" s="229" t="s">
        <v>3433</v>
      </c>
      <c r="B258" s="1" t="s">
        <v>3434</v>
      </c>
    </row>
    <row r="259" spans="1:2" x14ac:dyDescent="0.2">
      <c r="A259" s="229" t="s">
        <v>3435</v>
      </c>
      <c r="B259" s="1" t="s">
        <v>3436</v>
      </c>
    </row>
    <row r="260" spans="1:2" x14ac:dyDescent="0.2">
      <c r="A260" s="229" t="s">
        <v>3437</v>
      </c>
      <c r="B260" s="1" t="s">
        <v>3438</v>
      </c>
    </row>
    <row r="261" spans="1:2" x14ac:dyDescent="0.2">
      <c r="A261" s="229" t="s">
        <v>3439</v>
      </c>
      <c r="B261" s="1" t="s">
        <v>3440</v>
      </c>
    </row>
    <row r="262" spans="1:2" x14ac:dyDescent="0.2">
      <c r="A262" s="229" t="s">
        <v>3441</v>
      </c>
      <c r="B262" s="1" t="s">
        <v>3442</v>
      </c>
    </row>
    <row r="263" spans="1:2" x14ac:dyDescent="0.2">
      <c r="A263" s="229" t="s">
        <v>3443</v>
      </c>
      <c r="B263" s="1" t="s">
        <v>3444</v>
      </c>
    </row>
    <row r="264" spans="1:2" x14ac:dyDescent="0.2">
      <c r="A264" s="229" t="s">
        <v>3445</v>
      </c>
      <c r="B264" s="1" t="s">
        <v>3446</v>
      </c>
    </row>
    <row r="265" spans="1:2" x14ac:dyDescent="0.2">
      <c r="A265" s="229" t="s">
        <v>3447</v>
      </c>
      <c r="B265" s="1" t="s">
        <v>3448</v>
      </c>
    </row>
    <row r="266" spans="1:2" x14ac:dyDescent="0.2">
      <c r="A266" s="229" t="s">
        <v>3449</v>
      </c>
      <c r="B266" s="1" t="s">
        <v>3450</v>
      </c>
    </row>
    <row r="267" spans="1:2" x14ac:dyDescent="0.2">
      <c r="A267" s="229" t="s">
        <v>3451</v>
      </c>
      <c r="B267" s="1" t="s">
        <v>3452</v>
      </c>
    </row>
    <row r="268" spans="1:2" x14ac:dyDescent="0.2">
      <c r="A268" s="229" t="s">
        <v>3453</v>
      </c>
      <c r="B268" s="1" t="s">
        <v>3454</v>
      </c>
    </row>
    <row r="269" spans="1:2" x14ac:dyDescent="0.2">
      <c r="A269" s="229" t="s">
        <v>3455</v>
      </c>
      <c r="B269" s="1" t="s">
        <v>3456</v>
      </c>
    </row>
    <row r="270" spans="1:2" x14ac:dyDescent="0.2">
      <c r="A270" s="229" t="s">
        <v>3457</v>
      </c>
      <c r="B270" s="1" t="s">
        <v>3458</v>
      </c>
    </row>
    <row r="271" spans="1:2" x14ac:dyDescent="0.2">
      <c r="A271" s="229" t="s">
        <v>3459</v>
      </c>
      <c r="B271" s="1" t="s">
        <v>3460</v>
      </c>
    </row>
    <row r="272" spans="1:2" x14ac:dyDescent="0.2">
      <c r="A272" s="229" t="s">
        <v>3461</v>
      </c>
      <c r="B272" s="1" t="s">
        <v>3462</v>
      </c>
    </row>
    <row r="273" spans="1:2" x14ac:dyDescent="0.2">
      <c r="A273" s="229" t="s">
        <v>3463</v>
      </c>
      <c r="B273" s="1" t="s">
        <v>3464</v>
      </c>
    </row>
    <row r="274" spans="1:2" x14ac:dyDescent="0.2">
      <c r="A274" s="229" t="s">
        <v>3465</v>
      </c>
      <c r="B274" s="1" t="s">
        <v>3466</v>
      </c>
    </row>
    <row r="275" spans="1:2" x14ac:dyDescent="0.2">
      <c r="A275" s="229" t="s">
        <v>3467</v>
      </c>
      <c r="B275" s="1" t="s">
        <v>3468</v>
      </c>
    </row>
    <row r="276" spans="1:2" x14ac:dyDescent="0.2">
      <c r="A276" s="229" t="s">
        <v>3469</v>
      </c>
      <c r="B276" s="1" t="s">
        <v>3470</v>
      </c>
    </row>
    <row r="277" spans="1:2" x14ac:dyDescent="0.2">
      <c r="A277" s="229" t="s">
        <v>3471</v>
      </c>
      <c r="B277" s="1" t="s">
        <v>3472</v>
      </c>
    </row>
    <row r="278" spans="1:2" x14ac:dyDescent="0.2">
      <c r="A278" s="229" t="s">
        <v>3473</v>
      </c>
      <c r="B278" s="1" t="s">
        <v>3474</v>
      </c>
    </row>
    <row r="279" spans="1:2" x14ac:dyDescent="0.2">
      <c r="A279" s="229" t="s">
        <v>3475</v>
      </c>
      <c r="B279" s="1" t="s">
        <v>3476</v>
      </c>
    </row>
    <row r="280" spans="1:2" x14ac:dyDescent="0.2">
      <c r="A280" s="229" t="s">
        <v>5</v>
      </c>
      <c r="B280" s="1" t="s">
        <v>3477</v>
      </c>
    </row>
    <row r="281" spans="1:2" x14ac:dyDescent="0.2">
      <c r="A281" s="229" t="s">
        <v>3478</v>
      </c>
      <c r="B281" s="1" t="s">
        <v>3479</v>
      </c>
    </row>
    <row r="282" spans="1:2" x14ac:dyDescent="0.2">
      <c r="A282" s="229" t="s">
        <v>3480</v>
      </c>
      <c r="B282" s="1" t="s">
        <v>3481</v>
      </c>
    </row>
    <row r="283" spans="1:2" x14ac:dyDescent="0.2">
      <c r="A283" s="229" t="s">
        <v>3482</v>
      </c>
      <c r="B283" s="1" t="s">
        <v>3483</v>
      </c>
    </row>
    <row r="284" spans="1:2" x14ac:dyDescent="0.2">
      <c r="A284" s="229" t="s">
        <v>3484</v>
      </c>
      <c r="B284" s="1" t="s">
        <v>3485</v>
      </c>
    </row>
    <row r="285" spans="1:2" x14ac:dyDescent="0.2">
      <c r="A285" s="229" t="s">
        <v>3486</v>
      </c>
      <c r="B285" s="1" t="s">
        <v>3487</v>
      </c>
    </row>
    <row r="286" spans="1:2" x14ac:dyDescent="0.2">
      <c r="A286" s="229" t="s">
        <v>3488</v>
      </c>
      <c r="B286" s="1" t="s">
        <v>3489</v>
      </c>
    </row>
    <row r="287" spans="1:2" x14ac:dyDescent="0.2">
      <c r="A287" s="229" t="s">
        <v>3490</v>
      </c>
      <c r="B287" s="1" t="s">
        <v>3491</v>
      </c>
    </row>
    <row r="288" spans="1:2" x14ac:dyDescent="0.2">
      <c r="A288" s="229" t="s">
        <v>3492</v>
      </c>
      <c r="B288" s="1" t="s">
        <v>3493</v>
      </c>
    </row>
    <row r="289" spans="1:2" x14ac:dyDescent="0.2">
      <c r="A289" s="229" t="s">
        <v>3494</v>
      </c>
      <c r="B289" s="1" t="s">
        <v>3495</v>
      </c>
    </row>
    <row r="290" spans="1:2" x14ac:dyDescent="0.2">
      <c r="A290" s="229" t="s">
        <v>3496</v>
      </c>
      <c r="B290" s="1" t="s">
        <v>3497</v>
      </c>
    </row>
    <row r="291" spans="1:2" x14ac:dyDescent="0.2">
      <c r="A291" s="229" t="s">
        <v>3498</v>
      </c>
      <c r="B291" s="1" t="s">
        <v>3499</v>
      </c>
    </row>
    <row r="292" spans="1:2" x14ac:dyDescent="0.2">
      <c r="A292" s="229" t="s">
        <v>3500</v>
      </c>
      <c r="B292" s="1" t="s">
        <v>3501</v>
      </c>
    </row>
    <row r="293" spans="1:2" x14ac:dyDescent="0.2">
      <c r="A293" s="229" t="s">
        <v>3502</v>
      </c>
      <c r="B293" s="1" t="s">
        <v>3503</v>
      </c>
    </row>
    <row r="294" spans="1:2" x14ac:dyDescent="0.2">
      <c r="A294" s="229" t="s">
        <v>3504</v>
      </c>
      <c r="B294" s="1" t="s">
        <v>3505</v>
      </c>
    </row>
    <row r="295" spans="1:2" x14ac:dyDescent="0.2">
      <c r="A295" s="229" t="s">
        <v>3506</v>
      </c>
      <c r="B295" s="1" t="s">
        <v>3507</v>
      </c>
    </row>
    <row r="296" spans="1:2" x14ac:dyDescent="0.2">
      <c r="A296" s="229" t="s">
        <v>3508</v>
      </c>
      <c r="B296" s="1" t="s">
        <v>3509</v>
      </c>
    </row>
    <row r="297" spans="1:2" x14ac:dyDescent="0.2">
      <c r="A297" s="229" t="s">
        <v>3510</v>
      </c>
      <c r="B297" s="1" t="s">
        <v>3511</v>
      </c>
    </row>
    <row r="298" spans="1:2" x14ac:dyDescent="0.2">
      <c r="A298" s="229" t="s">
        <v>3512</v>
      </c>
      <c r="B298" s="1" t="s">
        <v>3513</v>
      </c>
    </row>
    <row r="299" spans="1:2" x14ac:dyDescent="0.2">
      <c r="A299" s="229" t="s">
        <v>3514</v>
      </c>
      <c r="B299" s="1" t="s">
        <v>3515</v>
      </c>
    </row>
    <row r="300" spans="1:2" x14ac:dyDescent="0.2">
      <c r="A300" s="229" t="s">
        <v>3516</v>
      </c>
      <c r="B300" s="1" t="s">
        <v>3517</v>
      </c>
    </row>
    <row r="301" spans="1:2" x14ac:dyDescent="0.2">
      <c r="A301" s="229" t="s">
        <v>3518</v>
      </c>
      <c r="B301" s="1" t="s">
        <v>3519</v>
      </c>
    </row>
    <row r="302" spans="1:2" x14ac:dyDescent="0.2">
      <c r="A302" s="229" t="s">
        <v>3520</v>
      </c>
      <c r="B302" s="1" t="s">
        <v>3521</v>
      </c>
    </row>
    <row r="303" spans="1:2" x14ac:dyDescent="0.2">
      <c r="A303" s="229" t="s">
        <v>3522</v>
      </c>
      <c r="B303" s="1" t="s">
        <v>3523</v>
      </c>
    </row>
    <row r="304" spans="1:2" x14ac:dyDescent="0.2">
      <c r="A304" s="229" t="s">
        <v>3524</v>
      </c>
      <c r="B304" s="1" t="s">
        <v>3525</v>
      </c>
    </row>
    <row r="305" spans="1:2" x14ac:dyDescent="0.2">
      <c r="A305" s="229" t="s">
        <v>3526</v>
      </c>
      <c r="B305" s="1" t="s">
        <v>3527</v>
      </c>
    </row>
    <row r="306" spans="1:2" x14ac:dyDescent="0.2">
      <c r="A306" s="229" t="s">
        <v>3528</v>
      </c>
      <c r="B306" s="1" t="s">
        <v>3529</v>
      </c>
    </row>
    <row r="307" spans="1:2" x14ac:dyDescent="0.2">
      <c r="A307" s="229" t="s">
        <v>3530</v>
      </c>
      <c r="B307" s="1" t="s">
        <v>3531</v>
      </c>
    </row>
    <row r="308" spans="1:2" x14ac:dyDescent="0.2">
      <c r="A308" s="229" t="s">
        <v>3532</v>
      </c>
      <c r="B308" s="1" t="s">
        <v>3533</v>
      </c>
    </row>
    <row r="309" spans="1:2" x14ac:dyDescent="0.2">
      <c r="A309" s="229" t="s">
        <v>3534</v>
      </c>
      <c r="B309" s="1" t="s">
        <v>3535</v>
      </c>
    </row>
    <row r="310" spans="1:2" x14ac:dyDescent="0.2">
      <c r="A310" s="229" t="s">
        <v>3536</v>
      </c>
      <c r="B310" s="1" t="s">
        <v>3537</v>
      </c>
    </row>
    <row r="311" spans="1:2" x14ac:dyDescent="0.2">
      <c r="A311" s="229" t="s">
        <v>3538</v>
      </c>
      <c r="B311" s="1" t="s">
        <v>3539</v>
      </c>
    </row>
    <row r="312" spans="1:2" x14ac:dyDescent="0.2">
      <c r="A312" s="229" t="s">
        <v>3540</v>
      </c>
      <c r="B312" s="1" t="s">
        <v>3541</v>
      </c>
    </row>
    <row r="313" spans="1:2" x14ac:dyDescent="0.2">
      <c r="A313" s="229" t="s">
        <v>3542</v>
      </c>
      <c r="B313" s="1" t="s">
        <v>3543</v>
      </c>
    </row>
    <row r="314" spans="1:2" x14ac:dyDescent="0.2">
      <c r="A314" s="229" t="s">
        <v>3544</v>
      </c>
      <c r="B314" s="1" t="s">
        <v>3545</v>
      </c>
    </row>
    <row r="315" spans="1:2" x14ac:dyDescent="0.2">
      <c r="A315" s="229" t="s">
        <v>3546</v>
      </c>
      <c r="B315" s="1" t="s">
        <v>3547</v>
      </c>
    </row>
    <row r="316" spans="1:2" x14ac:dyDescent="0.2">
      <c r="A316" s="229" t="s">
        <v>3548</v>
      </c>
      <c r="B316" s="1" t="s">
        <v>3549</v>
      </c>
    </row>
    <row r="317" spans="1:2" x14ac:dyDescent="0.2">
      <c r="A317" s="229" t="s">
        <v>3550</v>
      </c>
      <c r="B317" s="1" t="s">
        <v>3551</v>
      </c>
    </row>
    <row r="318" spans="1:2" x14ac:dyDescent="0.2">
      <c r="A318" s="229" t="s">
        <v>3552</v>
      </c>
      <c r="B318" s="1" t="s">
        <v>3553</v>
      </c>
    </row>
    <row r="319" spans="1:2" x14ac:dyDescent="0.2">
      <c r="A319" s="229" t="s">
        <v>3554</v>
      </c>
      <c r="B319" s="1" t="s">
        <v>3555</v>
      </c>
    </row>
    <row r="320" spans="1:2" x14ac:dyDescent="0.2">
      <c r="A320" s="229" t="s">
        <v>3556</v>
      </c>
      <c r="B320" s="1" t="s">
        <v>3557</v>
      </c>
    </row>
    <row r="321" spans="1:2" x14ac:dyDescent="0.2">
      <c r="A321" s="229" t="s">
        <v>3558</v>
      </c>
      <c r="B321" s="1" t="s">
        <v>3559</v>
      </c>
    </row>
    <row r="322" spans="1:2" x14ac:dyDescent="0.2">
      <c r="A322" s="229" t="s">
        <v>3560</v>
      </c>
      <c r="B322" s="1" t="s">
        <v>3561</v>
      </c>
    </row>
    <row r="323" spans="1:2" x14ac:dyDescent="0.2">
      <c r="A323" s="229" t="s">
        <v>3562</v>
      </c>
      <c r="B323" s="1" t="s">
        <v>3563</v>
      </c>
    </row>
    <row r="324" spans="1:2" x14ac:dyDescent="0.2">
      <c r="A324" s="229" t="s">
        <v>3564</v>
      </c>
      <c r="B324" s="1" t="s">
        <v>3565</v>
      </c>
    </row>
    <row r="325" spans="1:2" x14ac:dyDescent="0.2">
      <c r="A325" s="229" t="s">
        <v>3566</v>
      </c>
      <c r="B325" s="1" t="s">
        <v>3567</v>
      </c>
    </row>
    <row r="326" spans="1:2" x14ac:dyDescent="0.2">
      <c r="A326" s="229" t="s">
        <v>3568</v>
      </c>
      <c r="B326" s="1" t="s">
        <v>3569</v>
      </c>
    </row>
    <row r="327" spans="1:2" x14ac:dyDescent="0.2">
      <c r="A327" s="229" t="s">
        <v>3570</v>
      </c>
      <c r="B327" s="1" t="s">
        <v>3571</v>
      </c>
    </row>
    <row r="328" spans="1:2" x14ac:dyDescent="0.2">
      <c r="A328" s="229" t="s">
        <v>3572</v>
      </c>
      <c r="B328" s="1" t="s">
        <v>3573</v>
      </c>
    </row>
    <row r="329" spans="1:2" x14ac:dyDescent="0.2">
      <c r="A329" s="229" t="s">
        <v>3574</v>
      </c>
      <c r="B329" s="1" t="s">
        <v>3575</v>
      </c>
    </row>
    <row r="330" spans="1:2" x14ac:dyDescent="0.2">
      <c r="A330" s="229" t="s">
        <v>3576</v>
      </c>
      <c r="B330" s="1" t="s">
        <v>3577</v>
      </c>
    </row>
    <row r="331" spans="1:2" x14ac:dyDescent="0.2">
      <c r="A331" s="229" t="s">
        <v>3578</v>
      </c>
      <c r="B331" s="1" t="s">
        <v>3579</v>
      </c>
    </row>
    <row r="332" spans="1:2" x14ac:dyDescent="0.2">
      <c r="A332" s="229" t="s">
        <v>3580</v>
      </c>
      <c r="B332" s="1" t="s">
        <v>3581</v>
      </c>
    </row>
    <row r="333" spans="1:2" x14ac:dyDescent="0.2">
      <c r="A333" s="229" t="s">
        <v>3582</v>
      </c>
      <c r="B333" s="1" t="s">
        <v>3583</v>
      </c>
    </row>
    <row r="334" spans="1:2" x14ac:dyDescent="0.2">
      <c r="A334" s="229" t="s">
        <v>3584</v>
      </c>
      <c r="B334" s="1" t="s">
        <v>3585</v>
      </c>
    </row>
    <row r="335" spans="1:2" x14ac:dyDescent="0.2">
      <c r="A335" s="229" t="s">
        <v>3586</v>
      </c>
      <c r="B335" s="1" t="s">
        <v>3587</v>
      </c>
    </row>
    <row r="336" spans="1:2" x14ac:dyDescent="0.2">
      <c r="A336" s="229" t="s">
        <v>3588</v>
      </c>
      <c r="B336" s="1" t="s">
        <v>3589</v>
      </c>
    </row>
    <row r="337" spans="1:2" x14ac:dyDescent="0.2">
      <c r="A337" s="229" t="s">
        <v>3590</v>
      </c>
      <c r="B337" s="1" t="s">
        <v>3591</v>
      </c>
    </row>
    <row r="338" spans="1:2" x14ac:dyDescent="0.2">
      <c r="A338" s="229" t="s">
        <v>3592</v>
      </c>
      <c r="B338" s="1" t="s">
        <v>3593</v>
      </c>
    </row>
    <row r="339" spans="1:2" x14ac:dyDescent="0.2">
      <c r="A339" s="229" t="s">
        <v>3594</v>
      </c>
      <c r="B339" s="1" t="s">
        <v>3595</v>
      </c>
    </row>
    <row r="340" spans="1:2" x14ac:dyDescent="0.2">
      <c r="A340" s="229" t="s">
        <v>3596</v>
      </c>
      <c r="B340" s="1" t="s">
        <v>3597</v>
      </c>
    </row>
    <row r="341" spans="1:2" x14ac:dyDescent="0.2">
      <c r="A341" s="229" t="s">
        <v>3598</v>
      </c>
      <c r="B341" s="1" t="s">
        <v>3599</v>
      </c>
    </row>
    <row r="342" spans="1:2" x14ac:dyDescent="0.2">
      <c r="A342" s="229" t="s">
        <v>3600</v>
      </c>
      <c r="B342" s="1" t="s">
        <v>3601</v>
      </c>
    </row>
    <row r="343" spans="1:2" x14ac:dyDescent="0.2">
      <c r="A343" s="229" t="s">
        <v>3602</v>
      </c>
      <c r="B343" s="1" t="s">
        <v>3603</v>
      </c>
    </row>
    <row r="344" spans="1:2" x14ac:dyDescent="0.2">
      <c r="A344" s="229" t="s">
        <v>3604</v>
      </c>
      <c r="B344" s="1" t="s">
        <v>3605</v>
      </c>
    </row>
    <row r="345" spans="1:2" x14ac:dyDescent="0.2">
      <c r="A345" s="229" t="s">
        <v>3606</v>
      </c>
      <c r="B345" s="1" t="s">
        <v>3607</v>
      </c>
    </row>
    <row r="346" spans="1:2" x14ac:dyDescent="0.2">
      <c r="A346" s="229" t="s">
        <v>3608</v>
      </c>
      <c r="B346" s="1" t="s">
        <v>3609</v>
      </c>
    </row>
    <row r="347" spans="1:2" x14ac:dyDescent="0.2">
      <c r="A347" s="229" t="s">
        <v>3610</v>
      </c>
      <c r="B347" s="1" t="s">
        <v>3611</v>
      </c>
    </row>
    <row r="348" spans="1:2" x14ac:dyDescent="0.2">
      <c r="A348" s="229" t="s">
        <v>3612</v>
      </c>
      <c r="B348" s="1" t="s">
        <v>3613</v>
      </c>
    </row>
    <row r="349" spans="1:2" x14ac:dyDescent="0.2">
      <c r="A349" s="229" t="s">
        <v>3614</v>
      </c>
      <c r="B349" s="1" t="s">
        <v>3615</v>
      </c>
    </row>
    <row r="350" spans="1:2" x14ac:dyDescent="0.2">
      <c r="A350" s="229" t="s">
        <v>3616</v>
      </c>
      <c r="B350" s="1" t="s">
        <v>3617</v>
      </c>
    </row>
    <row r="351" spans="1:2" x14ac:dyDescent="0.2">
      <c r="A351" s="229" t="s">
        <v>3618</v>
      </c>
      <c r="B351" s="1" t="s">
        <v>3619</v>
      </c>
    </row>
    <row r="352" spans="1:2" x14ac:dyDescent="0.2">
      <c r="A352" s="229" t="s">
        <v>3620</v>
      </c>
      <c r="B352" s="1" t="s">
        <v>3621</v>
      </c>
    </row>
    <row r="353" spans="1:2" x14ac:dyDescent="0.2">
      <c r="A353" s="229" t="s">
        <v>3622</v>
      </c>
      <c r="B353" s="1" t="s">
        <v>3623</v>
      </c>
    </row>
    <row r="354" spans="1:2" x14ac:dyDescent="0.2">
      <c r="A354" s="229" t="s">
        <v>3624</v>
      </c>
      <c r="B354" s="1" t="s">
        <v>3625</v>
      </c>
    </row>
    <row r="355" spans="1:2" x14ac:dyDescent="0.2">
      <c r="A355" s="229" t="s">
        <v>3626</v>
      </c>
      <c r="B355" s="1" t="s">
        <v>3627</v>
      </c>
    </row>
    <row r="356" spans="1:2" x14ac:dyDescent="0.2">
      <c r="A356" s="229" t="s">
        <v>3628</v>
      </c>
      <c r="B356" s="1" t="s">
        <v>3629</v>
      </c>
    </row>
    <row r="357" spans="1:2" x14ac:dyDescent="0.2">
      <c r="A357" s="229" t="s">
        <v>3630</v>
      </c>
      <c r="B357" s="1" t="s">
        <v>3631</v>
      </c>
    </row>
    <row r="358" spans="1:2" x14ac:dyDescent="0.2">
      <c r="A358" s="229" t="s">
        <v>3632</v>
      </c>
      <c r="B358" s="1" t="s">
        <v>3633</v>
      </c>
    </row>
    <row r="359" spans="1:2" x14ac:dyDescent="0.2">
      <c r="A359" s="229" t="s">
        <v>3634</v>
      </c>
      <c r="B359" s="1" t="s">
        <v>3635</v>
      </c>
    </row>
    <row r="360" spans="1:2" x14ac:dyDescent="0.2">
      <c r="A360" s="229" t="s">
        <v>3636</v>
      </c>
      <c r="B360" s="1" t="s">
        <v>3637</v>
      </c>
    </row>
    <row r="361" spans="1:2" x14ac:dyDescent="0.2">
      <c r="A361" s="229" t="s">
        <v>3638</v>
      </c>
      <c r="B361" s="1" t="s">
        <v>3639</v>
      </c>
    </row>
    <row r="362" spans="1:2" x14ac:dyDescent="0.2">
      <c r="A362" s="229" t="s">
        <v>3640</v>
      </c>
      <c r="B362" s="1" t="s">
        <v>3641</v>
      </c>
    </row>
    <row r="363" spans="1:2" x14ac:dyDescent="0.2">
      <c r="A363" s="229" t="s">
        <v>3642</v>
      </c>
      <c r="B363" s="1" t="s">
        <v>3643</v>
      </c>
    </row>
    <row r="364" spans="1:2" x14ac:dyDescent="0.2">
      <c r="A364" s="229" t="s">
        <v>3644</v>
      </c>
      <c r="B364" s="1" t="s">
        <v>3645</v>
      </c>
    </row>
    <row r="365" spans="1:2" x14ac:dyDescent="0.2">
      <c r="A365" s="229" t="s">
        <v>3646</v>
      </c>
      <c r="B365" s="1" t="s">
        <v>3647</v>
      </c>
    </row>
    <row r="366" spans="1:2" x14ac:dyDescent="0.2">
      <c r="A366" s="229" t="s">
        <v>3648</v>
      </c>
      <c r="B366" s="1" t="s">
        <v>3649</v>
      </c>
    </row>
    <row r="367" spans="1:2" x14ac:dyDescent="0.2">
      <c r="A367" s="229" t="s">
        <v>3650</v>
      </c>
      <c r="B367" s="1" t="s">
        <v>3651</v>
      </c>
    </row>
    <row r="368" spans="1:2" x14ac:dyDescent="0.2">
      <c r="A368" s="229" t="s">
        <v>3652</v>
      </c>
      <c r="B368" s="1" t="s">
        <v>3653</v>
      </c>
    </row>
    <row r="369" spans="1:2" x14ac:dyDescent="0.2">
      <c r="A369" s="229" t="s">
        <v>3654</v>
      </c>
      <c r="B369" s="1" t="s">
        <v>3655</v>
      </c>
    </row>
    <row r="370" spans="1:2" x14ac:dyDescent="0.2">
      <c r="A370" s="229" t="s">
        <v>3656</v>
      </c>
      <c r="B370" s="1" t="s">
        <v>3657</v>
      </c>
    </row>
    <row r="371" spans="1:2" x14ac:dyDescent="0.2">
      <c r="A371" s="229" t="s">
        <v>3658</v>
      </c>
      <c r="B371" s="1" t="s">
        <v>3659</v>
      </c>
    </row>
    <row r="372" spans="1:2" x14ac:dyDescent="0.2">
      <c r="A372" s="229" t="s">
        <v>3660</v>
      </c>
      <c r="B372" s="1" t="s">
        <v>3661</v>
      </c>
    </row>
    <row r="373" spans="1:2" x14ac:dyDescent="0.2">
      <c r="A373" s="229" t="s">
        <v>3662</v>
      </c>
      <c r="B373" s="1" t="s">
        <v>3663</v>
      </c>
    </row>
    <row r="374" spans="1:2" x14ac:dyDescent="0.2">
      <c r="A374" s="229" t="s">
        <v>3664</v>
      </c>
      <c r="B374" s="1" t="s">
        <v>3665</v>
      </c>
    </row>
    <row r="375" spans="1:2" x14ac:dyDescent="0.2">
      <c r="A375" s="229" t="s">
        <v>3666</v>
      </c>
      <c r="B375" s="1" t="s">
        <v>3667</v>
      </c>
    </row>
    <row r="376" spans="1:2" x14ac:dyDescent="0.2">
      <c r="A376" s="229" t="s">
        <v>3668</v>
      </c>
      <c r="B376" s="1" t="s">
        <v>3669</v>
      </c>
    </row>
    <row r="377" spans="1:2" x14ac:dyDescent="0.2">
      <c r="A377" s="229" t="s">
        <v>3670</v>
      </c>
      <c r="B377" s="1" t="s">
        <v>3671</v>
      </c>
    </row>
    <row r="378" spans="1:2" x14ac:dyDescent="0.2">
      <c r="A378" s="229" t="s">
        <v>3672</v>
      </c>
      <c r="B378" s="1" t="s">
        <v>3673</v>
      </c>
    </row>
    <row r="379" spans="1:2" x14ac:dyDescent="0.2">
      <c r="A379" s="229" t="s">
        <v>3674</v>
      </c>
      <c r="B379" s="1" t="s">
        <v>3675</v>
      </c>
    </row>
    <row r="380" spans="1:2" x14ac:dyDescent="0.2">
      <c r="A380" s="229" t="s">
        <v>3676</v>
      </c>
      <c r="B380" s="1" t="s">
        <v>3677</v>
      </c>
    </row>
    <row r="381" spans="1:2" x14ac:dyDescent="0.2">
      <c r="A381" s="229" t="s">
        <v>3678</v>
      </c>
      <c r="B381" s="1" t="s">
        <v>3679</v>
      </c>
    </row>
    <row r="382" spans="1:2" x14ac:dyDescent="0.2">
      <c r="A382" s="229" t="s">
        <v>3680</v>
      </c>
      <c r="B382" s="1" t="s">
        <v>3681</v>
      </c>
    </row>
    <row r="383" spans="1:2" x14ac:dyDescent="0.2">
      <c r="A383" s="229" t="s">
        <v>3682</v>
      </c>
      <c r="B383" s="1" t="s">
        <v>3683</v>
      </c>
    </row>
    <row r="384" spans="1:2" x14ac:dyDescent="0.2">
      <c r="A384" s="229" t="s">
        <v>3684</v>
      </c>
      <c r="B384" s="1" t="s">
        <v>3685</v>
      </c>
    </row>
    <row r="385" spans="1:2" x14ac:dyDescent="0.2">
      <c r="A385" s="229" t="s">
        <v>3686</v>
      </c>
      <c r="B385" s="1" t="s">
        <v>3687</v>
      </c>
    </row>
    <row r="386" spans="1:2" x14ac:dyDescent="0.2">
      <c r="A386" s="229" t="s">
        <v>3688</v>
      </c>
      <c r="B386" s="1" t="s">
        <v>3689</v>
      </c>
    </row>
    <row r="387" spans="1:2" x14ac:dyDescent="0.2">
      <c r="A387" s="229" t="s">
        <v>3690</v>
      </c>
      <c r="B387" s="1" t="s">
        <v>3691</v>
      </c>
    </row>
    <row r="388" spans="1:2" x14ac:dyDescent="0.2">
      <c r="A388" s="229" t="s">
        <v>3692</v>
      </c>
      <c r="B388" s="1" t="s">
        <v>3693</v>
      </c>
    </row>
    <row r="389" spans="1:2" x14ac:dyDescent="0.2">
      <c r="A389" s="229" t="s">
        <v>3694</v>
      </c>
      <c r="B389" s="1" t="s">
        <v>3695</v>
      </c>
    </row>
    <row r="390" spans="1:2" x14ac:dyDescent="0.2">
      <c r="A390" s="229" t="s">
        <v>3696</v>
      </c>
      <c r="B390" s="1" t="s">
        <v>3697</v>
      </c>
    </row>
    <row r="391" spans="1:2" x14ac:dyDescent="0.2">
      <c r="A391" s="229" t="s">
        <v>3698</v>
      </c>
      <c r="B391" s="1" t="s">
        <v>3699</v>
      </c>
    </row>
    <row r="392" spans="1:2" x14ac:dyDescent="0.2">
      <c r="A392" s="229" t="s">
        <v>3700</v>
      </c>
      <c r="B392" s="1" t="s">
        <v>3701</v>
      </c>
    </row>
    <row r="393" spans="1:2" x14ac:dyDescent="0.2">
      <c r="A393" s="229" t="s">
        <v>3702</v>
      </c>
      <c r="B393" s="1" t="s">
        <v>3703</v>
      </c>
    </row>
    <row r="394" spans="1:2" x14ac:dyDescent="0.2">
      <c r="A394" s="229" t="s">
        <v>3704</v>
      </c>
      <c r="B394" s="1" t="s">
        <v>3705</v>
      </c>
    </row>
    <row r="395" spans="1:2" x14ac:dyDescent="0.2">
      <c r="A395" s="229" t="s">
        <v>3706</v>
      </c>
      <c r="B395" s="1" t="s">
        <v>3707</v>
      </c>
    </row>
    <row r="396" spans="1:2" x14ac:dyDescent="0.2">
      <c r="A396" s="229" t="s">
        <v>3708</v>
      </c>
      <c r="B396" s="1" t="s">
        <v>3709</v>
      </c>
    </row>
    <row r="397" spans="1:2" x14ac:dyDescent="0.2">
      <c r="A397" s="229" t="s">
        <v>3710</v>
      </c>
      <c r="B397" s="1" t="s">
        <v>3711</v>
      </c>
    </row>
    <row r="398" spans="1:2" x14ac:dyDescent="0.2">
      <c r="A398" s="229" t="s">
        <v>3712</v>
      </c>
      <c r="B398" s="1" t="s">
        <v>3713</v>
      </c>
    </row>
    <row r="399" spans="1:2" x14ac:dyDescent="0.2">
      <c r="A399" s="229" t="s">
        <v>3714</v>
      </c>
      <c r="B399" s="1" t="s">
        <v>3715</v>
      </c>
    </row>
    <row r="400" spans="1:2" x14ac:dyDescent="0.2">
      <c r="A400" s="229" t="s">
        <v>3716</v>
      </c>
      <c r="B400" s="1" t="s">
        <v>3717</v>
      </c>
    </row>
    <row r="401" spans="1:2" x14ac:dyDescent="0.2">
      <c r="A401" s="229" t="s">
        <v>3718</v>
      </c>
      <c r="B401" s="1" t="s">
        <v>3719</v>
      </c>
    </row>
    <row r="402" spans="1:2" x14ac:dyDescent="0.2">
      <c r="A402" s="229" t="s">
        <v>3720</v>
      </c>
      <c r="B402" s="1" t="s">
        <v>3721</v>
      </c>
    </row>
    <row r="403" spans="1:2" x14ac:dyDescent="0.2">
      <c r="A403" s="229" t="s">
        <v>3722</v>
      </c>
      <c r="B403" s="1" t="s">
        <v>3723</v>
      </c>
    </row>
    <row r="404" spans="1:2" x14ac:dyDescent="0.2">
      <c r="A404" s="229" t="s">
        <v>3724</v>
      </c>
      <c r="B404" s="1" t="s">
        <v>3725</v>
      </c>
    </row>
    <row r="405" spans="1:2" x14ac:dyDescent="0.2">
      <c r="A405" s="229" t="s">
        <v>3726</v>
      </c>
      <c r="B405" s="1" t="s">
        <v>3727</v>
      </c>
    </row>
    <row r="406" spans="1:2" x14ac:dyDescent="0.2">
      <c r="A406" s="229" t="s">
        <v>3728</v>
      </c>
      <c r="B406" s="1" t="s">
        <v>3729</v>
      </c>
    </row>
    <row r="407" spans="1:2" x14ac:dyDescent="0.2">
      <c r="A407" s="229" t="s">
        <v>3730</v>
      </c>
      <c r="B407" s="1" t="s">
        <v>3731</v>
      </c>
    </row>
    <row r="408" spans="1:2" x14ac:dyDescent="0.2">
      <c r="A408" s="229" t="s">
        <v>3732</v>
      </c>
      <c r="B408" s="1" t="s">
        <v>3733</v>
      </c>
    </row>
    <row r="409" spans="1:2" x14ac:dyDescent="0.2">
      <c r="A409" s="229" t="s">
        <v>3734</v>
      </c>
      <c r="B409" s="1" t="s">
        <v>3735</v>
      </c>
    </row>
    <row r="410" spans="1:2" x14ac:dyDescent="0.2">
      <c r="A410" s="229" t="s">
        <v>3736</v>
      </c>
      <c r="B410" s="1" t="s">
        <v>3737</v>
      </c>
    </row>
    <row r="411" spans="1:2" x14ac:dyDescent="0.2">
      <c r="A411" s="229" t="s">
        <v>3738</v>
      </c>
      <c r="B411" s="1" t="s">
        <v>3739</v>
      </c>
    </row>
    <row r="412" spans="1:2" x14ac:dyDescent="0.2">
      <c r="A412" s="229" t="s">
        <v>3740</v>
      </c>
      <c r="B412" s="1" t="s">
        <v>3741</v>
      </c>
    </row>
    <row r="413" spans="1:2" x14ac:dyDescent="0.2">
      <c r="A413" s="229" t="s">
        <v>3742</v>
      </c>
      <c r="B413" s="1" t="s">
        <v>3743</v>
      </c>
    </row>
    <row r="414" spans="1:2" x14ac:dyDescent="0.2">
      <c r="A414" s="229" t="s">
        <v>3744</v>
      </c>
      <c r="B414" s="1" t="s">
        <v>3745</v>
      </c>
    </row>
    <row r="415" spans="1:2" x14ac:dyDescent="0.2">
      <c r="A415" s="229" t="s">
        <v>3746</v>
      </c>
      <c r="B415" s="1" t="s">
        <v>3747</v>
      </c>
    </row>
    <row r="416" spans="1:2" x14ac:dyDescent="0.2">
      <c r="A416" s="229" t="s">
        <v>3748</v>
      </c>
      <c r="B416" s="1" t="s">
        <v>3749</v>
      </c>
    </row>
    <row r="417" spans="1:2" x14ac:dyDescent="0.2">
      <c r="A417" s="229" t="s">
        <v>3750</v>
      </c>
      <c r="B417" s="1" t="s">
        <v>3751</v>
      </c>
    </row>
    <row r="418" spans="1:2" x14ac:dyDescent="0.2">
      <c r="A418" s="229" t="s">
        <v>3752</v>
      </c>
      <c r="B418" s="1" t="s">
        <v>3753</v>
      </c>
    </row>
    <row r="419" spans="1:2" x14ac:dyDescent="0.2">
      <c r="A419" s="229" t="s">
        <v>3754</v>
      </c>
      <c r="B419" s="1" t="s">
        <v>3755</v>
      </c>
    </row>
    <row r="420" spans="1:2" x14ac:dyDescent="0.2">
      <c r="A420" s="229" t="s">
        <v>3756</v>
      </c>
      <c r="B420" s="1" t="s">
        <v>3757</v>
      </c>
    </row>
    <row r="421" spans="1:2" x14ac:dyDescent="0.2">
      <c r="A421" s="229" t="s">
        <v>3758</v>
      </c>
      <c r="B421" s="1" t="s">
        <v>3759</v>
      </c>
    </row>
    <row r="422" spans="1:2" x14ac:dyDescent="0.2">
      <c r="A422" s="229" t="s">
        <v>3760</v>
      </c>
      <c r="B422" s="1" t="s">
        <v>3761</v>
      </c>
    </row>
    <row r="423" spans="1:2" x14ac:dyDescent="0.2">
      <c r="A423" s="229" t="s">
        <v>3762</v>
      </c>
      <c r="B423" s="1" t="s">
        <v>3763</v>
      </c>
    </row>
    <row r="424" spans="1:2" x14ac:dyDescent="0.2">
      <c r="A424" s="229" t="s">
        <v>3764</v>
      </c>
      <c r="B424" s="1" t="s">
        <v>3765</v>
      </c>
    </row>
    <row r="425" spans="1:2" x14ac:dyDescent="0.2">
      <c r="A425" s="229" t="s">
        <v>3766</v>
      </c>
      <c r="B425" s="1" t="s">
        <v>3767</v>
      </c>
    </row>
    <row r="426" spans="1:2" x14ac:dyDescent="0.2">
      <c r="A426" s="229" t="s">
        <v>3768</v>
      </c>
      <c r="B426" s="1" t="s">
        <v>3769</v>
      </c>
    </row>
    <row r="427" spans="1:2" x14ac:dyDescent="0.2">
      <c r="A427" s="229" t="s">
        <v>3770</v>
      </c>
      <c r="B427" s="1" t="s">
        <v>3771</v>
      </c>
    </row>
    <row r="428" spans="1:2" x14ac:dyDescent="0.2">
      <c r="A428" s="229" t="s">
        <v>3772</v>
      </c>
      <c r="B428" s="1" t="s">
        <v>3773</v>
      </c>
    </row>
    <row r="429" spans="1:2" x14ac:dyDescent="0.2">
      <c r="A429" s="229" t="s">
        <v>3774</v>
      </c>
      <c r="B429" s="1" t="s">
        <v>3775</v>
      </c>
    </row>
    <row r="430" spans="1:2" x14ac:dyDescent="0.2">
      <c r="A430" s="229" t="s">
        <v>3776</v>
      </c>
      <c r="B430" s="1" t="s">
        <v>3777</v>
      </c>
    </row>
    <row r="431" spans="1:2" x14ac:dyDescent="0.2">
      <c r="A431" s="229" t="s">
        <v>3778</v>
      </c>
      <c r="B431" s="1" t="s">
        <v>3779</v>
      </c>
    </row>
    <row r="432" spans="1:2" x14ac:dyDescent="0.2">
      <c r="A432" s="229" t="s">
        <v>3780</v>
      </c>
      <c r="B432" s="1" t="s">
        <v>3781</v>
      </c>
    </row>
    <row r="433" spans="1:2" x14ac:dyDescent="0.2">
      <c r="A433" s="229" t="s">
        <v>3782</v>
      </c>
      <c r="B433" s="1" t="s">
        <v>3783</v>
      </c>
    </row>
    <row r="434" spans="1:2" x14ac:dyDescent="0.2">
      <c r="A434" s="229" t="s">
        <v>3784</v>
      </c>
      <c r="B434" s="1" t="s">
        <v>3785</v>
      </c>
    </row>
    <row r="435" spans="1:2" x14ac:dyDescent="0.2">
      <c r="A435" s="229" t="s">
        <v>3786</v>
      </c>
      <c r="B435" s="1" t="s">
        <v>3787</v>
      </c>
    </row>
    <row r="436" spans="1:2" x14ac:dyDescent="0.2">
      <c r="A436" s="229" t="s">
        <v>3788</v>
      </c>
      <c r="B436" s="1" t="s">
        <v>3789</v>
      </c>
    </row>
    <row r="437" spans="1:2" x14ac:dyDescent="0.2">
      <c r="A437" s="229" t="s">
        <v>3790</v>
      </c>
      <c r="B437" s="1" t="s">
        <v>3791</v>
      </c>
    </row>
    <row r="438" spans="1:2" x14ac:dyDescent="0.2">
      <c r="A438" s="229" t="s">
        <v>3792</v>
      </c>
      <c r="B438" s="1" t="s">
        <v>3793</v>
      </c>
    </row>
    <row r="439" spans="1:2" x14ac:dyDescent="0.2">
      <c r="A439" s="229" t="s">
        <v>3794</v>
      </c>
      <c r="B439" s="1" t="s">
        <v>3795</v>
      </c>
    </row>
    <row r="440" spans="1:2" x14ac:dyDescent="0.2">
      <c r="A440" s="229" t="s">
        <v>3796</v>
      </c>
      <c r="B440" s="1" t="s">
        <v>3797</v>
      </c>
    </row>
    <row r="441" spans="1:2" x14ac:dyDescent="0.2">
      <c r="A441" s="229" t="s">
        <v>3798</v>
      </c>
      <c r="B441" s="1" t="s">
        <v>3799</v>
      </c>
    </row>
    <row r="442" spans="1:2" x14ac:dyDescent="0.2">
      <c r="A442" s="229" t="s">
        <v>3800</v>
      </c>
      <c r="B442" s="1" t="s">
        <v>3801</v>
      </c>
    </row>
    <row r="443" spans="1:2" x14ac:dyDescent="0.2">
      <c r="A443" s="229" t="s">
        <v>3802</v>
      </c>
      <c r="B443" s="1" t="s">
        <v>3803</v>
      </c>
    </row>
    <row r="444" spans="1:2" x14ac:dyDescent="0.2">
      <c r="A444" s="229" t="s">
        <v>3804</v>
      </c>
      <c r="B444" s="1" t="s">
        <v>3805</v>
      </c>
    </row>
    <row r="445" spans="1:2" x14ac:dyDescent="0.2">
      <c r="A445" s="229" t="s">
        <v>3806</v>
      </c>
      <c r="B445" s="1" t="s">
        <v>3807</v>
      </c>
    </row>
    <row r="446" spans="1:2" x14ac:dyDescent="0.2">
      <c r="A446" s="229" t="s">
        <v>3808</v>
      </c>
      <c r="B446" s="1" t="s">
        <v>3809</v>
      </c>
    </row>
    <row r="447" spans="1:2" x14ac:dyDescent="0.2">
      <c r="A447" s="229" t="s">
        <v>3810</v>
      </c>
      <c r="B447" s="1" t="s">
        <v>3811</v>
      </c>
    </row>
    <row r="448" spans="1:2" x14ac:dyDescent="0.2">
      <c r="A448" s="229" t="s">
        <v>3812</v>
      </c>
      <c r="B448" s="1" t="s">
        <v>3813</v>
      </c>
    </row>
    <row r="449" spans="1:2" x14ac:dyDescent="0.2">
      <c r="A449" s="229" t="s">
        <v>3814</v>
      </c>
      <c r="B449" s="1" t="s">
        <v>3815</v>
      </c>
    </row>
    <row r="450" spans="1:2" x14ac:dyDescent="0.2">
      <c r="A450" s="229" t="s">
        <v>3816</v>
      </c>
      <c r="B450" s="1" t="s">
        <v>3817</v>
      </c>
    </row>
    <row r="451" spans="1:2" x14ac:dyDescent="0.2">
      <c r="A451" s="229" t="s">
        <v>3818</v>
      </c>
      <c r="B451" s="1" t="s">
        <v>3819</v>
      </c>
    </row>
    <row r="452" spans="1:2" x14ac:dyDescent="0.2">
      <c r="A452" s="229" t="s">
        <v>3820</v>
      </c>
      <c r="B452" s="1" t="s">
        <v>3821</v>
      </c>
    </row>
    <row r="453" spans="1:2" x14ac:dyDescent="0.2">
      <c r="A453" s="229" t="s">
        <v>3822</v>
      </c>
      <c r="B453" s="1" t="s">
        <v>3823</v>
      </c>
    </row>
    <row r="454" spans="1:2" x14ac:dyDescent="0.2">
      <c r="A454" s="229" t="s">
        <v>3824</v>
      </c>
      <c r="B454" s="1" t="s">
        <v>3825</v>
      </c>
    </row>
    <row r="455" spans="1:2" x14ac:dyDescent="0.2">
      <c r="A455" s="229" t="s">
        <v>3826</v>
      </c>
      <c r="B455" s="1" t="s">
        <v>3827</v>
      </c>
    </row>
    <row r="456" spans="1:2" x14ac:dyDescent="0.2">
      <c r="A456" s="229" t="s">
        <v>3828</v>
      </c>
      <c r="B456" s="1" t="s">
        <v>3829</v>
      </c>
    </row>
    <row r="457" spans="1:2" x14ac:dyDescent="0.2">
      <c r="A457" s="229" t="s">
        <v>3830</v>
      </c>
      <c r="B457" s="1" t="s">
        <v>3831</v>
      </c>
    </row>
    <row r="458" spans="1:2" x14ac:dyDescent="0.2">
      <c r="A458" s="229" t="s">
        <v>3832</v>
      </c>
      <c r="B458" s="1" t="s">
        <v>3833</v>
      </c>
    </row>
    <row r="459" spans="1:2" x14ac:dyDescent="0.2">
      <c r="A459" s="229" t="s">
        <v>3834</v>
      </c>
      <c r="B459" s="1" t="s">
        <v>3835</v>
      </c>
    </row>
    <row r="460" spans="1:2" x14ac:dyDescent="0.2">
      <c r="A460" s="229" t="s">
        <v>3836</v>
      </c>
      <c r="B460" s="1" t="s">
        <v>3837</v>
      </c>
    </row>
    <row r="461" spans="1:2" x14ac:dyDescent="0.2">
      <c r="A461" s="229" t="s">
        <v>3838</v>
      </c>
      <c r="B461" s="1" t="s">
        <v>3839</v>
      </c>
    </row>
    <row r="462" spans="1:2" x14ac:dyDescent="0.2">
      <c r="A462" s="229" t="s">
        <v>3840</v>
      </c>
      <c r="B462" s="1" t="s">
        <v>3841</v>
      </c>
    </row>
    <row r="463" spans="1:2" x14ac:dyDescent="0.2">
      <c r="A463" s="229" t="s">
        <v>3842</v>
      </c>
      <c r="B463" s="1" t="s">
        <v>3843</v>
      </c>
    </row>
    <row r="464" spans="1:2" x14ac:dyDescent="0.2">
      <c r="A464" s="229" t="s">
        <v>3844</v>
      </c>
      <c r="B464" s="1" t="s">
        <v>3845</v>
      </c>
    </row>
    <row r="465" spans="1:2" x14ac:dyDescent="0.2">
      <c r="A465" s="229" t="s">
        <v>3846</v>
      </c>
      <c r="B465" s="1" t="s">
        <v>3847</v>
      </c>
    </row>
    <row r="466" spans="1:2" x14ac:dyDescent="0.2">
      <c r="A466" s="229" t="s">
        <v>3848</v>
      </c>
      <c r="B466" s="1" t="s">
        <v>3849</v>
      </c>
    </row>
    <row r="467" spans="1:2" x14ac:dyDescent="0.2">
      <c r="A467" s="229" t="s">
        <v>3850</v>
      </c>
      <c r="B467" s="1" t="s">
        <v>3851</v>
      </c>
    </row>
    <row r="468" spans="1:2" x14ac:dyDescent="0.2">
      <c r="A468" s="229" t="s">
        <v>3852</v>
      </c>
      <c r="B468" s="1" t="s">
        <v>3853</v>
      </c>
    </row>
    <row r="469" spans="1:2" x14ac:dyDescent="0.2">
      <c r="A469" s="229" t="s">
        <v>3854</v>
      </c>
      <c r="B469" s="1" t="s">
        <v>3855</v>
      </c>
    </row>
    <row r="470" spans="1:2" x14ac:dyDescent="0.2">
      <c r="A470" s="229" t="s">
        <v>3856</v>
      </c>
      <c r="B470" s="1" t="s">
        <v>3857</v>
      </c>
    </row>
    <row r="471" spans="1:2" x14ac:dyDescent="0.2">
      <c r="A471" s="229" t="s">
        <v>3858</v>
      </c>
      <c r="B471" s="1" t="s">
        <v>3859</v>
      </c>
    </row>
    <row r="472" spans="1:2" x14ac:dyDescent="0.2">
      <c r="A472" s="229" t="s">
        <v>3860</v>
      </c>
      <c r="B472" s="1" t="s">
        <v>3861</v>
      </c>
    </row>
    <row r="473" spans="1:2" x14ac:dyDescent="0.2">
      <c r="A473" s="229" t="s">
        <v>3862</v>
      </c>
      <c r="B473" s="1" t="s">
        <v>3863</v>
      </c>
    </row>
    <row r="474" spans="1:2" x14ac:dyDescent="0.2">
      <c r="A474" s="229" t="s">
        <v>3864</v>
      </c>
      <c r="B474" s="1" t="s">
        <v>3865</v>
      </c>
    </row>
    <row r="475" spans="1:2" x14ac:dyDescent="0.2">
      <c r="A475" s="229" t="s">
        <v>3866</v>
      </c>
      <c r="B475" s="1" t="s">
        <v>3867</v>
      </c>
    </row>
    <row r="476" spans="1:2" x14ac:dyDescent="0.2">
      <c r="A476" s="229" t="s">
        <v>3868</v>
      </c>
      <c r="B476" s="1" t="s">
        <v>3869</v>
      </c>
    </row>
    <row r="477" spans="1:2" x14ac:dyDescent="0.2">
      <c r="A477" s="229" t="s">
        <v>3870</v>
      </c>
      <c r="B477" s="1" t="s">
        <v>3871</v>
      </c>
    </row>
    <row r="478" spans="1:2" x14ac:dyDescent="0.2">
      <c r="A478" s="229" t="s">
        <v>3872</v>
      </c>
      <c r="B478" s="1" t="s">
        <v>3873</v>
      </c>
    </row>
    <row r="479" spans="1:2" x14ac:dyDescent="0.2">
      <c r="A479" s="229" t="s">
        <v>3874</v>
      </c>
      <c r="B479" s="1" t="s">
        <v>3875</v>
      </c>
    </row>
    <row r="480" spans="1:2" x14ac:dyDescent="0.2">
      <c r="A480" s="229" t="s">
        <v>3876</v>
      </c>
      <c r="B480" s="1" t="s">
        <v>3877</v>
      </c>
    </row>
    <row r="481" spans="1:2" x14ac:dyDescent="0.2">
      <c r="A481" s="229" t="s">
        <v>3878</v>
      </c>
      <c r="B481" s="1" t="s">
        <v>3879</v>
      </c>
    </row>
    <row r="482" spans="1:2" x14ac:dyDescent="0.2">
      <c r="A482" s="229" t="s">
        <v>3880</v>
      </c>
      <c r="B482" s="1" t="s">
        <v>3881</v>
      </c>
    </row>
    <row r="483" spans="1:2" x14ac:dyDescent="0.2">
      <c r="A483" s="229" t="s">
        <v>3882</v>
      </c>
      <c r="B483" s="1" t="s">
        <v>3883</v>
      </c>
    </row>
    <row r="484" spans="1:2" x14ac:dyDescent="0.2">
      <c r="A484" s="229" t="s">
        <v>3884</v>
      </c>
      <c r="B484" s="1" t="s">
        <v>3885</v>
      </c>
    </row>
    <row r="485" spans="1:2" x14ac:dyDescent="0.2">
      <c r="A485" s="229" t="s">
        <v>3886</v>
      </c>
      <c r="B485" s="1" t="s">
        <v>3887</v>
      </c>
    </row>
    <row r="486" spans="1:2" x14ac:dyDescent="0.2">
      <c r="A486" s="229" t="s">
        <v>3888</v>
      </c>
      <c r="B486" s="1" t="s">
        <v>3889</v>
      </c>
    </row>
    <row r="487" spans="1:2" x14ac:dyDescent="0.2">
      <c r="A487" s="229" t="s">
        <v>3890</v>
      </c>
      <c r="B487" s="1" t="s">
        <v>3891</v>
      </c>
    </row>
    <row r="488" spans="1:2" x14ac:dyDescent="0.2">
      <c r="A488" s="229" t="s">
        <v>3892</v>
      </c>
      <c r="B488" s="1" t="s">
        <v>3893</v>
      </c>
    </row>
    <row r="489" spans="1:2" x14ac:dyDescent="0.2">
      <c r="A489" s="229" t="s">
        <v>3894</v>
      </c>
      <c r="B489" s="1" t="s">
        <v>3895</v>
      </c>
    </row>
    <row r="490" spans="1:2" x14ac:dyDescent="0.2">
      <c r="A490" s="229" t="s">
        <v>3896</v>
      </c>
      <c r="B490" s="1" t="s">
        <v>3897</v>
      </c>
    </row>
    <row r="491" spans="1:2" x14ac:dyDescent="0.2">
      <c r="A491" s="229" t="s">
        <v>3898</v>
      </c>
      <c r="B491" s="1" t="s">
        <v>3899</v>
      </c>
    </row>
    <row r="492" spans="1:2" x14ac:dyDescent="0.2">
      <c r="A492" s="229" t="s">
        <v>3900</v>
      </c>
      <c r="B492" s="1" t="s">
        <v>3901</v>
      </c>
    </row>
    <row r="493" spans="1:2" x14ac:dyDescent="0.2">
      <c r="A493" s="229" t="s">
        <v>3902</v>
      </c>
      <c r="B493" s="1" t="s">
        <v>3903</v>
      </c>
    </row>
    <row r="494" spans="1:2" x14ac:dyDescent="0.2">
      <c r="A494" s="229" t="s">
        <v>3904</v>
      </c>
      <c r="B494" s="1" t="s">
        <v>3905</v>
      </c>
    </row>
    <row r="495" spans="1:2" x14ac:dyDescent="0.2">
      <c r="A495" s="229" t="s">
        <v>3906</v>
      </c>
      <c r="B495" s="1" t="s">
        <v>3907</v>
      </c>
    </row>
    <row r="496" spans="1:2" x14ac:dyDescent="0.2">
      <c r="A496" s="229" t="s">
        <v>3908</v>
      </c>
      <c r="B496" s="1" t="s">
        <v>3909</v>
      </c>
    </row>
    <row r="497" spans="1:2" x14ac:dyDescent="0.2">
      <c r="A497" s="229" t="s">
        <v>3910</v>
      </c>
      <c r="B497" s="1" t="s">
        <v>3911</v>
      </c>
    </row>
    <row r="498" spans="1:2" x14ac:dyDescent="0.2">
      <c r="A498" s="229" t="s">
        <v>3912</v>
      </c>
      <c r="B498" s="1" t="s">
        <v>3913</v>
      </c>
    </row>
    <row r="499" spans="1:2" x14ac:dyDescent="0.2">
      <c r="A499" s="229" t="s">
        <v>3914</v>
      </c>
      <c r="B499" s="1" t="s">
        <v>3915</v>
      </c>
    </row>
    <row r="500" spans="1:2" x14ac:dyDescent="0.2">
      <c r="A500" s="229" t="s">
        <v>3916</v>
      </c>
      <c r="B500" s="1" t="s">
        <v>3917</v>
      </c>
    </row>
    <row r="501" spans="1:2" x14ac:dyDescent="0.2">
      <c r="A501" s="229" t="s">
        <v>3918</v>
      </c>
      <c r="B501" s="1" t="s">
        <v>3919</v>
      </c>
    </row>
    <row r="502" spans="1:2" x14ac:dyDescent="0.2">
      <c r="A502" s="229" t="s">
        <v>3920</v>
      </c>
      <c r="B502" s="1" t="s">
        <v>3921</v>
      </c>
    </row>
    <row r="503" spans="1:2" x14ac:dyDescent="0.2">
      <c r="A503" s="229" t="s">
        <v>3922</v>
      </c>
      <c r="B503" s="1" t="s">
        <v>3923</v>
      </c>
    </row>
    <row r="504" spans="1:2" x14ac:dyDescent="0.2">
      <c r="A504" s="229" t="s">
        <v>3924</v>
      </c>
      <c r="B504" s="1" t="s">
        <v>3925</v>
      </c>
    </row>
    <row r="505" spans="1:2" x14ac:dyDescent="0.2">
      <c r="A505" s="229" t="s">
        <v>3926</v>
      </c>
      <c r="B505" s="1" t="s">
        <v>3927</v>
      </c>
    </row>
    <row r="506" spans="1:2" x14ac:dyDescent="0.2">
      <c r="A506" s="229" t="s">
        <v>3928</v>
      </c>
      <c r="B506" s="1" t="s">
        <v>3929</v>
      </c>
    </row>
    <row r="507" spans="1:2" x14ac:dyDescent="0.2">
      <c r="A507" s="229" t="s">
        <v>3930</v>
      </c>
      <c r="B507" s="1" t="s">
        <v>3931</v>
      </c>
    </row>
    <row r="508" spans="1:2" x14ac:dyDescent="0.2">
      <c r="A508" s="229" t="s">
        <v>3932</v>
      </c>
      <c r="B508" s="1" t="s">
        <v>3933</v>
      </c>
    </row>
    <row r="509" spans="1:2" x14ac:dyDescent="0.2">
      <c r="A509" s="229" t="s">
        <v>3934</v>
      </c>
      <c r="B509" s="1" t="s">
        <v>3935</v>
      </c>
    </row>
    <row r="510" spans="1:2" x14ac:dyDescent="0.2">
      <c r="A510" s="229" t="s">
        <v>3936</v>
      </c>
      <c r="B510" s="1" t="s">
        <v>3937</v>
      </c>
    </row>
    <row r="511" spans="1:2" x14ac:dyDescent="0.2">
      <c r="A511" s="229" t="s">
        <v>3938</v>
      </c>
      <c r="B511" s="1" t="s">
        <v>3939</v>
      </c>
    </row>
    <row r="512" spans="1:2" x14ac:dyDescent="0.2">
      <c r="A512" s="229" t="s">
        <v>3940</v>
      </c>
      <c r="B512" s="1" t="s">
        <v>3941</v>
      </c>
    </row>
    <row r="513" spans="1:2" x14ac:dyDescent="0.2">
      <c r="A513" s="229" t="s">
        <v>3942</v>
      </c>
      <c r="B513" s="1" t="s">
        <v>3943</v>
      </c>
    </row>
    <row r="514" spans="1:2" x14ac:dyDescent="0.2">
      <c r="A514" s="229" t="s">
        <v>3944</v>
      </c>
      <c r="B514" s="1" t="s">
        <v>3945</v>
      </c>
    </row>
    <row r="515" spans="1:2" x14ac:dyDescent="0.2">
      <c r="A515" s="229" t="s">
        <v>3946</v>
      </c>
      <c r="B515" s="1" t="s">
        <v>3947</v>
      </c>
    </row>
    <row r="516" spans="1:2" x14ac:dyDescent="0.2">
      <c r="A516" s="229" t="s">
        <v>3948</v>
      </c>
      <c r="B516" s="1" t="s">
        <v>3949</v>
      </c>
    </row>
    <row r="517" spans="1:2" x14ac:dyDescent="0.2">
      <c r="A517" s="229" t="s">
        <v>3950</v>
      </c>
      <c r="B517" s="1" t="s">
        <v>3951</v>
      </c>
    </row>
    <row r="518" spans="1:2" x14ac:dyDescent="0.2">
      <c r="A518" s="229" t="s">
        <v>3952</v>
      </c>
      <c r="B518" s="1" t="s">
        <v>3953</v>
      </c>
    </row>
    <row r="519" spans="1:2" x14ac:dyDescent="0.2">
      <c r="A519" s="229" t="s">
        <v>3954</v>
      </c>
      <c r="B519" s="1" t="s">
        <v>3955</v>
      </c>
    </row>
    <row r="520" spans="1:2" x14ac:dyDescent="0.2">
      <c r="A520" s="229" t="s">
        <v>3956</v>
      </c>
      <c r="B520" s="1" t="s">
        <v>3957</v>
      </c>
    </row>
    <row r="521" spans="1:2" x14ac:dyDescent="0.2">
      <c r="A521" s="229" t="s">
        <v>3958</v>
      </c>
      <c r="B521" s="1" t="s">
        <v>3959</v>
      </c>
    </row>
    <row r="522" spans="1:2" x14ac:dyDescent="0.2">
      <c r="A522" s="229" t="s">
        <v>3960</v>
      </c>
      <c r="B522" s="1" t="s">
        <v>3961</v>
      </c>
    </row>
    <row r="523" spans="1:2" x14ac:dyDescent="0.2">
      <c r="A523" s="229" t="s">
        <v>3962</v>
      </c>
      <c r="B523" s="1" t="s">
        <v>3963</v>
      </c>
    </row>
    <row r="524" spans="1:2" x14ac:dyDescent="0.2">
      <c r="A524" s="229" t="s">
        <v>3964</v>
      </c>
      <c r="B524" s="1" t="s">
        <v>3965</v>
      </c>
    </row>
    <row r="525" spans="1:2" x14ac:dyDescent="0.2">
      <c r="A525" s="229" t="s">
        <v>3966</v>
      </c>
      <c r="B525" s="1" t="s">
        <v>3967</v>
      </c>
    </row>
    <row r="526" spans="1:2" x14ac:dyDescent="0.2">
      <c r="A526" s="229" t="s">
        <v>3968</v>
      </c>
      <c r="B526" s="1" t="s">
        <v>3969</v>
      </c>
    </row>
    <row r="527" spans="1:2" x14ac:dyDescent="0.2">
      <c r="A527" s="229" t="s">
        <v>3970</v>
      </c>
      <c r="B527" s="1" t="s">
        <v>3971</v>
      </c>
    </row>
    <row r="528" spans="1:2" x14ac:dyDescent="0.2">
      <c r="A528" s="229" t="s">
        <v>3972</v>
      </c>
      <c r="B528" s="1" t="s">
        <v>3973</v>
      </c>
    </row>
    <row r="529" spans="1:2" x14ac:dyDescent="0.2">
      <c r="A529" s="229" t="s">
        <v>3974</v>
      </c>
      <c r="B529" s="1" t="s">
        <v>3975</v>
      </c>
    </row>
    <row r="530" spans="1:2" x14ac:dyDescent="0.2">
      <c r="A530" s="229" t="s">
        <v>3976</v>
      </c>
      <c r="B530" s="1" t="s">
        <v>3977</v>
      </c>
    </row>
    <row r="531" spans="1:2" x14ac:dyDescent="0.2">
      <c r="A531" s="229" t="s">
        <v>3978</v>
      </c>
      <c r="B531" s="1" t="s">
        <v>3979</v>
      </c>
    </row>
    <row r="532" spans="1:2" x14ac:dyDescent="0.2">
      <c r="A532" s="229" t="s">
        <v>3980</v>
      </c>
      <c r="B532" s="1" t="s">
        <v>3981</v>
      </c>
    </row>
    <row r="533" spans="1:2" x14ac:dyDescent="0.2">
      <c r="A533" s="229" t="s">
        <v>3982</v>
      </c>
      <c r="B533" s="1" t="s">
        <v>3983</v>
      </c>
    </row>
    <row r="534" spans="1:2" x14ac:dyDescent="0.2">
      <c r="A534" s="229" t="s">
        <v>3984</v>
      </c>
      <c r="B534" s="1" t="s">
        <v>3985</v>
      </c>
    </row>
    <row r="535" spans="1:2" x14ac:dyDescent="0.2">
      <c r="A535" s="229" t="s">
        <v>3986</v>
      </c>
      <c r="B535" s="1" t="s">
        <v>3987</v>
      </c>
    </row>
    <row r="536" spans="1:2" x14ac:dyDescent="0.2">
      <c r="A536" s="229" t="s">
        <v>3988</v>
      </c>
      <c r="B536" s="1" t="s">
        <v>3989</v>
      </c>
    </row>
    <row r="537" spans="1:2" x14ac:dyDescent="0.2">
      <c r="A537" s="229" t="s">
        <v>3990</v>
      </c>
      <c r="B537" s="1" t="s">
        <v>3991</v>
      </c>
    </row>
    <row r="538" spans="1:2" x14ac:dyDescent="0.2">
      <c r="A538" s="229" t="s">
        <v>3992</v>
      </c>
      <c r="B538" s="1" t="s">
        <v>3993</v>
      </c>
    </row>
    <row r="539" spans="1:2" x14ac:dyDescent="0.2">
      <c r="A539" s="229" t="s">
        <v>3994</v>
      </c>
      <c r="B539" s="1" t="s">
        <v>3995</v>
      </c>
    </row>
    <row r="540" spans="1:2" x14ac:dyDescent="0.2">
      <c r="A540" s="229" t="s">
        <v>3996</v>
      </c>
      <c r="B540" s="1" t="s">
        <v>3997</v>
      </c>
    </row>
    <row r="541" spans="1:2" x14ac:dyDescent="0.2">
      <c r="A541" s="229" t="s">
        <v>3998</v>
      </c>
      <c r="B541" s="1" t="s">
        <v>3999</v>
      </c>
    </row>
    <row r="542" spans="1:2" x14ac:dyDescent="0.2">
      <c r="A542" s="229" t="s">
        <v>4000</v>
      </c>
      <c r="B542" s="1" t="s">
        <v>4001</v>
      </c>
    </row>
    <row r="543" spans="1:2" x14ac:dyDescent="0.2">
      <c r="A543" s="229" t="s">
        <v>4002</v>
      </c>
      <c r="B543" s="1" t="s">
        <v>4003</v>
      </c>
    </row>
    <row r="544" spans="1:2" x14ac:dyDescent="0.2">
      <c r="A544" s="229" t="s">
        <v>4004</v>
      </c>
      <c r="B544" s="1" t="s">
        <v>4005</v>
      </c>
    </row>
    <row r="545" spans="1:2" x14ac:dyDescent="0.2">
      <c r="A545" s="229" t="s">
        <v>4006</v>
      </c>
      <c r="B545" s="1" t="s">
        <v>4007</v>
      </c>
    </row>
    <row r="546" spans="1:2" x14ac:dyDescent="0.2">
      <c r="A546" s="229" t="s">
        <v>4008</v>
      </c>
      <c r="B546" s="1" t="s">
        <v>4009</v>
      </c>
    </row>
    <row r="547" spans="1:2" x14ac:dyDescent="0.2">
      <c r="A547" s="229" t="s">
        <v>4010</v>
      </c>
      <c r="B547" s="1" t="s">
        <v>4011</v>
      </c>
    </row>
    <row r="548" spans="1:2" x14ac:dyDescent="0.2">
      <c r="A548" s="229" t="s">
        <v>4012</v>
      </c>
      <c r="B548" s="1" t="s">
        <v>4013</v>
      </c>
    </row>
    <row r="549" spans="1:2" x14ac:dyDescent="0.2">
      <c r="A549" s="229" t="s">
        <v>4014</v>
      </c>
      <c r="B549" s="1" t="s">
        <v>4015</v>
      </c>
    </row>
    <row r="550" spans="1:2" x14ac:dyDescent="0.2">
      <c r="A550" s="229" t="s">
        <v>4016</v>
      </c>
      <c r="B550" s="1" t="s">
        <v>4017</v>
      </c>
    </row>
    <row r="551" spans="1:2" x14ac:dyDescent="0.2">
      <c r="A551" s="229" t="s">
        <v>4018</v>
      </c>
      <c r="B551" s="1" t="s">
        <v>4019</v>
      </c>
    </row>
    <row r="552" spans="1:2" x14ac:dyDescent="0.2">
      <c r="A552" s="229" t="s">
        <v>4020</v>
      </c>
      <c r="B552" s="1" t="s">
        <v>4021</v>
      </c>
    </row>
    <row r="553" spans="1:2" x14ac:dyDescent="0.2">
      <c r="A553" s="229" t="s">
        <v>4022</v>
      </c>
      <c r="B553" s="1" t="s">
        <v>4023</v>
      </c>
    </row>
    <row r="554" spans="1:2" x14ac:dyDescent="0.2">
      <c r="A554" s="229" t="s">
        <v>4024</v>
      </c>
      <c r="B554" s="1" t="s">
        <v>4025</v>
      </c>
    </row>
    <row r="555" spans="1:2" x14ac:dyDescent="0.2">
      <c r="A555" s="229" t="s">
        <v>4026</v>
      </c>
      <c r="B555" s="1" t="s">
        <v>4027</v>
      </c>
    </row>
    <row r="556" spans="1:2" x14ac:dyDescent="0.2">
      <c r="A556" s="229" t="s">
        <v>4028</v>
      </c>
      <c r="B556" s="1" t="s">
        <v>4029</v>
      </c>
    </row>
    <row r="557" spans="1:2" x14ac:dyDescent="0.2">
      <c r="A557" s="229" t="s">
        <v>4030</v>
      </c>
      <c r="B557" s="1" t="s">
        <v>4031</v>
      </c>
    </row>
    <row r="558" spans="1:2" x14ac:dyDescent="0.2">
      <c r="A558" s="229" t="s">
        <v>4032</v>
      </c>
      <c r="B558" s="1" t="s">
        <v>4033</v>
      </c>
    </row>
    <row r="559" spans="1:2" x14ac:dyDescent="0.2">
      <c r="A559" s="229" t="s">
        <v>4034</v>
      </c>
      <c r="B559" s="1" t="s">
        <v>4035</v>
      </c>
    </row>
    <row r="560" spans="1:2" x14ac:dyDescent="0.2">
      <c r="A560" s="229" t="s">
        <v>4036</v>
      </c>
      <c r="B560" s="1" t="s">
        <v>4037</v>
      </c>
    </row>
    <row r="561" spans="1:2" x14ac:dyDescent="0.2">
      <c r="A561" s="229" t="s">
        <v>4038</v>
      </c>
      <c r="B561" s="1" t="s">
        <v>4039</v>
      </c>
    </row>
    <row r="562" spans="1:2" x14ac:dyDescent="0.2">
      <c r="A562" s="229" t="s">
        <v>4040</v>
      </c>
      <c r="B562" s="1" t="s">
        <v>4041</v>
      </c>
    </row>
    <row r="563" spans="1:2" x14ac:dyDescent="0.2">
      <c r="A563" s="229" t="s">
        <v>4042</v>
      </c>
      <c r="B563" s="1" t="s">
        <v>4043</v>
      </c>
    </row>
    <row r="564" spans="1:2" x14ac:dyDescent="0.2">
      <c r="A564" s="229" t="s">
        <v>4044</v>
      </c>
      <c r="B564" s="1" t="s">
        <v>4045</v>
      </c>
    </row>
    <row r="565" spans="1:2" x14ac:dyDescent="0.2">
      <c r="A565" s="229" t="s">
        <v>4046</v>
      </c>
      <c r="B565" s="1" t="s">
        <v>4047</v>
      </c>
    </row>
    <row r="566" spans="1:2" x14ac:dyDescent="0.2">
      <c r="A566" s="229" t="s">
        <v>4048</v>
      </c>
      <c r="B566" s="1" t="s">
        <v>4049</v>
      </c>
    </row>
    <row r="567" spans="1:2" x14ac:dyDescent="0.2">
      <c r="A567" s="229" t="s">
        <v>4050</v>
      </c>
      <c r="B567" s="1" t="s">
        <v>4051</v>
      </c>
    </row>
    <row r="568" spans="1:2" x14ac:dyDescent="0.2">
      <c r="A568" s="229" t="s">
        <v>4052</v>
      </c>
      <c r="B568" s="1" t="s">
        <v>4053</v>
      </c>
    </row>
    <row r="569" spans="1:2" x14ac:dyDescent="0.2">
      <c r="A569" s="229" t="s">
        <v>4054</v>
      </c>
      <c r="B569" s="1" t="s">
        <v>4055</v>
      </c>
    </row>
    <row r="570" spans="1:2" x14ac:dyDescent="0.2">
      <c r="A570" s="229" t="s">
        <v>4056</v>
      </c>
      <c r="B570" s="1" t="s">
        <v>4057</v>
      </c>
    </row>
    <row r="571" spans="1:2" x14ac:dyDescent="0.2">
      <c r="A571" s="229" t="s">
        <v>4058</v>
      </c>
      <c r="B571" s="1" t="s">
        <v>4059</v>
      </c>
    </row>
    <row r="572" spans="1:2" x14ac:dyDescent="0.2">
      <c r="A572" s="229" t="s">
        <v>4060</v>
      </c>
      <c r="B572" s="1" t="s">
        <v>4061</v>
      </c>
    </row>
    <row r="573" spans="1:2" x14ac:dyDescent="0.2">
      <c r="A573" s="229" t="s">
        <v>4062</v>
      </c>
      <c r="B573" s="1" t="s">
        <v>4063</v>
      </c>
    </row>
    <row r="574" spans="1:2" x14ac:dyDescent="0.2">
      <c r="A574" s="229" t="s">
        <v>4064</v>
      </c>
      <c r="B574" s="1" t="s">
        <v>4065</v>
      </c>
    </row>
    <row r="575" spans="1:2" x14ac:dyDescent="0.2">
      <c r="A575" s="229" t="s">
        <v>4066</v>
      </c>
      <c r="B575" s="1" t="s">
        <v>4067</v>
      </c>
    </row>
    <row r="576" spans="1:2" x14ac:dyDescent="0.2">
      <c r="A576" s="229" t="s">
        <v>4068</v>
      </c>
      <c r="B576" s="1" t="s">
        <v>4069</v>
      </c>
    </row>
    <row r="577" spans="1:2" x14ac:dyDescent="0.2">
      <c r="A577" s="229" t="s">
        <v>4070</v>
      </c>
      <c r="B577" s="1" t="s">
        <v>4071</v>
      </c>
    </row>
    <row r="578" spans="1:2" x14ac:dyDescent="0.2">
      <c r="A578" s="229" t="s">
        <v>4072</v>
      </c>
      <c r="B578" s="1" t="s">
        <v>4073</v>
      </c>
    </row>
    <row r="579" spans="1:2" x14ac:dyDescent="0.2">
      <c r="A579" s="229" t="s">
        <v>4074</v>
      </c>
      <c r="B579" s="1" t="s">
        <v>4075</v>
      </c>
    </row>
    <row r="580" spans="1:2" x14ac:dyDescent="0.2">
      <c r="A580" s="229" t="s">
        <v>4076</v>
      </c>
      <c r="B580" s="1" t="s">
        <v>4077</v>
      </c>
    </row>
    <row r="581" spans="1:2" x14ac:dyDescent="0.2">
      <c r="A581" s="229" t="s">
        <v>4078</v>
      </c>
      <c r="B581" s="1" t="s">
        <v>4079</v>
      </c>
    </row>
    <row r="582" spans="1:2" x14ac:dyDescent="0.2">
      <c r="A582" s="229" t="s">
        <v>4080</v>
      </c>
      <c r="B582" s="1" t="s">
        <v>4081</v>
      </c>
    </row>
    <row r="583" spans="1:2" x14ac:dyDescent="0.2">
      <c r="A583" s="229" t="s">
        <v>4082</v>
      </c>
      <c r="B583" s="1" t="s">
        <v>4083</v>
      </c>
    </row>
    <row r="584" spans="1:2" x14ac:dyDescent="0.2">
      <c r="A584" s="229" t="s">
        <v>4084</v>
      </c>
      <c r="B584" s="1" t="s">
        <v>4085</v>
      </c>
    </row>
    <row r="585" spans="1:2" x14ac:dyDescent="0.2">
      <c r="A585" s="229" t="s">
        <v>4086</v>
      </c>
      <c r="B585" s="1" t="s">
        <v>4087</v>
      </c>
    </row>
    <row r="586" spans="1:2" x14ac:dyDescent="0.2">
      <c r="A586" s="229" t="s">
        <v>4088</v>
      </c>
      <c r="B586" s="1" t="s">
        <v>4089</v>
      </c>
    </row>
    <row r="587" spans="1:2" x14ac:dyDescent="0.2">
      <c r="A587" s="229" t="s">
        <v>4090</v>
      </c>
      <c r="B587" s="1" t="s">
        <v>4091</v>
      </c>
    </row>
    <row r="588" spans="1:2" x14ac:dyDescent="0.2">
      <c r="A588" s="229" t="s">
        <v>4092</v>
      </c>
      <c r="B588" s="1" t="s">
        <v>4093</v>
      </c>
    </row>
    <row r="589" spans="1:2" x14ac:dyDescent="0.2">
      <c r="A589" s="229" t="s">
        <v>4094</v>
      </c>
      <c r="B589" s="1" t="s">
        <v>4095</v>
      </c>
    </row>
    <row r="590" spans="1:2" x14ac:dyDescent="0.2">
      <c r="A590" s="229" t="s">
        <v>4096</v>
      </c>
      <c r="B590" s="1" t="s">
        <v>4097</v>
      </c>
    </row>
    <row r="591" spans="1:2" x14ac:dyDescent="0.2">
      <c r="A591" s="229" t="s">
        <v>4098</v>
      </c>
      <c r="B591" s="1" t="s">
        <v>4099</v>
      </c>
    </row>
    <row r="592" spans="1:2" x14ac:dyDescent="0.2">
      <c r="A592" s="229" t="s">
        <v>4100</v>
      </c>
      <c r="B592" s="1" t="s">
        <v>4101</v>
      </c>
    </row>
    <row r="593" spans="1:2" x14ac:dyDescent="0.2">
      <c r="A593" s="229" t="s">
        <v>4102</v>
      </c>
      <c r="B593" s="1" t="s">
        <v>4103</v>
      </c>
    </row>
    <row r="594" spans="1:2" x14ac:dyDescent="0.2">
      <c r="A594" s="229" t="s">
        <v>4104</v>
      </c>
      <c r="B594" s="1" t="s">
        <v>4105</v>
      </c>
    </row>
    <row r="595" spans="1:2" x14ac:dyDescent="0.2">
      <c r="A595" s="229" t="s">
        <v>4106</v>
      </c>
      <c r="B595" s="1" t="s">
        <v>4107</v>
      </c>
    </row>
    <row r="596" spans="1:2" x14ac:dyDescent="0.2">
      <c r="A596" s="229" t="s">
        <v>4108</v>
      </c>
      <c r="B596" s="1" t="s">
        <v>4109</v>
      </c>
    </row>
    <row r="597" spans="1:2" x14ac:dyDescent="0.2">
      <c r="A597" s="229" t="s">
        <v>4110</v>
      </c>
      <c r="B597" s="1" t="s">
        <v>4111</v>
      </c>
    </row>
    <row r="598" spans="1:2" x14ac:dyDescent="0.2">
      <c r="A598" s="229" t="s">
        <v>4112</v>
      </c>
      <c r="B598" s="1" t="s">
        <v>4113</v>
      </c>
    </row>
    <row r="599" spans="1:2" x14ac:dyDescent="0.2">
      <c r="A599" s="229" t="s">
        <v>4114</v>
      </c>
      <c r="B599" s="1" t="s">
        <v>4115</v>
      </c>
    </row>
    <row r="600" spans="1:2" x14ac:dyDescent="0.2">
      <c r="A600" s="229" t="s">
        <v>4116</v>
      </c>
      <c r="B600" s="1" t="s">
        <v>4117</v>
      </c>
    </row>
    <row r="601" spans="1:2" x14ac:dyDescent="0.2">
      <c r="A601" s="229" t="s">
        <v>4118</v>
      </c>
      <c r="B601" s="1" t="s">
        <v>4119</v>
      </c>
    </row>
    <row r="602" spans="1:2" x14ac:dyDescent="0.2">
      <c r="A602" s="229" t="s">
        <v>4120</v>
      </c>
      <c r="B602" s="1" t="s">
        <v>4121</v>
      </c>
    </row>
    <row r="603" spans="1:2" x14ac:dyDescent="0.2">
      <c r="A603" s="229" t="s">
        <v>4122</v>
      </c>
      <c r="B603" s="1" t="s">
        <v>4123</v>
      </c>
    </row>
    <row r="604" spans="1:2" x14ac:dyDescent="0.2">
      <c r="A604" s="229" t="s">
        <v>4124</v>
      </c>
      <c r="B604" s="1" t="s">
        <v>4125</v>
      </c>
    </row>
    <row r="605" spans="1:2" x14ac:dyDescent="0.2">
      <c r="A605" s="229" t="s">
        <v>4126</v>
      </c>
      <c r="B605" s="1" t="s">
        <v>4127</v>
      </c>
    </row>
    <row r="606" spans="1:2" x14ac:dyDescent="0.2">
      <c r="A606" s="229" t="s">
        <v>4128</v>
      </c>
      <c r="B606" s="1" t="s">
        <v>4129</v>
      </c>
    </row>
    <row r="607" spans="1:2" x14ac:dyDescent="0.2">
      <c r="A607" s="229" t="s">
        <v>4130</v>
      </c>
      <c r="B607" s="1" t="s">
        <v>4131</v>
      </c>
    </row>
    <row r="608" spans="1:2" x14ac:dyDescent="0.2">
      <c r="A608" s="229" t="s">
        <v>4132</v>
      </c>
      <c r="B608" s="1" t="s">
        <v>4133</v>
      </c>
    </row>
    <row r="609" spans="1:2" x14ac:dyDescent="0.2">
      <c r="A609" s="229" t="s">
        <v>4134</v>
      </c>
      <c r="B609" s="1" t="s">
        <v>4135</v>
      </c>
    </row>
    <row r="610" spans="1:2" x14ac:dyDescent="0.2">
      <c r="A610" s="229" t="s">
        <v>4136</v>
      </c>
      <c r="B610" s="1" t="s">
        <v>4137</v>
      </c>
    </row>
    <row r="611" spans="1:2" x14ac:dyDescent="0.2">
      <c r="A611" s="229" t="s">
        <v>4138</v>
      </c>
      <c r="B611" s="1" t="s">
        <v>4139</v>
      </c>
    </row>
    <row r="612" spans="1:2" x14ac:dyDescent="0.2">
      <c r="A612" s="229" t="s">
        <v>4140</v>
      </c>
      <c r="B612" s="1" t="s">
        <v>4141</v>
      </c>
    </row>
    <row r="613" spans="1:2" x14ac:dyDescent="0.2">
      <c r="A613" s="229" t="s">
        <v>4142</v>
      </c>
      <c r="B613" s="1" t="s">
        <v>4143</v>
      </c>
    </row>
    <row r="614" spans="1:2" x14ac:dyDescent="0.2">
      <c r="A614" s="229" t="s">
        <v>4144</v>
      </c>
      <c r="B614" s="1" t="s">
        <v>4145</v>
      </c>
    </row>
    <row r="615" spans="1:2" x14ac:dyDescent="0.2">
      <c r="A615" s="229" t="s">
        <v>4146</v>
      </c>
      <c r="B615" s="1" t="s">
        <v>4147</v>
      </c>
    </row>
    <row r="616" spans="1:2" x14ac:dyDescent="0.2">
      <c r="A616" s="229" t="s">
        <v>4148</v>
      </c>
      <c r="B616" s="1" t="s">
        <v>4149</v>
      </c>
    </row>
    <row r="617" spans="1:2" x14ac:dyDescent="0.2">
      <c r="A617" s="229" t="s">
        <v>4150</v>
      </c>
      <c r="B617" s="1" t="s">
        <v>4151</v>
      </c>
    </row>
    <row r="618" spans="1:2" x14ac:dyDescent="0.2">
      <c r="A618" s="229" t="s">
        <v>4152</v>
      </c>
      <c r="B618" s="1" t="s">
        <v>4153</v>
      </c>
    </row>
    <row r="619" spans="1:2" x14ac:dyDescent="0.2">
      <c r="A619" s="229" t="s">
        <v>4154</v>
      </c>
      <c r="B619" s="1" t="s">
        <v>4155</v>
      </c>
    </row>
    <row r="620" spans="1:2" x14ac:dyDescent="0.2">
      <c r="A620" s="229" t="s">
        <v>4156</v>
      </c>
      <c r="B620" s="1" t="s">
        <v>4157</v>
      </c>
    </row>
    <row r="621" spans="1:2" x14ac:dyDescent="0.2">
      <c r="A621" s="229" t="s">
        <v>4158</v>
      </c>
      <c r="B621" s="1" t="s">
        <v>4159</v>
      </c>
    </row>
    <row r="622" spans="1:2" x14ac:dyDescent="0.2">
      <c r="A622" s="229" t="s">
        <v>4160</v>
      </c>
      <c r="B622" s="1" t="s">
        <v>4161</v>
      </c>
    </row>
    <row r="623" spans="1:2" x14ac:dyDescent="0.2">
      <c r="A623" s="229" t="s">
        <v>4162</v>
      </c>
      <c r="B623" s="1" t="s">
        <v>4163</v>
      </c>
    </row>
    <row r="624" spans="1:2" x14ac:dyDescent="0.2">
      <c r="A624" s="229" t="s">
        <v>4164</v>
      </c>
      <c r="B624" s="1" t="s">
        <v>4165</v>
      </c>
    </row>
    <row r="625" spans="1:2" x14ac:dyDescent="0.2">
      <c r="A625" s="229" t="s">
        <v>4166</v>
      </c>
      <c r="B625" s="1" t="s">
        <v>4167</v>
      </c>
    </row>
    <row r="626" spans="1:2" x14ac:dyDescent="0.2">
      <c r="A626" s="229" t="s">
        <v>4168</v>
      </c>
      <c r="B626" s="1" t="s">
        <v>4169</v>
      </c>
    </row>
    <row r="627" spans="1:2" x14ac:dyDescent="0.2">
      <c r="A627" s="229" t="s">
        <v>4170</v>
      </c>
      <c r="B627" s="1" t="s">
        <v>4171</v>
      </c>
    </row>
    <row r="628" spans="1:2" x14ac:dyDescent="0.2">
      <c r="A628" s="229" t="s">
        <v>4172</v>
      </c>
      <c r="B628" s="1" t="s">
        <v>4173</v>
      </c>
    </row>
    <row r="629" spans="1:2" x14ac:dyDescent="0.2">
      <c r="A629" s="229" t="s">
        <v>4174</v>
      </c>
      <c r="B629" s="1" t="s">
        <v>4175</v>
      </c>
    </row>
    <row r="630" spans="1:2" x14ac:dyDescent="0.2">
      <c r="A630" s="229" t="s">
        <v>4176</v>
      </c>
      <c r="B630" s="1" t="s">
        <v>4177</v>
      </c>
    </row>
    <row r="631" spans="1:2" x14ac:dyDescent="0.2">
      <c r="A631" s="229" t="s">
        <v>4178</v>
      </c>
      <c r="B631" s="1" t="s">
        <v>4179</v>
      </c>
    </row>
    <row r="632" spans="1:2" x14ac:dyDescent="0.2">
      <c r="A632" s="229" t="s">
        <v>4180</v>
      </c>
      <c r="B632" s="1" t="s">
        <v>4181</v>
      </c>
    </row>
    <row r="633" spans="1:2" x14ac:dyDescent="0.2">
      <c r="A633" s="229" t="s">
        <v>4182</v>
      </c>
      <c r="B633" s="1" t="s">
        <v>4183</v>
      </c>
    </row>
    <row r="634" spans="1:2" x14ac:dyDescent="0.2">
      <c r="A634" s="229" t="s">
        <v>4184</v>
      </c>
      <c r="B634" s="1" t="s">
        <v>4185</v>
      </c>
    </row>
    <row r="635" spans="1:2" x14ac:dyDescent="0.2">
      <c r="A635" s="229" t="s">
        <v>4186</v>
      </c>
      <c r="B635" s="1" t="s">
        <v>4187</v>
      </c>
    </row>
    <row r="636" spans="1:2" x14ac:dyDescent="0.2">
      <c r="A636" s="229" t="s">
        <v>4188</v>
      </c>
      <c r="B636" s="1" t="s">
        <v>4189</v>
      </c>
    </row>
    <row r="637" spans="1:2" x14ac:dyDescent="0.2">
      <c r="A637" s="229" t="s">
        <v>4190</v>
      </c>
      <c r="B637" s="1" t="s">
        <v>4191</v>
      </c>
    </row>
    <row r="638" spans="1:2" x14ac:dyDescent="0.2">
      <c r="A638" s="229" t="s">
        <v>4192</v>
      </c>
      <c r="B638" s="1" t="s">
        <v>4193</v>
      </c>
    </row>
    <row r="639" spans="1:2" x14ac:dyDescent="0.2">
      <c r="A639" s="229" t="s">
        <v>4194</v>
      </c>
      <c r="B639" s="1" t="s">
        <v>4195</v>
      </c>
    </row>
    <row r="640" spans="1:2" x14ac:dyDescent="0.2">
      <c r="A640" s="229" t="s">
        <v>4196</v>
      </c>
      <c r="B640" s="1" t="s">
        <v>4197</v>
      </c>
    </row>
    <row r="641" spans="1:2" x14ac:dyDescent="0.2">
      <c r="A641" s="229" t="s">
        <v>4198</v>
      </c>
      <c r="B641" s="1" t="s">
        <v>4199</v>
      </c>
    </row>
    <row r="642" spans="1:2" x14ac:dyDescent="0.2">
      <c r="A642" s="229" t="s">
        <v>4200</v>
      </c>
      <c r="B642" s="1" t="s">
        <v>4201</v>
      </c>
    </row>
    <row r="643" spans="1:2" x14ac:dyDescent="0.2">
      <c r="A643" s="230"/>
      <c r="B643" s="231" t="s">
        <v>4202</v>
      </c>
    </row>
    <row r="644" spans="1:2" x14ac:dyDescent="0.2">
      <c r="A644" s="230"/>
      <c r="B644" s="231" t="s">
        <v>4203</v>
      </c>
    </row>
    <row r="645" spans="1:2" x14ac:dyDescent="0.2">
      <c r="A645" s="230"/>
      <c r="B645" s="231" t="s">
        <v>4204</v>
      </c>
    </row>
    <row r="646" spans="1:2" x14ac:dyDescent="0.2">
      <c r="A646" s="230"/>
      <c r="B646" s="231" t="s">
        <v>4205</v>
      </c>
    </row>
    <row r="647" spans="1:2" x14ac:dyDescent="0.2">
      <c r="A647" s="230"/>
      <c r="B647" s="231" t="s">
        <v>4206</v>
      </c>
    </row>
    <row r="648" spans="1:2" x14ac:dyDescent="0.2">
      <c r="A648" s="230"/>
      <c r="B648" s="231" t="s">
        <v>4207</v>
      </c>
    </row>
    <row r="649" spans="1:2" x14ac:dyDescent="0.2">
      <c r="A649" s="230"/>
      <c r="B649" s="231" t="s">
        <v>4208</v>
      </c>
    </row>
    <row r="650" spans="1:2" x14ac:dyDescent="0.2">
      <c r="B650" s="231" t="s">
        <v>4209</v>
      </c>
    </row>
    <row r="651" spans="1:2" x14ac:dyDescent="0.2">
      <c r="A651" s="230"/>
      <c r="B651" s="231" t="s">
        <v>4210</v>
      </c>
    </row>
    <row r="652" spans="1:2" x14ac:dyDescent="0.2">
      <c r="A652" s="230"/>
      <c r="B652" s="231" t="s">
        <v>4211</v>
      </c>
    </row>
    <row r="653" spans="1:2" x14ac:dyDescent="0.2">
      <c r="A653" s="232"/>
      <c r="B653" s="231" t="s">
        <v>4212</v>
      </c>
    </row>
    <row r="654" spans="1:2" x14ac:dyDescent="0.2">
      <c r="A654" s="230"/>
      <c r="B654" s="231" t="s">
        <v>4213</v>
      </c>
    </row>
    <row r="655" spans="1:2" x14ac:dyDescent="0.2">
      <c r="A655" s="232"/>
      <c r="B655" s="231" t="s">
        <v>4214</v>
      </c>
    </row>
    <row r="656" spans="1:2" x14ac:dyDescent="0.2">
      <c r="A656" s="230"/>
      <c r="B656" s="231" t="s">
        <v>4215</v>
      </c>
    </row>
    <row r="657" spans="1:2" x14ac:dyDescent="0.2">
      <c r="A657" s="230"/>
      <c r="B657" s="231" t="s">
        <v>4216</v>
      </c>
    </row>
    <row r="658" spans="1:2" x14ac:dyDescent="0.2">
      <c r="A658" s="230"/>
      <c r="B658" s="231" t="s">
        <v>4217</v>
      </c>
    </row>
    <row r="659" spans="1:2" x14ac:dyDescent="0.2">
      <c r="A659" s="230"/>
      <c r="B659" s="231" t="s">
        <v>4218</v>
      </c>
    </row>
    <row r="660" spans="1:2" x14ac:dyDescent="0.2">
      <c r="A660" s="230"/>
      <c r="B660" s="231" t="s">
        <v>4219</v>
      </c>
    </row>
    <row r="661" spans="1:2" x14ac:dyDescent="0.2">
      <c r="A661" s="230"/>
      <c r="B661" s="231" t="s">
        <v>4220</v>
      </c>
    </row>
  </sheetData>
  <sortState ref="A1:B642">
    <sortCondition ref="A1:A642"/>
  </sortState>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66CCFF"/>
  </sheetPr>
  <dimension ref="A1:XFD1847"/>
  <sheetViews>
    <sheetView tabSelected="1" view="pageBreakPreview" zoomScale="145" zoomScaleNormal="100" zoomScaleSheetLayoutView="145" workbookViewId="0">
      <selection activeCell="A28" sqref="A28:O28"/>
    </sheetView>
  </sheetViews>
  <sheetFormatPr defaultColWidth="1.85546875" defaultRowHeight="12.6" customHeight="1" x14ac:dyDescent="0.25"/>
  <cols>
    <col min="1" max="1" width="1.7109375" style="565" customWidth="1"/>
    <col min="2" max="2" width="1.140625" style="565" customWidth="1"/>
    <col min="3" max="3" width="1.7109375" style="565" customWidth="1"/>
    <col min="4" max="4" width="17.85546875" style="565" customWidth="1"/>
    <col min="5" max="5" width="1.7109375" style="565" customWidth="1"/>
    <col min="6" max="6" width="1.140625" style="565" customWidth="1"/>
    <col min="7" max="7" width="1.7109375" style="565" customWidth="1"/>
    <col min="8" max="8" width="2.5703125" style="565" customWidth="1"/>
    <col min="9" max="13" width="1.7109375" style="565" customWidth="1"/>
    <col min="14" max="15" width="1.140625" style="565" customWidth="1"/>
    <col min="16" max="16" width="1.5703125" style="565" customWidth="1"/>
    <col min="17" max="19" width="1.7109375" style="565" customWidth="1"/>
    <col min="20" max="20" width="7" style="565" customWidth="1"/>
    <col min="21" max="30" width="1.7109375" style="565" customWidth="1"/>
    <col min="31" max="31" width="1.140625" style="565" customWidth="1"/>
    <col min="32" max="34" width="1.7109375" style="565" customWidth="1"/>
    <col min="35" max="35" width="0.5703125" style="565" customWidth="1"/>
    <col min="36" max="37" width="1.7109375" style="565" customWidth="1"/>
    <col min="38" max="38" width="1.140625" style="565" customWidth="1"/>
    <col min="39" max="42" width="1.7109375" style="565" customWidth="1"/>
    <col min="43" max="43" width="1.140625" style="565" customWidth="1"/>
    <col min="44" max="45" width="1.7109375" style="565" customWidth="1"/>
    <col min="46" max="46" width="1.42578125" style="565" customWidth="1"/>
    <col min="47" max="47" width="1.140625" style="565" customWidth="1"/>
    <col min="48" max="49" width="1.7109375" style="565" customWidth="1"/>
    <col min="50" max="50" width="3.85546875" style="565" customWidth="1"/>
    <col min="51" max="54" width="1.7109375" style="565" customWidth="1"/>
    <col min="55" max="58" width="0.85546875" style="565" customWidth="1"/>
    <col min="59" max="59" width="4.5703125" style="565" customWidth="1"/>
    <col min="60" max="16384" width="1.85546875" style="565"/>
  </cols>
  <sheetData>
    <row r="1" spans="1:67" s="163" customFormat="1" ht="12.6" customHeight="1" x14ac:dyDescent="0.25">
      <c r="A1" s="799" t="str">
        <f>VstupHlavička!$B$4</f>
        <v>54353718</v>
      </c>
      <c r="B1" s="800"/>
      <c r="C1" s="800"/>
      <c r="D1" s="800"/>
      <c r="E1" s="800"/>
      <c r="F1" s="800"/>
      <c r="G1" s="800"/>
      <c r="H1" s="800"/>
      <c r="I1" s="800"/>
      <c r="J1" s="800"/>
      <c r="K1" s="811" t="s">
        <v>5450</v>
      </c>
      <c r="L1" s="811"/>
      <c r="M1" s="811"/>
      <c r="N1" s="811"/>
      <c r="O1" s="811"/>
      <c r="P1" s="811"/>
      <c r="Q1" s="811"/>
      <c r="R1" s="811"/>
      <c r="S1" s="811"/>
      <c r="T1" s="811"/>
      <c r="U1" s="811"/>
      <c r="V1" s="811"/>
      <c r="W1" s="811"/>
      <c r="X1" s="811"/>
      <c r="Y1" s="811"/>
      <c r="Z1" s="811"/>
      <c r="AA1" s="811"/>
      <c r="AB1" s="811"/>
      <c r="AC1" s="811"/>
      <c r="AD1" s="811"/>
      <c r="AE1" s="811"/>
      <c r="AF1" s="811"/>
      <c r="AG1" s="811"/>
      <c r="AH1" s="811"/>
      <c r="AI1" s="811"/>
      <c r="AJ1" s="811"/>
      <c r="AK1" s="811"/>
      <c r="AL1" s="412"/>
      <c r="AM1" s="412"/>
      <c r="AN1" s="412"/>
      <c r="AO1" s="412"/>
      <c r="AP1" s="412" t="s">
        <v>1250</v>
      </c>
      <c r="AQ1" s="801">
        <f>VstupHlavička!$B$15</f>
        <v>45291</v>
      </c>
      <c r="AR1" s="802"/>
      <c r="AS1" s="802"/>
      <c r="AT1" s="802"/>
      <c r="AU1" s="802"/>
      <c r="AV1" s="802"/>
      <c r="AW1" s="802"/>
      <c r="AX1" s="802"/>
      <c r="AY1" s="802"/>
      <c r="BB1" s="147"/>
      <c r="BH1" s="752" t="s">
        <v>1251</v>
      </c>
      <c r="BI1" s="752"/>
      <c r="BJ1" s="752"/>
      <c r="BK1" s="752"/>
      <c r="BL1" s="752" t="s">
        <v>1251</v>
      </c>
      <c r="BM1" s="752"/>
      <c r="BN1" s="752" t="s">
        <v>1252</v>
      </c>
      <c r="BO1" s="752"/>
    </row>
    <row r="2" spans="1:67" s="754" customFormat="1" ht="12.6" customHeight="1" x14ac:dyDescent="0.25">
      <c r="A2" s="753" t="s">
        <v>1253</v>
      </c>
      <c r="O2" s="412"/>
      <c r="P2" s="803" t="str">
        <f>VstupHlavička!$B$6</f>
        <v>FireExpert s.r.o.</v>
      </c>
      <c r="Q2" s="804"/>
      <c r="R2" s="804"/>
      <c r="S2" s="804"/>
      <c r="T2" s="804"/>
      <c r="U2" s="804"/>
      <c r="V2" s="804"/>
      <c r="W2" s="804"/>
      <c r="X2" s="804"/>
      <c r="Y2" s="804"/>
      <c r="Z2" s="804"/>
      <c r="AA2" s="804"/>
      <c r="AB2" s="804"/>
      <c r="AC2" s="804"/>
      <c r="AD2" s="804"/>
      <c r="AE2" s="804"/>
      <c r="AF2" s="804"/>
      <c r="AG2" s="804"/>
      <c r="AH2" s="804"/>
      <c r="AI2" s="804"/>
      <c r="AJ2" s="804"/>
      <c r="AK2" s="804"/>
      <c r="AL2" s="804"/>
      <c r="AM2" s="804"/>
      <c r="AN2" s="804"/>
      <c r="AO2" s="804"/>
      <c r="AP2" s="804"/>
      <c r="AQ2" s="804"/>
      <c r="AR2" s="804"/>
      <c r="AS2" s="804"/>
      <c r="AT2" s="804"/>
      <c r="AU2" s="804"/>
      <c r="AV2" s="804"/>
      <c r="AW2" s="804"/>
      <c r="AX2" s="804"/>
      <c r="AY2" s="804"/>
      <c r="BH2" s="752"/>
      <c r="BI2" s="752"/>
      <c r="BJ2" s="752"/>
      <c r="BK2" s="752"/>
      <c r="BL2" s="752"/>
      <c r="BM2" s="752"/>
      <c r="BN2" s="752"/>
      <c r="BO2" s="752"/>
    </row>
    <row r="3" spans="1:67" s="17" customFormat="1" ht="12.6" customHeight="1" x14ac:dyDescent="0.25">
      <c r="A3" s="805" t="s">
        <v>5448</v>
      </c>
      <c r="B3" s="805"/>
      <c r="C3" s="805"/>
      <c r="D3" s="805"/>
      <c r="E3" s="805"/>
      <c r="F3" s="805"/>
      <c r="G3" s="805"/>
      <c r="H3" s="805"/>
      <c r="I3" s="805"/>
      <c r="J3" s="805"/>
      <c r="K3" s="806">
        <v>44575</v>
      </c>
      <c r="L3" s="806"/>
      <c r="M3" s="806"/>
      <c r="N3" s="806"/>
      <c r="O3" s="806"/>
      <c r="P3" s="806"/>
      <c r="Q3" s="806"/>
      <c r="R3" s="806"/>
      <c r="S3" s="806"/>
      <c r="T3" s="806"/>
      <c r="U3" s="806"/>
      <c r="V3" s="806"/>
      <c r="W3" s="806"/>
      <c r="X3" s="806"/>
      <c r="Y3" s="806"/>
      <c r="Z3" s="806"/>
      <c r="AA3" s="806"/>
      <c r="AB3" s="806"/>
      <c r="AC3" s="806"/>
      <c r="AD3" s="806"/>
      <c r="AE3" s="806"/>
      <c r="AF3" s="806"/>
      <c r="AG3" s="806"/>
      <c r="AH3" s="806"/>
      <c r="AI3" s="806"/>
      <c r="AJ3" s="806"/>
      <c r="AK3" s="806"/>
      <c r="AL3" s="806"/>
      <c r="AM3" s="806"/>
      <c r="AN3" s="806"/>
      <c r="AO3" s="806"/>
      <c r="AP3" s="806"/>
      <c r="AQ3" s="806"/>
      <c r="AR3" s="806"/>
      <c r="AS3" s="806"/>
      <c r="AT3" s="806"/>
      <c r="AU3" s="806"/>
      <c r="AV3" s="806"/>
      <c r="AW3" s="806"/>
      <c r="AX3" s="806"/>
      <c r="AY3" s="806"/>
      <c r="AZ3" s="807"/>
      <c r="BA3" s="807"/>
      <c r="BB3" s="807"/>
      <c r="BH3" s="755" t="s">
        <v>1254</v>
      </c>
      <c r="BI3" s="755"/>
      <c r="BJ3" s="755"/>
      <c r="BK3" s="755"/>
      <c r="BL3" s="755" t="s">
        <v>1255</v>
      </c>
      <c r="BM3" s="755"/>
      <c r="BN3" s="752" t="s">
        <v>1256</v>
      </c>
      <c r="BO3" s="755"/>
    </row>
    <row r="4" spans="1:67" s="17" customFormat="1" ht="12.6" customHeight="1" x14ac:dyDescent="0.25">
      <c r="A4" s="805" t="s">
        <v>1257</v>
      </c>
      <c r="B4" s="805"/>
      <c r="C4" s="805"/>
      <c r="D4" s="805"/>
      <c r="E4" s="805"/>
      <c r="F4" s="805"/>
      <c r="G4" s="805"/>
      <c r="H4" s="805"/>
      <c r="I4" s="805"/>
      <c r="J4" s="805"/>
      <c r="K4" s="806">
        <v>45321</v>
      </c>
      <c r="L4" s="806"/>
      <c r="M4" s="806"/>
      <c r="N4" s="806"/>
      <c r="O4" s="806"/>
      <c r="P4" s="806"/>
      <c r="Q4" s="806"/>
      <c r="R4" s="806"/>
      <c r="S4" s="806"/>
      <c r="T4" s="806"/>
      <c r="U4" s="806"/>
      <c r="V4" s="806"/>
      <c r="W4" s="806"/>
      <c r="X4" s="806"/>
      <c r="Y4" s="806"/>
      <c r="Z4" s="806"/>
      <c r="AA4" s="806"/>
      <c r="AB4" s="806"/>
      <c r="AC4" s="806"/>
      <c r="AD4" s="806"/>
      <c r="AE4" s="806"/>
      <c r="AF4" s="806"/>
      <c r="AG4" s="806"/>
      <c r="AH4" s="806"/>
      <c r="AI4" s="806"/>
      <c r="AJ4" s="806"/>
      <c r="AK4" s="806"/>
      <c r="AL4" s="806"/>
      <c r="AM4" s="806"/>
      <c r="AN4" s="806"/>
      <c r="AO4" s="806"/>
      <c r="AP4" s="806"/>
      <c r="AQ4" s="806"/>
      <c r="AR4" s="806"/>
      <c r="AS4" s="806"/>
      <c r="AT4" s="806"/>
      <c r="AU4" s="806"/>
      <c r="AV4" s="806"/>
      <c r="AW4" s="806"/>
      <c r="AX4" s="806"/>
      <c r="AY4" s="806"/>
      <c r="AZ4" s="756"/>
      <c r="BA4" s="756"/>
      <c r="BB4" s="756"/>
    </row>
    <row r="5" spans="1:67" s="17" customFormat="1" ht="12.6" customHeight="1" x14ac:dyDescent="0.25">
      <c r="A5" s="805" t="s">
        <v>5449</v>
      </c>
      <c r="B5" s="805"/>
      <c r="C5" s="805"/>
      <c r="D5" s="805"/>
      <c r="E5" s="805"/>
      <c r="F5" s="805"/>
      <c r="G5" s="805"/>
      <c r="H5" s="805"/>
      <c r="I5" s="805"/>
      <c r="J5" s="805"/>
      <c r="K5" s="813"/>
      <c r="L5" s="813"/>
      <c r="M5" s="813"/>
      <c r="N5" s="813"/>
      <c r="O5" s="813"/>
      <c r="P5" s="813"/>
      <c r="Q5" s="813"/>
      <c r="R5" s="42"/>
      <c r="S5" s="814" t="s">
        <v>1258</v>
      </c>
      <c r="T5" s="814"/>
      <c r="U5" s="814"/>
      <c r="V5" s="814"/>
      <c r="W5" s="814"/>
      <c r="X5" s="814"/>
      <c r="Y5" s="813" t="s">
        <v>5206</v>
      </c>
      <c r="Z5" s="813"/>
      <c r="AA5" s="813"/>
      <c r="AB5" s="813"/>
      <c r="AC5" s="813"/>
      <c r="AD5" s="813"/>
      <c r="AE5" s="813"/>
      <c r="AF5" s="42"/>
      <c r="AG5" s="815" t="s">
        <v>1259</v>
      </c>
      <c r="AH5" s="815"/>
      <c r="AI5" s="815"/>
      <c r="AJ5" s="815"/>
      <c r="AK5" s="815"/>
      <c r="AL5" s="815"/>
      <c r="AM5" s="813" t="s">
        <v>5469</v>
      </c>
      <c r="AN5" s="813"/>
      <c r="AO5" s="813"/>
      <c r="AP5" s="813"/>
      <c r="AQ5" s="813"/>
      <c r="AR5" s="813"/>
      <c r="AS5" s="813"/>
      <c r="AT5" s="813"/>
      <c r="AU5" s="813"/>
      <c r="AV5" s="813"/>
      <c r="AW5" s="813"/>
      <c r="AX5" s="813"/>
      <c r="AY5" s="813"/>
      <c r="AZ5" s="42"/>
      <c r="BA5" s="42"/>
      <c r="BB5" s="42"/>
    </row>
    <row r="6" spans="1:67" s="163" customFormat="1" ht="12.6" customHeight="1" x14ac:dyDescent="0.25">
      <c r="A6" s="810" t="s">
        <v>4958</v>
      </c>
      <c r="B6" s="810"/>
      <c r="C6" s="810"/>
      <c r="D6" s="810"/>
      <c r="E6" s="810"/>
      <c r="F6" s="810"/>
      <c r="G6" s="810"/>
      <c r="H6" s="810"/>
      <c r="I6" s="810"/>
      <c r="J6" s="810"/>
      <c r="K6" s="810"/>
      <c r="L6" s="810"/>
      <c r="M6" s="810"/>
      <c r="N6" s="810"/>
      <c r="O6" s="810"/>
      <c r="P6" s="810"/>
      <c r="Q6" s="810"/>
      <c r="R6" s="810"/>
      <c r="S6" s="810"/>
      <c r="T6" s="810"/>
      <c r="U6" s="810"/>
      <c r="V6" s="810"/>
      <c r="W6" s="810"/>
      <c r="X6" s="810"/>
      <c r="Y6" s="810"/>
      <c r="Z6" s="810"/>
      <c r="AA6" s="810"/>
      <c r="AB6" s="810"/>
      <c r="AC6" s="810"/>
      <c r="AD6" s="810"/>
      <c r="AE6" s="810"/>
      <c r="AF6" s="810"/>
      <c r="AG6" s="810"/>
      <c r="AH6" s="810"/>
      <c r="AI6" s="810"/>
      <c r="AJ6" s="810"/>
      <c r="AK6" s="810"/>
      <c r="AL6" s="810"/>
      <c r="AM6" s="810"/>
      <c r="AN6" s="810"/>
      <c r="AO6" s="810"/>
      <c r="AP6" s="810"/>
      <c r="AQ6" s="810"/>
      <c r="AR6" s="810"/>
      <c r="AS6" s="810"/>
      <c r="AT6" s="810"/>
      <c r="AU6" s="810"/>
      <c r="AV6" s="810"/>
      <c r="AW6" s="810"/>
      <c r="AX6" s="810"/>
      <c r="AY6" s="810"/>
      <c r="AZ6" s="757"/>
      <c r="BA6" s="757"/>
      <c r="BB6" s="757"/>
    </row>
    <row r="7" spans="1:67" s="163" customFormat="1" ht="12.6" customHeight="1" x14ac:dyDescent="0.25">
      <c r="A7" s="808" t="s">
        <v>5470</v>
      </c>
      <c r="B7" s="808"/>
      <c r="C7" s="808"/>
      <c r="D7" s="808"/>
      <c r="E7" s="808"/>
      <c r="F7" s="808"/>
      <c r="G7" s="808"/>
      <c r="H7" s="808"/>
      <c r="I7" s="808"/>
      <c r="J7" s="808"/>
      <c r="K7" s="808"/>
      <c r="L7" s="808"/>
      <c r="M7" s="808"/>
      <c r="N7" s="808"/>
      <c r="O7" s="808"/>
      <c r="P7" s="808"/>
      <c r="Q7" s="808"/>
      <c r="R7" s="808"/>
      <c r="S7" s="808"/>
      <c r="T7" s="808"/>
      <c r="U7" s="808"/>
      <c r="V7" s="808"/>
      <c r="W7" s="808"/>
      <c r="X7" s="808"/>
      <c r="Y7" s="808"/>
      <c r="Z7" s="808"/>
      <c r="AA7" s="808"/>
      <c r="AB7" s="808"/>
      <c r="AC7" s="808"/>
      <c r="AD7" s="808"/>
      <c r="AE7" s="808"/>
      <c r="AF7" s="808"/>
      <c r="AG7" s="808"/>
      <c r="AH7" s="808"/>
      <c r="AI7" s="808"/>
      <c r="AJ7" s="808"/>
      <c r="AK7" s="808"/>
      <c r="AL7" s="808"/>
      <c r="AM7" s="808"/>
      <c r="AN7" s="808"/>
      <c r="AO7" s="808"/>
      <c r="AP7" s="808"/>
      <c r="AQ7" s="808"/>
      <c r="AR7" s="808"/>
      <c r="AS7" s="808"/>
      <c r="AT7" s="808"/>
      <c r="AU7" s="808"/>
      <c r="AV7" s="808"/>
      <c r="AW7" s="808"/>
      <c r="AX7" s="808"/>
      <c r="AY7" s="808"/>
      <c r="AZ7" s="805"/>
      <c r="BA7" s="805"/>
      <c r="BB7" s="805"/>
    </row>
    <row r="8" spans="1:67" s="163" customFormat="1" ht="12.6" customHeight="1" x14ac:dyDescent="0.25">
      <c r="A8" s="808" t="s">
        <v>5471</v>
      </c>
      <c r="B8" s="808"/>
      <c r="C8" s="808"/>
      <c r="D8" s="808"/>
      <c r="E8" s="808"/>
      <c r="F8" s="808"/>
      <c r="G8" s="808"/>
      <c r="H8" s="808"/>
      <c r="I8" s="808"/>
      <c r="J8" s="808"/>
      <c r="K8" s="808"/>
      <c r="L8" s="808"/>
      <c r="M8" s="808"/>
      <c r="N8" s="808"/>
      <c r="O8" s="808"/>
      <c r="P8" s="808"/>
      <c r="Q8" s="808"/>
      <c r="R8" s="808"/>
      <c r="S8" s="808"/>
      <c r="T8" s="808"/>
      <c r="U8" s="808"/>
      <c r="V8" s="808"/>
      <c r="W8" s="808"/>
      <c r="X8" s="808"/>
      <c r="Y8" s="808"/>
      <c r="Z8" s="808"/>
      <c r="AA8" s="808"/>
      <c r="AB8" s="808"/>
      <c r="AC8" s="808"/>
      <c r="AD8" s="808"/>
      <c r="AE8" s="808"/>
      <c r="AF8" s="808"/>
      <c r="AG8" s="808"/>
      <c r="AH8" s="808"/>
      <c r="AI8" s="808"/>
      <c r="AJ8" s="808"/>
      <c r="AK8" s="808"/>
      <c r="AL8" s="808"/>
      <c r="AM8" s="808"/>
      <c r="AN8" s="808"/>
      <c r="AO8" s="808"/>
      <c r="AP8" s="808"/>
      <c r="AQ8" s="808"/>
      <c r="AR8" s="808"/>
      <c r="AS8" s="808"/>
      <c r="AT8" s="808"/>
      <c r="AU8" s="808"/>
      <c r="AV8" s="808"/>
      <c r="AW8" s="808"/>
      <c r="AX8" s="808"/>
      <c r="AY8" s="808"/>
      <c r="AZ8" s="805"/>
      <c r="BA8" s="805"/>
      <c r="BB8" s="805"/>
    </row>
    <row r="9" spans="1:67" s="163" customFormat="1" ht="12.6" customHeight="1" x14ac:dyDescent="0.25">
      <c r="A9" s="808" t="s">
        <v>5472</v>
      </c>
      <c r="B9" s="808"/>
      <c r="C9" s="808"/>
      <c r="D9" s="808"/>
      <c r="E9" s="808"/>
      <c r="F9" s="808"/>
      <c r="G9" s="808"/>
      <c r="H9" s="808"/>
      <c r="I9" s="808"/>
      <c r="J9" s="808"/>
      <c r="K9" s="808"/>
      <c r="L9" s="808"/>
      <c r="M9" s="808"/>
      <c r="N9" s="808"/>
      <c r="O9" s="808"/>
      <c r="P9" s="808"/>
      <c r="Q9" s="808"/>
      <c r="R9" s="808"/>
      <c r="S9" s="808"/>
      <c r="T9" s="808"/>
      <c r="U9" s="808"/>
      <c r="V9" s="808"/>
      <c r="W9" s="808"/>
      <c r="X9" s="808"/>
      <c r="Y9" s="808"/>
      <c r="Z9" s="808"/>
      <c r="AA9" s="808"/>
      <c r="AB9" s="808"/>
      <c r="AC9" s="808"/>
      <c r="AD9" s="808"/>
      <c r="AE9" s="808"/>
      <c r="AF9" s="808"/>
      <c r="AG9" s="808"/>
      <c r="AH9" s="808"/>
      <c r="AI9" s="808"/>
      <c r="AJ9" s="808"/>
      <c r="AK9" s="808"/>
      <c r="AL9" s="808"/>
      <c r="AM9" s="808"/>
      <c r="AN9" s="808"/>
      <c r="AO9" s="808"/>
      <c r="AP9" s="808"/>
      <c r="AQ9" s="808"/>
      <c r="AR9" s="808"/>
      <c r="AS9" s="808"/>
      <c r="AT9" s="808"/>
      <c r="AU9" s="808"/>
      <c r="AV9" s="808"/>
      <c r="AW9" s="808"/>
      <c r="AX9" s="808"/>
      <c r="AY9" s="808"/>
      <c r="AZ9" s="805"/>
      <c r="BA9" s="805"/>
      <c r="BB9" s="805"/>
    </row>
    <row r="10" spans="1:67" s="163" customFormat="1" ht="12.6" customHeight="1" x14ac:dyDescent="0.25">
      <c r="A10" s="808" t="s">
        <v>5473</v>
      </c>
      <c r="B10" s="808"/>
      <c r="C10" s="808"/>
      <c r="D10" s="808"/>
      <c r="E10" s="808"/>
      <c r="F10" s="808"/>
      <c r="G10" s="808"/>
      <c r="H10" s="808"/>
      <c r="I10" s="808"/>
      <c r="J10" s="808"/>
      <c r="K10" s="808"/>
      <c r="L10" s="808"/>
      <c r="M10" s="808"/>
      <c r="N10" s="808"/>
      <c r="O10" s="808"/>
      <c r="P10" s="808"/>
      <c r="Q10" s="808"/>
      <c r="R10" s="808"/>
      <c r="S10" s="808"/>
      <c r="T10" s="808"/>
      <c r="U10" s="808"/>
      <c r="V10" s="808"/>
      <c r="W10" s="808"/>
      <c r="X10" s="808"/>
      <c r="Y10" s="808"/>
      <c r="Z10" s="808"/>
      <c r="AA10" s="808"/>
      <c r="AB10" s="808"/>
      <c r="AC10" s="808"/>
      <c r="AD10" s="808"/>
      <c r="AE10" s="808"/>
      <c r="AF10" s="808"/>
      <c r="AG10" s="808"/>
      <c r="AH10" s="808"/>
      <c r="AI10" s="808"/>
      <c r="AJ10" s="808"/>
      <c r="AK10" s="808"/>
      <c r="AL10" s="808"/>
      <c r="AM10" s="808"/>
      <c r="AN10" s="808"/>
      <c r="AO10" s="808"/>
      <c r="AP10" s="808"/>
      <c r="AQ10" s="808"/>
      <c r="AR10" s="808"/>
      <c r="AS10" s="808"/>
      <c r="AT10" s="808"/>
      <c r="AU10" s="808"/>
      <c r="AV10" s="808"/>
      <c r="AW10" s="808"/>
      <c r="AX10" s="808"/>
      <c r="AY10" s="808"/>
      <c r="AZ10" s="805"/>
      <c r="BA10" s="805"/>
      <c r="BB10" s="805"/>
    </row>
    <row r="11" spans="1:67" s="163" customFormat="1" ht="12.6" customHeight="1" x14ac:dyDescent="0.25">
      <c r="A11" s="808" t="s">
        <v>5474</v>
      </c>
      <c r="B11" s="808"/>
      <c r="C11" s="808"/>
      <c r="D11" s="808"/>
      <c r="E11" s="808"/>
      <c r="F11" s="808"/>
      <c r="G11" s="808"/>
      <c r="H11" s="808"/>
      <c r="I11" s="808"/>
      <c r="J11" s="808"/>
      <c r="K11" s="808"/>
      <c r="L11" s="808"/>
      <c r="M11" s="808"/>
      <c r="N11" s="808"/>
      <c r="O11" s="808"/>
      <c r="P11" s="808"/>
      <c r="Q11" s="808"/>
      <c r="R11" s="808"/>
      <c r="S11" s="808"/>
      <c r="T11" s="808"/>
      <c r="U11" s="808"/>
      <c r="V11" s="808"/>
      <c r="W11" s="808"/>
      <c r="X11" s="808"/>
      <c r="Y11" s="808"/>
      <c r="Z11" s="808"/>
      <c r="AA11" s="808"/>
      <c r="AB11" s="808"/>
      <c r="AC11" s="808"/>
      <c r="AD11" s="808"/>
      <c r="AE11" s="808"/>
      <c r="AF11" s="808"/>
      <c r="AG11" s="808"/>
      <c r="AH11" s="808"/>
      <c r="AI11" s="808"/>
      <c r="AJ11" s="808"/>
      <c r="AK11" s="808"/>
      <c r="AL11" s="808"/>
      <c r="AM11" s="808"/>
      <c r="AN11" s="808"/>
      <c r="AO11" s="808"/>
      <c r="AP11" s="808"/>
      <c r="AQ11" s="808"/>
      <c r="AR11" s="808"/>
      <c r="AS11" s="808"/>
      <c r="AT11" s="808"/>
      <c r="AU11" s="808"/>
      <c r="AV11" s="808"/>
      <c r="AW11" s="808"/>
      <c r="AX11" s="808"/>
      <c r="AY11" s="808"/>
      <c r="AZ11" s="805"/>
      <c r="BA11" s="805"/>
      <c r="BB11" s="805"/>
    </row>
    <row r="12" spans="1:67" s="163" customFormat="1" ht="12.6" customHeight="1" x14ac:dyDescent="0.3">
      <c r="A12" s="808"/>
      <c r="B12" s="808"/>
      <c r="C12" s="808"/>
      <c r="D12" s="808"/>
      <c r="E12" s="808"/>
      <c r="F12" s="808"/>
      <c r="G12" s="808"/>
      <c r="H12" s="808"/>
      <c r="I12" s="808"/>
      <c r="J12" s="808"/>
      <c r="K12" s="808"/>
      <c r="L12" s="808"/>
      <c r="M12" s="808"/>
      <c r="N12" s="808"/>
      <c r="O12" s="808"/>
      <c r="P12" s="808"/>
      <c r="Q12" s="808"/>
      <c r="R12" s="808"/>
      <c r="S12" s="808"/>
      <c r="T12" s="808"/>
      <c r="U12" s="808"/>
      <c r="V12" s="808"/>
      <c r="W12" s="808"/>
      <c r="X12" s="808"/>
      <c r="Y12" s="808"/>
      <c r="Z12" s="808"/>
      <c r="AA12" s="808"/>
      <c r="AB12" s="808"/>
      <c r="AC12" s="808"/>
      <c r="AD12" s="808"/>
      <c r="AE12" s="808"/>
      <c r="AF12" s="808"/>
      <c r="AG12" s="808"/>
      <c r="AH12" s="808"/>
      <c r="AI12" s="808"/>
      <c r="AJ12" s="808"/>
      <c r="AK12" s="808"/>
      <c r="AL12" s="808"/>
      <c r="AM12" s="808"/>
      <c r="AN12" s="808"/>
      <c r="AO12" s="808"/>
      <c r="AP12" s="808"/>
      <c r="AQ12" s="808"/>
      <c r="AR12" s="808"/>
      <c r="AS12" s="808"/>
      <c r="AT12" s="808"/>
      <c r="AU12" s="808"/>
      <c r="AV12" s="808"/>
      <c r="AW12" s="808"/>
      <c r="AX12" s="808"/>
      <c r="AY12" s="808"/>
      <c r="AZ12" s="805"/>
      <c r="BA12" s="805"/>
      <c r="BB12" s="805"/>
    </row>
    <row r="13" spans="1:67" s="163" customFormat="1" ht="12.6" customHeight="1" x14ac:dyDescent="0.3">
      <c r="A13" s="808"/>
      <c r="B13" s="808"/>
      <c r="C13" s="808"/>
      <c r="D13" s="808"/>
      <c r="E13" s="808"/>
      <c r="F13" s="808"/>
      <c r="G13" s="808"/>
      <c r="H13" s="808"/>
      <c r="I13" s="808"/>
      <c r="J13" s="808"/>
      <c r="K13" s="808"/>
      <c r="L13" s="808"/>
      <c r="M13" s="808"/>
      <c r="N13" s="808"/>
      <c r="O13" s="808"/>
      <c r="P13" s="808"/>
      <c r="Q13" s="808"/>
      <c r="R13" s="808"/>
      <c r="S13" s="808"/>
      <c r="T13" s="808"/>
      <c r="U13" s="808"/>
      <c r="V13" s="808"/>
      <c r="W13" s="808"/>
      <c r="X13" s="808"/>
      <c r="Y13" s="808"/>
      <c r="Z13" s="808"/>
      <c r="AA13" s="808"/>
      <c r="AB13" s="808"/>
      <c r="AC13" s="808"/>
      <c r="AD13" s="808"/>
      <c r="AE13" s="808"/>
      <c r="AF13" s="808"/>
      <c r="AG13" s="808"/>
      <c r="AH13" s="808"/>
      <c r="AI13" s="808"/>
      <c r="AJ13" s="808"/>
      <c r="AK13" s="808"/>
      <c r="AL13" s="808"/>
      <c r="AM13" s="808"/>
      <c r="AN13" s="808"/>
      <c r="AO13" s="808"/>
      <c r="AP13" s="808"/>
      <c r="AQ13" s="808"/>
      <c r="AR13" s="808"/>
      <c r="AS13" s="808"/>
      <c r="AT13" s="808"/>
      <c r="AU13" s="808"/>
      <c r="AV13" s="808"/>
      <c r="AW13" s="808"/>
      <c r="AX13" s="808"/>
      <c r="AY13" s="808"/>
      <c r="AZ13" s="805"/>
      <c r="BA13" s="805"/>
      <c r="BB13" s="805"/>
    </row>
    <row r="14" spans="1:67" s="163" customFormat="1" ht="0.6" customHeight="1" x14ac:dyDescent="0.3">
      <c r="AG14" s="758"/>
      <c r="AR14" s="758"/>
    </row>
    <row r="15" spans="1:67" s="163" customFormat="1" ht="12.6" customHeight="1" x14ac:dyDescent="0.25">
      <c r="A15" s="809" t="s">
        <v>4957</v>
      </c>
      <c r="B15" s="809"/>
      <c r="C15" s="809"/>
      <c r="D15" s="809"/>
      <c r="E15" s="809"/>
      <c r="F15" s="809"/>
      <c r="G15" s="809"/>
      <c r="H15" s="809"/>
      <c r="I15" s="809"/>
      <c r="J15" s="809"/>
      <c r="K15" s="809"/>
      <c r="L15" s="809"/>
      <c r="M15" s="809"/>
      <c r="N15" s="809"/>
      <c r="O15" s="809"/>
      <c r="P15" s="809"/>
      <c r="Q15" s="809"/>
      <c r="R15" s="809"/>
      <c r="S15" s="809"/>
      <c r="T15" s="809"/>
      <c r="U15" s="809"/>
      <c r="V15" s="809"/>
      <c r="W15" s="809"/>
      <c r="X15" s="809"/>
      <c r="Y15" s="809"/>
      <c r="Z15" s="809"/>
      <c r="AA15" s="809"/>
      <c r="AB15" s="809"/>
      <c r="AC15" s="809"/>
      <c r="AD15" s="809"/>
      <c r="AE15" s="809"/>
      <c r="AF15" s="809"/>
      <c r="AG15" s="809"/>
      <c r="AH15" s="809"/>
      <c r="AI15" s="809"/>
      <c r="AJ15" s="809"/>
      <c r="AK15" s="809"/>
      <c r="AL15" s="809"/>
      <c r="AM15" s="809"/>
      <c r="AN15" s="809"/>
      <c r="AO15" s="809"/>
      <c r="AP15" s="809"/>
      <c r="AQ15" s="809"/>
      <c r="AR15" s="809"/>
      <c r="AS15" s="809"/>
      <c r="AT15" s="809"/>
      <c r="AU15" s="809"/>
      <c r="AV15" s="809"/>
      <c r="AW15" s="809"/>
      <c r="AX15" s="809"/>
      <c r="AY15" s="809"/>
      <c r="AZ15" s="810"/>
      <c r="BA15" s="810"/>
      <c r="BB15" s="810"/>
    </row>
    <row r="16" spans="1:67" s="163" customFormat="1" ht="12.6" customHeight="1" x14ac:dyDescent="0.25">
      <c r="A16" s="822" t="s">
        <v>1260</v>
      </c>
      <c r="B16" s="822"/>
      <c r="C16" s="822"/>
      <c r="D16" s="822"/>
      <c r="E16" s="822"/>
      <c r="F16" s="822"/>
      <c r="G16" s="822"/>
      <c r="H16" s="822"/>
      <c r="I16" s="822"/>
      <c r="J16" s="822"/>
      <c r="K16" s="822"/>
      <c r="L16" s="822"/>
      <c r="M16" s="822"/>
      <c r="N16" s="822"/>
      <c r="O16" s="822"/>
      <c r="P16" s="822"/>
      <c r="Q16" s="822"/>
      <c r="R16" s="822"/>
      <c r="S16" s="822"/>
      <c r="T16" s="822"/>
      <c r="U16" s="822" t="s">
        <v>1261</v>
      </c>
      <c r="V16" s="822"/>
      <c r="W16" s="822"/>
      <c r="X16" s="822"/>
      <c r="Y16" s="822"/>
      <c r="Z16" s="822"/>
      <c r="AA16" s="822"/>
      <c r="AB16" s="822"/>
      <c r="AC16" s="822"/>
      <c r="AD16" s="822"/>
      <c r="AE16" s="822"/>
      <c r="AF16" s="822"/>
      <c r="AG16" s="822"/>
      <c r="AH16" s="823" t="s">
        <v>1262</v>
      </c>
      <c r="AI16" s="823"/>
      <c r="AJ16" s="823"/>
      <c r="AK16" s="823"/>
      <c r="AL16" s="823"/>
      <c r="AM16" s="823"/>
      <c r="AN16" s="823"/>
      <c r="AO16" s="823"/>
      <c r="AP16" s="823"/>
      <c r="AQ16" s="823"/>
      <c r="AR16" s="823"/>
      <c r="AS16" s="823"/>
      <c r="AT16" s="823"/>
      <c r="AU16" s="823"/>
      <c r="AV16" s="823"/>
      <c r="AW16" s="823"/>
      <c r="AX16" s="823"/>
      <c r="AY16" s="823"/>
      <c r="AZ16" s="759"/>
      <c r="BA16" s="759"/>
      <c r="BB16" s="759"/>
    </row>
    <row r="17" spans="1:16384" s="163" customFormat="1" ht="12.6" customHeight="1" x14ac:dyDescent="0.25">
      <c r="A17" s="822"/>
      <c r="B17" s="822"/>
      <c r="C17" s="822"/>
      <c r="D17" s="822"/>
      <c r="E17" s="822"/>
      <c r="F17" s="822"/>
      <c r="G17" s="822"/>
      <c r="H17" s="822"/>
      <c r="I17" s="822"/>
      <c r="J17" s="822"/>
      <c r="K17" s="822"/>
      <c r="L17" s="822"/>
      <c r="M17" s="822"/>
      <c r="N17" s="822"/>
      <c r="O17" s="822"/>
      <c r="P17" s="822"/>
      <c r="Q17" s="822"/>
      <c r="R17" s="822"/>
      <c r="S17" s="822"/>
      <c r="T17" s="822"/>
      <c r="U17" s="822"/>
      <c r="V17" s="822"/>
      <c r="W17" s="822"/>
      <c r="X17" s="822"/>
      <c r="Y17" s="822"/>
      <c r="Z17" s="822"/>
      <c r="AA17" s="822"/>
      <c r="AB17" s="822"/>
      <c r="AC17" s="822"/>
      <c r="AD17" s="822"/>
      <c r="AE17" s="822"/>
      <c r="AF17" s="822"/>
      <c r="AG17" s="822"/>
      <c r="AH17" s="823" t="s">
        <v>1263</v>
      </c>
      <c r="AI17" s="823"/>
      <c r="AJ17" s="823"/>
      <c r="AK17" s="823"/>
      <c r="AL17" s="823"/>
      <c r="AM17" s="823"/>
      <c r="AN17" s="823"/>
      <c r="AO17" s="823"/>
      <c r="AP17" s="823"/>
      <c r="AQ17" s="823"/>
      <c r="AR17" s="823"/>
      <c r="AS17" s="823"/>
      <c r="AT17" s="823"/>
      <c r="AU17" s="823"/>
      <c r="AV17" s="823"/>
      <c r="AW17" s="823"/>
      <c r="AX17" s="823"/>
      <c r="AY17" s="823"/>
      <c r="AZ17" s="759"/>
      <c r="BA17" s="759"/>
      <c r="BB17" s="759"/>
    </row>
    <row r="18" spans="1:16384" s="163" customFormat="1" ht="12.6" customHeight="1" x14ac:dyDescent="0.25">
      <c r="A18" s="824" t="s">
        <v>1264</v>
      </c>
      <c r="B18" s="824"/>
      <c r="C18" s="824"/>
      <c r="D18" s="824"/>
      <c r="E18" s="824"/>
      <c r="F18" s="824"/>
      <c r="G18" s="824"/>
      <c r="H18" s="824"/>
      <c r="I18" s="824"/>
      <c r="J18" s="824"/>
      <c r="K18" s="824"/>
      <c r="L18" s="824"/>
      <c r="M18" s="824"/>
      <c r="N18" s="824"/>
      <c r="O18" s="824"/>
      <c r="P18" s="824"/>
      <c r="Q18" s="824"/>
      <c r="R18" s="824"/>
      <c r="S18" s="824"/>
      <c r="T18" s="824"/>
      <c r="U18" s="821">
        <v>1</v>
      </c>
      <c r="V18" s="821"/>
      <c r="W18" s="821"/>
      <c r="X18" s="821"/>
      <c r="Y18" s="821"/>
      <c r="Z18" s="821"/>
      <c r="AA18" s="821"/>
      <c r="AB18" s="821"/>
      <c r="AC18" s="821"/>
      <c r="AD18" s="821"/>
      <c r="AE18" s="821"/>
      <c r="AF18" s="821"/>
      <c r="AG18" s="821"/>
      <c r="AH18" s="821">
        <v>1</v>
      </c>
      <c r="AI18" s="821"/>
      <c r="AJ18" s="821"/>
      <c r="AK18" s="821"/>
      <c r="AL18" s="821"/>
      <c r="AM18" s="821"/>
      <c r="AN18" s="821"/>
      <c r="AO18" s="821"/>
      <c r="AP18" s="821"/>
      <c r="AQ18" s="821"/>
      <c r="AR18" s="821"/>
      <c r="AS18" s="821"/>
      <c r="AT18" s="821"/>
      <c r="AU18" s="821"/>
      <c r="AV18" s="821"/>
      <c r="AW18" s="821"/>
      <c r="AX18" s="821"/>
      <c r="AY18" s="821"/>
      <c r="AZ18" s="760"/>
      <c r="BA18" s="760"/>
      <c r="BB18" s="760"/>
    </row>
    <row r="19" spans="1:16384" s="163" customFormat="1" ht="11.45" customHeight="1" x14ac:dyDescent="0.25">
      <c r="A19" s="825" t="s">
        <v>1265</v>
      </c>
      <c r="B19" s="825"/>
      <c r="C19" s="825"/>
      <c r="D19" s="825"/>
      <c r="E19" s="825"/>
      <c r="F19" s="825"/>
      <c r="G19" s="825"/>
      <c r="H19" s="825"/>
      <c r="I19" s="825"/>
      <c r="J19" s="825"/>
      <c r="K19" s="825"/>
      <c r="L19" s="825"/>
      <c r="M19" s="825"/>
      <c r="N19" s="825"/>
      <c r="O19" s="825"/>
      <c r="P19" s="825"/>
      <c r="Q19" s="825"/>
      <c r="R19" s="825"/>
      <c r="S19" s="825"/>
      <c r="T19" s="825"/>
      <c r="U19" s="821">
        <v>1</v>
      </c>
      <c r="V19" s="821"/>
      <c r="W19" s="821"/>
      <c r="X19" s="821"/>
      <c r="Y19" s="821"/>
      <c r="Z19" s="821"/>
      <c r="AA19" s="821"/>
      <c r="AB19" s="821"/>
      <c r="AC19" s="821"/>
      <c r="AD19" s="821"/>
      <c r="AE19" s="821"/>
      <c r="AF19" s="821"/>
      <c r="AG19" s="821"/>
      <c r="AH19" s="821">
        <v>1</v>
      </c>
      <c r="AI19" s="821"/>
      <c r="AJ19" s="821"/>
      <c r="AK19" s="821"/>
      <c r="AL19" s="821"/>
      <c r="AM19" s="821"/>
      <c r="AN19" s="821"/>
      <c r="AO19" s="821"/>
      <c r="AP19" s="821"/>
      <c r="AQ19" s="821"/>
      <c r="AR19" s="821"/>
      <c r="AS19" s="821"/>
      <c r="AT19" s="821"/>
      <c r="AU19" s="821"/>
      <c r="AV19" s="821"/>
      <c r="AW19" s="821"/>
      <c r="AX19" s="821"/>
      <c r="AY19" s="821"/>
      <c r="AZ19" s="760"/>
      <c r="BA19" s="760"/>
      <c r="BB19" s="760"/>
    </row>
    <row r="20" spans="1:16384" s="163" customFormat="1" ht="9.6" customHeight="1" x14ac:dyDescent="0.25">
      <c r="A20" s="826" t="s">
        <v>1266</v>
      </c>
      <c r="B20" s="826"/>
      <c r="C20" s="826"/>
      <c r="D20" s="826"/>
      <c r="E20" s="826"/>
      <c r="F20" s="826"/>
      <c r="G20" s="826"/>
      <c r="H20" s="826"/>
      <c r="I20" s="826"/>
      <c r="J20" s="826"/>
      <c r="K20" s="826"/>
      <c r="L20" s="826"/>
      <c r="M20" s="826"/>
      <c r="N20" s="826"/>
      <c r="O20" s="826"/>
      <c r="P20" s="826"/>
      <c r="Q20" s="826"/>
      <c r="R20" s="826"/>
      <c r="S20" s="826"/>
      <c r="T20" s="826"/>
      <c r="U20" s="821"/>
      <c r="V20" s="821"/>
      <c r="W20" s="821"/>
      <c r="X20" s="821"/>
      <c r="Y20" s="821"/>
      <c r="Z20" s="821"/>
      <c r="AA20" s="821"/>
      <c r="AB20" s="821"/>
      <c r="AC20" s="821"/>
      <c r="AD20" s="821"/>
      <c r="AE20" s="821"/>
      <c r="AF20" s="821"/>
      <c r="AG20" s="821"/>
      <c r="AH20" s="821"/>
      <c r="AI20" s="821"/>
      <c r="AJ20" s="821"/>
      <c r="AK20" s="821"/>
      <c r="AL20" s="821"/>
      <c r="AM20" s="821"/>
      <c r="AN20" s="821"/>
      <c r="AO20" s="821"/>
      <c r="AP20" s="821"/>
      <c r="AQ20" s="821"/>
      <c r="AR20" s="821"/>
      <c r="AS20" s="821"/>
      <c r="AT20" s="821"/>
      <c r="AU20" s="821"/>
      <c r="AV20" s="821"/>
      <c r="AW20" s="821"/>
      <c r="AX20" s="821"/>
      <c r="AY20" s="821"/>
      <c r="AZ20" s="760"/>
      <c r="BA20" s="760"/>
      <c r="BB20" s="760"/>
    </row>
    <row r="21" spans="1:16384" s="163" customFormat="1" ht="12.6" customHeight="1" x14ac:dyDescent="0.25">
      <c r="A21" s="824" t="s">
        <v>1267</v>
      </c>
      <c r="B21" s="824"/>
      <c r="C21" s="824"/>
      <c r="D21" s="824"/>
      <c r="E21" s="824"/>
      <c r="F21" s="824"/>
      <c r="G21" s="824"/>
      <c r="H21" s="824"/>
      <c r="I21" s="824"/>
      <c r="J21" s="824"/>
      <c r="K21" s="824"/>
      <c r="L21" s="824"/>
      <c r="M21" s="824"/>
      <c r="N21" s="824"/>
      <c r="O21" s="824"/>
      <c r="P21" s="824"/>
      <c r="Q21" s="824"/>
      <c r="R21" s="824"/>
      <c r="S21" s="824"/>
      <c r="T21" s="824"/>
      <c r="U21" s="821"/>
      <c r="V21" s="821"/>
      <c r="W21" s="821"/>
      <c r="X21" s="821"/>
      <c r="Y21" s="821"/>
      <c r="Z21" s="821"/>
      <c r="AA21" s="821"/>
      <c r="AB21" s="821"/>
      <c r="AC21" s="821"/>
      <c r="AD21" s="821"/>
      <c r="AE21" s="821"/>
      <c r="AF21" s="821"/>
      <c r="AG21" s="821"/>
      <c r="AH21" s="821"/>
      <c r="AI21" s="821"/>
      <c r="AJ21" s="821"/>
      <c r="AK21" s="821"/>
      <c r="AL21" s="821"/>
      <c r="AM21" s="821"/>
      <c r="AN21" s="821"/>
      <c r="AO21" s="821"/>
      <c r="AP21" s="821"/>
      <c r="AQ21" s="821"/>
      <c r="AR21" s="821"/>
      <c r="AS21" s="821"/>
      <c r="AT21" s="821"/>
      <c r="AU21" s="821"/>
      <c r="AV21" s="821"/>
      <c r="AW21" s="821"/>
      <c r="AX21" s="821"/>
      <c r="AY21" s="821"/>
      <c r="AZ21" s="760"/>
      <c r="BA21" s="760"/>
      <c r="BB21" s="760"/>
    </row>
    <row r="22" spans="1:16384" ht="13.15" customHeight="1" x14ac:dyDescent="0.25">
      <c r="A22" s="817" t="s">
        <v>1268</v>
      </c>
      <c r="B22" s="817"/>
      <c r="C22" s="817"/>
      <c r="D22" s="817"/>
      <c r="E22" s="817"/>
      <c r="F22" s="817"/>
      <c r="G22" s="817"/>
      <c r="H22" s="817"/>
      <c r="I22" s="817"/>
      <c r="J22" s="817"/>
      <c r="K22" s="817"/>
      <c r="L22" s="817"/>
      <c r="M22" s="817"/>
      <c r="N22" s="817"/>
      <c r="O22" s="817"/>
      <c r="P22" s="817"/>
      <c r="Q22" s="817"/>
      <c r="R22" s="817"/>
      <c r="S22" s="817"/>
      <c r="T22" s="817"/>
      <c r="U22" s="817"/>
      <c r="V22" s="817"/>
      <c r="W22" s="817"/>
      <c r="X22" s="817"/>
      <c r="Y22" s="817"/>
      <c r="Z22" s="817"/>
      <c r="AA22" s="817"/>
      <c r="AB22" s="817"/>
      <c r="AC22" s="817"/>
      <c r="AD22" s="817"/>
      <c r="AE22" s="817"/>
      <c r="AF22" s="817"/>
      <c r="AG22" s="817"/>
      <c r="AH22" s="817"/>
      <c r="AI22" s="817"/>
      <c r="AJ22" s="817"/>
      <c r="AK22" s="817"/>
      <c r="AL22" s="817"/>
      <c r="AM22" s="817"/>
      <c r="AN22" s="817"/>
      <c r="AO22" s="817"/>
      <c r="AP22" s="817"/>
      <c r="AQ22" s="817"/>
      <c r="AR22" s="817"/>
      <c r="AS22" s="817"/>
      <c r="AT22" s="817"/>
      <c r="AU22" s="817"/>
      <c r="AV22" s="817"/>
      <c r="AW22" s="817"/>
      <c r="AX22" s="817"/>
      <c r="AY22" s="817"/>
      <c r="AZ22" s="817"/>
      <c r="BA22" s="817"/>
      <c r="BB22" s="704"/>
    </row>
    <row r="23" spans="1:16384" ht="6" hidden="1" customHeight="1" x14ac:dyDescent="0.3">
      <c r="A23" s="817"/>
      <c r="B23" s="817"/>
      <c r="C23" s="817"/>
      <c r="D23" s="817"/>
      <c r="E23" s="817"/>
      <c r="F23" s="817"/>
      <c r="G23" s="817"/>
      <c r="H23" s="817"/>
      <c r="I23" s="817"/>
      <c r="J23" s="817"/>
      <c r="K23" s="817"/>
      <c r="L23" s="817"/>
      <c r="M23" s="817"/>
      <c r="N23" s="817"/>
      <c r="O23" s="817"/>
      <c r="P23" s="817"/>
      <c r="Q23" s="817"/>
      <c r="R23" s="817"/>
      <c r="S23" s="817"/>
      <c r="T23" s="817"/>
      <c r="U23" s="817"/>
      <c r="V23" s="817"/>
      <c r="W23" s="817"/>
      <c r="X23" s="817"/>
      <c r="Y23" s="817"/>
      <c r="Z23" s="817"/>
      <c r="AA23" s="817"/>
      <c r="AB23" s="817"/>
      <c r="AC23" s="817"/>
      <c r="AD23" s="817"/>
      <c r="AE23" s="817"/>
      <c r="AF23" s="817"/>
      <c r="AG23" s="817"/>
      <c r="AH23" s="817"/>
      <c r="AI23" s="817"/>
      <c r="AJ23" s="817"/>
      <c r="AK23" s="817"/>
      <c r="AL23" s="817"/>
      <c r="AM23" s="817"/>
      <c r="AN23" s="817"/>
      <c r="AO23" s="817"/>
      <c r="AP23" s="817"/>
      <c r="AQ23" s="817"/>
      <c r="AR23" s="817"/>
      <c r="AS23" s="817"/>
      <c r="AT23" s="817"/>
      <c r="AU23" s="817"/>
      <c r="AV23" s="817"/>
      <c r="AW23" s="817"/>
      <c r="AX23" s="817"/>
      <c r="AY23" s="817"/>
      <c r="AZ23" s="817"/>
      <c r="BA23" s="817"/>
      <c r="BB23" s="568"/>
    </row>
    <row r="24" spans="1:16384" ht="12.6" customHeight="1" x14ac:dyDescent="0.25">
      <c r="A24" s="820" t="s">
        <v>4959</v>
      </c>
      <c r="B24" s="820"/>
      <c r="C24" s="820"/>
      <c r="D24" s="820"/>
      <c r="E24" s="820"/>
      <c r="F24" s="820"/>
      <c r="G24" s="820"/>
      <c r="H24" s="820"/>
      <c r="I24" s="820"/>
      <c r="J24" s="820"/>
      <c r="K24" s="820"/>
      <c r="L24" s="820"/>
      <c r="M24" s="820"/>
      <c r="N24" s="820"/>
      <c r="O24" s="820"/>
      <c r="P24" s="820"/>
      <c r="Q24" s="820"/>
      <c r="R24" s="820"/>
      <c r="S24" s="820"/>
      <c r="T24" s="820"/>
      <c r="U24" s="820"/>
      <c r="V24" s="820"/>
      <c r="W24" s="820"/>
      <c r="X24" s="820"/>
      <c r="Y24" s="820"/>
      <c r="Z24" s="820"/>
      <c r="AA24" s="820"/>
      <c r="AB24" s="820"/>
      <c r="AC24" s="820"/>
      <c r="AD24" s="820"/>
      <c r="AE24" s="820"/>
      <c r="AF24" s="820"/>
      <c r="AG24" s="820"/>
      <c r="AH24" s="820"/>
      <c r="AI24" s="820"/>
      <c r="AJ24" s="820"/>
      <c r="AK24" s="820"/>
      <c r="AL24" s="820"/>
      <c r="AM24" s="820"/>
      <c r="AN24" s="820"/>
      <c r="AO24" s="820"/>
      <c r="AP24" s="820"/>
      <c r="AQ24" s="820"/>
      <c r="AR24" s="820"/>
      <c r="AS24" s="820"/>
      <c r="AT24" s="820"/>
      <c r="AU24" s="820"/>
      <c r="AV24" s="820"/>
      <c r="AW24" s="820"/>
      <c r="AX24" s="820"/>
      <c r="AY24" s="820"/>
      <c r="AZ24" s="820"/>
      <c r="BA24" s="820"/>
      <c r="BB24" s="820"/>
    </row>
    <row r="25" spans="1:16384" ht="12.6" customHeight="1" x14ac:dyDescent="0.25">
      <c r="A25" s="819" t="s">
        <v>4952</v>
      </c>
      <c r="B25" s="819"/>
      <c r="C25" s="818" t="s">
        <v>1254</v>
      </c>
      <c r="D25" s="818"/>
      <c r="E25" s="817" t="s">
        <v>1269</v>
      </c>
      <c r="F25" s="817"/>
      <c r="G25" s="817"/>
      <c r="H25" s="817"/>
      <c r="I25" s="817"/>
      <c r="J25" s="817"/>
      <c r="K25" s="817"/>
      <c r="L25" s="817"/>
      <c r="M25" s="817"/>
      <c r="N25" s="817"/>
      <c r="O25" s="817"/>
      <c r="P25" s="817"/>
      <c r="Q25" s="817"/>
      <c r="R25" s="817"/>
      <c r="S25" s="817"/>
      <c r="T25" s="817"/>
      <c r="U25" s="817"/>
      <c r="V25" s="817"/>
      <c r="W25" s="817"/>
      <c r="X25" s="817"/>
      <c r="Y25" s="817"/>
      <c r="Z25" s="817"/>
      <c r="AA25" s="817"/>
      <c r="AB25" s="817"/>
      <c r="AC25" s="817"/>
      <c r="AD25" s="817"/>
      <c r="AE25" s="817"/>
      <c r="AF25" s="817"/>
      <c r="AG25" s="817"/>
      <c r="AH25" s="817"/>
      <c r="AI25" s="817"/>
      <c r="AJ25" s="817"/>
      <c r="AK25" s="817"/>
      <c r="AL25" s="817"/>
      <c r="AM25" s="817"/>
      <c r="AN25" s="817"/>
      <c r="AO25" s="817"/>
      <c r="AP25" s="817"/>
      <c r="AQ25" s="817"/>
      <c r="AR25" s="817"/>
      <c r="AS25" s="817"/>
      <c r="AT25" s="817"/>
      <c r="AU25" s="817"/>
      <c r="AV25" s="817"/>
      <c r="AW25" s="817"/>
      <c r="AX25" s="817"/>
      <c r="AY25" s="817"/>
      <c r="AZ25" s="817"/>
      <c r="BA25" s="817"/>
      <c r="BB25" s="572"/>
    </row>
    <row r="26" spans="1:16384" ht="12.6" customHeight="1" x14ac:dyDescent="0.25">
      <c r="A26" s="820" t="s">
        <v>1270</v>
      </c>
      <c r="B26" s="820"/>
      <c r="C26" s="820"/>
      <c r="D26" s="820"/>
      <c r="E26" s="820"/>
      <c r="F26" s="820"/>
      <c r="G26" s="820"/>
      <c r="H26" s="820"/>
      <c r="I26" s="820"/>
      <c r="J26" s="820"/>
      <c r="K26" s="820"/>
      <c r="L26" s="820"/>
      <c r="M26" s="820"/>
      <c r="N26" s="820"/>
      <c r="O26" s="820"/>
      <c r="P26" s="820"/>
      <c r="Q26" s="820"/>
      <c r="R26" s="820"/>
      <c r="S26" s="820"/>
      <c r="T26" s="820"/>
      <c r="U26" s="820"/>
      <c r="V26" s="820"/>
      <c r="W26" s="820"/>
      <c r="X26" s="820"/>
      <c r="Y26" s="820"/>
      <c r="Z26" s="820"/>
      <c r="AA26" s="820"/>
      <c r="AB26" s="820"/>
      <c r="AC26" s="820"/>
      <c r="AD26" s="820"/>
      <c r="AE26" s="820"/>
      <c r="AF26" s="820"/>
      <c r="AG26" s="820"/>
      <c r="AH26" s="820"/>
      <c r="AI26" s="820"/>
      <c r="AJ26" s="820"/>
      <c r="AK26" s="820"/>
      <c r="AL26" s="820"/>
      <c r="AM26" s="820"/>
      <c r="AN26" s="820"/>
      <c r="AO26" s="820"/>
      <c r="AP26" s="820"/>
      <c r="AQ26" s="820"/>
      <c r="AR26" s="820"/>
      <c r="AS26" s="820"/>
      <c r="AT26" s="820"/>
      <c r="AU26" s="820"/>
      <c r="AV26" s="820"/>
      <c r="AW26" s="820"/>
      <c r="AX26" s="820"/>
      <c r="AY26" s="820"/>
      <c r="AZ26" s="820"/>
      <c r="BA26" s="820"/>
      <c r="BB26" s="820"/>
    </row>
    <row r="27" spans="1:16384" ht="26.25" customHeight="1" x14ac:dyDescent="0.25">
      <c r="A27" s="817" t="s">
        <v>5453</v>
      </c>
      <c r="B27" s="817"/>
      <c r="C27" s="817"/>
      <c r="D27" s="817"/>
      <c r="E27" s="817"/>
      <c r="F27" s="817"/>
      <c r="G27" s="817"/>
      <c r="H27" s="817"/>
      <c r="I27" s="817"/>
      <c r="J27" s="817"/>
      <c r="K27" s="817"/>
      <c r="L27" s="817"/>
      <c r="M27" s="817"/>
      <c r="N27" s="817"/>
      <c r="O27" s="817"/>
      <c r="P27" s="817"/>
      <c r="Q27" s="817"/>
      <c r="R27" s="817"/>
      <c r="S27" s="817"/>
      <c r="T27" s="817"/>
      <c r="U27" s="817"/>
      <c r="V27" s="817"/>
      <c r="W27" s="817"/>
      <c r="X27" s="817"/>
      <c r="Y27" s="817"/>
      <c r="Z27" s="817"/>
      <c r="AA27" s="817"/>
      <c r="AB27" s="817"/>
      <c r="AC27" s="817"/>
      <c r="AD27" s="817"/>
      <c r="AE27" s="817"/>
      <c r="AF27" s="817"/>
      <c r="AG27" s="817"/>
      <c r="AH27" s="817"/>
      <c r="AI27" s="817"/>
      <c r="AJ27" s="817"/>
      <c r="AK27" s="817"/>
      <c r="AL27" s="817"/>
      <c r="AM27" s="817"/>
      <c r="AN27" s="817"/>
      <c r="AO27" s="817"/>
      <c r="AP27" s="817"/>
      <c r="AQ27" s="817"/>
      <c r="AR27" s="817"/>
      <c r="AS27" s="817"/>
      <c r="AT27" s="817"/>
      <c r="AU27" s="817"/>
      <c r="AV27" s="817"/>
      <c r="AW27" s="817"/>
      <c r="AX27" s="817"/>
      <c r="AY27" s="817"/>
      <c r="AZ27" s="572"/>
      <c r="BA27" s="572"/>
      <c r="BB27" s="572"/>
    </row>
    <row r="28" spans="1:16384" ht="12.6" customHeight="1" x14ac:dyDescent="0.25">
      <c r="A28" s="820" t="s">
        <v>4953</v>
      </c>
      <c r="B28" s="820"/>
      <c r="C28" s="820"/>
      <c r="D28" s="820"/>
      <c r="E28" s="820"/>
      <c r="F28" s="820"/>
      <c r="G28" s="820"/>
      <c r="H28" s="820"/>
      <c r="I28" s="820"/>
      <c r="J28" s="820"/>
      <c r="K28" s="820"/>
      <c r="L28" s="820"/>
      <c r="M28" s="820"/>
      <c r="N28" s="820"/>
      <c r="O28" s="820"/>
      <c r="P28" s="818" t="s">
        <v>1254</v>
      </c>
      <c r="Q28" s="818"/>
      <c r="R28" s="818"/>
      <c r="S28" s="820" t="s">
        <v>1271</v>
      </c>
      <c r="T28" s="820"/>
      <c r="U28" s="820"/>
      <c r="V28" s="820"/>
      <c r="W28" s="820"/>
      <c r="X28" s="820"/>
      <c r="Y28" s="820"/>
      <c r="Z28" s="820"/>
      <c r="AA28" s="820"/>
      <c r="AB28" s="820"/>
      <c r="AC28" s="820"/>
      <c r="AD28" s="820"/>
      <c r="AE28" s="820"/>
      <c r="AF28" s="820"/>
      <c r="AG28" s="820"/>
      <c r="AH28" s="820"/>
      <c r="AI28" s="820"/>
      <c r="AJ28" s="820"/>
      <c r="AK28" s="820"/>
      <c r="AL28" s="820"/>
      <c r="AM28" s="820"/>
      <c r="AN28" s="820"/>
      <c r="AO28" s="820"/>
      <c r="AP28" s="820"/>
      <c r="AQ28" s="820"/>
      <c r="AR28" s="820"/>
      <c r="AS28" s="820"/>
      <c r="AT28" s="820"/>
      <c r="AU28" s="820"/>
      <c r="AV28" s="820"/>
      <c r="AW28" s="820"/>
      <c r="AX28" s="820"/>
      <c r="AY28" s="573"/>
      <c r="AZ28" s="820"/>
      <c r="BA28" s="820"/>
      <c r="BB28" s="820"/>
    </row>
    <row r="29" spans="1:16384" ht="12.6" customHeight="1" x14ac:dyDescent="0.25">
      <c r="A29" s="820" t="s">
        <v>1272</v>
      </c>
      <c r="B29" s="820"/>
      <c r="C29" s="820"/>
      <c r="D29" s="820"/>
      <c r="E29" s="820"/>
      <c r="F29" s="820"/>
      <c r="G29" s="820"/>
      <c r="H29" s="820"/>
      <c r="I29" s="820"/>
      <c r="J29" s="820"/>
      <c r="K29" s="820"/>
      <c r="L29" s="848" t="str">
        <f>VstupHlavička!$B$5</f>
        <v>84250</v>
      </c>
      <c r="M29" s="848"/>
      <c r="N29" s="848"/>
      <c r="O29" s="848"/>
      <c r="P29" s="820" t="str">
        <f>IFERROR(IF(VLOOKUP(L29,SKNACE!$A1:$B988,1)=L29,VLOOKUP(L29,SKNACE!$A1:$B988,2)),"")</f>
        <v>Protipožiarna ochrana</v>
      </c>
      <c r="Q29" s="820"/>
      <c r="R29" s="820"/>
      <c r="S29" s="820"/>
      <c r="T29" s="820"/>
      <c r="U29" s="820"/>
      <c r="V29" s="820"/>
      <c r="W29" s="820"/>
      <c r="X29" s="820"/>
      <c r="Y29" s="820"/>
      <c r="Z29" s="820"/>
      <c r="AA29" s="820"/>
      <c r="AB29" s="820"/>
      <c r="AC29" s="820"/>
      <c r="AD29" s="820"/>
      <c r="AE29" s="820"/>
      <c r="AF29" s="820"/>
      <c r="AG29" s="820"/>
      <c r="AH29" s="820"/>
      <c r="AI29" s="820"/>
      <c r="AJ29" s="820"/>
      <c r="AK29" s="820"/>
      <c r="AL29" s="820"/>
      <c r="AM29" s="820"/>
      <c r="AN29" s="820"/>
      <c r="AO29" s="820"/>
      <c r="AP29" s="820"/>
      <c r="AQ29" s="820"/>
      <c r="AR29" s="820"/>
      <c r="AS29" s="820"/>
      <c r="AT29" s="820"/>
      <c r="AU29" s="820"/>
      <c r="AV29" s="820"/>
      <c r="AW29" s="820"/>
      <c r="AX29" s="820"/>
      <c r="AY29" s="820"/>
      <c r="AZ29" s="692"/>
      <c r="BA29" s="692"/>
      <c r="BB29" s="692"/>
    </row>
    <row r="30" spans="1:16384" ht="13.5" x14ac:dyDescent="0.25">
      <c r="A30" s="820" t="s">
        <v>1273</v>
      </c>
      <c r="B30" s="820"/>
      <c r="C30" s="820"/>
      <c r="D30" s="820"/>
      <c r="E30" s="820"/>
      <c r="F30" s="820"/>
      <c r="G30" s="820"/>
      <c r="H30" s="820"/>
      <c r="I30" s="820"/>
      <c r="J30" s="820"/>
      <c r="K30" s="820"/>
      <c r="L30" s="820"/>
      <c r="M30" s="820"/>
      <c r="N30" s="820"/>
      <c r="O30" s="820"/>
      <c r="P30" s="820"/>
      <c r="Q30" s="820"/>
      <c r="R30" s="820"/>
      <c r="S30" s="820"/>
      <c r="T30" s="820"/>
      <c r="U30" s="820"/>
      <c r="V30" s="820"/>
      <c r="W30" s="820"/>
      <c r="X30" s="820"/>
      <c r="Y30" s="820"/>
      <c r="Z30" s="820"/>
      <c r="AA30" s="820"/>
      <c r="AB30" s="820"/>
      <c r="AC30" s="820"/>
      <c r="AD30" s="820"/>
      <c r="AE30" s="820"/>
      <c r="AF30" s="820"/>
      <c r="AG30" s="820"/>
      <c r="AH30" s="820"/>
      <c r="AI30" s="820"/>
      <c r="AJ30" s="820"/>
      <c r="AK30" s="820"/>
      <c r="AL30" s="820"/>
      <c r="AM30" s="820"/>
      <c r="AN30" s="820"/>
      <c r="AO30" s="820"/>
      <c r="AP30" s="820"/>
      <c r="AQ30" s="820"/>
      <c r="AR30" s="820"/>
      <c r="AS30" s="820"/>
      <c r="AT30" s="820"/>
      <c r="AU30" s="820"/>
      <c r="AV30" s="820"/>
      <c r="AW30" s="820"/>
      <c r="AX30" s="820"/>
      <c r="AY30" s="820"/>
      <c r="AZ30" s="820"/>
      <c r="BA30" s="820"/>
      <c r="BB30" s="820"/>
      <c r="BC30" s="820"/>
      <c r="BD30" s="820"/>
      <c r="BE30" s="820"/>
      <c r="BF30" s="820"/>
      <c r="BG30" s="820"/>
      <c r="BH30" s="820"/>
      <c r="BI30" s="820"/>
      <c r="BJ30" s="820"/>
      <c r="BK30" s="820"/>
      <c r="BL30" s="820"/>
      <c r="BM30" s="820"/>
      <c r="BN30" s="820"/>
      <c r="BO30" s="820"/>
      <c r="BP30" s="820"/>
      <c r="BQ30" s="820"/>
      <c r="BR30" s="820"/>
      <c r="BS30" s="820"/>
      <c r="BT30" s="820"/>
      <c r="BU30" s="820"/>
      <c r="BV30" s="820"/>
      <c r="BW30" s="820"/>
      <c r="BX30" s="820"/>
      <c r="BY30" s="820"/>
      <c r="BZ30" s="820"/>
      <c r="CA30" s="820"/>
      <c r="CB30" s="820"/>
      <c r="CC30" s="820"/>
      <c r="CD30" s="820"/>
      <c r="CE30" s="820"/>
      <c r="CF30" s="820"/>
      <c r="CG30" s="820"/>
      <c r="CH30" s="820"/>
      <c r="CI30" s="820"/>
      <c r="CJ30" s="820"/>
      <c r="CK30" s="820"/>
      <c r="CL30" s="820"/>
      <c r="CM30" s="820"/>
      <c r="CN30" s="820"/>
      <c r="CO30" s="820"/>
      <c r="CP30" s="820"/>
      <c r="CQ30" s="820"/>
      <c r="CR30" s="820"/>
      <c r="CS30" s="820"/>
      <c r="CT30" s="820"/>
      <c r="CU30" s="820"/>
      <c r="CV30" s="820"/>
      <c r="CW30" s="820"/>
      <c r="CX30" s="820"/>
      <c r="CY30" s="820"/>
      <c r="CZ30" s="820"/>
      <c r="DA30" s="820"/>
      <c r="DB30" s="820"/>
      <c r="DC30" s="820"/>
      <c r="DD30" s="820"/>
      <c r="DE30" s="820"/>
      <c r="DF30" s="820"/>
      <c r="DG30" s="820"/>
      <c r="DH30" s="820"/>
      <c r="DI30" s="820"/>
      <c r="DJ30" s="820"/>
      <c r="DK30" s="820"/>
      <c r="DL30" s="820"/>
      <c r="DM30" s="820"/>
      <c r="DN30" s="820"/>
      <c r="DO30" s="820"/>
      <c r="DP30" s="820"/>
      <c r="DQ30" s="820"/>
      <c r="DR30" s="820"/>
      <c r="DS30" s="820"/>
      <c r="DT30" s="820"/>
      <c r="DU30" s="820"/>
      <c r="DV30" s="820"/>
      <c r="DW30" s="820"/>
      <c r="DX30" s="820"/>
      <c r="DY30" s="820"/>
      <c r="DZ30" s="820"/>
      <c r="EA30" s="820"/>
      <c r="EB30" s="820"/>
      <c r="EC30" s="820"/>
      <c r="ED30" s="820"/>
      <c r="EE30" s="820"/>
      <c r="EF30" s="820"/>
      <c r="EG30" s="820"/>
      <c r="EH30" s="820"/>
      <c r="EI30" s="820"/>
      <c r="EJ30" s="820"/>
      <c r="EK30" s="820"/>
      <c r="EL30" s="820"/>
      <c r="EM30" s="820"/>
      <c r="EN30" s="820"/>
      <c r="EO30" s="820"/>
      <c r="EP30" s="820"/>
      <c r="EQ30" s="820"/>
      <c r="ER30" s="820"/>
      <c r="ES30" s="820"/>
      <c r="ET30" s="820"/>
      <c r="EU30" s="820"/>
      <c r="EV30" s="820"/>
      <c r="EW30" s="820"/>
      <c r="EX30" s="820"/>
      <c r="EY30" s="820"/>
      <c r="EZ30" s="820"/>
      <c r="FA30" s="820"/>
      <c r="FB30" s="820"/>
      <c r="FC30" s="820"/>
      <c r="FD30" s="820"/>
      <c r="FE30" s="820"/>
      <c r="FF30" s="820"/>
      <c r="FG30" s="820"/>
      <c r="FH30" s="820"/>
      <c r="FI30" s="820"/>
      <c r="FJ30" s="820"/>
      <c r="FK30" s="820"/>
      <c r="FL30" s="820"/>
      <c r="FM30" s="820"/>
      <c r="FN30" s="820"/>
      <c r="FO30" s="820"/>
      <c r="FP30" s="820"/>
      <c r="FQ30" s="820"/>
      <c r="FR30" s="820"/>
      <c r="FS30" s="820"/>
      <c r="FT30" s="820"/>
      <c r="FU30" s="820"/>
      <c r="FV30" s="820"/>
      <c r="FW30" s="820"/>
      <c r="FX30" s="820"/>
      <c r="FY30" s="820"/>
      <c r="FZ30" s="820"/>
      <c r="GA30" s="820"/>
      <c r="GB30" s="820"/>
      <c r="GC30" s="820"/>
      <c r="GD30" s="820"/>
      <c r="GE30" s="820"/>
      <c r="GF30" s="820"/>
      <c r="GG30" s="820"/>
      <c r="GH30" s="820"/>
      <c r="GI30" s="820"/>
      <c r="GJ30" s="820"/>
      <c r="GK30" s="820"/>
      <c r="GL30" s="820"/>
      <c r="GM30" s="820"/>
      <c r="GN30" s="820"/>
      <c r="GO30" s="820"/>
      <c r="GP30" s="820"/>
      <c r="GQ30" s="820"/>
      <c r="GR30" s="820"/>
      <c r="GS30" s="820"/>
      <c r="GT30" s="820"/>
      <c r="GU30" s="820"/>
      <c r="GV30" s="820"/>
      <c r="GW30" s="820"/>
      <c r="GX30" s="820"/>
      <c r="GY30" s="820"/>
      <c r="GZ30" s="820"/>
      <c r="HA30" s="820"/>
      <c r="HB30" s="820"/>
      <c r="HC30" s="820"/>
      <c r="HD30" s="820"/>
      <c r="HE30" s="820"/>
      <c r="HF30" s="820"/>
      <c r="HG30" s="820"/>
      <c r="HH30" s="820"/>
      <c r="HI30" s="820"/>
      <c r="HJ30" s="820"/>
      <c r="HK30" s="820"/>
      <c r="HL30" s="820"/>
      <c r="HM30" s="820"/>
      <c r="HN30" s="820"/>
      <c r="HO30" s="820"/>
      <c r="HP30" s="820"/>
      <c r="HQ30" s="820"/>
      <c r="HR30" s="820"/>
      <c r="HS30" s="820"/>
      <c r="HT30" s="820"/>
      <c r="HU30" s="820"/>
      <c r="HV30" s="820"/>
      <c r="HW30" s="820"/>
      <c r="HX30" s="820"/>
      <c r="HY30" s="820"/>
      <c r="HZ30" s="820"/>
      <c r="IA30" s="820"/>
      <c r="IB30" s="820"/>
      <c r="IC30" s="820"/>
      <c r="ID30" s="820"/>
      <c r="IE30" s="820"/>
      <c r="IF30" s="820"/>
      <c r="IG30" s="820"/>
      <c r="IH30" s="820"/>
      <c r="II30" s="820"/>
      <c r="IJ30" s="820"/>
      <c r="IK30" s="820"/>
      <c r="IL30" s="820"/>
      <c r="IM30" s="820"/>
      <c r="IN30" s="820"/>
      <c r="IO30" s="820"/>
      <c r="IP30" s="820"/>
      <c r="IQ30" s="820"/>
      <c r="IR30" s="820"/>
      <c r="IS30" s="820"/>
      <c r="IT30" s="820"/>
      <c r="IU30" s="820"/>
      <c r="IV30" s="820"/>
      <c r="IW30" s="820"/>
      <c r="IX30" s="820"/>
      <c r="IY30" s="820"/>
      <c r="IZ30" s="820"/>
      <c r="JA30" s="820"/>
      <c r="JB30" s="820"/>
      <c r="JC30" s="820"/>
      <c r="JD30" s="820"/>
      <c r="JE30" s="820"/>
      <c r="JF30" s="820"/>
      <c r="JG30" s="820"/>
      <c r="JH30" s="820"/>
      <c r="JI30" s="820"/>
      <c r="JJ30" s="820"/>
      <c r="JK30" s="820"/>
      <c r="JL30" s="820"/>
      <c r="JM30" s="820"/>
      <c r="JN30" s="820"/>
      <c r="JO30" s="820"/>
      <c r="JP30" s="820"/>
      <c r="JQ30" s="820"/>
      <c r="JR30" s="820"/>
      <c r="JS30" s="820"/>
      <c r="JT30" s="820"/>
      <c r="JU30" s="820"/>
      <c r="JV30" s="820"/>
      <c r="JW30" s="820"/>
      <c r="JX30" s="820"/>
      <c r="JY30" s="820"/>
      <c r="JZ30" s="820"/>
      <c r="KA30" s="820"/>
      <c r="KB30" s="820"/>
      <c r="KC30" s="820"/>
      <c r="KD30" s="820"/>
      <c r="KE30" s="820"/>
      <c r="KF30" s="820"/>
      <c r="KG30" s="820"/>
      <c r="KH30" s="820"/>
      <c r="KI30" s="820"/>
      <c r="KJ30" s="820"/>
      <c r="KK30" s="820"/>
      <c r="KL30" s="820"/>
      <c r="KM30" s="820"/>
      <c r="KN30" s="820"/>
      <c r="KO30" s="820"/>
      <c r="KP30" s="820"/>
      <c r="KQ30" s="820"/>
      <c r="KR30" s="820"/>
      <c r="KS30" s="820"/>
      <c r="KT30" s="820"/>
      <c r="KU30" s="820"/>
      <c r="KV30" s="820"/>
      <c r="KW30" s="820"/>
      <c r="KX30" s="820"/>
      <c r="KY30" s="820"/>
      <c r="KZ30" s="820"/>
      <c r="LA30" s="820"/>
      <c r="LB30" s="820"/>
      <c r="LC30" s="820"/>
      <c r="LD30" s="820"/>
      <c r="LE30" s="820"/>
      <c r="LF30" s="820"/>
      <c r="LG30" s="820"/>
      <c r="LH30" s="820"/>
      <c r="LI30" s="820"/>
      <c r="LJ30" s="820"/>
      <c r="LK30" s="820"/>
      <c r="LL30" s="820"/>
      <c r="LM30" s="820"/>
      <c r="LN30" s="820"/>
      <c r="LO30" s="820"/>
      <c r="LP30" s="820"/>
      <c r="LQ30" s="820"/>
      <c r="LR30" s="820"/>
      <c r="LS30" s="820"/>
      <c r="LT30" s="820"/>
      <c r="LU30" s="820"/>
      <c r="LV30" s="820"/>
      <c r="LW30" s="820"/>
      <c r="LX30" s="820"/>
      <c r="LY30" s="820"/>
      <c r="LZ30" s="820"/>
      <c r="MA30" s="820"/>
      <c r="MB30" s="820"/>
      <c r="MC30" s="820"/>
      <c r="MD30" s="820"/>
      <c r="ME30" s="820"/>
      <c r="MF30" s="820"/>
      <c r="MG30" s="820"/>
      <c r="MH30" s="820"/>
      <c r="MI30" s="820"/>
      <c r="MJ30" s="820"/>
      <c r="MK30" s="820"/>
      <c r="ML30" s="820"/>
      <c r="MM30" s="820"/>
      <c r="MN30" s="820"/>
      <c r="MO30" s="820"/>
      <c r="MP30" s="820"/>
      <c r="MQ30" s="820"/>
      <c r="MR30" s="820"/>
      <c r="MS30" s="820"/>
      <c r="MT30" s="820"/>
      <c r="MU30" s="820"/>
      <c r="MV30" s="820"/>
      <c r="MW30" s="820"/>
      <c r="MX30" s="820"/>
      <c r="MY30" s="820"/>
      <c r="MZ30" s="820"/>
      <c r="NA30" s="820"/>
      <c r="NB30" s="820"/>
      <c r="NC30" s="820"/>
      <c r="ND30" s="820"/>
      <c r="NE30" s="820"/>
      <c r="NF30" s="820"/>
      <c r="NG30" s="820"/>
      <c r="NH30" s="820"/>
      <c r="NI30" s="820"/>
      <c r="NJ30" s="820"/>
      <c r="NK30" s="820"/>
      <c r="NL30" s="820"/>
      <c r="NM30" s="820"/>
      <c r="NN30" s="820"/>
      <c r="NO30" s="820"/>
      <c r="NP30" s="820"/>
      <c r="NQ30" s="820"/>
      <c r="NR30" s="820"/>
      <c r="NS30" s="820"/>
      <c r="NT30" s="820"/>
      <c r="NU30" s="820"/>
      <c r="NV30" s="820"/>
      <c r="NW30" s="820"/>
      <c r="NX30" s="820"/>
      <c r="NY30" s="820"/>
      <c r="NZ30" s="820"/>
      <c r="OA30" s="820"/>
      <c r="OB30" s="820"/>
      <c r="OC30" s="820"/>
      <c r="OD30" s="820"/>
      <c r="OE30" s="820"/>
      <c r="OF30" s="820"/>
      <c r="OG30" s="820"/>
      <c r="OH30" s="820"/>
      <c r="OI30" s="820"/>
      <c r="OJ30" s="820"/>
      <c r="OK30" s="820"/>
      <c r="OL30" s="820"/>
      <c r="OM30" s="820"/>
      <c r="ON30" s="820"/>
      <c r="OO30" s="820"/>
      <c r="OP30" s="820"/>
      <c r="OQ30" s="820"/>
      <c r="OR30" s="820"/>
      <c r="OS30" s="820"/>
      <c r="OT30" s="820"/>
      <c r="OU30" s="820"/>
      <c r="OV30" s="820"/>
      <c r="OW30" s="820"/>
      <c r="OX30" s="820"/>
      <c r="OY30" s="820"/>
      <c r="OZ30" s="820"/>
      <c r="PA30" s="820"/>
      <c r="PB30" s="820"/>
      <c r="PC30" s="820"/>
      <c r="PD30" s="820"/>
      <c r="PE30" s="820"/>
      <c r="PF30" s="820"/>
      <c r="PG30" s="820"/>
      <c r="PH30" s="820"/>
      <c r="PI30" s="820"/>
      <c r="PJ30" s="820"/>
      <c r="PK30" s="820"/>
      <c r="PL30" s="820"/>
      <c r="PM30" s="820"/>
      <c r="PN30" s="820"/>
      <c r="PO30" s="820"/>
      <c r="PP30" s="820"/>
      <c r="PQ30" s="820"/>
      <c r="PR30" s="820"/>
      <c r="PS30" s="820"/>
      <c r="PT30" s="820"/>
      <c r="PU30" s="820"/>
      <c r="PV30" s="820"/>
      <c r="PW30" s="820"/>
      <c r="PX30" s="820"/>
      <c r="PY30" s="820"/>
      <c r="PZ30" s="820"/>
      <c r="QA30" s="820"/>
      <c r="QB30" s="820"/>
      <c r="QC30" s="820"/>
      <c r="QD30" s="820"/>
      <c r="QE30" s="820"/>
      <c r="QF30" s="820"/>
      <c r="QG30" s="820"/>
      <c r="QH30" s="820"/>
      <c r="QI30" s="820"/>
      <c r="QJ30" s="820"/>
      <c r="QK30" s="820"/>
      <c r="QL30" s="820"/>
      <c r="QM30" s="820"/>
      <c r="QN30" s="820"/>
      <c r="QO30" s="820"/>
      <c r="QP30" s="820"/>
      <c r="QQ30" s="820"/>
      <c r="QR30" s="820"/>
      <c r="QS30" s="820"/>
      <c r="QT30" s="820"/>
      <c r="QU30" s="820"/>
      <c r="QV30" s="820"/>
      <c r="QW30" s="820"/>
      <c r="QX30" s="820"/>
      <c r="QY30" s="820"/>
      <c r="QZ30" s="820"/>
      <c r="RA30" s="820"/>
      <c r="RB30" s="820"/>
      <c r="RC30" s="820"/>
      <c r="RD30" s="820"/>
      <c r="RE30" s="820"/>
      <c r="RF30" s="820"/>
      <c r="RG30" s="820"/>
      <c r="RH30" s="820"/>
      <c r="RI30" s="820"/>
      <c r="RJ30" s="820"/>
      <c r="RK30" s="820"/>
      <c r="RL30" s="820"/>
      <c r="RM30" s="820"/>
      <c r="RN30" s="820"/>
      <c r="RO30" s="820"/>
      <c r="RP30" s="820"/>
      <c r="RQ30" s="820"/>
      <c r="RR30" s="820"/>
      <c r="RS30" s="820"/>
      <c r="RT30" s="820"/>
      <c r="RU30" s="820"/>
      <c r="RV30" s="820"/>
      <c r="RW30" s="820"/>
      <c r="RX30" s="820"/>
      <c r="RY30" s="820"/>
      <c r="RZ30" s="820"/>
      <c r="SA30" s="820"/>
      <c r="SB30" s="820"/>
      <c r="SC30" s="820"/>
      <c r="SD30" s="820"/>
      <c r="SE30" s="820"/>
      <c r="SF30" s="820"/>
      <c r="SG30" s="820"/>
      <c r="SH30" s="820"/>
      <c r="SI30" s="820"/>
      <c r="SJ30" s="820"/>
      <c r="SK30" s="820"/>
      <c r="SL30" s="820"/>
      <c r="SM30" s="820"/>
      <c r="SN30" s="820"/>
      <c r="SO30" s="820"/>
      <c r="SP30" s="820"/>
      <c r="SQ30" s="820"/>
      <c r="SR30" s="820"/>
      <c r="SS30" s="820"/>
      <c r="ST30" s="820"/>
      <c r="SU30" s="820"/>
      <c r="SV30" s="820"/>
      <c r="SW30" s="820"/>
      <c r="SX30" s="820"/>
      <c r="SY30" s="820"/>
      <c r="SZ30" s="820"/>
      <c r="TA30" s="820"/>
      <c r="TB30" s="820"/>
      <c r="TC30" s="820"/>
      <c r="TD30" s="820"/>
      <c r="TE30" s="820"/>
      <c r="TF30" s="820"/>
      <c r="TG30" s="820"/>
      <c r="TH30" s="820"/>
      <c r="TI30" s="820"/>
      <c r="TJ30" s="820"/>
      <c r="TK30" s="820"/>
      <c r="TL30" s="820"/>
      <c r="TM30" s="820"/>
      <c r="TN30" s="820"/>
      <c r="TO30" s="820"/>
      <c r="TP30" s="820"/>
      <c r="TQ30" s="820"/>
      <c r="TR30" s="820"/>
      <c r="TS30" s="820"/>
      <c r="TT30" s="820"/>
      <c r="TU30" s="820"/>
      <c r="TV30" s="820"/>
      <c r="TW30" s="820"/>
      <c r="TX30" s="820"/>
      <c r="TY30" s="820"/>
      <c r="TZ30" s="820"/>
      <c r="UA30" s="820"/>
      <c r="UB30" s="820"/>
      <c r="UC30" s="820"/>
      <c r="UD30" s="820"/>
      <c r="UE30" s="820"/>
      <c r="UF30" s="820"/>
      <c r="UG30" s="820"/>
      <c r="UH30" s="820"/>
      <c r="UI30" s="820"/>
      <c r="UJ30" s="820"/>
      <c r="UK30" s="820"/>
      <c r="UL30" s="820"/>
      <c r="UM30" s="820"/>
      <c r="UN30" s="820"/>
      <c r="UO30" s="820"/>
      <c r="UP30" s="820"/>
      <c r="UQ30" s="820"/>
      <c r="UR30" s="820"/>
      <c r="US30" s="820"/>
      <c r="UT30" s="820"/>
      <c r="UU30" s="820"/>
      <c r="UV30" s="820"/>
      <c r="UW30" s="820"/>
      <c r="UX30" s="820"/>
      <c r="UY30" s="820"/>
      <c r="UZ30" s="820"/>
      <c r="VA30" s="820"/>
      <c r="VB30" s="820"/>
      <c r="VC30" s="820"/>
      <c r="VD30" s="820"/>
      <c r="VE30" s="820"/>
      <c r="VF30" s="820"/>
      <c r="VG30" s="820"/>
      <c r="VH30" s="820"/>
      <c r="VI30" s="820"/>
      <c r="VJ30" s="820"/>
      <c r="VK30" s="820"/>
      <c r="VL30" s="820"/>
      <c r="VM30" s="820"/>
      <c r="VN30" s="820"/>
      <c r="VO30" s="820"/>
      <c r="VP30" s="820"/>
      <c r="VQ30" s="820"/>
      <c r="VR30" s="820"/>
      <c r="VS30" s="820"/>
      <c r="VT30" s="820"/>
      <c r="VU30" s="820"/>
      <c r="VV30" s="820"/>
      <c r="VW30" s="820"/>
      <c r="VX30" s="820"/>
      <c r="VY30" s="820"/>
      <c r="VZ30" s="820"/>
      <c r="WA30" s="820"/>
      <c r="WB30" s="820"/>
      <c r="WC30" s="820"/>
      <c r="WD30" s="820"/>
      <c r="WE30" s="820"/>
      <c r="WF30" s="820"/>
      <c r="WG30" s="820"/>
      <c r="WH30" s="820"/>
      <c r="WI30" s="820"/>
      <c r="WJ30" s="820"/>
      <c r="WK30" s="820"/>
      <c r="WL30" s="820"/>
      <c r="WM30" s="820"/>
      <c r="WN30" s="820"/>
      <c r="WO30" s="820"/>
      <c r="WP30" s="820"/>
      <c r="WQ30" s="820"/>
      <c r="WR30" s="820"/>
      <c r="WS30" s="820"/>
      <c r="WT30" s="820"/>
      <c r="WU30" s="820"/>
      <c r="WV30" s="820"/>
      <c r="WW30" s="820"/>
      <c r="WX30" s="820"/>
      <c r="WY30" s="820"/>
      <c r="WZ30" s="820"/>
      <c r="XA30" s="820"/>
      <c r="XB30" s="820"/>
      <c r="XC30" s="820"/>
      <c r="XD30" s="820"/>
      <c r="XE30" s="820"/>
      <c r="XF30" s="820"/>
      <c r="XG30" s="820"/>
      <c r="XH30" s="820"/>
      <c r="XI30" s="820"/>
      <c r="XJ30" s="820"/>
      <c r="XK30" s="820"/>
      <c r="XL30" s="820"/>
      <c r="XM30" s="820"/>
      <c r="XN30" s="820"/>
      <c r="XO30" s="820"/>
      <c r="XP30" s="820"/>
      <c r="XQ30" s="820"/>
      <c r="XR30" s="820"/>
      <c r="XS30" s="820"/>
      <c r="XT30" s="820"/>
      <c r="XU30" s="820"/>
      <c r="XV30" s="820"/>
      <c r="XW30" s="820"/>
      <c r="XX30" s="820"/>
      <c r="XY30" s="820"/>
      <c r="XZ30" s="820"/>
      <c r="YA30" s="820"/>
      <c r="YB30" s="820"/>
      <c r="YC30" s="820"/>
      <c r="YD30" s="820"/>
      <c r="YE30" s="820"/>
      <c r="YF30" s="820"/>
      <c r="YG30" s="820"/>
      <c r="YH30" s="820"/>
      <c r="YI30" s="820"/>
      <c r="YJ30" s="820"/>
      <c r="YK30" s="820"/>
      <c r="YL30" s="820"/>
      <c r="YM30" s="820"/>
      <c r="YN30" s="820"/>
      <c r="YO30" s="820"/>
      <c r="YP30" s="820"/>
      <c r="YQ30" s="820"/>
      <c r="YR30" s="820"/>
      <c r="YS30" s="820"/>
      <c r="YT30" s="820"/>
      <c r="YU30" s="820"/>
      <c r="YV30" s="820"/>
      <c r="YW30" s="820"/>
      <c r="YX30" s="820"/>
      <c r="YY30" s="820"/>
      <c r="YZ30" s="820"/>
      <c r="ZA30" s="820"/>
      <c r="ZB30" s="820"/>
      <c r="ZC30" s="820"/>
      <c r="ZD30" s="820"/>
      <c r="ZE30" s="820"/>
      <c r="ZF30" s="820"/>
      <c r="ZG30" s="820"/>
      <c r="ZH30" s="820"/>
      <c r="ZI30" s="820"/>
      <c r="ZJ30" s="820"/>
      <c r="ZK30" s="820"/>
      <c r="ZL30" s="820"/>
      <c r="ZM30" s="820"/>
      <c r="ZN30" s="820"/>
      <c r="ZO30" s="820"/>
      <c r="ZP30" s="820"/>
      <c r="ZQ30" s="820"/>
      <c r="ZR30" s="820"/>
      <c r="ZS30" s="820"/>
      <c r="ZT30" s="820"/>
      <c r="ZU30" s="820"/>
      <c r="ZV30" s="820"/>
      <c r="ZW30" s="820"/>
      <c r="ZX30" s="820"/>
      <c r="ZY30" s="820"/>
      <c r="ZZ30" s="820"/>
      <c r="AAA30" s="820"/>
      <c r="AAB30" s="820"/>
      <c r="AAC30" s="820"/>
      <c r="AAD30" s="820"/>
      <c r="AAE30" s="820"/>
      <c r="AAF30" s="820"/>
      <c r="AAG30" s="820"/>
      <c r="AAH30" s="820"/>
      <c r="AAI30" s="820"/>
      <c r="AAJ30" s="820"/>
      <c r="AAK30" s="820"/>
      <c r="AAL30" s="820"/>
      <c r="AAM30" s="820"/>
      <c r="AAN30" s="820"/>
      <c r="AAO30" s="820"/>
      <c r="AAP30" s="820"/>
      <c r="AAQ30" s="820"/>
      <c r="AAR30" s="820"/>
      <c r="AAS30" s="820"/>
      <c r="AAT30" s="820"/>
      <c r="AAU30" s="820"/>
      <c r="AAV30" s="820"/>
      <c r="AAW30" s="820"/>
      <c r="AAX30" s="820"/>
      <c r="AAY30" s="820"/>
      <c r="AAZ30" s="820"/>
      <c r="ABA30" s="820"/>
      <c r="ABB30" s="820"/>
      <c r="ABC30" s="820"/>
      <c r="ABD30" s="820"/>
      <c r="ABE30" s="820"/>
      <c r="ABF30" s="820"/>
      <c r="ABG30" s="820"/>
      <c r="ABH30" s="820"/>
      <c r="ABI30" s="820"/>
      <c r="ABJ30" s="820"/>
      <c r="ABK30" s="820"/>
      <c r="ABL30" s="820"/>
      <c r="ABM30" s="820"/>
      <c r="ABN30" s="820"/>
      <c r="ABO30" s="820"/>
      <c r="ABP30" s="820"/>
      <c r="ABQ30" s="820"/>
      <c r="ABR30" s="820"/>
      <c r="ABS30" s="820"/>
      <c r="ABT30" s="820"/>
      <c r="ABU30" s="820"/>
      <c r="ABV30" s="820"/>
      <c r="ABW30" s="820"/>
      <c r="ABX30" s="820"/>
      <c r="ABY30" s="820"/>
      <c r="ABZ30" s="820"/>
      <c r="ACA30" s="820"/>
      <c r="ACB30" s="820"/>
      <c r="ACC30" s="820"/>
      <c r="ACD30" s="820"/>
      <c r="ACE30" s="820"/>
      <c r="ACF30" s="820"/>
      <c r="ACG30" s="820"/>
      <c r="ACH30" s="820"/>
      <c r="ACI30" s="820"/>
      <c r="ACJ30" s="820"/>
      <c r="ACK30" s="820"/>
      <c r="ACL30" s="820"/>
      <c r="ACM30" s="820"/>
      <c r="ACN30" s="820"/>
      <c r="ACO30" s="820"/>
      <c r="ACP30" s="820"/>
      <c r="ACQ30" s="820"/>
      <c r="ACR30" s="820"/>
      <c r="ACS30" s="820"/>
      <c r="ACT30" s="820"/>
      <c r="ACU30" s="820"/>
      <c r="ACV30" s="820"/>
      <c r="ACW30" s="820"/>
      <c r="ACX30" s="820"/>
      <c r="ACY30" s="820"/>
      <c r="ACZ30" s="820"/>
      <c r="ADA30" s="820"/>
      <c r="ADB30" s="820"/>
      <c r="ADC30" s="820"/>
      <c r="ADD30" s="820"/>
      <c r="ADE30" s="820"/>
      <c r="ADF30" s="820"/>
      <c r="ADG30" s="820"/>
      <c r="ADH30" s="820"/>
      <c r="ADI30" s="820"/>
      <c r="ADJ30" s="820"/>
      <c r="ADK30" s="820"/>
      <c r="ADL30" s="820"/>
      <c r="ADM30" s="820"/>
      <c r="ADN30" s="820"/>
      <c r="ADO30" s="820"/>
      <c r="ADP30" s="820"/>
      <c r="ADQ30" s="820"/>
      <c r="ADR30" s="820"/>
      <c r="ADS30" s="820"/>
      <c r="ADT30" s="820"/>
      <c r="ADU30" s="820"/>
      <c r="ADV30" s="820"/>
      <c r="ADW30" s="820"/>
      <c r="ADX30" s="820"/>
      <c r="ADY30" s="820"/>
      <c r="ADZ30" s="820"/>
      <c r="AEA30" s="820"/>
      <c r="AEB30" s="820"/>
      <c r="AEC30" s="820"/>
      <c r="AED30" s="820"/>
      <c r="AEE30" s="820"/>
      <c r="AEF30" s="820"/>
      <c r="AEG30" s="820"/>
      <c r="AEH30" s="820"/>
      <c r="AEI30" s="820"/>
      <c r="AEJ30" s="820"/>
      <c r="AEK30" s="820"/>
      <c r="AEL30" s="820"/>
      <c r="AEM30" s="820"/>
      <c r="AEN30" s="820"/>
      <c r="AEO30" s="820"/>
      <c r="AEP30" s="820"/>
      <c r="AEQ30" s="820"/>
      <c r="AER30" s="820"/>
      <c r="AES30" s="820"/>
      <c r="AET30" s="820"/>
      <c r="AEU30" s="820"/>
      <c r="AEV30" s="820"/>
      <c r="AEW30" s="820"/>
      <c r="AEX30" s="820"/>
      <c r="AEY30" s="820"/>
      <c r="AEZ30" s="820"/>
      <c r="AFA30" s="820"/>
      <c r="AFB30" s="820"/>
      <c r="AFC30" s="820"/>
      <c r="AFD30" s="820"/>
      <c r="AFE30" s="820"/>
      <c r="AFF30" s="820"/>
      <c r="AFG30" s="820"/>
      <c r="AFH30" s="820"/>
      <c r="AFI30" s="820"/>
      <c r="AFJ30" s="820"/>
      <c r="AFK30" s="820"/>
      <c r="AFL30" s="820"/>
      <c r="AFM30" s="820"/>
      <c r="AFN30" s="820"/>
      <c r="AFO30" s="820"/>
      <c r="AFP30" s="820"/>
      <c r="AFQ30" s="820"/>
      <c r="AFR30" s="820"/>
      <c r="AFS30" s="820"/>
      <c r="AFT30" s="820"/>
      <c r="AFU30" s="820"/>
      <c r="AFV30" s="820"/>
      <c r="AFW30" s="820"/>
      <c r="AFX30" s="820"/>
      <c r="AFY30" s="820"/>
      <c r="AFZ30" s="820"/>
      <c r="AGA30" s="820"/>
      <c r="AGB30" s="820"/>
      <c r="AGC30" s="820"/>
      <c r="AGD30" s="820"/>
      <c r="AGE30" s="820"/>
      <c r="AGF30" s="820"/>
      <c r="AGG30" s="820"/>
      <c r="AGH30" s="820"/>
      <c r="AGI30" s="820"/>
      <c r="AGJ30" s="820"/>
      <c r="AGK30" s="820"/>
      <c r="AGL30" s="820"/>
      <c r="AGM30" s="820"/>
      <c r="AGN30" s="820"/>
      <c r="AGO30" s="820"/>
      <c r="AGP30" s="820"/>
      <c r="AGQ30" s="820"/>
      <c r="AGR30" s="820"/>
      <c r="AGS30" s="820"/>
      <c r="AGT30" s="820"/>
      <c r="AGU30" s="820"/>
      <c r="AGV30" s="820"/>
      <c r="AGW30" s="820"/>
      <c r="AGX30" s="820"/>
      <c r="AGY30" s="820"/>
      <c r="AGZ30" s="820"/>
      <c r="AHA30" s="820"/>
      <c r="AHB30" s="820"/>
      <c r="AHC30" s="820"/>
      <c r="AHD30" s="820"/>
      <c r="AHE30" s="820"/>
      <c r="AHF30" s="820"/>
      <c r="AHG30" s="820"/>
      <c r="AHH30" s="820"/>
      <c r="AHI30" s="820"/>
      <c r="AHJ30" s="820"/>
      <c r="AHK30" s="820"/>
      <c r="AHL30" s="820"/>
      <c r="AHM30" s="820"/>
      <c r="AHN30" s="820"/>
      <c r="AHO30" s="820"/>
      <c r="AHP30" s="820"/>
      <c r="AHQ30" s="820"/>
      <c r="AHR30" s="820"/>
      <c r="AHS30" s="820"/>
      <c r="AHT30" s="820"/>
      <c r="AHU30" s="820"/>
      <c r="AHV30" s="820"/>
      <c r="AHW30" s="820"/>
      <c r="AHX30" s="820"/>
      <c r="AHY30" s="820"/>
      <c r="AHZ30" s="820"/>
      <c r="AIA30" s="820"/>
      <c r="AIB30" s="820"/>
      <c r="AIC30" s="820"/>
      <c r="AID30" s="820"/>
      <c r="AIE30" s="820"/>
      <c r="AIF30" s="820"/>
      <c r="AIG30" s="820"/>
      <c r="AIH30" s="820"/>
      <c r="AII30" s="820"/>
      <c r="AIJ30" s="820"/>
      <c r="AIK30" s="820"/>
      <c r="AIL30" s="820"/>
      <c r="AIM30" s="820"/>
      <c r="AIN30" s="820"/>
      <c r="AIO30" s="820"/>
      <c r="AIP30" s="820"/>
      <c r="AIQ30" s="820"/>
      <c r="AIR30" s="820"/>
      <c r="AIS30" s="820"/>
      <c r="AIT30" s="820"/>
      <c r="AIU30" s="820"/>
      <c r="AIV30" s="820"/>
      <c r="AIW30" s="820"/>
      <c r="AIX30" s="820"/>
      <c r="AIY30" s="820"/>
      <c r="AIZ30" s="820"/>
      <c r="AJA30" s="820"/>
      <c r="AJB30" s="820"/>
      <c r="AJC30" s="820"/>
      <c r="AJD30" s="820"/>
      <c r="AJE30" s="820"/>
      <c r="AJF30" s="820"/>
      <c r="AJG30" s="820"/>
      <c r="AJH30" s="820"/>
      <c r="AJI30" s="820"/>
      <c r="AJJ30" s="820"/>
      <c r="AJK30" s="820"/>
      <c r="AJL30" s="820"/>
      <c r="AJM30" s="820"/>
      <c r="AJN30" s="820"/>
      <c r="AJO30" s="820"/>
      <c r="AJP30" s="820"/>
      <c r="AJQ30" s="820"/>
      <c r="AJR30" s="820"/>
      <c r="AJS30" s="820"/>
      <c r="AJT30" s="820"/>
      <c r="AJU30" s="820"/>
      <c r="AJV30" s="820"/>
      <c r="AJW30" s="820"/>
      <c r="AJX30" s="820"/>
      <c r="AJY30" s="820"/>
      <c r="AJZ30" s="820"/>
      <c r="AKA30" s="820"/>
      <c r="AKB30" s="820"/>
      <c r="AKC30" s="820"/>
      <c r="AKD30" s="820"/>
      <c r="AKE30" s="820"/>
      <c r="AKF30" s="820"/>
      <c r="AKG30" s="820"/>
      <c r="AKH30" s="820"/>
      <c r="AKI30" s="820"/>
      <c r="AKJ30" s="820"/>
      <c r="AKK30" s="820"/>
      <c r="AKL30" s="820"/>
      <c r="AKM30" s="820"/>
      <c r="AKN30" s="820"/>
      <c r="AKO30" s="820"/>
      <c r="AKP30" s="820"/>
      <c r="AKQ30" s="820"/>
      <c r="AKR30" s="820"/>
      <c r="AKS30" s="820"/>
      <c r="AKT30" s="820"/>
      <c r="AKU30" s="820"/>
      <c r="AKV30" s="820"/>
      <c r="AKW30" s="820"/>
      <c r="AKX30" s="820"/>
      <c r="AKY30" s="820"/>
      <c r="AKZ30" s="820"/>
      <c r="ALA30" s="820"/>
      <c r="ALB30" s="820"/>
      <c r="ALC30" s="820"/>
      <c r="ALD30" s="820"/>
      <c r="ALE30" s="820"/>
      <c r="ALF30" s="820"/>
      <c r="ALG30" s="820"/>
      <c r="ALH30" s="820"/>
      <c r="ALI30" s="820"/>
      <c r="ALJ30" s="820"/>
      <c r="ALK30" s="820"/>
      <c r="ALL30" s="820"/>
      <c r="ALM30" s="820"/>
      <c r="ALN30" s="820"/>
      <c r="ALO30" s="820"/>
      <c r="ALP30" s="820"/>
      <c r="ALQ30" s="820"/>
      <c r="ALR30" s="820"/>
      <c r="ALS30" s="820"/>
      <c r="ALT30" s="820"/>
      <c r="ALU30" s="820"/>
      <c r="ALV30" s="820"/>
      <c r="ALW30" s="820"/>
      <c r="ALX30" s="820"/>
      <c r="ALY30" s="820"/>
      <c r="ALZ30" s="820"/>
      <c r="AMA30" s="820"/>
      <c r="AMB30" s="820"/>
      <c r="AMC30" s="820"/>
      <c r="AMD30" s="820"/>
      <c r="AME30" s="820"/>
      <c r="AMF30" s="820"/>
      <c r="AMG30" s="820"/>
      <c r="AMH30" s="820"/>
      <c r="AMI30" s="820"/>
      <c r="AMJ30" s="820"/>
      <c r="AMK30" s="820"/>
      <c r="AML30" s="820"/>
      <c r="AMM30" s="820"/>
      <c r="AMN30" s="820"/>
      <c r="AMO30" s="820"/>
      <c r="AMP30" s="820"/>
      <c r="AMQ30" s="820"/>
      <c r="AMR30" s="820"/>
      <c r="AMS30" s="820"/>
      <c r="AMT30" s="820"/>
      <c r="AMU30" s="820"/>
      <c r="AMV30" s="820"/>
      <c r="AMW30" s="820"/>
      <c r="AMX30" s="820"/>
      <c r="AMY30" s="820"/>
      <c r="AMZ30" s="820"/>
      <c r="ANA30" s="820"/>
      <c r="ANB30" s="820"/>
      <c r="ANC30" s="820"/>
      <c r="AND30" s="820"/>
      <c r="ANE30" s="820"/>
      <c r="ANF30" s="820"/>
      <c r="ANG30" s="820"/>
      <c r="ANH30" s="820"/>
      <c r="ANI30" s="820"/>
      <c r="ANJ30" s="820"/>
      <c r="ANK30" s="820"/>
      <c r="ANL30" s="820"/>
      <c r="ANM30" s="820"/>
      <c r="ANN30" s="820"/>
      <c r="ANO30" s="820"/>
      <c r="ANP30" s="820"/>
      <c r="ANQ30" s="820"/>
      <c r="ANR30" s="820"/>
      <c r="ANS30" s="820"/>
      <c r="ANT30" s="820"/>
      <c r="ANU30" s="820"/>
      <c r="ANV30" s="820"/>
      <c r="ANW30" s="820"/>
      <c r="ANX30" s="820"/>
      <c r="ANY30" s="820"/>
      <c r="ANZ30" s="820"/>
      <c r="AOA30" s="820"/>
      <c r="AOB30" s="820"/>
      <c r="AOC30" s="820"/>
      <c r="AOD30" s="820"/>
      <c r="AOE30" s="820"/>
      <c r="AOF30" s="820"/>
      <c r="AOG30" s="820"/>
      <c r="AOH30" s="820"/>
      <c r="AOI30" s="820"/>
      <c r="AOJ30" s="820"/>
      <c r="AOK30" s="820"/>
      <c r="AOL30" s="820"/>
      <c r="AOM30" s="820"/>
      <c r="AON30" s="820"/>
      <c r="AOO30" s="820"/>
      <c r="AOP30" s="820"/>
      <c r="AOQ30" s="820"/>
      <c r="AOR30" s="820"/>
      <c r="AOS30" s="820"/>
      <c r="AOT30" s="820"/>
      <c r="AOU30" s="820"/>
      <c r="AOV30" s="820"/>
      <c r="AOW30" s="820"/>
      <c r="AOX30" s="820"/>
      <c r="AOY30" s="820"/>
      <c r="AOZ30" s="820"/>
      <c r="APA30" s="820"/>
      <c r="APB30" s="820"/>
      <c r="APC30" s="820"/>
      <c r="APD30" s="820"/>
      <c r="APE30" s="820"/>
      <c r="APF30" s="820"/>
      <c r="APG30" s="820"/>
      <c r="APH30" s="820"/>
      <c r="API30" s="820"/>
      <c r="APJ30" s="820"/>
      <c r="APK30" s="820"/>
      <c r="APL30" s="820"/>
      <c r="APM30" s="820"/>
      <c r="APN30" s="820"/>
      <c r="APO30" s="820"/>
      <c r="APP30" s="820"/>
      <c r="APQ30" s="820"/>
      <c r="APR30" s="820"/>
      <c r="APS30" s="820"/>
      <c r="APT30" s="820"/>
      <c r="APU30" s="820"/>
      <c r="APV30" s="820"/>
      <c r="APW30" s="820"/>
      <c r="APX30" s="820"/>
      <c r="APY30" s="820"/>
      <c r="APZ30" s="820"/>
      <c r="AQA30" s="820"/>
      <c r="AQB30" s="820"/>
      <c r="AQC30" s="820"/>
      <c r="AQD30" s="820"/>
      <c r="AQE30" s="820"/>
      <c r="AQF30" s="820"/>
      <c r="AQG30" s="820"/>
      <c r="AQH30" s="820"/>
      <c r="AQI30" s="820"/>
      <c r="AQJ30" s="820"/>
      <c r="AQK30" s="820"/>
      <c r="AQL30" s="820"/>
      <c r="AQM30" s="820"/>
      <c r="AQN30" s="820"/>
      <c r="AQO30" s="820"/>
      <c r="AQP30" s="820"/>
      <c r="AQQ30" s="820"/>
      <c r="AQR30" s="820"/>
      <c r="AQS30" s="820"/>
      <c r="AQT30" s="820"/>
      <c r="AQU30" s="820"/>
      <c r="AQV30" s="820"/>
      <c r="AQW30" s="820"/>
      <c r="AQX30" s="820"/>
      <c r="AQY30" s="820"/>
      <c r="AQZ30" s="820"/>
      <c r="ARA30" s="820"/>
      <c r="ARB30" s="820"/>
      <c r="ARC30" s="820"/>
      <c r="ARD30" s="820"/>
      <c r="ARE30" s="820"/>
      <c r="ARF30" s="820"/>
      <c r="ARG30" s="820"/>
      <c r="ARH30" s="820"/>
      <c r="ARI30" s="820"/>
      <c r="ARJ30" s="820"/>
      <c r="ARK30" s="820"/>
      <c r="ARL30" s="820"/>
      <c r="ARM30" s="820"/>
      <c r="ARN30" s="820"/>
      <c r="ARO30" s="820"/>
      <c r="ARP30" s="820"/>
      <c r="ARQ30" s="820"/>
      <c r="ARR30" s="820"/>
      <c r="ARS30" s="820"/>
      <c r="ART30" s="820"/>
      <c r="ARU30" s="820"/>
      <c r="ARV30" s="820"/>
      <c r="ARW30" s="820"/>
      <c r="ARX30" s="820"/>
      <c r="ARY30" s="820"/>
      <c r="ARZ30" s="820"/>
      <c r="ASA30" s="820"/>
      <c r="ASB30" s="820"/>
      <c r="ASC30" s="820"/>
      <c r="ASD30" s="820"/>
      <c r="ASE30" s="820"/>
      <c r="ASF30" s="820"/>
      <c r="ASG30" s="820"/>
      <c r="ASH30" s="820"/>
      <c r="ASI30" s="820"/>
      <c r="ASJ30" s="820"/>
      <c r="ASK30" s="820"/>
      <c r="ASL30" s="820"/>
      <c r="ASM30" s="820"/>
      <c r="ASN30" s="820"/>
      <c r="ASO30" s="820"/>
      <c r="ASP30" s="820"/>
      <c r="ASQ30" s="820"/>
      <c r="ASR30" s="820"/>
      <c r="ASS30" s="820"/>
      <c r="AST30" s="820"/>
      <c r="ASU30" s="820"/>
      <c r="ASV30" s="820"/>
      <c r="ASW30" s="820"/>
      <c r="ASX30" s="820"/>
      <c r="ASY30" s="820"/>
      <c r="ASZ30" s="820"/>
      <c r="ATA30" s="820"/>
      <c r="ATB30" s="820"/>
      <c r="ATC30" s="820"/>
      <c r="ATD30" s="820"/>
      <c r="ATE30" s="820"/>
      <c r="ATF30" s="820"/>
      <c r="ATG30" s="820"/>
      <c r="ATH30" s="820"/>
      <c r="ATI30" s="820"/>
      <c r="ATJ30" s="820"/>
      <c r="ATK30" s="820"/>
      <c r="ATL30" s="820"/>
      <c r="ATM30" s="820"/>
      <c r="ATN30" s="820"/>
      <c r="ATO30" s="820"/>
      <c r="ATP30" s="820"/>
      <c r="ATQ30" s="820"/>
      <c r="ATR30" s="820"/>
      <c r="ATS30" s="820"/>
      <c r="ATT30" s="820"/>
      <c r="ATU30" s="820"/>
      <c r="ATV30" s="820"/>
      <c r="ATW30" s="820"/>
      <c r="ATX30" s="820"/>
      <c r="ATY30" s="820"/>
      <c r="ATZ30" s="820"/>
      <c r="AUA30" s="820"/>
      <c r="AUB30" s="820"/>
      <c r="AUC30" s="820"/>
      <c r="AUD30" s="820"/>
      <c r="AUE30" s="820"/>
      <c r="AUF30" s="820"/>
      <c r="AUG30" s="820"/>
      <c r="AUH30" s="820"/>
      <c r="AUI30" s="820"/>
      <c r="AUJ30" s="820"/>
      <c r="AUK30" s="820"/>
      <c r="AUL30" s="820"/>
      <c r="AUM30" s="820"/>
      <c r="AUN30" s="820"/>
      <c r="AUO30" s="820"/>
      <c r="AUP30" s="820"/>
      <c r="AUQ30" s="820"/>
      <c r="AUR30" s="820"/>
      <c r="AUS30" s="820"/>
      <c r="AUT30" s="820"/>
      <c r="AUU30" s="820"/>
      <c r="AUV30" s="820"/>
      <c r="AUW30" s="820"/>
      <c r="AUX30" s="820"/>
      <c r="AUY30" s="820"/>
      <c r="AUZ30" s="820"/>
      <c r="AVA30" s="820"/>
      <c r="AVB30" s="820"/>
      <c r="AVC30" s="820"/>
      <c r="AVD30" s="820"/>
      <c r="AVE30" s="820"/>
      <c r="AVF30" s="820"/>
      <c r="AVG30" s="820"/>
      <c r="AVH30" s="820"/>
      <c r="AVI30" s="820"/>
      <c r="AVJ30" s="820"/>
      <c r="AVK30" s="820"/>
      <c r="AVL30" s="820"/>
      <c r="AVM30" s="820"/>
      <c r="AVN30" s="820"/>
      <c r="AVO30" s="820"/>
      <c r="AVP30" s="820"/>
      <c r="AVQ30" s="820"/>
      <c r="AVR30" s="820"/>
      <c r="AVS30" s="820"/>
      <c r="AVT30" s="820"/>
      <c r="AVU30" s="820"/>
      <c r="AVV30" s="820"/>
      <c r="AVW30" s="820"/>
      <c r="AVX30" s="820"/>
      <c r="AVY30" s="820"/>
      <c r="AVZ30" s="820"/>
      <c r="AWA30" s="820"/>
      <c r="AWB30" s="820"/>
      <c r="AWC30" s="820"/>
      <c r="AWD30" s="820"/>
      <c r="AWE30" s="820"/>
      <c r="AWF30" s="820"/>
      <c r="AWG30" s="820"/>
      <c r="AWH30" s="820"/>
      <c r="AWI30" s="820"/>
      <c r="AWJ30" s="820"/>
      <c r="AWK30" s="820"/>
      <c r="AWL30" s="820"/>
      <c r="AWM30" s="820"/>
      <c r="AWN30" s="820"/>
      <c r="AWO30" s="820"/>
      <c r="AWP30" s="820"/>
      <c r="AWQ30" s="820"/>
      <c r="AWR30" s="820"/>
      <c r="AWS30" s="820"/>
      <c r="AWT30" s="820"/>
      <c r="AWU30" s="820"/>
      <c r="AWV30" s="820"/>
      <c r="AWW30" s="820"/>
      <c r="AWX30" s="820"/>
      <c r="AWY30" s="820"/>
      <c r="AWZ30" s="820"/>
      <c r="AXA30" s="820"/>
      <c r="AXB30" s="820"/>
      <c r="AXC30" s="820"/>
      <c r="AXD30" s="820"/>
      <c r="AXE30" s="820"/>
      <c r="AXF30" s="820"/>
      <c r="AXG30" s="820"/>
      <c r="AXH30" s="820"/>
      <c r="AXI30" s="820"/>
      <c r="AXJ30" s="820"/>
      <c r="AXK30" s="820"/>
      <c r="AXL30" s="820"/>
      <c r="AXM30" s="820"/>
      <c r="AXN30" s="820"/>
      <c r="AXO30" s="820"/>
      <c r="AXP30" s="820"/>
      <c r="AXQ30" s="820"/>
      <c r="AXR30" s="820"/>
      <c r="AXS30" s="820"/>
      <c r="AXT30" s="820"/>
      <c r="AXU30" s="820"/>
      <c r="AXV30" s="820"/>
      <c r="AXW30" s="820"/>
      <c r="AXX30" s="820"/>
      <c r="AXY30" s="820"/>
      <c r="AXZ30" s="820"/>
      <c r="AYA30" s="820"/>
      <c r="AYB30" s="820"/>
      <c r="AYC30" s="820"/>
      <c r="AYD30" s="820"/>
      <c r="AYE30" s="820"/>
      <c r="AYF30" s="820"/>
      <c r="AYG30" s="820"/>
      <c r="AYH30" s="820"/>
      <c r="AYI30" s="820"/>
      <c r="AYJ30" s="820"/>
      <c r="AYK30" s="820"/>
      <c r="AYL30" s="820"/>
      <c r="AYM30" s="820"/>
      <c r="AYN30" s="820"/>
      <c r="AYO30" s="820"/>
      <c r="AYP30" s="820"/>
      <c r="AYQ30" s="820"/>
      <c r="AYR30" s="820"/>
      <c r="AYS30" s="820"/>
      <c r="AYT30" s="820"/>
      <c r="AYU30" s="820"/>
      <c r="AYV30" s="820"/>
      <c r="AYW30" s="820"/>
      <c r="AYX30" s="820"/>
      <c r="AYY30" s="820"/>
      <c r="AYZ30" s="820"/>
      <c r="AZA30" s="820"/>
      <c r="AZB30" s="820"/>
      <c r="AZC30" s="820"/>
      <c r="AZD30" s="820"/>
      <c r="AZE30" s="820"/>
      <c r="AZF30" s="820"/>
      <c r="AZG30" s="820"/>
      <c r="AZH30" s="820"/>
      <c r="AZI30" s="820"/>
      <c r="AZJ30" s="820"/>
      <c r="AZK30" s="820"/>
      <c r="AZL30" s="820"/>
      <c r="AZM30" s="820"/>
      <c r="AZN30" s="820"/>
      <c r="AZO30" s="820"/>
      <c r="AZP30" s="820"/>
      <c r="AZQ30" s="820"/>
      <c r="AZR30" s="820"/>
      <c r="AZS30" s="820"/>
      <c r="AZT30" s="820"/>
      <c r="AZU30" s="820"/>
      <c r="AZV30" s="820"/>
      <c r="AZW30" s="820"/>
      <c r="AZX30" s="820"/>
      <c r="AZY30" s="820"/>
      <c r="AZZ30" s="820"/>
      <c r="BAA30" s="820"/>
      <c r="BAB30" s="820"/>
      <c r="BAC30" s="820"/>
      <c r="BAD30" s="820"/>
      <c r="BAE30" s="820"/>
      <c r="BAF30" s="820"/>
      <c r="BAG30" s="820"/>
      <c r="BAH30" s="820"/>
      <c r="BAI30" s="820"/>
      <c r="BAJ30" s="820"/>
      <c r="BAK30" s="820"/>
      <c r="BAL30" s="820"/>
      <c r="BAM30" s="820"/>
      <c r="BAN30" s="820"/>
      <c r="BAO30" s="820"/>
      <c r="BAP30" s="820"/>
      <c r="BAQ30" s="820"/>
      <c r="BAR30" s="820"/>
      <c r="BAS30" s="820"/>
      <c r="BAT30" s="820"/>
      <c r="BAU30" s="820"/>
      <c r="BAV30" s="820"/>
      <c r="BAW30" s="820"/>
      <c r="BAX30" s="820"/>
      <c r="BAY30" s="820"/>
      <c r="BAZ30" s="820"/>
      <c r="BBA30" s="820"/>
      <c r="BBB30" s="820"/>
      <c r="BBC30" s="820"/>
      <c r="BBD30" s="820"/>
      <c r="BBE30" s="820"/>
      <c r="BBF30" s="820"/>
      <c r="BBG30" s="820"/>
      <c r="BBH30" s="820"/>
      <c r="BBI30" s="820"/>
      <c r="BBJ30" s="820"/>
      <c r="BBK30" s="820"/>
      <c r="BBL30" s="820"/>
      <c r="BBM30" s="820"/>
      <c r="BBN30" s="820"/>
      <c r="BBO30" s="820"/>
      <c r="BBP30" s="820"/>
      <c r="BBQ30" s="820"/>
      <c r="BBR30" s="820"/>
      <c r="BBS30" s="820"/>
      <c r="BBT30" s="820"/>
      <c r="BBU30" s="820"/>
      <c r="BBV30" s="820"/>
      <c r="BBW30" s="820"/>
      <c r="BBX30" s="820"/>
      <c r="BBY30" s="820"/>
      <c r="BBZ30" s="820"/>
      <c r="BCA30" s="820"/>
      <c r="BCB30" s="820"/>
      <c r="BCC30" s="820"/>
      <c r="BCD30" s="820"/>
      <c r="BCE30" s="820"/>
      <c r="BCF30" s="820"/>
      <c r="BCG30" s="820"/>
      <c r="BCH30" s="820"/>
      <c r="BCI30" s="820"/>
      <c r="BCJ30" s="820"/>
      <c r="BCK30" s="820"/>
      <c r="BCL30" s="820"/>
      <c r="BCM30" s="820"/>
      <c r="BCN30" s="820"/>
      <c r="BCO30" s="820"/>
      <c r="BCP30" s="820"/>
      <c r="BCQ30" s="820"/>
      <c r="BCR30" s="820"/>
      <c r="BCS30" s="820"/>
      <c r="BCT30" s="820"/>
      <c r="BCU30" s="820"/>
      <c r="BCV30" s="820"/>
      <c r="BCW30" s="820"/>
      <c r="BCX30" s="820"/>
      <c r="BCY30" s="820"/>
      <c r="BCZ30" s="820"/>
      <c r="BDA30" s="820"/>
      <c r="BDB30" s="820"/>
      <c r="BDC30" s="820"/>
      <c r="BDD30" s="820"/>
      <c r="BDE30" s="820"/>
      <c r="BDF30" s="820"/>
      <c r="BDG30" s="820"/>
      <c r="BDH30" s="820"/>
      <c r="BDI30" s="820"/>
      <c r="BDJ30" s="820"/>
      <c r="BDK30" s="820"/>
      <c r="BDL30" s="820"/>
      <c r="BDM30" s="820"/>
      <c r="BDN30" s="820"/>
      <c r="BDO30" s="820"/>
      <c r="BDP30" s="820"/>
      <c r="BDQ30" s="820"/>
      <c r="BDR30" s="820"/>
      <c r="BDS30" s="820"/>
      <c r="BDT30" s="820"/>
      <c r="BDU30" s="820"/>
      <c r="BDV30" s="820"/>
      <c r="BDW30" s="820"/>
      <c r="BDX30" s="820"/>
      <c r="BDY30" s="820"/>
      <c r="BDZ30" s="820"/>
      <c r="BEA30" s="820"/>
      <c r="BEB30" s="820"/>
      <c r="BEC30" s="820"/>
      <c r="BED30" s="820"/>
      <c r="BEE30" s="820"/>
      <c r="BEF30" s="820"/>
      <c r="BEG30" s="820"/>
      <c r="BEH30" s="820"/>
      <c r="BEI30" s="820"/>
      <c r="BEJ30" s="820"/>
      <c r="BEK30" s="820"/>
      <c r="BEL30" s="820"/>
      <c r="BEM30" s="820"/>
      <c r="BEN30" s="820"/>
      <c r="BEO30" s="820"/>
      <c r="BEP30" s="820"/>
      <c r="BEQ30" s="820"/>
      <c r="BER30" s="820"/>
      <c r="BES30" s="820"/>
      <c r="BET30" s="820"/>
      <c r="BEU30" s="820"/>
      <c r="BEV30" s="820"/>
      <c r="BEW30" s="820"/>
      <c r="BEX30" s="820"/>
      <c r="BEY30" s="820"/>
      <c r="BEZ30" s="820"/>
      <c r="BFA30" s="820"/>
      <c r="BFB30" s="820"/>
      <c r="BFC30" s="820"/>
      <c r="BFD30" s="820"/>
      <c r="BFE30" s="820"/>
      <c r="BFF30" s="820"/>
      <c r="BFG30" s="820"/>
      <c r="BFH30" s="820"/>
      <c r="BFI30" s="820"/>
      <c r="BFJ30" s="820"/>
      <c r="BFK30" s="820"/>
      <c r="BFL30" s="820"/>
      <c r="BFM30" s="820"/>
      <c r="BFN30" s="820"/>
      <c r="BFO30" s="820"/>
      <c r="BFP30" s="820"/>
      <c r="BFQ30" s="820"/>
      <c r="BFR30" s="820"/>
      <c r="BFS30" s="820"/>
      <c r="BFT30" s="820"/>
      <c r="BFU30" s="820"/>
      <c r="BFV30" s="820"/>
      <c r="BFW30" s="820"/>
      <c r="BFX30" s="820"/>
      <c r="BFY30" s="820"/>
      <c r="BFZ30" s="820"/>
      <c r="BGA30" s="820"/>
      <c r="BGB30" s="820"/>
      <c r="BGC30" s="820"/>
      <c r="BGD30" s="820"/>
      <c r="BGE30" s="820"/>
      <c r="BGF30" s="820"/>
      <c r="BGG30" s="820"/>
      <c r="BGH30" s="820"/>
      <c r="BGI30" s="820"/>
      <c r="BGJ30" s="820"/>
      <c r="BGK30" s="820"/>
      <c r="BGL30" s="820"/>
      <c r="BGM30" s="820"/>
      <c r="BGN30" s="820"/>
      <c r="BGO30" s="820"/>
      <c r="BGP30" s="820"/>
      <c r="BGQ30" s="820"/>
      <c r="BGR30" s="820"/>
      <c r="BGS30" s="820"/>
      <c r="BGT30" s="820"/>
      <c r="BGU30" s="820"/>
      <c r="BGV30" s="820"/>
      <c r="BGW30" s="820"/>
      <c r="BGX30" s="820"/>
      <c r="BGY30" s="820"/>
      <c r="BGZ30" s="820"/>
      <c r="BHA30" s="820"/>
      <c r="BHB30" s="820"/>
      <c r="BHC30" s="820"/>
      <c r="BHD30" s="820"/>
      <c r="BHE30" s="820"/>
      <c r="BHF30" s="820"/>
      <c r="BHG30" s="820"/>
      <c r="BHH30" s="820"/>
      <c r="BHI30" s="820"/>
      <c r="BHJ30" s="820"/>
      <c r="BHK30" s="820"/>
      <c r="BHL30" s="820"/>
      <c r="BHM30" s="820"/>
      <c r="BHN30" s="820"/>
      <c r="BHO30" s="820"/>
      <c r="BHP30" s="820"/>
      <c r="BHQ30" s="820"/>
      <c r="BHR30" s="820"/>
      <c r="BHS30" s="820"/>
      <c r="BHT30" s="820"/>
      <c r="BHU30" s="820"/>
      <c r="BHV30" s="820"/>
      <c r="BHW30" s="820"/>
      <c r="BHX30" s="820"/>
      <c r="BHY30" s="820"/>
      <c r="BHZ30" s="820"/>
      <c r="BIA30" s="820"/>
      <c r="BIB30" s="820"/>
      <c r="BIC30" s="820"/>
      <c r="BID30" s="820"/>
      <c r="BIE30" s="820"/>
      <c r="BIF30" s="820"/>
      <c r="BIG30" s="820"/>
      <c r="BIH30" s="820"/>
      <c r="BII30" s="820"/>
      <c r="BIJ30" s="820"/>
      <c r="BIK30" s="820"/>
      <c r="BIL30" s="820"/>
      <c r="BIM30" s="820"/>
      <c r="BIN30" s="820"/>
      <c r="BIO30" s="820"/>
      <c r="BIP30" s="820"/>
      <c r="BIQ30" s="820"/>
      <c r="BIR30" s="820"/>
      <c r="BIS30" s="820"/>
      <c r="BIT30" s="820"/>
      <c r="BIU30" s="820"/>
      <c r="BIV30" s="820"/>
      <c r="BIW30" s="820"/>
      <c r="BIX30" s="820"/>
      <c r="BIY30" s="820"/>
      <c r="BIZ30" s="820"/>
      <c r="BJA30" s="820"/>
      <c r="BJB30" s="820"/>
      <c r="BJC30" s="820"/>
      <c r="BJD30" s="820"/>
      <c r="BJE30" s="820"/>
      <c r="BJF30" s="820"/>
      <c r="BJG30" s="820"/>
      <c r="BJH30" s="820"/>
      <c r="BJI30" s="820"/>
      <c r="BJJ30" s="820"/>
      <c r="BJK30" s="820"/>
      <c r="BJL30" s="820"/>
      <c r="BJM30" s="820"/>
      <c r="BJN30" s="820"/>
      <c r="BJO30" s="820"/>
      <c r="BJP30" s="820"/>
      <c r="BJQ30" s="820"/>
      <c r="BJR30" s="820"/>
      <c r="BJS30" s="820"/>
      <c r="BJT30" s="820"/>
      <c r="BJU30" s="820"/>
      <c r="BJV30" s="820"/>
      <c r="BJW30" s="820"/>
      <c r="BJX30" s="820"/>
      <c r="BJY30" s="820"/>
      <c r="BJZ30" s="820"/>
      <c r="BKA30" s="820"/>
      <c r="BKB30" s="820"/>
      <c r="BKC30" s="820"/>
      <c r="BKD30" s="820"/>
      <c r="BKE30" s="820"/>
      <c r="BKF30" s="820"/>
      <c r="BKG30" s="820"/>
      <c r="BKH30" s="820"/>
      <c r="BKI30" s="820"/>
      <c r="BKJ30" s="820"/>
      <c r="BKK30" s="820"/>
      <c r="BKL30" s="820"/>
      <c r="BKM30" s="820"/>
      <c r="BKN30" s="820"/>
      <c r="BKO30" s="820"/>
      <c r="BKP30" s="820"/>
      <c r="BKQ30" s="820"/>
      <c r="BKR30" s="820"/>
      <c r="BKS30" s="820"/>
      <c r="BKT30" s="820"/>
      <c r="BKU30" s="820"/>
      <c r="BKV30" s="820"/>
      <c r="BKW30" s="820"/>
      <c r="BKX30" s="820"/>
      <c r="BKY30" s="820"/>
      <c r="BKZ30" s="820"/>
      <c r="BLA30" s="820"/>
      <c r="BLB30" s="820"/>
      <c r="BLC30" s="820"/>
      <c r="BLD30" s="820"/>
      <c r="BLE30" s="820"/>
      <c r="BLF30" s="820"/>
      <c r="BLG30" s="820"/>
      <c r="BLH30" s="820"/>
      <c r="BLI30" s="820"/>
      <c r="BLJ30" s="820"/>
      <c r="BLK30" s="820"/>
      <c r="BLL30" s="820"/>
      <c r="BLM30" s="820"/>
      <c r="BLN30" s="820"/>
      <c r="BLO30" s="820"/>
      <c r="BLP30" s="820"/>
      <c r="BLQ30" s="820"/>
      <c r="BLR30" s="820"/>
      <c r="BLS30" s="820"/>
      <c r="BLT30" s="820"/>
      <c r="BLU30" s="820"/>
      <c r="BLV30" s="820"/>
      <c r="BLW30" s="820"/>
      <c r="BLX30" s="820"/>
      <c r="BLY30" s="820"/>
      <c r="BLZ30" s="820"/>
      <c r="BMA30" s="820"/>
      <c r="BMB30" s="820"/>
      <c r="BMC30" s="820"/>
      <c r="BMD30" s="820"/>
      <c r="BME30" s="820"/>
      <c r="BMF30" s="820"/>
      <c r="BMG30" s="820"/>
      <c r="BMH30" s="820"/>
      <c r="BMI30" s="820"/>
      <c r="BMJ30" s="820"/>
      <c r="BMK30" s="820"/>
      <c r="BML30" s="820"/>
      <c r="BMM30" s="820"/>
      <c r="BMN30" s="820"/>
      <c r="BMO30" s="820"/>
      <c r="BMP30" s="820"/>
      <c r="BMQ30" s="820"/>
      <c r="BMR30" s="820"/>
      <c r="BMS30" s="820"/>
      <c r="BMT30" s="820"/>
      <c r="BMU30" s="820"/>
      <c r="BMV30" s="820"/>
      <c r="BMW30" s="820"/>
      <c r="BMX30" s="820"/>
      <c r="BMY30" s="820"/>
      <c r="BMZ30" s="820"/>
      <c r="BNA30" s="820"/>
      <c r="BNB30" s="820"/>
      <c r="BNC30" s="820"/>
      <c r="BND30" s="820"/>
      <c r="BNE30" s="820"/>
      <c r="BNF30" s="820"/>
      <c r="BNG30" s="820"/>
      <c r="BNH30" s="820"/>
      <c r="BNI30" s="820"/>
      <c r="BNJ30" s="820"/>
      <c r="BNK30" s="820"/>
      <c r="BNL30" s="820"/>
      <c r="BNM30" s="820"/>
      <c r="BNN30" s="820"/>
      <c r="BNO30" s="820"/>
      <c r="BNP30" s="820"/>
      <c r="BNQ30" s="820"/>
      <c r="BNR30" s="820"/>
      <c r="BNS30" s="820"/>
      <c r="BNT30" s="820"/>
      <c r="BNU30" s="820"/>
      <c r="BNV30" s="820"/>
      <c r="BNW30" s="820"/>
      <c r="BNX30" s="820"/>
      <c r="BNY30" s="820"/>
      <c r="BNZ30" s="820"/>
      <c r="BOA30" s="820"/>
      <c r="BOB30" s="820"/>
      <c r="BOC30" s="820"/>
      <c r="BOD30" s="820"/>
      <c r="BOE30" s="820"/>
      <c r="BOF30" s="820"/>
      <c r="BOG30" s="820"/>
      <c r="BOH30" s="820"/>
      <c r="BOI30" s="820"/>
      <c r="BOJ30" s="820"/>
      <c r="BOK30" s="820"/>
      <c r="BOL30" s="820"/>
      <c r="BOM30" s="820"/>
      <c r="BON30" s="820"/>
      <c r="BOO30" s="820"/>
      <c r="BOP30" s="820"/>
      <c r="BOQ30" s="820"/>
      <c r="BOR30" s="820"/>
      <c r="BOS30" s="820"/>
      <c r="BOT30" s="820"/>
      <c r="BOU30" s="820"/>
      <c r="BOV30" s="820"/>
      <c r="BOW30" s="820"/>
      <c r="BOX30" s="820"/>
      <c r="BOY30" s="820"/>
      <c r="BOZ30" s="820"/>
      <c r="BPA30" s="820"/>
      <c r="BPB30" s="820"/>
      <c r="BPC30" s="820"/>
      <c r="BPD30" s="820"/>
      <c r="BPE30" s="820"/>
      <c r="BPF30" s="820"/>
      <c r="BPG30" s="820"/>
      <c r="BPH30" s="820"/>
      <c r="BPI30" s="820"/>
      <c r="BPJ30" s="820"/>
      <c r="BPK30" s="820"/>
      <c r="BPL30" s="820"/>
      <c r="BPM30" s="820"/>
      <c r="BPN30" s="820"/>
      <c r="BPO30" s="820"/>
      <c r="BPP30" s="820"/>
      <c r="BPQ30" s="820"/>
      <c r="BPR30" s="820"/>
      <c r="BPS30" s="820"/>
      <c r="BPT30" s="820"/>
      <c r="BPU30" s="820"/>
      <c r="BPV30" s="820"/>
      <c r="BPW30" s="820"/>
      <c r="BPX30" s="820"/>
      <c r="BPY30" s="820"/>
      <c r="BPZ30" s="820"/>
      <c r="BQA30" s="820"/>
      <c r="BQB30" s="820"/>
      <c r="BQC30" s="820"/>
      <c r="BQD30" s="820"/>
      <c r="BQE30" s="820"/>
      <c r="BQF30" s="820"/>
      <c r="BQG30" s="820"/>
      <c r="BQH30" s="820"/>
      <c r="BQI30" s="820"/>
      <c r="BQJ30" s="820"/>
      <c r="BQK30" s="820"/>
      <c r="BQL30" s="820"/>
      <c r="BQM30" s="820"/>
      <c r="BQN30" s="820"/>
      <c r="BQO30" s="820"/>
      <c r="BQP30" s="820"/>
      <c r="BQQ30" s="820"/>
      <c r="BQR30" s="820"/>
      <c r="BQS30" s="820"/>
      <c r="BQT30" s="820"/>
      <c r="BQU30" s="820"/>
      <c r="BQV30" s="820"/>
      <c r="BQW30" s="820"/>
      <c r="BQX30" s="820"/>
      <c r="BQY30" s="820"/>
      <c r="BQZ30" s="820"/>
      <c r="BRA30" s="820"/>
      <c r="BRB30" s="820"/>
      <c r="BRC30" s="820"/>
      <c r="BRD30" s="820"/>
      <c r="BRE30" s="820"/>
      <c r="BRF30" s="820"/>
      <c r="BRG30" s="820"/>
      <c r="BRH30" s="820"/>
      <c r="BRI30" s="820"/>
      <c r="BRJ30" s="820"/>
      <c r="BRK30" s="820"/>
      <c r="BRL30" s="820"/>
      <c r="BRM30" s="820"/>
      <c r="BRN30" s="820"/>
      <c r="BRO30" s="820"/>
      <c r="BRP30" s="820"/>
      <c r="BRQ30" s="820"/>
      <c r="BRR30" s="820"/>
      <c r="BRS30" s="820"/>
      <c r="BRT30" s="820"/>
      <c r="BRU30" s="820"/>
      <c r="BRV30" s="820"/>
      <c r="BRW30" s="820"/>
      <c r="BRX30" s="820"/>
      <c r="BRY30" s="820"/>
      <c r="BRZ30" s="820"/>
      <c r="BSA30" s="820"/>
      <c r="BSB30" s="820"/>
      <c r="BSC30" s="820"/>
      <c r="BSD30" s="820"/>
      <c r="BSE30" s="820"/>
      <c r="BSF30" s="820"/>
      <c r="BSG30" s="820"/>
      <c r="BSH30" s="820"/>
      <c r="BSI30" s="820"/>
      <c r="BSJ30" s="820"/>
      <c r="BSK30" s="820"/>
      <c r="BSL30" s="820"/>
      <c r="BSM30" s="820"/>
      <c r="BSN30" s="820"/>
      <c r="BSO30" s="820"/>
      <c r="BSP30" s="820"/>
      <c r="BSQ30" s="820"/>
      <c r="BSR30" s="820"/>
      <c r="BSS30" s="820"/>
      <c r="BST30" s="820"/>
      <c r="BSU30" s="820"/>
      <c r="BSV30" s="820"/>
      <c r="BSW30" s="820"/>
      <c r="BSX30" s="820"/>
      <c r="BSY30" s="820"/>
      <c r="BSZ30" s="820"/>
      <c r="BTA30" s="820"/>
      <c r="BTB30" s="820"/>
      <c r="BTC30" s="820"/>
      <c r="BTD30" s="820"/>
      <c r="BTE30" s="820"/>
      <c r="BTF30" s="820"/>
      <c r="BTG30" s="820"/>
      <c r="BTH30" s="820"/>
      <c r="BTI30" s="820"/>
      <c r="BTJ30" s="820"/>
      <c r="BTK30" s="820"/>
      <c r="BTL30" s="820"/>
      <c r="BTM30" s="820"/>
      <c r="BTN30" s="820"/>
      <c r="BTO30" s="820"/>
      <c r="BTP30" s="820"/>
      <c r="BTQ30" s="820"/>
      <c r="BTR30" s="820"/>
      <c r="BTS30" s="820"/>
      <c r="BTT30" s="820"/>
      <c r="BTU30" s="820"/>
      <c r="BTV30" s="820"/>
      <c r="BTW30" s="820"/>
      <c r="BTX30" s="820"/>
      <c r="BTY30" s="820"/>
      <c r="BTZ30" s="820"/>
      <c r="BUA30" s="820"/>
      <c r="BUB30" s="820"/>
      <c r="BUC30" s="820"/>
      <c r="BUD30" s="820"/>
      <c r="BUE30" s="820"/>
      <c r="BUF30" s="820"/>
      <c r="BUG30" s="820"/>
      <c r="BUH30" s="820"/>
      <c r="BUI30" s="820"/>
      <c r="BUJ30" s="820"/>
      <c r="BUK30" s="820"/>
      <c r="BUL30" s="820"/>
      <c r="BUM30" s="820"/>
      <c r="BUN30" s="820"/>
      <c r="BUO30" s="820"/>
      <c r="BUP30" s="820"/>
      <c r="BUQ30" s="820"/>
      <c r="BUR30" s="820"/>
      <c r="BUS30" s="820"/>
      <c r="BUT30" s="820"/>
      <c r="BUU30" s="820"/>
      <c r="BUV30" s="820"/>
      <c r="BUW30" s="820"/>
      <c r="BUX30" s="820"/>
      <c r="BUY30" s="820"/>
      <c r="BUZ30" s="820"/>
      <c r="BVA30" s="820"/>
      <c r="BVB30" s="820"/>
      <c r="BVC30" s="820"/>
      <c r="BVD30" s="820"/>
      <c r="BVE30" s="820"/>
      <c r="BVF30" s="820"/>
      <c r="BVG30" s="820"/>
      <c r="BVH30" s="820"/>
      <c r="BVI30" s="820"/>
      <c r="BVJ30" s="820"/>
      <c r="BVK30" s="820"/>
      <c r="BVL30" s="820"/>
      <c r="BVM30" s="820"/>
      <c r="BVN30" s="820"/>
      <c r="BVO30" s="820"/>
      <c r="BVP30" s="820"/>
      <c r="BVQ30" s="820"/>
      <c r="BVR30" s="820"/>
      <c r="BVS30" s="820"/>
      <c r="BVT30" s="820"/>
      <c r="BVU30" s="820"/>
      <c r="BVV30" s="820"/>
      <c r="BVW30" s="820"/>
      <c r="BVX30" s="820"/>
      <c r="BVY30" s="820"/>
      <c r="BVZ30" s="820"/>
      <c r="BWA30" s="820"/>
      <c r="BWB30" s="820"/>
      <c r="BWC30" s="820"/>
      <c r="BWD30" s="820"/>
      <c r="BWE30" s="820"/>
      <c r="BWF30" s="820"/>
      <c r="BWG30" s="820"/>
      <c r="BWH30" s="820"/>
      <c r="BWI30" s="820"/>
      <c r="BWJ30" s="820"/>
      <c r="BWK30" s="820"/>
      <c r="BWL30" s="820"/>
      <c r="BWM30" s="820"/>
      <c r="BWN30" s="820"/>
      <c r="BWO30" s="820"/>
      <c r="BWP30" s="820"/>
      <c r="BWQ30" s="820"/>
      <c r="BWR30" s="820"/>
      <c r="BWS30" s="820"/>
      <c r="BWT30" s="820"/>
      <c r="BWU30" s="820"/>
      <c r="BWV30" s="820"/>
      <c r="BWW30" s="820"/>
      <c r="BWX30" s="820"/>
      <c r="BWY30" s="820"/>
      <c r="BWZ30" s="820"/>
      <c r="BXA30" s="820"/>
      <c r="BXB30" s="820"/>
      <c r="BXC30" s="820"/>
      <c r="BXD30" s="820"/>
      <c r="BXE30" s="820"/>
      <c r="BXF30" s="820"/>
      <c r="BXG30" s="820"/>
      <c r="BXH30" s="820"/>
      <c r="BXI30" s="820"/>
      <c r="BXJ30" s="820"/>
      <c r="BXK30" s="820"/>
      <c r="BXL30" s="820"/>
      <c r="BXM30" s="820"/>
      <c r="BXN30" s="820"/>
      <c r="BXO30" s="820"/>
      <c r="BXP30" s="820"/>
      <c r="BXQ30" s="820"/>
      <c r="BXR30" s="820"/>
      <c r="BXS30" s="820"/>
      <c r="BXT30" s="820"/>
      <c r="BXU30" s="820"/>
      <c r="BXV30" s="820"/>
      <c r="BXW30" s="820"/>
      <c r="BXX30" s="820"/>
      <c r="BXY30" s="820"/>
      <c r="BXZ30" s="820"/>
      <c r="BYA30" s="820"/>
      <c r="BYB30" s="820"/>
      <c r="BYC30" s="820"/>
      <c r="BYD30" s="820"/>
      <c r="BYE30" s="820"/>
      <c r="BYF30" s="820"/>
      <c r="BYG30" s="820"/>
      <c r="BYH30" s="820"/>
      <c r="BYI30" s="820"/>
      <c r="BYJ30" s="820"/>
      <c r="BYK30" s="820"/>
      <c r="BYL30" s="820"/>
      <c r="BYM30" s="820"/>
      <c r="BYN30" s="820"/>
      <c r="BYO30" s="820"/>
      <c r="BYP30" s="820"/>
      <c r="BYQ30" s="820"/>
      <c r="BYR30" s="820"/>
      <c r="BYS30" s="820"/>
      <c r="BYT30" s="820"/>
      <c r="BYU30" s="820"/>
      <c r="BYV30" s="820"/>
      <c r="BYW30" s="820"/>
      <c r="BYX30" s="820"/>
      <c r="BYY30" s="820"/>
      <c r="BYZ30" s="820"/>
      <c r="BZA30" s="820"/>
      <c r="BZB30" s="820"/>
      <c r="BZC30" s="820"/>
      <c r="BZD30" s="820"/>
      <c r="BZE30" s="820"/>
      <c r="BZF30" s="820"/>
      <c r="BZG30" s="820"/>
      <c r="BZH30" s="820"/>
      <c r="BZI30" s="820"/>
      <c r="BZJ30" s="820"/>
      <c r="BZK30" s="820"/>
      <c r="BZL30" s="820"/>
      <c r="BZM30" s="820"/>
      <c r="BZN30" s="820"/>
      <c r="BZO30" s="820"/>
      <c r="BZP30" s="820"/>
      <c r="BZQ30" s="820"/>
      <c r="BZR30" s="820"/>
      <c r="BZS30" s="820"/>
      <c r="BZT30" s="820"/>
      <c r="BZU30" s="820"/>
      <c r="BZV30" s="820"/>
      <c r="BZW30" s="820"/>
      <c r="BZX30" s="820"/>
      <c r="BZY30" s="820"/>
      <c r="BZZ30" s="820"/>
      <c r="CAA30" s="820"/>
      <c r="CAB30" s="820"/>
      <c r="CAC30" s="820"/>
      <c r="CAD30" s="820"/>
      <c r="CAE30" s="820"/>
      <c r="CAF30" s="820"/>
      <c r="CAG30" s="820"/>
      <c r="CAH30" s="820"/>
      <c r="CAI30" s="820"/>
      <c r="CAJ30" s="820"/>
      <c r="CAK30" s="820"/>
      <c r="CAL30" s="820"/>
      <c r="CAM30" s="820"/>
      <c r="CAN30" s="820"/>
      <c r="CAO30" s="820"/>
      <c r="CAP30" s="820"/>
      <c r="CAQ30" s="820"/>
      <c r="CAR30" s="820"/>
      <c r="CAS30" s="820"/>
      <c r="CAT30" s="820"/>
      <c r="CAU30" s="820"/>
      <c r="CAV30" s="820"/>
      <c r="CAW30" s="820"/>
      <c r="CAX30" s="820"/>
      <c r="CAY30" s="820"/>
      <c r="CAZ30" s="820"/>
      <c r="CBA30" s="820"/>
      <c r="CBB30" s="820"/>
      <c r="CBC30" s="820"/>
      <c r="CBD30" s="820"/>
      <c r="CBE30" s="820"/>
      <c r="CBF30" s="820"/>
      <c r="CBG30" s="820"/>
      <c r="CBH30" s="820"/>
      <c r="CBI30" s="820"/>
      <c r="CBJ30" s="820"/>
      <c r="CBK30" s="820"/>
      <c r="CBL30" s="820"/>
      <c r="CBM30" s="820"/>
      <c r="CBN30" s="820"/>
      <c r="CBO30" s="820"/>
      <c r="CBP30" s="820"/>
      <c r="CBQ30" s="820"/>
      <c r="CBR30" s="820"/>
      <c r="CBS30" s="820"/>
      <c r="CBT30" s="820"/>
      <c r="CBU30" s="820"/>
      <c r="CBV30" s="820"/>
      <c r="CBW30" s="820"/>
      <c r="CBX30" s="820"/>
      <c r="CBY30" s="820"/>
      <c r="CBZ30" s="820"/>
      <c r="CCA30" s="820"/>
      <c r="CCB30" s="820"/>
      <c r="CCC30" s="820"/>
      <c r="CCD30" s="820"/>
      <c r="CCE30" s="820"/>
      <c r="CCF30" s="820"/>
      <c r="CCG30" s="820"/>
      <c r="CCH30" s="820"/>
      <c r="CCI30" s="820"/>
      <c r="CCJ30" s="820"/>
      <c r="CCK30" s="820"/>
      <c r="CCL30" s="820"/>
      <c r="CCM30" s="820"/>
      <c r="CCN30" s="820"/>
      <c r="CCO30" s="820"/>
      <c r="CCP30" s="820"/>
      <c r="CCQ30" s="820"/>
      <c r="CCR30" s="820"/>
      <c r="CCS30" s="820"/>
      <c r="CCT30" s="820"/>
      <c r="CCU30" s="820"/>
      <c r="CCV30" s="820"/>
      <c r="CCW30" s="820"/>
      <c r="CCX30" s="820"/>
      <c r="CCY30" s="820"/>
      <c r="CCZ30" s="820"/>
      <c r="CDA30" s="820"/>
      <c r="CDB30" s="820"/>
      <c r="CDC30" s="820"/>
      <c r="CDD30" s="820"/>
      <c r="CDE30" s="820"/>
      <c r="CDF30" s="820"/>
      <c r="CDG30" s="820"/>
      <c r="CDH30" s="820"/>
      <c r="CDI30" s="820"/>
      <c r="CDJ30" s="820"/>
      <c r="CDK30" s="820"/>
      <c r="CDL30" s="820"/>
      <c r="CDM30" s="820"/>
      <c r="CDN30" s="820"/>
      <c r="CDO30" s="820"/>
      <c r="CDP30" s="820"/>
      <c r="CDQ30" s="820"/>
      <c r="CDR30" s="820"/>
      <c r="CDS30" s="820"/>
      <c r="CDT30" s="820"/>
      <c r="CDU30" s="820"/>
      <c r="CDV30" s="820"/>
      <c r="CDW30" s="820"/>
      <c r="CDX30" s="820"/>
      <c r="CDY30" s="820"/>
      <c r="CDZ30" s="820"/>
      <c r="CEA30" s="820"/>
      <c r="CEB30" s="820"/>
      <c r="CEC30" s="820"/>
      <c r="CED30" s="820"/>
      <c r="CEE30" s="820"/>
      <c r="CEF30" s="820"/>
      <c r="CEG30" s="820"/>
      <c r="CEH30" s="820"/>
      <c r="CEI30" s="820"/>
      <c r="CEJ30" s="820"/>
      <c r="CEK30" s="820"/>
      <c r="CEL30" s="820"/>
      <c r="CEM30" s="820"/>
      <c r="CEN30" s="820"/>
      <c r="CEO30" s="820"/>
      <c r="CEP30" s="820"/>
      <c r="CEQ30" s="820"/>
      <c r="CER30" s="820"/>
      <c r="CES30" s="820"/>
      <c r="CET30" s="820"/>
      <c r="CEU30" s="820"/>
      <c r="CEV30" s="820"/>
      <c r="CEW30" s="820"/>
      <c r="CEX30" s="820"/>
      <c r="CEY30" s="820"/>
      <c r="CEZ30" s="820"/>
      <c r="CFA30" s="820"/>
      <c r="CFB30" s="820"/>
      <c r="CFC30" s="820"/>
      <c r="CFD30" s="820"/>
      <c r="CFE30" s="820"/>
      <c r="CFF30" s="820"/>
      <c r="CFG30" s="820"/>
      <c r="CFH30" s="820"/>
      <c r="CFI30" s="820"/>
      <c r="CFJ30" s="820"/>
      <c r="CFK30" s="820"/>
      <c r="CFL30" s="820"/>
      <c r="CFM30" s="820"/>
      <c r="CFN30" s="820"/>
      <c r="CFO30" s="820"/>
      <c r="CFP30" s="820"/>
      <c r="CFQ30" s="820"/>
      <c r="CFR30" s="820"/>
      <c r="CFS30" s="820"/>
      <c r="CFT30" s="820"/>
      <c r="CFU30" s="820"/>
      <c r="CFV30" s="820"/>
      <c r="CFW30" s="820"/>
      <c r="CFX30" s="820"/>
      <c r="CFY30" s="820"/>
      <c r="CFZ30" s="820"/>
      <c r="CGA30" s="820"/>
      <c r="CGB30" s="820"/>
      <c r="CGC30" s="820"/>
      <c r="CGD30" s="820"/>
      <c r="CGE30" s="820"/>
      <c r="CGF30" s="820"/>
      <c r="CGG30" s="820"/>
      <c r="CGH30" s="820"/>
      <c r="CGI30" s="820"/>
      <c r="CGJ30" s="820"/>
      <c r="CGK30" s="820"/>
      <c r="CGL30" s="820"/>
      <c r="CGM30" s="820"/>
      <c r="CGN30" s="820"/>
      <c r="CGO30" s="820"/>
      <c r="CGP30" s="820"/>
      <c r="CGQ30" s="820"/>
      <c r="CGR30" s="820"/>
      <c r="CGS30" s="820"/>
      <c r="CGT30" s="820"/>
      <c r="CGU30" s="820"/>
      <c r="CGV30" s="820"/>
      <c r="CGW30" s="820"/>
      <c r="CGX30" s="820"/>
      <c r="CGY30" s="820"/>
      <c r="CGZ30" s="820"/>
      <c r="CHA30" s="820"/>
      <c r="CHB30" s="820"/>
      <c r="CHC30" s="820"/>
      <c r="CHD30" s="820"/>
      <c r="CHE30" s="820"/>
      <c r="CHF30" s="820"/>
      <c r="CHG30" s="820"/>
      <c r="CHH30" s="820"/>
      <c r="CHI30" s="820"/>
      <c r="CHJ30" s="820"/>
      <c r="CHK30" s="820"/>
      <c r="CHL30" s="820"/>
      <c r="CHM30" s="820"/>
      <c r="CHN30" s="820"/>
      <c r="CHO30" s="820"/>
      <c r="CHP30" s="820"/>
      <c r="CHQ30" s="820"/>
      <c r="CHR30" s="820"/>
      <c r="CHS30" s="820"/>
      <c r="CHT30" s="820"/>
      <c r="CHU30" s="820"/>
      <c r="CHV30" s="820"/>
      <c r="CHW30" s="820"/>
      <c r="CHX30" s="820"/>
      <c r="CHY30" s="820"/>
      <c r="CHZ30" s="820"/>
      <c r="CIA30" s="820"/>
      <c r="CIB30" s="820"/>
      <c r="CIC30" s="820"/>
      <c r="CID30" s="820"/>
      <c r="CIE30" s="820"/>
      <c r="CIF30" s="820"/>
      <c r="CIG30" s="820"/>
      <c r="CIH30" s="820"/>
      <c r="CII30" s="820"/>
      <c r="CIJ30" s="820"/>
      <c r="CIK30" s="820"/>
      <c r="CIL30" s="820"/>
      <c r="CIM30" s="820"/>
      <c r="CIN30" s="820"/>
      <c r="CIO30" s="820"/>
      <c r="CIP30" s="820"/>
      <c r="CIQ30" s="820"/>
      <c r="CIR30" s="820"/>
      <c r="CIS30" s="820"/>
      <c r="CIT30" s="820"/>
      <c r="CIU30" s="820"/>
      <c r="CIV30" s="820"/>
      <c r="CIW30" s="820"/>
      <c r="CIX30" s="820"/>
      <c r="CIY30" s="820"/>
      <c r="CIZ30" s="820"/>
      <c r="CJA30" s="820"/>
      <c r="CJB30" s="820"/>
      <c r="CJC30" s="820"/>
      <c r="CJD30" s="820"/>
      <c r="CJE30" s="820"/>
      <c r="CJF30" s="820"/>
      <c r="CJG30" s="820"/>
      <c r="CJH30" s="820"/>
      <c r="CJI30" s="820"/>
      <c r="CJJ30" s="820"/>
      <c r="CJK30" s="820"/>
      <c r="CJL30" s="820"/>
      <c r="CJM30" s="820"/>
      <c r="CJN30" s="820"/>
      <c r="CJO30" s="820"/>
      <c r="CJP30" s="820"/>
      <c r="CJQ30" s="820"/>
      <c r="CJR30" s="820"/>
      <c r="CJS30" s="820"/>
      <c r="CJT30" s="820"/>
      <c r="CJU30" s="820"/>
      <c r="CJV30" s="820"/>
      <c r="CJW30" s="820"/>
      <c r="CJX30" s="820"/>
      <c r="CJY30" s="820"/>
      <c r="CJZ30" s="820"/>
      <c r="CKA30" s="820"/>
      <c r="CKB30" s="820"/>
      <c r="CKC30" s="820"/>
      <c r="CKD30" s="820"/>
      <c r="CKE30" s="820"/>
      <c r="CKF30" s="820"/>
      <c r="CKG30" s="820"/>
      <c r="CKH30" s="820"/>
      <c r="CKI30" s="820"/>
      <c r="CKJ30" s="820"/>
      <c r="CKK30" s="820"/>
      <c r="CKL30" s="820"/>
      <c r="CKM30" s="820"/>
      <c r="CKN30" s="820"/>
      <c r="CKO30" s="820"/>
      <c r="CKP30" s="820"/>
      <c r="CKQ30" s="820"/>
      <c r="CKR30" s="820"/>
      <c r="CKS30" s="820"/>
      <c r="CKT30" s="820"/>
      <c r="CKU30" s="820"/>
      <c r="CKV30" s="820"/>
      <c r="CKW30" s="820"/>
      <c r="CKX30" s="820"/>
      <c r="CKY30" s="820"/>
      <c r="CKZ30" s="820"/>
      <c r="CLA30" s="820"/>
      <c r="CLB30" s="820"/>
      <c r="CLC30" s="820"/>
      <c r="CLD30" s="820"/>
      <c r="CLE30" s="820"/>
      <c r="CLF30" s="820"/>
      <c r="CLG30" s="820"/>
      <c r="CLH30" s="820"/>
      <c r="CLI30" s="820"/>
      <c r="CLJ30" s="820"/>
      <c r="CLK30" s="820"/>
      <c r="CLL30" s="820"/>
      <c r="CLM30" s="820"/>
      <c r="CLN30" s="820"/>
      <c r="CLO30" s="820"/>
      <c r="CLP30" s="820"/>
      <c r="CLQ30" s="820"/>
      <c r="CLR30" s="820"/>
      <c r="CLS30" s="820"/>
      <c r="CLT30" s="820"/>
      <c r="CLU30" s="820"/>
      <c r="CLV30" s="820"/>
      <c r="CLW30" s="820"/>
      <c r="CLX30" s="820"/>
      <c r="CLY30" s="820"/>
      <c r="CLZ30" s="820"/>
      <c r="CMA30" s="820"/>
      <c r="CMB30" s="820"/>
      <c r="CMC30" s="820"/>
      <c r="CMD30" s="820"/>
      <c r="CME30" s="820"/>
      <c r="CMF30" s="820"/>
      <c r="CMG30" s="820"/>
      <c r="CMH30" s="820"/>
      <c r="CMI30" s="820"/>
      <c r="CMJ30" s="820"/>
      <c r="CMK30" s="820"/>
      <c r="CML30" s="820"/>
      <c r="CMM30" s="820"/>
      <c r="CMN30" s="820"/>
      <c r="CMO30" s="820"/>
      <c r="CMP30" s="820"/>
      <c r="CMQ30" s="820"/>
      <c r="CMR30" s="820"/>
      <c r="CMS30" s="820"/>
      <c r="CMT30" s="820"/>
      <c r="CMU30" s="820"/>
      <c r="CMV30" s="820"/>
      <c r="CMW30" s="820"/>
      <c r="CMX30" s="820"/>
      <c r="CMY30" s="820"/>
      <c r="CMZ30" s="820"/>
      <c r="CNA30" s="820"/>
      <c r="CNB30" s="820"/>
      <c r="CNC30" s="820"/>
      <c r="CND30" s="820"/>
      <c r="CNE30" s="820"/>
      <c r="CNF30" s="820"/>
      <c r="CNG30" s="820"/>
      <c r="CNH30" s="820"/>
      <c r="CNI30" s="820"/>
      <c r="CNJ30" s="820"/>
      <c r="CNK30" s="820"/>
      <c r="CNL30" s="820"/>
      <c r="CNM30" s="820"/>
      <c r="CNN30" s="820"/>
      <c r="CNO30" s="820"/>
      <c r="CNP30" s="820"/>
      <c r="CNQ30" s="820"/>
      <c r="CNR30" s="820"/>
      <c r="CNS30" s="820"/>
      <c r="CNT30" s="820"/>
      <c r="CNU30" s="820"/>
      <c r="CNV30" s="820"/>
      <c r="CNW30" s="820"/>
      <c r="CNX30" s="820"/>
      <c r="CNY30" s="820"/>
      <c r="CNZ30" s="820"/>
      <c r="COA30" s="820"/>
      <c r="COB30" s="820"/>
      <c r="COC30" s="820"/>
      <c r="COD30" s="820"/>
      <c r="COE30" s="820"/>
      <c r="COF30" s="820"/>
      <c r="COG30" s="820"/>
      <c r="COH30" s="820"/>
      <c r="COI30" s="820"/>
      <c r="COJ30" s="820"/>
      <c r="COK30" s="820"/>
      <c r="COL30" s="820"/>
      <c r="COM30" s="820"/>
      <c r="CON30" s="820"/>
      <c r="COO30" s="820"/>
      <c r="COP30" s="820"/>
      <c r="COQ30" s="820"/>
      <c r="COR30" s="820"/>
      <c r="COS30" s="820"/>
      <c r="COT30" s="820"/>
      <c r="COU30" s="820"/>
      <c r="COV30" s="820"/>
      <c r="COW30" s="820"/>
      <c r="COX30" s="820"/>
      <c r="COY30" s="820"/>
      <c r="COZ30" s="820"/>
      <c r="CPA30" s="820"/>
      <c r="CPB30" s="820"/>
      <c r="CPC30" s="820"/>
      <c r="CPD30" s="820"/>
      <c r="CPE30" s="820"/>
      <c r="CPF30" s="820"/>
      <c r="CPG30" s="820"/>
      <c r="CPH30" s="820"/>
      <c r="CPI30" s="820"/>
      <c r="CPJ30" s="820"/>
      <c r="CPK30" s="820"/>
      <c r="CPL30" s="820"/>
      <c r="CPM30" s="820"/>
      <c r="CPN30" s="820"/>
      <c r="CPO30" s="820"/>
      <c r="CPP30" s="820"/>
      <c r="CPQ30" s="820"/>
      <c r="CPR30" s="820"/>
      <c r="CPS30" s="820"/>
      <c r="CPT30" s="820"/>
      <c r="CPU30" s="820"/>
      <c r="CPV30" s="820"/>
      <c r="CPW30" s="820"/>
      <c r="CPX30" s="820"/>
      <c r="CPY30" s="820"/>
      <c r="CPZ30" s="820"/>
      <c r="CQA30" s="820"/>
      <c r="CQB30" s="820"/>
      <c r="CQC30" s="820"/>
      <c r="CQD30" s="820"/>
      <c r="CQE30" s="820"/>
      <c r="CQF30" s="820"/>
      <c r="CQG30" s="820"/>
      <c r="CQH30" s="820"/>
      <c r="CQI30" s="820"/>
      <c r="CQJ30" s="820"/>
      <c r="CQK30" s="820"/>
      <c r="CQL30" s="820"/>
      <c r="CQM30" s="820"/>
      <c r="CQN30" s="820"/>
      <c r="CQO30" s="820"/>
      <c r="CQP30" s="820"/>
      <c r="CQQ30" s="820"/>
      <c r="CQR30" s="820"/>
      <c r="CQS30" s="820"/>
      <c r="CQT30" s="820"/>
      <c r="CQU30" s="820"/>
      <c r="CQV30" s="820"/>
      <c r="CQW30" s="820"/>
      <c r="CQX30" s="820"/>
      <c r="CQY30" s="820"/>
      <c r="CQZ30" s="820"/>
      <c r="CRA30" s="820"/>
      <c r="CRB30" s="820"/>
      <c r="CRC30" s="820"/>
      <c r="CRD30" s="820"/>
      <c r="CRE30" s="820"/>
      <c r="CRF30" s="820"/>
      <c r="CRG30" s="820"/>
      <c r="CRH30" s="820"/>
      <c r="CRI30" s="820"/>
      <c r="CRJ30" s="820"/>
      <c r="CRK30" s="820"/>
      <c r="CRL30" s="820"/>
      <c r="CRM30" s="820"/>
      <c r="CRN30" s="820"/>
      <c r="CRO30" s="820"/>
      <c r="CRP30" s="820"/>
      <c r="CRQ30" s="820"/>
      <c r="CRR30" s="820"/>
      <c r="CRS30" s="820"/>
      <c r="CRT30" s="820"/>
      <c r="CRU30" s="820"/>
      <c r="CRV30" s="820"/>
      <c r="CRW30" s="820"/>
      <c r="CRX30" s="820"/>
      <c r="CRY30" s="820"/>
      <c r="CRZ30" s="820"/>
      <c r="CSA30" s="820"/>
      <c r="CSB30" s="820"/>
      <c r="CSC30" s="820"/>
      <c r="CSD30" s="820"/>
      <c r="CSE30" s="820"/>
      <c r="CSF30" s="820"/>
      <c r="CSG30" s="820"/>
      <c r="CSH30" s="820"/>
      <c r="CSI30" s="820"/>
      <c r="CSJ30" s="820"/>
      <c r="CSK30" s="820"/>
      <c r="CSL30" s="820"/>
      <c r="CSM30" s="820"/>
      <c r="CSN30" s="820"/>
      <c r="CSO30" s="820"/>
      <c r="CSP30" s="820"/>
      <c r="CSQ30" s="820"/>
      <c r="CSR30" s="820"/>
      <c r="CSS30" s="820"/>
      <c r="CST30" s="820"/>
      <c r="CSU30" s="820"/>
      <c r="CSV30" s="820"/>
      <c r="CSW30" s="820"/>
      <c r="CSX30" s="820"/>
      <c r="CSY30" s="820"/>
      <c r="CSZ30" s="820"/>
      <c r="CTA30" s="820"/>
      <c r="CTB30" s="820"/>
      <c r="CTC30" s="820"/>
      <c r="CTD30" s="820"/>
      <c r="CTE30" s="820"/>
      <c r="CTF30" s="820"/>
      <c r="CTG30" s="820"/>
      <c r="CTH30" s="820"/>
      <c r="CTI30" s="820"/>
      <c r="CTJ30" s="820"/>
      <c r="CTK30" s="820"/>
      <c r="CTL30" s="820"/>
      <c r="CTM30" s="820"/>
      <c r="CTN30" s="820"/>
      <c r="CTO30" s="820"/>
      <c r="CTP30" s="820"/>
      <c r="CTQ30" s="820"/>
      <c r="CTR30" s="820"/>
      <c r="CTS30" s="820"/>
      <c r="CTT30" s="820"/>
      <c r="CTU30" s="820"/>
      <c r="CTV30" s="820"/>
      <c r="CTW30" s="820"/>
      <c r="CTX30" s="820"/>
      <c r="CTY30" s="820"/>
      <c r="CTZ30" s="820"/>
      <c r="CUA30" s="820"/>
      <c r="CUB30" s="820"/>
      <c r="CUC30" s="820"/>
      <c r="CUD30" s="820"/>
      <c r="CUE30" s="820"/>
      <c r="CUF30" s="820"/>
      <c r="CUG30" s="820"/>
      <c r="CUH30" s="820"/>
      <c r="CUI30" s="820"/>
      <c r="CUJ30" s="820"/>
      <c r="CUK30" s="820"/>
      <c r="CUL30" s="820"/>
      <c r="CUM30" s="820"/>
      <c r="CUN30" s="820"/>
      <c r="CUO30" s="820"/>
      <c r="CUP30" s="820"/>
      <c r="CUQ30" s="820"/>
      <c r="CUR30" s="820"/>
      <c r="CUS30" s="820"/>
      <c r="CUT30" s="820"/>
      <c r="CUU30" s="820"/>
      <c r="CUV30" s="820"/>
      <c r="CUW30" s="820"/>
      <c r="CUX30" s="820"/>
      <c r="CUY30" s="820"/>
      <c r="CUZ30" s="820"/>
      <c r="CVA30" s="820"/>
      <c r="CVB30" s="820"/>
      <c r="CVC30" s="820"/>
      <c r="CVD30" s="820"/>
      <c r="CVE30" s="820"/>
      <c r="CVF30" s="820"/>
      <c r="CVG30" s="820"/>
      <c r="CVH30" s="820"/>
      <c r="CVI30" s="820"/>
      <c r="CVJ30" s="820"/>
      <c r="CVK30" s="820"/>
      <c r="CVL30" s="820"/>
      <c r="CVM30" s="820"/>
      <c r="CVN30" s="820"/>
      <c r="CVO30" s="820"/>
      <c r="CVP30" s="820"/>
      <c r="CVQ30" s="820"/>
      <c r="CVR30" s="820"/>
      <c r="CVS30" s="820"/>
      <c r="CVT30" s="820"/>
      <c r="CVU30" s="820"/>
      <c r="CVV30" s="820"/>
      <c r="CVW30" s="820"/>
      <c r="CVX30" s="820"/>
      <c r="CVY30" s="820"/>
      <c r="CVZ30" s="820"/>
      <c r="CWA30" s="820"/>
      <c r="CWB30" s="820"/>
      <c r="CWC30" s="820"/>
      <c r="CWD30" s="820"/>
      <c r="CWE30" s="820"/>
      <c r="CWF30" s="820"/>
      <c r="CWG30" s="820"/>
      <c r="CWH30" s="820"/>
      <c r="CWI30" s="820"/>
      <c r="CWJ30" s="820"/>
      <c r="CWK30" s="820"/>
      <c r="CWL30" s="820"/>
      <c r="CWM30" s="820"/>
      <c r="CWN30" s="820"/>
      <c r="CWO30" s="820"/>
      <c r="CWP30" s="820"/>
      <c r="CWQ30" s="820"/>
      <c r="CWR30" s="820"/>
      <c r="CWS30" s="820"/>
      <c r="CWT30" s="820"/>
      <c r="CWU30" s="820"/>
      <c r="CWV30" s="820"/>
      <c r="CWW30" s="820"/>
      <c r="CWX30" s="820"/>
      <c r="CWY30" s="820"/>
      <c r="CWZ30" s="820"/>
      <c r="CXA30" s="820"/>
      <c r="CXB30" s="820"/>
      <c r="CXC30" s="820"/>
      <c r="CXD30" s="820"/>
      <c r="CXE30" s="820"/>
      <c r="CXF30" s="820"/>
      <c r="CXG30" s="820"/>
      <c r="CXH30" s="820"/>
      <c r="CXI30" s="820"/>
      <c r="CXJ30" s="820"/>
      <c r="CXK30" s="820"/>
      <c r="CXL30" s="820"/>
      <c r="CXM30" s="820"/>
      <c r="CXN30" s="820"/>
      <c r="CXO30" s="820"/>
      <c r="CXP30" s="820"/>
      <c r="CXQ30" s="820"/>
      <c r="CXR30" s="820"/>
      <c r="CXS30" s="820"/>
      <c r="CXT30" s="820"/>
      <c r="CXU30" s="820"/>
      <c r="CXV30" s="820"/>
      <c r="CXW30" s="820"/>
      <c r="CXX30" s="820"/>
      <c r="CXY30" s="820"/>
      <c r="CXZ30" s="820"/>
      <c r="CYA30" s="820"/>
      <c r="CYB30" s="820"/>
      <c r="CYC30" s="820"/>
      <c r="CYD30" s="820"/>
      <c r="CYE30" s="820"/>
      <c r="CYF30" s="820"/>
      <c r="CYG30" s="820"/>
      <c r="CYH30" s="820"/>
      <c r="CYI30" s="820"/>
      <c r="CYJ30" s="820"/>
      <c r="CYK30" s="820"/>
      <c r="CYL30" s="820"/>
      <c r="CYM30" s="820"/>
      <c r="CYN30" s="820"/>
      <c r="CYO30" s="820"/>
      <c r="CYP30" s="820"/>
      <c r="CYQ30" s="820"/>
      <c r="CYR30" s="820"/>
      <c r="CYS30" s="820"/>
      <c r="CYT30" s="820"/>
      <c r="CYU30" s="820"/>
      <c r="CYV30" s="820"/>
      <c r="CYW30" s="820"/>
      <c r="CYX30" s="820"/>
      <c r="CYY30" s="820"/>
      <c r="CYZ30" s="820"/>
      <c r="CZA30" s="820"/>
      <c r="CZB30" s="820"/>
      <c r="CZC30" s="820"/>
      <c r="CZD30" s="820"/>
      <c r="CZE30" s="820"/>
      <c r="CZF30" s="820"/>
      <c r="CZG30" s="820"/>
      <c r="CZH30" s="820"/>
      <c r="CZI30" s="820"/>
      <c r="CZJ30" s="820"/>
      <c r="CZK30" s="820"/>
      <c r="CZL30" s="820"/>
      <c r="CZM30" s="820"/>
      <c r="CZN30" s="820"/>
      <c r="CZO30" s="820"/>
      <c r="CZP30" s="820"/>
      <c r="CZQ30" s="820"/>
      <c r="CZR30" s="820"/>
      <c r="CZS30" s="820"/>
      <c r="CZT30" s="820"/>
      <c r="CZU30" s="820"/>
      <c r="CZV30" s="820"/>
      <c r="CZW30" s="820"/>
      <c r="CZX30" s="820"/>
      <c r="CZY30" s="820"/>
      <c r="CZZ30" s="820"/>
      <c r="DAA30" s="820"/>
      <c r="DAB30" s="820"/>
      <c r="DAC30" s="820"/>
      <c r="DAD30" s="820"/>
      <c r="DAE30" s="820"/>
      <c r="DAF30" s="820"/>
      <c r="DAG30" s="820"/>
      <c r="DAH30" s="820"/>
      <c r="DAI30" s="820"/>
      <c r="DAJ30" s="820"/>
      <c r="DAK30" s="820"/>
      <c r="DAL30" s="820"/>
      <c r="DAM30" s="820"/>
      <c r="DAN30" s="820"/>
      <c r="DAO30" s="820"/>
      <c r="DAP30" s="820"/>
      <c r="DAQ30" s="820"/>
      <c r="DAR30" s="820"/>
      <c r="DAS30" s="820"/>
      <c r="DAT30" s="820"/>
      <c r="DAU30" s="820"/>
      <c r="DAV30" s="820"/>
      <c r="DAW30" s="820"/>
      <c r="DAX30" s="820"/>
      <c r="DAY30" s="820"/>
      <c r="DAZ30" s="820"/>
      <c r="DBA30" s="820"/>
      <c r="DBB30" s="820"/>
      <c r="DBC30" s="820"/>
      <c r="DBD30" s="820"/>
      <c r="DBE30" s="820"/>
      <c r="DBF30" s="820"/>
      <c r="DBG30" s="820"/>
      <c r="DBH30" s="820"/>
      <c r="DBI30" s="820"/>
      <c r="DBJ30" s="820"/>
      <c r="DBK30" s="820"/>
      <c r="DBL30" s="820"/>
      <c r="DBM30" s="820"/>
      <c r="DBN30" s="820"/>
      <c r="DBO30" s="820"/>
      <c r="DBP30" s="820"/>
      <c r="DBQ30" s="820"/>
      <c r="DBR30" s="820"/>
      <c r="DBS30" s="820"/>
      <c r="DBT30" s="820"/>
      <c r="DBU30" s="820"/>
      <c r="DBV30" s="820"/>
      <c r="DBW30" s="820"/>
      <c r="DBX30" s="820"/>
      <c r="DBY30" s="820"/>
      <c r="DBZ30" s="820"/>
      <c r="DCA30" s="820"/>
      <c r="DCB30" s="820"/>
      <c r="DCC30" s="820"/>
      <c r="DCD30" s="820"/>
      <c r="DCE30" s="820"/>
      <c r="DCF30" s="820"/>
      <c r="DCG30" s="820"/>
      <c r="DCH30" s="820"/>
      <c r="DCI30" s="820"/>
      <c r="DCJ30" s="820"/>
      <c r="DCK30" s="820"/>
      <c r="DCL30" s="820"/>
      <c r="DCM30" s="820"/>
      <c r="DCN30" s="820"/>
      <c r="DCO30" s="820"/>
      <c r="DCP30" s="820"/>
      <c r="DCQ30" s="820"/>
      <c r="DCR30" s="820"/>
      <c r="DCS30" s="820"/>
      <c r="DCT30" s="820"/>
      <c r="DCU30" s="820"/>
      <c r="DCV30" s="820"/>
      <c r="DCW30" s="820"/>
      <c r="DCX30" s="820"/>
      <c r="DCY30" s="820"/>
      <c r="DCZ30" s="820"/>
      <c r="DDA30" s="820"/>
      <c r="DDB30" s="820"/>
      <c r="DDC30" s="820"/>
      <c r="DDD30" s="820"/>
      <c r="DDE30" s="820"/>
      <c r="DDF30" s="820"/>
      <c r="DDG30" s="820"/>
      <c r="DDH30" s="820"/>
      <c r="DDI30" s="820"/>
      <c r="DDJ30" s="820"/>
      <c r="DDK30" s="820"/>
      <c r="DDL30" s="820"/>
      <c r="DDM30" s="820"/>
      <c r="DDN30" s="820"/>
      <c r="DDO30" s="820"/>
      <c r="DDP30" s="820"/>
      <c r="DDQ30" s="820"/>
      <c r="DDR30" s="820"/>
      <c r="DDS30" s="820"/>
      <c r="DDT30" s="820"/>
      <c r="DDU30" s="820"/>
      <c r="DDV30" s="820"/>
      <c r="DDW30" s="820"/>
      <c r="DDX30" s="820"/>
      <c r="DDY30" s="820"/>
      <c r="DDZ30" s="820"/>
      <c r="DEA30" s="820"/>
      <c r="DEB30" s="820"/>
      <c r="DEC30" s="820"/>
      <c r="DED30" s="820"/>
      <c r="DEE30" s="820"/>
      <c r="DEF30" s="820"/>
      <c r="DEG30" s="820"/>
      <c r="DEH30" s="820"/>
      <c r="DEI30" s="820"/>
      <c r="DEJ30" s="820"/>
      <c r="DEK30" s="820"/>
      <c r="DEL30" s="820"/>
      <c r="DEM30" s="820"/>
      <c r="DEN30" s="820"/>
      <c r="DEO30" s="820"/>
      <c r="DEP30" s="820"/>
      <c r="DEQ30" s="820"/>
      <c r="DER30" s="820"/>
      <c r="DES30" s="820"/>
      <c r="DET30" s="820"/>
      <c r="DEU30" s="820"/>
      <c r="DEV30" s="820"/>
      <c r="DEW30" s="820"/>
      <c r="DEX30" s="820"/>
      <c r="DEY30" s="820"/>
      <c r="DEZ30" s="820"/>
      <c r="DFA30" s="820"/>
      <c r="DFB30" s="820"/>
      <c r="DFC30" s="820"/>
      <c r="DFD30" s="820"/>
      <c r="DFE30" s="820"/>
      <c r="DFF30" s="820"/>
      <c r="DFG30" s="820"/>
      <c r="DFH30" s="820"/>
      <c r="DFI30" s="820"/>
      <c r="DFJ30" s="820"/>
      <c r="DFK30" s="820"/>
      <c r="DFL30" s="820"/>
      <c r="DFM30" s="820"/>
      <c r="DFN30" s="820"/>
      <c r="DFO30" s="820"/>
      <c r="DFP30" s="820"/>
      <c r="DFQ30" s="820"/>
      <c r="DFR30" s="820"/>
      <c r="DFS30" s="820"/>
      <c r="DFT30" s="820"/>
      <c r="DFU30" s="820"/>
      <c r="DFV30" s="820"/>
      <c r="DFW30" s="820"/>
      <c r="DFX30" s="820"/>
      <c r="DFY30" s="820"/>
      <c r="DFZ30" s="820"/>
      <c r="DGA30" s="820"/>
      <c r="DGB30" s="820"/>
      <c r="DGC30" s="820"/>
      <c r="DGD30" s="820"/>
      <c r="DGE30" s="820"/>
      <c r="DGF30" s="820"/>
      <c r="DGG30" s="820"/>
      <c r="DGH30" s="820"/>
      <c r="DGI30" s="820"/>
      <c r="DGJ30" s="820"/>
      <c r="DGK30" s="820"/>
      <c r="DGL30" s="820"/>
      <c r="DGM30" s="820"/>
      <c r="DGN30" s="820"/>
      <c r="DGO30" s="820"/>
      <c r="DGP30" s="820"/>
      <c r="DGQ30" s="820"/>
      <c r="DGR30" s="820"/>
      <c r="DGS30" s="820"/>
      <c r="DGT30" s="820"/>
      <c r="DGU30" s="820"/>
      <c r="DGV30" s="820"/>
      <c r="DGW30" s="820"/>
      <c r="DGX30" s="820"/>
      <c r="DGY30" s="820"/>
      <c r="DGZ30" s="820"/>
      <c r="DHA30" s="820"/>
      <c r="DHB30" s="820"/>
      <c r="DHC30" s="820"/>
      <c r="DHD30" s="820"/>
      <c r="DHE30" s="820"/>
      <c r="DHF30" s="820"/>
      <c r="DHG30" s="820"/>
      <c r="DHH30" s="820"/>
      <c r="DHI30" s="820"/>
      <c r="DHJ30" s="820"/>
      <c r="DHK30" s="820"/>
      <c r="DHL30" s="820"/>
      <c r="DHM30" s="820"/>
      <c r="DHN30" s="820"/>
      <c r="DHO30" s="820"/>
      <c r="DHP30" s="820"/>
      <c r="DHQ30" s="820"/>
      <c r="DHR30" s="820"/>
      <c r="DHS30" s="820"/>
      <c r="DHT30" s="820"/>
      <c r="DHU30" s="820"/>
      <c r="DHV30" s="820"/>
      <c r="DHW30" s="820"/>
      <c r="DHX30" s="820"/>
      <c r="DHY30" s="820"/>
      <c r="DHZ30" s="820"/>
      <c r="DIA30" s="820"/>
      <c r="DIB30" s="820"/>
      <c r="DIC30" s="820"/>
      <c r="DID30" s="820"/>
      <c r="DIE30" s="820"/>
      <c r="DIF30" s="820"/>
      <c r="DIG30" s="820"/>
      <c r="DIH30" s="820"/>
      <c r="DII30" s="820"/>
      <c r="DIJ30" s="820"/>
      <c r="DIK30" s="820"/>
      <c r="DIL30" s="820"/>
      <c r="DIM30" s="820"/>
      <c r="DIN30" s="820"/>
      <c r="DIO30" s="820"/>
      <c r="DIP30" s="820"/>
      <c r="DIQ30" s="820"/>
      <c r="DIR30" s="820"/>
      <c r="DIS30" s="820"/>
      <c r="DIT30" s="820"/>
      <c r="DIU30" s="820"/>
      <c r="DIV30" s="820"/>
      <c r="DIW30" s="820"/>
      <c r="DIX30" s="820"/>
      <c r="DIY30" s="820"/>
      <c r="DIZ30" s="820"/>
      <c r="DJA30" s="820"/>
      <c r="DJB30" s="820"/>
      <c r="DJC30" s="820"/>
      <c r="DJD30" s="820"/>
      <c r="DJE30" s="820"/>
      <c r="DJF30" s="820"/>
      <c r="DJG30" s="820"/>
      <c r="DJH30" s="820"/>
      <c r="DJI30" s="820"/>
      <c r="DJJ30" s="820"/>
      <c r="DJK30" s="820"/>
      <c r="DJL30" s="820"/>
      <c r="DJM30" s="820"/>
      <c r="DJN30" s="820"/>
      <c r="DJO30" s="820"/>
      <c r="DJP30" s="820"/>
      <c r="DJQ30" s="820"/>
      <c r="DJR30" s="820"/>
      <c r="DJS30" s="820"/>
      <c r="DJT30" s="820"/>
      <c r="DJU30" s="820"/>
      <c r="DJV30" s="820"/>
      <c r="DJW30" s="820"/>
      <c r="DJX30" s="820"/>
      <c r="DJY30" s="820"/>
      <c r="DJZ30" s="820"/>
      <c r="DKA30" s="820"/>
      <c r="DKB30" s="820"/>
      <c r="DKC30" s="820"/>
      <c r="DKD30" s="820"/>
      <c r="DKE30" s="820"/>
      <c r="DKF30" s="820"/>
      <c r="DKG30" s="820"/>
      <c r="DKH30" s="820"/>
      <c r="DKI30" s="820"/>
      <c r="DKJ30" s="820"/>
      <c r="DKK30" s="820"/>
      <c r="DKL30" s="820"/>
      <c r="DKM30" s="820"/>
      <c r="DKN30" s="820"/>
      <c r="DKO30" s="820"/>
      <c r="DKP30" s="820"/>
      <c r="DKQ30" s="820"/>
      <c r="DKR30" s="820"/>
      <c r="DKS30" s="820"/>
      <c r="DKT30" s="820"/>
      <c r="DKU30" s="820"/>
      <c r="DKV30" s="820"/>
      <c r="DKW30" s="820"/>
      <c r="DKX30" s="820"/>
      <c r="DKY30" s="820"/>
      <c r="DKZ30" s="820"/>
      <c r="DLA30" s="820"/>
      <c r="DLB30" s="820"/>
      <c r="DLC30" s="820"/>
      <c r="DLD30" s="820"/>
      <c r="DLE30" s="820"/>
      <c r="DLF30" s="820"/>
      <c r="DLG30" s="820"/>
      <c r="DLH30" s="820"/>
      <c r="DLI30" s="820"/>
      <c r="DLJ30" s="820"/>
      <c r="DLK30" s="820"/>
      <c r="DLL30" s="820"/>
      <c r="DLM30" s="820"/>
      <c r="DLN30" s="820"/>
      <c r="DLO30" s="820"/>
      <c r="DLP30" s="820"/>
      <c r="DLQ30" s="820"/>
      <c r="DLR30" s="820"/>
      <c r="DLS30" s="820"/>
      <c r="DLT30" s="820"/>
      <c r="DLU30" s="820"/>
      <c r="DLV30" s="820"/>
      <c r="DLW30" s="820"/>
      <c r="DLX30" s="820"/>
      <c r="DLY30" s="820"/>
      <c r="DLZ30" s="820"/>
      <c r="DMA30" s="820"/>
      <c r="DMB30" s="820"/>
      <c r="DMC30" s="820"/>
      <c r="DMD30" s="820"/>
      <c r="DME30" s="820"/>
      <c r="DMF30" s="820"/>
      <c r="DMG30" s="820"/>
      <c r="DMH30" s="820"/>
      <c r="DMI30" s="820"/>
      <c r="DMJ30" s="820"/>
      <c r="DMK30" s="820"/>
      <c r="DML30" s="820"/>
      <c r="DMM30" s="820"/>
      <c r="DMN30" s="820"/>
      <c r="DMO30" s="820"/>
      <c r="DMP30" s="820"/>
      <c r="DMQ30" s="820"/>
      <c r="DMR30" s="820"/>
      <c r="DMS30" s="820"/>
      <c r="DMT30" s="820"/>
      <c r="DMU30" s="820"/>
      <c r="DMV30" s="820"/>
      <c r="DMW30" s="820"/>
      <c r="DMX30" s="820"/>
      <c r="DMY30" s="820"/>
      <c r="DMZ30" s="820"/>
      <c r="DNA30" s="820"/>
      <c r="DNB30" s="820"/>
      <c r="DNC30" s="820"/>
      <c r="DND30" s="820"/>
      <c r="DNE30" s="820"/>
      <c r="DNF30" s="820"/>
      <c r="DNG30" s="820"/>
      <c r="DNH30" s="820"/>
      <c r="DNI30" s="820"/>
      <c r="DNJ30" s="820"/>
      <c r="DNK30" s="820"/>
      <c r="DNL30" s="820"/>
      <c r="DNM30" s="820"/>
      <c r="DNN30" s="820"/>
      <c r="DNO30" s="820"/>
      <c r="DNP30" s="820"/>
      <c r="DNQ30" s="820"/>
      <c r="DNR30" s="820"/>
      <c r="DNS30" s="820"/>
      <c r="DNT30" s="820"/>
      <c r="DNU30" s="820"/>
      <c r="DNV30" s="820"/>
      <c r="DNW30" s="820"/>
      <c r="DNX30" s="820"/>
      <c r="DNY30" s="820"/>
      <c r="DNZ30" s="820"/>
      <c r="DOA30" s="820"/>
      <c r="DOB30" s="820"/>
      <c r="DOC30" s="820"/>
      <c r="DOD30" s="820"/>
      <c r="DOE30" s="820"/>
      <c r="DOF30" s="820"/>
      <c r="DOG30" s="820"/>
      <c r="DOH30" s="820"/>
      <c r="DOI30" s="820"/>
      <c r="DOJ30" s="820"/>
      <c r="DOK30" s="820"/>
      <c r="DOL30" s="820"/>
      <c r="DOM30" s="820"/>
      <c r="DON30" s="820"/>
      <c r="DOO30" s="820"/>
      <c r="DOP30" s="820"/>
      <c r="DOQ30" s="820"/>
      <c r="DOR30" s="820"/>
      <c r="DOS30" s="820"/>
      <c r="DOT30" s="820"/>
      <c r="DOU30" s="820"/>
      <c r="DOV30" s="820"/>
      <c r="DOW30" s="820"/>
      <c r="DOX30" s="820"/>
      <c r="DOY30" s="820"/>
      <c r="DOZ30" s="820"/>
      <c r="DPA30" s="820"/>
      <c r="DPB30" s="820"/>
      <c r="DPC30" s="820"/>
      <c r="DPD30" s="820"/>
      <c r="DPE30" s="820"/>
      <c r="DPF30" s="820"/>
      <c r="DPG30" s="820"/>
      <c r="DPH30" s="820"/>
      <c r="DPI30" s="820"/>
      <c r="DPJ30" s="820"/>
      <c r="DPK30" s="820"/>
      <c r="DPL30" s="820"/>
      <c r="DPM30" s="820"/>
      <c r="DPN30" s="820"/>
      <c r="DPO30" s="820"/>
      <c r="DPP30" s="820"/>
      <c r="DPQ30" s="820"/>
      <c r="DPR30" s="820"/>
      <c r="DPS30" s="820"/>
      <c r="DPT30" s="820"/>
      <c r="DPU30" s="820"/>
      <c r="DPV30" s="820"/>
      <c r="DPW30" s="820"/>
      <c r="DPX30" s="820"/>
      <c r="DPY30" s="820"/>
      <c r="DPZ30" s="820"/>
      <c r="DQA30" s="820"/>
      <c r="DQB30" s="820"/>
      <c r="DQC30" s="820"/>
      <c r="DQD30" s="820"/>
      <c r="DQE30" s="820"/>
      <c r="DQF30" s="820"/>
      <c r="DQG30" s="820"/>
      <c r="DQH30" s="820"/>
      <c r="DQI30" s="820"/>
      <c r="DQJ30" s="820"/>
      <c r="DQK30" s="820"/>
      <c r="DQL30" s="820"/>
      <c r="DQM30" s="820"/>
      <c r="DQN30" s="820"/>
      <c r="DQO30" s="820"/>
      <c r="DQP30" s="820"/>
      <c r="DQQ30" s="820"/>
      <c r="DQR30" s="820"/>
      <c r="DQS30" s="820"/>
      <c r="DQT30" s="820"/>
      <c r="DQU30" s="820"/>
      <c r="DQV30" s="820"/>
      <c r="DQW30" s="820"/>
      <c r="DQX30" s="820"/>
      <c r="DQY30" s="820"/>
      <c r="DQZ30" s="820"/>
      <c r="DRA30" s="820"/>
      <c r="DRB30" s="820"/>
      <c r="DRC30" s="820"/>
      <c r="DRD30" s="820"/>
      <c r="DRE30" s="820"/>
      <c r="DRF30" s="820"/>
      <c r="DRG30" s="820"/>
      <c r="DRH30" s="820"/>
      <c r="DRI30" s="820"/>
      <c r="DRJ30" s="820"/>
      <c r="DRK30" s="820"/>
      <c r="DRL30" s="820"/>
      <c r="DRM30" s="820"/>
      <c r="DRN30" s="820"/>
      <c r="DRO30" s="820"/>
      <c r="DRP30" s="820"/>
      <c r="DRQ30" s="820"/>
      <c r="DRR30" s="820"/>
      <c r="DRS30" s="820"/>
      <c r="DRT30" s="820"/>
      <c r="DRU30" s="820"/>
      <c r="DRV30" s="820"/>
      <c r="DRW30" s="820"/>
      <c r="DRX30" s="820"/>
      <c r="DRY30" s="820"/>
      <c r="DRZ30" s="820"/>
      <c r="DSA30" s="820"/>
      <c r="DSB30" s="820"/>
      <c r="DSC30" s="820"/>
      <c r="DSD30" s="820"/>
      <c r="DSE30" s="820"/>
      <c r="DSF30" s="820"/>
      <c r="DSG30" s="820"/>
      <c r="DSH30" s="820"/>
      <c r="DSI30" s="820"/>
      <c r="DSJ30" s="820"/>
      <c r="DSK30" s="820"/>
      <c r="DSL30" s="820"/>
      <c r="DSM30" s="820"/>
      <c r="DSN30" s="820"/>
      <c r="DSO30" s="820"/>
      <c r="DSP30" s="820"/>
      <c r="DSQ30" s="820"/>
      <c r="DSR30" s="820"/>
      <c r="DSS30" s="820"/>
      <c r="DST30" s="820"/>
      <c r="DSU30" s="820"/>
      <c r="DSV30" s="820"/>
      <c r="DSW30" s="820"/>
      <c r="DSX30" s="820"/>
      <c r="DSY30" s="820"/>
      <c r="DSZ30" s="820"/>
      <c r="DTA30" s="820"/>
      <c r="DTB30" s="820"/>
      <c r="DTC30" s="820"/>
      <c r="DTD30" s="820"/>
      <c r="DTE30" s="820"/>
      <c r="DTF30" s="820"/>
      <c r="DTG30" s="820"/>
      <c r="DTH30" s="820"/>
      <c r="DTI30" s="820"/>
      <c r="DTJ30" s="820"/>
      <c r="DTK30" s="820"/>
      <c r="DTL30" s="820"/>
      <c r="DTM30" s="820"/>
      <c r="DTN30" s="820"/>
      <c r="DTO30" s="820"/>
      <c r="DTP30" s="820"/>
      <c r="DTQ30" s="820"/>
      <c r="DTR30" s="820"/>
      <c r="DTS30" s="820"/>
      <c r="DTT30" s="820"/>
      <c r="DTU30" s="820"/>
      <c r="DTV30" s="820"/>
      <c r="DTW30" s="820"/>
      <c r="DTX30" s="820"/>
      <c r="DTY30" s="820"/>
      <c r="DTZ30" s="820"/>
      <c r="DUA30" s="820"/>
      <c r="DUB30" s="820"/>
      <c r="DUC30" s="820"/>
      <c r="DUD30" s="820"/>
      <c r="DUE30" s="820"/>
      <c r="DUF30" s="820"/>
      <c r="DUG30" s="820"/>
      <c r="DUH30" s="820"/>
      <c r="DUI30" s="820"/>
      <c r="DUJ30" s="820"/>
      <c r="DUK30" s="820"/>
      <c r="DUL30" s="820"/>
      <c r="DUM30" s="820"/>
      <c r="DUN30" s="820"/>
      <c r="DUO30" s="820"/>
      <c r="DUP30" s="820"/>
      <c r="DUQ30" s="820"/>
      <c r="DUR30" s="820"/>
      <c r="DUS30" s="820"/>
      <c r="DUT30" s="820"/>
      <c r="DUU30" s="820"/>
      <c r="DUV30" s="820"/>
      <c r="DUW30" s="820"/>
      <c r="DUX30" s="820"/>
      <c r="DUY30" s="820"/>
      <c r="DUZ30" s="820"/>
      <c r="DVA30" s="820"/>
      <c r="DVB30" s="820"/>
      <c r="DVC30" s="820"/>
      <c r="DVD30" s="820"/>
      <c r="DVE30" s="820"/>
      <c r="DVF30" s="820"/>
      <c r="DVG30" s="820"/>
      <c r="DVH30" s="820"/>
      <c r="DVI30" s="820"/>
      <c r="DVJ30" s="820"/>
      <c r="DVK30" s="820"/>
      <c r="DVL30" s="820"/>
      <c r="DVM30" s="820"/>
      <c r="DVN30" s="820"/>
      <c r="DVO30" s="820"/>
      <c r="DVP30" s="820"/>
      <c r="DVQ30" s="820"/>
      <c r="DVR30" s="820"/>
      <c r="DVS30" s="820"/>
      <c r="DVT30" s="820"/>
      <c r="DVU30" s="820"/>
      <c r="DVV30" s="820"/>
      <c r="DVW30" s="820"/>
      <c r="DVX30" s="820"/>
      <c r="DVY30" s="820"/>
      <c r="DVZ30" s="820"/>
      <c r="DWA30" s="820"/>
      <c r="DWB30" s="820"/>
      <c r="DWC30" s="820"/>
      <c r="DWD30" s="820"/>
      <c r="DWE30" s="820"/>
      <c r="DWF30" s="820"/>
      <c r="DWG30" s="820"/>
      <c r="DWH30" s="820"/>
      <c r="DWI30" s="820"/>
      <c r="DWJ30" s="820"/>
      <c r="DWK30" s="820"/>
      <c r="DWL30" s="820"/>
      <c r="DWM30" s="820"/>
      <c r="DWN30" s="820"/>
      <c r="DWO30" s="820"/>
      <c r="DWP30" s="820"/>
      <c r="DWQ30" s="820"/>
      <c r="DWR30" s="820"/>
      <c r="DWS30" s="820"/>
      <c r="DWT30" s="820"/>
      <c r="DWU30" s="820"/>
      <c r="DWV30" s="820"/>
      <c r="DWW30" s="820"/>
      <c r="DWX30" s="820"/>
      <c r="DWY30" s="820"/>
      <c r="DWZ30" s="820"/>
      <c r="DXA30" s="820"/>
      <c r="DXB30" s="820"/>
      <c r="DXC30" s="820"/>
      <c r="DXD30" s="820"/>
      <c r="DXE30" s="820"/>
      <c r="DXF30" s="820"/>
      <c r="DXG30" s="820"/>
      <c r="DXH30" s="820"/>
      <c r="DXI30" s="820"/>
      <c r="DXJ30" s="820"/>
      <c r="DXK30" s="820"/>
      <c r="DXL30" s="820"/>
      <c r="DXM30" s="820"/>
      <c r="DXN30" s="820"/>
      <c r="DXO30" s="820"/>
      <c r="DXP30" s="820"/>
      <c r="DXQ30" s="820"/>
      <c r="DXR30" s="820"/>
      <c r="DXS30" s="820"/>
      <c r="DXT30" s="820"/>
      <c r="DXU30" s="820"/>
      <c r="DXV30" s="820"/>
      <c r="DXW30" s="820"/>
      <c r="DXX30" s="820"/>
      <c r="DXY30" s="820"/>
      <c r="DXZ30" s="820"/>
      <c r="DYA30" s="820"/>
      <c r="DYB30" s="820"/>
      <c r="DYC30" s="820"/>
      <c r="DYD30" s="820"/>
      <c r="DYE30" s="820"/>
      <c r="DYF30" s="820"/>
      <c r="DYG30" s="820"/>
      <c r="DYH30" s="820"/>
      <c r="DYI30" s="820"/>
      <c r="DYJ30" s="820"/>
      <c r="DYK30" s="820"/>
      <c r="DYL30" s="820"/>
      <c r="DYM30" s="820"/>
      <c r="DYN30" s="820"/>
      <c r="DYO30" s="820"/>
      <c r="DYP30" s="820"/>
      <c r="DYQ30" s="820"/>
      <c r="DYR30" s="820"/>
      <c r="DYS30" s="820"/>
      <c r="DYT30" s="820"/>
      <c r="DYU30" s="820"/>
      <c r="DYV30" s="820"/>
      <c r="DYW30" s="820"/>
      <c r="DYX30" s="820"/>
      <c r="DYY30" s="820"/>
      <c r="DYZ30" s="820"/>
      <c r="DZA30" s="820"/>
      <c r="DZB30" s="820"/>
      <c r="DZC30" s="820"/>
      <c r="DZD30" s="820"/>
      <c r="DZE30" s="820"/>
      <c r="DZF30" s="820"/>
      <c r="DZG30" s="820"/>
      <c r="DZH30" s="820"/>
      <c r="DZI30" s="820"/>
      <c r="DZJ30" s="820"/>
      <c r="DZK30" s="820"/>
      <c r="DZL30" s="820"/>
      <c r="DZM30" s="820"/>
      <c r="DZN30" s="820"/>
      <c r="DZO30" s="820"/>
      <c r="DZP30" s="820"/>
      <c r="DZQ30" s="820"/>
      <c r="DZR30" s="820"/>
      <c r="DZS30" s="820"/>
      <c r="DZT30" s="820"/>
      <c r="DZU30" s="820"/>
      <c r="DZV30" s="820"/>
      <c r="DZW30" s="820"/>
      <c r="DZX30" s="820"/>
      <c r="DZY30" s="820"/>
      <c r="DZZ30" s="820"/>
      <c r="EAA30" s="820"/>
      <c r="EAB30" s="820"/>
      <c r="EAC30" s="820"/>
      <c r="EAD30" s="820"/>
      <c r="EAE30" s="820"/>
      <c r="EAF30" s="820"/>
      <c r="EAG30" s="820"/>
      <c r="EAH30" s="820"/>
      <c r="EAI30" s="820"/>
      <c r="EAJ30" s="820"/>
      <c r="EAK30" s="820"/>
      <c r="EAL30" s="820"/>
      <c r="EAM30" s="820"/>
      <c r="EAN30" s="820"/>
      <c r="EAO30" s="820"/>
      <c r="EAP30" s="820"/>
      <c r="EAQ30" s="820"/>
      <c r="EAR30" s="820"/>
      <c r="EAS30" s="820"/>
      <c r="EAT30" s="820"/>
      <c r="EAU30" s="820"/>
      <c r="EAV30" s="820"/>
      <c r="EAW30" s="820"/>
      <c r="EAX30" s="820"/>
      <c r="EAY30" s="820"/>
      <c r="EAZ30" s="820"/>
      <c r="EBA30" s="820"/>
      <c r="EBB30" s="820"/>
      <c r="EBC30" s="820"/>
      <c r="EBD30" s="820"/>
      <c r="EBE30" s="820"/>
      <c r="EBF30" s="820"/>
      <c r="EBG30" s="820"/>
      <c r="EBH30" s="820"/>
      <c r="EBI30" s="820"/>
      <c r="EBJ30" s="820"/>
      <c r="EBK30" s="820"/>
      <c r="EBL30" s="820"/>
      <c r="EBM30" s="820"/>
      <c r="EBN30" s="820"/>
      <c r="EBO30" s="820"/>
      <c r="EBP30" s="820"/>
      <c r="EBQ30" s="820"/>
      <c r="EBR30" s="820"/>
      <c r="EBS30" s="820"/>
      <c r="EBT30" s="820"/>
      <c r="EBU30" s="820"/>
      <c r="EBV30" s="820"/>
      <c r="EBW30" s="820"/>
      <c r="EBX30" s="820"/>
      <c r="EBY30" s="820"/>
      <c r="EBZ30" s="820"/>
      <c r="ECA30" s="820"/>
      <c r="ECB30" s="820"/>
      <c r="ECC30" s="820"/>
      <c r="ECD30" s="820"/>
      <c r="ECE30" s="820"/>
      <c r="ECF30" s="820"/>
      <c r="ECG30" s="820"/>
      <c r="ECH30" s="820"/>
      <c r="ECI30" s="820"/>
      <c r="ECJ30" s="820"/>
      <c r="ECK30" s="820"/>
      <c r="ECL30" s="820"/>
      <c r="ECM30" s="820"/>
      <c r="ECN30" s="820"/>
      <c r="ECO30" s="820"/>
      <c r="ECP30" s="820"/>
      <c r="ECQ30" s="820"/>
      <c r="ECR30" s="820"/>
      <c r="ECS30" s="820"/>
      <c r="ECT30" s="820"/>
      <c r="ECU30" s="820"/>
      <c r="ECV30" s="820"/>
      <c r="ECW30" s="820"/>
      <c r="ECX30" s="820"/>
      <c r="ECY30" s="820"/>
      <c r="ECZ30" s="820"/>
      <c r="EDA30" s="820"/>
      <c r="EDB30" s="820"/>
      <c r="EDC30" s="820"/>
      <c r="EDD30" s="820"/>
      <c r="EDE30" s="820"/>
      <c r="EDF30" s="820"/>
      <c r="EDG30" s="820"/>
      <c r="EDH30" s="820"/>
      <c r="EDI30" s="820"/>
      <c r="EDJ30" s="820"/>
      <c r="EDK30" s="820"/>
      <c r="EDL30" s="820"/>
      <c r="EDM30" s="820"/>
      <c r="EDN30" s="820"/>
      <c r="EDO30" s="820"/>
      <c r="EDP30" s="820"/>
      <c r="EDQ30" s="820"/>
      <c r="EDR30" s="820"/>
      <c r="EDS30" s="820"/>
      <c r="EDT30" s="820"/>
      <c r="EDU30" s="820"/>
      <c r="EDV30" s="820"/>
      <c r="EDW30" s="820"/>
      <c r="EDX30" s="820"/>
      <c r="EDY30" s="820"/>
      <c r="EDZ30" s="820"/>
      <c r="EEA30" s="820"/>
      <c r="EEB30" s="820"/>
      <c r="EEC30" s="820"/>
      <c r="EED30" s="820"/>
      <c r="EEE30" s="820"/>
      <c r="EEF30" s="820"/>
      <c r="EEG30" s="820"/>
      <c r="EEH30" s="820"/>
      <c r="EEI30" s="820"/>
      <c r="EEJ30" s="820"/>
      <c r="EEK30" s="820"/>
      <c r="EEL30" s="820"/>
      <c r="EEM30" s="820"/>
      <c r="EEN30" s="820"/>
      <c r="EEO30" s="820"/>
      <c r="EEP30" s="820"/>
      <c r="EEQ30" s="820"/>
      <c r="EER30" s="820"/>
      <c r="EES30" s="820"/>
      <c r="EET30" s="820"/>
      <c r="EEU30" s="820"/>
      <c r="EEV30" s="820"/>
      <c r="EEW30" s="820"/>
      <c r="EEX30" s="820"/>
      <c r="EEY30" s="820"/>
      <c r="EEZ30" s="820"/>
      <c r="EFA30" s="820"/>
      <c r="EFB30" s="820"/>
      <c r="EFC30" s="820"/>
      <c r="EFD30" s="820"/>
      <c r="EFE30" s="820"/>
      <c r="EFF30" s="820"/>
      <c r="EFG30" s="820"/>
      <c r="EFH30" s="820"/>
      <c r="EFI30" s="820"/>
      <c r="EFJ30" s="820"/>
      <c r="EFK30" s="820"/>
      <c r="EFL30" s="820"/>
      <c r="EFM30" s="820"/>
      <c r="EFN30" s="820"/>
      <c r="EFO30" s="820"/>
      <c r="EFP30" s="820"/>
      <c r="EFQ30" s="820"/>
      <c r="EFR30" s="820"/>
      <c r="EFS30" s="820"/>
      <c r="EFT30" s="820"/>
      <c r="EFU30" s="820"/>
      <c r="EFV30" s="820"/>
      <c r="EFW30" s="820"/>
      <c r="EFX30" s="820"/>
      <c r="EFY30" s="820"/>
      <c r="EFZ30" s="820"/>
      <c r="EGA30" s="820"/>
      <c r="EGB30" s="820"/>
      <c r="EGC30" s="820"/>
      <c r="EGD30" s="820"/>
      <c r="EGE30" s="820"/>
      <c r="EGF30" s="820"/>
      <c r="EGG30" s="820"/>
      <c r="EGH30" s="820"/>
      <c r="EGI30" s="820"/>
      <c r="EGJ30" s="820"/>
      <c r="EGK30" s="820"/>
      <c r="EGL30" s="820"/>
      <c r="EGM30" s="820"/>
      <c r="EGN30" s="820"/>
      <c r="EGO30" s="820"/>
      <c r="EGP30" s="820"/>
      <c r="EGQ30" s="820"/>
      <c r="EGR30" s="820"/>
      <c r="EGS30" s="820"/>
      <c r="EGT30" s="820"/>
      <c r="EGU30" s="820"/>
      <c r="EGV30" s="820"/>
      <c r="EGW30" s="820"/>
      <c r="EGX30" s="820"/>
      <c r="EGY30" s="820"/>
      <c r="EGZ30" s="820"/>
      <c r="EHA30" s="820"/>
      <c r="EHB30" s="820"/>
      <c r="EHC30" s="820"/>
      <c r="EHD30" s="820"/>
      <c r="EHE30" s="820"/>
      <c r="EHF30" s="820"/>
      <c r="EHG30" s="820"/>
      <c r="EHH30" s="820"/>
      <c r="EHI30" s="820"/>
      <c r="EHJ30" s="820"/>
      <c r="EHK30" s="820"/>
      <c r="EHL30" s="820"/>
      <c r="EHM30" s="820"/>
      <c r="EHN30" s="820"/>
      <c r="EHO30" s="820"/>
      <c r="EHP30" s="820"/>
      <c r="EHQ30" s="820"/>
      <c r="EHR30" s="820"/>
      <c r="EHS30" s="820"/>
      <c r="EHT30" s="820"/>
      <c r="EHU30" s="820"/>
      <c r="EHV30" s="820"/>
      <c r="EHW30" s="820"/>
      <c r="EHX30" s="820"/>
      <c r="EHY30" s="820"/>
      <c r="EHZ30" s="820"/>
      <c r="EIA30" s="820"/>
      <c r="EIB30" s="820"/>
      <c r="EIC30" s="820"/>
      <c r="EID30" s="820"/>
      <c r="EIE30" s="820"/>
      <c r="EIF30" s="820"/>
      <c r="EIG30" s="820"/>
      <c r="EIH30" s="820"/>
      <c r="EII30" s="820"/>
      <c r="EIJ30" s="820"/>
      <c r="EIK30" s="820"/>
      <c r="EIL30" s="820"/>
      <c r="EIM30" s="820"/>
      <c r="EIN30" s="820"/>
      <c r="EIO30" s="820"/>
      <c r="EIP30" s="820"/>
      <c r="EIQ30" s="820"/>
      <c r="EIR30" s="820"/>
      <c r="EIS30" s="820"/>
      <c r="EIT30" s="820"/>
      <c r="EIU30" s="820"/>
      <c r="EIV30" s="820"/>
      <c r="EIW30" s="820"/>
      <c r="EIX30" s="820"/>
      <c r="EIY30" s="820"/>
      <c r="EIZ30" s="820"/>
      <c r="EJA30" s="820"/>
      <c r="EJB30" s="820"/>
      <c r="EJC30" s="820"/>
      <c r="EJD30" s="820"/>
      <c r="EJE30" s="820"/>
      <c r="EJF30" s="820"/>
      <c r="EJG30" s="820"/>
      <c r="EJH30" s="820"/>
      <c r="EJI30" s="820"/>
      <c r="EJJ30" s="820"/>
      <c r="EJK30" s="820"/>
      <c r="EJL30" s="820"/>
      <c r="EJM30" s="820"/>
      <c r="EJN30" s="820"/>
      <c r="EJO30" s="820"/>
      <c r="EJP30" s="820"/>
      <c r="EJQ30" s="820"/>
      <c r="EJR30" s="820"/>
      <c r="EJS30" s="820"/>
      <c r="EJT30" s="820"/>
      <c r="EJU30" s="820"/>
      <c r="EJV30" s="820"/>
      <c r="EJW30" s="820"/>
      <c r="EJX30" s="820"/>
      <c r="EJY30" s="820"/>
      <c r="EJZ30" s="820"/>
      <c r="EKA30" s="820"/>
      <c r="EKB30" s="820"/>
      <c r="EKC30" s="820"/>
      <c r="EKD30" s="820"/>
      <c r="EKE30" s="820"/>
      <c r="EKF30" s="820"/>
      <c r="EKG30" s="820"/>
      <c r="EKH30" s="820"/>
      <c r="EKI30" s="820"/>
      <c r="EKJ30" s="820"/>
      <c r="EKK30" s="820"/>
      <c r="EKL30" s="820"/>
      <c r="EKM30" s="820"/>
      <c r="EKN30" s="820"/>
      <c r="EKO30" s="820"/>
      <c r="EKP30" s="820"/>
      <c r="EKQ30" s="820"/>
      <c r="EKR30" s="820"/>
      <c r="EKS30" s="820"/>
      <c r="EKT30" s="820"/>
      <c r="EKU30" s="820"/>
      <c r="EKV30" s="820"/>
      <c r="EKW30" s="820"/>
      <c r="EKX30" s="820"/>
      <c r="EKY30" s="820"/>
      <c r="EKZ30" s="820"/>
      <c r="ELA30" s="820"/>
      <c r="ELB30" s="820"/>
      <c r="ELC30" s="820"/>
      <c r="ELD30" s="820"/>
      <c r="ELE30" s="820"/>
      <c r="ELF30" s="820"/>
      <c r="ELG30" s="820"/>
      <c r="ELH30" s="820"/>
      <c r="ELI30" s="820"/>
      <c r="ELJ30" s="820"/>
      <c r="ELK30" s="820"/>
      <c r="ELL30" s="820"/>
      <c r="ELM30" s="820"/>
      <c r="ELN30" s="820"/>
      <c r="ELO30" s="820"/>
      <c r="ELP30" s="820"/>
      <c r="ELQ30" s="820"/>
      <c r="ELR30" s="820"/>
      <c r="ELS30" s="820"/>
      <c r="ELT30" s="820"/>
      <c r="ELU30" s="820"/>
      <c r="ELV30" s="820"/>
      <c r="ELW30" s="820"/>
      <c r="ELX30" s="820"/>
      <c r="ELY30" s="820"/>
      <c r="ELZ30" s="820"/>
      <c r="EMA30" s="820"/>
      <c r="EMB30" s="820"/>
      <c r="EMC30" s="820"/>
      <c r="EMD30" s="820"/>
      <c r="EME30" s="820"/>
      <c r="EMF30" s="820"/>
      <c r="EMG30" s="820"/>
      <c r="EMH30" s="820"/>
      <c r="EMI30" s="820"/>
      <c r="EMJ30" s="820"/>
      <c r="EMK30" s="820"/>
      <c r="EML30" s="820"/>
      <c r="EMM30" s="820"/>
      <c r="EMN30" s="820"/>
      <c r="EMO30" s="820"/>
      <c r="EMP30" s="820"/>
      <c r="EMQ30" s="820"/>
      <c r="EMR30" s="820"/>
      <c r="EMS30" s="820"/>
      <c r="EMT30" s="820"/>
      <c r="EMU30" s="820"/>
      <c r="EMV30" s="820"/>
      <c r="EMW30" s="820"/>
      <c r="EMX30" s="820"/>
      <c r="EMY30" s="820"/>
      <c r="EMZ30" s="820"/>
      <c r="ENA30" s="820"/>
      <c r="ENB30" s="820"/>
      <c r="ENC30" s="820"/>
      <c r="END30" s="820"/>
      <c r="ENE30" s="820"/>
      <c r="ENF30" s="820"/>
      <c r="ENG30" s="820"/>
      <c r="ENH30" s="820"/>
      <c r="ENI30" s="820"/>
      <c r="ENJ30" s="820"/>
      <c r="ENK30" s="820"/>
      <c r="ENL30" s="820"/>
      <c r="ENM30" s="820"/>
      <c r="ENN30" s="820"/>
      <c r="ENO30" s="820"/>
      <c r="ENP30" s="820"/>
      <c r="ENQ30" s="820"/>
      <c r="ENR30" s="820"/>
      <c r="ENS30" s="820"/>
      <c r="ENT30" s="820"/>
      <c r="ENU30" s="820"/>
      <c r="ENV30" s="820"/>
      <c r="ENW30" s="820"/>
      <c r="ENX30" s="820"/>
      <c r="ENY30" s="820"/>
      <c r="ENZ30" s="820"/>
      <c r="EOA30" s="820"/>
      <c r="EOB30" s="820"/>
      <c r="EOC30" s="820"/>
      <c r="EOD30" s="820"/>
      <c r="EOE30" s="820"/>
      <c r="EOF30" s="820"/>
      <c r="EOG30" s="820"/>
      <c r="EOH30" s="820"/>
      <c r="EOI30" s="820"/>
      <c r="EOJ30" s="820"/>
      <c r="EOK30" s="820"/>
      <c r="EOL30" s="820"/>
      <c r="EOM30" s="820"/>
      <c r="EON30" s="820"/>
      <c r="EOO30" s="820"/>
      <c r="EOP30" s="820"/>
      <c r="EOQ30" s="820"/>
      <c r="EOR30" s="820"/>
      <c r="EOS30" s="820"/>
      <c r="EOT30" s="820"/>
      <c r="EOU30" s="820"/>
      <c r="EOV30" s="820"/>
      <c r="EOW30" s="820"/>
      <c r="EOX30" s="820"/>
      <c r="EOY30" s="820"/>
      <c r="EOZ30" s="820"/>
      <c r="EPA30" s="820"/>
      <c r="EPB30" s="820"/>
      <c r="EPC30" s="820"/>
      <c r="EPD30" s="820"/>
      <c r="EPE30" s="820"/>
      <c r="EPF30" s="820"/>
      <c r="EPG30" s="820"/>
      <c r="EPH30" s="820"/>
      <c r="EPI30" s="820"/>
      <c r="EPJ30" s="820"/>
      <c r="EPK30" s="820"/>
      <c r="EPL30" s="820"/>
      <c r="EPM30" s="820"/>
      <c r="EPN30" s="820"/>
      <c r="EPO30" s="820"/>
      <c r="EPP30" s="820"/>
      <c r="EPQ30" s="820"/>
      <c r="EPR30" s="820"/>
      <c r="EPS30" s="820"/>
      <c r="EPT30" s="820"/>
      <c r="EPU30" s="820"/>
      <c r="EPV30" s="820"/>
      <c r="EPW30" s="820"/>
      <c r="EPX30" s="820"/>
      <c r="EPY30" s="820"/>
      <c r="EPZ30" s="820"/>
      <c r="EQA30" s="820"/>
      <c r="EQB30" s="820"/>
      <c r="EQC30" s="820"/>
      <c r="EQD30" s="820"/>
      <c r="EQE30" s="820"/>
      <c r="EQF30" s="820"/>
      <c r="EQG30" s="820"/>
      <c r="EQH30" s="820"/>
      <c r="EQI30" s="820"/>
      <c r="EQJ30" s="820"/>
      <c r="EQK30" s="820"/>
      <c r="EQL30" s="820"/>
      <c r="EQM30" s="820"/>
      <c r="EQN30" s="820"/>
      <c r="EQO30" s="820"/>
      <c r="EQP30" s="820"/>
      <c r="EQQ30" s="820"/>
      <c r="EQR30" s="820"/>
      <c r="EQS30" s="820"/>
      <c r="EQT30" s="820"/>
      <c r="EQU30" s="820"/>
      <c r="EQV30" s="820"/>
      <c r="EQW30" s="820"/>
      <c r="EQX30" s="820"/>
      <c r="EQY30" s="820"/>
      <c r="EQZ30" s="820"/>
      <c r="ERA30" s="820"/>
      <c r="ERB30" s="820"/>
      <c r="ERC30" s="820"/>
      <c r="ERD30" s="820"/>
      <c r="ERE30" s="820"/>
      <c r="ERF30" s="820"/>
      <c r="ERG30" s="820"/>
      <c r="ERH30" s="820"/>
      <c r="ERI30" s="820"/>
      <c r="ERJ30" s="820"/>
      <c r="ERK30" s="820"/>
      <c r="ERL30" s="820"/>
      <c r="ERM30" s="820"/>
      <c r="ERN30" s="820"/>
      <c r="ERO30" s="820"/>
      <c r="ERP30" s="820"/>
      <c r="ERQ30" s="820"/>
      <c r="ERR30" s="820"/>
      <c r="ERS30" s="820"/>
      <c r="ERT30" s="820"/>
      <c r="ERU30" s="820"/>
      <c r="ERV30" s="820"/>
      <c r="ERW30" s="820"/>
      <c r="ERX30" s="820"/>
      <c r="ERY30" s="820"/>
      <c r="ERZ30" s="820"/>
      <c r="ESA30" s="820"/>
      <c r="ESB30" s="820"/>
      <c r="ESC30" s="820"/>
      <c r="ESD30" s="820"/>
      <c r="ESE30" s="820"/>
      <c r="ESF30" s="820"/>
      <c r="ESG30" s="820"/>
      <c r="ESH30" s="820"/>
      <c r="ESI30" s="820"/>
      <c r="ESJ30" s="820"/>
      <c r="ESK30" s="820"/>
      <c r="ESL30" s="820"/>
      <c r="ESM30" s="820"/>
      <c r="ESN30" s="820"/>
      <c r="ESO30" s="820"/>
      <c r="ESP30" s="820"/>
      <c r="ESQ30" s="820"/>
      <c r="ESR30" s="820"/>
      <c r="ESS30" s="820"/>
      <c r="EST30" s="820"/>
      <c r="ESU30" s="820"/>
      <c r="ESV30" s="820"/>
      <c r="ESW30" s="820"/>
      <c r="ESX30" s="820"/>
      <c r="ESY30" s="820"/>
      <c r="ESZ30" s="820"/>
      <c r="ETA30" s="820"/>
      <c r="ETB30" s="820"/>
      <c r="ETC30" s="820"/>
      <c r="ETD30" s="820"/>
      <c r="ETE30" s="820"/>
      <c r="ETF30" s="820"/>
      <c r="ETG30" s="820"/>
      <c r="ETH30" s="820"/>
      <c r="ETI30" s="820"/>
      <c r="ETJ30" s="820"/>
      <c r="ETK30" s="820"/>
      <c r="ETL30" s="820"/>
      <c r="ETM30" s="820"/>
      <c r="ETN30" s="820"/>
      <c r="ETO30" s="820"/>
      <c r="ETP30" s="820"/>
      <c r="ETQ30" s="820"/>
      <c r="ETR30" s="820"/>
      <c r="ETS30" s="820"/>
      <c r="ETT30" s="820"/>
      <c r="ETU30" s="820"/>
      <c r="ETV30" s="820"/>
      <c r="ETW30" s="820"/>
      <c r="ETX30" s="820"/>
      <c r="ETY30" s="820"/>
      <c r="ETZ30" s="820"/>
      <c r="EUA30" s="820"/>
      <c r="EUB30" s="820"/>
      <c r="EUC30" s="820"/>
      <c r="EUD30" s="820"/>
      <c r="EUE30" s="820"/>
      <c r="EUF30" s="820"/>
      <c r="EUG30" s="820"/>
      <c r="EUH30" s="820"/>
      <c r="EUI30" s="820"/>
      <c r="EUJ30" s="820"/>
      <c r="EUK30" s="820"/>
      <c r="EUL30" s="820"/>
      <c r="EUM30" s="820"/>
      <c r="EUN30" s="820"/>
      <c r="EUO30" s="820"/>
      <c r="EUP30" s="820"/>
      <c r="EUQ30" s="820"/>
      <c r="EUR30" s="820"/>
      <c r="EUS30" s="820"/>
      <c r="EUT30" s="820"/>
      <c r="EUU30" s="820"/>
      <c r="EUV30" s="820"/>
      <c r="EUW30" s="820"/>
      <c r="EUX30" s="820"/>
      <c r="EUY30" s="820"/>
      <c r="EUZ30" s="820"/>
      <c r="EVA30" s="820"/>
      <c r="EVB30" s="820"/>
      <c r="EVC30" s="820"/>
      <c r="EVD30" s="820"/>
      <c r="EVE30" s="820"/>
      <c r="EVF30" s="820"/>
      <c r="EVG30" s="820"/>
      <c r="EVH30" s="820"/>
      <c r="EVI30" s="820"/>
      <c r="EVJ30" s="820"/>
      <c r="EVK30" s="820"/>
      <c r="EVL30" s="820"/>
      <c r="EVM30" s="820"/>
      <c r="EVN30" s="820"/>
      <c r="EVO30" s="820"/>
      <c r="EVP30" s="820"/>
      <c r="EVQ30" s="820"/>
      <c r="EVR30" s="820"/>
      <c r="EVS30" s="820"/>
      <c r="EVT30" s="820"/>
      <c r="EVU30" s="820"/>
      <c r="EVV30" s="820"/>
      <c r="EVW30" s="820"/>
      <c r="EVX30" s="820"/>
      <c r="EVY30" s="820"/>
      <c r="EVZ30" s="820"/>
      <c r="EWA30" s="820"/>
      <c r="EWB30" s="820"/>
      <c r="EWC30" s="820"/>
      <c r="EWD30" s="820"/>
      <c r="EWE30" s="820"/>
      <c r="EWF30" s="820"/>
      <c r="EWG30" s="820"/>
      <c r="EWH30" s="820"/>
      <c r="EWI30" s="820"/>
      <c r="EWJ30" s="820"/>
      <c r="EWK30" s="820"/>
      <c r="EWL30" s="820"/>
      <c r="EWM30" s="820"/>
      <c r="EWN30" s="820"/>
      <c r="EWO30" s="820"/>
      <c r="EWP30" s="820"/>
      <c r="EWQ30" s="820"/>
      <c r="EWR30" s="820"/>
      <c r="EWS30" s="820"/>
      <c r="EWT30" s="820"/>
      <c r="EWU30" s="820"/>
      <c r="EWV30" s="820"/>
      <c r="EWW30" s="820"/>
      <c r="EWX30" s="820"/>
      <c r="EWY30" s="820"/>
      <c r="EWZ30" s="820"/>
      <c r="EXA30" s="820"/>
      <c r="EXB30" s="820"/>
      <c r="EXC30" s="820"/>
      <c r="EXD30" s="820"/>
      <c r="EXE30" s="820"/>
      <c r="EXF30" s="820"/>
      <c r="EXG30" s="820"/>
      <c r="EXH30" s="820"/>
      <c r="EXI30" s="820"/>
      <c r="EXJ30" s="820"/>
      <c r="EXK30" s="820"/>
      <c r="EXL30" s="820"/>
      <c r="EXM30" s="820"/>
      <c r="EXN30" s="820"/>
      <c r="EXO30" s="820"/>
      <c r="EXP30" s="820"/>
      <c r="EXQ30" s="820"/>
      <c r="EXR30" s="820"/>
      <c r="EXS30" s="820"/>
      <c r="EXT30" s="820"/>
      <c r="EXU30" s="820"/>
      <c r="EXV30" s="820"/>
      <c r="EXW30" s="820"/>
      <c r="EXX30" s="820"/>
      <c r="EXY30" s="820"/>
      <c r="EXZ30" s="820"/>
      <c r="EYA30" s="820"/>
      <c r="EYB30" s="820"/>
      <c r="EYC30" s="820"/>
      <c r="EYD30" s="820"/>
      <c r="EYE30" s="820"/>
      <c r="EYF30" s="820"/>
      <c r="EYG30" s="820"/>
      <c r="EYH30" s="820"/>
      <c r="EYI30" s="820"/>
      <c r="EYJ30" s="820"/>
      <c r="EYK30" s="820"/>
      <c r="EYL30" s="820"/>
      <c r="EYM30" s="820"/>
      <c r="EYN30" s="820"/>
      <c r="EYO30" s="820"/>
      <c r="EYP30" s="820"/>
      <c r="EYQ30" s="820"/>
      <c r="EYR30" s="820"/>
      <c r="EYS30" s="820"/>
      <c r="EYT30" s="820"/>
      <c r="EYU30" s="820"/>
      <c r="EYV30" s="820"/>
      <c r="EYW30" s="820"/>
      <c r="EYX30" s="820"/>
      <c r="EYY30" s="820"/>
      <c r="EYZ30" s="820"/>
      <c r="EZA30" s="820"/>
      <c r="EZB30" s="820"/>
      <c r="EZC30" s="820"/>
      <c r="EZD30" s="820"/>
      <c r="EZE30" s="820"/>
      <c r="EZF30" s="820"/>
      <c r="EZG30" s="820"/>
      <c r="EZH30" s="820"/>
      <c r="EZI30" s="820"/>
      <c r="EZJ30" s="820"/>
      <c r="EZK30" s="820"/>
      <c r="EZL30" s="820"/>
      <c r="EZM30" s="820"/>
      <c r="EZN30" s="820"/>
      <c r="EZO30" s="820"/>
      <c r="EZP30" s="820"/>
      <c r="EZQ30" s="820"/>
      <c r="EZR30" s="820"/>
      <c r="EZS30" s="820"/>
      <c r="EZT30" s="820"/>
      <c r="EZU30" s="820"/>
      <c r="EZV30" s="820"/>
      <c r="EZW30" s="820"/>
      <c r="EZX30" s="820"/>
      <c r="EZY30" s="820"/>
      <c r="EZZ30" s="820"/>
      <c r="FAA30" s="820"/>
      <c r="FAB30" s="820"/>
      <c r="FAC30" s="820"/>
      <c r="FAD30" s="820"/>
      <c r="FAE30" s="820"/>
      <c r="FAF30" s="820"/>
      <c r="FAG30" s="820"/>
      <c r="FAH30" s="820"/>
      <c r="FAI30" s="820"/>
      <c r="FAJ30" s="820"/>
      <c r="FAK30" s="820"/>
      <c r="FAL30" s="820"/>
      <c r="FAM30" s="820"/>
      <c r="FAN30" s="820"/>
      <c r="FAO30" s="820"/>
      <c r="FAP30" s="820"/>
      <c r="FAQ30" s="820"/>
      <c r="FAR30" s="820"/>
      <c r="FAS30" s="820"/>
      <c r="FAT30" s="820"/>
      <c r="FAU30" s="820"/>
      <c r="FAV30" s="820"/>
      <c r="FAW30" s="820"/>
      <c r="FAX30" s="820"/>
      <c r="FAY30" s="820"/>
      <c r="FAZ30" s="820"/>
      <c r="FBA30" s="820"/>
      <c r="FBB30" s="820"/>
      <c r="FBC30" s="820"/>
      <c r="FBD30" s="820"/>
      <c r="FBE30" s="820"/>
      <c r="FBF30" s="820"/>
      <c r="FBG30" s="820"/>
      <c r="FBH30" s="820"/>
      <c r="FBI30" s="820"/>
      <c r="FBJ30" s="820"/>
      <c r="FBK30" s="820"/>
      <c r="FBL30" s="820"/>
      <c r="FBM30" s="820"/>
      <c r="FBN30" s="820"/>
      <c r="FBO30" s="820"/>
      <c r="FBP30" s="820"/>
      <c r="FBQ30" s="820"/>
      <c r="FBR30" s="820"/>
      <c r="FBS30" s="820"/>
      <c r="FBT30" s="820"/>
      <c r="FBU30" s="820"/>
      <c r="FBV30" s="820"/>
      <c r="FBW30" s="820"/>
      <c r="FBX30" s="820"/>
      <c r="FBY30" s="820"/>
      <c r="FBZ30" s="820"/>
      <c r="FCA30" s="820"/>
      <c r="FCB30" s="820"/>
      <c r="FCC30" s="820"/>
      <c r="FCD30" s="820"/>
      <c r="FCE30" s="820"/>
      <c r="FCF30" s="820"/>
      <c r="FCG30" s="820"/>
      <c r="FCH30" s="820"/>
      <c r="FCI30" s="820"/>
      <c r="FCJ30" s="820"/>
      <c r="FCK30" s="820"/>
      <c r="FCL30" s="820"/>
      <c r="FCM30" s="820"/>
      <c r="FCN30" s="820"/>
      <c r="FCO30" s="820"/>
      <c r="FCP30" s="820"/>
      <c r="FCQ30" s="820"/>
      <c r="FCR30" s="820"/>
      <c r="FCS30" s="820"/>
      <c r="FCT30" s="820"/>
      <c r="FCU30" s="820"/>
      <c r="FCV30" s="820"/>
      <c r="FCW30" s="820"/>
      <c r="FCX30" s="820"/>
      <c r="FCY30" s="820"/>
      <c r="FCZ30" s="820"/>
      <c r="FDA30" s="820"/>
      <c r="FDB30" s="820"/>
      <c r="FDC30" s="820"/>
      <c r="FDD30" s="820"/>
      <c r="FDE30" s="820"/>
      <c r="FDF30" s="820"/>
      <c r="FDG30" s="820"/>
      <c r="FDH30" s="820"/>
      <c r="FDI30" s="820"/>
      <c r="FDJ30" s="820"/>
      <c r="FDK30" s="820"/>
      <c r="FDL30" s="820"/>
      <c r="FDM30" s="820"/>
      <c r="FDN30" s="820"/>
      <c r="FDO30" s="820"/>
      <c r="FDP30" s="820"/>
      <c r="FDQ30" s="820"/>
      <c r="FDR30" s="820"/>
      <c r="FDS30" s="820"/>
      <c r="FDT30" s="820"/>
      <c r="FDU30" s="820"/>
      <c r="FDV30" s="820"/>
      <c r="FDW30" s="820"/>
      <c r="FDX30" s="820"/>
      <c r="FDY30" s="820"/>
      <c r="FDZ30" s="820"/>
      <c r="FEA30" s="820"/>
      <c r="FEB30" s="820"/>
      <c r="FEC30" s="820"/>
      <c r="FED30" s="820"/>
      <c r="FEE30" s="820"/>
      <c r="FEF30" s="820"/>
      <c r="FEG30" s="820"/>
      <c r="FEH30" s="820"/>
      <c r="FEI30" s="820"/>
      <c r="FEJ30" s="820"/>
      <c r="FEK30" s="820"/>
      <c r="FEL30" s="820"/>
      <c r="FEM30" s="820"/>
      <c r="FEN30" s="820"/>
      <c r="FEO30" s="820"/>
      <c r="FEP30" s="820"/>
      <c r="FEQ30" s="820"/>
      <c r="FER30" s="820"/>
      <c r="FES30" s="820"/>
      <c r="FET30" s="820"/>
      <c r="FEU30" s="820"/>
      <c r="FEV30" s="820"/>
      <c r="FEW30" s="820"/>
      <c r="FEX30" s="820"/>
      <c r="FEY30" s="820"/>
      <c r="FEZ30" s="820"/>
      <c r="FFA30" s="820"/>
      <c r="FFB30" s="820"/>
      <c r="FFC30" s="820"/>
      <c r="FFD30" s="820"/>
      <c r="FFE30" s="820"/>
      <c r="FFF30" s="820"/>
      <c r="FFG30" s="820"/>
      <c r="FFH30" s="820"/>
      <c r="FFI30" s="820"/>
      <c r="FFJ30" s="820"/>
      <c r="FFK30" s="820"/>
      <c r="FFL30" s="820"/>
      <c r="FFM30" s="820"/>
      <c r="FFN30" s="820"/>
      <c r="FFO30" s="820"/>
      <c r="FFP30" s="820"/>
      <c r="FFQ30" s="820"/>
      <c r="FFR30" s="820"/>
      <c r="FFS30" s="820"/>
      <c r="FFT30" s="820"/>
      <c r="FFU30" s="820"/>
      <c r="FFV30" s="820"/>
      <c r="FFW30" s="820"/>
      <c r="FFX30" s="820"/>
      <c r="FFY30" s="820"/>
      <c r="FFZ30" s="820"/>
      <c r="FGA30" s="820"/>
      <c r="FGB30" s="820"/>
      <c r="FGC30" s="820"/>
      <c r="FGD30" s="820"/>
      <c r="FGE30" s="820"/>
      <c r="FGF30" s="820"/>
      <c r="FGG30" s="820"/>
      <c r="FGH30" s="820"/>
      <c r="FGI30" s="820"/>
      <c r="FGJ30" s="820"/>
      <c r="FGK30" s="820"/>
      <c r="FGL30" s="820"/>
      <c r="FGM30" s="820"/>
      <c r="FGN30" s="820"/>
      <c r="FGO30" s="820"/>
      <c r="FGP30" s="820"/>
      <c r="FGQ30" s="820"/>
      <c r="FGR30" s="820"/>
      <c r="FGS30" s="820"/>
      <c r="FGT30" s="820"/>
      <c r="FGU30" s="820"/>
      <c r="FGV30" s="820"/>
      <c r="FGW30" s="820"/>
      <c r="FGX30" s="820"/>
      <c r="FGY30" s="820"/>
      <c r="FGZ30" s="820"/>
      <c r="FHA30" s="820"/>
      <c r="FHB30" s="820"/>
      <c r="FHC30" s="820"/>
      <c r="FHD30" s="820"/>
      <c r="FHE30" s="820"/>
      <c r="FHF30" s="820"/>
      <c r="FHG30" s="820"/>
      <c r="FHH30" s="820"/>
      <c r="FHI30" s="820"/>
      <c r="FHJ30" s="820"/>
      <c r="FHK30" s="820"/>
      <c r="FHL30" s="820"/>
      <c r="FHM30" s="820"/>
      <c r="FHN30" s="820"/>
      <c r="FHO30" s="820"/>
      <c r="FHP30" s="820"/>
      <c r="FHQ30" s="820"/>
      <c r="FHR30" s="820"/>
      <c r="FHS30" s="820"/>
      <c r="FHT30" s="820"/>
      <c r="FHU30" s="820"/>
      <c r="FHV30" s="820"/>
      <c r="FHW30" s="820"/>
      <c r="FHX30" s="820"/>
      <c r="FHY30" s="820"/>
      <c r="FHZ30" s="820"/>
      <c r="FIA30" s="820"/>
      <c r="FIB30" s="820"/>
      <c r="FIC30" s="820"/>
      <c r="FID30" s="820"/>
      <c r="FIE30" s="820"/>
      <c r="FIF30" s="820"/>
      <c r="FIG30" s="820"/>
      <c r="FIH30" s="820"/>
      <c r="FII30" s="820"/>
      <c r="FIJ30" s="820"/>
      <c r="FIK30" s="820"/>
      <c r="FIL30" s="820"/>
      <c r="FIM30" s="820"/>
      <c r="FIN30" s="820"/>
      <c r="FIO30" s="820"/>
      <c r="FIP30" s="820"/>
      <c r="FIQ30" s="820"/>
      <c r="FIR30" s="820"/>
      <c r="FIS30" s="820"/>
      <c r="FIT30" s="820"/>
      <c r="FIU30" s="820"/>
      <c r="FIV30" s="820"/>
      <c r="FIW30" s="820"/>
      <c r="FIX30" s="820"/>
      <c r="FIY30" s="820"/>
      <c r="FIZ30" s="820"/>
      <c r="FJA30" s="820"/>
      <c r="FJB30" s="820"/>
      <c r="FJC30" s="820"/>
      <c r="FJD30" s="820"/>
      <c r="FJE30" s="820"/>
      <c r="FJF30" s="820"/>
      <c r="FJG30" s="820"/>
      <c r="FJH30" s="820"/>
      <c r="FJI30" s="820"/>
      <c r="FJJ30" s="820"/>
      <c r="FJK30" s="820"/>
      <c r="FJL30" s="820"/>
      <c r="FJM30" s="820"/>
      <c r="FJN30" s="820"/>
      <c r="FJO30" s="820"/>
      <c r="FJP30" s="820"/>
      <c r="FJQ30" s="820"/>
      <c r="FJR30" s="820"/>
      <c r="FJS30" s="820"/>
      <c r="FJT30" s="820"/>
      <c r="FJU30" s="820"/>
      <c r="FJV30" s="820"/>
      <c r="FJW30" s="820"/>
      <c r="FJX30" s="820"/>
      <c r="FJY30" s="820"/>
      <c r="FJZ30" s="820"/>
      <c r="FKA30" s="820"/>
      <c r="FKB30" s="820"/>
      <c r="FKC30" s="820"/>
      <c r="FKD30" s="820"/>
      <c r="FKE30" s="820"/>
      <c r="FKF30" s="820"/>
      <c r="FKG30" s="820"/>
      <c r="FKH30" s="820"/>
      <c r="FKI30" s="820"/>
      <c r="FKJ30" s="820"/>
      <c r="FKK30" s="820"/>
      <c r="FKL30" s="820"/>
      <c r="FKM30" s="820"/>
      <c r="FKN30" s="820"/>
      <c r="FKO30" s="820"/>
      <c r="FKP30" s="820"/>
      <c r="FKQ30" s="820"/>
      <c r="FKR30" s="820"/>
      <c r="FKS30" s="820"/>
      <c r="FKT30" s="820"/>
      <c r="FKU30" s="820"/>
      <c r="FKV30" s="820"/>
      <c r="FKW30" s="820"/>
      <c r="FKX30" s="820"/>
      <c r="FKY30" s="820"/>
      <c r="FKZ30" s="820"/>
      <c r="FLA30" s="820"/>
      <c r="FLB30" s="820"/>
      <c r="FLC30" s="820"/>
      <c r="FLD30" s="820"/>
      <c r="FLE30" s="820"/>
      <c r="FLF30" s="820"/>
      <c r="FLG30" s="820"/>
      <c r="FLH30" s="820"/>
      <c r="FLI30" s="820"/>
      <c r="FLJ30" s="820"/>
      <c r="FLK30" s="820"/>
      <c r="FLL30" s="820"/>
      <c r="FLM30" s="820"/>
      <c r="FLN30" s="820"/>
      <c r="FLO30" s="820"/>
      <c r="FLP30" s="820"/>
      <c r="FLQ30" s="820"/>
      <c r="FLR30" s="820"/>
      <c r="FLS30" s="820"/>
      <c r="FLT30" s="820"/>
      <c r="FLU30" s="820"/>
      <c r="FLV30" s="820"/>
      <c r="FLW30" s="820"/>
      <c r="FLX30" s="820"/>
      <c r="FLY30" s="820"/>
      <c r="FLZ30" s="820"/>
      <c r="FMA30" s="820"/>
      <c r="FMB30" s="820"/>
      <c r="FMC30" s="820"/>
      <c r="FMD30" s="820"/>
      <c r="FME30" s="820"/>
      <c r="FMF30" s="820"/>
      <c r="FMG30" s="820"/>
      <c r="FMH30" s="820"/>
      <c r="FMI30" s="820"/>
      <c r="FMJ30" s="820"/>
      <c r="FMK30" s="820"/>
      <c r="FML30" s="820"/>
      <c r="FMM30" s="820"/>
      <c r="FMN30" s="820"/>
      <c r="FMO30" s="820"/>
      <c r="FMP30" s="820"/>
      <c r="FMQ30" s="820"/>
      <c r="FMR30" s="820"/>
      <c r="FMS30" s="820"/>
      <c r="FMT30" s="820"/>
      <c r="FMU30" s="820"/>
      <c r="FMV30" s="820"/>
      <c r="FMW30" s="820"/>
      <c r="FMX30" s="820"/>
      <c r="FMY30" s="820"/>
      <c r="FMZ30" s="820"/>
      <c r="FNA30" s="820"/>
      <c r="FNB30" s="820"/>
      <c r="FNC30" s="820"/>
      <c r="FND30" s="820"/>
      <c r="FNE30" s="820"/>
      <c r="FNF30" s="820"/>
      <c r="FNG30" s="820"/>
      <c r="FNH30" s="820"/>
      <c r="FNI30" s="820"/>
      <c r="FNJ30" s="820"/>
      <c r="FNK30" s="820"/>
      <c r="FNL30" s="820"/>
      <c r="FNM30" s="820"/>
      <c r="FNN30" s="820"/>
      <c r="FNO30" s="820"/>
      <c r="FNP30" s="820"/>
      <c r="FNQ30" s="820"/>
      <c r="FNR30" s="820"/>
      <c r="FNS30" s="820"/>
      <c r="FNT30" s="820"/>
      <c r="FNU30" s="820"/>
      <c r="FNV30" s="820"/>
      <c r="FNW30" s="820"/>
      <c r="FNX30" s="820"/>
      <c r="FNY30" s="820"/>
      <c r="FNZ30" s="820"/>
      <c r="FOA30" s="820"/>
      <c r="FOB30" s="820"/>
      <c r="FOC30" s="820"/>
      <c r="FOD30" s="820"/>
      <c r="FOE30" s="820"/>
      <c r="FOF30" s="820"/>
      <c r="FOG30" s="820"/>
      <c r="FOH30" s="820"/>
      <c r="FOI30" s="820"/>
      <c r="FOJ30" s="820"/>
      <c r="FOK30" s="820"/>
      <c r="FOL30" s="820"/>
      <c r="FOM30" s="820"/>
      <c r="FON30" s="820"/>
      <c r="FOO30" s="820"/>
      <c r="FOP30" s="820"/>
      <c r="FOQ30" s="820"/>
      <c r="FOR30" s="820"/>
      <c r="FOS30" s="820"/>
      <c r="FOT30" s="820"/>
      <c r="FOU30" s="820"/>
      <c r="FOV30" s="820"/>
      <c r="FOW30" s="820"/>
      <c r="FOX30" s="820"/>
      <c r="FOY30" s="820"/>
      <c r="FOZ30" s="820"/>
      <c r="FPA30" s="820"/>
      <c r="FPB30" s="820"/>
      <c r="FPC30" s="820"/>
      <c r="FPD30" s="820"/>
      <c r="FPE30" s="820"/>
      <c r="FPF30" s="820"/>
      <c r="FPG30" s="820"/>
      <c r="FPH30" s="820"/>
      <c r="FPI30" s="820"/>
      <c r="FPJ30" s="820"/>
      <c r="FPK30" s="820"/>
      <c r="FPL30" s="820"/>
      <c r="FPM30" s="820"/>
      <c r="FPN30" s="820"/>
      <c r="FPO30" s="820"/>
      <c r="FPP30" s="820"/>
      <c r="FPQ30" s="820"/>
      <c r="FPR30" s="820"/>
      <c r="FPS30" s="820"/>
      <c r="FPT30" s="820"/>
      <c r="FPU30" s="820"/>
      <c r="FPV30" s="820"/>
      <c r="FPW30" s="820"/>
      <c r="FPX30" s="820"/>
      <c r="FPY30" s="820"/>
      <c r="FPZ30" s="820"/>
      <c r="FQA30" s="820"/>
      <c r="FQB30" s="820"/>
      <c r="FQC30" s="820"/>
      <c r="FQD30" s="820"/>
      <c r="FQE30" s="820"/>
      <c r="FQF30" s="820"/>
      <c r="FQG30" s="820"/>
      <c r="FQH30" s="820"/>
      <c r="FQI30" s="820"/>
      <c r="FQJ30" s="820"/>
      <c r="FQK30" s="820"/>
      <c r="FQL30" s="820"/>
      <c r="FQM30" s="820"/>
      <c r="FQN30" s="820"/>
      <c r="FQO30" s="820"/>
      <c r="FQP30" s="820"/>
      <c r="FQQ30" s="820"/>
      <c r="FQR30" s="820"/>
      <c r="FQS30" s="820"/>
      <c r="FQT30" s="820"/>
      <c r="FQU30" s="820"/>
      <c r="FQV30" s="820"/>
      <c r="FQW30" s="820"/>
      <c r="FQX30" s="820"/>
      <c r="FQY30" s="820"/>
      <c r="FQZ30" s="820"/>
      <c r="FRA30" s="820"/>
      <c r="FRB30" s="820"/>
      <c r="FRC30" s="820"/>
      <c r="FRD30" s="820"/>
      <c r="FRE30" s="820"/>
      <c r="FRF30" s="820"/>
      <c r="FRG30" s="820"/>
      <c r="FRH30" s="820"/>
      <c r="FRI30" s="820"/>
      <c r="FRJ30" s="820"/>
      <c r="FRK30" s="820"/>
      <c r="FRL30" s="820"/>
      <c r="FRM30" s="820"/>
      <c r="FRN30" s="820"/>
      <c r="FRO30" s="820"/>
      <c r="FRP30" s="820"/>
      <c r="FRQ30" s="820"/>
      <c r="FRR30" s="820"/>
      <c r="FRS30" s="820"/>
      <c r="FRT30" s="820"/>
      <c r="FRU30" s="820"/>
      <c r="FRV30" s="820"/>
      <c r="FRW30" s="820"/>
      <c r="FRX30" s="820"/>
      <c r="FRY30" s="820"/>
      <c r="FRZ30" s="820"/>
      <c r="FSA30" s="820"/>
      <c r="FSB30" s="820"/>
      <c r="FSC30" s="820"/>
      <c r="FSD30" s="820"/>
      <c r="FSE30" s="820"/>
      <c r="FSF30" s="820"/>
      <c r="FSG30" s="820"/>
      <c r="FSH30" s="820"/>
      <c r="FSI30" s="820"/>
      <c r="FSJ30" s="820"/>
      <c r="FSK30" s="820"/>
      <c r="FSL30" s="820"/>
      <c r="FSM30" s="820"/>
      <c r="FSN30" s="820"/>
      <c r="FSO30" s="820"/>
      <c r="FSP30" s="820"/>
      <c r="FSQ30" s="820"/>
      <c r="FSR30" s="820"/>
      <c r="FSS30" s="820"/>
      <c r="FST30" s="820"/>
      <c r="FSU30" s="820"/>
      <c r="FSV30" s="820"/>
      <c r="FSW30" s="820"/>
      <c r="FSX30" s="820"/>
      <c r="FSY30" s="820"/>
      <c r="FSZ30" s="820"/>
      <c r="FTA30" s="820"/>
      <c r="FTB30" s="820"/>
      <c r="FTC30" s="820"/>
      <c r="FTD30" s="820"/>
      <c r="FTE30" s="820"/>
      <c r="FTF30" s="820"/>
      <c r="FTG30" s="820"/>
      <c r="FTH30" s="820"/>
      <c r="FTI30" s="820"/>
      <c r="FTJ30" s="820"/>
      <c r="FTK30" s="820"/>
      <c r="FTL30" s="820"/>
      <c r="FTM30" s="820"/>
      <c r="FTN30" s="820"/>
      <c r="FTO30" s="820"/>
      <c r="FTP30" s="820"/>
      <c r="FTQ30" s="820"/>
      <c r="FTR30" s="820"/>
      <c r="FTS30" s="820"/>
      <c r="FTT30" s="820"/>
      <c r="FTU30" s="820"/>
      <c r="FTV30" s="820"/>
      <c r="FTW30" s="820"/>
      <c r="FTX30" s="820"/>
      <c r="FTY30" s="820"/>
      <c r="FTZ30" s="820"/>
      <c r="FUA30" s="820"/>
      <c r="FUB30" s="820"/>
      <c r="FUC30" s="820"/>
      <c r="FUD30" s="820"/>
      <c r="FUE30" s="820"/>
      <c r="FUF30" s="820"/>
      <c r="FUG30" s="820"/>
      <c r="FUH30" s="820"/>
      <c r="FUI30" s="820"/>
      <c r="FUJ30" s="820"/>
      <c r="FUK30" s="820"/>
      <c r="FUL30" s="820"/>
      <c r="FUM30" s="820"/>
      <c r="FUN30" s="820"/>
      <c r="FUO30" s="820"/>
      <c r="FUP30" s="820"/>
      <c r="FUQ30" s="820"/>
      <c r="FUR30" s="820"/>
      <c r="FUS30" s="820"/>
      <c r="FUT30" s="820"/>
      <c r="FUU30" s="820"/>
      <c r="FUV30" s="820"/>
      <c r="FUW30" s="820"/>
      <c r="FUX30" s="820"/>
      <c r="FUY30" s="820"/>
      <c r="FUZ30" s="820"/>
      <c r="FVA30" s="820"/>
      <c r="FVB30" s="820"/>
      <c r="FVC30" s="820"/>
      <c r="FVD30" s="820"/>
      <c r="FVE30" s="820"/>
      <c r="FVF30" s="820"/>
      <c r="FVG30" s="820"/>
      <c r="FVH30" s="820"/>
      <c r="FVI30" s="820"/>
      <c r="FVJ30" s="820"/>
      <c r="FVK30" s="820"/>
      <c r="FVL30" s="820"/>
      <c r="FVM30" s="820"/>
      <c r="FVN30" s="820"/>
      <c r="FVO30" s="820"/>
      <c r="FVP30" s="820"/>
      <c r="FVQ30" s="820"/>
      <c r="FVR30" s="820"/>
      <c r="FVS30" s="820"/>
      <c r="FVT30" s="820"/>
      <c r="FVU30" s="820"/>
      <c r="FVV30" s="820"/>
      <c r="FVW30" s="820"/>
      <c r="FVX30" s="820"/>
      <c r="FVY30" s="820"/>
      <c r="FVZ30" s="820"/>
      <c r="FWA30" s="820"/>
      <c r="FWB30" s="820"/>
      <c r="FWC30" s="820"/>
      <c r="FWD30" s="820"/>
      <c r="FWE30" s="820"/>
      <c r="FWF30" s="820"/>
      <c r="FWG30" s="820"/>
      <c r="FWH30" s="820"/>
      <c r="FWI30" s="820"/>
      <c r="FWJ30" s="820"/>
      <c r="FWK30" s="820"/>
      <c r="FWL30" s="820"/>
      <c r="FWM30" s="820"/>
      <c r="FWN30" s="820"/>
      <c r="FWO30" s="820"/>
      <c r="FWP30" s="820"/>
      <c r="FWQ30" s="820"/>
      <c r="FWR30" s="820"/>
      <c r="FWS30" s="820"/>
      <c r="FWT30" s="820"/>
      <c r="FWU30" s="820"/>
      <c r="FWV30" s="820"/>
      <c r="FWW30" s="820"/>
      <c r="FWX30" s="820"/>
      <c r="FWY30" s="820"/>
      <c r="FWZ30" s="820"/>
      <c r="FXA30" s="820"/>
      <c r="FXB30" s="820"/>
      <c r="FXC30" s="820"/>
      <c r="FXD30" s="820"/>
      <c r="FXE30" s="820"/>
      <c r="FXF30" s="820"/>
      <c r="FXG30" s="820"/>
      <c r="FXH30" s="820"/>
      <c r="FXI30" s="820"/>
      <c r="FXJ30" s="820"/>
      <c r="FXK30" s="820"/>
      <c r="FXL30" s="820"/>
      <c r="FXM30" s="820"/>
      <c r="FXN30" s="820"/>
      <c r="FXO30" s="820"/>
      <c r="FXP30" s="820"/>
      <c r="FXQ30" s="820"/>
      <c r="FXR30" s="820"/>
      <c r="FXS30" s="820"/>
      <c r="FXT30" s="820"/>
      <c r="FXU30" s="820"/>
      <c r="FXV30" s="820"/>
      <c r="FXW30" s="820"/>
      <c r="FXX30" s="820"/>
      <c r="FXY30" s="820"/>
      <c r="FXZ30" s="820"/>
      <c r="FYA30" s="820"/>
      <c r="FYB30" s="820"/>
      <c r="FYC30" s="820"/>
      <c r="FYD30" s="820"/>
      <c r="FYE30" s="820"/>
      <c r="FYF30" s="820"/>
      <c r="FYG30" s="820"/>
      <c r="FYH30" s="820"/>
      <c r="FYI30" s="820"/>
      <c r="FYJ30" s="820"/>
      <c r="FYK30" s="820"/>
      <c r="FYL30" s="820"/>
      <c r="FYM30" s="820"/>
      <c r="FYN30" s="820"/>
      <c r="FYO30" s="820"/>
      <c r="FYP30" s="820"/>
      <c r="FYQ30" s="820"/>
      <c r="FYR30" s="820"/>
      <c r="FYS30" s="820"/>
      <c r="FYT30" s="820"/>
      <c r="FYU30" s="820"/>
      <c r="FYV30" s="820"/>
      <c r="FYW30" s="820"/>
      <c r="FYX30" s="820"/>
      <c r="FYY30" s="820"/>
      <c r="FYZ30" s="820"/>
      <c r="FZA30" s="820"/>
      <c r="FZB30" s="820"/>
      <c r="FZC30" s="820"/>
      <c r="FZD30" s="820"/>
      <c r="FZE30" s="820"/>
      <c r="FZF30" s="820"/>
      <c r="FZG30" s="820"/>
      <c r="FZH30" s="820"/>
      <c r="FZI30" s="820"/>
      <c r="FZJ30" s="820"/>
      <c r="FZK30" s="820"/>
      <c r="FZL30" s="820"/>
      <c r="FZM30" s="820"/>
      <c r="FZN30" s="820"/>
      <c r="FZO30" s="820"/>
      <c r="FZP30" s="820"/>
      <c r="FZQ30" s="820"/>
      <c r="FZR30" s="820"/>
      <c r="FZS30" s="820"/>
      <c r="FZT30" s="820"/>
      <c r="FZU30" s="820"/>
      <c r="FZV30" s="820"/>
      <c r="FZW30" s="820"/>
      <c r="FZX30" s="820"/>
      <c r="FZY30" s="820"/>
      <c r="FZZ30" s="820"/>
      <c r="GAA30" s="820"/>
      <c r="GAB30" s="820"/>
      <c r="GAC30" s="820"/>
      <c r="GAD30" s="820"/>
      <c r="GAE30" s="820"/>
      <c r="GAF30" s="820"/>
      <c r="GAG30" s="820"/>
      <c r="GAH30" s="820"/>
      <c r="GAI30" s="820"/>
      <c r="GAJ30" s="820"/>
      <c r="GAK30" s="820"/>
      <c r="GAL30" s="820"/>
      <c r="GAM30" s="820"/>
      <c r="GAN30" s="820"/>
      <c r="GAO30" s="820"/>
      <c r="GAP30" s="820"/>
      <c r="GAQ30" s="820"/>
      <c r="GAR30" s="820"/>
      <c r="GAS30" s="820"/>
      <c r="GAT30" s="820"/>
      <c r="GAU30" s="820"/>
      <c r="GAV30" s="820"/>
      <c r="GAW30" s="820"/>
      <c r="GAX30" s="820"/>
      <c r="GAY30" s="820"/>
      <c r="GAZ30" s="820"/>
      <c r="GBA30" s="820"/>
      <c r="GBB30" s="820"/>
      <c r="GBC30" s="820"/>
      <c r="GBD30" s="820"/>
      <c r="GBE30" s="820"/>
      <c r="GBF30" s="820"/>
      <c r="GBG30" s="820"/>
      <c r="GBH30" s="820"/>
      <c r="GBI30" s="820"/>
      <c r="GBJ30" s="820"/>
      <c r="GBK30" s="820"/>
      <c r="GBL30" s="820"/>
      <c r="GBM30" s="820"/>
      <c r="GBN30" s="820"/>
      <c r="GBO30" s="820"/>
      <c r="GBP30" s="820"/>
      <c r="GBQ30" s="820"/>
      <c r="GBR30" s="820"/>
      <c r="GBS30" s="820"/>
      <c r="GBT30" s="820"/>
      <c r="GBU30" s="820"/>
      <c r="GBV30" s="820"/>
      <c r="GBW30" s="820"/>
      <c r="GBX30" s="820"/>
      <c r="GBY30" s="820"/>
      <c r="GBZ30" s="820"/>
      <c r="GCA30" s="820"/>
      <c r="GCB30" s="820"/>
      <c r="GCC30" s="820"/>
      <c r="GCD30" s="820"/>
      <c r="GCE30" s="820"/>
      <c r="GCF30" s="820"/>
      <c r="GCG30" s="820"/>
      <c r="GCH30" s="820"/>
      <c r="GCI30" s="820"/>
      <c r="GCJ30" s="820"/>
      <c r="GCK30" s="820"/>
      <c r="GCL30" s="820"/>
      <c r="GCM30" s="820"/>
      <c r="GCN30" s="820"/>
      <c r="GCO30" s="820"/>
      <c r="GCP30" s="820"/>
      <c r="GCQ30" s="820"/>
      <c r="GCR30" s="820"/>
      <c r="GCS30" s="820"/>
      <c r="GCT30" s="820"/>
      <c r="GCU30" s="820"/>
      <c r="GCV30" s="820"/>
      <c r="GCW30" s="820"/>
      <c r="GCX30" s="820"/>
      <c r="GCY30" s="820"/>
      <c r="GCZ30" s="820"/>
      <c r="GDA30" s="820"/>
      <c r="GDB30" s="820"/>
      <c r="GDC30" s="820"/>
      <c r="GDD30" s="820"/>
      <c r="GDE30" s="820"/>
      <c r="GDF30" s="820"/>
      <c r="GDG30" s="820"/>
      <c r="GDH30" s="820"/>
      <c r="GDI30" s="820"/>
      <c r="GDJ30" s="820"/>
      <c r="GDK30" s="820"/>
      <c r="GDL30" s="820"/>
      <c r="GDM30" s="820"/>
      <c r="GDN30" s="820"/>
      <c r="GDO30" s="820"/>
      <c r="GDP30" s="820"/>
      <c r="GDQ30" s="820"/>
      <c r="GDR30" s="820"/>
      <c r="GDS30" s="820"/>
      <c r="GDT30" s="820"/>
      <c r="GDU30" s="820"/>
      <c r="GDV30" s="820"/>
      <c r="GDW30" s="820"/>
      <c r="GDX30" s="820"/>
      <c r="GDY30" s="820"/>
      <c r="GDZ30" s="820"/>
      <c r="GEA30" s="820"/>
      <c r="GEB30" s="820"/>
      <c r="GEC30" s="820"/>
      <c r="GED30" s="820"/>
      <c r="GEE30" s="820"/>
      <c r="GEF30" s="820"/>
      <c r="GEG30" s="820"/>
      <c r="GEH30" s="820"/>
      <c r="GEI30" s="820"/>
      <c r="GEJ30" s="820"/>
      <c r="GEK30" s="820"/>
      <c r="GEL30" s="820"/>
      <c r="GEM30" s="820"/>
      <c r="GEN30" s="820"/>
      <c r="GEO30" s="820"/>
      <c r="GEP30" s="820"/>
      <c r="GEQ30" s="820"/>
      <c r="GER30" s="820"/>
      <c r="GES30" s="820"/>
      <c r="GET30" s="820"/>
      <c r="GEU30" s="820"/>
      <c r="GEV30" s="820"/>
      <c r="GEW30" s="820"/>
      <c r="GEX30" s="820"/>
      <c r="GEY30" s="820"/>
      <c r="GEZ30" s="820"/>
      <c r="GFA30" s="820"/>
      <c r="GFB30" s="820"/>
      <c r="GFC30" s="820"/>
      <c r="GFD30" s="820"/>
      <c r="GFE30" s="820"/>
      <c r="GFF30" s="820"/>
      <c r="GFG30" s="820"/>
      <c r="GFH30" s="820"/>
      <c r="GFI30" s="820"/>
      <c r="GFJ30" s="820"/>
      <c r="GFK30" s="820"/>
      <c r="GFL30" s="820"/>
      <c r="GFM30" s="820"/>
      <c r="GFN30" s="820"/>
      <c r="GFO30" s="820"/>
      <c r="GFP30" s="820"/>
      <c r="GFQ30" s="820"/>
      <c r="GFR30" s="820"/>
      <c r="GFS30" s="820"/>
      <c r="GFT30" s="820"/>
      <c r="GFU30" s="820"/>
      <c r="GFV30" s="820"/>
      <c r="GFW30" s="820"/>
      <c r="GFX30" s="820"/>
      <c r="GFY30" s="820"/>
      <c r="GFZ30" s="820"/>
      <c r="GGA30" s="820"/>
      <c r="GGB30" s="820"/>
      <c r="GGC30" s="820"/>
      <c r="GGD30" s="820"/>
      <c r="GGE30" s="820"/>
      <c r="GGF30" s="820"/>
      <c r="GGG30" s="820"/>
      <c r="GGH30" s="820"/>
      <c r="GGI30" s="820"/>
      <c r="GGJ30" s="820"/>
      <c r="GGK30" s="820"/>
      <c r="GGL30" s="820"/>
      <c r="GGM30" s="820"/>
      <c r="GGN30" s="820"/>
      <c r="GGO30" s="820"/>
      <c r="GGP30" s="820"/>
      <c r="GGQ30" s="820"/>
      <c r="GGR30" s="820"/>
      <c r="GGS30" s="820"/>
      <c r="GGT30" s="820"/>
      <c r="GGU30" s="820"/>
      <c r="GGV30" s="820"/>
      <c r="GGW30" s="820"/>
      <c r="GGX30" s="820"/>
      <c r="GGY30" s="820"/>
      <c r="GGZ30" s="820"/>
      <c r="GHA30" s="820"/>
      <c r="GHB30" s="820"/>
      <c r="GHC30" s="820"/>
      <c r="GHD30" s="820"/>
      <c r="GHE30" s="820"/>
      <c r="GHF30" s="820"/>
      <c r="GHG30" s="820"/>
      <c r="GHH30" s="820"/>
      <c r="GHI30" s="820"/>
      <c r="GHJ30" s="820"/>
      <c r="GHK30" s="820"/>
      <c r="GHL30" s="820"/>
      <c r="GHM30" s="820"/>
      <c r="GHN30" s="820"/>
      <c r="GHO30" s="820"/>
      <c r="GHP30" s="820"/>
      <c r="GHQ30" s="820"/>
      <c r="GHR30" s="820"/>
      <c r="GHS30" s="820"/>
      <c r="GHT30" s="820"/>
      <c r="GHU30" s="820"/>
      <c r="GHV30" s="820"/>
      <c r="GHW30" s="820"/>
      <c r="GHX30" s="820"/>
      <c r="GHY30" s="820"/>
      <c r="GHZ30" s="820"/>
      <c r="GIA30" s="820"/>
      <c r="GIB30" s="820"/>
      <c r="GIC30" s="820"/>
      <c r="GID30" s="820"/>
      <c r="GIE30" s="820"/>
      <c r="GIF30" s="820"/>
      <c r="GIG30" s="820"/>
      <c r="GIH30" s="820"/>
      <c r="GII30" s="820"/>
      <c r="GIJ30" s="820"/>
      <c r="GIK30" s="820"/>
      <c r="GIL30" s="820"/>
      <c r="GIM30" s="820"/>
      <c r="GIN30" s="820"/>
      <c r="GIO30" s="820"/>
      <c r="GIP30" s="820"/>
      <c r="GIQ30" s="820"/>
      <c r="GIR30" s="820"/>
      <c r="GIS30" s="820"/>
      <c r="GIT30" s="820"/>
      <c r="GIU30" s="820"/>
      <c r="GIV30" s="820"/>
      <c r="GIW30" s="820"/>
      <c r="GIX30" s="820"/>
      <c r="GIY30" s="820"/>
      <c r="GIZ30" s="820"/>
      <c r="GJA30" s="820"/>
      <c r="GJB30" s="820"/>
      <c r="GJC30" s="820"/>
      <c r="GJD30" s="820"/>
      <c r="GJE30" s="820"/>
      <c r="GJF30" s="820"/>
      <c r="GJG30" s="820"/>
      <c r="GJH30" s="820"/>
      <c r="GJI30" s="820"/>
      <c r="GJJ30" s="820"/>
      <c r="GJK30" s="820"/>
      <c r="GJL30" s="820"/>
      <c r="GJM30" s="820"/>
      <c r="GJN30" s="820"/>
      <c r="GJO30" s="820"/>
      <c r="GJP30" s="820"/>
      <c r="GJQ30" s="820"/>
      <c r="GJR30" s="820"/>
      <c r="GJS30" s="820"/>
      <c r="GJT30" s="820"/>
      <c r="GJU30" s="820"/>
      <c r="GJV30" s="820"/>
      <c r="GJW30" s="820"/>
      <c r="GJX30" s="820"/>
      <c r="GJY30" s="820"/>
      <c r="GJZ30" s="820"/>
      <c r="GKA30" s="820"/>
      <c r="GKB30" s="820"/>
      <c r="GKC30" s="820"/>
      <c r="GKD30" s="820"/>
      <c r="GKE30" s="820"/>
      <c r="GKF30" s="820"/>
      <c r="GKG30" s="820"/>
      <c r="GKH30" s="820"/>
      <c r="GKI30" s="820"/>
      <c r="GKJ30" s="820"/>
      <c r="GKK30" s="820"/>
      <c r="GKL30" s="820"/>
      <c r="GKM30" s="820"/>
      <c r="GKN30" s="820"/>
      <c r="GKO30" s="820"/>
      <c r="GKP30" s="820"/>
      <c r="GKQ30" s="820"/>
      <c r="GKR30" s="820"/>
      <c r="GKS30" s="820"/>
      <c r="GKT30" s="820"/>
      <c r="GKU30" s="820"/>
      <c r="GKV30" s="820"/>
      <c r="GKW30" s="820"/>
      <c r="GKX30" s="820"/>
      <c r="GKY30" s="820"/>
      <c r="GKZ30" s="820"/>
      <c r="GLA30" s="820"/>
      <c r="GLB30" s="820"/>
      <c r="GLC30" s="820"/>
      <c r="GLD30" s="820"/>
      <c r="GLE30" s="820"/>
      <c r="GLF30" s="820"/>
      <c r="GLG30" s="820"/>
      <c r="GLH30" s="820"/>
      <c r="GLI30" s="820"/>
      <c r="GLJ30" s="820"/>
      <c r="GLK30" s="820"/>
      <c r="GLL30" s="820"/>
      <c r="GLM30" s="820"/>
      <c r="GLN30" s="820"/>
      <c r="GLO30" s="820"/>
      <c r="GLP30" s="820"/>
      <c r="GLQ30" s="820"/>
      <c r="GLR30" s="820"/>
      <c r="GLS30" s="820"/>
      <c r="GLT30" s="820"/>
      <c r="GLU30" s="820"/>
      <c r="GLV30" s="820"/>
      <c r="GLW30" s="820"/>
      <c r="GLX30" s="820"/>
      <c r="GLY30" s="820"/>
      <c r="GLZ30" s="820"/>
      <c r="GMA30" s="820"/>
      <c r="GMB30" s="820"/>
      <c r="GMC30" s="820"/>
      <c r="GMD30" s="820"/>
      <c r="GME30" s="820"/>
      <c r="GMF30" s="820"/>
      <c r="GMG30" s="820"/>
      <c r="GMH30" s="820"/>
      <c r="GMI30" s="820"/>
      <c r="GMJ30" s="820"/>
      <c r="GMK30" s="820"/>
      <c r="GML30" s="820"/>
      <c r="GMM30" s="820"/>
      <c r="GMN30" s="820"/>
      <c r="GMO30" s="820"/>
      <c r="GMP30" s="820"/>
      <c r="GMQ30" s="820"/>
      <c r="GMR30" s="820"/>
      <c r="GMS30" s="820"/>
      <c r="GMT30" s="820"/>
      <c r="GMU30" s="820"/>
      <c r="GMV30" s="820"/>
      <c r="GMW30" s="820"/>
      <c r="GMX30" s="820"/>
      <c r="GMY30" s="820"/>
      <c r="GMZ30" s="820"/>
      <c r="GNA30" s="820"/>
      <c r="GNB30" s="820"/>
      <c r="GNC30" s="820"/>
      <c r="GND30" s="820"/>
      <c r="GNE30" s="820"/>
      <c r="GNF30" s="820"/>
      <c r="GNG30" s="820"/>
      <c r="GNH30" s="820"/>
      <c r="GNI30" s="820"/>
      <c r="GNJ30" s="820"/>
      <c r="GNK30" s="820"/>
      <c r="GNL30" s="820"/>
      <c r="GNM30" s="820"/>
      <c r="GNN30" s="820"/>
      <c r="GNO30" s="820"/>
      <c r="GNP30" s="820"/>
      <c r="GNQ30" s="820"/>
      <c r="GNR30" s="820"/>
      <c r="GNS30" s="820"/>
      <c r="GNT30" s="820"/>
      <c r="GNU30" s="820"/>
      <c r="GNV30" s="820"/>
      <c r="GNW30" s="820"/>
      <c r="GNX30" s="820"/>
      <c r="GNY30" s="820"/>
      <c r="GNZ30" s="820"/>
      <c r="GOA30" s="820"/>
      <c r="GOB30" s="820"/>
      <c r="GOC30" s="820"/>
      <c r="GOD30" s="820"/>
      <c r="GOE30" s="820"/>
      <c r="GOF30" s="820"/>
      <c r="GOG30" s="820"/>
      <c r="GOH30" s="820"/>
      <c r="GOI30" s="820"/>
      <c r="GOJ30" s="820"/>
      <c r="GOK30" s="820"/>
      <c r="GOL30" s="820"/>
      <c r="GOM30" s="820"/>
      <c r="GON30" s="820"/>
      <c r="GOO30" s="820"/>
      <c r="GOP30" s="820"/>
      <c r="GOQ30" s="820"/>
      <c r="GOR30" s="820"/>
      <c r="GOS30" s="820"/>
      <c r="GOT30" s="820"/>
      <c r="GOU30" s="820"/>
      <c r="GOV30" s="820"/>
      <c r="GOW30" s="820"/>
      <c r="GOX30" s="820"/>
      <c r="GOY30" s="820"/>
      <c r="GOZ30" s="820"/>
      <c r="GPA30" s="820"/>
      <c r="GPB30" s="820"/>
      <c r="GPC30" s="820"/>
      <c r="GPD30" s="820"/>
      <c r="GPE30" s="820"/>
      <c r="GPF30" s="820"/>
      <c r="GPG30" s="820"/>
      <c r="GPH30" s="820"/>
      <c r="GPI30" s="820"/>
      <c r="GPJ30" s="820"/>
      <c r="GPK30" s="820"/>
      <c r="GPL30" s="820"/>
      <c r="GPM30" s="820"/>
      <c r="GPN30" s="820"/>
      <c r="GPO30" s="820"/>
      <c r="GPP30" s="820"/>
      <c r="GPQ30" s="820"/>
      <c r="GPR30" s="820"/>
      <c r="GPS30" s="820"/>
      <c r="GPT30" s="820"/>
      <c r="GPU30" s="820"/>
      <c r="GPV30" s="820"/>
      <c r="GPW30" s="820"/>
      <c r="GPX30" s="820"/>
      <c r="GPY30" s="820"/>
      <c r="GPZ30" s="820"/>
      <c r="GQA30" s="820"/>
      <c r="GQB30" s="820"/>
      <c r="GQC30" s="820"/>
      <c r="GQD30" s="820"/>
      <c r="GQE30" s="820"/>
      <c r="GQF30" s="820"/>
      <c r="GQG30" s="820"/>
      <c r="GQH30" s="820"/>
      <c r="GQI30" s="820"/>
      <c r="GQJ30" s="820"/>
      <c r="GQK30" s="820"/>
      <c r="GQL30" s="820"/>
      <c r="GQM30" s="820"/>
      <c r="GQN30" s="820"/>
      <c r="GQO30" s="820"/>
      <c r="GQP30" s="820"/>
      <c r="GQQ30" s="820"/>
      <c r="GQR30" s="820"/>
      <c r="GQS30" s="820"/>
      <c r="GQT30" s="820"/>
      <c r="GQU30" s="820"/>
      <c r="GQV30" s="820"/>
      <c r="GQW30" s="820"/>
      <c r="GQX30" s="820"/>
      <c r="GQY30" s="820"/>
      <c r="GQZ30" s="820"/>
      <c r="GRA30" s="820"/>
      <c r="GRB30" s="820"/>
      <c r="GRC30" s="820"/>
      <c r="GRD30" s="820"/>
      <c r="GRE30" s="820"/>
      <c r="GRF30" s="820"/>
      <c r="GRG30" s="820"/>
      <c r="GRH30" s="820"/>
      <c r="GRI30" s="820"/>
      <c r="GRJ30" s="820"/>
      <c r="GRK30" s="820"/>
      <c r="GRL30" s="820"/>
      <c r="GRM30" s="820"/>
      <c r="GRN30" s="820"/>
      <c r="GRO30" s="820"/>
      <c r="GRP30" s="820"/>
      <c r="GRQ30" s="820"/>
      <c r="GRR30" s="820"/>
      <c r="GRS30" s="820"/>
      <c r="GRT30" s="820"/>
      <c r="GRU30" s="820"/>
      <c r="GRV30" s="820"/>
      <c r="GRW30" s="820"/>
      <c r="GRX30" s="820"/>
      <c r="GRY30" s="820"/>
      <c r="GRZ30" s="820"/>
      <c r="GSA30" s="820"/>
      <c r="GSB30" s="820"/>
      <c r="GSC30" s="820"/>
      <c r="GSD30" s="820"/>
      <c r="GSE30" s="820"/>
      <c r="GSF30" s="820"/>
      <c r="GSG30" s="820"/>
      <c r="GSH30" s="820"/>
      <c r="GSI30" s="820"/>
      <c r="GSJ30" s="820"/>
      <c r="GSK30" s="820"/>
      <c r="GSL30" s="820"/>
      <c r="GSM30" s="820"/>
      <c r="GSN30" s="820"/>
      <c r="GSO30" s="820"/>
      <c r="GSP30" s="820"/>
      <c r="GSQ30" s="820"/>
      <c r="GSR30" s="820"/>
      <c r="GSS30" s="820"/>
      <c r="GST30" s="820"/>
      <c r="GSU30" s="820"/>
      <c r="GSV30" s="820"/>
      <c r="GSW30" s="820"/>
      <c r="GSX30" s="820"/>
      <c r="GSY30" s="820"/>
      <c r="GSZ30" s="820"/>
      <c r="GTA30" s="820"/>
      <c r="GTB30" s="820"/>
      <c r="GTC30" s="820"/>
      <c r="GTD30" s="820"/>
      <c r="GTE30" s="820"/>
      <c r="GTF30" s="820"/>
      <c r="GTG30" s="820"/>
      <c r="GTH30" s="820"/>
      <c r="GTI30" s="820"/>
      <c r="GTJ30" s="820"/>
      <c r="GTK30" s="820"/>
      <c r="GTL30" s="820"/>
      <c r="GTM30" s="820"/>
      <c r="GTN30" s="820"/>
      <c r="GTO30" s="820"/>
      <c r="GTP30" s="820"/>
      <c r="GTQ30" s="820"/>
      <c r="GTR30" s="820"/>
      <c r="GTS30" s="820"/>
      <c r="GTT30" s="820"/>
      <c r="GTU30" s="820"/>
      <c r="GTV30" s="820"/>
      <c r="GTW30" s="820"/>
      <c r="GTX30" s="820"/>
      <c r="GTY30" s="820"/>
      <c r="GTZ30" s="820"/>
      <c r="GUA30" s="820"/>
      <c r="GUB30" s="820"/>
      <c r="GUC30" s="820"/>
      <c r="GUD30" s="820"/>
      <c r="GUE30" s="820"/>
      <c r="GUF30" s="820"/>
      <c r="GUG30" s="820"/>
      <c r="GUH30" s="820"/>
      <c r="GUI30" s="820"/>
      <c r="GUJ30" s="820"/>
      <c r="GUK30" s="820"/>
      <c r="GUL30" s="820"/>
      <c r="GUM30" s="820"/>
      <c r="GUN30" s="820"/>
      <c r="GUO30" s="820"/>
      <c r="GUP30" s="820"/>
      <c r="GUQ30" s="820"/>
      <c r="GUR30" s="820"/>
      <c r="GUS30" s="820"/>
      <c r="GUT30" s="820"/>
      <c r="GUU30" s="820"/>
      <c r="GUV30" s="820"/>
      <c r="GUW30" s="820"/>
      <c r="GUX30" s="820"/>
      <c r="GUY30" s="820"/>
      <c r="GUZ30" s="820"/>
      <c r="GVA30" s="820"/>
      <c r="GVB30" s="820"/>
      <c r="GVC30" s="820"/>
      <c r="GVD30" s="820"/>
      <c r="GVE30" s="820"/>
      <c r="GVF30" s="820"/>
      <c r="GVG30" s="820"/>
      <c r="GVH30" s="820"/>
      <c r="GVI30" s="820"/>
      <c r="GVJ30" s="820"/>
      <c r="GVK30" s="820"/>
      <c r="GVL30" s="820"/>
      <c r="GVM30" s="820"/>
      <c r="GVN30" s="820"/>
      <c r="GVO30" s="820"/>
      <c r="GVP30" s="820"/>
      <c r="GVQ30" s="820"/>
      <c r="GVR30" s="820"/>
      <c r="GVS30" s="820"/>
      <c r="GVT30" s="820"/>
      <c r="GVU30" s="820"/>
      <c r="GVV30" s="820"/>
      <c r="GVW30" s="820"/>
      <c r="GVX30" s="820"/>
      <c r="GVY30" s="820"/>
      <c r="GVZ30" s="820"/>
      <c r="GWA30" s="820"/>
      <c r="GWB30" s="820"/>
      <c r="GWC30" s="820"/>
      <c r="GWD30" s="820"/>
      <c r="GWE30" s="820"/>
      <c r="GWF30" s="820"/>
      <c r="GWG30" s="820"/>
      <c r="GWH30" s="820"/>
      <c r="GWI30" s="820"/>
      <c r="GWJ30" s="820"/>
      <c r="GWK30" s="820"/>
      <c r="GWL30" s="820"/>
      <c r="GWM30" s="820"/>
      <c r="GWN30" s="820"/>
      <c r="GWO30" s="820"/>
      <c r="GWP30" s="820"/>
      <c r="GWQ30" s="820"/>
      <c r="GWR30" s="820"/>
      <c r="GWS30" s="820"/>
      <c r="GWT30" s="820"/>
      <c r="GWU30" s="820"/>
      <c r="GWV30" s="820"/>
      <c r="GWW30" s="820"/>
      <c r="GWX30" s="820"/>
      <c r="GWY30" s="820"/>
      <c r="GWZ30" s="820"/>
      <c r="GXA30" s="820"/>
      <c r="GXB30" s="820"/>
      <c r="GXC30" s="820"/>
      <c r="GXD30" s="820"/>
      <c r="GXE30" s="820"/>
      <c r="GXF30" s="820"/>
      <c r="GXG30" s="820"/>
      <c r="GXH30" s="820"/>
      <c r="GXI30" s="820"/>
      <c r="GXJ30" s="820"/>
      <c r="GXK30" s="820"/>
      <c r="GXL30" s="820"/>
      <c r="GXM30" s="820"/>
      <c r="GXN30" s="820"/>
      <c r="GXO30" s="820"/>
      <c r="GXP30" s="820"/>
      <c r="GXQ30" s="820"/>
      <c r="GXR30" s="820"/>
      <c r="GXS30" s="820"/>
      <c r="GXT30" s="820"/>
      <c r="GXU30" s="820"/>
      <c r="GXV30" s="820"/>
      <c r="GXW30" s="820"/>
      <c r="GXX30" s="820"/>
      <c r="GXY30" s="820"/>
      <c r="GXZ30" s="820"/>
      <c r="GYA30" s="820"/>
      <c r="GYB30" s="820"/>
      <c r="GYC30" s="820"/>
      <c r="GYD30" s="820"/>
      <c r="GYE30" s="820"/>
      <c r="GYF30" s="820"/>
      <c r="GYG30" s="820"/>
      <c r="GYH30" s="820"/>
      <c r="GYI30" s="820"/>
      <c r="GYJ30" s="820"/>
      <c r="GYK30" s="820"/>
      <c r="GYL30" s="820"/>
      <c r="GYM30" s="820"/>
      <c r="GYN30" s="820"/>
      <c r="GYO30" s="820"/>
      <c r="GYP30" s="820"/>
      <c r="GYQ30" s="820"/>
      <c r="GYR30" s="820"/>
      <c r="GYS30" s="820"/>
      <c r="GYT30" s="820"/>
      <c r="GYU30" s="820"/>
      <c r="GYV30" s="820"/>
      <c r="GYW30" s="820"/>
      <c r="GYX30" s="820"/>
      <c r="GYY30" s="820"/>
      <c r="GYZ30" s="820"/>
      <c r="GZA30" s="820"/>
      <c r="GZB30" s="820"/>
      <c r="GZC30" s="820"/>
      <c r="GZD30" s="820"/>
      <c r="GZE30" s="820"/>
      <c r="GZF30" s="820"/>
      <c r="GZG30" s="820"/>
      <c r="GZH30" s="820"/>
      <c r="GZI30" s="820"/>
      <c r="GZJ30" s="820"/>
      <c r="GZK30" s="820"/>
      <c r="GZL30" s="820"/>
      <c r="GZM30" s="820"/>
      <c r="GZN30" s="820"/>
      <c r="GZO30" s="820"/>
      <c r="GZP30" s="820"/>
      <c r="GZQ30" s="820"/>
      <c r="GZR30" s="820"/>
      <c r="GZS30" s="820"/>
      <c r="GZT30" s="820"/>
      <c r="GZU30" s="820"/>
      <c r="GZV30" s="820"/>
      <c r="GZW30" s="820"/>
      <c r="GZX30" s="820"/>
      <c r="GZY30" s="820"/>
      <c r="GZZ30" s="820"/>
      <c r="HAA30" s="820"/>
      <c r="HAB30" s="820"/>
      <c r="HAC30" s="820"/>
      <c r="HAD30" s="820"/>
      <c r="HAE30" s="820"/>
      <c r="HAF30" s="820"/>
      <c r="HAG30" s="820"/>
      <c r="HAH30" s="820"/>
      <c r="HAI30" s="820"/>
      <c r="HAJ30" s="820"/>
      <c r="HAK30" s="820"/>
      <c r="HAL30" s="820"/>
      <c r="HAM30" s="820"/>
      <c r="HAN30" s="820"/>
      <c r="HAO30" s="820"/>
      <c r="HAP30" s="820"/>
      <c r="HAQ30" s="820"/>
      <c r="HAR30" s="820"/>
      <c r="HAS30" s="820"/>
      <c r="HAT30" s="820"/>
      <c r="HAU30" s="820"/>
      <c r="HAV30" s="820"/>
      <c r="HAW30" s="820"/>
      <c r="HAX30" s="820"/>
      <c r="HAY30" s="820"/>
      <c r="HAZ30" s="820"/>
      <c r="HBA30" s="820"/>
      <c r="HBB30" s="820"/>
      <c r="HBC30" s="820"/>
      <c r="HBD30" s="820"/>
      <c r="HBE30" s="820"/>
      <c r="HBF30" s="820"/>
      <c r="HBG30" s="820"/>
      <c r="HBH30" s="820"/>
      <c r="HBI30" s="820"/>
      <c r="HBJ30" s="820"/>
      <c r="HBK30" s="820"/>
      <c r="HBL30" s="820"/>
      <c r="HBM30" s="820"/>
      <c r="HBN30" s="820"/>
      <c r="HBO30" s="820"/>
      <c r="HBP30" s="820"/>
      <c r="HBQ30" s="820"/>
      <c r="HBR30" s="820"/>
      <c r="HBS30" s="820"/>
      <c r="HBT30" s="820"/>
      <c r="HBU30" s="820"/>
      <c r="HBV30" s="820"/>
      <c r="HBW30" s="820"/>
      <c r="HBX30" s="820"/>
      <c r="HBY30" s="820"/>
      <c r="HBZ30" s="820"/>
      <c r="HCA30" s="820"/>
      <c r="HCB30" s="820"/>
      <c r="HCC30" s="820"/>
      <c r="HCD30" s="820"/>
      <c r="HCE30" s="820"/>
      <c r="HCF30" s="820"/>
      <c r="HCG30" s="820"/>
      <c r="HCH30" s="820"/>
      <c r="HCI30" s="820"/>
      <c r="HCJ30" s="820"/>
      <c r="HCK30" s="820"/>
      <c r="HCL30" s="820"/>
      <c r="HCM30" s="820"/>
      <c r="HCN30" s="820"/>
      <c r="HCO30" s="820"/>
      <c r="HCP30" s="820"/>
      <c r="HCQ30" s="820"/>
      <c r="HCR30" s="820"/>
      <c r="HCS30" s="820"/>
      <c r="HCT30" s="820"/>
      <c r="HCU30" s="820"/>
      <c r="HCV30" s="820"/>
      <c r="HCW30" s="820"/>
      <c r="HCX30" s="820"/>
      <c r="HCY30" s="820"/>
      <c r="HCZ30" s="820"/>
      <c r="HDA30" s="820"/>
      <c r="HDB30" s="820"/>
      <c r="HDC30" s="820"/>
      <c r="HDD30" s="820"/>
      <c r="HDE30" s="820"/>
      <c r="HDF30" s="820"/>
      <c r="HDG30" s="820"/>
      <c r="HDH30" s="820"/>
      <c r="HDI30" s="820"/>
      <c r="HDJ30" s="820"/>
      <c r="HDK30" s="820"/>
      <c r="HDL30" s="820"/>
      <c r="HDM30" s="820"/>
      <c r="HDN30" s="820"/>
      <c r="HDO30" s="820"/>
      <c r="HDP30" s="820"/>
      <c r="HDQ30" s="820"/>
      <c r="HDR30" s="820"/>
      <c r="HDS30" s="820"/>
      <c r="HDT30" s="820"/>
      <c r="HDU30" s="820"/>
      <c r="HDV30" s="820"/>
      <c r="HDW30" s="820"/>
      <c r="HDX30" s="820"/>
      <c r="HDY30" s="820"/>
      <c r="HDZ30" s="820"/>
      <c r="HEA30" s="820"/>
      <c r="HEB30" s="820"/>
      <c r="HEC30" s="820"/>
      <c r="HED30" s="820"/>
      <c r="HEE30" s="820"/>
      <c r="HEF30" s="820"/>
      <c r="HEG30" s="820"/>
      <c r="HEH30" s="820"/>
      <c r="HEI30" s="820"/>
      <c r="HEJ30" s="820"/>
      <c r="HEK30" s="820"/>
      <c r="HEL30" s="820"/>
      <c r="HEM30" s="820"/>
      <c r="HEN30" s="820"/>
      <c r="HEO30" s="820"/>
      <c r="HEP30" s="820"/>
      <c r="HEQ30" s="820"/>
      <c r="HER30" s="820"/>
      <c r="HES30" s="820"/>
      <c r="HET30" s="820"/>
      <c r="HEU30" s="820"/>
      <c r="HEV30" s="820"/>
      <c r="HEW30" s="820"/>
      <c r="HEX30" s="820"/>
      <c r="HEY30" s="820"/>
      <c r="HEZ30" s="820"/>
      <c r="HFA30" s="820"/>
      <c r="HFB30" s="820"/>
      <c r="HFC30" s="820"/>
      <c r="HFD30" s="820"/>
      <c r="HFE30" s="820"/>
      <c r="HFF30" s="820"/>
      <c r="HFG30" s="820"/>
      <c r="HFH30" s="820"/>
      <c r="HFI30" s="820"/>
      <c r="HFJ30" s="820"/>
      <c r="HFK30" s="820"/>
      <c r="HFL30" s="820"/>
      <c r="HFM30" s="820"/>
      <c r="HFN30" s="820"/>
      <c r="HFO30" s="820"/>
      <c r="HFP30" s="820"/>
      <c r="HFQ30" s="820"/>
      <c r="HFR30" s="820"/>
      <c r="HFS30" s="820"/>
      <c r="HFT30" s="820"/>
      <c r="HFU30" s="820"/>
      <c r="HFV30" s="820"/>
      <c r="HFW30" s="820"/>
      <c r="HFX30" s="820"/>
      <c r="HFY30" s="820"/>
      <c r="HFZ30" s="820"/>
      <c r="HGA30" s="820"/>
      <c r="HGB30" s="820"/>
      <c r="HGC30" s="820"/>
      <c r="HGD30" s="820"/>
      <c r="HGE30" s="820"/>
      <c r="HGF30" s="820"/>
      <c r="HGG30" s="820"/>
      <c r="HGH30" s="820"/>
      <c r="HGI30" s="820"/>
      <c r="HGJ30" s="820"/>
      <c r="HGK30" s="820"/>
      <c r="HGL30" s="820"/>
      <c r="HGM30" s="820"/>
      <c r="HGN30" s="820"/>
      <c r="HGO30" s="820"/>
      <c r="HGP30" s="820"/>
      <c r="HGQ30" s="820"/>
      <c r="HGR30" s="820"/>
      <c r="HGS30" s="820"/>
      <c r="HGT30" s="820"/>
      <c r="HGU30" s="820"/>
      <c r="HGV30" s="820"/>
      <c r="HGW30" s="820"/>
      <c r="HGX30" s="820"/>
      <c r="HGY30" s="820"/>
      <c r="HGZ30" s="820"/>
      <c r="HHA30" s="820"/>
      <c r="HHB30" s="820"/>
      <c r="HHC30" s="820"/>
      <c r="HHD30" s="820"/>
      <c r="HHE30" s="820"/>
      <c r="HHF30" s="820"/>
      <c r="HHG30" s="820"/>
      <c r="HHH30" s="820"/>
      <c r="HHI30" s="820"/>
      <c r="HHJ30" s="820"/>
      <c r="HHK30" s="820"/>
      <c r="HHL30" s="820"/>
      <c r="HHM30" s="820"/>
      <c r="HHN30" s="820"/>
      <c r="HHO30" s="820"/>
      <c r="HHP30" s="820"/>
      <c r="HHQ30" s="820"/>
      <c r="HHR30" s="820"/>
      <c r="HHS30" s="820"/>
      <c r="HHT30" s="820"/>
      <c r="HHU30" s="820"/>
      <c r="HHV30" s="820"/>
      <c r="HHW30" s="820"/>
      <c r="HHX30" s="820"/>
      <c r="HHY30" s="820"/>
      <c r="HHZ30" s="820"/>
      <c r="HIA30" s="820"/>
      <c r="HIB30" s="820"/>
      <c r="HIC30" s="820"/>
      <c r="HID30" s="820"/>
      <c r="HIE30" s="820"/>
      <c r="HIF30" s="820"/>
      <c r="HIG30" s="820"/>
      <c r="HIH30" s="820"/>
      <c r="HII30" s="820"/>
      <c r="HIJ30" s="820"/>
      <c r="HIK30" s="820"/>
      <c r="HIL30" s="820"/>
      <c r="HIM30" s="820"/>
      <c r="HIN30" s="820"/>
      <c r="HIO30" s="820"/>
      <c r="HIP30" s="820"/>
      <c r="HIQ30" s="820"/>
      <c r="HIR30" s="820"/>
      <c r="HIS30" s="820"/>
      <c r="HIT30" s="820"/>
      <c r="HIU30" s="820"/>
      <c r="HIV30" s="820"/>
      <c r="HIW30" s="820"/>
      <c r="HIX30" s="820"/>
      <c r="HIY30" s="820"/>
      <c r="HIZ30" s="820"/>
      <c r="HJA30" s="820"/>
      <c r="HJB30" s="820"/>
      <c r="HJC30" s="820"/>
      <c r="HJD30" s="820"/>
      <c r="HJE30" s="820"/>
      <c r="HJF30" s="820"/>
      <c r="HJG30" s="820"/>
      <c r="HJH30" s="820"/>
      <c r="HJI30" s="820"/>
      <c r="HJJ30" s="820"/>
      <c r="HJK30" s="820"/>
      <c r="HJL30" s="820"/>
      <c r="HJM30" s="820"/>
      <c r="HJN30" s="820"/>
      <c r="HJO30" s="820"/>
      <c r="HJP30" s="820"/>
      <c r="HJQ30" s="820"/>
      <c r="HJR30" s="820"/>
      <c r="HJS30" s="820"/>
      <c r="HJT30" s="820"/>
      <c r="HJU30" s="820"/>
      <c r="HJV30" s="820"/>
      <c r="HJW30" s="820"/>
      <c r="HJX30" s="820"/>
      <c r="HJY30" s="820"/>
      <c r="HJZ30" s="820"/>
      <c r="HKA30" s="820"/>
      <c r="HKB30" s="820"/>
      <c r="HKC30" s="820"/>
      <c r="HKD30" s="820"/>
      <c r="HKE30" s="820"/>
      <c r="HKF30" s="820"/>
      <c r="HKG30" s="820"/>
      <c r="HKH30" s="820"/>
      <c r="HKI30" s="820"/>
      <c r="HKJ30" s="820"/>
      <c r="HKK30" s="820"/>
      <c r="HKL30" s="820"/>
      <c r="HKM30" s="820"/>
      <c r="HKN30" s="820"/>
      <c r="HKO30" s="820"/>
      <c r="HKP30" s="820"/>
      <c r="HKQ30" s="820"/>
      <c r="HKR30" s="820"/>
      <c r="HKS30" s="820"/>
      <c r="HKT30" s="820"/>
      <c r="HKU30" s="820"/>
      <c r="HKV30" s="820"/>
      <c r="HKW30" s="820"/>
      <c r="HKX30" s="820"/>
      <c r="HKY30" s="820"/>
      <c r="HKZ30" s="820"/>
      <c r="HLA30" s="820"/>
      <c r="HLB30" s="820"/>
      <c r="HLC30" s="820"/>
      <c r="HLD30" s="820"/>
      <c r="HLE30" s="820"/>
      <c r="HLF30" s="820"/>
      <c r="HLG30" s="820"/>
      <c r="HLH30" s="820"/>
      <c r="HLI30" s="820"/>
      <c r="HLJ30" s="820"/>
      <c r="HLK30" s="820"/>
      <c r="HLL30" s="820"/>
      <c r="HLM30" s="820"/>
      <c r="HLN30" s="820"/>
      <c r="HLO30" s="820"/>
      <c r="HLP30" s="820"/>
      <c r="HLQ30" s="820"/>
      <c r="HLR30" s="820"/>
      <c r="HLS30" s="820"/>
      <c r="HLT30" s="820"/>
      <c r="HLU30" s="820"/>
      <c r="HLV30" s="820"/>
      <c r="HLW30" s="820"/>
      <c r="HLX30" s="820"/>
      <c r="HLY30" s="820"/>
      <c r="HLZ30" s="820"/>
      <c r="HMA30" s="820"/>
      <c r="HMB30" s="820"/>
      <c r="HMC30" s="820"/>
      <c r="HMD30" s="820"/>
      <c r="HME30" s="820"/>
      <c r="HMF30" s="820"/>
      <c r="HMG30" s="820"/>
      <c r="HMH30" s="820"/>
      <c r="HMI30" s="820"/>
      <c r="HMJ30" s="820"/>
      <c r="HMK30" s="820"/>
      <c r="HML30" s="820"/>
      <c r="HMM30" s="820"/>
      <c r="HMN30" s="820"/>
      <c r="HMO30" s="820"/>
      <c r="HMP30" s="820"/>
      <c r="HMQ30" s="820"/>
      <c r="HMR30" s="820"/>
      <c r="HMS30" s="820"/>
      <c r="HMT30" s="820"/>
      <c r="HMU30" s="820"/>
      <c r="HMV30" s="820"/>
      <c r="HMW30" s="820"/>
      <c r="HMX30" s="820"/>
      <c r="HMY30" s="820"/>
      <c r="HMZ30" s="820"/>
      <c r="HNA30" s="820"/>
      <c r="HNB30" s="820"/>
      <c r="HNC30" s="820"/>
      <c r="HND30" s="820"/>
      <c r="HNE30" s="820"/>
      <c r="HNF30" s="820"/>
      <c r="HNG30" s="820"/>
      <c r="HNH30" s="820"/>
      <c r="HNI30" s="820"/>
      <c r="HNJ30" s="820"/>
      <c r="HNK30" s="820"/>
      <c r="HNL30" s="820"/>
      <c r="HNM30" s="820"/>
      <c r="HNN30" s="820"/>
      <c r="HNO30" s="820"/>
      <c r="HNP30" s="820"/>
      <c r="HNQ30" s="820"/>
      <c r="HNR30" s="820"/>
      <c r="HNS30" s="820"/>
      <c r="HNT30" s="820"/>
      <c r="HNU30" s="820"/>
      <c r="HNV30" s="820"/>
      <c r="HNW30" s="820"/>
      <c r="HNX30" s="820"/>
      <c r="HNY30" s="820"/>
      <c r="HNZ30" s="820"/>
      <c r="HOA30" s="820"/>
      <c r="HOB30" s="820"/>
      <c r="HOC30" s="820"/>
      <c r="HOD30" s="820"/>
      <c r="HOE30" s="820"/>
      <c r="HOF30" s="820"/>
      <c r="HOG30" s="820"/>
      <c r="HOH30" s="820"/>
      <c r="HOI30" s="820"/>
      <c r="HOJ30" s="820"/>
      <c r="HOK30" s="820"/>
      <c r="HOL30" s="820"/>
      <c r="HOM30" s="820"/>
      <c r="HON30" s="820"/>
      <c r="HOO30" s="820"/>
      <c r="HOP30" s="820"/>
      <c r="HOQ30" s="820"/>
      <c r="HOR30" s="820"/>
      <c r="HOS30" s="820"/>
      <c r="HOT30" s="820"/>
      <c r="HOU30" s="820"/>
      <c r="HOV30" s="820"/>
      <c r="HOW30" s="820"/>
      <c r="HOX30" s="820"/>
      <c r="HOY30" s="820"/>
      <c r="HOZ30" s="820"/>
      <c r="HPA30" s="820"/>
      <c r="HPB30" s="820"/>
      <c r="HPC30" s="820"/>
      <c r="HPD30" s="820"/>
      <c r="HPE30" s="820"/>
      <c r="HPF30" s="820"/>
      <c r="HPG30" s="820"/>
      <c r="HPH30" s="820"/>
      <c r="HPI30" s="820"/>
      <c r="HPJ30" s="820"/>
      <c r="HPK30" s="820"/>
      <c r="HPL30" s="820"/>
      <c r="HPM30" s="820"/>
      <c r="HPN30" s="820"/>
      <c r="HPO30" s="820"/>
      <c r="HPP30" s="820"/>
      <c r="HPQ30" s="820"/>
      <c r="HPR30" s="820"/>
      <c r="HPS30" s="820"/>
      <c r="HPT30" s="820"/>
      <c r="HPU30" s="820"/>
      <c r="HPV30" s="820"/>
      <c r="HPW30" s="820"/>
      <c r="HPX30" s="820"/>
      <c r="HPY30" s="820"/>
      <c r="HPZ30" s="820"/>
      <c r="HQA30" s="820"/>
      <c r="HQB30" s="820"/>
      <c r="HQC30" s="820"/>
      <c r="HQD30" s="820"/>
      <c r="HQE30" s="820"/>
      <c r="HQF30" s="820"/>
      <c r="HQG30" s="820"/>
      <c r="HQH30" s="820"/>
      <c r="HQI30" s="820"/>
      <c r="HQJ30" s="820"/>
      <c r="HQK30" s="820"/>
      <c r="HQL30" s="820"/>
      <c r="HQM30" s="820"/>
      <c r="HQN30" s="820"/>
      <c r="HQO30" s="820"/>
      <c r="HQP30" s="820"/>
      <c r="HQQ30" s="820"/>
      <c r="HQR30" s="820"/>
      <c r="HQS30" s="820"/>
      <c r="HQT30" s="820"/>
      <c r="HQU30" s="820"/>
      <c r="HQV30" s="820"/>
      <c r="HQW30" s="820"/>
      <c r="HQX30" s="820"/>
      <c r="HQY30" s="820"/>
      <c r="HQZ30" s="820"/>
      <c r="HRA30" s="820"/>
      <c r="HRB30" s="820"/>
      <c r="HRC30" s="820"/>
      <c r="HRD30" s="820"/>
      <c r="HRE30" s="820"/>
      <c r="HRF30" s="820"/>
      <c r="HRG30" s="820"/>
      <c r="HRH30" s="820"/>
      <c r="HRI30" s="820"/>
      <c r="HRJ30" s="820"/>
      <c r="HRK30" s="820"/>
      <c r="HRL30" s="820"/>
      <c r="HRM30" s="820"/>
      <c r="HRN30" s="820"/>
      <c r="HRO30" s="820"/>
      <c r="HRP30" s="820"/>
      <c r="HRQ30" s="820"/>
      <c r="HRR30" s="820"/>
      <c r="HRS30" s="820"/>
      <c r="HRT30" s="820"/>
      <c r="HRU30" s="820"/>
      <c r="HRV30" s="820"/>
      <c r="HRW30" s="820"/>
      <c r="HRX30" s="820"/>
      <c r="HRY30" s="820"/>
      <c r="HRZ30" s="820"/>
      <c r="HSA30" s="820"/>
      <c r="HSB30" s="820"/>
      <c r="HSC30" s="820"/>
      <c r="HSD30" s="820"/>
      <c r="HSE30" s="820"/>
      <c r="HSF30" s="820"/>
      <c r="HSG30" s="820"/>
      <c r="HSH30" s="820"/>
      <c r="HSI30" s="820"/>
      <c r="HSJ30" s="820"/>
      <c r="HSK30" s="820"/>
      <c r="HSL30" s="820"/>
      <c r="HSM30" s="820"/>
      <c r="HSN30" s="820"/>
      <c r="HSO30" s="820"/>
      <c r="HSP30" s="820"/>
      <c r="HSQ30" s="820"/>
      <c r="HSR30" s="820"/>
      <c r="HSS30" s="820"/>
      <c r="HST30" s="820"/>
      <c r="HSU30" s="820"/>
      <c r="HSV30" s="820"/>
      <c r="HSW30" s="820"/>
      <c r="HSX30" s="820"/>
      <c r="HSY30" s="820"/>
      <c r="HSZ30" s="820"/>
      <c r="HTA30" s="820"/>
      <c r="HTB30" s="820"/>
      <c r="HTC30" s="820"/>
      <c r="HTD30" s="820"/>
      <c r="HTE30" s="820"/>
      <c r="HTF30" s="820"/>
      <c r="HTG30" s="820"/>
      <c r="HTH30" s="820"/>
      <c r="HTI30" s="820"/>
      <c r="HTJ30" s="820"/>
      <c r="HTK30" s="820"/>
      <c r="HTL30" s="820"/>
      <c r="HTM30" s="820"/>
      <c r="HTN30" s="820"/>
      <c r="HTO30" s="820"/>
      <c r="HTP30" s="820"/>
      <c r="HTQ30" s="820"/>
      <c r="HTR30" s="820"/>
      <c r="HTS30" s="820"/>
      <c r="HTT30" s="820"/>
      <c r="HTU30" s="820"/>
      <c r="HTV30" s="820"/>
      <c r="HTW30" s="820"/>
      <c r="HTX30" s="820"/>
      <c r="HTY30" s="820"/>
      <c r="HTZ30" s="820"/>
      <c r="HUA30" s="820"/>
      <c r="HUB30" s="820"/>
      <c r="HUC30" s="820"/>
      <c r="HUD30" s="820"/>
      <c r="HUE30" s="820"/>
      <c r="HUF30" s="820"/>
      <c r="HUG30" s="820"/>
      <c r="HUH30" s="820"/>
      <c r="HUI30" s="820"/>
      <c r="HUJ30" s="820"/>
      <c r="HUK30" s="820"/>
      <c r="HUL30" s="820"/>
      <c r="HUM30" s="820"/>
      <c r="HUN30" s="820"/>
      <c r="HUO30" s="820"/>
      <c r="HUP30" s="820"/>
      <c r="HUQ30" s="820"/>
      <c r="HUR30" s="820"/>
      <c r="HUS30" s="820"/>
      <c r="HUT30" s="820"/>
      <c r="HUU30" s="820"/>
      <c r="HUV30" s="820"/>
      <c r="HUW30" s="820"/>
      <c r="HUX30" s="820"/>
      <c r="HUY30" s="820"/>
      <c r="HUZ30" s="820"/>
      <c r="HVA30" s="820"/>
      <c r="HVB30" s="820"/>
      <c r="HVC30" s="820"/>
      <c r="HVD30" s="820"/>
      <c r="HVE30" s="820"/>
      <c r="HVF30" s="820"/>
      <c r="HVG30" s="820"/>
      <c r="HVH30" s="820"/>
      <c r="HVI30" s="820"/>
      <c r="HVJ30" s="820"/>
      <c r="HVK30" s="820"/>
      <c r="HVL30" s="820"/>
      <c r="HVM30" s="820"/>
      <c r="HVN30" s="820"/>
      <c r="HVO30" s="820"/>
      <c r="HVP30" s="820"/>
      <c r="HVQ30" s="820"/>
      <c r="HVR30" s="820"/>
      <c r="HVS30" s="820"/>
      <c r="HVT30" s="820"/>
      <c r="HVU30" s="820"/>
      <c r="HVV30" s="820"/>
      <c r="HVW30" s="820"/>
      <c r="HVX30" s="820"/>
      <c r="HVY30" s="820"/>
      <c r="HVZ30" s="820"/>
      <c r="HWA30" s="820"/>
      <c r="HWB30" s="820"/>
      <c r="HWC30" s="820"/>
      <c r="HWD30" s="820"/>
      <c r="HWE30" s="820"/>
      <c r="HWF30" s="820"/>
      <c r="HWG30" s="820"/>
      <c r="HWH30" s="820"/>
      <c r="HWI30" s="820"/>
      <c r="HWJ30" s="820"/>
      <c r="HWK30" s="820"/>
      <c r="HWL30" s="820"/>
      <c r="HWM30" s="820"/>
      <c r="HWN30" s="820"/>
      <c r="HWO30" s="820"/>
      <c r="HWP30" s="820"/>
      <c r="HWQ30" s="820"/>
      <c r="HWR30" s="820"/>
      <c r="HWS30" s="820"/>
      <c r="HWT30" s="820"/>
      <c r="HWU30" s="820"/>
      <c r="HWV30" s="820"/>
      <c r="HWW30" s="820"/>
      <c r="HWX30" s="820"/>
      <c r="HWY30" s="820"/>
      <c r="HWZ30" s="820"/>
      <c r="HXA30" s="820"/>
      <c r="HXB30" s="820"/>
      <c r="HXC30" s="820"/>
      <c r="HXD30" s="820"/>
      <c r="HXE30" s="820"/>
      <c r="HXF30" s="820"/>
      <c r="HXG30" s="820"/>
      <c r="HXH30" s="820"/>
      <c r="HXI30" s="820"/>
      <c r="HXJ30" s="820"/>
      <c r="HXK30" s="820"/>
      <c r="HXL30" s="820"/>
      <c r="HXM30" s="820"/>
      <c r="HXN30" s="820"/>
      <c r="HXO30" s="820"/>
      <c r="HXP30" s="820"/>
      <c r="HXQ30" s="820"/>
      <c r="HXR30" s="820"/>
      <c r="HXS30" s="820"/>
      <c r="HXT30" s="820"/>
      <c r="HXU30" s="820"/>
      <c r="HXV30" s="820"/>
      <c r="HXW30" s="820"/>
      <c r="HXX30" s="820"/>
      <c r="HXY30" s="820"/>
      <c r="HXZ30" s="820"/>
      <c r="HYA30" s="820"/>
      <c r="HYB30" s="820"/>
      <c r="HYC30" s="820"/>
      <c r="HYD30" s="820"/>
      <c r="HYE30" s="820"/>
      <c r="HYF30" s="820"/>
      <c r="HYG30" s="820"/>
      <c r="HYH30" s="820"/>
      <c r="HYI30" s="820"/>
      <c r="HYJ30" s="820"/>
      <c r="HYK30" s="820"/>
      <c r="HYL30" s="820"/>
      <c r="HYM30" s="820"/>
      <c r="HYN30" s="820"/>
      <c r="HYO30" s="820"/>
      <c r="HYP30" s="820"/>
      <c r="HYQ30" s="820"/>
      <c r="HYR30" s="820"/>
      <c r="HYS30" s="820"/>
      <c r="HYT30" s="820"/>
      <c r="HYU30" s="820"/>
      <c r="HYV30" s="820"/>
      <c r="HYW30" s="820"/>
      <c r="HYX30" s="820"/>
      <c r="HYY30" s="820"/>
      <c r="HYZ30" s="820"/>
      <c r="HZA30" s="820"/>
      <c r="HZB30" s="820"/>
      <c r="HZC30" s="820"/>
      <c r="HZD30" s="820"/>
      <c r="HZE30" s="820"/>
      <c r="HZF30" s="820"/>
      <c r="HZG30" s="820"/>
      <c r="HZH30" s="820"/>
      <c r="HZI30" s="820"/>
      <c r="HZJ30" s="820"/>
      <c r="HZK30" s="820"/>
      <c r="HZL30" s="820"/>
      <c r="HZM30" s="820"/>
      <c r="HZN30" s="820"/>
      <c r="HZO30" s="820"/>
      <c r="HZP30" s="820"/>
      <c r="HZQ30" s="820"/>
      <c r="HZR30" s="820"/>
      <c r="HZS30" s="820"/>
      <c r="HZT30" s="820"/>
      <c r="HZU30" s="820"/>
      <c r="HZV30" s="820"/>
      <c r="HZW30" s="820"/>
      <c r="HZX30" s="820"/>
      <c r="HZY30" s="820"/>
      <c r="HZZ30" s="820"/>
      <c r="IAA30" s="820"/>
      <c r="IAB30" s="820"/>
      <c r="IAC30" s="820"/>
      <c r="IAD30" s="820"/>
      <c r="IAE30" s="820"/>
      <c r="IAF30" s="820"/>
      <c r="IAG30" s="820"/>
      <c r="IAH30" s="820"/>
      <c r="IAI30" s="820"/>
      <c r="IAJ30" s="820"/>
      <c r="IAK30" s="820"/>
      <c r="IAL30" s="820"/>
      <c r="IAM30" s="820"/>
      <c r="IAN30" s="820"/>
      <c r="IAO30" s="820"/>
      <c r="IAP30" s="820"/>
      <c r="IAQ30" s="820"/>
      <c r="IAR30" s="820"/>
      <c r="IAS30" s="820"/>
      <c r="IAT30" s="820"/>
      <c r="IAU30" s="820"/>
      <c r="IAV30" s="820"/>
      <c r="IAW30" s="820"/>
      <c r="IAX30" s="820"/>
      <c r="IAY30" s="820"/>
      <c r="IAZ30" s="820"/>
      <c r="IBA30" s="820"/>
      <c r="IBB30" s="820"/>
      <c r="IBC30" s="820"/>
      <c r="IBD30" s="820"/>
      <c r="IBE30" s="820"/>
      <c r="IBF30" s="820"/>
      <c r="IBG30" s="820"/>
      <c r="IBH30" s="820"/>
      <c r="IBI30" s="820"/>
      <c r="IBJ30" s="820"/>
      <c r="IBK30" s="820"/>
      <c r="IBL30" s="820"/>
      <c r="IBM30" s="820"/>
      <c r="IBN30" s="820"/>
      <c r="IBO30" s="820"/>
      <c r="IBP30" s="820"/>
      <c r="IBQ30" s="820"/>
      <c r="IBR30" s="820"/>
      <c r="IBS30" s="820"/>
      <c r="IBT30" s="820"/>
      <c r="IBU30" s="820"/>
      <c r="IBV30" s="820"/>
      <c r="IBW30" s="820"/>
      <c r="IBX30" s="820"/>
      <c r="IBY30" s="820"/>
      <c r="IBZ30" s="820"/>
      <c r="ICA30" s="820"/>
      <c r="ICB30" s="820"/>
      <c r="ICC30" s="820"/>
      <c r="ICD30" s="820"/>
      <c r="ICE30" s="820"/>
      <c r="ICF30" s="820"/>
      <c r="ICG30" s="820"/>
      <c r="ICH30" s="820"/>
      <c r="ICI30" s="820"/>
      <c r="ICJ30" s="820"/>
      <c r="ICK30" s="820"/>
      <c r="ICL30" s="820"/>
      <c r="ICM30" s="820"/>
      <c r="ICN30" s="820"/>
      <c r="ICO30" s="820"/>
      <c r="ICP30" s="820"/>
      <c r="ICQ30" s="820"/>
      <c r="ICR30" s="820"/>
      <c r="ICS30" s="820"/>
      <c r="ICT30" s="820"/>
      <c r="ICU30" s="820"/>
      <c r="ICV30" s="820"/>
      <c r="ICW30" s="820"/>
      <c r="ICX30" s="820"/>
      <c r="ICY30" s="820"/>
      <c r="ICZ30" s="820"/>
      <c r="IDA30" s="820"/>
      <c r="IDB30" s="820"/>
      <c r="IDC30" s="820"/>
      <c r="IDD30" s="820"/>
      <c r="IDE30" s="820"/>
      <c r="IDF30" s="820"/>
      <c r="IDG30" s="820"/>
      <c r="IDH30" s="820"/>
      <c r="IDI30" s="820"/>
      <c r="IDJ30" s="820"/>
      <c r="IDK30" s="820"/>
      <c r="IDL30" s="820"/>
      <c r="IDM30" s="820"/>
      <c r="IDN30" s="820"/>
      <c r="IDO30" s="820"/>
      <c r="IDP30" s="820"/>
      <c r="IDQ30" s="820"/>
      <c r="IDR30" s="820"/>
      <c r="IDS30" s="820"/>
      <c r="IDT30" s="820"/>
      <c r="IDU30" s="820"/>
      <c r="IDV30" s="820"/>
      <c r="IDW30" s="820"/>
      <c r="IDX30" s="820"/>
      <c r="IDY30" s="820"/>
      <c r="IDZ30" s="820"/>
      <c r="IEA30" s="820"/>
      <c r="IEB30" s="820"/>
      <c r="IEC30" s="820"/>
      <c r="IED30" s="820"/>
      <c r="IEE30" s="820"/>
      <c r="IEF30" s="820"/>
      <c r="IEG30" s="820"/>
      <c r="IEH30" s="820"/>
      <c r="IEI30" s="820"/>
      <c r="IEJ30" s="820"/>
      <c r="IEK30" s="820"/>
      <c r="IEL30" s="820"/>
      <c r="IEM30" s="820"/>
      <c r="IEN30" s="820"/>
      <c r="IEO30" s="820"/>
      <c r="IEP30" s="820"/>
      <c r="IEQ30" s="820"/>
      <c r="IER30" s="820"/>
      <c r="IES30" s="820"/>
      <c r="IET30" s="820"/>
      <c r="IEU30" s="820"/>
      <c r="IEV30" s="820"/>
      <c r="IEW30" s="820"/>
      <c r="IEX30" s="820"/>
      <c r="IEY30" s="820"/>
      <c r="IEZ30" s="820"/>
      <c r="IFA30" s="820"/>
      <c r="IFB30" s="820"/>
      <c r="IFC30" s="820"/>
      <c r="IFD30" s="820"/>
      <c r="IFE30" s="820"/>
      <c r="IFF30" s="820"/>
      <c r="IFG30" s="820"/>
      <c r="IFH30" s="820"/>
      <c r="IFI30" s="820"/>
      <c r="IFJ30" s="820"/>
      <c r="IFK30" s="820"/>
      <c r="IFL30" s="820"/>
      <c r="IFM30" s="820"/>
      <c r="IFN30" s="820"/>
      <c r="IFO30" s="820"/>
      <c r="IFP30" s="820"/>
      <c r="IFQ30" s="820"/>
      <c r="IFR30" s="820"/>
      <c r="IFS30" s="820"/>
      <c r="IFT30" s="820"/>
      <c r="IFU30" s="820"/>
      <c r="IFV30" s="820"/>
      <c r="IFW30" s="820"/>
      <c r="IFX30" s="820"/>
      <c r="IFY30" s="820"/>
      <c r="IFZ30" s="820"/>
      <c r="IGA30" s="820"/>
      <c r="IGB30" s="820"/>
      <c r="IGC30" s="820"/>
      <c r="IGD30" s="820"/>
      <c r="IGE30" s="820"/>
      <c r="IGF30" s="820"/>
      <c r="IGG30" s="820"/>
      <c r="IGH30" s="820"/>
      <c r="IGI30" s="820"/>
      <c r="IGJ30" s="820"/>
      <c r="IGK30" s="820"/>
      <c r="IGL30" s="820"/>
      <c r="IGM30" s="820"/>
      <c r="IGN30" s="820"/>
      <c r="IGO30" s="820"/>
      <c r="IGP30" s="820"/>
      <c r="IGQ30" s="820"/>
      <c r="IGR30" s="820"/>
      <c r="IGS30" s="820"/>
      <c r="IGT30" s="820"/>
      <c r="IGU30" s="820"/>
      <c r="IGV30" s="820"/>
      <c r="IGW30" s="820"/>
      <c r="IGX30" s="820"/>
      <c r="IGY30" s="820"/>
      <c r="IGZ30" s="820"/>
      <c r="IHA30" s="820"/>
      <c r="IHB30" s="820"/>
      <c r="IHC30" s="820"/>
      <c r="IHD30" s="820"/>
      <c r="IHE30" s="820"/>
      <c r="IHF30" s="820"/>
      <c r="IHG30" s="820"/>
      <c r="IHH30" s="820"/>
      <c r="IHI30" s="820"/>
      <c r="IHJ30" s="820"/>
      <c r="IHK30" s="820"/>
      <c r="IHL30" s="820"/>
      <c r="IHM30" s="820"/>
      <c r="IHN30" s="820"/>
      <c r="IHO30" s="820"/>
      <c r="IHP30" s="820"/>
      <c r="IHQ30" s="820"/>
      <c r="IHR30" s="820"/>
      <c r="IHS30" s="820"/>
      <c r="IHT30" s="820"/>
      <c r="IHU30" s="820"/>
      <c r="IHV30" s="820"/>
      <c r="IHW30" s="820"/>
      <c r="IHX30" s="820"/>
      <c r="IHY30" s="820"/>
      <c r="IHZ30" s="820"/>
      <c r="IIA30" s="820"/>
      <c r="IIB30" s="820"/>
      <c r="IIC30" s="820"/>
      <c r="IID30" s="820"/>
      <c r="IIE30" s="820"/>
      <c r="IIF30" s="820"/>
      <c r="IIG30" s="820"/>
      <c r="IIH30" s="820"/>
      <c r="III30" s="820"/>
      <c r="IIJ30" s="820"/>
      <c r="IIK30" s="820"/>
      <c r="IIL30" s="820"/>
      <c r="IIM30" s="820"/>
      <c r="IIN30" s="820"/>
      <c r="IIO30" s="820"/>
      <c r="IIP30" s="820"/>
      <c r="IIQ30" s="820"/>
      <c r="IIR30" s="820"/>
      <c r="IIS30" s="820"/>
      <c r="IIT30" s="820"/>
      <c r="IIU30" s="820"/>
      <c r="IIV30" s="820"/>
      <c r="IIW30" s="820"/>
      <c r="IIX30" s="820"/>
      <c r="IIY30" s="820"/>
      <c r="IIZ30" s="820"/>
      <c r="IJA30" s="820"/>
      <c r="IJB30" s="820"/>
      <c r="IJC30" s="820"/>
      <c r="IJD30" s="820"/>
      <c r="IJE30" s="820"/>
      <c r="IJF30" s="820"/>
      <c r="IJG30" s="820"/>
      <c r="IJH30" s="820"/>
      <c r="IJI30" s="820"/>
      <c r="IJJ30" s="820"/>
      <c r="IJK30" s="820"/>
      <c r="IJL30" s="820"/>
      <c r="IJM30" s="820"/>
      <c r="IJN30" s="820"/>
      <c r="IJO30" s="820"/>
      <c r="IJP30" s="820"/>
      <c r="IJQ30" s="820"/>
      <c r="IJR30" s="820"/>
      <c r="IJS30" s="820"/>
      <c r="IJT30" s="820"/>
      <c r="IJU30" s="820"/>
      <c r="IJV30" s="820"/>
      <c r="IJW30" s="820"/>
      <c r="IJX30" s="820"/>
      <c r="IJY30" s="820"/>
      <c r="IJZ30" s="820"/>
      <c r="IKA30" s="820"/>
      <c r="IKB30" s="820"/>
      <c r="IKC30" s="820"/>
      <c r="IKD30" s="820"/>
      <c r="IKE30" s="820"/>
      <c r="IKF30" s="820"/>
      <c r="IKG30" s="820"/>
      <c r="IKH30" s="820"/>
      <c r="IKI30" s="820"/>
      <c r="IKJ30" s="820"/>
      <c r="IKK30" s="820"/>
      <c r="IKL30" s="820"/>
      <c r="IKM30" s="820"/>
      <c r="IKN30" s="820"/>
      <c r="IKO30" s="820"/>
      <c r="IKP30" s="820"/>
      <c r="IKQ30" s="820"/>
      <c r="IKR30" s="820"/>
      <c r="IKS30" s="820"/>
      <c r="IKT30" s="820"/>
      <c r="IKU30" s="820"/>
      <c r="IKV30" s="820"/>
      <c r="IKW30" s="820"/>
      <c r="IKX30" s="820"/>
      <c r="IKY30" s="820"/>
      <c r="IKZ30" s="820"/>
      <c r="ILA30" s="820"/>
      <c r="ILB30" s="820"/>
      <c r="ILC30" s="820"/>
      <c r="ILD30" s="820"/>
      <c r="ILE30" s="820"/>
      <c r="ILF30" s="820"/>
      <c r="ILG30" s="820"/>
      <c r="ILH30" s="820"/>
      <c r="ILI30" s="820"/>
      <c r="ILJ30" s="820"/>
      <c r="ILK30" s="820"/>
      <c r="ILL30" s="820"/>
      <c r="ILM30" s="820"/>
      <c r="ILN30" s="820"/>
      <c r="ILO30" s="820"/>
      <c r="ILP30" s="820"/>
      <c r="ILQ30" s="820"/>
      <c r="ILR30" s="820"/>
      <c r="ILS30" s="820"/>
      <c r="ILT30" s="820"/>
      <c r="ILU30" s="820"/>
      <c r="ILV30" s="820"/>
      <c r="ILW30" s="820"/>
      <c r="ILX30" s="820"/>
      <c r="ILY30" s="820"/>
      <c r="ILZ30" s="820"/>
      <c r="IMA30" s="820"/>
      <c r="IMB30" s="820"/>
      <c r="IMC30" s="820"/>
      <c r="IMD30" s="820"/>
      <c r="IME30" s="820"/>
      <c r="IMF30" s="820"/>
      <c r="IMG30" s="820"/>
      <c r="IMH30" s="820"/>
      <c r="IMI30" s="820"/>
      <c r="IMJ30" s="820"/>
      <c r="IMK30" s="820"/>
      <c r="IML30" s="820"/>
      <c r="IMM30" s="820"/>
      <c r="IMN30" s="820"/>
      <c r="IMO30" s="820"/>
      <c r="IMP30" s="820"/>
      <c r="IMQ30" s="820"/>
      <c r="IMR30" s="820"/>
      <c r="IMS30" s="820"/>
      <c r="IMT30" s="820"/>
      <c r="IMU30" s="820"/>
      <c r="IMV30" s="820"/>
      <c r="IMW30" s="820"/>
      <c r="IMX30" s="820"/>
      <c r="IMY30" s="820"/>
      <c r="IMZ30" s="820"/>
      <c r="INA30" s="820"/>
      <c r="INB30" s="820"/>
      <c r="INC30" s="820"/>
      <c r="IND30" s="820"/>
      <c r="INE30" s="820"/>
      <c r="INF30" s="820"/>
      <c r="ING30" s="820"/>
      <c r="INH30" s="820"/>
      <c r="INI30" s="820"/>
      <c r="INJ30" s="820"/>
      <c r="INK30" s="820"/>
      <c r="INL30" s="820"/>
      <c r="INM30" s="820"/>
      <c r="INN30" s="820"/>
      <c r="INO30" s="820"/>
      <c r="INP30" s="820"/>
      <c r="INQ30" s="820"/>
      <c r="INR30" s="820"/>
      <c r="INS30" s="820"/>
      <c r="INT30" s="820"/>
      <c r="INU30" s="820"/>
      <c r="INV30" s="820"/>
      <c r="INW30" s="820"/>
      <c r="INX30" s="820"/>
      <c r="INY30" s="820"/>
      <c r="INZ30" s="820"/>
      <c r="IOA30" s="820"/>
      <c r="IOB30" s="820"/>
      <c r="IOC30" s="820"/>
      <c r="IOD30" s="820"/>
      <c r="IOE30" s="820"/>
      <c r="IOF30" s="820"/>
      <c r="IOG30" s="820"/>
      <c r="IOH30" s="820"/>
      <c r="IOI30" s="820"/>
      <c r="IOJ30" s="820"/>
      <c r="IOK30" s="820"/>
      <c r="IOL30" s="820"/>
      <c r="IOM30" s="820"/>
      <c r="ION30" s="820"/>
      <c r="IOO30" s="820"/>
      <c r="IOP30" s="820"/>
      <c r="IOQ30" s="820"/>
      <c r="IOR30" s="820"/>
      <c r="IOS30" s="820"/>
      <c r="IOT30" s="820"/>
      <c r="IOU30" s="820"/>
      <c r="IOV30" s="820"/>
      <c r="IOW30" s="820"/>
      <c r="IOX30" s="820"/>
      <c r="IOY30" s="820"/>
      <c r="IOZ30" s="820"/>
      <c r="IPA30" s="820"/>
      <c r="IPB30" s="820"/>
      <c r="IPC30" s="820"/>
      <c r="IPD30" s="820"/>
      <c r="IPE30" s="820"/>
      <c r="IPF30" s="820"/>
      <c r="IPG30" s="820"/>
      <c r="IPH30" s="820"/>
      <c r="IPI30" s="820"/>
      <c r="IPJ30" s="820"/>
      <c r="IPK30" s="820"/>
      <c r="IPL30" s="820"/>
      <c r="IPM30" s="820"/>
      <c r="IPN30" s="820"/>
      <c r="IPO30" s="820"/>
      <c r="IPP30" s="820"/>
      <c r="IPQ30" s="820"/>
      <c r="IPR30" s="820"/>
      <c r="IPS30" s="820"/>
      <c r="IPT30" s="820"/>
      <c r="IPU30" s="820"/>
      <c r="IPV30" s="820"/>
      <c r="IPW30" s="820"/>
      <c r="IPX30" s="820"/>
      <c r="IPY30" s="820"/>
      <c r="IPZ30" s="820"/>
      <c r="IQA30" s="820"/>
      <c r="IQB30" s="820"/>
      <c r="IQC30" s="820"/>
      <c r="IQD30" s="820"/>
      <c r="IQE30" s="820"/>
      <c r="IQF30" s="820"/>
      <c r="IQG30" s="820"/>
      <c r="IQH30" s="820"/>
      <c r="IQI30" s="820"/>
      <c r="IQJ30" s="820"/>
      <c r="IQK30" s="820"/>
      <c r="IQL30" s="820"/>
      <c r="IQM30" s="820"/>
      <c r="IQN30" s="820"/>
      <c r="IQO30" s="820"/>
      <c r="IQP30" s="820"/>
      <c r="IQQ30" s="820"/>
      <c r="IQR30" s="820"/>
      <c r="IQS30" s="820"/>
      <c r="IQT30" s="820"/>
      <c r="IQU30" s="820"/>
      <c r="IQV30" s="820"/>
      <c r="IQW30" s="820"/>
      <c r="IQX30" s="820"/>
      <c r="IQY30" s="820"/>
      <c r="IQZ30" s="820"/>
      <c r="IRA30" s="820"/>
      <c r="IRB30" s="820"/>
      <c r="IRC30" s="820"/>
      <c r="IRD30" s="820"/>
      <c r="IRE30" s="820"/>
      <c r="IRF30" s="820"/>
      <c r="IRG30" s="820"/>
      <c r="IRH30" s="820"/>
      <c r="IRI30" s="820"/>
      <c r="IRJ30" s="820"/>
      <c r="IRK30" s="820"/>
      <c r="IRL30" s="820"/>
      <c r="IRM30" s="820"/>
      <c r="IRN30" s="820"/>
      <c r="IRO30" s="820"/>
      <c r="IRP30" s="820"/>
      <c r="IRQ30" s="820"/>
      <c r="IRR30" s="820"/>
      <c r="IRS30" s="820"/>
      <c r="IRT30" s="820"/>
      <c r="IRU30" s="820"/>
      <c r="IRV30" s="820"/>
      <c r="IRW30" s="820"/>
      <c r="IRX30" s="820"/>
      <c r="IRY30" s="820"/>
      <c r="IRZ30" s="820"/>
      <c r="ISA30" s="820"/>
      <c r="ISB30" s="820"/>
      <c r="ISC30" s="820"/>
      <c r="ISD30" s="820"/>
      <c r="ISE30" s="820"/>
      <c r="ISF30" s="820"/>
      <c r="ISG30" s="820"/>
      <c r="ISH30" s="820"/>
      <c r="ISI30" s="820"/>
      <c r="ISJ30" s="820"/>
      <c r="ISK30" s="820"/>
      <c r="ISL30" s="820"/>
      <c r="ISM30" s="820"/>
      <c r="ISN30" s="820"/>
      <c r="ISO30" s="820"/>
      <c r="ISP30" s="820"/>
      <c r="ISQ30" s="820"/>
      <c r="ISR30" s="820"/>
      <c r="ISS30" s="820"/>
      <c r="IST30" s="820"/>
      <c r="ISU30" s="820"/>
      <c r="ISV30" s="820"/>
      <c r="ISW30" s="820"/>
      <c r="ISX30" s="820"/>
      <c r="ISY30" s="820"/>
      <c r="ISZ30" s="820"/>
      <c r="ITA30" s="820"/>
      <c r="ITB30" s="820"/>
      <c r="ITC30" s="820"/>
      <c r="ITD30" s="820"/>
      <c r="ITE30" s="820"/>
      <c r="ITF30" s="820"/>
      <c r="ITG30" s="820"/>
      <c r="ITH30" s="820"/>
      <c r="ITI30" s="820"/>
      <c r="ITJ30" s="820"/>
      <c r="ITK30" s="820"/>
      <c r="ITL30" s="820"/>
      <c r="ITM30" s="820"/>
      <c r="ITN30" s="820"/>
      <c r="ITO30" s="820"/>
      <c r="ITP30" s="820"/>
      <c r="ITQ30" s="820"/>
      <c r="ITR30" s="820"/>
      <c r="ITS30" s="820"/>
      <c r="ITT30" s="820"/>
      <c r="ITU30" s="820"/>
      <c r="ITV30" s="820"/>
      <c r="ITW30" s="820"/>
      <c r="ITX30" s="820"/>
      <c r="ITY30" s="820"/>
      <c r="ITZ30" s="820"/>
      <c r="IUA30" s="820"/>
      <c r="IUB30" s="820"/>
      <c r="IUC30" s="820"/>
      <c r="IUD30" s="820"/>
      <c r="IUE30" s="820"/>
      <c r="IUF30" s="820"/>
      <c r="IUG30" s="820"/>
      <c r="IUH30" s="820"/>
      <c r="IUI30" s="820"/>
      <c r="IUJ30" s="820"/>
      <c r="IUK30" s="820"/>
      <c r="IUL30" s="820"/>
      <c r="IUM30" s="820"/>
      <c r="IUN30" s="820"/>
      <c r="IUO30" s="820"/>
      <c r="IUP30" s="820"/>
      <c r="IUQ30" s="820"/>
      <c r="IUR30" s="820"/>
      <c r="IUS30" s="820"/>
      <c r="IUT30" s="820"/>
      <c r="IUU30" s="820"/>
      <c r="IUV30" s="820"/>
      <c r="IUW30" s="820"/>
      <c r="IUX30" s="820"/>
      <c r="IUY30" s="820"/>
      <c r="IUZ30" s="820"/>
      <c r="IVA30" s="820"/>
      <c r="IVB30" s="820"/>
      <c r="IVC30" s="820"/>
      <c r="IVD30" s="820"/>
      <c r="IVE30" s="820"/>
      <c r="IVF30" s="820"/>
      <c r="IVG30" s="820"/>
      <c r="IVH30" s="820"/>
      <c r="IVI30" s="820"/>
      <c r="IVJ30" s="820"/>
      <c r="IVK30" s="820"/>
      <c r="IVL30" s="820"/>
      <c r="IVM30" s="820"/>
      <c r="IVN30" s="820"/>
      <c r="IVO30" s="820"/>
      <c r="IVP30" s="820"/>
      <c r="IVQ30" s="820"/>
      <c r="IVR30" s="820"/>
      <c r="IVS30" s="820"/>
      <c r="IVT30" s="820"/>
      <c r="IVU30" s="820"/>
      <c r="IVV30" s="820"/>
      <c r="IVW30" s="820"/>
      <c r="IVX30" s="820"/>
      <c r="IVY30" s="820"/>
      <c r="IVZ30" s="820"/>
      <c r="IWA30" s="820"/>
      <c r="IWB30" s="820"/>
      <c r="IWC30" s="820"/>
      <c r="IWD30" s="820"/>
      <c r="IWE30" s="820"/>
      <c r="IWF30" s="820"/>
      <c r="IWG30" s="820"/>
      <c r="IWH30" s="820"/>
      <c r="IWI30" s="820"/>
      <c r="IWJ30" s="820"/>
      <c r="IWK30" s="820"/>
      <c r="IWL30" s="820"/>
      <c r="IWM30" s="820"/>
      <c r="IWN30" s="820"/>
      <c r="IWO30" s="820"/>
      <c r="IWP30" s="820"/>
      <c r="IWQ30" s="820"/>
      <c r="IWR30" s="820"/>
      <c r="IWS30" s="820"/>
      <c r="IWT30" s="820"/>
      <c r="IWU30" s="820"/>
      <c r="IWV30" s="820"/>
      <c r="IWW30" s="820"/>
      <c r="IWX30" s="820"/>
      <c r="IWY30" s="820"/>
      <c r="IWZ30" s="820"/>
      <c r="IXA30" s="820"/>
      <c r="IXB30" s="820"/>
      <c r="IXC30" s="820"/>
      <c r="IXD30" s="820"/>
      <c r="IXE30" s="820"/>
      <c r="IXF30" s="820"/>
      <c r="IXG30" s="820"/>
      <c r="IXH30" s="820"/>
      <c r="IXI30" s="820"/>
      <c r="IXJ30" s="820"/>
      <c r="IXK30" s="820"/>
      <c r="IXL30" s="820"/>
      <c r="IXM30" s="820"/>
      <c r="IXN30" s="820"/>
      <c r="IXO30" s="820"/>
      <c r="IXP30" s="820"/>
      <c r="IXQ30" s="820"/>
      <c r="IXR30" s="820"/>
      <c r="IXS30" s="820"/>
      <c r="IXT30" s="820"/>
      <c r="IXU30" s="820"/>
      <c r="IXV30" s="820"/>
      <c r="IXW30" s="820"/>
      <c r="IXX30" s="820"/>
      <c r="IXY30" s="820"/>
      <c r="IXZ30" s="820"/>
      <c r="IYA30" s="820"/>
      <c r="IYB30" s="820"/>
      <c r="IYC30" s="820"/>
      <c r="IYD30" s="820"/>
      <c r="IYE30" s="820"/>
      <c r="IYF30" s="820"/>
      <c r="IYG30" s="820"/>
      <c r="IYH30" s="820"/>
      <c r="IYI30" s="820"/>
      <c r="IYJ30" s="820"/>
      <c r="IYK30" s="820"/>
      <c r="IYL30" s="820"/>
      <c r="IYM30" s="820"/>
      <c r="IYN30" s="820"/>
      <c r="IYO30" s="820"/>
      <c r="IYP30" s="820"/>
      <c r="IYQ30" s="820"/>
      <c r="IYR30" s="820"/>
      <c r="IYS30" s="820"/>
      <c r="IYT30" s="820"/>
      <c r="IYU30" s="820"/>
      <c r="IYV30" s="820"/>
      <c r="IYW30" s="820"/>
      <c r="IYX30" s="820"/>
      <c r="IYY30" s="820"/>
      <c r="IYZ30" s="820"/>
      <c r="IZA30" s="820"/>
      <c r="IZB30" s="820"/>
      <c r="IZC30" s="820"/>
      <c r="IZD30" s="820"/>
      <c r="IZE30" s="820"/>
      <c r="IZF30" s="820"/>
      <c r="IZG30" s="820"/>
      <c r="IZH30" s="820"/>
      <c r="IZI30" s="820"/>
      <c r="IZJ30" s="820"/>
      <c r="IZK30" s="820"/>
      <c r="IZL30" s="820"/>
      <c r="IZM30" s="820"/>
      <c r="IZN30" s="820"/>
      <c r="IZO30" s="820"/>
      <c r="IZP30" s="820"/>
      <c r="IZQ30" s="820"/>
      <c r="IZR30" s="820"/>
      <c r="IZS30" s="820"/>
      <c r="IZT30" s="820"/>
      <c r="IZU30" s="820"/>
      <c r="IZV30" s="820"/>
      <c r="IZW30" s="820"/>
      <c r="IZX30" s="820"/>
      <c r="IZY30" s="820"/>
      <c r="IZZ30" s="820"/>
      <c r="JAA30" s="820"/>
      <c r="JAB30" s="820"/>
      <c r="JAC30" s="820"/>
      <c r="JAD30" s="820"/>
      <c r="JAE30" s="820"/>
      <c r="JAF30" s="820"/>
      <c r="JAG30" s="820"/>
      <c r="JAH30" s="820"/>
      <c r="JAI30" s="820"/>
      <c r="JAJ30" s="820"/>
      <c r="JAK30" s="820"/>
      <c r="JAL30" s="820"/>
      <c r="JAM30" s="820"/>
      <c r="JAN30" s="820"/>
      <c r="JAO30" s="820"/>
      <c r="JAP30" s="820"/>
      <c r="JAQ30" s="820"/>
      <c r="JAR30" s="820"/>
      <c r="JAS30" s="820"/>
      <c r="JAT30" s="820"/>
      <c r="JAU30" s="820"/>
      <c r="JAV30" s="820"/>
      <c r="JAW30" s="820"/>
      <c r="JAX30" s="820"/>
      <c r="JAY30" s="820"/>
      <c r="JAZ30" s="820"/>
      <c r="JBA30" s="820"/>
      <c r="JBB30" s="820"/>
      <c r="JBC30" s="820"/>
      <c r="JBD30" s="820"/>
      <c r="JBE30" s="820"/>
      <c r="JBF30" s="820"/>
      <c r="JBG30" s="820"/>
      <c r="JBH30" s="820"/>
      <c r="JBI30" s="820"/>
      <c r="JBJ30" s="820"/>
      <c r="JBK30" s="820"/>
      <c r="JBL30" s="820"/>
      <c r="JBM30" s="820"/>
      <c r="JBN30" s="820"/>
      <c r="JBO30" s="820"/>
      <c r="JBP30" s="820"/>
      <c r="JBQ30" s="820"/>
      <c r="JBR30" s="820"/>
      <c r="JBS30" s="820"/>
      <c r="JBT30" s="820"/>
      <c r="JBU30" s="820"/>
      <c r="JBV30" s="820"/>
      <c r="JBW30" s="820"/>
      <c r="JBX30" s="820"/>
      <c r="JBY30" s="820"/>
      <c r="JBZ30" s="820"/>
      <c r="JCA30" s="820"/>
      <c r="JCB30" s="820"/>
      <c r="JCC30" s="820"/>
      <c r="JCD30" s="820"/>
      <c r="JCE30" s="820"/>
      <c r="JCF30" s="820"/>
      <c r="JCG30" s="820"/>
      <c r="JCH30" s="820"/>
      <c r="JCI30" s="820"/>
      <c r="JCJ30" s="820"/>
      <c r="JCK30" s="820"/>
      <c r="JCL30" s="820"/>
      <c r="JCM30" s="820"/>
      <c r="JCN30" s="820"/>
      <c r="JCO30" s="820"/>
      <c r="JCP30" s="820"/>
      <c r="JCQ30" s="820"/>
      <c r="JCR30" s="820"/>
      <c r="JCS30" s="820"/>
      <c r="JCT30" s="820"/>
      <c r="JCU30" s="820"/>
      <c r="JCV30" s="820"/>
      <c r="JCW30" s="820"/>
      <c r="JCX30" s="820"/>
      <c r="JCY30" s="820"/>
      <c r="JCZ30" s="820"/>
      <c r="JDA30" s="820"/>
      <c r="JDB30" s="820"/>
      <c r="JDC30" s="820"/>
      <c r="JDD30" s="820"/>
      <c r="JDE30" s="820"/>
      <c r="JDF30" s="820"/>
      <c r="JDG30" s="820"/>
      <c r="JDH30" s="820"/>
      <c r="JDI30" s="820"/>
      <c r="JDJ30" s="820"/>
      <c r="JDK30" s="820"/>
      <c r="JDL30" s="820"/>
      <c r="JDM30" s="820"/>
      <c r="JDN30" s="820"/>
      <c r="JDO30" s="820"/>
      <c r="JDP30" s="820"/>
      <c r="JDQ30" s="820"/>
      <c r="JDR30" s="820"/>
      <c r="JDS30" s="820"/>
      <c r="JDT30" s="820"/>
      <c r="JDU30" s="820"/>
      <c r="JDV30" s="820"/>
      <c r="JDW30" s="820"/>
      <c r="JDX30" s="820"/>
      <c r="JDY30" s="820"/>
      <c r="JDZ30" s="820"/>
      <c r="JEA30" s="820"/>
      <c r="JEB30" s="820"/>
      <c r="JEC30" s="820"/>
      <c r="JED30" s="820"/>
      <c r="JEE30" s="820"/>
      <c r="JEF30" s="820"/>
      <c r="JEG30" s="820"/>
      <c r="JEH30" s="820"/>
      <c r="JEI30" s="820"/>
      <c r="JEJ30" s="820"/>
      <c r="JEK30" s="820"/>
      <c r="JEL30" s="820"/>
      <c r="JEM30" s="820"/>
      <c r="JEN30" s="820"/>
      <c r="JEO30" s="820"/>
      <c r="JEP30" s="820"/>
      <c r="JEQ30" s="820"/>
      <c r="JER30" s="820"/>
      <c r="JES30" s="820"/>
      <c r="JET30" s="820"/>
      <c r="JEU30" s="820"/>
      <c r="JEV30" s="820"/>
      <c r="JEW30" s="820"/>
      <c r="JEX30" s="820"/>
      <c r="JEY30" s="820"/>
      <c r="JEZ30" s="820"/>
      <c r="JFA30" s="820"/>
      <c r="JFB30" s="820"/>
      <c r="JFC30" s="820"/>
      <c r="JFD30" s="820"/>
      <c r="JFE30" s="820"/>
      <c r="JFF30" s="820"/>
      <c r="JFG30" s="820"/>
      <c r="JFH30" s="820"/>
      <c r="JFI30" s="820"/>
      <c r="JFJ30" s="820"/>
      <c r="JFK30" s="820"/>
      <c r="JFL30" s="820"/>
      <c r="JFM30" s="820"/>
      <c r="JFN30" s="820"/>
      <c r="JFO30" s="820"/>
      <c r="JFP30" s="820"/>
      <c r="JFQ30" s="820"/>
      <c r="JFR30" s="820"/>
      <c r="JFS30" s="820"/>
      <c r="JFT30" s="820"/>
      <c r="JFU30" s="820"/>
      <c r="JFV30" s="820"/>
      <c r="JFW30" s="820"/>
      <c r="JFX30" s="820"/>
      <c r="JFY30" s="820"/>
      <c r="JFZ30" s="820"/>
      <c r="JGA30" s="820"/>
      <c r="JGB30" s="820"/>
      <c r="JGC30" s="820"/>
      <c r="JGD30" s="820"/>
      <c r="JGE30" s="820"/>
      <c r="JGF30" s="820"/>
      <c r="JGG30" s="820"/>
      <c r="JGH30" s="820"/>
      <c r="JGI30" s="820"/>
      <c r="JGJ30" s="820"/>
      <c r="JGK30" s="820"/>
      <c r="JGL30" s="820"/>
      <c r="JGM30" s="820"/>
      <c r="JGN30" s="820"/>
      <c r="JGO30" s="820"/>
      <c r="JGP30" s="820"/>
      <c r="JGQ30" s="820"/>
      <c r="JGR30" s="820"/>
      <c r="JGS30" s="820"/>
      <c r="JGT30" s="820"/>
      <c r="JGU30" s="820"/>
      <c r="JGV30" s="820"/>
      <c r="JGW30" s="820"/>
      <c r="JGX30" s="820"/>
      <c r="JGY30" s="820"/>
      <c r="JGZ30" s="820"/>
      <c r="JHA30" s="820"/>
      <c r="JHB30" s="820"/>
      <c r="JHC30" s="820"/>
      <c r="JHD30" s="820"/>
      <c r="JHE30" s="820"/>
      <c r="JHF30" s="820"/>
      <c r="JHG30" s="820"/>
      <c r="JHH30" s="820"/>
      <c r="JHI30" s="820"/>
      <c r="JHJ30" s="820"/>
      <c r="JHK30" s="820"/>
      <c r="JHL30" s="820"/>
      <c r="JHM30" s="820"/>
      <c r="JHN30" s="820"/>
      <c r="JHO30" s="820"/>
      <c r="JHP30" s="820"/>
      <c r="JHQ30" s="820"/>
      <c r="JHR30" s="820"/>
      <c r="JHS30" s="820"/>
      <c r="JHT30" s="820"/>
      <c r="JHU30" s="820"/>
      <c r="JHV30" s="820"/>
      <c r="JHW30" s="820"/>
      <c r="JHX30" s="820"/>
      <c r="JHY30" s="820"/>
      <c r="JHZ30" s="820"/>
      <c r="JIA30" s="820"/>
      <c r="JIB30" s="820"/>
      <c r="JIC30" s="820"/>
      <c r="JID30" s="820"/>
      <c r="JIE30" s="820"/>
      <c r="JIF30" s="820"/>
      <c r="JIG30" s="820"/>
      <c r="JIH30" s="820"/>
      <c r="JII30" s="820"/>
      <c r="JIJ30" s="820"/>
      <c r="JIK30" s="820"/>
      <c r="JIL30" s="820"/>
      <c r="JIM30" s="820"/>
      <c r="JIN30" s="820"/>
      <c r="JIO30" s="820"/>
      <c r="JIP30" s="820"/>
      <c r="JIQ30" s="820"/>
      <c r="JIR30" s="820"/>
      <c r="JIS30" s="820"/>
      <c r="JIT30" s="820"/>
      <c r="JIU30" s="820"/>
      <c r="JIV30" s="820"/>
      <c r="JIW30" s="820"/>
      <c r="JIX30" s="820"/>
      <c r="JIY30" s="820"/>
      <c r="JIZ30" s="820"/>
      <c r="JJA30" s="820"/>
      <c r="JJB30" s="820"/>
      <c r="JJC30" s="820"/>
      <c r="JJD30" s="820"/>
      <c r="JJE30" s="820"/>
      <c r="JJF30" s="820"/>
      <c r="JJG30" s="820"/>
      <c r="JJH30" s="820"/>
      <c r="JJI30" s="820"/>
      <c r="JJJ30" s="820"/>
      <c r="JJK30" s="820"/>
      <c r="JJL30" s="820"/>
      <c r="JJM30" s="820"/>
      <c r="JJN30" s="820"/>
      <c r="JJO30" s="820"/>
      <c r="JJP30" s="820"/>
      <c r="JJQ30" s="820"/>
      <c r="JJR30" s="820"/>
      <c r="JJS30" s="820"/>
      <c r="JJT30" s="820"/>
      <c r="JJU30" s="820"/>
      <c r="JJV30" s="820"/>
      <c r="JJW30" s="820"/>
      <c r="JJX30" s="820"/>
      <c r="JJY30" s="820"/>
      <c r="JJZ30" s="820"/>
      <c r="JKA30" s="820"/>
      <c r="JKB30" s="820"/>
      <c r="JKC30" s="820"/>
      <c r="JKD30" s="820"/>
      <c r="JKE30" s="820"/>
      <c r="JKF30" s="820"/>
      <c r="JKG30" s="820"/>
      <c r="JKH30" s="820"/>
      <c r="JKI30" s="820"/>
      <c r="JKJ30" s="820"/>
      <c r="JKK30" s="820"/>
      <c r="JKL30" s="820"/>
      <c r="JKM30" s="820"/>
      <c r="JKN30" s="820"/>
      <c r="JKO30" s="820"/>
      <c r="JKP30" s="820"/>
      <c r="JKQ30" s="820"/>
      <c r="JKR30" s="820"/>
      <c r="JKS30" s="820"/>
      <c r="JKT30" s="820"/>
      <c r="JKU30" s="820"/>
      <c r="JKV30" s="820"/>
      <c r="JKW30" s="820"/>
      <c r="JKX30" s="820"/>
      <c r="JKY30" s="820"/>
      <c r="JKZ30" s="820"/>
      <c r="JLA30" s="820"/>
      <c r="JLB30" s="820"/>
      <c r="JLC30" s="820"/>
      <c r="JLD30" s="820"/>
      <c r="JLE30" s="820"/>
      <c r="JLF30" s="820"/>
      <c r="JLG30" s="820"/>
      <c r="JLH30" s="820"/>
      <c r="JLI30" s="820"/>
      <c r="JLJ30" s="820"/>
      <c r="JLK30" s="820"/>
      <c r="JLL30" s="820"/>
      <c r="JLM30" s="820"/>
      <c r="JLN30" s="820"/>
      <c r="JLO30" s="820"/>
      <c r="JLP30" s="820"/>
      <c r="JLQ30" s="820"/>
      <c r="JLR30" s="820"/>
      <c r="JLS30" s="820"/>
      <c r="JLT30" s="820"/>
      <c r="JLU30" s="820"/>
      <c r="JLV30" s="820"/>
      <c r="JLW30" s="820"/>
      <c r="JLX30" s="820"/>
      <c r="JLY30" s="820"/>
      <c r="JLZ30" s="820"/>
      <c r="JMA30" s="820"/>
      <c r="JMB30" s="820"/>
      <c r="JMC30" s="820"/>
      <c r="JMD30" s="820"/>
      <c r="JME30" s="820"/>
      <c r="JMF30" s="820"/>
      <c r="JMG30" s="820"/>
      <c r="JMH30" s="820"/>
      <c r="JMI30" s="820"/>
      <c r="JMJ30" s="820"/>
      <c r="JMK30" s="820"/>
      <c r="JML30" s="820"/>
      <c r="JMM30" s="820"/>
      <c r="JMN30" s="820"/>
      <c r="JMO30" s="820"/>
      <c r="JMP30" s="820"/>
      <c r="JMQ30" s="820"/>
      <c r="JMR30" s="820"/>
      <c r="JMS30" s="820"/>
      <c r="JMT30" s="820"/>
      <c r="JMU30" s="820"/>
      <c r="JMV30" s="820"/>
      <c r="JMW30" s="820"/>
      <c r="JMX30" s="820"/>
      <c r="JMY30" s="820"/>
      <c r="JMZ30" s="820"/>
      <c r="JNA30" s="820"/>
      <c r="JNB30" s="820"/>
      <c r="JNC30" s="820"/>
      <c r="JND30" s="820"/>
      <c r="JNE30" s="820"/>
      <c r="JNF30" s="820"/>
      <c r="JNG30" s="820"/>
      <c r="JNH30" s="820"/>
      <c r="JNI30" s="820"/>
      <c r="JNJ30" s="820"/>
      <c r="JNK30" s="820"/>
      <c r="JNL30" s="820"/>
      <c r="JNM30" s="820"/>
      <c r="JNN30" s="820"/>
      <c r="JNO30" s="820"/>
      <c r="JNP30" s="820"/>
      <c r="JNQ30" s="820"/>
      <c r="JNR30" s="820"/>
      <c r="JNS30" s="820"/>
      <c r="JNT30" s="820"/>
      <c r="JNU30" s="820"/>
      <c r="JNV30" s="820"/>
      <c r="JNW30" s="820"/>
      <c r="JNX30" s="820"/>
      <c r="JNY30" s="820"/>
      <c r="JNZ30" s="820"/>
      <c r="JOA30" s="820"/>
      <c r="JOB30" s="820"/>
      <c r="JOC30" s="820"/>
      <c r="JOD30" s="820"/>
      <c r="JOE30" s="820"/>
      <c r="JOF30" s="820"/>
      <c r="JOG30" s="820"/>
      <c r="JOH30" s="820"/>
      <c r="JOI30" s="820"/>
      <c r="JOJ30" s="820"/>
      <c r="JOK30" s="820"/>
      <c r="JOL30" s="820"/>
      <c r="JOM30" s="820"/>
      <c r="JON30" s="820"/>
      <c r="JOO30" s="820"/>
      <c r="JOP30" s="820"/>
      <c r="JOQ30" s="820"/>
      <c r="JOR30" s="820"/>
      <c r="JOS30" s="820"/>
      <c r="JOT30" s="820"/>
      <c r="JOU30" s="820"/>
      <c r="JOV30" s="820"/>
      <c r="JOW30" s="820"/>
      <c r="JOX30" s="820"/>
      <c r="JOY30" s="820"/>
      <c r="JOZ30" s="820"/>
      <c r="JPA30" s="820"/>
      <c r="JPB30" s="820"/>
      <c r="JPC30" s="820"/>
      <c r="JPD30" s="820"/>
      <c r="JPE30" s="820"/>
      <c r="JPF30" s="820"/>
      <c r="JPG30" s="820"/>
      <c r="JPH30" s="820"/>
      <c r="JPI30" s="820"/>
      <c r="JPJ30" s="820"/>
      <c r="JPK30" s="820"/>
      <c r="JPL30" s="820"/>
      <c r="JPM30" s="820"/>
      <c r="JPN30" s="820"/>
      <c r="JPO30" s="820"/>
      <c r="JPP30" s="820"/>
      <c r="JPQ30" s="820"/>
      <c r="JPR30" s="820"/>
      <c r="JPS30" s="820"/>
      <c r="JPT30" s="820"/>
      <c r="JPU30" s="820"/>
      <c r="JPV30" s="820"/>
      <c r="JPW30" s="820"/>
      <c r="JPX30" s="820"/>
      <c r="JPY30" s="820"/>
      <c r="JPZ30" s="820"/>
      <c r="JQA30" s="820"/>
      <c r="JQB30" s="820"/>
      <c r="JQC30" s="820"/>
      <c r="JQD30" s="820"/>
      <c r="JQE30" s="820"/>
      <c r="JQF30" s="820"/>
      <c r="JQG30" s="820"/>
      <c r="JQH30" s="820"/>
      <c r="JQI30" s="820"/>
      <c r="JQJ30" s="820"/>
      <c r="JQK30" s="820"/>
      <c r="JQL30" s="820"/>
      <c r="JQM30" s="820"/>
      <c r="JQN30" s="820"/>
      <c r="JQO30" s="820"/>
      <c r="JQP30" s="820"/>
      <c r="JQQ30" s="820"/>
      <c r="JQR30" s="820"/>
      <c r="JQS30" s="820"/>
      <c r="JQT30" s="820"/>
      <c r="JQU30" s="820"/>
      <c r="JQV30" s="820"/>
      <c r="JQW30" s="820"/>
      <c r="JQX30" s="820"/>
      <c r="JQY30" s="820"/>
      <c r="JQZ30" s="820"/>
      <c r="JRA30" s="820"/>
      <c r="JRB30" s="820"/>
      <c r="JRC30" s="820"/>
      <c r="JRD30" s="820"/>
      <c r="JRE30" s="820"/>
      <c r="JRF30" s="820"/>
      <c r="JRG30" s="820"/>
      <c r="JRH30" s="820"/>
      <c r="JRI30" s="820"/>
      <c r="JRJ30" s="820"/>
      <c r="JRK30" s="820"/>
      <c r="JRL30" s="820"/>
      <c r="JRM30" s="820"/>
      <c r="JRN30" s="820"/>
      <c r="JRO30" s="820"/>
      <c r="JRP30" s="820"/>
      <c r="JRQ30" s="820"/>
      <c r="JRR30" s="820"/>
      <c r="JRS30" s="820"/>
      <c r="JRT30" s="820"/>
      <c r="JRU30" s="820"/>
      <c r="JRV30" s="820"/>
      <c r="JRW30" s="820"/>
      <c r="JRX30" s="820"/>
      <c r="JRY30" s="820"/>
      <c r="JRZ30" s="820"/>
      <c r="JSA30" s="820"/>
      <c r="JSB30" s="820"/>
      <c r="JSC30" s="820"/>
      <c r="JSD30" s="820"/>
      <c r="JSE30" s="820"/>
      <c r="JSF30" s="820"/>
      <c r="JSG30" s="820"/>
      <c r="JSH30" s="820"/>
      <c r="JSI30" s="820"/>
      <c r="JSJ30" s="820"/>
      <c r="JSK30" s="820"/>
      <c r="JSL30" s="820"/>
      <c r="JSM30" s="820"/>
      <c r="JSN30" s="820"/>
      <c r="JSO30" s="820"/>
      <c r="JSP30" s="820"/>
      <c r="JSQ30" s="820"/>
      <c r="JSR30" s="820"/>
      <c r="JSS30" s="820"/>
      <c r="JST30" s="820"/>
      <c r="JSU30" s="820"/>
      <c r="JSV30" s="820"/>
      <c r="JSW30" s="820"/>
      <c r="JSX30" s="820"/>
      <c r="JSY30" s="820"/>
      <c r="JSZ30" s="820"/>
      <c r="JTA30" s="820"/>
      <c r="JTB30" s="820"/>
      <c r="JTC30" s="820"/>
      <c r="JTD30" s="820"/>
      <c r="JTE30" s="820"/>
      <c r="JTF30" s="820"/>
      <c r="JTG30" s="820"/>
      <c r="JTH30" s="820"/>
      <c r="JTI30" s="820"/>
      <c r="JTJ30" s="820"/>
      <c r="JTK30" s="820"/>
      <c r="JTL30" s="820"/>
      <c r="JTM30" s="820"/>
      <c r="JTN30" s="820"/>
      <c r="JTO30" s="820"/>
      <c r="JTP30" s="820"/>
      <c r="JTQ30" s="820"/>
      <c r="JTR30" s="820"/>
      <c r="JTS30" s="820"/>
      <c r="JTT30" s="820"/>
      <c r="JTU30" s="820"/>
      <c r="JTV30" s="820"/>
      <c r="JTW30" s="820"/>
      <c r="JTX30" s="820"/>
      <c r="JTY30" s="820"/>
      <c r="JTZ30" s="820"/>
      <c r="JUA30" s="820"/>
      <c r="JUB30" s="820"/>
      <c r="JUC30" s="820"/>
      <c r="JUD30" s="820"/>
      <c r="JUE30" s="820"/>
      <c r="JUF30" s="820"/>
      <c r="JUG30" s="820"/>
      <c r="JUH30" s="820"/>
      <c r="JUI30" s="820"/>
      <c r="JUJ30" s="820"/>
      <c r="JUK30" s="820"/>
      <c r="JUL30" s="820"/>
      <c r="JUM30" s="820"/>
      <c r="JUN30" s="820"/>
      <c r="JUO30" s="820"/>
      <c r="JUP30" s="820"/>
      <c r="JUQ30" s="820"/>
      <c r="JUR30" s="820"/>
      <c r="JUS30" s="820"/>
      <c r="JUT30" s="820"/>
      <c r="JUU30" s="820"/>
      <c r="JUV30" s="820"/>
      <c r="JUW30" s="820"/>
      <c r="JUX30" s="820"/>
      <c r="JUY30" s="820"/>
      <c r="JUZ30" s="820"/>
      <c r="JVA30" s="820"/>
      <c r="JVB30" s="820"/>
      <c r="JVC30" s="820"/>
      <c r="JVD30" s="820"/>
      <c r="JVE30" s="820"/>
      <c r="JVF30" s="820"/>
      <c r="JVG30" s="820"/>
      <c r="JVH30" s="820"/>
      <c r="JVI30" s="820"/>
      <c r="JVJ30" s="820"/>
      <c r="JVK30" s="820"/>
      <c r="JVL30" s="820"/>
      <c r="JVM30" s="820"/>
      <c r="JVN30" s="820"/>
      <c r="JVO30" s="820"/>
      <c r="JVP30" s="820"/>
      <c r="JVQ30" s="820"/>
      <c r="JVR30" s="820"/>
      <c r="JVS30" s="820"/>
      <c r="JVT30" s="820"/>
      <c r="JVU30" s="820"/>
      <c r="JVV30" s="820"/>
      <c r="JVW30" s="820"/>
      <c r="JVX30" s="820"/>
      <c r="JVY30" s="820"/>
      <c r="JVZ30" s="820"/>
      <c r="JWA30" s="820"/>
      <c r="JWB30" s="820"/>
      <c r="JWC30" s="820"/>
      <c r="JWD30" s="820"/>
      <c r="JWE30" s="820"/>
      <c r="JWF30" s="820"/>
      <c r="JWG30" s="820"/>
      <c r="JWH30" s="820"/>
      <c r="JWI30" s="820"/>
      <c r="JWJ30" s="820"/>
      <c r="JWK30" s="820"/>
      <c r="JWL30" s="820"/>
      <c r="JWM30" s="820"/>
      <c r="JWN30" s="820"/>
      <c r="JWO30" s="820"/>
      <c r="JWP30" s="820"/>
      <c r="JWQ30" s="820"/>
      <c r="JWR30" s="820"/>
      <c r="JWS30" s="820"/>
      <c r="JWT30" s="820"/>
      <c r="JWU30" s="820"/>
      <c r="JWV30" s="820"/>
      <c r="JWW30" s="820"/>
      <c r="JWX30" s="820"/>
      <c r="JWY30" s="820"/>
      <c r="JWZ30" s="820"/>
      <c r="JXA30" s="820"/>
      <c r="JXB30" s="820"/>
      <c r="JXC30" s="820"/>
      <c r="JXD30" s="820"/>
      <c r="JXE30" s="820"/>
      <c r="JXF30" s="820"/>
      <c r="JXG30" s="820"/>
      <c r="JXH30" s="820"/>
      <c r="JXI30" s="820"/>
      <c r="JXJ30" s="820"/>
      <c r="JXK30" s="820"/>
      <c r="JXL30" s="820"/>
      <c r="JXM30" s="820"/>
      <c r="JXN30" s="820"/>
      <c r="JXO30" s="820"/>
      <c r="JXP30" s="820"/>
      <c r="JXQ30" s="820"/>
      <c r="JXR30" s="820"/>
      <c r="JXS30" s="820"/>
      <c r="JXT30" s="820"/>
      <c r="JXU30" s="820"/>
      <c r="JXV30" s="820"/>
      <c r="JXW30" s="820"/>
      <c r="JXX30" s="820"/>
      <c r="JXY30" s="820"/>
      <c r="JXZ30" s="820"/>
      <c r="JYA30" s="820"/>
      <c r="JYB30" s="820"/>
      <c r="JYC30" s="820"/>
      <c r="JYD30" s="820"/>
      <c r="JYE30" s="820"/>
      <c r="JYF30" s="820"/>
      <c r="JYG30" s="820"/>
      <c r="JYH30" s="820"/>
      <c r="JYI30" s="820"/>
      <c r="JYJ30" s="820"/>
      <c r="JYK30" s="820"/>
      <c r="JYL30" s="820"/>
      <c r="JYM30" s="820"/>
      <c r="JYN30" s="820"/>
      <c r="JYO30" s="820"/>
      <c r="JYP30" s="820"/>
      <c r="JYQ30" s="820"/>
      <c r="JYR30" s="820"/>
      <c r="JYS30" s="820"/>
      <c r="JYT30" s="820"/>
      <c r="JYU30" s="820"/>
      <c r="JYV30" s="820"/>
      <c r="JYW30" s="820"/>
      <c r="JYX30" s="820"/>
      <c r="JYY30" s="820"/>
      <c r="JYZ30" s="820"/>
      <c r="JZA30" s="820"/>
      <c r="JZB30" s="820"/>
      <c r="JZC30" s="820"/>
      <c r="JZD30" s="820"/>
      <c r="JZE30" s="820"/>
      <c r="JZF30" s="820"/>
      <c r="JZG30" s="820"/>
      <c r="JZH30" s="820"/>
      <c r="JZI30" s="820"/>
      <c r="JZJ30" s="820"/>
      <c r="JZK30" s="820"/>
      <c r="JZL30" s="820"/>
      <c r="JZM30" s="820"/>
      <c r="JZN30" s="820"/>
      <c r="JZO30" s="820"/>
      <c r="JZP30" s="820"/>
      <c r="JZQ30" s="820"/>
      <c r="JZR30" s="820"/>
      <c r="JZS30" s="820"/>
      <c r="JZT30" s="820"/>
      <c r="JZU30" s="820"/>
      <c r="JZV30" s="820"/>
      <c r="JZW30" s="820"/>
      <c r="JZX30" s="820"/>
      <c r="JZY30" s="820"/>
      <c r="JZZ30" s="820"/>
      <c r="KAA30" s="820"/>
      <c r="KAB30" s="820"/>
      <c r="KAC30" s="820"/>
      <c r="KAD30" s="820"/>
      <c r="KAE30" s="820"/>
      <c r="KAF30" s="820"/>
      <c r="KAG30" s="820"/>
      <c r="KAH30" s="820"/>
      <c r="KAI30" s="820"/>
      <c r="KAJ30" s="820"/>
      <c r="KAK30" s="820"/>
      <c r="KAL30" s="820"/>
      <c r="KAM30" s="820"/>
      <c r="KAN30" s="820"/>
      <c r="KAO30" s="820"/>
      <c r="KAP30" s="820"/>
      <c r="KAQ30" s="820"/>
      <c r="KAR30" s="820"/>
      <c r="KAS30" s="820"/>
      <c r="KAT30" s="820"/>
      <c r="KAU30" s="820"/>
      <c r="KAV30" s="820"/>
      <c r="KAW30" s="820"/>
      <c r="KAX30" s="820"/>
      <c r="KAY30" s="820"/>
      <c r="KAZ30" s="820"/>
      <c r="KBA30" s="820"/>
      <c r="KBB30" s="820"/>
      <c r="KBC30" s="820"/>
      <c r="KBD30" s="820"/>
      <c r="KBE30" s="820"/>
      <c r="KBF30" s="820"/>
      <c r="KBG30" s="820"/>
      <c r="KBH30" s="820"/>
      <c r="KBI30" s="820"/>
      <c r="KBJ30" s="820"/>
      <c r="KBK30" s="820"/>
      <c r="KBL30" s="820"/>
      <c r="KBM30" s="820"/>
      <c r="KBN30" s="820"/>
      <c r="KBO30" s="820"/>
      <c r="KBP30" s="820"/>
      <c r="KBQ30" s="820"/>
      <c r="KBR30" s="820"/>
      <c r="KBS30" s="820"/>
      <c r="KBT30" s="820"/>
      <c r="KBU30" s="820"/>
      <c r="KBV30" s="820"/>
      <c r="KBW30" s="820"/>
      <c r="KBX30" s="820"/>
      <c r="KBY30" s="820"/>
      <c r="KBZ30" s="820"/>
      <c r="KCA30" s="820"/>
      <c r="KCB30" s="820"/>
      <c r="KCC30" s="820"/>
      <c r="KCD30" s="820"/>
      <c r="KCE30" s="820"/>
      <c r="KCF30" s="820"/>
      <c r="KCG30" s="820"/>
      <c r="KCH30" s="820"/>
      <c r="KCI30" s="820"/>
      <c r="KCJ30" s="820"/>
      <c r="KCK30" s="820"/>
      <c r="KCL30" s="820"/>
      <c r="KCM30" s="820"/>
      <c r="KCN30" s="820"/>
      <c r="KCO30" s="820"/>
      <c r="KCP30" s="820"/>
      <c r="KCQ30" s="820"/>
      <c r="KCR30" s="820"/>
      <c r="KCS30" s="820"/>
      <c r="KCT30" s="820"/>
      <c r="KCU30" s="820"/>
      <c r="KCV30" s="820"/>
      <c r="KCW30" s="820"/>
      <c r="KCX30" s="820"/>
      <c r="KCY30" s="820"/>
      <c r="KCZ30" s="820"/>
      <c r="KDA30" s="820"/>
      <c r="KDB30" s="820"/>
      <c r="KDC30" s="820"/>
      <c r="KDD30" s="820"/>
      <c r="KDE30" s="820"/>
      <c r="KDF30" s="820"/>
      <c r="KDG30" s="820"/>
      <c r="KDH30" s="820"/>
      <c r="KDI30" s="820"/>
      <c r="KDJ30" s="820"/>
      <c r="KDK30" s="820"/>
      <c r="KDL30" s="820"/>
      <c r="KDM30" s="820"/>
      <c r="KDN30" s="820"/>
      <c r="KDO30" s="820"/>
      <c r="KDP30" s="820"/>
      <c r="KDQ30" s="820"/>
      <c r="KDR30" s="820"/>
      <c r="KDS30" s="820"/>
      <c r="KDT30" s="820"/>
      <c r="KDU30" s="820"/>
      <c r="KDV30" s="820"/>
      <c r="KDW30" s="820"/>
      <c r="KDX30" s="820"/>
      <c r="KDY30" s="820"/>
      <c r="KDZ30" s="820"/>
      <c r="KEA30" s="820"/>
      <c r="KEB30" s="820"/>
      <c r="KEC30" s="820"/>
      <c r="KED30" s="820"/>
      <c r="KEE30" s="820"/>
      <c r="KEF30" s="820"/>
      <c r="KEG30" s="820"/>
      <c r="KEH30" s="820"/>
      <c r="KEI30" s="820"/>
      <c r="KEJ30" s="820"/>
      <c r="KEK30" s="820"/>
      <c r="KEL30" s="820"/>
      <c r="KEM30" s="820"/>
      <c r="KEN30" s="820"/>
      <c r="KEO30" s="820"/>
      <c r="KEP30" s="820"/>
      <c r="KEQ30" s="820"/>
      <c r="KER30" s="820"/>
      <c r="KES30" s="820"/>
      <c r="KET30" s="820"/>
      <c r="KEU30" s="820"/>
      <c r="KEV30" s="820"/>
      <c r="KEW30" s="820"/>
      <c r="KEX30" s="820"/>
      <c r="KEY30" s="820"/>
      <c r="KEZ30" s="820"/>
      <c r="KFA30" s="820"/>
      <c r="KFB30" s="820"/>
      <c r="KFC30" s="820"/>
      <c r="KFD30" s="820"/>
      <c r="KFE30" s="820"/>
      <c r="KFF30" s="820"/>
      <c r="KFG30" s="820"/>
      <c r="KFH30" s="820"/>
      <c r="KFI30" s="820"/>
      <c r="KFJ30" s="820"/>
      <c r="KFK30" s="820"/>
      <c r="KFL30" s="820"/>
      <c r="KFM30" s="820"/>
      <c r="KFN30" s="820"/>
      <c r="KFO30" s="820"/>
      <c r="KFP30" s="820"/>
      <c r="KFQ30" s="820"/>
      <c r="KFR30" s="820"/>
      <c r="KFS30" s="820"/>
      <c r="KFT30" s="820"/>
      <c r="KFU30" s="820"/>
      <c r="KFV30" s="820"/>
      <c r="KFW30" s="820"/>
      <c r="KFX30" s="820"/>
      <c r="KFY30" s="820"/>
      <c r="KFZ30" s="820"/>
      <c r="KGA30" s="820"/>
      <c r="KGB30" s="820"/>
      <c r="KGC30" s="820"/>
      <c r="KGD30" s="820"/>
      <c r="KGE30" s="820"/>
      <c r="KGF30" s="820"/>
      <c r="KGG30" s="820"/>
      <c r="KGH30" s="820"/>
      <c r="KGI30" s="820"/>
      <c r="KGJ30" s="820"/>
      <c r="KGK30" s="820"/>
      <c r="KGL30" s="820"/>
      <c r="KGM30" s="820"/>
      <c r="KGN30" s="820"/>
      <c r="KGO30" s="820"/>
      <c r="KGP30" s="820"/>
      <c r="KGQ30" s="820"/>
      <c r="KGR30" s="820"/>
      <c r="KGS30" s="820"/>
      <c r="KGT30" s="820"/>
      <c r="KGU30" s="820"/>
      <c r="KGV30" s="820"/>
      <c r="KGW30" s="820"/>
      <c r="KGX30" s="820"/>
      <c r="KGY30" s="820"/>
      <c r="KGZ30" s="820"/>
      <c r="KHA30" s="820"/>
      <c r="KHB30" s="820"/>
      <c r="KHC30" s="820"/>
      <c r="KHD30" s="820"/>
      <c r="KHE30" s="820"/>
      <c r="KHF30" s="820"/>
      <c r="KHG30" s="820"/>
      <c r="KHH30" s="820"/>
      <c r="KHI30" s="820"/>
      <c r="KHJ30" s="820"/>
      <c r="KHK30" s="820"/>
      <c r="KHL30" s="820"/>
      <c r="KHM30" s="820"/>
      <c r="KHN30" s="820"/>
      <c r="KHO30" s="820"/>
      <c r="KHP30" s="820"/>
      <c r="KHQ30" s="820"/>
      <c r="KHR30" s="820"/>
      <c r="KHS30" s="820"/>
      <c r="KHT30" s="820"/>
      <c r="KHU30" s="820"/>
      <c r="KHV30" s="820"/>
      <c r="KHW30" s="820"/>
      <c r="KHX30" s="820"/>
      <c r="KHY30" s="820"/>
      <c r="KHZ30" s="820"/>
      <c r="KIA30" s="820"/>
      <c r="KIB30" s="820"/>
      <c r="KIC30" s="820"/>
      <c r="KID30" s="820"/>
      <c r="KIE30" s="820"/>
      <c r="KIF30" s="820"/>
      <c r="KIG30" s="820"/>
      <c r="KIH30" s="820"/>
      <c r="KII30" s="820"/>
      <c r="KIJ30" s="820"/>
      <c r="KIK30" s="820"/>
      <c r="KIL30" s="820"/>
      <c r="KIM30" s="820"/>
      <c r="KIN30" s="820"/>
      <c r="KIO30" s="820"/>
      <c r="KIP30" s="820"/>
      <c r="KIQ30" s="820"/>
      <c r="KIR30" s="820"/>
      <c r="KIS30" s="820"/>
      <c r="KIT30" s="820"/>
      <c r="KIU30" s="820"/>
      <c r="KIV30" s="820"/>
      <c r="KIW30" s="820"/>
      <c r="KIX30" s="820"/>
      <c r="KIY30" s="820"/>
      <c r="KIZ30" s="820"/>
      <c r="KJA30" s="820"/>
      <c r="KJB30" s="820"/>
      <c r="KJC30" s="820"/>
      <c r="KJD30" s="820"/>
      <c r="KJE30" s="820"/>
      <c r="KJF30" s="820"/>
      <c r="KJG30" s="820"/>
      <c r="KJH30" s="820"/>
      <c r="KJI30" s="820"/>
      <c r="KJJ30" s="820"/>
      <c r="KJK30" s="820"/>
      <c r="KJL30" s="820"/>
      <c r="KJM30" s="820"/>
      <c r="KJN30" s="820"/>
      <c r="KJO30" s="820"/>
      <c r="KJP30" s="820"/>
      <c r="KJQ30" s="820"/>
      <c r="KJR30" s="820"/>
      <c r="KJS30" s="820"/>
      <c r="KJT30" s="820"/>
      <c r="KJU30" s="820"/>
      <c r="KJV30" s="820"/>
      <c r="KJW30" s="820"/>
      <c r="KJX30" s="820"/>
      <c r="KJY30" s="820"/>
      <c r="KJZ30" s="820"/>
      <c r="KKA30" s="820"/>
      <c r="KKB30" s="820"/>
      <c r="KKC30" s="820"/>
      <c r="KKD30" s="820"/>
      <c r="KKE30" s="820"/>
      <c r="KKF30" s="820"/>
      <c r="KKG30" s="820"/>
      <c r="KKH30" s="820"/>
      <c r="KKI30" s="820"/>
      <c r="KKJ30" s="820"/>
      <c r="KKK30" s="820"/>
      <c r="KKL30" s="820"/>
      <c r="KKM30" s="820"/>
      <c r="KKN30" s="820"/>
      <c r="KKO30" s="820"/>
      <c r="KKP30" s="820"/>
      <c r="KKQ30" s="820"/>
      <c r="KKR30" s="820"/>
      <c r="KKS30" s="820"/>
      <c r="KKT30" s="820"/>
      <c r="KKU30" s="820"/>
      <c r="KKV30" s="820"/>
      <c r="KKW30" s="820"/>
      <c r="KKX30" s="820"/>
      <c r="KKY30" s="820"/>
      <c r="KKZ30" s="820"/>
      <c r="KLA30" s="820"/>
      <c r="KLB30" s="820"/>
      <c r="KLC30" s="820"/>
      <c r="KLD30" s="820"/>
      <c r="KLE30" s="820"/>
      <c r="KLF30" s="820"/>
      <c r="KLG30" s="820"/>
      <c r="KLH30" s="820"/>
      <c r="KLI30" s="820"/>
      <c r="KLJ30" s="820"/>
      <c r="KLK30" s="820"/>
      <c r="KLL30" s="820"/>
      <c r="KLM30" s="820"/>
      <c r="KLN30" s="820"/>
      <c r="KLO30" s="820"/>
      <c r="KLP30" s="820"/>
      <c r="KLQ30" s="820"/>
      <c r="KLR30" s="820"/>
      <c r="KLS30" s="820"/>
      <c r="KLT30" s="820"/>
      <c r="KLU30" s="820"/>
      <c r="KLV30" s="820"/>
      <c r="KLW30" s="820"/>
      <c r="KLX30" s="820"/>
      <c r="KLY30" s="820"/>
      <c r="KLZ30" s="820"/>
      <c r="KMA30" s="820"/>
      <c r="KMB30" s="820"/>
      <c r="KMC30" s="820"/>
      <c r="KMD30" s="820"/>
      <c r="KME30" s="820"/>
      <c r="KMF30" s="820"/>
      <c r="KMG30" s="820"/>
      <c r="KMH30" s="820"/>
      <c r="KMI30" s="820"/>
      <c r="KMJ30" s="820"/>
      <c r="KMK30" s="820"/>
      <c r="KML30" s="820"/>
      <c r="KMM30" s="820"/>
      <c r="KMN30" s="820"/>
      <c r="KMO30" s="820"/>
      <c r="KMP30" s="820"/>
      <c r="KMQ30" s="820"/>
      <c r="KMR30" s="820"/>
      <c r="KMS30" s="820"/>
      <c r="KMT30" s="820"/>
      <c r="KMU30" s="820"/>
      <c r="KMV30" s="820"/>
      <c r="KMW30" s="820"/>
      <c r="KMX30" s="820"/>
      <c r="KMY30" s="820"/>
      <c r="KMZ30" s="820"/>
      <c r="KNA30" s="820"/>
      <c r="KNB30" s="820"/>
      <c r="KNC30" s="820"/>
      <c r="KND30" s="820"/>
      <c r="KNE30" s="820"/>
      <c r="KNF30" s="820"/>
      <c r="KNG30" s="820"/>
      <c r="KNH30" s="820"/>
      <c r="KNI30" s="820"/>
      <c r="KNJ30" s="820"/>
      <c r="KNK30" s="820"/>
      <c r="KNL30" s="820"/>
      <c r="KNM30" s="820"/>
      <c r="KNN30" s="820"/>
      <c r="KNO30" s="820"/>
      <c r="KNP30" s="820"/>
      <c r="KNQ30" s="820"/>
      <c r="KNR30" s="820"/>
      <c r="KNS30" s="820"/>
      <c r="KNT30" s="820"/>
      <c r="KNU30" s="820"/>
      <c r="KNV30" s="820"/>
      <c r="KNW30" s="820"/>
      <c r="KNX30" s="820"/>
      <c r="KNY30" s="820"/>
      <c r="KNZ30" s="820"/>
      <c r="KOA30" s="820"/>
      <c r="KOB30" s="820"/>
      <c r="KOC30" s="820"/>
      <c r="KOD30" s="820"/>
      <c r="KOE30" s="820"/>
      <c r="KOF30" s="820"/>
      <c r="KOG30" s="820"/>
      <c r="KOH30" s="820"/>
      <c r="KOI30" s="820"/>
      <c r="KOJ30" s="820"/>
      <c r="KOK30" s="820"/>
      <c r="KOL30" s="820"/>
      <c r="KOM30" s="820"/>
      <c r="KON30" s="820"/>
      <c r="KOO30" s="820"/>
      <c r="KOP30" s="820"/>
      <c r="KOQ30" s="820"/>
      <c r="KOR30" s="820"/>
      <c r="KOS30" s="820"/>
      <c r="KOT30" s="820"/>
      <c r="KOU30" s="820"/>
      <c r="KOV30" s="820"/>
      <c r="KOW30" s="820"/>
      <c r="KOX30" s="820"/>
      <c r="KOY30" s="820"/>
      <c r="KOZ30" s="820"/>
      <c r="KPA30" s="820"/>
      <c r="KPB30" s="820"/>
      <c r="KPC30" s="820"/>
      <c r="KPD30" s="820"/>
      <c r="KPE30" s="820"/>
      <c r="KPF30" s="820"/>
      <c r="KPG30" s="820"/>
      <c r="KPH30" s="820"/>
      <c r="KPI30" s="820"/>
      <c r="KPJ30" s="820"/>
      <c r="KPK30" s="820"/>
      <c r="KPL30" s="820"/>
      <c r="KPM30" s="820"/>
      <c r="KPN30" s="820"/>
      <c r="KPO30" s="820"/>
      <c r="KPP30" s="820"/>
      <c r="KPQ30" s="820"/>
      <c r="KPR30" s="820"/>
      <c r="KPS30" s="820"/>
      <c r="KPT30" s="820"/>
      <c r="KPU30" s="820"/>
      <c r="KPV30" s="820"/>
      <c r="KPW30" s="820"/>
      <c r="KPX30" s="820"/>
      <c r="KPY30" s="820"/>
      <c r="KPZ30" s="820"/>
      <c r="KQA30" s="820"/>
      <c r="KQB30" s="820"/>
      <c r="KQC30" s="820"/>
      <c r="KQD30" s="820"/>
      <c r="KQE30" s="820"/>
      <c r="KQF30" s="820"/>
      <c r="KQG30" s="820"/>
      <c r="KQH30" s="820"/>
      <c r="KQI30" s="820"/>
      <c r="KQJ30" s="820"/>
      <c r="KQK30" s="820"/>
      <c r="KQL30" s="820"/>
      <c r="KQM30" s="820"/>
      <c r="KQN30" s="820"/>
      <c r="KQO30" s="820"/>
      <c r="KQP30" s="820"/>
      <c r="KQQ30" s="820"/>
      <c r="KQR30" s="820"/>
      <c r="KQS30" s="820"/>
      <c r="KQT30" s="820"/>
      <c r="KQU30" s="820"/>
      <c r="KQV30" s="820"/>
      <c r="KQW30" s="820"/>
      <c r="KQX30" s="820"/>
      <c r="KQY30" s="820"/>
      <c r="KQZ30" s="820"/>
      <c r="KRA30" s="820"/>
      <c r="KRB30" s="820"/>
      <c r="KRC30" s="820"/>
      <c r="KRD30" s="820"/>
      <c r="KRE30" s="820"/>
      <c r="KRF30" s="820"/>
      <c r="KRG30" s="820"/>
      <c r="KRH30" s="820"/>
      <c r="KRI30" s="820"/>
      <c r="KRJ30" s="820"/>
      <c r="KRK30" s="820"/>
      <c r="KRL30" s="820"/>
      <c r="KRM30" s="820"/>
      <c r="KRN30" s="820"/>
      <c r="KRO30" s="820"/>
      <c r="KRP30" s="820"/>
      <c r="KRQ30" s="820"/>
      <c r="KRR30" s="820"/>
      <c r="KRS30" s="820"/>
      <c r="KRT30" s="820"/>
      <c r="KRU30" s="820"/>
      <c r="KRV30" s="820"/>
      <c r="KRW30" s="820"/>
      <c r="KRX30" s="820"/>
      <c r="KRY30" s="820"/>
      <c r="KRZ30" s="820"/>
      <c r="KSA30" s="820"/>
      <c r="KSB30" s="820"/>
      <c r="KSC30" s="820"/>
      <c r="KSD30" s="820"/>
      <c r="KSE30" s="820"/>
      <c r="KSF30" s="820"/>
      <c r="KSG30" s="820"/>
      <c r="KSH30" s="820"/>
      <c r="KSI30" s="820"/>
      <c r="KSJ30" s="820"/>
      <c r="KSK30" s="820"/>
      <c r="KSL30" s="820"/>
      <c r="KSM30" s="820"/>
      <c r="KSN30" s="820"/>
      <c r="KSO30" s="820"/>
      <c r="KSP30" s="820"/>
      <c r="KSQ30" s="820"/>
      <c r="KSR30" s="820"/>
      <c r="KSS30" s="820"/>
      <c r="KST30" s="820"/>
      <c r="KSU30" s="820"/>
      <c r="KSV30" s="820"/>
      <c r="KSW30" s="820"/>
      <c r="KSX30" s="820"/>
      <c r="KSY30" s="820"/>
      <c r="KSZ30" s="820"/>
      <c r="KTA30" s="820"/>
      <c r="KTB30" s="820"/>
      <c r="KTC30" s="820"/>
      <c r="KTD30" s="820"/>
      <c r="KTE30" s="820"/>
      <c r="KTF30" s="820"/>
      <c r="KTG30" s="820"/>
      <c r="KTH30" s="820"/>
      <c r="KTI30" s="820"/>
      <c r="KTJ30" s="820"/>
      <c r="KTK30" s="820"/>
      <c r="KTL30" s="820"/>
      <c r="KTM30" s="820"/>
      <c r="KTN30" s="820"/>
      <c r="KTO30" s="820"/>
      <c r="KTP30" s="820"/>
      <c r="KTQ30" s="820"/>
      <c r="KTR30" s="820"/>
      <c r="KTS30" s="820"/>
      <c r="KTT30" s="820"/>
      <c r="KTU30" s="820"/>
      <c r="KTV30" s="820"/>
      <c r="KTW30" s="820"/>
      <c r="KTX30" s="820"/>
      <c r="KTY30" s="820"/>
      <c r="KTZ30" s="820"/>
      <c r="KUA30" s="820"/>
      <c r="KUB30" s="820"/>
      <c r="KUC30" s="820"/>
      <c r="KUD30" s="820"/>
      <c r="KUE30" s="820"/>
      <c r="KUF30" s="820"/>
      <c r="KUG30" s="820"/>
      <c r="KUH30" s="820"/>
      <c r="KUI30" s="820"/>
      <c r="KUJ30" s="820"/>
      <c r="KUK30" s="820"/>
      <c r="KUL30" s="820"/>
      <c r="KUM30" s="820"/>
      <c r="KUN30" s="820"/>
      <c r="KUO30" s="820"/>
      <c r="KUP30" s="820"/>
      <c r="KUQ30" s="820"/>
      <c r="KUR30" s="820"/>
      <c r="KUS30" s="820"/>
      <c r="KUT30" s="820"/>
      <c r="KUU30" s="820"/>
      <c r="KUV30" s="820"/>
      <c r="KUW30" s="820"/>
      <c r="KUX30" s="820"/>
      <c r="KUY30" s="820"/>
      <c r="KUZ30" s="820"/>
      <c r="KVA30" s="820"/>
      <c r="KVB30" s="820"/>
      <c r="KVC30" s="820"/>
      <c r="KVD30" s="820"/>
      <c r="KVE30" s="820"/>
      <c r="KVF30" s="820"/>
      <c r="KVG30" s="820"/>
      <c r="KVH30" s="820"/>
      <c r="KVI30" s="820"/>
      <c r="KVJ30" s="820"/>
      <c r="KVK30" s="820"/>
      <c r="KVL30" s="820"/>
      <c r="KVM30" s="820"/>
      <c r="KVN30" s="820"/>
      <c r="KVO30" s="820"/>
      <c r="KVP30" s="820"/>
      <c r="KVQ30" s="820"/>
      <c r="KVR30" s="820"/>
      <c r="KVS30" s="820"/>
      <c r="KVT30" s="820"/>
      <c r="KVU30" s="820"/>
      <c r="KVV30" s="820"/>
      <c r="KVW30" s="820"/>
      <c r="KVX30" s="820"/>
      <c r="KVY30" s="820"/>
      <c r="KVZ30" s="820"/>
      <c r="KWA30" s="820"/>
      <c r="KWB30" s="820"/>
      <c r="KWC30" s="820"/>
      <c r="KWD30" s="820"/>
      <c r="KWE30" s="820"/>
      <c r="KWF30" s="820"/>
      <c r="KWG30" s="820"/>
      <c r="KWH30" s="820"/>
      <c r="KWI30" s="820"/>
      <c r="KWJ30" s="820"/>
      <c r="KWK30" s="820"/>
      <c r="KWL30" s="820"/>
      <c r="KWM30" s="820"/>
      <c r="KWN30" s="820"/>
      <c r="KWO30" s="820"/>
      <c r="KWP30" s="820"/>
      <c r="KWQ30" s="820"/>
      <c r="KWR30" s="820"/>
      <c r="KWS30" s="820"/>
      <c r="KWT30" s="820"/>
      <c r="KWU30" s="820"/>
      <c r="KWV30" s="820"/>
      <c r="KWW30" s="820"/>
      <c r="KWX30" s="820"/>
      <c r="KWY30" s="820"/>
      <c r="KWZ30" s="820"/>
      <c r="KXA30" s="820"/>
      <c r="KXB30" s="820"/>
      <c r="KXC30" s="820"/>
      <c r="KXD30" s="820"/>
      <c r="KXE30" s="820"/>
      <c r="KXF30" s="820"/>
      <c r="KXG30" s="820"/>
      <c r="KXH30" s="820"/>
      <c r="KXI30" s="820"/>
      <c r="KXJ30" s="820"/>
      <c r="KXK30" s="820"/>
      <c r="KXL30" s="820"/>
      <c r="KXM30" s="820"/>
      <c r="KXN30" s="820"/>
      <c r="KXO30" s="820"/>
      <c r="KXP30" s="820"/>
      <c r="KXQ30" s="820"/>
      <c r="KXR30" s="820"/>
      <c r="KXS30" s="820"/>
      <c r="KXT30" s="820"/>
      <c r="KXU30" s="820"/>
      <c r="KXV30" s="820"/>
      <c r="KXW30" s="820"/>
      <c r="KXX30" s="820"/>
      <c r="KXY30" s="820"/>
      <c r="KXZ30" s="820"/>
      <c r="KYA30" s="820"/>
      <c r="KYB30" s="820"/>
      <c r="KYC30" s="820"/>
      <c r="KYD30" s="820"/>
      <c r="KYE30" s="820"/>
      <c r="KYF30" s="820"/>
      <c r="KYG30" s="820"/>
      <c r="KYH30" s="820"/>
      <c r="KYI30" s="820"/>
      <c r="KYJ30" s="820"/>
      <c r="KYK30" s="820"/>
      <c r="KYL30" s="820"/>
      <c r="KYM30" s="820"/>
      <c r="KYN30" s="820"/>
      <c r="KYO30" s="820"/>
      <c r="KYP30" s="820"/>
      <c r="KYQ30" s="820"/>
      <c r="KYR30" s="820"/>
      <c r="KYS30" s="820"/>
      <c r="KYT30" s="820"/>
      <c r="KYU30" s="820"/>
      <c r="KYV30" s="820"/>
      <c r="KYW30" s="820"/>
      <c r="KYX30" s="820"/>
      <c r="KYY30" s="820"/>
      <c r="KYZ30" s="820"/>
      <c r="KZA30" s="820"/>
      <c r="KZB30" s="820"/>
      <c r="KZC30" s="820"/>
      <c r="KZD30" s="820"/>
      <c r="KZE30" s="820"/>
      <c r="KZF30" s="820"/>
      <c r="KZG30" s="820"/>
      <c r="KZH30" s="820"/>
      <c r="KZI30" s="820"/>
      <c r="KZJ30" s="820"/>
      <c r="KZK30" s="820"/>
      <c r="KZL30" s="820"/>
      <c r="KZM30" s="820"/>
      <c r="KZN30" s="820"/>
      <c r="KZO30" s="820"/>
      <c r="KZP30" s="820"/>
      <c r="KZQ30" s="820"/>
      <c r="KZR30" s="820"/>
      <c r="KZS30" s="820"/>
      <c r="KZT30" s="820"/>
      <c r="KZU30" s="820"/>
      <c r="KZV30" s="820"/>
      <c r="KZW30" s="820"/>
      <c r="KZX30" s="820"/>
      <c r="KZY30" s="820"/>
      <c r="KZZ30" s="820"/>
      <c r="LAA30" s="820"/>
      <c r="LAB30" s="820"/>
      <c r="LAC30" s="820"/>
      <c r="LAD30" s="820"/>
      <c r="LAE30" s="820"/>
      <c r="LAF30" s="820"/>
      <c r="LAG30" s="820"/>
      <c r="LAH30" s="820"/>
      <c r="LAI30" s="820"/>
      <c r="LAJ30" s="820"/>
      <c r="LAK30" s="820"/>
      <c r="LAL30" s="820"/>
      <c r="LAM30" s="820"/>
      <c r="LAN30" s="820"/>
      <c r="LAO30" s="820"/>
      <c r="LAP30" s="820"/>
      <c r="LAQ30" s="820"/>
      <c r="LAR30" s="820"/>
      <c r="LAS30" s="820"/>
      <c r="LAT30" s="820"/>
      <c r="LAU30" s="820"/>
      <c r="LAV30" s="820"/>
      <c r="LAW30" s="820"/>
      <c r="LAX30" s="820"/>
      <c r="LAY30" s="820"/>
      <c r="LAZ30" s="820"/>
      <c r="LBA30" s="820"/>
      <c r="LBB30" s="820"/>
      <c r="LBC30" s="820"/>
      <c r="LBD30" s="820"/>
      <c r="LBE30" s="820"/>
      <c r="LBF30" s="820"/>
      <c r="LBG30" s="820"/>
      <c r="LBH30" s="820"/>
      <c r="LBI30" s="820"/>
      <c r="LBJ30" s="820"/>
      <c r="LBK30" s="820"/>
      <c r="LBL30" s="820"/>
      <c r="LBM30" s="820"/>
      <c r="LBN30" s="820"/>
      <c r="LBO30" s="820"/>
      <c r="LBP30" s="820"/>
      <c r="LBQ30" s="820"/>
      <c r="LBR30" s="820"/>
      <c r="LBS30" s="820"/>
      <c r="LBT30" s="820"/>
      <c r="LBU30" s="820"/>
      <c r="LBV30" s="820"/>
      <c r="LBW30" s="820"/>
      <c r="LBX30" s="820"/>
      <c r="LBY30" s="820"/>
      <c r="LBZ30" s="820"/>
      <c r="LCA30" s="820"/>
      <c r="LCB30" s="820"/>
      <c r="LCC30" s="820"/>
      <c r="LCD30" s="820"/>
      <c r="LCE30" s="820"/>
      <c r="LCF30" s="820"/>
      <c r="LCG30" s="820"/>
      <c r="LCH30" s="820"/>
      <c r="LCI30" s="820"/>
      <c r="LCJ30" s="820"/>
      <c r="LCK30" s="820"/>
      <c r="LCL30" s="820"/>
      <c r="LCM30" s="820"/>
      <c r="LCN30" s="820"/>
      <c r="LCO30" s="820"/>
      <c r="LCP30" s="820"/>
      <c r="LCQ30" s="820"/>
      <c r="LCR30" s="820"/>
      <c r="LCS30" s="820"/>
      <c r="LCT30" s="820"/>
      <c r="LCU30" s="820"/>
      <c r="LCV30" s="820"/>
      <c r="LCW30" s="820"/>
      <c r="LCX30" s="820"/>
      <c r="LCY30" s="820"/>
      <c r="LCZ30" s="820"/>
      <c r="LDA30" s="820"/>
      <c r="LDB30" s="820"/>
      <c r="LDC30" s="820"/>
      <c r="LDD30" s="820"/>
      <c r="LDE30" s="820"/>
      <c r="LDF30" s="820"/>
      <c r="LDG30" s="820"/>
      <c r="LDH30" s="820"/>
      <c r="LDI30" s="820"/>
      <c r="LDJ30" s="820"/>
      <c r="LDK30" s="820"/>
      <c r="LDL30" s="820"/>
      <c r="LDM30" s="820"/>
      <c r="LDN30" s="820"/>
      <c r="LDO30" s="820"/>
      <c r="LDP30" s="820"/>
      <c r="LDQ30" s="820"/>
      <c r="LDR30" s="820"/>
      <c r="LDS30" s="820"/>
      <c r="LDT30" s="820"/>
      <c r="LDU30" s="820"/>
      <c r="LDV30" s="820"/>
      <c r="LDW30" s="820"/>
      <c r="LDX30" s="820"/>
      <c r="LDY30" s="820"/>
      <c r="LDZ30" s="820"/>
      <c r="LEA30" s="820"/>
      <c r="LEB30" s="820"/>
      <c r="LEC30" s="820"/>
      <c r="LED30" s="820"/>
      <c r="LEE30" s="820"/>
      <c r="LEF30" s="820"/>
      <c r="LEG30" s="820"/>
      <c r="LEH30" s="820"/>
      <c r="LEI30" s="820"/>
      <c r="LEJ30" s="820"/>
      <c r="LEK30" s="820"/>
      <c r="LEL30" s="820"/>
      <c r="LEM30" s="820"/>
      <c r="LEN30" s="820"/>
      <c r="LEO30" s="820"/>
      <c r="LEP30" s="820"/>
      <c r="LEQ30" s="820"/>
      <c r="LER30" s="820"/>
      <c r="LES30" s="820"/>
      <c r="LET30" s="820"/>
      <c r="LEU30" s="820"/>
      <c r="LEV30" s="820"/>
      <c r="LEW30" s="820"/>
      <c r="LEX30" s="820"/>
      <c r="LEY30" s="820"/>
      <c r="LEZ30" s="820"/>
      <c r="LFA30" s="820"/>
      <c r="LFB30" s="820"/>
      <c r="LFC30" s="820"/>
      <c r="LFD30" s="820"/>
      <c r="LFE30" s="820"/>
      <c r="LFF30" s="820"/>
      <c r="LFG30" s="820"/>
      <c r="LFH30" s="820"/>
      <c r="LFI30" s="820"/>
      <c r="LFJ30" s="820"/>
      <c r="LFK30" s="820"/>
      <c r="LFL30" s="820"/>
      <c r="LFM30" s="820"/>
      <c r="LFN30" s="820"/>
      <c r="LFO30" s="820"/>
      <c r="LFP30" s="820"/>
      <c r="LFQ30" s="820"/>
      <c r="LFR30" s="820"/>
      <c r="LFS30" s="820"/>
      <c r="LFT30" s="820"/>
      <c r="LFU30" s="820"/>
      <c r="LFV30" s="820"/>
      <c r="LFW30" s="820"/>
      <c r="LFX30" s="820"/>
      <c r="LFY30" s="820"/>
      <c r="LFZ30" s="820"/>
      <c r="LGA30" s="820"/>
      <c r="LGB30" s="820"/>
      <c r="LGC30" s="820"/>
      <c r="LGD30" s="820"/>
      <c r="LGE30" s="820"/>
      <c r="LGF30" s="820"/>
      <c r="LGG30" s="820"/>
      <c r="LGH30" s="820"/>
      <c r="LGI30" s="820"/>
      <c r="LGJ30" s="820"/>
      <c r="LGK30" s="820"/>
      <c r="LGL30" s="820"/>
      <c r="LGM30" s="820"/>
      <c r="LGN30" s="820"/>
      <c r="LGO30" s="820"/>
      <c r="LGP30" s="820"/>
      <c r="LGQ30" s="820"/>
      <c r="LGR30" s="820"/>
      <c r="LGS30" s="820"/>
      <c r="LGT30" s="820"/>
      <c r="LGU30" s="820"/>
      <c r="LGV30" s="820"/>
      <c r="LGW30" s="820"/>
      <c r="LGX30" s="820"/>
      <c r="LGY30" s="820"/>
      <c r="LGZ30" s="820"/>
      <c r="LHA30" s="820"/>
      <c r="LHB30" s="820"/>
      <c r="LHC30" s="820"/>
      <c r="LHD30" s="820"/>
      <c r="LHE30" s="820"/>
      <c r="LHF30" s="820"/>
      <c r="LHG30" s="820"/>
      <c r="LHH30" s="820"/>
      <c r="LHI30" s="820"/>
      <c r="LHJ30" s="820"/>
      <c r="LHK30" s="820"/>
      <c r="LHL30" s="820"/>
      <c r="LHM30" s="820"/>
      <c r="LHN30" s="820"/>
      <c r="LHO30" s="820"/>
      <c r="LHP30" s="820"/>
      <c r="LHQ30" s="820"/>
      <c r="LHR30" s="820"/>
      <c r="LHS30" s="820"/>
      <c r="LHT30" s="820"/>
      <c r="LHU30" s="820"/>
      <c r="LHV30" s="820"/>
      <c r="LHW30" s="820"/>
      <c r="LHX30" s="820"/>
      <c r="LHY30" s="820"/>
      <c r="LHZ30" s="820"/>
      <c r="LIA30" s="820"/>
      <c r="LIB30" s="820"/>
      <c r="LIC30" s="820"/>
      <c r="LID30" s="820"/>
      <c r="LIE30" s="820"/>
      <c r="LIF30" s="820"/>
      <c r="LIG30" s="820"/>
      <c r="LIH30" s="820"/>
      <c r="LII30" s="820"/>
      <c r="LIJ30" s="820"/>
      <c r="LIK30" s="820"/>
      <c r="LIL30" s="820"/>
      <c r="LIM30" s="820"/>
      <c r="LIN30" s="820"/>
      <c r="LIO30" s="820"/>
      <c r="LIP30" s="820"/>
      <c r="LIQ30" s="820"/>
      <c r="LIR30" s="820"/>
      <c r="LIS30" s="820"/>
      <c r="LIT30" s="820"/>
      <c r="LIU30" s="820"/>
      <c r="LIV30" s="820"/>
      <c r="LIW30" s="820"/>
      <c r="LIX30" s="820"/>
      <c r="LIY30" s="820"/>
      <c r="LIZ30" s="820"/>
      <c r="LJA30" s="820"/>
      <c r="LJB30" s="820"/>
      <c r="LJC30" s="820"/>
      <c r="LJD30" s="820"/>
      <c r="LJE30" s="820"/>
      <c r="LJF30" s="820"/>
      <c r="LJG30" s="820"/>
      <c r="LJH30" s="820"/>
      <c r="LJI30" s="820"/>
      <c r="LJJ30" s="820"/>
      <c r="LJK30" s="820"/>
      <c r="LJL30" s="820"/>
      <c r="LJM30" s="820"/>
      <c r="LJN30" s="820"/>
      <c r="LJO30" s="820"/>
      <c r="LJP30" s="820"/>
      <c r="LJQ30" s="820"/>
      <c r="LJR30" s="820"/>
      <c r="LJS30" s="820"/>
      <c r="LJT30" s="820"/>
      <c r="LJU30" s="820"/>
      <c r="LJV30" s="820"/>
      <c r="LJW30" s="820"/>
      <c r="LJX30" s="820"/>
      <c r="LJY30" s="820"/>
      <c r="LJZ30" s="820"/>
      <c r="LKA30" s="820"/>
      <c r="LKB30" s="820"/>
      <c r="LKC30" s="820"/>
      <c r="LKD30" s="820"/>
      <c r="LKE30" s="820"/>
      <c r="LKF30" s="820"/>
      <c r="LKG30" s="820"/>
      <c r="LKH30" s="820"/>
      <c r="LKI30" s="820"/>
      <c r="LKJ30" s="820"/>
      <c r="LKK30" s="820"/>
      <c r="LKL30" s="820"/>
      <c r="LKM30" s="820"/>
      <c r="LKN30" s="820"/>
      <c r="LKO30" s="820"/>
      <c r="LKP30" s="820"/>
      <c r="LKQ30" s="820"/>
      <c r="LKR30" s="820"/>
      <c r="LKS30" s="820"/>
      <c r="LKT30" s="820"/>
      <c r="LKU30" s="820"/>
      <c r="LKV30" s="820"/>
      <c r="LKW30" s="820"/>
      <c r="LKX30" s="820"/>
      <c r="LKY30" s="820"/>
      <c r="LKZ30" s="820"/>
      <c r="LLA30" s="820"/>
      <c r="LLB30" s="820"/>
      <c r="LLC30" s="820"/>
      <c r="LLD30" s="820"/>
      <c r="LLE30" s="820"/>
      <c r="LLF30" s="820"/>
      <c r="LLG30" s="820"/>
      <c r="LLH30" s="820"/>
      <c r="LLI30" s="820"/>
      <c r="LLJ30" s="820"/>
      <c r="LLK30" s="820"/>
      <c r="LLL30" s="820"/>
      <c r="LLM30" s="820"/>
      <c r="LLN30" s="820"/>
      <c r="LLO30" s="820"/>
      <c r="LLP30" s="820"/>
      <c r="LLQ30" s="820"/>
      <c r="LLR30" s="820"/>
      <c r="LLS30" s="820"/>
      <c r="LLT30" s="820"/>
      <c r="LLU30" s="820"/>
      <c r="LLV30" s="820"/>
      <c r="LLW30" s="820"/>
      <c r="LLX30" s="820"/>
      <c r="LLY30" s="820"/>
      <c r="LLZ30" s="820"/>
      <c r="LMA30" s="820"/>
      <c r="LMB30" s="820"/>
      <c r="LMC30" s="820"/>
      <c r="LMD30" s="820"/>
      <c r="LME30" s="820"/>
      <c r="LMF30" s="820"/>
      <c r="LMG30" s="820"/>
      <c r="LMH30" s="820"/>
      <c r="LMI30" s="820"/>
      <c r="LMJ30" s="820"/>
      <c r="LMK30" s="820"/>
      <c r="LML30" s="820"/>
      <c r="LMM30" s="820"/>
      <c r="LMN30" s="820"/>
      <c r="LMO30" s="820"/>
      <c r="LMP30" s="820"/>
      <c r="LMQ30" s="820"/>
      <c r="LMR30" s="820"/>
      <c r="LMS30" s="820"/>
      <c r="LMT30" s="820"/>
      <c r="LMU30" s="820"/>
      <c r="LMV30" s="820"/>
      <c r="LMW30" s="820"/>
      <c r="LMX30" s="820"/>
      <c r="LMY30" s="820"/>
      <c r="LMZ30" s="820"/>
      <c r="LNA30" s="820"/>
      <c r="LNB30" s="820"/>
      <c r="LNC30" s="820"/>
      <c r="LND30" s="820"/>
      <c r="LNE30" s="820"/>
      <c r="LNF30" s="820"/>
      <c r="LNG30" s="820"/>
      <c r="LNH30" s="820"/>
      <c r="LNI30" s="820"/>
      <c r="LNJ30" s="820"/>
      <c r="LNK30" s="820"/>
      <c r="LNL30" s="820"/>
      <c r="LNM30" s="820"/>
      <c r="LNN30" s="820"/>
      <c r="LNO30" s="820"/>
      <c r="LNP30" s="820"/>
      <c r="LNQ30" s="820"/>
      <c r="LNR30" s="820"/>
      <c r="LNS30" s="820"/>
      <c r="LNT30" s="820"/>
      <c r="LNU30" s="820"/>
      <c r="LNV30" s="820"/>
      <c r="LNW30" s="820"/>
      <c r="LNX30" s="820"/>
      <c r="LNY30" s="820"/>
      <c r="LNZ30" s="820"/>
      <c r="LOA30" s="820"/>
      <c r="LOB30" s="820"/>
      <c r="LOC30" s="820"/>
      <c r="LOD30" s="820"/>
      <c r="LOE30" s="820"/>
      <c r="LOF30" s="820"/>
      <c r="LOG30" s="820"/>
      <c r="LOH30" s="820"/>
      <c r="LOI30" s="820"/>
      <c r="LOJ30" s="820"/>
      <c r="LOK30" s="820"/>
      <c r="LOL30" s="820"/>
      <c r="LOM30" s="820"/>
      <c r="LON30" s="820"/>
      <c r="LOO30" s="820"/>
      <c r="LOP30" s="820"/>
      <c r="LOQ30" s="820"/>
      <c r="LOR30" s="820"/>
      <c r="LOS30" s="820"/>
      <c r="LOT30" s="820"/>
      <c r="LOU30" s="820"/>
      <c r="LOV30" s="820"/>
      <c r="LOW30" s="820"/>
      <c r="LOX30" s="820"/>
      <c r="LOY30" s="820"/>
      <c r="LOZ30" s="820"/>
      <c r="LPA30" s="820"/>
      <c r="LPB30" s="820"/>
      <c r="LPC30" s="820"/>
      <c r="LPD30" s="820"/>
      <c r="LPE30" s="820"/>
      <c r="LPF30" s="820"/>
      <c r="LPG30" s="820"/>
      <c r="LPH30" s="820"/>
      <c r="LPI30" s="820"/>
      <c r="LPJ30" s="820"/>
      <c r="LPK30" s="820"/>
      <c r="LPL30" s="820"/>
      <c r="LPM30" s="820"/>
      <c r="LPN30" s="820"/>
      <c r="LPO30" s="820"/>
      <c r="LPP30" s="820"/>
      <c r="LPQ30" s="820"/>
      <c r="LPR30" s="820"/>
      <c r="LPS30" s="820"/>
      <c r="LPT30" s="820"/>
      <c r="LPU30" s="820"/>
      <c r="LPV30" s="820"/>
      <c r="LPW30" s="820"/>
      <c r="LPX30" s="820"/>
      <c r="LPY30" s="820"/>
      <c r="LPZ30" s="820"/>
      <c r="LQA30" s="820"/>
      <c r="LQB30" s="820"/>
      <c r="LQC30" s="820"/>
      <c r="LQD30" s="820"/>
      <c r="LQE30" s="820"/>
      <c r="LQF30" s="820"/>
      <c r="LQG30" s="820"/>
      <c r="LQH30" s="820"/>
      <c r="LQI30" s="820"/>
      <c r="LQJ30" s="820"/>
      <c r="LQK30" s="820"/>
      <c r="LQL30" s="820"/>
      <c r="LQM30" s="820"/>
      <c r="LQN30" s="820"/>
      <c r="LQO30" s="820"/>
      <c r="LQP30" s="820"/>
      <c r="LQQ30" s="820"/>
      <c r="LQR30" s="820"/>
      <c r="LQS30" s="820"/>
      <c r="LQT30" s="820"/>
      <c r="LQU30" s="820"/>
      <c r="LQV30" s="820"/>
      <c r="LQW30" s="820"/>
      <c r="LQX30" s="820"/>
      <c r="LQY30" s="820"/>
      <c r="LQZ30" s="820"/>
      <c r="LRA30" s="820"/>
      <c r="LRB30" s="820"/>
      <c r="LRC30" s="820"/>
      <c r="LRD30" s="820"/>
      <c r="LRE30" s="820"/>
      <c r="LRF30" s="820"/>
      <c r="LRG30" s="820"/>
      <c r="LRH30" s="820"/>
      <c r="LRI30" s="820"/>
      <c r="LRJ30" s="820"/>
      <c r="LRK30" s="820"/>
      <c r="LRL30" s="820"/>
      <c r="LRM30" s="820"/>
      <c r="LRN30" s="820"/>
      <c r="LRO30" s="820"/>
      <c r="LRP30" s="820"/>
      <c r="LRQ30" s="820"/>
      <c r="LRR30" s="820"/>
      <c r="LRS30" s="820"/>
      <c r="LRT30" s="820"/>
      <c r="LRU30" s="820"/>
      <c r="LRV30" s="820"/>
      <c r="LRW30" s="820"/>
      <c r="LRX30" s="820"/>
      <c r="LRY30" s="820"/>
      <c r="LRZ30" s="820"/>
      <c r="LSA30" s="820"/>
      <c r="LSB30" s="820"/>
      <c r="LSC30" s="820"/>
      <c r="LSD30" s="820"/>
      <c r="LSE30" s="820"/>
      <c r="LSF30" s="820"/>
      <c r="LSG30" s="820"/>
      <c r="LSH30" s="820"/>
      <c r="LSI30" s="820"/>
      <c r="LSJ30" s="820"/>
      <c r="LSK30" s="820"/>
      <c r="LSL30" s="820"/>
      <c r="LSM30" s="820"/>
      <c r="LSN30" s="820"/>
      <c r="LSO30" s="820"/>
      <c r="LSP30" s="820"/>
      <c r="LSQ30" s="820"/>
      <c r="LSR30" s="820"/>
      <c r="LSS30" s="820"/>
      <c r="LST30" s="820"/>
      <c r="LSU30" s="820"/>
      <c r="LSV30" s="820"/>
      <c r="LSW30" s="820"/>
      <c r="LSX30" s="820"/>
      <c r="LSY30" s="820"/>
      <c r="LSZ30" s="820"/>
      <c r="LTA30" s="820"/>
      <c r="LTB30" s="820"/>
      <c r="LTC30" s="820"/>
      <c r="LTD30" s="820"/>
      <c r="LTE30" s="820"/>
      <c r="LTF30" s="820"/>
      <c r="LTG30" s="820"/>
      <c r="LTH30" s="820"/>
      <c r="LTI30" s="820"/>
      <c r="LTJ30" s="820"/>
      <c r="LTK30" s="820"/>
      <c r="LTL30" s="820"/>
      <c r="LTM30" s="820"/>
      <c r="LTN30" s="820"/>
      <c r="LTO30" s="820"/>
      <c r="LTP30" s="820"/>
      <c r="LTQ30" s="820"/>
      <c r="LTR30" s="820"/>
      <c r="LTS30" s="820"/>
      <c r="LTT30" s="820"/>
      <c r="LTU30" s="820"/>
      <c r="LTV30" s="820"/>
      <c r="LTW30" s="820"/>
      <c r="LTX30" s="820"/>
      <c r="LTY30" s="820"/>
      <c r="LTZ30" s="820"/>
      <c r="LUA30" s="820"/>
      <c r="LUB30" s="820"/>
      <c r="LUC30" s="820"/>
      <c r="LUD30" s="820"/>
      <c r="LUE30" s="820"/>
      <c r="LUF30" s="820"/>
      <c r="LUG30" s="820"/>
      <c r="LUH30" s="820"/>
      <c r="LUI30" s="820"/>
      <c r="LUJ30" s="820"/>
      <c r="LUK30" s="820"/>
      <c r="LUL30" s="820"/>
      <c r="LUM30" s="820"/>
      <c r="LUN30" s="820"/>
      <c r="LUO30" s="820"/>
      <c r="LUP30" s="820"/>
      <c r="LUQ30" s="820"/>
      <c r="LUR30" s="820"/>
      <c r="LUS30" s="820"/>
      <c r="LUT30" s="820"/>
      <c r="LUU30" s="820"/>
      <c r="LUV30" s="820"/>
      <c r="LUW30" s="820"/>
      <c r="LUX30" s="820"/>
      <c r="LUY30" s="820"/>
      <c r="LUZ30" s="820"/>
      <c r="LVA30" s="820"/>
      <c r="LVB30" s="820"/>
      <c r="LVC30" s="820"/>
      <c r="LVD30" s="820"/>
      <c r="LVE30" s="820"/>
      <c r="LVF30" s="820"/>
      <c r="LVG30" s="820"/>
      <c r="LVH30" s="820"/>
      <c r="LVI30" s="820"/>
      <c r="LVJ30" s="820"/>
      <c r="LVK30" s="820"/>
      <c r="LVL30" s="820"/>
      <c r="LVM30" s="820"/>
      <c r="LVN30" s="820"/>
      <c r="LVO30" s="820"/>
      <c r="LVP30" s="820"/>
      <c r="LVQ30" s="820"/>
      <c r="LVR30" s="820"/>
      <c r="LVS30" s="820"/>
      <c r="LVT30" s="820"/>
      <c r="LVU30" s="820"/>
      <c r="LVV30" s="820"/>
      <c r="LVW30" s="820"/>
      <c r="LVX30" s="820"/>
      <c r="LVY30" s="820"/>
      <c r="LVZ30" s="820"/>
      <c r="LWA30" s="820"/>
      <c r="LWB30" s="820"/>
      <c r="LWC30" s="820"/>
      <c r="LWD30" s="820"/>
      <c r="LWE30" s="820"/>
      <c r="LWF30" s="820"/>
      <c r="LWG30" s="820"/>
      <c r="LWH30" s="820"/>
      <c r="LWI30" s="820"/>
      <c r="LWJ30" s="820"/>
      <c r="LWK30" s="820"/>
      <c r="LWL30" s="820"/>
      <c r="LWM30" s="820"/>
      <c r="LWN30" s="820"/>
      <c r="LWO30" s="820"/>
      <c r="LWP30" s="820"/>
      <c r="LWQ30" s="820"/>
      <c r="LWR30" s="820"/>
      <c r="LWS30" s="820"/>
      <c r="LWT30" s="820"/>
      <c r="LWU30" s="820"/>
      <c r="LWV30" s="820"/>
      <c r="LWW30" s="820"/>
      <c r="LWX30" s="820"/>
      <c r="LWY30" s="820"/>
      <c r="LWZ30" s="820"/>
      <c r="LXA30" s="820"/>
      <c r="LXB30" s="820"/>
      <c r="LXC30" s="820"/>
      <c r="LXD30" s="820"/>
      <c r="LXE30" s="820"/>
      <c r="LXF30" s="820"/>
      <c r="LXG30" s="820"/>
      <c r="LXH30" s="820"/>
      <c r="LXI30" s="820"/>
      <c r="LXJ30" s="820"/>
      <c r="LXK30" s="820"/>
      <c r="LXL30" s="820"/>
      <c r="LXM30" s="820"/>
      <c r="LXN30" s="820"/>
      <c r="LXO30" s="820"/>
      <c r="LXP30" s="820"/>
      <c r="LXQ30" s="820"/>
      <c r="LXR30" s="820"/>
      <c r="LXS30" s="820"/>
      <c r="LXT30" s="820"/>
      <c r="LXU30" s="820"/>
      <c r="LXV30" s="820"/>
      <c r="LXW30" s="820"/>
      <c r="LXX30" s="820"/>
      <c r="LXY30" s="820"/>
      <c r="LXZ30" s="820"/>
      <c r="LYA30" s="820"/>
      <c r="LYB30" s="820"/>
      <c r="LYC30" s="820"/>
      <c r="LYD30" s="820"/>
      <c r="LYE30" s="820"/>
      <c r="LYF30" s="820"/>
      <c r="LYG30" s="820"/>
      <c r="LYH30" s="820"/>
      <c r="LYI30" s="820"/>
      <c r="LYJ30" s="820"/>
      <c r="LYK30" s="820"/>
      <c r="LYL30" s="820"/>
      <c r="LYM30" s="820"/>
      <c r="LYN30" s="820"/>
      <c r="LYO30" s="820"/>
      <c r="LYP30" s="820"/>
      <c r="LYQ30" s="820"/>
      <c r="LYR30" s="820"/>
      <c r="LYS30" s="820"/>
      <c r="LYT30" s="820"/>
      <c r="LYU30" s="820"/>
      <c r="LYV30" s="820"/>
      <c r="LYW30" s="820"/>
      <c r="LYX30" s="820"/>
      <c r="LYY30" s="820"/>
      <c r="LYZ30" s="820"/>
      <c r="LZA30" s="820"/>
      <c r="LZB30" s="820"/>
      <c r="LZC30" s="820"/>
      <c r="LZD30" s="820"/>
      <c r="LZE30" s="820"/>
      <c r="LZF30" s="820"/>
      <c r="LZG30" s="820"/>
      <c r="LZH30" s="820"/>
      <c r="LZI30" s="820"/>
      <c r="LZJ30" s="820"/>
      <c r="LZK30" s="820"/>
      <c r="LZL30" s="820"/>
      <c r="LZM30" s="820"/>
      <c r="LZN30" s="820"/>
      <c r="LZO30" s="820"/>
      <c r="LZP30" s="820"/>
      <c r="LZQ30" s="820"/>
      <c r="LZR30" s="820"/>
      <c r="LZS30" s="820"/>
      <c r="LZT30" s="820"/>
      <c r="LZU30" s="820"/>
      <c r="LZV30" s="820"/>
      <c r="LZW30" s="820"/>
      <c r="LZX30" s="820"/>
      <c r="LZY30" s="820"/>
      <c r="LZZ30" s="820"/>
      <c r="MAA30" s="820"/>
      <c r="MAB30" s="820"/>
      <c r="MAC30" s="820"/>
      <c r="MAD30" s="820"/>
      <c r="MAE30" s="820"/>
      <c r="MAF30" s="820"/>
      <c r="MAG30" s="820"/>
      <c r="MAH30" s="820"/>
      <c r="MAI30" s="820"/>
      <c r="MAJ30" s="820"/>
      <c r="MAK30" s="820"/>
      <c r="MAL30" s="820"/>
      <c r="MAM30" s="820"/>
      <c r="MAN30" s="820"/>
      <c r="MAO30" s="820"/>
      <c r="MAP30" s="820"/>
      <c r="MAQ30" s="820"/>
      <c r="MAR30" s="820"/>
      <c r="MAS30" s="820"/>
      <c r="MAT30" s="820"/>
      <c r="MAU30" s="820"/>
      <c r="MAV30" s="820"/>
      <c r="MAW30" s="820"/>
      <c r="MAX30" s="820"/>
      <c r="MAY30" s="820"/>
      <c r="MAZ30" s="820"/>
      <c r="MBA30" s="820"/>
      <c r="MBB30" s="820"/>
      <c r="MBC30" s="820"/>
      <c r="MBD30" s="820"/>
      <c r="MBE30" s="820"/>
      <c r="MBF30" s="820"/>
      <c r="MBG30" s="820"/>
      <c r="MBH30" s="820"/>
      <c r="MBI30" s="820"/>
      <c r="MBJ30" s="820"/>
      <c r="MBK30" s="820"/>
      <c r="MBL30" s="820"/>
      <c r="MBM30" s="820"/>
      <c r="MBN30" s="820"/>
      <c r="MBO30" s="820"/>
      <c r="MBP30" s="820"/>
      <c r="MBQ30" s="820"/>
      <c r="MBR30" s="820"/>
      <c r="MBS30" s="820"/>
      <c r="MBT30" s="820"/>
      <c r="MBU30" s="820"/>
      <c r="MBV30" s="820"/>
      <c r="MBW30" s="820"/>
      <c r="MBX30" s="820"/>
      <c r="MBY30" s="820"/>
      <c r="MBZ30" s="820"/>
      <c r="MCA30" s="820"/>
      <c r="MCB30" s="820"/>
      <c r="MCC30" s="820"/>
      <c r="MCD30" s="820"/>
      <c r="MCE30" s="820"/>
      <c r="MCF30" s="820"/>
      <c r="MCG30" s="820"/>
      <c r="MCH30" s="820"/>
      <c r="MCI30" s="820"/>
      <c r="MCJ30" s="820"/>
      <c r="MCK30" s="820"/>
      <c r="MCL30" s="820"/>
      <c r="MCM30" s="820"/>
      <c r="MCN30" s="820"/>
      <c r="MCO30" s="820"/>
      <c r="MCP30" s="820"/>
      <c r="MCQ30" s="820"/>
      <c r="MCR30" s="820"/>
      <c r="MCS30" s="820"/>
      <c r="MCT30" s="820"/>
      <c r="MCU30" s="820"/>
      <c r="MCV30" s="820"/>
      <c r="MCW30" s="820"/>
      <c r="MCX30" s="820"/>
      <c r="MCY30" s="820"/>
      <c r="MCZ30" s="820"/>
      <c r="MDA30" s="820"/>
      <c r="MDB30" s="820"/>
      <c r="MDC30" s="820"/>
      <c r="MDD30" s="820"/>
      <c r="MDE30" s="820"/>
      <c r="MDF30" s="820"/>
      <c r="MDG30" s="820"/>
      <c r="MDH30" s="820"/>
      <c r="MDI30" s="820"/>
      <c r="MDJ30" s="820"/>
      <c r="MDK30" s="820"/>
      <c r="MDL30" s="820"/>
      <c r="MDM30" s="820"/>
      <c r="MDN30" s="820"/>
      <c r="MDO30" s="820"/>
      <c r="MDP30" s="820"/>
      <c r="MDQ30" s="820"/>
      <c r="MDR30" s="820"/>
      <c r="MDS30" s="820"/>
      <c r="MDT30" s="820"/>
      <c r="MDU30" s="820"/>
      <c r="MDV30" s="820"/>
      <c r="MDW30" s="820"/>
      <c r="MDX30" s="820"/>
      <c r="MDY30" s="820"/>
      <c r="MDZ30" s="820"/>
      <c r="MEA30" s="820"/>
      <c r="MEB30" s="820"/>
      <c r="MEC30" s="820"/>
      <c r="MED30" s="820"/>
      <c r="MEE30" s="820"/>
      <c r="MEF30" s="820"/>
      <c r="MEG30" s="820"/>
      <c r="MEH30" s="820"/>
      <c r="MEI30" s="820"/>
      <c r="MEJ30" s="820"/>
      <c r="MEK30" s="820"/>
      <c r="MEL30" s="820"/>
      <c r="MEM30" s="820"/>
      <c r="MEN30" s="820"/>
      <c r="MEO30" s="820"/>
      <c r="MEP30" s="820"/>
      <c r="MEQ30" s="820"/>
      <c r="MER30" s="820"/>
      <c r="MES30" s="820"/>
      <c r="MET30" s="820"/>
      <c r="MEU30" s="820"/>
      <c r="MEV30" s="820"/>
      <c r="MEW30" s="820"/>
      <c r="MEX30" s="820"/>
      <c r="MEY30" s="820"/>
      <c r="MEZ30" s="820"/>
      <c r="MFA30" s="820"/>
      <c r="MFB30" s="820"/>
      <c r="MFC30" s="820"/>
      <c r="MFD30" s="820"/>
      <c r="MFE30" s="820"/>
      <c r="MFF30" s="820"/>
      <c r="MFG30" s="820"/>
      <c r="MFH30" s="820"/>
      <c r="MFI30" s="820"/>
      <c r="MFJ30" s="820"/>
      <c r="MFK30" s="820"/>
      <c r="MFL30" s="820"/>
      <c r="MFM30" s="820"/>
      <c r="MFN30" s="820"/>
      <c r="MFO30" s="820"/>
      <c r="MFP30" s="820"/>
      <c r="MFQ30" s="820"/>
      <c r="MFR30" s="820"/>
      <c r="MFS30" s="820"/>
      <c r="MFT30" s="820"/>
      <c r="MFU30" s="820"/>
      <c r="MFV30" s="820"/>
      <c r="MFW30" s="820"/>
      <c r="MFX30" s="820"/>
      <c r="MFY30" s="820"/>
      <c r="MFZ30" s="820"/>
      <c r="MGA30" s="820"/>
      <c r="MGB30" s="820"/>
      <c r="MGC30" s="820"/>
      <c r="MGD30" s="820"/>
      <c r="MGE30" s="820"/>
      <c r="MGF30" s="820"/>
      <c r="MGG30" s="820"/>
      <c r="MGH30" s="820"/>
      <c r="MGI30" s="820"/>
      <c r="MGJ30" s="820"/>
      <c r="MGK30" s="820"/>
      <c r="MGL30" s="820"/>
      <c r="MGM30" s="820"/>
      <c r="MGN30" s="820"/>
      <c r="MGO30" s="820"/>
      <c r="MGP30" s="820"/>
      <c r="MGQ30" s="820"/>
      <c r="MGR30" s="820"/>
      <c r="MGS30" s="820"/>
      <c r="MGT30" s="820"/>
      <c r="MGU30" s="820"/>
      <c r="MGV30" s="820"/>
      <c r="MGW30" s="820"/>
      <c r="MGX30" s="820"/>
      <c r="MGY30" s="820"/>
      <c r="MGZ30" s="820"/>
      <c r="MHA30" s="820"/>
      <c r="MHB30" s="820"/>
      <c r="MHC30" s="820"/>
      <c r="MHD30" s="820"/>
      <c r="MHE30" s="820"/>
      <c r="MHF30" s="820"/>
      <c r="MHG30" s="820"/>
      <c r="MHH30" s="820"/>
      <c r="MHI30" s="820"/>
      <c r="MHJ30" s="820"/>
      <c r="MHK30" s="820"/>
      <c r="MHL30" s="820"/>
      <c r="MHM30" s="820"/>
      <c r="MHN30" s="820"/>
      <c r="MHO30" s="820"/>
      <c r="MHP30" s="820"/>
      <c r="MHQ30" s="820"/>
      <c r="MHR30" s="820"/>
      <c r="MHS30" s="820"/>
      <c r="MHT30" s="820"/>
      <c r="MHU30" s="820"/>
      <c r="MHV30" s="820"/>
      <c r="MHW30" s="820"/>
      <c r="MHX30" s="820"/>
      <c r="MHY30" s="820"/>
      <c r="MHZ30" s="820"/>
      <c r="MIA30" s="820"/>
      <c r="MIB30" s="820"/>
      <c r="MIC30" s="820"/>
      <c r="MID30" s="820"/>
      <c r="MIE30" s="820"/>
      <c r="MIF30" s="820"/>
      <c r="MIG30" s="820"/>
      <c r="MIH30" s="820"/>
      <c r="MII30" s="820"/>
      <c r="MIJ30" s="820"/>
      <c r="MIK30" s="820"/>
      <c r="MIL30" s="820"/>
      <c r="MIM30" s="820"/>
      <c r="MIN30" s="820"/>
      <c r="MIO30" s="820"/>
      <c r="MIP30" s="820"/>
      <c r="MIQ30" s="820"/>
      <c r="MIR30" s="820"/>
      <c r="MIS30" s="820"/>
      <c r="MIT30" s="820"/>
      <c r="MIU30" s="820"/>
      <c r="MIV30" s="820"/>
      <c r="MIW30" s="820"/>
      <c r="MIX30" s="820"/>
      <c r="MIY30" s="820"/>
      <c r="MIZ30" s="820"/>
      <c r="MJA30" s="820"/>
      <c r="MJB30" s="820"/>
      <c r="MJC30" s="820"/>
      <c r="MJD30" s="820"/>
      <c r="MJE30" s="820"/>
      <c r="MJF30" s="820"/>
      <c r="MJG30" s="820"/>
      <c r="MJH30" s="820"/>
      <c r="MJI30" s="820"/>
      <c r="MJJ30" s="820"/>
      <c r="MJK30" s="820"/>
      <c r="MJL30" s="820"/>
      <c r="MJM30" s="820"/>
      <c r="MJN30" s="820"/>
      <c r="MJO30" s="820"/>
      <c r="MJP30" s="820"/>
      <c r="MJQ30" s="820"/>
      <c r="MJR30" s="820"/>
      <c r="MJS30" s="820"/>
      <c r="MJT30" s="820"/>
      <c r="MJU30" s="820"/>
      <c r="MJV30" s="820"/>
      <c r="MJW30" s="820"/>
      <c r="MJX30" s="820"/>
      <c r="MJY30" s="820"/>
      <c r="MJZ30" s="820"/>
      <c r="MKA30" s="820"/>
      <c r="MKB30" s="820"/>
      <c r="MKC30" s="820"/>
      <c r="MKD30" s="820"/>
      <c r="MKE30" s="820"/>
      <c r="MKF30" s="820"/>
      <c r="MKG30" s="820"/>
      <c r="MKH30" s="820"/>
      <c r="MKI30" s="820"/>
      <c r="MKJ30" s="820"/>
      <c r="MKK30" s="820"/>
      <c r="MKL30" s="820"/>
      <c r="MKM30" s="820"/>
      <c r="MKN30" s="820"/>
      <c r="MKO30" s="820"/>
      <c r="MKP30" s="820"/>
      <c r="MKQ30" s="820"/>
      <c r="MKR30" s="820"/>
      <c r="MKS30" s="820"/>
      <c r="MKT30" s="820"/>
      <c r="MKU30" s="820"/>
      <c r="MKV30" s="820"/>
      <c r="MKW30" s="820"/>
      <c r="MKX30" s="820"/>
      <c r="MKY30" s="820"/>
      <c r="MKZ30" s="820"/>
      <c r="MLA30" s="820"/>
      <c r="MLB30" s="820"/>
      <c r="MLC30" s="820"/>
      <c r="MLD30" s="820"/>
      <c r="MLE30" s="820"/>
      <c r="MLF30" s="820"/>
      <c r="MLG30" s="820"/>
      <c r="MLH30" s="820"/>
      <c r="MLI30" s="820"/>
      <c r="MLJ30" s="820"/>
      <c r="MLK30" s="820"/>
      <c r="MLL30" s="820"/>
      <c r="MLM30" s="820"/>
      <c r="MLN30" s="820"/>
      <c r="MLO30" s="820"/>
      <c r="MLP30" s="820"/>
      <c r="MLQ30" s="820"/>
      <c r="MLR30" s="820"/>
      <c r="MLS30" s="820"/>
      <c r="MLT30" s="820"/>
      <c r="MLU30" s="820"/>
      <c r="MLV30" s="820"/>
      <c r="MLW30" s="820"/>
      <c r="MLX30" s="820"/>
      <c r="MLY30" s="820"/>
      <c r="MLZ30" s="820"/>
      <c r="MMA30" s="820"/>
      <c r="MMB30" s="820"/>
      <c r="MMC30" s="820"/>
      <c r="MMD30" s="820"/>
      <c r="MME30" s="820"/>
      <c r="MMF30" s="820"/>
      <c r="MMG30" s="820"/>
      <c r="MMH30" s="820"/>
      <c r="MMI30" s="820"/>
      <c r="MMJ30" s="820"/>
      <c r="MMK30" s="820"/>
      <c r="MML30" s="820"/>
      <c r="MMM30" s="820"/>
      <c r="MMN30" s="820"/>
      <c r="MMO30" s="820"/>
      <c r="MMP30" s="820"/>
      <c r="MMQ30" s="820"/>
      <c r="MMR30" s="820"/>
      <c r="MMS30" s="820"/>
      <c r="MMT30" s="820"/>
      <c r="MMU30" s="820"/>
      <c r="MMV30" s="820"/>
      <c r="MMW30" s="820"/>
      <c r="MMX30" s="820"/>
      <c r="MMY30" s="820"/>
      <c r="MMZ30" s="820"/>
      <c r="MNA30" s="820"/>
      <c r="MNB30" s="820"/>
      <c r="MNC30" s="820"/>
      <c r="MND30" s="820"/>
      <c r="MNE30" s="820"/>
      <c r="MNF30" s="820"/>
      <c r="MNG30" s="820"/>
      <c r="MNH30" s="820"/>
      <c r="MNI30" s="820"/>
      <c r="MNJ30" s="820"/>
      <c r="MNK30" s="820"/>
      <c r="MNL30" s="820"/>
      <c r="MNM30" s="820"/>
      <c r="MNN30" s="820"/>
      <c r="MNO30" s="820"/>
      <c r="MNP30" s="820"/>
      <c r="MNQ30" s="820"/>
      <c r="MNR30" s="820"/>
      <c r="MNS30" s="820"/>
      <c r="MNT30" s="820"/>
      <c r="MNU30" s="820"/>
      <c r="MNV30" s="820"/>
      <c r="MNW30" s="820"/>
      <c r="MNX30" s="820"/>
      <c r="MNY30" s="820"/>
      <c r="MNZ30" s="820"/>
      <c r="MOA30" s="820"/>
      <c r="MOB30" s="820"/>
      <c r="MOC30" s="820"/>
      <c r="MOD30" s="820"/>
      <c r="MOE30" s="820"/>
      <c r="MOF30" s="820"/>
      <c r="MOG30" s="820"/>
      <c r="MOH30" s="820"/>
      <c r="MOI30" s="820"/>
      <c r="MOJ30" s="820"/>
      <c r="MOK30" s="820"/>
      <c r="MOL30" s="820"/>
      <c r="MOM30" s="820"/>
      <c r="MON30" s="820"/>
      <c r="MOO30" s="820"/>
      <c r="MOP30" s="820"/>
      <c r="MOQ30" s="820"/>
      <c r="MOR30" s="820"/>
      <c r="MOS30" s="820"/>
      <c r="MOT30" s="820"/>
      <c r="MOU30" s="820"/>
      <c r="MOV30" s="820"/>
      <c r="MOW30" s="820"/>
      <c r="MOX30" s="820"/>
      <c r="MOY30" s="820"/>
      <c r="MOZ30" s="820"/>
      <c r="MPA30" s="820"/>
      <c r="MPB30" s="820"/>
      <c r="MPC30" s="820"/>
      <c r="MPD30" s="820"/>
      <c r="MPE30" s="820"/>
      <c r="MPF30" s="820"/>
      <c r="MPG30" s="820"/>
      <c r="MPH30" s="820"/>
      <c r="MPI30" s="820"/>
      <c r="MPJ30" s="820"/>
      <c r="MPK30" s="820"/>
      <c r="MPL30" s="820"/>
      <c r="MPM30" s="820"/>
      <c r="MPN30" s="820"/>
      <c r="MPO30" s="820"/>
      <c r="MPP30" s="820"/>
      <c r="MPQ30" s="820"/>
      <c r="MPR30" s="820"/>
      <c r="MPS30" s="820"/>
      <c r="MPT30" s="820"/>
      <c r="MPU30" s="820"/>
      <c r="MPV30" s="820"/>
      <c r="MPW30" s="820"/>
      <c r="MPX30" s="820"/>
      <c r="MPY30" s="820"/>
      <c r="MPZ30" s="820"/>
      <c r="MQA30" s="820"/>
      <c r="MQB30" s="820"/>
      <c r="MQC30" s="820"/>
      <c r="MQD30" s="820"/>
      <c r="MQE30" s="820"/>
      <c r="MQF30" s="820"/>
      <c r="MQG30" s="820"/>
      <c r="MQH30" s="820"/>
      <c r="MQI30" s="820"/>
      <c r="MQJ30" s="820"/>
      <c r="MQK30" s="820"/>
      <c r="MQL30" s="820"/>
      <c r="MQM30" s="820"/>
      <c r="MQN30" s="820"/>
      <c r="MQO30" s="820"/>
      <c r="MQP30" s="820"/>
      <c r="MQQ30" s="820"/>
      <c r="MQR30" s="820"/>
      <c r="MQS30" s="820"/>
      <c r="MQT30" s="820"/>
      <c r="MQU30" s="820"/>
      <c r="MQV30" s="820"/>
      <c r="MQW30" s="820"/>
      <c r="MQX30" s="820"/>
      <c r="MQY30" s="820"/>
      <c r="MQZ30" s="820"/>
      <c r="MRA30" s="820"/>
      <c r="MRB30" s="820"/>
      <c r="MRC30" s="820"/>
      <c r="MRD30" s="820"/>
      <c r="MRE30" s="820"/>
      <c r="MRF30" s="820"/>
      <c r="MRG30" s="820"/>
      <c r="MRH30" s="820"/>
      <c r="MRI30" s="820"/>
      <c r="MRJ30" s="820"/>
      <c r="MRK30" s="820"/>
      <c r="MRL30" s="820"/>
      <c r="MRM30" s="820"/>
      <c r="MRN30" s="820"/>
      <c r="MRO30" s="820"/>
      <c r="MRP30" s="820"/>
      <c r="MRQ30" s="820"/>
      <c r="MRR30" s="820"/>
      <c r="MRS30" s="820"/>
      <c r="MRT30" s="820"/>
      <c r="MRU30" s="820"/>
      <c r="MRV30" s="820"/>
      <c r="MRW30" s="820"/>
      <c r="MRX30" s="820"/>
      <c r="MRY30" s="820"/>
      <c r="MRZ30" s="820"/>
      <c r="MSA30" s="820"/>
      <c r="MSB30" s="820"/>
      <c r="MSC30" s="820"/>
      <c r="MSD30" s="820"/>
      <c r="MSE30" s="820"/>
      <c r="MSF30" s="820"/>
      <c r="MSG30" s="820"/>
      <c r="MSH30" s="820"/>
      <c r="MSI30" s="820"/>
      <c r="MSJ30" s="820"/>
      <c r="MSK30" s="820"/>
      <c r="MSL30" s="820"/>
      <c r="MSM30" s="820"/>
      <c r="MSN30" s="820"/>
      <c r="MSO30" s="820"/>
      <c r="MSP30" s="820"/>
      <c r="MSQ30" s="820"/>
      <c r="MSR30" s="820"/>
      <c r="MSS30" s="820"/>
      <c r="MST30" s="820"/>
      <c r="MSU30" s="820"/>
      <c r="MSV30" s="820"/>
      <c r="MSW30" s="820"/>
      <c r="MSX30" s="820"/>
      <c r="MSY30" s="820"/>
      <c r="MSZ30" s="820"/>
      <c r="MTA30" s="820"/>
      <c r="MTB30" s="820"/>
      <c r="MTC30" s="820"/>
      <c r="MTD30" s="820"/>
      <c r="MTE30" s="820"/>
      <c r="MTF30" s="820"/>
      <c r="MTG30" s="820"/>
      <c r="MTH30" s="820"/>
      <c r="MTI30" s="820"/>
      <c r="MTJ30" s="820"/>
      <c r="MTK30" s="820"/>
      <c r="MTL30" s="820"/>
      <c r="MTM30" s="820"/>
      <c r="MTN30" s="820"/>
      <c r="MTO30" s="820"/>
      <c r="MTP30" s="820"/>
      <c r="MTQ30" s="820"/>
      <c r="MTR30" s="820"/>
      <c r="MTS30" s="820"/>
      <c r="MTT30" s="820"/>
      <c r="MTU30" s="820"/>
      <c r="MTV30" s="820"/>
      <c r="MTW30" s="820"/>
      <c r="MTX30" s="820"/>
      <c r="MTY30" s="820"/>
      <c r="MTZ30" s="820"/>
      <c r="MUA30" s="820"/>
      <c r="MUB30" s="820"/>
      <c r="MUC30" s="820"/>
      <c r="MUD30" s="820"/>
      <c r="MUE30" s="820"/>
      <c r="MUF30" s="820"/>
      <c r="MUG30" s="820"/>
      <c r="MUH30" s="820"/>
      <c r="MUI30" s="820"/>
      <c r="MUJ30" s="820"/>
      <c r="MUK30" s="820"/>
      <c r="MUL30" s="820"/>
      <c r="MUM30" s="820"/>
      <c r="MUN30" s="820"/>
      <c r="MUO30" s="820"/>
      <c r="MUP30" s="820"/>
      <c r="MUQ30" s="820"/>
      <c r="MUR30" s="820"/>
      <c r="MUS30" s="820"/>
      <c r="MUT30" s="820"/>
      <c r="MUU30" s="820"/>
      <c r="MUV30" s="820"/>
      <c r="MUW30" s="820"/>
      <c r="MUX30" s="820"/>
      <c r="MUY30" s="820"/>
      <c r="MUZ30" s="820"/>
      <c r="MVA30" s="820"/>
      <c r="MVB30" s="820"/>
      <c r="MVC30" s="820"/>
      <c r="MVD30" s="820"/>
      <c r="MVE30" s="820"/>
      <c r="MVF30" s="820"/>
      <c r="MVG30" s="820"/>
      <c r="MVH30" s="820"/>
      <c r="MVI30" s="820"/>
      <c r="MVJ30" s="820"/>
      <c r="MVK30" s="820"/>
      <c r="MVL30" s="820"/>
      <c r="MVM30" s="820"/>
      <c r="MVN30" s="820"/>
      <c r="MVO30" s="820"/>
      <c r="MVP30" s="820"/>
      <c r="MVQ30" s="820"/>
      <c r="MVR30" s="820"/>
      <c r="MVS30" s="820"/>
      <c r="MVT30" s="820"/>
      <c r="MVU30" s="820"/>
      <c r="MVV30" s="820"/>
      <c r="MVW30" s="820"/>
      <c r="MVX30" s="820"/>
      <c r="MVY30" s="820"/>
      <c r="MVZ30" s="820"/>
      <c r="MWA30" s="820"/>
      <c r="MWB30" s="820"/>
      <c r="MWC30" s="820"/>
      <c r="MWD30" s="820"/>
      <c r="MWE30" s="820"/>
      <c r="MWF30" s="820"/>
      <c r="MWG30" s="820"/>
      <c r="MWH30" s="820"/>
      <c r="MWI30" s="820"/>
      <c r="MWJ30" s="820"/>
      <c r="MWK30" s="820"/>
      <c r="MWL30" s="820"/>
      <c r="MWM30" s="820"/>
      <c r="MWN30" s="820"/>
      <c r="MWO30" s="820"/>
      <c r="MWP30" s="820"/>
      <c r="MWQ30" s="820"/>
      <c r="MWR30" s="820"/>
      <c r="MWS30" s="820"/>
      <c r="MWT30" s="820"/>
      <c r="MWU30" s="820"/>
      <c r="MWV30" s="820"/>
      <c r="MWW30" s="820"/>
      <c r="MWX30" s="820"/>
      <c r="MWY30" s="820"/>
      <c r="MWZ30" s="820"/>
      <c r="MXA30" s="820"/>
      <c r="MXB30" s="820"/>
      <c r="MXC30" s="820"/>
      <c r="MXD30" s="820"/>
      <c r="MXE30" s="820"/>
      <c r="MXF30" s="820"/>
      <c r="MXG30" s="820"/>
      <c r="MXH30" s="820"/>
      <c r="MXI30" s="820"/>
      <c r="MXJ30" s="820"/>
      <c r="MXK30" s="820"/>
      <c r="MXL30" s="820"/>
      <c r="MXM30" s="820"/>
      <c r="MXN30" s="820"/>
      <c r="MXO30" s="820"/>
      <c r="MXP30" s="820"/>
      <c r="MXQ30" s="820"/>
      <c r="MXR30" s="820"/>
      <c r="MXS30" s="820"/>
      <c r="MXT30" s="820"/>
      <c r="MXU30" s="820"/>
      <c r="MXV30" s="820"/>
      <c r="MXW30" s="820"/>
      <c r="MXX30" s="820"/>
      <c r="MXY30" s="820"/>
      <c r="MXZ30" s="820"/>
      <c r="MYA30" s="820"/>
      <c r="MYB30" s="820"/>
      <c r="MYC30" s="820"/>
      <c r="MYD30" s="820"/>
      <c r="MYE30" s="820"/>
      <c r="MYF30" s="820"/>
      <c r="MYG30" s="820"/>
      <c r="MYH30" s="820"/>
      <c r="MYI30" s="820"/>
      <c r="MYJ30" s="820"/>
      <c r="MYK30" s="820"/>
      <c r="MYL30" s="820"/>
      <c r="MYM30" s="820"/>
      <c r="MYN30" s="820"/>
      <c r="MYO30" s="820"/>
      <c r="MYP30" s="820"/>
      <c r="MYQ30" s="820"/>
      <c r="MYR30" s="820"/>
      <c r="MYS30" s="820"/>
      <c r="MYT30" s="820"/>
      <c r="MYU30" s="820"/>
      <c r="MYV30" s="820"/>
      <c r="MYW30" s="820"/>
      <c r="MYX30" s="820"/>
      <c r="MYY30" s="820"/>
      <c r="MYZ30" s="820"/>
      <c r="MZA30" s="820"/>
      <c r="MZB30" s="820"/>
      <c r="MZC30" s="820"/>
      <c r="MZD30" s="820"/>
      <c r="MZE30" s="820"/>
      <c r="MZF30" s="820"/>
      <c r="MZG30" s="820"/>
      <c r="MZH30" s="820"/>
      <c r="MZI30" s="820"/>
      <c r="MZJ30" s="820"/>
      <c r="MZK30" s="820"/>
      <c r="MZL30" s="820"/>
      <c r="MZM30" s="820"/>
      <c r="MZN30" s="820"/>
      <c r="MZO30" s="820"/>
      <c r="MZP30" s="820"/>
      <c r="MZQ30" s="820"/>
      <c r="MZR30" s="820"/>
      <c r="MZS30" s="820"/>
      <c r="MZT30" s="820"/>
      <c r="MZU30" s="820"/>
      <c r="MZV30" s="820"/>
      <c r="MZW30" s="820"/>
      <c r="MZX30" s="820"/>
      <c r="MZY30" s="820"/>
      <c r="MZZ30" s="820"/>
      <c r="NAA30" s="820"/>
      <c r="NAB30" s="820"/>
      <c r="NAC30" s="820"/>
      <c r="NAD30" s="820"/>
      <c r="NAE30" s="820"/>
      <c r="NAF30" s="820"/>
      <c r="NAG30" s="820"/>
      <c r="NAH30" s="820"/>
      <c r="NAI30" s="820"/>
      <c r="NAJ30" s="820"/>
      <c r="NAK30" s="820"/>
      <c r="NAL30" s="820"/>
      <c r="NAM30" s="820"/>
      <c r="NAN30" s="820"/>
      <c r="NAO30" s="820"/>
      <c r="NAP30" s="820"/>
      <c r="NAQ30" s="820"/>
      <c r="NAR30" s="820"/>
      <c r="NAS30" s="820"/>
      <c r="NAT30" s="820"/>
      <c r="NAU30" s="820"/>
      <c r="NAV30" s="820"/>
      <c r="NAW30" s="820"/>
      <c r="NAX30" s="820"/>
      <c r="NAY30" s="820"/>
      <c r="NAZ30" s="820"/>
      <c r="NBA30" s="820"/>
      <c r="NBB30" s="820"/>
      <c r="NBC30" s="820"/>
      <c r="NBD30" s="820"/>
      <c r="NBE30" s="820"/>
      <c r="NBF30" s="820"/>
      <c r="NBG30" s="820"/>
      <c r="NBH30" s="820"/>
      <c r="NBI30" s="820"/>
      <c r="NBJ30" s="820"/>
      <c r="NBK30" s="820"/>
      <c r="NBL30" s="820"/>
      <c r="NBM30" s="820"/>
      <c r="NBN30" s="820"/>
      <c r="NBO30" s="820"/>
      <c r="NBP30" s="820"/>
      <c r="NBQ30" s="820"/>
      <c r="NBR30" s="820"/>
      <c r="NBS30" s="820"/>
      <c r="NBT30" s="820"/>
      <c r="NBU30" s="820"/>
      <c r="NBV30" s="820"/>
      <c r="NBW30" s="820"/>
      <c r="NBX30" s="820"/>
      <c r="NBY30" s="820"/>
      <c r="NBZ30" s="820"/>
      <c r="NCA30" s="820"/>
      <c r="NCB30" s="820"/>
      <c r="NCC30" s="820"/>
      <c r="NCD30" s="820"/>
      <c r="NCE30" s="820"/>
      <c r="NCF30" s="820"/>
      <c r="NCG30" s="820"/>
      <c r="NCH30" s="820"/>
      <c r="NCI30" s="820"/>
      <c r="NCJ30" s="820"/>
      <c r="NCK30" s="820"/>
      <c r="NCL30" s="820"/>
      <c r="NCM30" s="820"/>
      <c r="NCN30" s="820"/>
      <c r="NCO30" s="820"/>
      <c r="NCP30" s="820"/>
      <c r="NCQ30" s="820"/>
      <c r="NCR30" s="820"/>
      <c r="NCS30" s="820"/>
      <c r="NCT30" s="820"/>
      <c r="NCU30" s="820"/>
      <c r="NCV30" s="820"/>
      <c r="NCW30" s="820"/>
      <c r="NCX30" s="820"/>
      <c r="NCY30" s="820"/>
      <c r="NCZ30" s="820"/>
      <c r="NDA30" s="820"/>
      <c r="NDB30" s="820"/>
      <c r="NDC30" s="820"/>
      <c r="NDD30" s="820"/>
      <c r="NDE30" s="820"/>
      <c r="NDF30" s="820"/>
      <c r="NDG30" s="820"/>
      <c r="NDH30" s="820"/>
      <c r="NDI30" s="820"/>
      <c r="NDJ30" s="820"/>
      <c r="NDK30" s="820"/>
      <c r="NDL30" s="820"/>
      <c r="NDM30" s="820"/>
      <c r="NDN30" s="820"/>
      <c r="NDO30" s="820"/>
      <c r="NDP30" s="820"/>
      <c r="NDQ30" s="820"/>
      <c r="NDR30" s="820"/>
      <c r="NDS30" s="820"/>
      <c r="NDT30" s="820"/>
      <c r="NDU30" s="820"/>
      <c r="NDV30" s="820"/>
      <c r="NDW30" s="820"/>
      <c r="NDX30" s="820"/>
      <c r="NDY30" s="820"/>
      <c r="NDZ30" s="820"/>
      <c r="NEA30" s="820"/>
      <c r="NEB30" s="820"/>
      <c r="NEC30" s="820"/>
      <c r="NED30" s="820"/>
      <c r="NEE30" s="820"/>
      <c r="NEF30" s="820"/>
      <c r="NEG30" s="820"/>
      <c r="NEH30" s="820"/>
      <c r="NEI30" s="820"/>
      <c r="NEJ30" s="820"/>
      <c r="NEK30" s="820"/>
      <c r="NEL30" s="820"/>
      <c r="NEM30" s="820"/>
      <c r="NEN30" s="820"/>
      <c r="NEO30" s="820"/>
      <c r="NEP30" s="820"/>
      <c r="NEQ30" s="820"/>
      <c r="NER30" s="820"/>
      <c r="NES30" s="820"/>
      <c r="NET30" s="820"/>
      <c r="NEU30" s="820"/>
      <c r="NEV30" s="820"/>
      <c r="NEW30" s="820"/>
      <c r="NEX30" s="820"/>
      <c r="NEY30" s="820"/>
      <c r="NEZ30" s="820"/>
      <c r="NFA30" s="820"/>
      <c r="NFB30" s="820"/>
      <c r="NFC30" s="820"/>
      <c r="NFD30" s="820"/>
      <c r="NFE30" s="820"/>
      <c r="NFF30" s="820"/>
      <c r="NFG30" s="820"/>
      <c r="NFH30" s="820"/>
      <c r="NFI30" s="820"/>
      <c r="NFJ30" s="820"/>
      <c r="NFK30" s="820"/>
      <c r="NFL30" s="820"/>
      <c r="NFM30" s="820"/>
      <c r="NFN30" s="820"/>
      <c r="NFO30" s="820"/>
      <c r="NFP30" s="820"/>
      <c r="NFQ30" s="820"/>
      <c r="NFR30" s="820"/>
      <c r="NFS30" s="820"/>
      <c r="NFT30" s="820"/>
      <c r="NFU30" s="820"/>
      <c r="NFV30" s="820"/>
      <c r="NFW30" s="820"/>
      <c r="NFX30" s="820"/>
      <c r="NFY30" s="820"/>
      <c r="NFZ30" s="820"/>
      <c r="NGA30" s="820"/>
      <c r="NGB30" s="820"/>
      <c r="NGC30" s="820"/>
      <c r="NGD30" s="820"/>
      <c r="NGE30" s="820"/>
      <c r="NGF30" s="820"/>
      <c r="NGG30" s="820"/>
      <c r="NGH30" s="820"/>
      <c r="NGI30" s="820"/>
      <c r="NGJ30" s="820"/>
      <c r="NGK30" s="820"/>
      <c r="NGL30" s="820"/>
      <c r="NGM30" s="820"/>
      <c r="NGN30" s="820"/>
      <c r="NGO30" s="820"/>
      <c r="NGP30" s="820"/>
      <c r="NGQ30" s="820"/>
      <c r="NGR30" s="820"/>
      <c r="NGS30" s="820"/>
      <c r="NGT30" s="820"/>
      <c r="NGU30" s="820"/>
      <c r="NGV30" s="820"/>
      <c r="NGW30" s="820"/>
      <c r="NGX30" s="820"/>
      <c r="NGY30" s="820"/>
      <c r="NGZ30" s="820"/>
      <c r="NHA30" s="820"/>
      <c r="NHB30" s="820"/>
      <c r="NHC30" s="820"/>
      <c r="NHD30" s="820"/>
      <c r="NHE30" s="820"/>
      <c r="NHF30" s="820"/>
      <c r="NHG30" s="820"/>
      <c r="NHH30" s="820"/>
      <c r="NHI30" s="820"/>
      <c r="NHJ30" s="820"/>
      <c r="NHK30" s="820"/>
      <c r="NHL30" s="820"/>
      <c r="NHM30" s="820"/>
      <c r="NHN30" s="820"/>
      <c r="NHO30" s="820"/>
      <c r="NHP30" s="820"/>
      <c r="NHQ30" s="820"/>
      <c r="NHR30" s="820"/>
      <c r="NHS30" s="820"/>
      <c r="NHT30" s="820"/>
      <c r="NHU30" s="820"/>
      <c r="NHV30" s="820"/>
      <c r="NHW30" s="820"/>
      <c r="NHX30" s="820"/>
      <c r="NHY30" s="820"/>
      <c r="NHZ30" s="820"/>
      <c r="NIA30" s="820"/>
      <c r="NIB30" s="820"/>
      <c r="NIC30" s="820"/>
      <c r="NID30" s="820"/>
      <c r="NIE30" s="820"/>
      <c r="NIF30" s="820"/>
      <c r="NIG30" s="820"/>
      <c r="NIH30" s="820"/>
      <c r="NII30" s="820"/>
      <c r="NIJ30" s="820"/>
      <c r="NIK30" s="820"/>
      <c r="NIL30" s="820"/>
      <c r="NIM30" s="820"/>
      <c r="NIN30" s="820"/>
      <c r="NIO30" s="820"/>
      <c r="NIP30" s="820"/>
      <c r="NIQ30" s="820"/>
      <c r="NIR30" s="820"/>
      <c r="NIS30" s="820"/>
      <c r="NIT30" s="820"/>
      <c r="NIU30" s="820"/>
      <c r="NIV30" s="820"/>
      <c r="NIW30" s="820"/>
      <c r="NIX30" s="820"/>
      <c r="NIY30" s="820"/>
      <c r="NIZ30" s="820"/>
      <c r="NJA30" s="820"/>
      <c r="NJB30" s="820"/>
      <c r="NJC30" s="820"/>
      <c r="NJD30" s="820"/>
      <c r="NJE30" s="820"/>
      <c r="NJF30" s="820"/>
      <c r="NJG30" s="820"/>
      <c r="NJH30" s="820"/>
      <c r="NJI30" s="820"/>
      <c r="NJJ30" s="820"/>
      <c r="NJK30" s="820"/>
      <c r="NJL30" s="820"/>
      <c r="NJM30" s="820"/>
      <c r="NJN30" s="820"/>
      <c r="NJO30" s="820"/>
      <c r="NJP30" s="820"/>
      <c r="NJQ30" s="820"/>
      <c r="NJR30" s="820"/>
      <c r="NJS30" s="820"/>
      <c r="NJT30" s="820"/>
      <c r="NJU30" s="820"/>
      <c r="NJV30" s="820"/>
      <c r="NJW30" s="820"/>
      <c r="NJX30" s="820"/>
      <c r="NJY30" s="820"/>
      <c r="NJZ30" s="820"/>
      <c r="NKA30" s="820"/>
      <c r="NKB30" s="820"/>
      <c r="NKC30" s="820"/>
      <c r="NKD30" s="820"/>
      <c r="NKE30" s="820"/>
      <c r="NKF30" s="820"/>
      <c r="NKG30" s="820"/>
      <c r="NKH30" s="820"/>
      <c r="NKI30" s="820"/>
      <c r="NKJ30" s="820"/>
      <c r="NKK30" s="820"/>
      <c r="NKL30" s="820"/>
      <c r="NKM30" s="820"/>
      <c r="NKN30" s="820"/>
      <c r="NKO30" s="820"/>
      <c r="NKP30" s="820"/>
      <c r="NKQ30" s="820"/>
      <c r="NKR30" s="820"/>
      <c r="NKS30" s="820"/>
      <c r="NKT30" s="820"/>
      <c r="NKU30" s="820"/>
      <c r="NKV30" s="820"/>
      <c r="NKW30" s="820"/>
      <c r="NKX30" s="820"/>
      <c r="NKY30" s="820"/>
      <c r="NKZ30" s="820"/>
      <c r="NLA30" s="820"/>
      <c r="NLB30" s="820"/>
      <c r="NLC30" s="820"/>
      <c r="NLD30" s="820"/>
      <c r="NLE30" s="820"/>
      <c r="NLF30" s="820"/>
      <c r="NLG30" s="820"/>
      <c r="NLH30" s="820"/>
      <c r="NLI30" s="820"/>
      <c r="NLJ30" s="820"/>
      <c r="NLK30" s="820"/>
      <c r="NLL30" s="820"/>
      <c r="NLM30" s="820"/>
      <c r="NLN30" s="820"/>
      <c r="NLO30" s="820"/>
      <c r="NLP30" s="820"/>
      <c r="NLQ30" s="820"/>
      <c r="NLR30" s="820"/>
      <c r="NLS30" s="820"/>
      <c r="NLT30" s="820"/>
      <c r="NLU30" s="820"/>
      <c r="NLV30" s="820"/>
      <c r="NLW30" s="820"/>
      <c r="NLX30" s="820"/>
      <c r="NLY30" s="820"/>
      <c r="NLZ30" s="820"/>
      <c r="NMA30" s="820"/>
      <c r="NMB30" s="820"/>
      <c r="NMC30" s="820"/>
      <c r="NMD30" s="820"/>
      <c r="NME30" s="820"/>
      <c r="NMF30" s="820"/>
      <c r="NMG30" s="820"/>
      <c r="NMH30" s="820"/>
      <c r="NMI30" s="820"/>
      <c r="NMJ30" s="820"/>
      <c r="NMK30" s="820"/>
      <c r="NML30" s="820"/>
      <c r="NMM30" s="820"/>
      <c r="NMN30" s="820"/>
      <c r="NMO30" s="820"/>
      <c r="NMP30" s="820"/>
      <c r="NMQ30" s="820"/>
      <c r="NMR30" s="820"/>
      <c r="NMS30" s="820"/>
      <c r="NMT30" s="820"/>
      <c r="NMU30" s="820"/>
      <c r="NMV30" s="820"/>
      <c r="NMW30" s="820"/>
      <c r="NMX30" s="820"/>
      <c r="NMY30" s="820"/>
      <c r="NMZ30" s="820"/>
      <c r="NNA30" s="820"/>
      <c r="NNB30" s="820"/>
      <c r="NNC30" s="820"/>
      <c r="NND30" s="820"/>
      <c r="NNE30" s="820"/>
      <c r="NNF30" s="820"/>
      <c r="NNG30" s="820"/>
      <c r="NNH30" s="820"/>
      <c r="NNI30" s="820"/>
      <c r="NNJ30" s="820"/>
      <c r="NNK30" s="820"/>
      <c r="NNL30" s="820"/>
      <c r="NNM30" s="820"/>
      <c r="NNN30" s="820"/>
      <c r="NNO30" s="820"/>
      <c r="NNP30" s="820"/>
      <c r="NNQ30" s="820"/>
      <c r="NNR30" s="820"/>
      <c r="NNS30" s="820"/>
      <c r="NNT30" s="820"/>
      <c r="NNU30" s="820"/>
      <c r="NNV30" s="820"/>
      <c r="NNW30" s="820"/>
      <c r="NNX30" s="820"/>
      <c r="NNY30" s="820"/>
      <c r="NNZ30" s="820"/>
      <c r="NOA30" s="820"/>
      <c r="NOB30" s="820"/>
      <c r="NOC30" s="820"/>
      <c r="NOD30" s="820"/>
      <c r="NOE30" s="820"/>
      <c r="NOF30" s="820"/>
      <c r="NOG30" s="820"/>
      <c r="NOH30" s="820"/>
      <c r="NOI30" s="820"/>
      <c r="NOJ30" s="820"/>
      <c r="NOK30" s="820"/>
      <c r="NOL30" s="820"/>
      <c r="NOM30" s="820"/>
      <c r="NON30" s="820"/>
      <c r="NOO30" s="820"/>
      <c r="NOP30" s="820"/>
      <c r="NOQ30" s="820"/>
      <c r="NOR30" s="820"/>
      <c r="NOS30" s="820"/>
      <c r="NOT30" s="820"/>
      <c r="NOU30" s="820"/>
      <c r="NOV30" s="820"/>
      <c r="NOW30" s="820"/>
      <c r="NOX30" s="820"/>
      <c r="NOY30" s="820"/>
      <c r="NOZ30" s="820"/>
      <c r="NPA30" s="820"/>
      <c r="NPB30" s="820"/>
      <c r="NPC30" s="820"/>
      <c r="NPD30" s="820"/>
      <c r="NPE30" s="820"/>
      <c r="NPF30" s="820"/>
      <c r="NPG30" s="820"/>
      <c r="NPH30" s="820"/>
      <c r="NPI30" s="820"/>
      <c r="NPJ30" s="820"/>
      <c r="NPK30" s="820"/>
      <c r="NPL30" s="820"/>
      <c r="NPM30" s="820"/>
      <c r="NPN30" s="820"/>
      <c r="NPO30" s="820"/>
      <c r="NPP30" s="820"/>
      <c r="NPQ30" s="820"/>
      <c r="NPR30" s="820"/>
      <c r="NPS30" s="820"/>
      <c r="NPT30" s="820"/>
      <c r="NPU30" s="820"/>
      <c r="NPV30" s="820"/>
      <c r="NPW30" s="820"/>
      <c r="NPX30" s="820"/>
      <c r="NPY30" s="820"/>
      <c r="NPZ30" s="820"/>
      <c r="NQA30" s="820"/>
      <c r="NQB30" s="820"/>
      <c r="NQC30" s="820"/>
      <c r="NQD30" s="820"/>
      <c r="NQE30" s="820"/>
      <c r="NQF30" s="820"/>
      <c r="NQG30" s="820"/>
      <c r="NQH30" s="820"/>
      <c r="NQI30" s="820"/>
      <c r="NQJ30" s="820"/>
      <c r="NQK30" s="820"/>
      <c r="NQL30" s="820"/>
      <c r="NQM30" s="820"/>
      <c r="NQN30" s="820"/>
      <c r="NQO30" s="820"/>
      <c r="NQP30" s="820"/>
      <c r="NQQ30" s="820"/>
      <c r="NQR30" s="820"/>
      <c r="NQS30" s="820"/>
      <c r="NQT30" s="820"/>
      <c r="NQU30" s="820"/>
      <c r="NQV30" s="820"/>
      <c r="NQW30" s="820"/>
      <c r="NQX30" s="820"/>
      <c r="NQY30" s="820"/>
      <c r="NQZ30" s="820"/>
      <c r="NRA30" s="820"/>
      <c r="NRB30" s="820"/>
      <c r="NRC30" s="820"/>
      <c r="NRD30" s="820"/>
      <c r="NRE30" s="820"/>
      <c r="NRF30" s="820"/>
      <c r="NRG30" s="820"/>
      <c r="NRH30" s="820"/>
      <c r="NRI30" s="820"/>
      <c r="NRJ30" s="820"/>
      <c r="NRK30" s="820"/>
      <c r="NRL30" s="820"/>
      <c r="NRM30" s="820"/>
      <c r="NRN30" s="820"/>
      <c r="NRO30" s="820"/>
      <c r="NRP30" s="820"/>
      <c r="NRQ30" s="820"/>
      <c r="NRR30" s="820"/>
      <c r="NRS30" s="820"/>
      <c r="NRT30" s="820"/>
      <c r="NRU30" s="820"/>
      <c r="NRV30" s="820"/>
      <c r="NRW30" s="820"/>
      <c r="NRX30" s="820"/>
      <c r="NRY30" s="820"/>
      <c r="NRZ30" s="820"/>
      <c r="NSA30" s="820"/>
      <c r="NSB30" s="820"/>
      <c r="NSC30" s="820"/>
      <c r="NSD30" s="820"/>
      <c r="NSE30" s="820"/>
      <c r="NSF30" s="820"/>
      <c r="NSG30" s="820"/>
      <c r="NSH30" s="820"/>
      <c r="NSI30" s="820"/>
      <c r="NSJ30" s="820"/>
      <c r="NSK30" s="820"/>
      <c r="NSL30" s="820"/>
      <c r="NSM30" s="820"/>
      <c r="NSN30" s="820"/>
      <c r="NSO30" s="820"/>
      <c r="NSP30" s="820"/>
      <c r="NSQ30" s="820"/>
      <c r="NSR30" s="820"/>
      <c r="NSS30" s="820"/>
      <c r="NST30" s="820"/>
      <c r="NSU30" s="820"/>
      <c r="NSV30" s="820"/>
      <c r="NSW30" s="820"/>
      <c r="NSX30" s="820"/>
      <c r="NSY30" s="820"/>
      <c r="NSZ30" s="820"/>
      <c r="NTA30" s="820"/>
      <c r="NTB30" s="820"/>
      <c r="NTC30" s="820"/>
      <c r="NTD30" s="820"/>
      <c r="NTE30" s="820"/>
      <c r="NTF30" s="820"/>
      <c r="NTG30" s="820"/>
      <c r="NTH30" s="820"/>
      <c r="NTI30" s="820"/>
      <c r="NTJ30" s="820"/>
      <c r="NTK30" s="820"/>
      <c r="NTL30" s="820"/>
      <c r="NTM30" s="820"/>
      <c r="NTN30" s="820"/>
      <c r="NTO30" s="820"/>
      <c r="NTP30" s="820"/>
      <c r="NTQ30" s="820"/>
      <c r="NTR30" s="820"/>
      <c r="NTS30" s="820"/>
      <c r="NTT30" s="820"/>
      <c r="NTU30" s="820"/>
      <c r="NTV30" s="820"/>
      <c r="NTW30" s="820"/>
      <c r="NTX30" s="820"/>
      <c r="NTY30" s="820"/>
      <c r="NTZ30" s="820"/>
      <c r="NUA30" s="820"/>
      <c r="NUB30" s="820"/>
      <c r="NUC30" s="820"/>
      <c r="NUD30" s="820"/>
      <c r="NUE30" s="820"/>
      <c r="NUF30" s="820"/>
      <c r="NUG30" s="820"/>
      <c r="NUH30" s="820"/>
      <c r="NUI30" s="820"/>
      <c r="NUJ30" s="820"/>
      <c r="NUK30" s="820"/>
      <c r="NUL30" s="820"/>
      <c r="NUM30" s="820"/>
      <c r="NUN30" s="820"/>
      <c r="NUO30" s="820"/>
      <c r="NUP30" s="820"/>
      <c r="NUQ30" s="820"/>
      <c r="NUR30" s="820"/>
      <c r="NUS30" s="820"/>
      <c r="NUT30" s="820"/>
      <c r="NUU30" s="820"/>
      <c r="NUV30" s="820"/>
      <c r="NUW30" s="820"/>
      <c r="NUX30" s="820"/>
      <c r="NUY30" s="820"/>
      <c r="NUZ30" s="820"/>
      <c r="NVA30" s="820"/>
      <c r="NVB30" s="820"/>
      <c r="NVC30" s="820"/>
      <c r="NVD30" s="820"/>
      <c r="NVE30" s="820"/>
      <c r="NVF30" s="820"/>
      <c r="NVG30" s="820"/>
      <c r="NVH30" s="820"/>
      <c r="NVI30" s="820"/>
      <c r="NVJ30" s="820"/>
      <c r="NVK30" s="820"/>
      <c r="NVL30" s="820"/>
      <c r="NVM30" s="820"/>
      <c r="NVN30" s="820"/>
      <c r="NVO30" s="820"/>
      <c r="NVP30" s="820"/>
      <c r="NVQ30" s="820"/>
      <c r="NVR30" s="820"/>
      <c r="NVS30" s="820"/>
      <c r="NVT30" s="820"/>
      <c r="NVU30" s="820"/>
      <c r="NVV30" s="820"/>
      <c r="NVW30" s="820"/>
      <c r="NVX30" s="820"/>
      <c r="NVY30" s="820"/>
      <c r="NVZ30" s="820"/>
      <c r="NWA30" s="820"/>
      <c r="NWB30" s="820"/>
      <c r="NWC30" s="820"/>
      <c r="NWD30" s="820"/>
      <c r="NWE30" s="820"/>
      <c r="NWF30" s="820"/>
      <c r="NWG30" s="820"/>
      <c r="NWH30" s="820"/>
      <c r="NWI30" s="820"/>
      <c r="NWJ30" s="820"/>
      <c r="NWK30" s="820"/>
      <c r="NWL30" s="820"/>
      <c r="NWM30" s="820"/>
      <c r="NWN30" s="820"/>
      <c r="NWO30" s="820"/>
      <c r="NWP30" s="820"/>
      <c r="NWQ30" s="820"/>
      <c r="NWR30" s="820"/>
      <c r="NWS30" s="820"/>
      <c r="NWT30" s="820"/>
      <c r="NWU30" s="820"/>
      <c r="NWV30" s="820"/>
      <c r="NWW30" s="820"/>
      <c r="NWX30" s="820"/>
      <c r="NWY30" s="820"/>
      <c r="NWZ30" s="820"/>
      <c r="NXA30" s="820"/>
      <c r="NXB30" s="820"/>
      <c r="NXC30" s="820"/>
      <c r="NXD30" s="820"/>
      <c r="NXE30" s="820"/>
      <c r="NXF30" s="820"/>
      <c r="NXG30" s="820"/>
      <c r="NXH30" s="820"/>
      <c r="NXI30" s="820"/>
      <c r="NXJ30" s="820"/>
      <c r="NXK30" s="820"/>
      <c r="NXL30" s="820"/>
      <c r="NXM30" s="820"/>
      <c r="NXN30" s="820"/>
      <c r="NXO30" s="820"/>
      <c r="NXP30" s="820"/>
      <c r="NXQ30" s="820"/>
      <c r="NXR30" s="820"/>
      <c r="NXS30" s="820"/>
      <c r="NXT30" s="820"/>
      <c r="NXU30" s="820"/>
      <c r="NXV30" s="820"/>
      <c r="NXW30" s="820"/>
      <c r="NXX30" s="820"/>
      <c r="NXY30" s="820"/>
      <c r="NXZ30" s="820"/>
      <c r="NYA30" s="820"/>
      <c r="NYB30" s="820"/>
      <c r="NYC30" s="820"/>
      <c r="NYD30" s="820"/>
      <c r="NYE30" s="820"/>
      <c r="NYF30" s="820"/>
      <c r="NYG30" s="820"/>
      <c r="NYH30" s="820"/>
      <c r="NYI30" s="820"/>
      <c r="NYJ30" s="820"/>
      <c r="NYK30" s="820"/>
      <c r="NYL30" s="820"/>
      <c r="NYM30" s="820"/>
      <c r="NYN30" s="820"/>
      <c r="NYO30" s="820"/>
      <c r="NYP30" s="820"/>
      <c r="NYQ30" s="820"/>
      <c r="NYR30" s="820"/>
      <c r="NYS30" s="820"/>
      <c r="NYT30" s="820"/>
      <c r="NYU30" s="820"/>
      <c r="NYV30" s="820"/>
      <c r="NYW30" s="820"/>
      <c r="NYX30" s="820"/>
      <c r="NYY30" s="820"/>
      <c r="NYZ30" s="820"/>
      <c r="NZA30" s="820"/>
      <c r="NZB30" s="820"/>
      <c r="NZC30" s="820"/>
      <c r="NZD30" s="820"/>
      <c r="NZE30" s="820"/>
      <c r="NZF30" s="820"/>
      <c r="NZG30" s="820"/>
      <c r="NZH30" s="820"/>
      <c r="NZI30" s="820"/>
      <c r="NZJ30" s="820"/>
      <c r="NZK30" s="820"/>
      <c r="NZL30" s="820"/>
      <c r="NZM30" s="820"/>
      <c r="NZN30" s="820"/>
      <c r="NZO30" s="820"/>
      <c r="NZP30" s="820"/>
      <c r="NZQ30" s="820"/>
      <c r="NZR30" s="820"/>
      <c r="NZS30" s="820"/>
      <c r="NZT30" s="820"/>
      <c r="NZU30" s="820"/>
      <c r="NZV30" s="820"/>
      <c r="NZW30" s="820"/>
      <c r="NZX30" s="820"/>
      <c r="NZY30" s="820"/>
      <c r="NZZ30" s="820"/>
      <c r="OAA30" s="820"/>
      <c r="OAB30" s="820"/>
      <c r="OAC30" s="820"/>
      <c r="OAD30" s="820"/>
      <c r="OAE30" s="820"/>
      <c r="OAF30" s="820"/>
      <c r="OAG30" s="820"/>
      <c r="OAH30" s="820"/>
      <c r="OAI30" s="820"/>
      <c r="OAJ30" s="820"/>
      <c r="OAK30" s="820"/>
      <c r="OAL30" s="820"/>
      <c r="OAM30" s="820"/>
      <c r="OAN30" s="820"/>
      <c r="OAO30" s="820"/>
      <c r="OAP30" s="820"/>
      <c r="OAQ30" s="820"/>
      <c r="OAR30" s="820"/>
      <c r="OAS30" s="820"/>
      <c r="OAT30" s="820"/>
      <c r="OAU30" s="820"/>
      <c r="OAV30" s="820"/>
      <c r="OAW30" s="820"/>
      <c r="OAX30" s="820"/>
      <c r="OAY30" s="820"/>
      <c r="OAZ30" s="820"/>
      <c r="OBA30" s="820"/>
      <c r="OBB30" s="820"/>
      <c r="OBC30" s="820"/>
      <c r="OBD30" s="820"/>
      <c r="OBE30" s="820"/>
      <c r="OBF30" s="820"/>
      <c r="OBG30" s="820"/>
      <c r="OBH30" s="820"/>
      <c r="OBI30" s="820"/>
      <c r="OBJ30" s="820"/>
      <c r="OBK30" s="820"/>
      <c r="OBL30" s="820"/>
      <c r="OBM30" s="820"/>
      <c r="OBN30" s="820"/>
      <c r="OBO30" s="820"/>
      <c r="OBP30" s="820"/>
      <c r="OBQ30" s="820"/>
      <c r="OBR30" s="820"/>
      <c r="OBS30" s="820"/>
      <c r="OBT30" s="820"/>
      <c r="OBU30" s="820"/>
      <c r="OBV30" s="820"/>
      <c r="OBW30" s="820"/>
      <c r="OBX30" s="820"/>
      <c r="OBY30" s="820"/>
      <c r="OBZ30" s="820"/>
      <c r="OCA30" s="820"/>
      <c r="OCB30" s="820"/>
      <c r="OCC30" s="820"/>
      <c r="OCD30" s="820"/>
      <c r="OCE30" s="820"/>
      <c r="OCF30" s="820"/>
      <c r="OCG30" s="820"/>
      <c r="OCH30" s="820"/>
      <c r="OCI30" s="820"/>
      <c r="OCJ30" s="820"/>
      <c r="OCK30" s="820"/>
      <c r="OCL30" s="820"/>
      <c r="OCM30" s="820"/>
      <c r="OCN30" s="820"/>
      <c r="OCO30" s="820"/>
      <c r="OCP30" s="820"/>
      <c r="OCQ30" s="820"/>
      <c r="OCR30" s="820"/>
      <c r="OCS30" s="820"/>
      <c r="OCT30" s="820"/>
      <c r="OCU30" s="820"/>
      <c r="OCV30" s="820"/>
      <c r="OCW30" s="820"/>
      <c r="OCX30" s="820"/>
      <c r="OCY30" s="820"/>
      <c r="OCZ30" s="820"/>
      <c r="ODA30" s="820"/>
      <c r="ODB30" s="820"/>
      <c r="ODC30" s="820"/>
      <c r="ODD30" s="820"/>
      <c r="ODE30" s="820"/>
      <c r="ODF30" s="820"/>
      <c r="ODG30" s="820"/>
      <c r="ODH30" s="820"/>
      <c r="ODI30" s="820"/>
      <c r="ODJ30" s="820"/>
      <c r="ODK30" s="820"/>
      <c r="ODL30" s="820"/>
      <c r="ODM30" s="820"/>
      <c r="ODN30" s="820"/>
      <c r="ODO30" s="820"/>
      <c r="ODP30" s="820"/>
      <c r="ODQ30" s="820"/>
      <c r="ODR30" s="820"/>
      <c r="ODS30" s="820"/>
      <c r="ODT30" s="820"/>
      <c r="ODU30" s="820"/>
      <c r="ODV30" s="820"/>
      <c r="ODW30" s="820"/>
      <c r="ODX30" s="820"/>
      <c r="ODY30" s="820"/>
      <c r="ODZ30" s="820"/>
      <c r="OEA30" s="820"/>
      <c r="OEB30" s="820"/>
      <c r="OEC30" s="820"/>
      <c r="OED30" s="820"/>
      <c r="OEE30" s="820"/>
      <c r="OEF30" s="820"/>
      <c r="OEG30" s="820"/>
      <c r="OEH30" s="820"/>
      <c r="OEI30" s="820"/>
      <c r="OEJ30" s="820"/>
      <c r="OEK30" s="820"/>
      <c r="OEL30" s="820"/>
      <c r="OEM30" s="820"/>
      <c r="OEN30" s="820"/>
      <c r="OEO30" s="820"/>
      <c r="OEP30" s="820"/>
      <c r="OEQ30" s="820"/>
      <c r="OER30" s="820"/>
      <c r="OES30" s="820"/>
      <c r="OET30" s="820"/>
      <c r="OEU30" s="820"/>
      <c r="OEV30" s="820"/>
      <c r="OEW30" s="820"/>
      <c r="OEX30" s="820"/>
      <c r="OEY30" s="820"/>
      <c r="OEZ30" s="820"/>
      <c r="OFA30" s="820"/>
      <c r="OFB30" s="820"/>
      <c r="OFC30" s="820"/>
      <c r="OFD30" s="820"/>
      <c r="OFE30" s="820"/>
      <c r="OFF30" s="820"/>
      <c r="OFG30" s="820"/>
      <c r="OFH30" s="820"/>
      <c r="OFI30" s="820"/>
      <c r="OFJ30" s="820"/>
      <c r="OFK30" s="820"/>
      <c r="OFL30" s="820"/>
      <c r="OFM30" s="820"/>
      <c r="OFN30" s="820"/>
      <c r="OFO30" s="820"/>
      <c r="OFP30" s="820"/>
      <c r="OFQ30" s="820"/>
      <c r="OFR30" s="820"/>
      <c r="OFS30" s="820"/>
      <c r="OFT30" s="820"/>
      <c r="OFU30" s="820"/>
      <c r="OFV30" s="820"/>
      <c r="OFW30" s="820"/>
      <c r="OFX30" s="820"/>
      <c r="OFY30" s="820"/>
      <c r="OFZ30" s="820"/>
      <c r="OGA30" s="820"/>
      <c r="OGB30" s="820"/>
      <c r="OGC30" s="820"/>
      <c r="OGD30" s="820"/>
      <c r="OGE30" s="820"/>
      <c r="OGF30" s="820"/>
      <c r="OGG30" s="820"/>
      <c r="OGH30" s="820"/>
      <c r="OGI30" s="820"/>
      <c r="OGJ30" s="820"/>
      <c r="OGK30" s="820"/>
      <c r="OGL30" s="820"/>
      <c r="OGM30" s="820"/>
      <c r="OGN30" s="820"/>
      <c r="OGO30" s="820"/>
      <c r="OGP30" s="820"/>
      <c r="OGQ30" s="820"/>
      <c r="OGR30" s="820"/>
      <c r="OGS30" s="820"/>
      <c r="OGT30" s="820"/>
      <c r="OGU30" s="820"/>
      <c r="OGV30" s="820"/>
      <c r="OGW30" s="820"/>
      <c r="OGX30" s="820"/>
      <c r="OGY30" s="820"/>
      <c r="OGZ30" s="820"/>
      <c r="OHA30" s="820"/>
      <c r="OHB30" s="820"/>
      <c r="OHC30" s="820"/>
      <c r="OHD30" s="820"/>
      <c r="OHE30" s="820"/>
      <c r="OHF30" s="820"/>
      <c r="OHG30" s="820"/>
      <c r="OHH30" s="820"/>
      <c r="OHI30" s="820"/>
      <c r="OHJ30" s="820"/>
      <c r="OHK30" s="820"/>
      <c r="OHL30" s="820"/>
      <c r="OHM30" s="820"/>
      <c r="OHN30" s="820"/>
      <c r="OHO30" s="820"/>
      <c r="OHP30" s="820"/>
      <c r="OHQ30" s="820"/>
      <c r="OHR30" s="820"/>
      <c r="OHS30" s="820"/>
      <c r="OHT30" s="820"/>
      <c r="OHU30" s="820"/>
      <c r="OHV30" s="820"/>
      <c r="OHW30" s="820"/>
      <c r="OHX30" s="820"/>
      <c r="OHY30" s="820"/>
      <c r="OHZ30" s="820"/>
      <c r="OIA30" s="820"/>
      <c r="OIB30" s="820"/>
      <c r="OIC30" s="820"/>
      <c r="OID30" s="820"/>
      <c r="OIE30" s="820"/>
      <c r="OIF30" s="820"/>
      <c r="OIG30" s="820"/>
      <c r="OIH30" s="820"/>
      <c r="OII30" s="820"/>
      <c r="OIJ30" s="820"/>
      <c r="OIK30" s="820"/>
      <c r="OIL30" s="820"/>
      <c r="OIM30" s="820"/>
      <c r="OIN30" s="820"/>
      <c r="OIO30" s="820"/>
      <c r="OIP30" s="820"/>
      <c r="OIQ30" s="820"/>
      <c r="OIR30" s="820"/>
      <c r="OIS30" s="820"/>
      <c r="OIT30" s="820"/>
      <c r="OIU30" s="820"/>
      <c r="OIV30" s="820"/>
      <c r="OIW30" s="820"/>
      <c r="OIX30" s="820"/>
      <c r="OIY30" s="820"/>
      <c r="OIZ30" s="820"/>
      <c r="OJA30" s="820"/>
      <c r="OJB30" s="820"/>
      <c r="OJC30" s="820"/>
      <c r="OJD30" s="820"/>
      <c r="OJE30" s="820"/>
      <c r="OJF30" s="820"/>
      <c r="OJG30" s="820"/>
      <c r="OJH30" s="820"/>
      <c r="OJI30" s="820"/>
      <c r="OJJ30" s="820"/>
      <c r="OJK30" s="820"/>
      <c r="OJL30" s="820"/>
      <c r="OJM30" s="820"/>
      <c r="OJN30" s="820"/>
      <c r="OJO30" s="820"/>
      <c r="OJP30" s="820"/>
      <c r="OJQ30" s="820"/>
      <c r="OJR30" s="820"/>
      <c r="OJS30" s="820"/>
      <c r="OJT30" s="820"/>
      <c r="OJU30" s="820"/>
      <c r="OJV30" s="820"/>
      <c r="OJW30" s="820"/>
      <c r="OJX30" s="820"/>
      <c r="OJY30" s="820"/>
      <c r="OJZ30" s="820"/>
      <c r="OKA30" s="820"/>
      <c r="OKB30" s="820"/>
      <c r="OKC30" s="820"/>
      <c r="OKD30" s="820"/>
      <c r="OKE30" s="820"/>
      <c r="OKF30" s="820"/>
      <c r="OKG30" s="820"/>
      <c r="OKH30" s="820"/>
      <c r="OKI30" s="820"/>
      <c r="OKJ30" s="820"/>
      <c r="OKK30" s="820"/>
      <c r="OKL30" s="820"/>
      <c r="OKM30" s="820"/>
      <c r="OKN30" s="820"/>
      <c r="OKO30" s="820"/>
      <c r="OKP30" s="820"/>
      <c r="OKQ30" s="820"/>
      <c r="OKR30" s="820"/>
      <c r="OKS30" s="820"/>
      <c r="OKT30" s="820"/>
      <c r="OKU30" s="820"/>
      <c r="OKV30" s="820"/>
      <c r="OKW30" s="820"/>
      <c r="OKX30" s="820"/>
      <c r="OKY30" s="820"/>
      <c r="OKZ30" s="820"/>
      <c r="OLA30" s="820"/>
      <c r="OLB30" s="820"/>
      <c r="OLC30" s="820"/>
      <c r="OLD30" s="820"/>
      <c r="OLE30" s="820"/>
      <c r="OLF30" s="820"/>
      <c r="OLG30" s="820"/>
      <c r="OLH30" s="820"/>
      <c r="OLI30" s="820"/>
      <c r="OLJ30" s="820"/>
      <c r="OLK30" s="820"/>
      <c r="OLL30" s="820"/>
      <c r="OLM30" s="820"/>
      <c r="OLN30" s="820"/>
      <c r="OLO30" s="820"/>
      <c r="OLP30" s="820"/>
      <c r="OLQ30" s="820"/>
      <c r="OLR30" s="820"/>
      <c r="OLS30" s="820"/>
      <c r="OLT30" s="820"/>
      <c r="OLU30" s="820"/>
      <c r="OLV30" s="820"/>
      <c r="OLW30" s="820"/>
      <c r="OLX30" s="820"/>
      <c r="OLY30" s="820"/>
      <c r="OLZ30" s="820"/>
      <c r="OMA30" s="820"/>
      <c r="OMB30" s="820"/>
      <c r="OMC30" s="820"/>
      <c r="OMD30" s="820"/>
      <c r="OME30" s="820"/>
      <c r="OMF30" s="820"/>
      <c r="OMG30" s="820"/>
      <c r="OMH30" s="820"/>
      <c r="OMI30" s="820"/>
      <c r="OMJ30" s="820"/>
      <c r="OMK30" s="820"/>
      <c r="OML30" s="820"/>
      <c r="OMM30" s="820"/>
      <c r="OMN30" s="820"/>
      <c r="OMO30" s="820"/>
      <c r="OMP30" s="820"/>
      <c r="OMQ30" s="820"/>
      <c r="OMR30" s="820"/>
      <c r="OMS30" s="820"/>
      <c r="OMT30" s="820"/>
      <c r="OMU30" s="820"/>
      <c r="OMV30" s="820"/>
      <c r="OMW30" s="820"/>
      <c r="OMX30" s="820"/>
      <c r="OMY30" s="820"/>
      <c r="OMZ30" s="820"/>
      <c r="ONA30" s="820"/>
      <c r="ONB30" s="820"/>
      <c r="ONC30" s="820"/>
      <c r="OND30" s="820"/>
      <c r="ONE30" s="820"/>
      <c r="ONF30" s="820"/>
      <c r="ONG30" s="820"/>
      <c r="ONH30" s="820"/>
      <c r="ONI30" s="820"/>
      <c r="ONJ30" s="820"/>
      <c r="ONK30" s="820"/>
      <c r="ONL30" s="820"/>
      <c r="ONM30" s="820"/>
      <c r="ONN30" s="820"/>
      <c r="ONO30" s="820"/>
      <c r="ONP30" s="820"/>
      <c r="ONQ30" s="820"/>
      <c r="ONR30" s="820"/>
      <c r="ONS30" s="820"/>
      <c r="ONT30" s="820"/>
      <c r="ONU30" s="820"/>
      <c r="ONV30" s="820"/>
      <c r="ONW30" s="820"/>
      <c r="ONX30" s="820"/>
      <c r="ONY30" s="820"/>
      <c r="ONZ30" s="820"/>
      <c r="OOA30" s="820"/>
      <c r="OOB30" s="820"/>
      <c r="OOC30" s="820"/>
      <c r="OOD30" s="820"/>
      <c r="OOE30" s="820"/>
      <c r="OOF30" s="820"/>
      <c r="OOG30" s="820"/>
      <c r="OOH30" s="820"/>
      <c r="OOI30" s="820"/>
      <c r="OOJ30" s="820"/>
      <c r="OOK30" s="820"/>
      <c r="OOL30" s="820"/>
      <c r="OOM30" s="820"/>
      <c r="OON30" s="820"/>
      <c r="OOO30" s="820"/>
      <c r="OOP30" s="820"/>
      <c r="OOQ30" s="820"/>
      <c r="OOR30" s="820"/>
      <c r="OOS30" s="820"/>
      <c r="OOT30" s="820"/>
      <c r="OOU30" s="820"/>
      <c r="OOV30" s="820"/>
      <c r="OOW30" s="820"/>
      <c r="OOX30" s="820"/>
      <c r="OOY30" s="820"/>
      <c r="OOZ30" s="820"/>
      <c r="OPA30" s="820"/>
      <c r="OPB30" s="820"/>
      <c r="OPC30" s="820"/>
      <c r="OPD30" s="820"/>
      <c r="OPE30" s="820"/>
      <c r="OPF30" s="820"/>
      <c r="OPG30" s="820"/>
      <c r="OPH30" s="820"/>
      <c r="OPI30" s="820"/>
      <c r="OPJ30" s="820"/>
      <c r="OPK30" s="820"/>
      <c r="OPL30" s="820"/>
      <c r="OPM30" s="820"/>
      <c r="OPN30" s="820"/>
      <c r="OPO30" s="820"/>
      <c r="OPP30" s="820"/>
      <c r="OPQ30" s="820"/>
      <c r="OPR30" s="820"/>
      <c r="OPS30" s="820"/>
      <c r="OPT30" s="820"/>
      <c r="OPU30" s="820"/>
      <c r="OPV30" s="820"/>
      <c r="OPW30" s="820"/>
      <c r="OPX30" s="820"/>
      <c r="OPY30" s="820"/>
      <c r="OPZ30" s="820"/>
      <c r="OQA30" s="820"/>
      <c r="OQB30" s="820"/>
      <c r="OQC30" s="820"/>
      <c r="OQD30" s="820"/>
      <c r="OQE30" s="820"/>
      <c r="OQF30" s="820"/>
      <c r="OQG30" s="820"/>
      <c r="OQH30" s="820"/>
      <c r="OQI30" s="820"/>
      <c r="OQJ30" s="820"/>
      <c r="OQK30" s="820"/>
      <c r="OQL30" s="820"/>
      <c r="OQM30" s="820"/>
      <c r="OQN30" s="820"/>
      <c r="OQO30" s="820"/>
      <c r="OQP30" s="820"/>
      <c r="OQQ30" s="820"/>
      <c r="OQR30" s="820"/>
      <c r="OQS30" s="820"/>
      <c r="OQT30" s="820"/>
      <c r="OQU30" s="820"/>
      <c r="OQV30" s="820"/>
      <c r="OQW30" s="820"/>
      <c r="OQX30" s="820"/>
      <c r="OQY30" s="820"/>
      <c r="OQZ30" s="820"/>
      <c r="ORA30" s="820"/>
      <c r="ORB30" s="820"/>
      <c r="ORC30" s="820"/>
      <c r="ORD30" s="820"/>
      <c r="ORE30" s="820"/>
      <c r="ORF30" s="820"/>
      <c r="ORG30" s="820"/>
      <c r="ORH30" s="820"/>
      <c r="ORI30" s="820"/>
      <c r="ORJ30" s="820"/>
      <c r="ORK30" s="820"/>
      <c r="ORL30" s="820"/>
      <c r="ORM30" s="820"/>
      <c r="ORN30" s="820"/>
      <c r="ORO30" s="820"/>
      <c r="ORP30" s="820"/>
      <c r="ORQ30" s="820"/>
      <c r="ORR30" s="820"/>
      <c r="ORS30" s="820"/>
      <c r="ORT30" s="820"/>
      <c r="ORU30" s="820"/>
      <c r="ORV30" s="820"/>
      <c r="ORW30" s="820"/>
      <c r="ORX30" s="820"/>
      <c r="ORY30" s="820"/>
      <c r="ORZ30" s="820"/>
      <c r="OSA30" s="820"/>
      <c r="OSB30" s="820"/>
      <c r="OSC30" s="820"/>
      <c r="OSD30" s="820"/>
      <c r="OSE30" s="820"/>
      <c r="OSF30" s="820"/>
      <c r="OSG30" s="820"/>
      <c r="OSH30" s="820"/>
      <c r="OSI30" s="820"/>
      <c r="OSJ30" s="820"/>
      <c r="OSK30" s="820"/>
      <c r="OSL30" s="820"/>
      <c r="OSM30" s="820"/>
      <c r="OSN30" s="820"/>
      <c r="OSO30" s="820"/>
      <c r="OSP30" s="820"/>
      <c r="OSQ30" s="820"/>
      <c r="OSR30" s="820"/>
      <c r="OSS30" s="820"/>
      <c r="OST30" s="820"/>
      <c r="OSU30" s="820"/>
      <c r="OSV30" s="820"/>
      <c r="OSW30" s="820"/>
      <c r="OSX30" s="820"/>
      <c r="OSY30" s="820"/>
      <c r="OSZ30" s="820"/>
      <c r="OTA30" s="820"/>
      <c r="OTB30" s="820"/>
      <c r="OTC30" s="820"/>
      <c r="OTD30" s="820"/>
      <c r="OTE30" s="820"/>
      <c r="OTF30" s="820"/>
      <c r="OTG30" s="820"/>
      <c r="OTH30" s="820"/>
      <c r="OTI30" s="820"/>
      <c r="OTJ30" s="820"/>
      <c r="OTK30" s="820"/>
      <c r="OTL30" s="820"/>
      <c r="OTM30" s="820"/>
      <c r="OTN30" s="820"/>
      <c r="OTO30" s="820"/>
      <c r="OTP30" s="820"/>
      <c r="OTQ30" s="820"/>
      <c r="OTR30" s="820"/>
      <c r="OTS30" s="820"/>
      <c r="OTT30" s="820"/>
      <c r="OTU30" s="820"/>
      <c r="OTV30" s="820"/>
      <c r="OTW30" s="820"/>
      <c r="OTX30" s="820"/>
      <c r="OTY30" s="820"/>
      <c r="OTZ30" s="820"/>
      <c r="OUA30" s="820"/>
      <c r="OUB30" s="820"/>
      <c r="OUC30" s="820"/>
      <c r="OUD30" s="820"/>
      <c r="OUE30" s="820"/>
      <c r="OUF30" s="820"/>
      <c r="OUG30" s="820"/>
      <c r="OUH30" s="820"/>
      <c r="OUI30" s="820"/>
      <c r="OUJ30" s="820"/>
      <c r="OUK30" s="820"/>
      <c r="OUL30" s="820"/>
      <c r="OUM30" s="820"/>
      <c r="OUN30" s="820"/>
      <c r="OUO30" s="820"/>
      <c r="OUP30" s="820"/>
      <c r="OUQ30" s="820"/>
      <c r="OUR30" s="820"/>
      <c r="OUS30" s="820"/>
      <c r="OUT30" s="820"/>
      <c r="OUU30" s="820"/>
      <c r="OUV30" s="820"/>
      <c r="OUW30" s="820"/>
      <c r="OUX30" s="820"/>
      <c r="OUY30" s="820"/>
      <c r="OUZ30" s="820"/>
      <c r="OVA30" s="820"/>
      <c r="OVB30" s="820"/>
      <c r="OVC30" s="820"/>
      <c r="OVD30" s="820"/>
      <c r="OVE30" s="820"/>
      <c r="OVF30" s="820"/>
      <c r="OVG30" s="820"/>
      <c r="OVH30" s="820"/>
      <c r="OVI30" s="820"/>
      <c r="OVJ30" s="820"/>
      <c r="OVK30" s="820"/>
      <c r="OVL30" s="820"/>
      <c r="OVM30" s="820"/>
      <c r="OVN30" s="820"/>
      <c r="OVO30" s="820"/>
      <c r="OVP30" s="820"/>
      <c r="OVQ30" s="820"/>
      <c r="OVR30" s="820"/>
      <c r="OVS30" s="820"/>
      <c r="OVT30" s="820"/>
      <c r="OVU30" s="820"/>
      <c r="OVV30" s="820"/>
      <c r="OVW30" s="820"/>
      <c r="OVX30" s="820"/>
      <c r="OVY30" s="820"/>
      <c r="OVZ30" s="820"/>
      <c r="OWA30" s="820"/>
      <c r="OWB30" s="820"/>
      <c r="OWC30" s="820"/>
      <c r="OWD30" s="820"/>
      <c r="OWE30" s="820"/>
      <c r="OWF30" s="820"/>
      <c r="OWG30" s="820"/>
      <c r="OWH30" s="820"/>
      <c r="OWI30" s="820"/>
      <c r="OWJ30" s="820"/>
      <c r="OWK30" s="820"/>
      <c r="OWL30" s="820"/>
      <c r="OWM30" s="820"/>
      <c r="OWN30" s="820"/>
      <c r="OWO30" s="820"/>
      <c r="OWP30" s="820"/>
      <c r="OWQ30" s="820"/>
      <c r="OWR30" s="820"/>
      <c r="OWS30" s="820"/>
      <c r="OWT30" s="820"/>
      <c r="OWU30" s="820"/>
      <c r="OWV30" s="820"/>
      <c r="OWW30" s="820"/>
      <c r="OWX30" s="820"/>
      <c r="OWY30" s="820"/>
      <c r="OWZ30" s="820"/>
      <c r="OXA30" s="820"/>
      <c r="OXB30" s="820"/>
      <c r="OXC30" s="820"/>
      <c r="OXD30" s="820"/>
      <c r="OXE30" s="820"/>
      <c r="OXF30" s="820"/>
      <c r="OXG30" s="820"/>
      <c r="OXH30" s="820"/>
      <c r="OXI30" s="820"/>
      <c r="OXJ30" s="820"/>
      <c r="OXK30" s="820"/>
      <c r="OXL30" s="820"/>
      <c r="OXM30" s="820"/>
      <c r="OXN30" s="820"/>
      <c r="OXO30" s="820"/>
      <c r="OXP30" s="820"/>
      <c r="OXQ30" s="820"/>
      <c r="OXR30" s="820"/>
      <c r="OXS30" s="820"/>
      <c r="OXT30" s="820"/>
      <c r="OXU30" s="820"/>
      <c r="OXV30" s="820"/>
      <c r="OXW30" s="820"/>
      <c r="OXX30" s="820"/>
      <c r="OXY30" s="820"/>
      <c r="OXZ30" s="820"/>
      <c r="OYA30" s="820"/>
      <c r="OYB30" s="820"/>
      <c r="OYC30" s="820"/>
      <c r="OYD30" s="820"/>
      <c r="OYE30" s="820"/>
      <c r="OYF30" s="820"/>
      <c r="OYG30" s="820"/>
      <c r="OYH30" s="820"/>
      <c r="OYI30" s="820"/>
      <c r="OYJ30" s="820"/>
      <c r="OYK30" s="820"/>
      <c r="OYL30" s="820"/>
      <c r="OYM30" s="820"/>
      <c r="OYN30" s="820"/>
      <c r="OYO30" s="820"/>
      <c r="OYP30" s="820"/>
      <c r="OYQ30" s="820"/>
      <c r="OYR30" s="820"/>
      <c r="OYS30" s="820"/>
      <c r="OYT30" s="820"/>
      <c r="OYU30" s="820"/>
      <c r="OYV30" s="820"/>
      <c r="OYW30" s="820"/>
      <c r="OYX30" s="820"/>
      <c r="OYY30" s="820"/>
      <c r="OYZ30" s="820"/>
      <c r="OZA30" s="820"/>
      <c r="OZB30" s="820"/>
      <c r="OZC30" s="820"/>
      <c r="OZD30" s="820"/>
      <c r="OZE30" s="820"/>
      <c r="OZF30" s="820"/>
      <c r="OZG30" s="820"/>
      <c r="OZH30" s="820"/>
      <c r="OZI30" s="820"/>
      <c r="OZJ30" s="820"/>
      <c r="OZK30" s="820"/>
      <c r="OZL30" s="820"/>
      <c r="OZM30" s="820"/>
      <c r="OZN30" s="820"/>
      <c r="OZO30" s="820"/>
      <c r="OZP30" s="820"/>
      <c r="OZQ30" s="820"/>
      <c r="OZR30" s="820"/>
      <c r="OZS30" s="820"/>
      <c r="OZT30" s="820"/>
      <c r="OZU30" s="820"/>
      <c r="OZV30" s="820"/>
      <c r="OZW30" s="820"/>
      <c r="OZX30" s="820"/>
      <c r="OZY30" s="820"/>
      <c r="OZZ30" s="820"/>
      <c r="PAA30" s="820"/>
      <c r="PAB30" s="820"/>
      <c r="PAC30" s="820"/>
      <c r="PAD30" s="820"/>
      <c r="PAE30" s="820"/>
      <c r="PAF30" s="820"/>
      <c r="PAG30" s="820"/>
      <c r="PAH30" s="820"/>
      <c r="PAI30" s="820"/>
      <c r="PAJ30" s="820"/>
      <c r="PAK30" s="820"/>
      <c r="PAL30" s="820"/>
      <c r="PAM30" s="820"/>
      <c r="PAN30" s="820"/>
      <c r="PAO30" s="820"/>
      <c r="PAP30" s="820"/>
      <c r="PAQ30" s="820"/>
      <c r="PAR30" s="820"/>
      <c r="PAS30" s="820"/>
      <c r="PAT30" s="820"/>
      <c r="PAU30" s="820"/>
      <c r="PAV30" s="820"/>
      <c r="PAW30" s="820"/>
      <c r="PAX30" s="820"/>
      <c r="PAY30" s="820"/>
      <c r="PAZ30" s="820"/>
      <c r="PBA30" s="820"/>
      <c r="PBB30" s="820"/>
      <c r="PBC30" s="820"/>
      <c r="PBD30" s="820"/>
      <c r="PBE30" s="820"/>
      <c r="PBF30" s="820"/>
      <c r="PBG30" s="820"/>
      <c r="PBH30" s="820"/>
      <c r="PBI30" s="820"/>
      <c r="PBJ30" s="820"/>
      <c r="PBK30" s="820"/>
      <c r="PBL30" s="820"/>
      <c r="PBM30" s="820"/>
      <c r="PBN30" s="820"/>
      <c r="PBO30" s="820"/>
      <c r="PBP30" s="820"/>
      <c r="PBQ30" s="820"/>
      <c r="PBR30" s="820"/>
      <c r="PBS30" s="820"/>
      <c r="PBT30" s="820"/>
      <c r="PBU30" s="820"/>
      <c r="PBV30" s="820"/>
      <c r="PBW30" s="820"/>
      <c r="PBX30" s="820"/>
      <c r="PBY30" s="820"/>
      <c r="PBZ30" s="820"/>
      <c r="PCA30" s="820"/>
      <c r="PCB30" s="820"/>
      <c r="PCC30" s="820"/>
      <c r="PCD30" s="820"/>
      <c r="PCE30" s="820"/>
      <c r="PCF30" s="820"/>
      <c r="PCG30" s="820"/>
      <c r="PCH30" s="820"/>
      <c r="PCI30" s="820"/>
      <c r="PCJ30" s="820"/>
      <c r="PCK30" s="820"/>
      <c r="PCL30" s="820"/>
      <c r="PCM30" s="820"/>
      <c r="PCN30" s="820"/>
      <c r="PCO30" s="820"/>
      <c r="PCP30" s="820"/>
      <c r="PCQ30" s="820"/>
      <c r="PCR30" s="820"/>
      <c r="PCS30" s="820"/>
      <c r="PCT30" s="820"/>
      <c r="PCU30" s="820"/>
      <c r="PCV30" s="820"/>
      <c r="PCW30" s="820"/>
      <c r="PCX30" s="820"/>
      <c r="PCY30" s="820"/>
      <c r="PCZ30" s="820"/>
      <c r="PDA30" s="820"/>
      <c r="PDB30" s="820"/>
      <c r="PDC30" s="820"/>
      <c r="PDD30" s="820"/>
      <c r="PDE30" s="820"/>
      <c r="PDF30" s="820"/>
      <c r="PDG30" s="820"/>
      <c r="PDH30" s="820"/>
      <c r="PDI30" s="820"/>
      <c r="PDJ30" s="820"/>
      <c r="PDK30" s="820"/>
      <c r="PDL30" s="820"/>
      <c r="PDM30" s="820"/>
      <c r="PDN30" s="820"/>
      <c r="PDO30" s="820"/>
      <c r="PDP30" s="820"/>
      <c r="PDQ30" s="820"/>
      <c r="PDR30" s="820"/>
      <c r="PDS30" s="820"/>
      <c r="PDT30" s="820"/>
      <c r="PDU30" s="820"/>
      <c r="PDV30" s="820"/>
      <c r="PDW30" s="820"/>
      <c r="PDX30" s="820"/>
      <c r="PDY30" s="820"/>
      <c r="PDZ30" s="820"/>
      <c r="PEA30" s="820"/>
      <c r="PEB30" s="820"/>
      <c r="PEC30" s="820"/>
      <c r="PED30" s="820"/>
      <c r="PEE30" s="820"/>
      <c r="PEF30" s="820"/>
      <c r="PEG30" s="820"/>
      <c r="PEH30" s="820"/>
      <c r="PEI30" s="820"/>
      <c r="PEJ30" s="820"/>
      <c r="PEK30" s="820"/>
      <c r="PEL30" s="820"/>
      <c r="PEM30" s="820"/>
      <c r="PEN30" s="820"/>
      <c r="PEO30" s="820"/>
      <c r="PEP30" s="820"/>
      <c r="PEQ30" s="820"/>
      <c r="PER30" s="820"/>
      <c r="PES30" s="820"/>
      <c r="PET30" s="820"/>
      <c r="PEU30" s="820"/>
      <c r="PEV30" s="820"/>
      <c r="PEW30" s="820"/>
      <c r="PEX30" s="820"/>
      <c r="PEY30" s="820"/>
      <c r="PEZ30" s="820"/>
      <c r="PFA30" s="820"/>
      <c r="PFB30" s="820"/>
      <c r="PFC30" s="820"/>
      <c r="PFD30" s="820"/>
      <c r="PFE30" s="820"/>
      <c r="PFF30" s="820"/>
      <c r="PFG30" s="820"/>
      <c r="PFH30" s="820"/>
      <c r="PFI30" s="820"/>
      <c r="PFJ30" s="820"/>
      <c r="PFK30" s="820"/>
      <c r="PFL30" s="820"/>
      <c r="PFM30" s="820"/>
      <c r="PFN30" s="820"/>
      <c r="PFO30" s="820"/>
      <c r="PFP30" s="820"/>
      <c r="PFQ30" s="820"/>
      <c r="PFR30" s="820"/>
      <c r="PFS30" s="820"/>
      <c r="PFT30" s="820"/>
      <c r="PFU30" s="820"/>
      <c r="PFV30" s="820"/>
      <c r="PFW30" s="820"/>
      <c r="PFX30" s="820"/>
      <c r="PFY30" s="820"/>
      <c r="PFZ30" s="820"/>
      <c r="PGA30" s="820"/>
      <c r="PGB30" s="820"/>
      <c r="PGC30" s="820"/>
      <c r="PGD30" s="820"/>
      <c r="PGE30" s="820"/>
      <c r="PGF30" s="820"/>
      <c r="PGG30" s="820"/>
      <c r="PGH30" s="820"/>
      <c r="PGI30" s="820"/>
      <c r="PGJ30" s="820"/>
      <c r="PGK30" s="820"/>
      <c r="PGL30" s="820"/>
      <c r="PGM30" s="820"/>
      <c r="PGN30" s="820"/>
      <c r="PGO30" s="820"/>
      <c r="PGP30" s="820"/>
      <c r="PGQ30" s="820"/>
      <c r="PGR30" s="820"/>
      <c r="PGS30" s="820"/>
      <c r="PGT30" s="820"/>
      <c r="PGU30" s="820"/>
      <c r="PGV30" s="820"/>
      <c r="PGW30" s="820"/>
      <c r="PGX30" s="820"/>
      <c r="PGY30" s="820"/>
      <c r="PGZ30" s="820"/>
      <c r="PHA30" s="820"/>
      <c r="PHB30" s="820"/>
      <c r="PHC30" s="820"/>
      <c r="PHD30" s="820"/>
      <c r="PHE30" s="820"/>
      <c r="PHF30" s="820"/>
      <c r="PHG30" s="820"/>
      <c r="PHH30" s="820"/>
      <c r="PHI30" s="820"/>
      <c r="PHJ30" s="820"/>
      <c r="PHK30" s="820"/>
      <c r="PHL30" s="820"/>
      <c r="PHM30" s="820"/>
      <c r="PHN30" s="820"/>
      <c r="PHO30" s="820"/>
      <c r="PHP30" s="820"/>
      <c r="PHQ30" s="820"/>
      <c r="PHR30" s="820"/>
      <c r="PHS30" s="820"/>
      <c r="PHT30" s="820"/>
      <c r="PHU30" s="820"/>
      <c r="PHV30" s="820"/>
      <c r="PHW30" s="820"/>
      <c r="PHX30" s="820"/>
      <c r="PHY30" s="820"/>
      <c r="PHZ30" s="820"/>
      <c r="PIA30" s="820"/>
      <c r="PIB30" s="820"/>
      <c r="PIC30" s="820"/>
      <c r="PID30" s="820"/>
      <c r="PIE30" s="820"/>
      <c r="PIF30" s="820"/>
      <c r="PIG30" s="820"/>
      <c r="PIH30" s="820"/>
      <c r="PII30" s="820"/>
      <c r="PIJ30" s="820"/>
      <c r="PIK30" s="820"/>
      <c r="PIL30" s="820"/>
      <c r="PIM30" s="820"/>
      <c r="PIN30" s="820"/>
      <c r="PIO30" s="820"/>
      <c r="PIP30" s="820"/>
      <c r="PIQ30" s="820"/>
      <c r="PIR30" s="820"/>
      <c r="PIS30" s="820"/>
      <c r="PIT30" s="820"/>
      <c r="PIU30" s="820"/>
      <c r="PIV30" s="820"/>
      <c r="PIW30" s="820"/>
      <c r="PIX30" s="820"/>
      <c r="PIY30" s="820"/>
      <c r="PIZ30" s="820"/>
      <c r="PJA30" s="820"/>
      <c r="PJB30" s="820"/>
      <c r="PJC30" s="820"/>
      <c r="PJD30" s="820"/>
      <c r="PJE30" s="820"/>
      <c r="PJF30" s="820"/>
      <c r="PJG30" s="820"/>
      <c r="PJH30" s="820"/>
      <c r="PJI30" s="820"/>
      <c r="PJJ30" s="820"/>
      <c r="PJK30" s="820"/>
      <c r="PJL30" s="820"/>
      <c r="PJM30" s="820"/>
      <c r="PJN30" s="820"/>
      <c r="PJO30" s="820"/>
      <c r="PJP30" s="820"/>
      <c r="PJQ30" s="820"/>
      <c r="PJR30" s="820"/>
      <c r="PJS30" s="820"/>
      <c r="PJT30" s="820"/>
      <c r="PJU30" s="820"/>
      <c r="PJV30" s="820"/>
      <c r="PJW30" s="820"/>
      <c r="PJX30" s="820"/>
      <c r="PJY30" s="820"/>
      <c r="PJZ30" s="820"/>
      <c r="PKA30" s="820"/>
      <c r="PKB30" s="820"/>
      <c r="PKC30" s="820"/>
      <c r="PKD30" s="820"/>
      <c r="PKE30" s="820"/>
      <c r="PKF30" s="820"/>
      <c r="PKG30" s="820"/>
      <c r="PKH30" s="820"/>
      <c r="PKI30" s="820"/>
      <c r="PKJ30" s="820"/>
      <c r="PKK30" s="820"/>
      <c r="PKL30" s="820"/>
      <c r="PKM30" s="820"/>
      <c r="PKN30" s="820"/>
      <c r="PKO30" s="820"/>
      <c r="PKP30" s="820"/>
      <c r="PKQ30" s="820"/>
      <c r="PKR30" s="820"/>
      <c r="PKS30" s="820"/>
      <c r="PKT30" s="820"/>
      <c r="PKU30" s="820"/>
      <c r="PKV30" s="820"/>
      <c r="PKW30" s="820"/>
      <c r="PKX30" s="820"/>
      <c r="PKY30" s="820"/>
      <c r="PKZ30" s="820"/>
      <c r="PLA30" s="820"/>
      <c r="PLB30" s="820"/>
      <c r="PLC30" s="820"/>
      <c r="PLD30" s="820"/>
      <c r="PLE30" s="820"/>
      <c r="PLF30" s="820"/>
      <c r="PLG30" s="820"/>
      <c r="PLH30" s="820"/>
      <c r="PLI30" s="820"/>
      <c r="PLJ30" s="820"/>
      <c r="PLK30" s="820"/>
      <c r="PLL30" s="820"/>
      <c r="PLM30" s="820"/>
      <c r="PLN30" s="820"/>
      <c r="PLO30" s="820"/>
      <c r="PLP30" s="820"/>
      <c r="PLQ30" s="820"/>
      <c r="PLR30" s="820"/>
      <c r="PLS30" s="820"/>
      <c r="PLT30" s="820"/>
      <c r="PLU30" s="820"/>
      <c r="PLV30" s="820"/>
      <c r="PLW30" s="820"/>
      <c r="PLX30" s="820"/>
      <c r="PLY30" s="820"/>
      <c r="PLZ30" s="820"/>
      <c r="PMA30" s="820"/>
      <c r="PMB30" s="820"/>
      <c r="PMC30" s="820"/>
      <c r="PMD30" s="820"/>
      <c r="PME30" s="820"/>
      <c r="PMF30" s="820"/>
      <c r="PMG30" s="820"/>
      <c r="PMH30" s="820"/>
      <c r="PMI30" s="820"/>
      <c r="PMJ30" s="820"/>
      <c r="PMK30" s="820"/>
      <c r="PML30" s="820"/>
      <c r="PMM30" s="820"/>
      <c r="PMN30" s="820"/>
      <c r="PMO30" s="820"/>
      <c r="PMP30" s="820"/>
      <c r="PMQ30" s="820"/>
      <c r="PMR30" s="820"/>
      <c r="PMS30" s="820"/>
      <c r="PMT30" s="820"/>
      <c r="PMU30" s="820"/>
      <c r="PMV30" s="820"/>
      <c r="PMW30" s="820"/>
      <c r="PMX30" s="820"/>
      <c r="PMY30" s="820"/>
      <c r="PMZ30" s="820"/>
      <c r="PNA30" s="820"/>
      <c r="PNB30" s="820"/>
      <c r="PNC30" s="820"/>
      <c r="PND30" s="820"/>
      <c r="PNE30" s="820"/>
      <c r="PNF30" s="820"/>
      <c r="PNG30" s="820"/>
      <c r="PNH30" s="820"/>
      <c r="PNI30" s="820"/>
      <c r="PNJ30" s="820"/>
      <c r="PNK30" s="820"/>
      <c r="PNL30" s="820"/>
      <c r="PNM30" s="820"/>
      <c r="PNN30" s="820"/>
      <c r="PNO30" s="820"/>
      <c r="PNP30" s="820"/>
      <c r="PNQ30" s="820"/>
      <c r="PNR30" s="820"/>
      <c r="PNS30" s="820"/>
      <c r="PNT30" s="820"/>
      <c r="PNU30" s="820"/>
      <c r="PNV30" s="820"/>
      <c r="PNW30" s="820"/>
      <c r="PNX30" s="820"/>
      <c r="PNY30" s="820"/>
      <c r="PNZ30" s="820"/>
      <c r="POA30" s="820"/>
      <c r="POB30" s="820"/>
      <c r="POC30" s="820"/>
      <c r="POD30" s="820"/>
      <c r="POE30" s="820"/>
      <c r="POF30" s="820"/>
      <c r="POG30" s="820"/>
      <c r="POH30" s="820"/>
      <c r="POI30" s="820"/>
      <c r="POJ30" s="820"/>
      <c r="POK30" s="820"/>
      <c r="POL30" s="820"/>
      <c r="POM30" s="820"/>
      <c r="PON30" s="820"/>
      <c r="POO30" s="820"/>
      <c r="POP30" s="820"/>
      <c r="POQ30" s="820"/>
      <c r="POR30" s="820"/>
      <c r="POS30" s="820"/>
      <c r="POT30" s="820"/>
      <c r="POU30" s="820"/>
      <c r="POV30" s="820"/>
      <c r="POW30" s="820"/>
      <c r="POX30" s="820"/>
      <c r="POY30" s="820"/>
      <c r="POZ30" s="820"/>
      <c r="PPA30" s="820"/>
      <c r="PPB30" s="820"/>
      <c r="PPC30" s="820"/>
      <c r="PPD30" s="820"/>
      <c r="PPE30" s="820"/>
      <c r="PPF30" s="820"/>
      <c r="PPG30" s="820"/>
      <c r="PPH30" s="820"/>
      <c r="PPI30" s="820"/>
      <c r="PPJ30" s="820"/>
      <c r="PPK30" s="820"/>
      <c r="PPL30" s="820"/>
      <c r="PPM30" s="820"/>
      <c r="PPN30" s="820"/>
      <c r="PPO30" s="820"/>
      <c r="PPP30" s="820"/>
      <c r="PPQ30" s="820"/>
      <c r="PPR30" s="820"/>
      <c r="PPS30" s="820"/>
      <c r="PPT30" s="820"/>
      <c r="PPU30" s="820"/>
      <c r="PPV30" s="820"/>
      <c r="PPW30" s="820"/>
      <c r="PPX30" s="820"/>
      <c r="PPY30" s="820"/>
      <c r="PPZ30" s="820"/>
      <c r="PQA30" s="820"/>
      <c r="PQB30" s="820"/>
      <c r="PQC30" s="820"/>
      <c r="PQD30" s="820"/>
      <c r="PQE30" s="820"/>
      <c r="PQF30" s="820"/>
      <c r="PQG30" s="820"/>
      <c r="PQH30" s="820"/>
      <c r="PQI30" s="820"/>
      <c r="PQJ30" s="820"/>
      <c r="PQK30" s="820"/>
      <c r="PQL30" s="820"/>
      <c r="PQM30" s="820"/>
      <c r="PQN30" s="820"/>
      <c r="PQO30" s="820"/>
      <c r="PQP30" s="820"/>
      <c r="PQQ30" s="820"/>
      <c r="PQR30" s="820"/>
      <c r="PQS30" s="820"/>
      <c r="PQT30" s="820"/>
      <c r="PQU30" s="820"/>
      <c r="PQV30" s="820"/>
      <c r="PQW30" s="820"/>
      <c r="PQX30" s="820"/>
      <c r="PQY30" s="820"/>
      <c r="PQZ30" s="820"/>
      <c r="PRA30" s="820"/>
      <c r="PRB30" s="820"/>
      <c r="PRC30" s="820"/>
      <c r="PRD30" s="820"/>
      <c r="PRE30" s="820"/>
      <c r="PRF30" s="820"/>
      <c r="PRG30" s="820"/>
      <c r="PRH30" s="820"/>
      <c r="PRI30" s="820"/>
      <c r="PRJ30" s="820"/>
      <c r="PRK30" s="820"/>
      <c r="PRL30" s="820"/>
      <c r="PRM30" s="820"/>
      <c r="PRN30" s="820"/>
      <c r="PRO30" s="820"/>
      <c r="PRP30" s="820"/>
      <c r="PRQ30" s="820"/>
      <c r="PRR30" s="820"/>
      <c r="PRS30" s="820"/>
      <c r="PRT30" s="820"/>
      <c r="PRU30" s="820"/>
      <c r="PRV30" s="820"/>
      <c r="PRW30" s="820"/>
      <c r="PRX30" s="820"/>
      <c r="PRY30" s="820"/>
      <c r="PRZ30" s="820"/>
      <c r="PSA30" s="820"/>
      <c r="PSB30" s="820"/>
      <c r="PSC30" s="820"/>
      <c r="PSD30" s="820"/>
      <c r="PSE30" s="820"/>
      <c r="PSF30" s="820"/>
      <c r="PSG30" s="820"/>
      <c r="PSH30" s="820"/>
      <c r="PSI30" s="820"/>
      <c r="PSJ30" s="820"/>
      <c r="PSK30" s="820"/>
      <c r="PSL30" s="820"/>
      <c r="PSM30" s="820"/>
      <c r="PSN30" s="820"/>
      <c r="PSO30" s="820"/>
      <c r="PSP30" s="820"/>
      <c r="PSQ30" s="820"/>
      <c r="PSR30" s="820"/>
      <c r="PSS30" s="820"/>
      <c r="PST30" s="820"/>
      <c r="PSU30" s="820"/>
      <c r="PSV30" s="820"/>
      <c r="PSW30" s="820"/>
      <c r="PSX30" s="820"/>
      <c r="PSY30" s="820"/>
      <c r="PSZ30" s="820"/>
      <c r="PTA30" s="820"/>
      <c r="PTB30" s="820"/>
      <c r="PTC30" s="820"/>
      <c r="PTD30" s="820"/>
      <c r="PTE30" s="820"/>
      <c r="PTF30" s="820"/>
      <c r="PTG30" s="820"/>
      <c r="PTH30" s="820"/>
      <c r="PTI30" s="820"/>
      <c r="PTJ30" s="820"/>
      <c r="PTK30" s="820"/>
      <c r="PTL30" s="820"/>
      <c r="PTM30" s="820"/>
      <c r="PTN30" s="820"/>
      <c r="PTO30" s="820"/>
      <c r="PTP30" s="820"/>
      <c r="PTQ30" s="820"/>
      <c r="PTR30" s="820"/>
      <c r="PTS30" s="820"/>
      <c r="PTT30" s="820"/>
      <c r="PTU30" s="820"/>
      <c r="PTV30" s="820"/>
      <c r="PTW30" s="820"/>
      <c r="PTX30" s="820"/>
      <c r="PTY30" s="820"/>
      <c r="PTZ30" s="820"/>
      <c r="PUA30" s="820"/>
      <c r="PUB30" s="820"/>
      <c r="PUC30" s="820"/>
      <c r="PUD30" s="820"/>
      <c r="PUE30" s="820"/>
      <c r="PUF30" s="820"/>
      <c r="PUG30" s="820"/>
      <c r="PUH30" s="820"/>
      <c r="PUI30" s="820"/>
      <c r="PUJ30" s="820"/>
      <c r="PUK30" s="820"/>
      <c r="PUL30" s="820"/>
      <c r="PUM30" s="820"/>
      <c r="PUN30" s="820"/>
      <c r="PUO30" s="820"/>
      <c r="PUP30" s="820"/>
      <c r="PUQ30" s="820"/>
      <c r="PUR30" s="820"/>
      <c r="PUS30" s="820"/>
      <c r="PUT30" s="820"/>
      <c r="PUU30" s="820"/>
      <c r="PUV30" s="820"/>
      <c r="PUW30" s="820"/>
      <c r="PUX30" s="820"/>
      <c r="PUY30" s="820"/>
      <c r="PUZ30" s="820"/>
      <c r="PVA30" s="820"/>
      <c r="PVB30" s="820"/>
      <c r="PVC30" s="820"/>
      <c r="PVD30" s="820"/>
      <c r="PVE30" s="820"/>
      <c r="PVF30" s="820"/>
      <c r="PVG30" s="820"/>
      <c r="PVH30" s="820"/>
      <c r="PVI30" s="820"/>
      <c r="PVJ30" s="820"/>
      <c r="PVK30" s="820"/>
      <c r="PVL30" s="820"/>
      <c r="PVM30" s="820"/>
      <c r="PVN30" s="820"/>
      <c r="PVO30" s="820"/>
      <c r="PVP30" s="820"/>
      <c r="PVQ30" s="820"/>
      <c r="PVR30" s="820"/>
      <c r="PVS30" s="820"/>
      <c r="PVT30" s="820"/>
      <c r="PVU30" s="820"/>
      <c r="PVV30" s="820"/>
      <c r="PVW30" s="820"/>
      <c r="PVX30" s="820"/>
      <c r="PVY30" s="820"/>
      <c r="PVZ30" s="820"/>
      <c r="PWA30" s="820"/>
      <c r="PWB30" s="820"/>
      <c r="PWC30" s="820"/>
      <c r="PWD30" s="820"/>
      <c r="PWE30" s="820"/>
      <c r="PWF30" s="820"/>
      <c r="PWG30" s="820"/>
      <c r="PWH30" s="820"/>
      <c r="PWI30" s="820"/>
      <c r="PWJ30" s="820"/>
      <c r="PWK30" s="820"/>
      <c r="PWL30" s="820"/>
      <c r="PWM30" s="820"/>
      <c r="PWN30" s="820"/>
      <c r="PWO30" s="820"/>
      <c r="PWP30" s="820"/>
      <c r="PWQ30" s="820"/>
      <c r="PWR30" s="820"/>
      <c r="PWS30" s="820"/>
      <c r="PWT30" s="820"/>
      <c r="PWU30" s="820"/>
      <c r="PWV30" s="820"/>
      <c r="PWW30" s="820"/>
      <c r="PWX30" s="820"/>
      <c r="PWY30" s="820"/>
      <c r="PWZ30" s="820"/>
      <c r="PXA30" s="820"/>
      <c r="PXB30" s="820"/>
      <c r="PXC30" s="820"/>
      <c r="PXD30" s="820"/>
      <c r="PXE30" s="820"/>
      <c r="PXF30" s="820"/>
      <c r="PXG30" s="820"/>
      <c r="PXH30" s="820"/>
      <c r="PXI30" s="820"/>
      <c r="PXJ30" s="820"/>
      <c r="PXK30" s="820"/>
      <c r="PXL30" s="820"/>
      <c r="PXM30" s="820"/>
      <c r="PXN30" s="820"/>
      <c r="PXO30" s="820"/>
      <c r="PXP30" s="820"/>
      <c r="PXQ30" s="820"/>
      <c r="PXR30" s="820"/>
      <c r="PXS30" s="820"/>
      <c r="PXT30" s="820"/>
      <c r="PXU30" s="820"/>
      <c r="PXV30" s="820"/>
      <c r="PXW30" s="820"/>
      <c r="PXX30" s="820"/>
      <c r="PXY30" s="820"/>
      <c r="PXZ30" s="820"/>
      <c r="PYA30" s="820"/>
      <c r="PYB30" s="820"/>
      <c r="PYC30" s="820"/>
      <c r="PYD30" s="820"/>
      <c r="PYE30" s="820"/>
      <c r="PYF30" s="820"/>
      <c r="PYG30" s="820"/>
      <c r="PYH30" s="820"/>
      <c r="PYI30" s="820"/>
      <c r="PYJ30" s="820"/>
      <c r="PYK30" s="820"/>
      <c r="PYL30" s="820"/>
      <c r="PYM30" s="820"/>
      <c r="PYN30" s="820"/>
      <c r="PYO30" s="820"/>
      <c r="PYP30" s="820"/>
      <c r="PYQ30" s="820"/>
      <c r="PYR30" s="820"/>
      <c r="PYS30" s="820"/>
      <c r="PYT30" s="820"/>
      <c r="PYU30" s="820"/>
      <c r="PYV30" s="820"/>
      <c r="PYW30" s="820"/>
      <c r="PYX30" s="820"/>
      <c r="PYY30" s="820"/>
      <c r="PYZ30" s="820"/>
      <c r="PZA30" s="820"/>
      <c r="PZB30" s="820"/>
      <c r="PZC30" s="820"/>
      <c r="PZD30" s="820"/>
      <c r="PZE30" s="820"/>
      <c r="PZF30" s="820"/>
      <c r="PZG30" s="820"/>
      <c r="PZH30" s="820"/>
      <c r="PZI30" s="820"/>
      <c r="PZJ30" s="820"/>
      <c r="PZK30" s="820"/>
      <c r="PZL30" s="820"/>
      <c r="PZM30" s="820"/>
      <c r="PZN30" s="820"/>
      <c r="PZO30" s="820"/>
      <c r="PZP30" s="820"/>
      <c r="PZQ30" s="820"/>
      <c r="PZR30" s="820"/>
      <c r="PZS30" s="820"/>
      <c r="PZT30" s="820"/>
      <c r="PZU30" s="820"/>
      <c r="PZV30" s="820"/>
      <c r="PZW30" s="820"/>
      <c r="PZX30" s="820"/>
      <c r="PZY30" s="820"/>
      <c r="PZZ30" s="820"/>
      <c r="QAA30" s="820"/>
      <c r="QAB30" s="820"/>
      <c r="QAC30" s="820"/>
      <c r="QAD30" s="820"/>
      <c r="QAE30" s="820"/>
      <c r="QAF30" s="820"/>
      <c r="QAG30" s="820"/>
      <c r="QAH30" s="820"/>
      <c r="QAI30" s="820"/>
      <c r="QAJ30" s="820"/>
      <c r="QAK30" s="820"/>
      <c r="QAL30" s="820"/>
      <c r="QAM30" s="820"/>
      <c r="QAN30" s="820"/>
      <c r="QAO30" s="820"/>
      <c r="QAP30" s="820"/>
      <c r="QAQ30" s="820"/>
      <c r="QAR30" s="820"/>
      <c r="QAS30" s="820"/>
      <c r="QAT30" s="820"/>
      <c r="QAU30" s="820"/>
      <c r="QAV30" s="820"/>
      <c r="QAW30" s="820"/>
      <c r="QAX30" s="820"/>
      <c r="QAY30" s="820"/>
      <c r="QAZ30" s="820"/>
      <c r="QBA30" s="820"/>
      <c r="QBB30" s="820"/>
      <c r="QBC30" s="820"/>
      <c r="QBD30" s="820"/>
      <c r="QBE30" s="820"/>
      <c r="QBF30" s="820"/>
      <c r="QBG30" s="820"/>
      <c r="QBH30" s="820"/>
      <c r="QBI30" s="820"/>
      <c r="QBJ30" s="820"/>
      <c r="QBK30" s="820"/>
      <c r="QBL30" s="820"/>
      <c r="QBM30" s="820"/>
      <c r="QBN30" s="820"/>
      <c r="QBO30" s="820"/>
      <c r="QBP30" s="820"/>
      <c r="QBQ30" s="820"/>
      <c r="QBR30" s="820"/>
      <c r="QBS30" s="820"/>
      <c r="QBT30" s="820"/>
      <c r="QBU30" s="820"/>
      <c r="QBV30" s="820"/>
      <c r="QBW30" s="820"/>
      <c r="QBX30" s="820"/>
      <c r="QBY30" s="820"/>
      <c r="QBZ30" s="820"/>
      <c r="QCA30" s="820"/>
      <c r="QCB30" s="820"/>
      <c r="QCC30" s="820"/>
      <c r="QCD30" s="820"/>
      <c r="QCE30" s="820"/>
      <c r="QCF30" s="820"/>
      <c r="QCG30" s="820"/>
      <c r="QCH30" s="820"/>
      <c r="QCI30" s="820"/>
      <c r="QCJ30" s="820"/>
      <c r="QCK30" s="820"/>
      <c r="QCL30" s="820"/>
      <c r="QCM30" s="820"/>
      <c r="QCN30" s="820"/>
      <c r="QCO30" s="820"/>
      <c r="QCP30" s="820"/>
      <c r="QCQ30" s="820"/>
      <c r="QCR30" s="820"/>
      <c r="QCS30" s="820"/>
      <c r="QCT30" s="820"/>
      <c r="QCU30" s="820"/>
      <c r="QCV30" s="820"/>
      <c r="QCW30" s="820"/>
      <c r="QCX30" s="820"/>
      <c r="QCY30" s="820"/>
      <c r="QCZ30" s="820"/>
      <c r="QDA30" s="820"/>
      <c r="QDB30" s="820"/>
      <c r="QDC30" s="820"/>
      <c r="QDD30" s="820"/>
      <c r="QDE30" s="820"/>
      <c r="QDF30" s="820"/>
      <c r="QDG30" s="820"/>
      <c r="QDH30" s="820"/>
      <c r="QDI30" s="820"/>
      <c r="QDJ30" s="820"/>
      <c r="QDK30" s="820"/>
      <c r="QDL30" s="820"/>
      <c r="QDM30" s="820"/>
      <c r="QDN30" s="820"/>
      <c r="QDO30" s="820"/>
      <c r="QDP30" s="820"/>
      <c r="QDQ30" s="820"/>
      <c r="QDR30" s="820"/>
      <c r="QDS30" s="820"/>
      <c r="QDT30" s="820"/>
      <c r="QDU30" s="820"/>
      <c r="QDV30" s="820"/>
      <c r="QDW30" s="820"/>
      <c r="QDX30" s="820"/>
      <c r="QDY30" s="820"/>
      <c r="QDZ30" s="820"/>
      <c r="QEA30" s="820"/>
      <c r="QEB30" s="820"/>
      <c r="QEC30" s="820"/>
      <c r="QED30" s="820"/>
      <c r="QEE30" s="820"/>
      <c r="QEF30" s="820"/>
      <c r="QEG30" s="820"/>
      <c r="QEH30" s="820"/>
      <c r="QEI30" s="820"/>
      <c r="QEJ30" s="820"/>
      <c r="QEK30" s="820"/>
      <c r="QEL30" s="820"/>
      <c r="QEM30" s="820"/>
      <c r="QEN30" s="820"/>
      <c r="QEO30" s="820"/>
      <c r="QEP30" s="820"/>
      <c r="QEQ30" s="820"/>
      <c r="QER30" s="820"/>
      <c r="QES30" s="820"/>
      <c r="QET30" s="820"/>
      <c r="QEU30" s="820"/>
      <c r="QEV30" s="820"/>
      <c r="QEW30" s="820"/>
      <c r="QEX30" s="820"/>
      <c r="QEY30" s="820"/>
      <c r="QEZ30" s="820"/>
      <c r="QFA30" s="820"/>
      <c r="QFB30" s="820"/>
      <c r="QFC30" s="820"/>
      <c r="QFD30" s="820"/>
      <c r="QFE30" s="820"/>
      <c r="QFF30" s="820"/>
      <c r="QFG30" s="820"/>
      <c r="QFH30" s="820"/>
      <c r="QFI30" s="820"/>
      <c r="QFJ30" s="820"/>
      <c r="QFK30" s="820"/>
      <c r="QFL30" s="820"/>
      <c r="QFM30" s="820"/>
      <c r="QFN30" s="820"/>
      <c r="QFO30" s="820"/>
      <c r="QFP30" s="820"/>
      <c r="QFQ30" s="820"/>
      <c r="QFR30" s="820"/>
      <c r="QFS30" s="820"/>
      <c r="QFT30" s="820"/>
      <c r="QFU30" s="820"/>
      <c r="QFV30" s="820"/>
      <c r="QFW30" s="820"/>
      <c r="QFX30" s="820"/>
      <c r="QFY30" s="820"/>
      <c r="QFZ30" s="820"/>
      <c r="QGA30" s="820"/>
      <c r="QGB30" s="820"/>
      <c r="QGC30" s="820"/>
      <c r="QGD30" s="820"/>
      <c r="QGE30" s="820"/>
      <c r="QGF30" s="820"/>
      <c r="QGG30" s="820"/>
      <c r="QGH30" s="820"/>
      <c r="QGI30" s="820"/>
      <c r="QGJ30" s="820"/>
      <c r="QGK30" s="820"/>
      <c r="QGL30" s="820"/>
      <c r="QGM30" s="820"/>
      <c r="QGN30" s="820"/>
      <c r="QGO30" s="820"/>
      <c r="QGP30" s="820"/>
      <c r="QGQ30" s="820"/>
      <c r="QGR30" s="820"/>
      <c r="QGS30" s="820"/>
      <c r="QGT30" s="820"/>
      <c r="QGU30" s="820"/>
      <c r="QGV30" s="820"/>
      <c r="QGW30" s="820"/>
      <c r="QGX30" s="820"/>
      <c r="QGY30" s="820"/>
      <c r="QGZ30" s="820"/>
      <c r="QHA30" s="820"/>
      <c r="QHB30" s="820"/>
      <c r="QHC30" s="820"/>
      <c r="QHD30" s="820"/>
      <c r="QHE30" s="820"/>
      <c r="QHF30" s="820"/>
      <c r="QHG30" s="820"/>
      <c r="QHH30" s="820"/>
      <c r="QHI30" s="820"/>
      <c r="QHJ30" s="820"/>
      <c r="QHK30" s="820"/>
      <c r="QHL30" s="820"/>
      <c r="QHM30" s="820"/>
      <c r="QHN30" s="820"/>
      <c r="QHO30" s="820"/>
      <c r="QHP30" s="820"/>
      <c r="QHQ30" s="820"/>
      <c r="QHR30" s="820"/>
      <c r="QHS30" s="820"/>
      <c r="QHT30" s="820"/>
      <c r="QHU30" s="820"/>
      <c r="QHV30" s="820"/>
      <c r="QHW30" s="820"/>
      <c r="QHX30" s="820"/>
      <c r="QHY30" s="820"/>
      <c r="QHZ30" s="820"/>
      <c r="QIA30" s="820"/>
      <c r="QIB30" s="820"/>
      <c r="QIC30" s="820"/>
      <c r="QID30" s="820"/>
      <c r="QIE30" s="820"/>
      <c r="QIF30" s="820"/>
      <c r="QIG30" s="820"/>
      <c r="QIH30" s="820"/>
      <c r="QII30" s="820"/>
      <c r="QIJ30" s="820"/>
      <c r="QIK30" s="820"/>
      <c r="QIL30" s="820"/>
      <c r="QIM30" s="820"/>
      <c r="QIN30" s="820"/>
      <c r="QIO30" s="820"/>
      <c r="QIP30" s="820"/>
      <c r="QIQ30" s="820"/>
      <c r="QIR30" s="820"/>
      <c r="QIS30" s="820"/>
      <c r="QIT30" s="820"/>
      <c r="QIU30" s="820"/>
      <c r="QIV30" s="820"/>
      <c r="QIW30" s="820"/>
      <c r="QIX30" s="820"/>
      <c r="QIY30" s="820"/>
      <c r="QIZ30" s="820"/>
      <c r="QJA30" s="820"/>
      <c r="QJB30" s="820"/>
      <c r="QJC30" s="820"/>
      <c r="QJD30" s="820"/>
      <c r="QJE30" s="820"/>
      <c r="QJF30" s="820"/>
      <c r="QJG30" s="820"/>
      <c r="QJH30" s="820"/>
      <c r="QJI30" s="820"/>
      <c r="QJJ30" s="820"/>
      <c r="QJK30" s="820"/>
      <c r="QJL30" s="820"/>
      <c r="QJM30" s="820"/>
      <c r="QJN30" s="820"/>
      <c r="QJO30" s="820"/>
      <c r="QJP30" s="820"/>
      <c r="QJQ30" s="820"/>
      <c r="QJR30" s="820"/>
      <c r="QJS30" s="820"/>
      <c r="QJT30" s="820"/>
      <c r="QJU30" s="820"/>
      <c r="QJV30" s="820"/>
      <c r="QJW30" s="820"/>
      <c r="QJX30" s="820"/>
      <c r="QJY30" s="820"/>
      <c r="QJZ30" s="820"/>
      <c r="QKA30" s="820"/>
      <c r="QKB30" s="820"/>
      <c r="QKC30" s="820"/>
      <c r="QKD30" s="820"/>
      <c r="QKE30" s="820"/>
      <c r="QKF30" s="820"/>
      <c r="QKG30" s="820"/>
      <c r="QKH30" s="820"/>
      <c r="QKI30" s="820"/>
      <c r="QKJ30" s="820"/>
      <c r="QKK30" s="820"/>
      <c r="QKL30" s="820"/>
      <c r="QKM30" s="820"/>
      <c r="QKN30" s="820"/>
      <c r="QKO30" s="820"/>
      <c r="QKP30" s="820"/>
      <c r="QKQ30" s="820"/>
      <c r="QKR30" s="820"/>
      <c r="QKS30" s="820"/>
      <c r="QKT30" s="820"/>
      <c r="QKU30" s="820"/>
      <c r="QKV30" s="820"/>
      <c r="QKW30" s="820"/>
      <c r="QKX30" s="820"/>
      <c r="QKY30" s="820"/>
      <c r="QKZ30" s="820"/>
      <c r="QLA30" s="820"/>
      <c r="QLB30" s="820"/>
      <c r="QLC30" s="820"/>
      <c r="QLD30" s="820"/>
      <c r="QLE30" s="820"/>
      <c r="QLF30" s="820"/>
      <c r="QLG30" s="820"/>
      <c r="QLH30" s="820"/>
      <c r="QLI30" s="820"/>
      <c r="QLJ30" s="820"/>
      <c r="QLK30" s="820"/>
      <c r="QLL30" s="820"/>
      <c r="QLM30" s="820"/>
      <c r="QLN30" s="820"/>
      <c r="QLO30" s="820"/>
      <c r="QLP30" s="820"/>
      <c r="QLQ30" s="820"/>
      <c r="QLR30" s="820"/>
      <c r="QLS30" s="820"/>
      <c r="QLT30" s="820"/>
      <c r="QLU30" s="820"/>
      <c r="QLV30" s="820"/>
      <c r="QLW30" s="820"/>
      <c r="QLX30" s="820"/>
      <c r="QLY30" s="820"/>
      <c r="QLZ30" s="820"/>
      <c r="QMA30" s="820"/>
      <c r="QMB30" s="820"/>
      <c r="QMC30" s="820"/>
      <c r="QMD30" s="820"/>
      <c r="QME30" s="820"/>
      <c r="QMF30" s="820"/>
      <c r="QMG30" s="820"/>
      <c r="QMH30" s="820"/>
      <c r="QMI30" s="820"/>
      <c r="QMJ30" s="820"/>
      <c r="QMK30" s="820"/>
      <c r="QML30" s="820"/>
      <c r="QMM30" s="820"/>
      <c r="QMN30" s="820"/>
      <c r="QMO30" s="820"/>
      <c r="QMP30" s="820"/>
      <c r="QMQ30" s="820"/>
      <c r="QMR30" s="820"/>
      <c r="QMS30" s="820"/>
      <c r="QMT30" s="820"/>
      <c r="QMU30" s="820"/>
      <c r="QMV30" s="820"/>
      <c r="QMW30" s="820"/>
      <c r="QMX30" s="820"/>
      <c r="QMY30" s="820"/>
      <c r="QMZ30" s="820"/>
      <c r="QNA30" s="820"/>
      <c r="QNB30" s="820"/>
      <c r="QNC30" s="820"/>
      <c r="QND30" s="820"/>
      <c r="QNE30" s="820"/>
      <c r="QNF30" s="820"/>
      <c r="QNG30" s="820"/>
      <c r="QNH30" s="820"/>
      <c r="QNI30" s="820"/>
      <c r="QNJ30" s="820"/>
      <c r="QNK30" s="820"/>
      <c r="QNL30" s="820"/>
      <c r="QNM30" s="820"/>
      <c r="QNN30" s="820"/>
      <c r="QNO30" s="820"/>
      <c r="QNP30" s="820"/>
      <c r="QNQ30" s="820"/>
      <c r="QNR30" s="820"/>
      <c r="QNS30" s="820"/>
      <c r="QNT30" s="820"/>
      <c r="QNU30" s="820"/>
      <c r="QNV30" s="820"/>
      <c r="QNW30" s="820"/>
      <c r="QNX30" s="820"/>
      <c r="QNY30" s="820"/>
      <c r="QNZ30" s="820"/>
      <c r="QOA30" s="820"/>
      <c r="QOB30" s="820"/>
      <c r="QOC30" s="820"/>
      <c r="QOD30" s="820"/>
      <c r="QOE30" s="820"/>
      <c r="QOF30" s="820"/>
      <c r="QOG30" s="820"/>
      <c r="QOH30" s="820"/>
      <c r="QOI30" s="820"/>
      <c r="QOJ30" s="820"/>
      <c r="QOK30" s="820"/>
      <c r="QOL30" s="820"/>
      <c r="QOM30" s="820"/>
      <c r="QON30" s="820"/>
      <c r="QOO30" s="820"/>
      <c r="QOP30" s="820"/>
      <c r="QOQ30" s="820"/>
      <c r="QOR30" s="820"/>
      <c r="QOS30" s="820"/>
      <c r="QOT30" s="820"/>
      <c r="QOU30" s="820"/>
      <c r="QOV30" s="820"/>
      <c r="QOW30" s="820"/>
      <c r="QOX30" s="820"/>
      <c r="QOY30" s="820"/>
      <c r="QOZ30" s="820"/>
      <c r="QPA30" s="820"/>
      <c r="QPB30" s="820"/>
      <c r="QPC30" s="820"/>
      <c r="QPD30" s="820"/>
      <c r="QPE30" s="820"/>
      <c r="QPF30" s="820"/>
      <c r="QPG30" s="820"/>
      <c r="QPH30" s="820"/>
      <c r="QPI30" s="820"/>
      <c r="QPJ30" s="820"/>
      <c r="QPK30" s="820"/>
      <c r="QPL30" s="820"/>
      <c r="QPM30" s="820"/>
      <c r="QPN30" s="820"/>
      <c r="QPO30" s="820"/>
      <c r="QPP30" s="820"/>
      <c r="QPQ30" s="820"/>
      <c r="QPR30" s="820"/>
      <c r="QPS30" s="820"/>
      <c r="QPT30" s="820"/>
      <c r="QPU30" s="820"/>
      <c r="QPV30" s="820"/>
      <c r="QPW30" s="820"/>
      <c r="QPX30" s="820"/>
      <c r="QPY30" s="820"/>
      <c r="QPZ30" s="820"/>
      <c r="QQA30" s="820"/>
      <c r="QQB30" s="820"/>
      <c r="QQC30" s="820"/>
      <c r="QQD30" s="820"/>
      <c r="QQE30" s="820"/>
      <c r="QQF30" s="820"/>
      <c r="QQG30" s="820"/>
      <c r="QQH30" s="820"/>
      <c r="QQI30" s="820"/>
      <c r="QQJ30" s="820"/>
      <c r="QQK30" s="820"/>
      <c r="QQL30" s="820"/>
      <c r="QQM30" s="820"/>
      <c r="QQN30" s="820"/>
      <c r="QQO30" s="820"/>
      <c r="QQP30" s="820"/>
      <c r="QQQ30" s="820"/>
      <c r="QQR30" s="820"/>
      <c r="QQS30" s="820"/>
      <c r="QQT30" s="820"/>
      <c r="QQU30" s="820"/>
      <c r="QQV30" s="820"/>
      <c r="QQW30" s="820"/>
      <c r="QQX30" s="820"/>
      <c r="QQY30" s="820"/>
      <c r="QQZ30" s="820"/>
      <c r="QRA30" s="820"/>
      <c r="QRB30" s="820"/>
      <c r="QRC30" s="820"/>
      <c r="QRD30" s="820"/>
      <c r="QRE30" s="820"/>
      <c r="QRF30" s="820"/>
      <c r="QRG30" s="820"/>
      <c r="QRH30" s="820"/>
      <c r="QRI30" s="820"/>
      <c r="QRJ30" s="820"/>
      <c r="QRK30" s="820"/>
      <c r="QRL30" s="820"/>
      <c r="QRM30" s="820"/>
      <c r="QRN30" s="820"/>
      <c r="QRO30" s="820"/>
      <c r="QRP30" s="820"/>
      <c r="QRQ30" s="820"/>
      <c r="QRR30" s="820"/>
      <c r="QRS30" s="820"/>
      <c r="QRT30" s="820"/>
      <c r="QRU30" s="820"/>
      <c r="QRV30" s="820"/>
      <c r="QRW30" s="820"/>
      <c r="QRX30" s="820"/>
      <c r="QRY30" s="820"/>
      <c r="QRZ30" s="820"/>
      <c r="QSA30" s="820"/>
      <c r="QSB30" s="820"/>
      <c r="QSC30" s="820"/>
      <c r="QSD30" s="820"/>
      <c r="QSE30" s="820"/>
      <c r="QSF30" s="820"/>
      <c r="QSG30" s="820"/>
      <c r="QSH30" s="820"/>
      <c r="QSI30" s="820"/>
      <c r="QSJ30" s="820"/>
      <c r="QSK30" s="820"/>
      <c r="QSL30" s="820"/>
      <c r="QSM30" s="820"/>
      <c r="QSN30" s="820"/>
      <c r="QSO30" s="820"/>
      <c r="QSP30" s="820"/>
      <c r="QSQ30" s="820"/>
      <c r="QSR30" s="820"/>
      <c r="QSS30" s="820"/>
      <c r="QST30" s="820"/>
      <c r="QSU30" s="820"/>
      <c r="QSV30" s="820"/>
      <c r="QSW30" s="820"/>
      <c r="QSX30" s="820"/>
      <c r="QSY30" s="820"/>
      <c r="QSZ30" s="820"/>
      <c r="QTA30" s="820"/>
      <c r="QTB30" s="820"/>
      <c r="QTC30" s="820"/>
      <c r="QTD30" s="820"/>
      <c r="QTE30" s="820"/>
      <c r="QTF30" s="820"/>
      <c r="QTG30" s="820"/>
      <c r="QTH30" s="820"/>
      <c r="QTI30" s="820"/>
      <c r="QTJ30" s="820"/>
      <c r="QTK30" s="820"/>
      <c r="QTL30" s="820"/>
      <c r="QTM30" s="820"/>
      <c r="QTN30" s="820"/>
      <c r="QTO30" s="820"/>
      <c r="QTP30" s="820"/>
      <c r="QTQ30" s="820"/>
      <c r="QTR30" s="820"/>
      <c r="QTS30" s="820"/>
      <c r="QTT30" s="820"/>
      <c r="QTU30" s="820"/>
      <c r="QTV30" s="820"/>
      <c r="QTW30" s="820"/>
      <c r="QTX30" s="820"/>
      <c r="QTY30" s="820"/>
      <c r="QTZ30" s="820"/>
      <c r="QUA30" s="820"/>
      <c r="QUB30" s="820"/>
      <c r="QUC30" s="820"/>
      <c r="QUD30" s="820"/>
      <c r="QUE30" s="820"/>
      <c r="QUF30" s="820"/>
      <c r="QUG30" s="820"/>
      <c r="QUH30" s="820"/>
      <c r="QUI30" s="820"/>
      <c r="QUJ30" s="820"/>
      <c r="QUK30" s="820"/>
      <c r="QUL30" s="820"/>
      <c r="QUM30" s="820"/>
      <c r="QUN30" s="820"/>
      <c r="QUO30" s="820"/>
      <c r="QUP30" s="820"/>
      <c r="QUQ30" s="820"/>
      <c r="QUR30" s="820"/>
      <c r="QUS30" s="820"/>
      <c r="QUT30" s="820"/>
      <c r="QUU30" s="820"/>
      <c r="QUV30" s="820"/>
      <c r="QUW30" s="820"/>
      <c r="QUX30" s="820"/>
      <c r="QUY30" s="820"/>
      <c r="QUZ30" s="820"/>
      <c r="QVA30" s="820"/>
      <c r="QVB30" s="820"/>
      <c r="QVC30" s="820"/>
      <c r="QVD30" s="820"/>
      <c r="QVE30" s="820"/>
      <c r="QVF30" s="820"/>
      <c r="QVG30" s="820"/>
      <c r="QVH30" s="820"/>
      <c r="QVI30" s="820"/>
      <c r="QVJ30" s="820"/>
      <c r="QVK30" s="820"/>
      <c r="QVL30" s="820"/>
      <c r="QVM30" s="820"/>
      <c r="QVN30" s="820"/>
      <c r="QVO30" s="820"/>
      <c r="QVP30" s="820"/>
      <c r="QVQ30" s="820"/>
      <c r="QVR30" s="820"/>
      <c r="QVS30" s="820"/>
      <c r="QVT30" s="820"/>
      <c r="QVU30" s="820"/>
      <c r="QVV30" s="820"/>
      <c r="QVW30" s="820"/>
      <c r="QVX30" s="820"/>
      <c r="QVY30" s="820"/>
      <c r="QVZ30" s="820"/>
      <c r="QWA30" s="820"/>
      <c r="QWB30" s="820"/>
      <c r="QWC30" s="820"/>
      <c r="QWD30" s="820"/>
      <c r="QWE30" s="820"/>
      <c r="QWF30" s="820"/>
      <c r="QWG30" s="820"/>
      <c r="QWH30" s="820"/>
      <c r="QWI30" s="820"/>
      <c r="QWJ30" s="820"/>
      <c r="QWK30" s="820"/>
      <c r="QWL30" s="820"/>
      <c r="QWM30" s="820"/>
      <c r="QWN30" s="820"/>
      <c r="QWO30" s="820"/>
      <c r="QWP30" s="820"/>
      <c r="QWQ30" s="820"/>
      <c r="QWR30" s="820"/>
      <c r="QWS30" s="820"/>
      <c r="QWT30" s="820"/>
      <c r="QWU30" s="820"/>
      <c r="QWV30" s="820"/>
      <c r="QWW30" s="820"/>
      <c r="QWX30" s="820"/>
      <c r="QWY30" s="820"/>
      <c r="QWZ30" s="820"/>
      <c r="QXA30" s="820"/>
      <c r="QXB30" s="820"/>
      <c r="QXC30" s="820"/>
      <c r="QXD30" s="820"/>
      <c r="QXE30" s="820"/>
      <c r="QXF30" s="820"/>
      <c r="QXG30" s="820"/>
      <c r="QXH30" s="820"/>
      <c r="QXI30" s="820"/>
      <c r="QXJ30" s="820"/>
      <c r="QXK30" s="820"/>
      <c r="QXL30" s="820"/>
      <c r="QXM30" s="820"/>
      <c r="QXN30" s="820"/>
      <c r="QXO30" s="820"/>
      <c r="QXP30" s="820"/>
      <c r="QXQ30" s="820"/>
      <c r="QXR30" s="820"/>
      <c r="QXS30" s="820"/>
      <c r="QXT30" s="820"/>
      <c r="QXU30" s="820"/>
      <c r="QXV30" s="820"/>
      <c r="QXW30" s="820"/>
      <c r="QXX30" s="820"/>
      <c r="QXY30" s="820"/>
      <c r="QXZ30" s="820"/>
      <c r="QYA30" s="820"/>
      <c r="QYB30" s="820"/>
      <c r="QYC30" s="820"/>
      <c r="QYD30" s="820"/>
      <c r="QYE30" s="820"/>
      <c r="QYF30" s="820"/>
      <c r="QYG30" s="820"/>
      <c r="QYH30" s="820"/>
      <c r="QYI30" s="820"/>
      <c r="QYJ30" s="820"/>
      <c r="QYK30" s="820"/>
      <c r="QYL30" s="820"/>
      <c r="QYM30" s="820"/>
      <c r="QYN30" s="820"/>
      <c r="QYO30" s="820"/>
      <c r="QYP30" s="820"/>
      <c r="QYQ30" s="820"/>
      <c r="QYR30" s="820"/>
      <c r="QYS30" s="820"/>
      <c r="QYT30" s="820"/>
      <c r="QYU30" s="820"/>
      <c r="QYV30" s="820"/>
      <c r="QYW30" s="820"/>
      <c r="QYX30" s="820"/>
      <c r="QYY30" s="820"/>
      <c r="QYZ30" s="820"/>
      <c r="QZA30" s="820"/>
      <c r="QZB30" s="820"/>
      <c r="QZC30" s="820"/>
      <c r="QZD30" s="820"/>
      <c r="QZE30" s="820"/>
      <c r="QZF30" s="820"/>
      <c r="QZG30" s="820"/>
      <c r="QZH30" s="820"/>
      <c r="QZI30" s="820"/>
      <c r="QZJ30" s="820"/>
      <c r="QZK30" s="820"/>
      <c r="QZL30" s="820"/>
      <c r="QZM30" s="820"/>
      <c r="QZN30" s="820"/>
      <c r="QZO30" s="820"/>
      <c r="QZP30" s="820"/>
      <c r="QZQ30" s="820"/>
      <c r="QZR30" s="820"/>
      <c r="QZS30" s="820"/>
      <c r="QZT30" s="820"/>
      <c r="QZU30" s="820"/>
      <c r="QZV30" s="820"/>
      <c r="QZW30" s="820"/>
      <c r="QZX30" s="820"/>
      <c r="QZY30" s="820"/>
      <c r="QZZ30" s="820"/>
      <c r="RAA30" s="820"/>
      <c r="RAB30" s="820"/>
      <c r="RAC30" s="820"/>
      <c r="RAD30" s="820"/>
      <c r="RAE30" s="820"/>
      <c r="RAF30" s="820"/>
      <c r="RAG30" s="820"/>
      <c r="RAH30" s="820"/>
      <c r="RAI30" s="820"/>
      <c r="RAJ30" s="820"/>
      <c r="RAK30" s="820"/>
      <c r="RAL30" s="820"/>
      <c r="RAM30" s="820"/>
      <c r="RAN30" s="820"/>
      <c r="RAO30" s="820"/>
      <c r="RAP30" s="820"/>
      <c r="RAQ30" s="820"/>
      <c r="RAR30" s="820"/>
      <c r="RAS30" s="820"/>
      <c r="RAT30" s="820"/>
      <c r="RAU30" s="820"/>
      <c r="RAV30" s="820"/>
      <c r="RAW30" s="820"/>
      <c r="RAX30" s="820"/>
      <c r="RAY30" s="820"/>
      <c r="RAZ30" s="820"/>
      <c r="RBA30" s="820"/>
      <c r="RBB30" s="820"/>
      <c r="RBC30" s="820"/>
      <c r="RBD30" s="820"/>
      <c r="RBE30" s="820"/>
      <c r="RBF30" s="820"/>
      <c r="RBG30" s="820"/>
      <c r="RBH30" s="820"/>
      <c r="RBI30" s="820"/>
      <c r="RBJ30" s="820"/>
      <c r="RBK30" s="820"/>
      <c r="RBL30" s="820"/>
      <c r="RBM30" s="820"/>
      <c r="RBN30" s="820"/>
      <c r="RBO30" s="820"/>
      <c r="RBP30" s="820"/>
      <c r="RBQ30" s="820"/>
      <c r="RBR30" s="820"/>
      <c r="RBS30" s="820"/>
      <c r="RBT30" s="820"/>
      <c r="RBU30" s="820"/>
      <c r="RBV30" s="820"/>
      <c r="RBW30" s="820"/>
      <c r="RBX30" s="820"/>
      <c r="RBY30" s="820"/>
      <c r="RBZ30" s="820"/>
      <c r="RCA30" s="820"/>
      <c r="RCB30" s="820"/>
      <c r="RCC30" s="820"/>
      <c r="RCD30" s="820"/>
      <c r="RCE30" s="820"/>
      <c r="RCF30" s="820"/>
      <c r="RCG30" s="820"/>
      <c r="RCH30" s="820"/>
      <c r="RCI30" s="820"/>
      <c r="RCJ30" s="820"/>
      <c r="RCK30" s="820"/>
      <c r="RCL30" s="820"/>
      <c r="RCM30" s="820"/>
      <c r="RCN30" s="820"/>
      <c r="RCO30" s="820"/>
      <c r="RCP30" s="820"/>
      <c r="RCQ30" s="820"/>
      <c r="RCR30" s="820"/>
      <c r="RCS30" s="820"/>
      <c r="RCT30" s="820"/>
      <c r="RCU30" s="820"/>
      <c r="RCV30" s="820"/>
      <c r="RCW30" s="820"/>
      <c r="RCX30" s="820"/>
      <c r="RCY30" s="820"/>
      <c r="RCZ30" s="820"/>
      <c r="RDA30" s="820"/>
      <c r="RDB30" s="820"/>
      <c r="RDC30" s="820"/>
      <c r="RDD30" s="820"/>
      <c r="RDE30" s="820"/>
      <c r="RDF30" s="820"/>
      <c r="RDG30" s="820"/>
      <c r="RDH30" s="820"/>
      <c r="RDI30" s="820"/>
      <c r="RDJ30" s="820"/>
      <c r="RDK30" s="820"/>
      <c r="RDL30" s="820"/>
      <c r="RDM30" s="820"/>
      <c r="RDN30" s="820"/>
      <c r="RDO30" s="820"/>
      <c r="RDP30" s="820"/>
      <c r="RDQ30" s="820"/>
      <c r="RDR30" s="820"/>
      <c r="RDS30" s="820"/>
      <c r="RDT30" s="820"/>
      <c r="RDU30" s="820"/>
      <c r="RDV30" s="820"/>
      <c r="RDW30" s="820"/>
      <c r="RDX30" s="820"/>
      <c r="RDY30" s="820"/>
      <c r="RDZ30" s="820"/>
      <c r="REA30" s="820"/>
      <c r="REB30" s="820"/>
      <c r="REC30" s="820"/>
      <c r="RED30" s="820"/>
      <c r="REE30" s="820"/>
      <c r="REF30" s="820"/>
      <c r="REG30" s="820"/>
      <c r="REH30" s="820"/>
      <c r="REI30" s="820"/>
      <c r="REJ30" s="820"/>
      <c r="REK30" s="820"/>
      <c r="REL30" s="820"/>
      <c r="REM30" s="820"/>
      <c r="REN30" s="820"/>
      <c r="REO30" s="820"/>
      <c r="REP30" s="820"/>
      <c r="REQ30" s="820"/>
      <c r="RER30" s="820"/>
      <c r="RES30" s="820"/>
      <c r="RET30" s="820"/>
      <c r="REU30" s="820"/>
      <c r="REV30" s="820"/>
      <c r="REW30" s="820"/>
      <c r="REX30" s="820"/>
      <c r="REY30" s="820"/>
      <c r="REZ30" s="820"/>
      <c r="RFA30" s="820"/>
      <c r="RFB30" s="820"/>
      <c r="RFC30" s="820"/>
      <c r="RFD30" s="820"/>
      <c r="RFE30" s="820"/>
      <c r="RFF30" s="820"/>
      <c r="RFG30" s="820"/>
      <c r="RFH30" s="820"/>
      <c r="RFI30" s="820"/>
      <c r="RFJ30" s="820"/>
      <c r="RFK30" s="820"/>
      <c r="RFL30" s="820"/>
      <c r="RFM30" s="820"/>
      <c r="RFN30" s="820"/>
      <c r="RFO30" s="820"/>
      <c r="RFP30" s="820"/>
      <c r="RFQ30" s="820"/>
      <c r="RFR30" s="820"/>
      <c r="RFS30" s="820"/>
      <c r="RFT30" s="820"/>
      <c r="RFU30" s="820"/>
      <c r="RFV30" s="820"/>
      <c r="RFW30" s="820"/>
      <c r="RFX30" s="820"/>
      <c r="RFY30" s="820"/>
      <c r="RFZ30" s="820"/>
      <c r="RGA30" s="820"/>
      <c r="RGB30" s="820"/>
      <c r="RGC30" s="820"/>
      <c r="RGD30" s="820"/>
      <c r="RGE30" s="820"/>
      <c r="RGF30" s="820"/>
      <c r="RGG30" s="820"/>
      <c r="RGH30" s="820"/>
      <c r="RGI30" s="820"/>
      <c r="RGJ30" s="820"/>
      <c r="RGK30" s="820"/>
      <c r="RGL30" s="820"/>
      <c r="RGM30" s="820"/>
      <c r="RGN30" s="820"/>
      <c r="RGO30" s="820"/>
      <c r="RGP30" s="820"/>
      <c r="RGQ30" s="820"/>
      <c r="RGR30" s="820"/>
      <c r="RGS30" s="820"/>
      <c r="RGT30" s="820"/>
      <c r="RGU30" s="820"/>
      <c r="RGV30" s="820"/>
      <c r="RGW30" s="820"/>
      <c r="RGX30" s="820"/>
      <c r="RGY30" s="820"/>
      <c r="RGZ30" s="820"/>
      <c r="RHA30" s="820"/>
      <c r="RHB30" s="820"/>
      <c r="RHC30" s="820"/>
      <c r="RHD30" s="820"/>
      <c r="RHE30" s="820"/>
      <c r="RHF30" s="820"/>
      <c r="RHG30" s="820"/>
      <c r="RHH30" s="820"/>
      <c r="RHI30" s="820"/>
      <c r="RHJ30" s="820"/>
      <c r="RHK30" s="820"/>
      <c r="RHL30" s="820"/>
      <c r="RHM30" s="820"/>
      <c r="RHN30" s="820"/>
      <c r="RHO30" s="820"/>
      <c r="RHP30" s="820"/>
      <c r="RHQ30" s="820"/>
      <c r="RHR30" s="820"/>
      <c r="RHS30" s="820"/>
      <c r="RHT30" s="820"/>
      <c r="RHU30" s="820"/>
      <c r="RHV30" s="820"/>
      <c r="RHW30" s="820"/>
      <c r="RHX30" s="820"/>
      <c r="RHY30" s="820"/>
      <c r="RHZ30" s="820"/>
      <c r="RIA30" s="820"/>
      <c r="RIB30" s="820"/>
      <c r="RIC30" s="820"/>
      <c r="RID30" s="820"/>
      <c r="RIE30" s="820"/>
      <c r="RIF30" s="820"/>
      <c r="RIG30" s="820"/>
      <c r="RIH30" s="820"/>
      <c r="RII30" s="820"/>
      <c r="RIJ30" s="820"/>
      <c r="RIK30" s="820"/>
      <c r="RIL30" s="820"/>
      <c r="RIM30" s="820"/>
      <c r="RIN30" s="820"/>
      <c r="RIO30" s="820"/>
      <c r="RIP30" s="820"/>
      <c r="RIQ30" s="820"/>
      <c r="RIR30" s="820"/>
      <c r="RIS30" s="820"/>
      <c r="RIT30" s="820"/>
      <c r="RIU30" s="820"/>
      <c r="RIV30" s="820"/>
      <c r="RIW30" s="820"/>
      <c r="RIX30" s="820"/>
      <c r="RIY30" s="820"/>
      <c r="RIZ30" s="820"/>
      <c r="RJA30" s="820"/>
      <c r="RJB30" s="820"/>
      <c r="RJC30" s="820"/>
      <c r="RJD30" s="820"/>
      <c r="RJE30" s="820"/>
      <c r="RJF30" s="820"/>
      <c r="RJG30" s="820"/>
      <c r="RJH30" s="820"/>
      <c r="RJI30" s="820"/>
      <c r="RJJ30" s="820"/>
      <c r="RJK30" s="820"/>
      <c r="RJL30" s="820"/>
      <c r="RJM30" s="820"/>
      <c r="RJN30" s="820"/>
      <c r="RJO30" s="820"/>
      <c r="RJP30" s="820"/>
      <c r="RJQ30" s="820"/>
      <c r="RJR30" s="820"/>
      <c r="RJS30" s="820"/>
      <c r="RJT30" s="820"/>
      <c r="RJU30" s="820"/>
      <c r="RJV30" s="820"/>
      <c r="RJW30" s="820"/>
      <c r="RJX30" s="820"/>
      <c r="RJY30" s="820"/>
      <c r="RJZ30" s="820"/>
      <c r="RKA30" s="820"/>
      <c r="RKB30" s="820"/>
      <c r="RKC30" s="820"/>
      <c r="RKD30" s="820"/>
      <c r="RKE30" s="820"/>
      <c r="RKF30" s="820"/>
      <c r="RKG30" s="820"/>
      <c r="RKH30" s="820"/>
      <c r="RKI30" s="820"/>
      <c r="RKJ30" s="820"/>
      <c r="RKK30" s="820"/>
      <c r="RKL30" s="820"/>
      <c r="RKM30" s="820"/>
      <c r="RKN30" s="820"/>
      <c r="RKO30" s="820"/>
      <c r="RKP30" s="820"/>
      <c r="RKQ30" s="820"/>
      <c r="RKR30" s="820"/>
      <c r="RKS30" s="820"/>
      <c r="RKT30" s="820"/>
      <c r="RKU30" s="820"/>
      <c r="RKV30" s="820"/>
      <c r="RKW30" s="820"/>
      <c r="RKX30" s="820"/>
      <c r="RKY30" s="820"/>
      <c r="RKZ30" s="820"/>
      <c r="RLA30" s="820"/>
      <c r="RLB30" s="820"/>
      <c r="RLC30" s="820"/>
      <c r="RLD30" s="820"/>
      <c r="RLE30" s="820"/>
      <c r="RLF30" s="820"/>
      <c r="RLG30" s="820"/>
      <c r="RLH30" s="820"/>
      <c r="RLI30" s="820"/>
      <c r="RLJ30" s="820"/>
      <c r="RLK30" s="820"/>
      <c r="RLL30" s="820"/>
      <c r="RLM30" s="820"/>
      <c r="RLN30" s="820"/>
      <c r="RLO30" s="820"/>
      <c r="RLP30" s="820"/>
      <c r="RLQ30" s="820"/>
      <c r="RLR30" s="820"/>
      <c r="RLS30" s="820"/>
      <c r="RLT30" s="820"/>
      <c r="RLU30" s="820"/>
      <c r="RLV30" s="820"/>
      <c r="RLW30" s="820"/>
      <c r="RLX30" s="820"/>
      <c r="RLY30" s="820"/>
      <c r="RLZ30" s="820"/>
      <c r="RMA30" s="820"/>
      <c r="RMB30" s="820"/>
      <c r="RMC30" s="820"/>
      <c r="RMD30" s="820"/>
      <c r="RME30" s="820"/>
      <c r="RMF30" s="820"/>
      <c r="RMG30" s="820"/>
      <c r="RMH30" s="820"/>
      <c r="RMI30" s="820"/>
      <c r="RMJ30" s="820"/>
      <c r="RMK30" s="820"/>
      <c r="RML30" s="820"/>
      <c r="RMM30" s="820"/>
      <c r="RMN30" s="820"/>
      <c r="RMO30" s="820"/>
      <c r="RMP30" s="820"/>
      <c r="RMQ30" s="820"/>
      <c r="RMR30" s="820"/>
      <c r="RMS30" s="820"/>
      <c r="RMT30" s="820"/>
      <c r="RMU30" s="820"/>
      <c r="RMV30" s="820"/>
      <c r="RMW30" s="820"/>
      <c r="RMX30" s="820"/>
      <c r="RMY30" s="820"/>
      <c r="RMZ30" s="820"/>
      <c r="RNA30" s="820"/>
      <c r="RNB30" s="820"/>
      <c r="RNC30" s="820"/>
      <c r="RND30" s="820"/>
      <c r="RNE30" s="820"/>
      <c r="RNF30" s="820"/>
      <c r="RNG30" s="820"/>
      <c r="RNH30" s="820"/>
      <c r="RNI30" s="820"/>
      <c r="RNJ30" s="820"/>
      <c r="RNK30" s="820"/>
      <c r="RNL30" s="820"/>
      <c r="RNM30" s="820"/>
      <c r="RNN30" s="820"/>
      <c r="RNO30" s="820"/>
      <c r="RNP30" s="820"/>
      <c r="RNQ30" s="820"/>
      <c r="RNR30" s="820"/>
      <c r="RNS30" s="820"/>
      <c r="RNT30" s="820"/>
      <c r="RNU30" s="820"/>
      <c r="RNV30" s="820"/>
      <c r="RNW30" s="820"/>
      <c r="RNX30" s="820"/>
      <c r="RNY30" s="820"/>
      <c r="RNZ30" s="820"/>
      <c r="ROA30" s="820"/>
      <c r="ROB30" s="820"/>
      <c r="ROC30" s="820"/>
      <c r="ROD30" s="820"/>
      <c r="ROE30" s="820"/>
      <c r="ROF30" s="820"/>
      <c r="ROG30" s="820"/>
      <c r="ROH30" s="820"/>
      <c r="ROI30" s="820"/>
      <c r="ROJ30" s="820"/>
      <c r="ROK30" s="820"/>
      <c r="ROL30" s="820"/>
      <c r="ROM30" s="820"/>
      <c r="RON30" s="820"/>
      <c r="ROO30" s="820"/>
      <c r="ROP30" s="820"/>
      <c r="ROQ30" s="820"/>
      <c r="ROR30" s="820"/>
      <c r="ROS30" s="820"/>
      <c r="ROT30" s="820"/>
      <c r="ROU30" s="820"/>
      <c r="ROV30" s="820"/>
      <c r="ROW30" s="820"/>
      <c r="ROX30" s="820"/>
      <c r="ROY30" s="820"/>
      <c r="ROZ30" s="820"/>
      <c r="RPA30" s="820"/>
      <c r="RPB30" s="820"/>
      <c r="RPC30" s="820"/>
      <c r="RPD30" s="820"/>
      <c r="RPE30" s="820"/>
      <c r="RPF30" s="820"/>
      <c r="RPG30" s="820"/>
      <c r="RPH30" s="820"/>
      <c r="RPI30" s="820"/>
      <c r="RPJ30" s="820"/>
      <c r="RPK30" s="820"/>
      <c r="RPL30" s="820"/>
      <c r="RPM30" s="820"/>
      <c r="RPN30" s="820"/>
      <c r="RPO30" s="820"/>
      <c r="RPP30" s="820"/>
      <c r="RPQ30" s="820"/>
      <c r="RPR30" s="820"/>
      <c r="RPS30" s="820"/>
      <c r="RPT30" s="820"/>
      <c r="RPU30" s="820"/>
      <c r="RPV30" s="820"/>
      <c r="RPW30" s="820"/>
      <c r="RPX30" s="820"/>
      <c r="RPY30" s="820"/>
      <c r="RPZ30" s="820"/>
      <c r="RQA30" s="820"/>
      <c r="RQB30" s="820"/>
      <c r="RQC30" s="820"/>
      <c r="RQD30" s="820"/>
      <c r="RQE30" s="820"/>
      <c r="RQF30" s="820"/>
      <c r="RQG30" s="820"/>
      <c r="RQH30" s="820"/>
      <c r="RQI30" s="820"/>
      <c r="RQJ30" s="820"/>
      <c r="RQK30" s="820"/>
      <c r="RQL30" s="820"/>
      <c r="RQM30" s="820"/>
      <c r="RQN30" s="820"/>
      <c r="RQO30" s="820"/>
      <c r="RQP30" s="820"/>
      <c r="RQQ30" s="820"/>
      <c r="RQR30" s="820"/>
      <c r="RQS30" s="820"/>
      <c r="RQT30" s="820"/>
      <c r="RQU30" s="820"/>
      <c r="RQV30" s="820"/>
      <c r="RQW30" s="820"/>
      <c r="RQX30" s="820"/>
      <c r="RQY30" s="820"/>
      <c r="RQZ30" s="820"/>
      <c r="RRA30" s="820"/>
      <c r="RRB30" s="820"/>
      <c r="RRC30" s="820"/>
      <c r="RRD30" s="820"/>
      <c r="RRE30" s="820"/>
      <c r="RRF30" s="820"/>
      <c r="RRG30" s="820"/>
      <c r="RRH30" s="820"/>
      <c r="RRI30" s="820"/>
      <c r="RRJ30" s="820"/>
      <c r="RRK30" s="820"/>
      <c r="RRL30" s="820"/>
      <c r="RRM30" s="820"/>
      <c r="RRN30" s="820"/>
      <c r="RRO30" s="820"/>
      <c r="RRP30" s="820"/>
      <c r="RRQ30" s="820"/>
      <c r="RRR30" s="820"/>
      <c r="RRS30" s="820"/>
      <c r="RRT30" s="820"/>
      <c r="RRU30" s="820"/>
      <c r="RRV30" s="820"/>
      <c r="RRW30" s="820"/>
      <c r="RRX30" s="820"/>
      <c r="RRY30" s="820"/>
      <c r="RRZ30" s="820"/>
      <c r="RSA30" s="820"/>
      <c r="RSB30" s="820"/>
      <c r="RSC30" s="820"/>
      <c r="RSD30" s="820"/>
      <c r="RSE30" s="820"/>
      <c r="RSF30" s="820"/>
      <c r="RSG30" s="820"/>
      <c r="RSH30" s="820"/>
      <c r="RSI30" s="820"/>
      <c r="RSJ30" s="820"/>
      <c r="RSK30" s="820"/>
      <c r="RSL30" s="820"/>
      <c r="RSM30" s="820"/>
      <c r="RSN30" s="820"/>
      <c r="RSO30" s="820"/>
      <c r="RSP30" s="820"/>
      <c r="RSQ30" s="820"/>
      <c r="RSR30" s="820"/>
      <c r="RSS30" s="820"/>
      <c r="RST30" s="820"/>
      <c r="RSU30" s="820"/>
      <c r="RSV30" s="820"/>
      <c r="RSW30" s="820"/>
      <c r="RSX30" s="820"/>
      <c r="RSY30" s="820"/>
      <c r="RSZ30" s="820"/>
      <c r="RTA30" s="820"/>
      <c r="RTB30" s="820"/>
      <c r="RTC30" s="820"/>
      <c r="RTD30" s="820"/>
      <c r="RTE30" s="820"/>
      <c r="RTF30" s="820"/>
      <c r="RTG30" s="820"/>
      <c r="RTH30" s="820"/>
      <c r="RTI30" s="820"/>
      <c r="RTJ30" s="820"/>
      <c r="RTK30" s="820"/>
      <c r="RTL30" s="820"/>
      <c r="RTM30" s="820"/>
      <c r="RTN30" s="820"/>
      <c r="RTO30" s="820"/>
      <c r="RTP30" s="820"/>
      <c r="RTQ30" s="820"/>
      <c r="RTR30" s="820"/>
      <c r="RTS30" s="820"/>
      <c r="RTT30" s="820"/>
      <c r="RTU30" s="820"/>
      <c r="RTV30" s="820"/>
      <c r="RTW30" s="820"/>
      <c r="RTX30" s="820"/>
      <c r="RTY30" s="820"/>
      <c r="RTZ30" s="820"/>
      <c r="RUA30" s="820"/>
      <c r="RUB30" s="820"/>
      <c r="RUC30" s="820"/>
      <c r="RUD30" s="820"/>
      <c r="RUE30" s="820"/>
      <c r="RUF30" s="820"/>
      <c r="RUG30" s="820"/>
      <c r="RUH30" s="820"/>
      <c r="RUI30" s="820"/>
      <c r="RUJ30" s="820"/>
      <c r="RUK30" s="820"/>
      <c r="RUL30" s="820"/>
      <c r="RUM30" s="820"/>
      <c r="RUN30" s="820"/>
      <c r="RUO30" s="820"/>
      <c r="RUP30" s="820"/>
      <c r="RUQ30" s="820"/>
      <c r="RUR30" s="820"/>
      <c r="RUS30" s="820"/>
      <c r="RUT30" s="820"/>
      <c r="RUU30" s="820"/>
      <c r="RUV30" s="820"/>
      <c r="RUW30" s="820"/>
      <c r="RUX30" s="820"/>
      <c r="RUY30" s="820"/>
      <c r="RUZ30" s="820"/>
      <c r="RVA30" s="820"/>
      <c r="RVB30" s="820"/>
      <c r="RVC30" s="820"/>
      <c r="RVD30" s="820"/>
      <c r="RVE30" s="820"/>
      <c r="RVF30" s="820"/>
      <c r="RVG30" s="820"/>
      <c r="RVH30" s="820"/>
      <c r="RVI30" s="820"/>
      <c r="RVJ30" s="820"/>
      <c r="RVK30" s="820"/>
      <c r="RVL30" s="820"/>
      <c r="RVM30" s="820"/>
      <c r="RVN30" s="820"/>
      <c r="RVO30" s="820"/>
      <c r="RVP30" s="820"/>
      <c r="RVQ30" s="820"/>
      <c r="RVR30" s="820"/>
      <c r="RVS30" s="820"/>
      <c r="RVT30" s="820"/>
      <c r="RVU30" s="820"/>
      <c r="RVV30" s="820"/>
      <c r="RVW30" s="820"/>
      <c r="RVX30" s="820"/>
      <c r="RVY30" s="820"/>
      <c r="RVZ30" s="820"/>
      <c r="RWA30" s="820"/>
      <c r="RWB30" s="820"/>
      <c r="RWC30" s="820"/>
      <c r="RWD30" s="820"/>
      <c r="RWE30" s="820"/>
      <c r="RWF30" s="820"/>
      <c r="RWG30" s="820"/>
      <c r="RWH30" s="820"/>
      <c r="RWI30" s="820"/>
      <c r="RWJ30" s="820"/>
      <c r="RWK30" s="820"/>
      <c r="RWL30" s="820"/>
      <c r="RWM30" s="820"/>
      <c r="RWN30" s="820"/>
      <c r="RWO30" s="820"/>
      <c r="RWP30" s="820"/>
      <c r="RWQ30" s="820"/>
      <c r="RWR30" s="820"/>
      <c r="RWS30" s="820"/>
      <c r="RWT30" s="820"/>
      <c r="RWU30" s="820"/>
      <c r="RWV30" s="820"/>
      <c r="RWW30" s="820"/>
      <c r="RWX30" s="820"/>
      <c r="RWY30" s="820"/>
      <c r="RWZ30" s="820"/>
      <c r="RXA30" s="820"/>
      <c r="RXB30" s="820"/>
      <c r="RXC30" s="820"/>
      <c r="RXD30" s="820"/>
      <c r="RXE30" s="820"/>
      <c r="RXF30" s="820"/>
      <c r="RXG30" s="820"/>
      <c r="RXH30" s="820"/>
      <c r="RXI30" s="820"/>
      <c r="RXJ30" s="820"/>
      <c r="RXK30" s="820"/>
      <c r="RXL30" s="820"/>
      <c r="RXM30" s="820"/>
      <c r="RXN30" s="820"/>
      <c r="RXO30" s="820"/>
      <c r="RXP30" s="820"/>
      <c r="RXQ30" s="820"/>
      <c r="RXR30" s="820"/>
      <c r="RXS30" s="820"/>
      <c r="RXT30" s="820"/>
      <c r="RXU30" s="820"/>
      <c r="RXV30" s="820"/>
      <c r="RXW30" s="820"/>
      <c r="RXX30" s="820"/>
      <c r="RXY30" s="820"/>
      <c r="RXZ30" s="820"/>
      <c r="RYA30" s="820"/>
      <c r="RYB30" s="820"/>
      <c r="RYC30" s="820"/>
      <c r="RYD30" s="820"/>
      <c r="RYE30" s="820"/>
      <c r="RYF30" s="820"/>
      <c r="RYG30" s="820"/>
      <c r="RYH30" s="820"/>
      <c r="RYI30" s="820"/>
      <c r="RYJ30" s="820"/>
      <c r="RYK30" s="820"/>
      <c r="RYL30" s="820"/>
      <c r="RYM30" s="820"/>
      <c r="RYN30" s="820"/>
      <c r="RYO30" s="820"/>
      <c r="RYP30" s="820"/>
      <c r="RYQ30" s="820"/>
      <c r="RYR30" s="820"/>
      <c r="RYS30" s="820"/>
      <c r="RYT30" s="820"/>
      <c r="RYU30" s="820"/>
      <c r="RYV30" s="820"/>
      <c r="RYW30" s="820"/>
      <c r="RYX30" s="820"/>
      <c r="RYY30" s="820"/>
      <c r="RYZ30" s="820"/>
      <c r="RZA30" s="820"/>
      <c r="RZB30" s="820"/>
      <c r="RZC30" s="820"/>
      <c r="RZD30" s="820"/>
      <c r="RZE30" s="820"/>
      <c r="RZF30" s="820"/>
      <c r="RZG30" s="820"/>
      <c r="RZH30" s="820"/>
      <c r="RZI30" s="820"/>
      <c r="RZJ30" s="820"/>
      <c r="RZK30" s="820"/>
      <c r="RZL30" s="820"/>
      <c r="RZM30" s="820"/>
      <c r="RZN30" s="820"/>
      <c r="RZO30" s="820"/>
      <c r="RZP30" s="820"/>
      <c r="RZQ30" s="820"/>
      <c r="RZR30" s="820"/>
      <c r="RZS30" s="820"/>
      <c r="RZT30" s="820"/>
      <c r="RZU30" s="820"/>
      <c r="RZV30" s="820"/>
      <c r="RZW30" s="820"/>
      <c r="RZX30" s="820"/>
      <c r="RZY30" s="820"/>
      <c r="RZZ30" s="820"/>
      <c r="SAA30" s="820"/>
      <c r="SAB30" s="820"/>
      <c r="SAC30" s="820"/>
      <c r="SAD30" s="820"/>
      <c r="SAE30" s="820"/>
      <c r="SAF30" s="820"/>
      <c r="SAG30" s="820"/>
      <c r="SAH30" s="820"/>
      <c r="SAI30" s="820"/>
      <c r="SAJ30" s="820"/>
      <c r="SAK30" s="820"/>
      <c r="SAL30" s="820"/>
      <c r="SAM30" s="820"/>
      <c r="SAN30" s="820"/>
      <c r="SAO30" s="820"/>
      <c r="SAP30" s="820"/>
      <c r="SAQ30" s="820"/>
      <c r="SAR30" s="820"/>
      <c r="SAS30" s="820"/>
      <c r="SAT30" s="820"/>
      <c r="SAU30" s="820"/>
      <c r="SAV30" s="820"/>
      <c r="SAW30" s="820"/>
      <c r="SAX30" s="820"/>
      <c r="SAY30" s="820"/>
      <c r="SAZ30" s="820"/>
      <c r="SBA30" s="820"/>
      <c r="SBB30" s="820"/>
      <c r="SBC30" s="820"/>
      <c r="SBD30" s="820"/>
      <c r="SBE30" s="820"/>
      <c r="SBF30" s="820"/>
      <c r="SBG30" s="820"/>
      <c r="SBH30" s="820"/>
      <c r="SBI30" s="820"/>
      <c r="SBJ30" s="820"/>
      <c r="SBK30" s="820"/>
      <c r="SBL30" s="820"/>
      <c r="SBM30" s="820"/>
      <c r="SBN30" s="820"/>
      <c r="SBO30" s="820"/>
      <c r="SBP30" s="820"/>
      <c r="SBQ30" s="820"/>
      <c r="SBR30" s="820"/>
      <c r="SBS30" s="820"/>
      <c r="SBT30" s="820"/>
      <c r="SBU30" s="820"/>
      <c r="SBV30" s="820"/>
      <c r="SBW30" s="820"/>
      <c r="SBX30" s="820"/>
      <c r="SBY30" s="820"/>
      <c r="SBZ30" s="820"/>
      <c r="SCA30" s="820"/>
      <c r="SCB30" s="820"/>
      <c r="SCC30" s="820"/>
      <c r="SCD30" s="820"/>
      <c r="SCE30" s="820"/>
      <c r="SCF30" s="820"/>
      <c r="SCG30" s="820"/>
      <c r="SCH30" s="820"/>
      <c r="SCI30" s="820"/>
      <c r="SCJ30" s="820"/>
      <c r="SCK30" s="820"/>
      <c r="SCL30" s="820"/>
      <c r="SCM30" s="820"/>
      <c r="SCN30" s="820"/>
      <c r="SCO30" s="820"/>
      <c r="SCP30" s="820"/>
      <c r="SCQ30" s="820"/>
      <c r="SCR30" s="820"/>
      <c r="SCS30" s="820"/>
      <c r="SCT30" s="820"/>
      <c r="SCU30" s="820"/>
      <c r="SCV30" s="820"/>
      <c r="SCW30" s="820"/>
      <c r="SCX30" s="820"/>
      <c r="SCY30" s="820"/>
      <c r="SCZ30" s="820"/>
      <c r="SDA30" s="820"/>
      <c r="SDB30" s="820"/>
      <c r="SDC30" s="820"/>
      <c r="SDD30" s="820"/>
      <c r="SDE30" s="820"/>
      <c r="SDF30" s="820"/>
      <c r="SDG30" s="820"/>
      <c r="SDH30" s="820"/>
      <c r="SDI30" s="820"/>
      <c r="SDJ30" s="820"/>
      <c r="SDK30" s="820"/>
      <c r="SDL30" s="820"/>
      <c r="SDM30" s="820"/>
      <c r="SDN30" s="820"/>
      <c r="SDO30" s="820"/>
      <c r="SDP30" s="820"/>
      <c r="SDQ30" s="820"/>
      <c r="SDR30" s="820"/>
      <c r="SDS30" s="820"/>
      <c r="SDT30" s="820"/>
      <c r="SDU30" s="820"/>
      <c r="SDV30" s="820"/>
      <c r="SDW30" s="820"/>
      <c r="SDX30" s="820"/>
      <c r="SDY30" s="820"/>
      <c r="SDZ30" s="820"/>
      <c r="SEA30" s="820"/>
      <c r="SEB30" s="820"/>
      <c r="SEC30" s="820"/>
      <c r="SED30" s="820"/>
      <c r="SEE30" s="820"/>
      <c r="SEF30" s="820"/>
      <c r="SEG30" s="820"/>
      <c r="SEH30" s="820"/>
      <c r="SEI30" s="820"/>
      <c r="SEJ30" s="820"/>
      <c r="SEK30" s="820"/>
      <c r="SEL30" s="820"/>
      <c r="SEM30" s="820"/>
      <c r="SEN30" s="820"/>
      <c r="SEO30" s="820"/>
      <c r="SEP30" s="820"/>
      <c r="SEQ30" s="820"/>
      <c r="SER30" s="820"/>
      <c r="SES30" s="820"/>
      <c r="SET30" s="820"/>
      <c r="SEU30" s="820"/>
      <c r="SEV30" s="820"/>
      <c r="SEW30" s="820"/>
      <c r="SEX30" s="820"/>
      <c r="SEY30" s="820"/>
      <c r="SEZ30" s="820"/>
      <c r="SFA30" s="820"/>
      <c r="SFB30" s="820"/>
      <c r="SFC30" s="820"/>
      <c r="SFD30" s="820"/>
      <c r="SFE30" s="820"/>
      <c r="SFF30" s="820"/>
      <c r="SFG30" s="820"/>
      <c r="SFH30" s="820"/>
      <c r="SFI30" s="820"/>
      <c r="SFJ30" s="820"/>
      <c r="SFK30" s="820"/>
      <c r="SFL30" s="820"/>
      <c r="SFM30" s="820"/>
      <c r="SFN30" s="820"/>
      <c r="SFO30" s="820"/>
      <c r="SFP30" s="820"/>
      <c r="SFQ30" s="820"/>
      <c r="SFR30" s="820"/>
      <c r="SFS30" s="820"/>
      <c r="SFT30" s="820"/>
      <c r="SFU30" s="820"/>
      <c r="SFV30" s="820"/>
      <c r="SFW30" s="820"/>
      <c r="SFX30" s="820"/>
      <c r="SFY30" s="820"/>
      <c r="SFZ30" s="820"/>
      <c r="SGA30" s="820"/>
      <c r="SGB30" s="820"/>
      <c r="SGC30" s="820"/>
      <c r="SGD30" s="820"/>
      <c r="SGE30" s="820"/>
      <c r="SGF30" s="820"/>
      <c r="SGG30" s="820"/>
      <c r="SGH30" s="820"/>
      <c r="SGI30" s="820"/>
      <c r="SGJ30" s="820"/>
      <c r="SGK30" s="820"/>
      <c r="SGL30" s="820"/>
      <c r="SGM30" s="820"/>
      <c r="SGN30" s="820"/>
      <c r="SGO30" s="820"/>
      <c r="SGP30" s="820"/>
      <c r="SGQ30" s="820"/>
      <c r="SGR30" s="820"/>
      <c r="SGS30" s="820"/>
      <c r="SGT30" s="820"/>
      <c r="SGU30" s="820"/>
      <c r="SGV30" s="820"/>
      <c r="SGW30" s="820"/>
      <c r="SGX30" s="820"/>
      <c r="SGY30" s="820"/>
      <c r="SGZ30" s="820"/>
      <c r="SHA30" s="820"/>
      <c r="SHB30" s="820"/>
      <c r="SHC30" s="820"/>
      <c r="SHD30" s="820"/>
      <c r="SHE30" s="820"/>
      <c r="SHF30" s="820"/>
      <c r="SHG30" s="820"/>
      <c r="SHH30" s="820"/>
      <c r="SHI30" s="820"/>
      <c r="SHJ30" s="820"/>
      <c r="SHK30" s="820"/>
      <c r="SHL30" s="820"/>
      <c r="SHM30" s="820"/>
      <c r="SHN30" s="820"/>
      <c r="SHO30" s="820"/>
      <c r="SHP30" s="820"/>
      <c r="SHQ30" s="820"/>
      <c r="SHR30" s="820"/>
      <c r="SHS30" s="820"/>
      <c r="SHT30" s="820"/>
      <c r="SHU30" s="820"/>
      <c r="SHV30" s="820"/>
      <c r="SHW30" s="820"/>
      <c r="SHX30" s="820"/>
      <c r="SHY30" s="820"/>
      <c r="SHZ30" s="820"/>
      <c r="SIA30" s="820"/>
      <c r="SIB30" s="820"/>
      <c r="SIC30" s="820"/>
      <c r="SID30" s="820"/>
      <c r="SIE30" s="820"/>
      <c r="SIF30" s="820"/>
      <c r="SIG30" s="820"/>
      <c r="SIH30" s="820"/>
      <c r="SII30" s="820"/>
      <c r="SIJ30" s="820"/>
      <c r="SIK30" s="820"/>
      <c r="SIL30" s="820"/>
      <c r="SIM30" s="820"/>
      <c r="SIN30" s="820"/>
      <c r="SIO30" s="820"/>
      <c r="SIP30" s="820"/>
      <c r="SIQ30" s="820"/>
      <c r="SIR30" s="820"/>
      <c r="SIS30" s="820"/>
      <c r="SIT30" s="820"/>
      <c r="SIU30" s="820"/>
      <c r="SIV30" s="820"/>
      <c r="SIW30" s="820"/>
      <c r="SIX30" s="820"/>
      <c r="SIY30" s="820"/>
      <c r="SIZ30" s="820"/>
      <c r="SJA30" s="820"/>
      <c r="SJB30" s="820"/>
      <c r="SJC30" s="820"/>
      <c r="SJD30" s="820"/>
      <c r="SJE30" s="820"/>
      <c r="SJF30" s="820"/>
      <c r="SJG30" s="820"/>
      <c r="SJH30" s="820"/>
      <c r="SJI30" s="820"/>
      <c r="SJJ30" s="820"/>
      <c r="SJK30" s="820"/>
      <c r="SJL30" s="820"/>
      <c r="SJM30" s="820"/>
      <c r="SJN30" s="820"/>
      <c r="SJO30" s="820"/>
      <c r="SJP30" s="820"/>
      <c r="SJQ30" s="820"/>
      <c r="SJR30" s="820"/>
      <c r="SJS30" s="820"/>
      <c r="SJT30" s="820"/>
      <c r="SJU30" s="820"/>
      <c r="SJV30" s="820"/>
      <c r="SJW30" s="820"/>
      <c r="SJX30" s="820"/>
      <c r="SJY30" s="820"/>
      <c r="SJZ30" s="820"/>
      <c r="SKA30" s="820"/>
      <c r="SKB30" s="820"/>
      <c r="SKC30" s="820"/>
      <c r="SKD30" s="820"/>
      <c r="SKE30" s="820"/>
      <c r="SKF30" s="820"/>
      <c r="SKG30" s="820"/>
      <c r="SKH30" s="820"/>
      <c r="SKI30" s="820"/>
      <c r="SKJ30" s="820"/>
      <c r="SKK30" s="820"/>
      <c r="SKL30" s="820"/>
      <c r="SKM30" s="820"/>
      <c r="SKN30" s="820"/>
      <c r="SKO30" s="820"/>
      <c r="SKP30" s="820"/>
      <c r="SKQ30" s="820"/>
      <c r="SKR30" s="820"/>
      <c r="SKS30" s="820"/>
      <c r="SKT30" s="820"/>
      <c r="SKU30" s="820"/>
      <c r="SKV30" s="820"/>
      <c r="SKW30" s="820"/>
      <c r="SKX30" s="820"/>
      <c r="SKY30" s="820"/>
      <c r="SKZ30" s="820"/>
      <c r="SLA30" s="820"/>
      <c r="SLB30" s="820"/>
      <c r="SLC30" s="820"/>
      <c r="SLD30" s="820"/>
      <c r="SLE30" s="820"/>
      <c r="SLF30" s="820"/>
      <c r="SLG30" s="820"/>
      <c r="SLH30" s="820"/>
      <c r="SLI30" s="820"/>
      <c r="SLJ30" s="820"/>
      <c r="SLK30" s="820"/>
      <c r="SLL30" s="820"/>
      <c r="SLM30" s="820"/>
      <c r="SLN30" s="820"/>
      <c r="SLO30" s="820"/>
      <c r="SLP30" s="820"/>
      <c r="SLQ30" s="820"/>
      <c r="SLR30" s="820"/>
      <c r="SLS30" s="820"/>
      <c r="SLT30" s="820"/>
      <c r="SLU30" s="820"/>
      <c r="SLV30" s="820"/>
      <c r="SLW30" s="820"/>
      <c r="SLX30" s="820"/>
      <c r="SLY30" s="820"/>
      <c r="SLZ30" s="820"/>
      <c r="SMA30" s="820"/>
      <c r="SMB30" s="820"/>
      <c r="SMC30" s="820"/>
      <c r="SMD30" s="820"/>
      <c r="SME30" s="820"/>
      <c r="SMF30" s="820"/>
      <c r="SMG30" s="820"/>
      <c r="SMH30" s="820"/>
      <c r="SMI30" s="820"/>
      <c r="SMJ30" s="820"/>
      <c r="SMK30" s="820"/>
      <c r="SML30" s="820"/>
      <c r="SMM30" s="820"/>
      <c r="SMN30" s="820"/>
      <c r="SMO30" s="820"/>
      <c r="SMP30" s="820"/>
      <c r="SMQ30" s="820"/>
      <c r="SMR30" s="820"/>
      <c r="SMS30" s="820"/>
      <c r="SMT30" s="820"/>
      <c r="SMU30" s="820"/>
      <c r="SMV30" s="820"/>
      <c r="SMW30" s="820"/>
      <c r="SMX30" s="820"/>
      <c r="SMY30" s="820"/>
      <c r="SMZ30" s="820"/>
      <c r="SNA30" s="820"/>
      <c r="SNB30" s="820"/>
      <c r="SNC30" s="820"/>
      <c r="SND30" s="820"/>
      <c r="SNE30" s="820"/>
      <c r="SNF30" s="820"/>
      <c r="SNG30" s="820"/>
      <c r="SNH30" s="820"/>
      <c r="SNI30" s="820"/>
      <c r="SNJ30" s="820"/>
      <c r="SNK30" s="820"/>
      <c r="SNL30" s="820"/>
      <c r="SNM30" s="820"/>
      <c r="SNN30" s="820"/>
      <c r="SNO30" s="820"/>
      <c r="SNP30" s="820"/>
      <c r="SNQ30" s="820"/>
      <c r="SNR30" s="820"/>
      <c r="SNS30" s="820"/>
      <c r="SNT30" s="820"/>
      <c r="SNU30" s="820"/>
      <c r="SNV30" s="820"/>
      <c r="SNW30" s="820"/>
      <c r="SNX30" s="820"/>
      <c r="SNY30" s="820"/>
      <c r="SNZ30" s="820"/>
      <c r="SOA30" s="820"/>
      <c r="SOB30" s="820"/>
      <c r="SOC30" s="820"/>
      <c r="SOD30" s="820"/>
      <c r="SOE30" s="820"/>
      <c r="SOF30" s="820"/>
      <c r="SOG30" s="820"/>
      <c r="SOH30" s="820"/>
      <c r="SOI30" s="820"/>
      <c r="SOJ30" s="820"/>
      <c r="SOK30" s="820"/>
      <c r="SOL30" s="820"/>
      <c r="SOM30" s="820"/>
      <c r="SON30" s="820"/>
      <c r="SOO30" s="820"/>
      <c r="SOP30" s="820"/>
      <c r="SOQ30" s="820"/>
      <c r="SOR30" s="820"/>
      <c r="SOS30" s="820"/>
      <c r="SOT30" s="820"/>
      <c r="SOU30" s="820"/>
      <c r="SOV30" s="820"/>
      <c r="SOW30" s="820"/>
      <c r="SOX30" s="820"/>
      <c r="SOY30" s="820"/>
      <c r="SOZ30" s="820"/>
      <c r="SPA30" s="820"/>
      <c r="SPB30" s="820"/>
      <c r="SPC30" s="820"/>
      <c r="SPD30" s="820"/>
      <c r="SPE30" s="820"/>
      <c r="SPF30" s="820"/>
      <c r="SPG30" s="820"/>
      <c r="SPH30" s="820"/>
      <c r="SPI30" s="820"/>
      <c r="SPJ30" s="820"/>
      <c r="SPK30" s="820"/>
      <c r="SPL30" s="820"/>
      <c r="SPM30" s="820"/>
      <c r="SPN30" s="820"/>
      <c r="SPO30" s="820"/>
      <c r="SPP30" s="820"/>
      <c r="SPQ30" s="820"/>
      <c r="SPR30" s="820"/>
      <c r="SPS30" s="820"/>
      <c r="SPT30" s="820"/>
      <c r="SPU30" s="820"/>
      <c r="SPV30" s="820"/>
      <c r="SPW30" s="820"/>
      <c r="SPX30" s="820"/>
      <c r="SPY30" s="820"/>
      <c r="SPZ30" s="820"/>
      <c r="SQA30" s="820"/>
      <c r="SQB30" s="820"/>
      <c r="SQC30" s="820"/>
      <c r="SQD30" s="820"/>
      <c r="SQE30" s="820"/>
      <c r="SQF30" s="820"/>
      <c r="SQG30" s="820"/>
      <c r="SQH30" s="820"/>
      <c r="SQI30" s="820"/>
      <c r="SQJ30" s="820"/>
      <c r="SQK30" s="820"/>
      <c r="SQL30" s="820"/>
      <c r="SQM30" s="820"/>
      <c r="SQN30" s="820"/>
      <c r="SQO30" s="820"/>
      <c r="SQP30" s="820"/>
      <c r="SQQ30" s="820"/>
      <c r="SQR30" s="820"/>
      <c r="SQS30" s="820"/>
      <c r="SQT30" s="820"/>
      <c r="SQU30" s="820"/>
      <c r="SQV30" s="820"/>
      <c r="SQW30" s="820"/>
      <c r="SQX30" s="820"/>
      <c r="SQY30" s="820"/>
      <c r="SQZ30" s="820"/>
      <c r="SRA30" s="820"/>
      <c r="SRB30" s="820"/>
      <c r="SRC30" s="820"/>
      <c r="SRD30" s="820"/>
      <c r="SRE30" s="820"/>
      <c r="SRF30" s="820"/>
      <c r="SRG30" s="820"/>
      <c r="SRH30" s="820"/>
      <c r="SRI30" s="820"/>
      <c r="SRJ30" s="820"/>
      <c r="SRK30" s="820"/>
      <c r="SRL30" s="820"/>
      <c r="SRM30" s="820"/>
      <c r="SRN30" s="820"/>
      <c r="SRO30" s="820"/>
      <c r="SRP30" s="820"/>
      <c r="SRQ30" s="820"/>
      <c r="SRR30" s="820"/>
      <c r="SRS30" s="820"/>
      <c r="SRT30" s="820"/>
      <c r="SRU30" s="820"/>
      <c r="SRV30" s="820"/>
      <c r="SRW30" s="820"/>
      <c r="SRX30" s="820"/>
      <c r="SRY30" s="820"/>
      <c r="SRZ30" s="820"/>
      <c r="SSA30" s="820"/>
      <c r="SSB30" s="820"/>
      <c r="SSC30" s="820"/>
      <c r="SSD30" s="820"/>
      <c r="SSE30" s="820"/>
      <c r="SSF30" s="820"/>
      <c r="SSG30" s="820"/>
      <c r="SSH30" s="820"/>
      <c r="SSI30" s="820"/>
      <c r="SSJ30" s="820"/>
      <c r="SSK30" s="820"/>
      <c r="SSL30" s="820"/>
      <c r="SSM30" s="820"/>
      <c r="SSN30" s="820"/>
      <c r="SSO30" s="820"/>
      <c r="SSP30" s="820"/>
      <c r="SSQ30" s="820"/>
      <c r="SSR30" s="820"/>
      <c r="SSS30" s="820"/>
      <c r="SST30" s="820"/>
      <c r="SSU30" s="820"/>
      <c r="SSV30" s="820"/>
      <c r="SSW30" s="820"/>
      <c r="SSX30" s="820"/>
      <c r="SSY30" s="820"/>
      <c r="SSZ30" s="820"/>
      <c r="STA30" s="820"/>
      <c r="STB30" s="820"/>
      <c r="STC30" s="820"/>
      <c r="STD30" s="820"/>
      <c r="STE30" s="820"/>
      <c r="STF30" s="820"/>
      <c r="STG30" s="820"/>
      <c r="STH30" s="820"/>
      <c r="STI30" s="820"/>
      <c r="STJ30" s="820"/>
      <c r="STK30" s="820"/>
      <c r="STL30" s="820"/>
      <c r="STM30" s="820"/>
      <c r="STN30" s="820"/>
      <c r="STO30" s="820"/>
      <c r="STP30" s="820"/>
      <c r="STQ30" s="820"/>
      <c r="STR30" s="820"/>
      <c r="STS30" s="820"/>
      <c r="STT30" s="820"/>
      <c r="STU30" s="820"/>
      <c r="STV30" s="820"/>
      <c r="STW30" s="820"/>
      <c r="STX30" s="820"/>
      <c r="STY30" s="820"/>
      <c r="STZ30" s="820"/>
      <c r="SUA30" s="820"/>
      <c r="SUB30" s="820"/>
      <c r="SUC30" s="820"/>
      <c r="SUD30" s="820"/>
      <c r="SUE30" s="820"/>
      <c r="SUF30" s="820"/>
      <c r="SUG30" s="820"/>
      <c r="SUH30" s="820"/>
      <c r="SUI30" s="820"/>
      <c r="SUJ30" s="820"/>
      <c r="SUK30" s="820"/>
      <c r="SUL30" s="820"/>
      <c r="SUM30" s="820"/>
      <c r="SUN30" s="820"/>
      <c r="SUO30" s="820"/>
      <c r="SUP30" s="820"/>
      <c r="SUQ30" s="820"/>
      <c r="SUR30" s="820"/>
      <c r="SUS30" s="820"/>
      <c r="SUT30" s="820"/>
      <c r="SUU30" s="820"/>
      <c r="SUV30" s="820"/>
      <c r="SUW30" s="820"/>
      <c r="SUX30" s="820"/>
      <c r="SUY30" s="820"/>
      <c r="SUZ30" s="820"/>
      <c r="SVA30" s="820"/>
      <c r="SVB30" s="820"/>
      <c r="SVC30" s="820"/>
      <c r="SVD30" s="820"/>
      <c r="SVE30" s="820"/>
      <c r="SVF30" s="820"/>
      <c r="SVG30" s="820"/>
      <c r="SVH30" s="820"/>
      <c r="SVI30" s="820"/>
      <c r="SVJ30" s="820"/>
      <c r="SVK30" s="820"/>
      <c r="SVL30" s="820"/>
      <c r="SVM30" s="820"/>
      <c r="SVN30" s="820"/>
      <c r="SVO30" s="820"/>
      <c r="SVP30" s="820"/>
      <c r="SVQ30" s="820"/>
      <c r="SVR30" s="820"/>
      <c r="SVS30" s="820"/>
      <c r="SVT30" s="820"/>
      <c r="SVU30" s="820"/>
      <c r="SVV30" s="820"/>
      <c r="SVW30" s="820"/>
      <c r="SVX30" s="820"/>
      <c r="SVY30" s="820"/>
      <c r="SVZ30" s="820"/>
      <c r="SWA30" s="820"/>
      <c r="SWB30" s="820"/>
      <c r="SWC30" s="820"/>
      <c r="SWD30" s="820"/>
      <c r="SWE30" s="820"/>
      <c r="SWF30" s="820"/>
      <c r="SWG30" s="820"/>
      <c r="SWH30" s="820"/>
      <c r="SWI30" s="820"/>
      <c r="SWJ30" s="820"/>
      <c r="SWK30" s="820"/>
      <c r="SWL30" s="820"/>
      <c r="SWM30" s="820"/>
      <c r="SWN30" s="820"/>
      <c r="SWO30" s="820"/>
      <c r="SWP30" s="820"/>
      <c r="SWQ30" s="820"/>
      <c r="SWR30" s="820"/>
      <c r="SWS30" s="820"/>
      <c r="SWT30" s="820"/>
      <c r="SWU30" s="820"/>
      <c r="SWV30" s="820"/>
      <c r="SWW30" s="820"/>
      <c r="SWX30" s="820"/>
      <c r="SWY30" s="820"/>
      <c r="SWZ30" s="820"/>
      <c r="SXA30" s="820"/>
      <c r="SXB30" s="820"/>
      <c r="SXC30" s="820"/>
      <c r="SXD30" s="820"/>
      <c r="SXE30" s="820"/>
      <c r="SXF30" s="820"/>
      <c r="SXG30" s="820"/>
      <c r="SXH30" s="820"/>
      <c r="SXI30" s="820"/>
      <c r="SXJ30" s="820"/>
      <c r="SXK30" s="820"/>
      <c r="SXL30" s="820"/>
      <c r="SXM30" s="820"/>
      <c r="SXN30" s="820"/>
      <c r="SXO30" s="820"/>
      <c r="SXP30" s="820"/>
      <c r="SXQ30" s="820"/>
      <c r="SXR30" s="820"/>
      <c r="SXS30" s="820"/>
      <c r="SXT30" s="820"/>
      <c r="SXU30" s="820"/>
      <c r="SXV30" s="820"/>
      <c r="SXW30" s="820"/>
      <c r="SXX30" s="820"/>
      <c r="SXY30" s="820"/>
      <c r="SXZ30" s="820"/>
      <c r="SYA30" s="820"/>
      <c r="SYB30" s="820"/>
      <c r="SYC30" s="820"/>
      <c r="SYD30" s="820"/>
      <c r="SYE30" s="820"/>
      <c r="SYF30" s="820"/>
      <c r="SYG30" s="820"/>
      <c r="SYH30" s="820"/>
      <c r="SYI30" s="820"/>
      <c r="SYJ30" s="820"/>
      <c r="SYK30" s="820"/>
      <c r="SYL30" s="820"/>
      <c r="SYM30" s="820"/>
      <c r="SYN30" s="820"/>
      <c r="SYO30" s="820"/>
      <c r="SYP30" s="820"/>
      <c r="SYQ30" s="820"/>
      <c r="SYR30" s="820"/>
      <c r="SYS30" s="820"/>
      <c r="SYT30" s="820"/>
      <c r="SYU30" s="820"/>
      <c r="SYV30" s="820"/>
      <c r="SYW30" s="820"/>
      <c r="SYX30" s="820"/>
      <c r="SYY30" s="820"/>
      <c r="SYZ30" s="820"/>
      <c r="SZA30" s="820"/>
      <c r="SZB30" s="820"/>
      <c r="SZC30" s="820"/>
      <c r="SZD30" s="820"/>
      <c r="SZE30" s="820"/>
      <c r="SZF30" s="820"/>
      <c r="SZG30" s="820"/>
      <c r="SZH30" s="820"/>
      <c r="SZI30" s="820"/>
      <c r="SZJ30" s="820"/>
      <c r="SZK30" s="820"/>
      <c r="SZL30" s="820"/>
      <c r="SZM30" s="820"/>
      <c r="SZN30" s="820"/>
      <c r="SZO30" s="820"/>
      <c r="SZP30" s="820"/>
      <c r="SZQ30" s="820"/>
      <c r="SZR30" s="820"/>
      <c r="SZS30" s="820"/>
      <c r="SZT30" s="820"/>
      <c r="SZU30" s="820"/>
      <c r="SZV30" s="820"/>
      <c r="SZW30" s="820"/>
      <c r="SZX30" s="820"/>
      <c r="SZY30" s="820"/>
      <c r="SZZ30" s="820"/>
      <c r="TAA30" s="820"/>
      <c r="TAB30" s="820"/>
      <c r="TAC30" s="820"/>
      <c r="TAD30" s="820"/>
      <c r="TAE30" s="820"/>
      <c r="TAF30" s="820"/>
      <c r="TAG30" s="820"/>
      <c r="TAH30" s="820"/>
      <c r="TAI30" s="820"/>
      <c r="TAJ30" s="820"/>
      <c r="TAK30" s="820"/>
      <c r="TAL30" s="820"/>
      <c r="TAM30" s="820"/>
      <c r="TAN30" s="820"/>
      <c r="TAO30" s="820"/>
      <c r="TAP30" s="820"/>
      <c r="TAQ30" s="820"/>
      <c r="TAR30" s="820"/>
      <c r="TAS30" s="820"/>
      <c r="TAT30" s="820"/>
      <c r="TAU30" s="820"/>
      <c r="TAV30" s="820"/>
      <c r="TAW30" s="820"/>
      <c r="TAX30" s="820"/>
      <c r="TAY30" s="820"/>
      <c r="TAZ30" s="820"/>
      <c r="TBA30" s="820"/>
      <c r="TBB30" s="820"/>
      <c r="TBC30" s="820"/>
      <c r="TBD30" s="820"/>
      <c r="TBE30" s="820"/>
      <c r="TBF30" s="820"/>
      <c r="TBG30" s="820"/>
      <c r="TBH30" s="820"/>
      <c r="TBI30" s="820"/>
      <c r="TBJ30" s="820"/>
      <c r="TBK30" s="820"/>
      <c r="TBL30" s="820"/>
      <c r="TBM30" s="820"/>
      <c r="TBN30" s="820"/>
      <c r="TBO30" s="820"/>
      <c r="TBP30" s="820"/>
      <c r="TBQ30" s="820"/>
      <c r="TBR30" s="820"/>
      <c r="TBS30" s="820"/>
      <c r="TBT30" s="820"/>
      <c r="TBU30" s="820"/>
      <c r="TBV30" s="820"/>
      <c r="TBW30" s="820"/>
      <c r="TBX30" s="820"/>
      <c r="TBY30" s="820"/>
      <c r="TBZ30" s="820"/>
      <c r="TCA30" s="820"/>
      <c r="TCB30" s="820"/>
      <c r="TCC30" s="820"/>
      <c r="TCD30" s="820"/>
      <c r="TCE30" s="820"/>
      <c r="TCF30" s="820"/>
      <c r="TCG30" s="820"/>
      <c r="TCH30" s="820"/>
      <c r="TCI30" s="820"/>
      <c r="TCJ30" s="820"/>
      <c r="TCK30" s="820"/>
      <c r="TCL30" s="820"/>
      <c r="TCM30" s="820"/>
      <c r="TCN30" s="820"/>
      <c r="TCO30" s="820"/>
      <c r="TCP30" s="820"/>
      <c r="TCQ30" s="820"/>
      <c r="TCR30" s="820"/>
      <c r="TCS30" s="820"/>
      <c r="TCT30" s="820"/>
      <c r="TCU30" s="820"/>
      <c r="TCV30" s="820"/>
      <c r="TCW30" s="820"/>
      <c r="TCX30" s="820"/>
      <c r="TCY30" s="820"/>
      <c r="TCZ30" s="820"/>
      <c r="TDA30" s="820"/>
      <c r="TDB30" s="820"/>
      <c r="TDC30" s="820"/>
      <c r="TDD30" s="820"/>
      <c r="TDE30" s="820"/>
      <c r="TDF30" s="820"/>
      <c r="TDG30" s="820"/>
      <c r="TDH30" s="820"/>
      <c r="TDI30" s="820"/>
      <c r="TDJ30" s="820"/>
      <c r="TDK30" s="820"/>
      <c r="TDL30" s="820"/>
      <c r="TDM30" s="820"/>
      <c r="TDN30" s="820"/>
      <c r="TDO30" s="820"/>
      <c r="TDP30" s="820"/>
      <c r="TDQ30" s="820"/>
      <c r="TDR30" s="820"/>
      <c r="TDS30" s="820"/>
      <c r="TDT30" s="820"/>
      <c r="TDU30" s="820"/>
      <c r="TDV30" s="820"/>
      <c r="TDW30" s="820"/>
      <c r="TDX30" s="820"/>
      <c r="TDY30" s="820"/>
      <c r="TDZ30" s="820"/>
      <c r="TEA30" s="820"/>
      <c r="TEB30" s="820"/>
      <c r="TEC30" s="820"/>
      <c r="TED30" s="820"/>
      <c r="TEE30" s="820"/>
      <c r="TEF30" s="820"/>
      <c r="TEG30" s="820"/>
      <c r="TEH30" s="820"/>
      <c r="TEI30" s="820"/>
      <c r="TEJ30" s="820"/>
      <c r="TEK30" s="820"/>
      <c r="TEL30" s="820"/>
      <c r="TEM30" s="820"/>
      <c r="TEN30" s="820"/>
      <c r="TEO30" s="820"/>
      <c r="TEP30" s="820"/>
      <c r="TEQ30" s="820"/>
      <c r="TER30" s="820"/>
      <c r="TES30" s="820"/>
      <c r="TET30" s="820"/>
      <c r="TEU30" s="820"/>
      <c r="TEV30" s="820"/>
      <c r="TEW30" s="820"/>
      <c r="TEX30" s="820"/>
      <c r="TEY30" s="820"/>
      <c r="TEZ30" s="820"/>
      <c r="TFA30" s="820"/>
      <c r="TFB30" s="820"/>
      <c r="TFC30" s="820"/>
      <c r="TFD30" s="820"/>
      <c r="TFE30" s="820"/>
      <c r="TFF30" s="820"/>
      <c r="TFG30" s="820"/>
      <c r="TFH30" s="820"/>
      <c r="TFI30" s="820"/>
      <c r="TFJ30" s="820"/>
      <c r="TFK30" s="820"/>
      <c r="TFL30" s="820"/>
      <c r="TFM30" s="820"/>
      <c r="TFN30" s="820"/>
      <c r="TFO30" s="820"/>
      <c r="TFP30" s="820"/>
      <c r="TFQ30" s="820"/>
      <c r="TFR30" s="820"/>
      <c r="TFS30" s="820"/>
      <c r="TFT30" s="820"/>
      <c r="TFU30" s="820"/>
      <c r="TFV30" s="820"/>
      <c r="TFW30" s="820"/>
      <c r="TFX30" s="820"/>
      <c r="TFY30" s="820"/>
      <c r="TFZ30" s="820"/>
      <c r="TGA30" s="820"/>
      <c r="TGB30" s="820"/>
      <c r="TGC30" s="820"/>
      <c r="TGD30" s="820"/>
      <c r="TGE30" s="820"/>
      <c r="TGF30" s="820"/>
      <c r="TGG30" s="820"/>
      <c r="TGH30" s="820"/>
      <c r="TGI30" s="820"/>
      <c r="TGJ30" s="820"/>
      <c r="TGK30" s="820"/>
      <c r="TGL30" s="820"/>
      <c r="TGM30" s="820"/>
      <c r="TGN30" s="820"/>
      <c r="TGO30" s="820"/>
      <c r="TGP30" s="820"/>
      <c r="TGQ30" s="820"/>
      <c r="TGR30" s="820"/>
      <c r="TGS30" s="820"/>
      <c r="TGT30" s="820"/>
      <c r="TGU30" s="820"/>
      <c r="TGV30" s="820"/>
      <c r="TGW30" s="820"/>
      <c r="TGX30" s="820"/>
      <c r="TGY30" s="820"/>
      <c r="TGZ30" s="820"/>
      <c r="THA30" s="820"/>
      <c r="THB30" s="820"/>
      <c r="THC30" s="820"/>
      <c r="THD30" s="820"/>
      <c r="THE30" s="820"/>
      <c r="THF30" s="820"/>
      <c r="THG30" s="820"/>
      <c r="THH30" s="820"/>
      <c r="THI30" s="820"/>
      <c r="THJ30" s="820"/>
      <c r="THK30" s="820"/>
      <c r="THL30" s="820"/>
      <c r="THM30" s="820"/>
      <c r="THN30" s="820"/>
      <c r="THO30" s="820"/>
      <c r="THP30" s="820"/>
      <c r="THQ30" s="820"/>
      <c r="THR30" s="820"/>
      <c r="THS30" s="820"/>
      <c r="THT30" s="820"/>
      <c r="THU30" s="820"/>
      <c r="THV30" s="820"/>
      <c r="THW30" s="820"/>
      <c r="THX30" s="820"/>
      <c r="THY30" s="820"/>
      <c r="THZ30" s="820"/>
      <c r="TIA30" s="820"/>
      <c r="TIB30" s="820"/>
      <c r="TIC30" s="820"/>
      <c r="TID30" s="820"/>
      <c r="TIE30" s="820"/>
      <c r="TIF30" s="820"/>
      <c r="TIG30" s="820"/>
      <c r="TIH30" s="820"/>
      <c r="TII30" s="820"/>
      <c r="TIJ30" s="820"/>
      <c r="TIK30" s="820"/>
      <c r="TIL30" s="820"/>
      <c r="TIM30" s="820"/>
      <c r="TIN30" s="820"/>
      <c r="TIO30" s="820"/>
      <c r="TIP30" s="820"/>
      <c r="TIQ30" s="820"/>
      <c r="TIR30" s="820"/>
      <c r="TIS30" s="820"/>
      <c r="TIT30" s="820"/>
      <c r="TIU30" s="820"/>
      <c r="TIV30" s="820"/>
      <c r="TIW30" s="820"/>
      <c r="TIX30" s="820"/>
      <c r="TIY30" s="820"/>
      <c r="TIZ30" s="820"/>
      <c r="TJA30" s="820"/>
      <c r="TJB30" s="820"/>
      <c r="TJC30" s="820"/>
      <c r="TJD30" s="820"/>
      <c r="TJE30" s="820"/>
      <c r="TJF30" s="820"/>
      <c r="TJG30" s="820"/>
      <c r="TJH30" s="820"/>
      <c r="TJI30" s="820"/>
      <c r="TJJ30" s="820"/>
      <c r="TJK30" s="820"/>
      <c r="TJL30" s="820"/>
      <c r="TJM30" s="820"/>
      <c r="TJN30" s="820"/>
      <c r="TJO30" s="820"/>
      <c r="TJP30" s="820"/>
      <c r="TJQ30" s="820"/>
      <c r="TJR30" s="820"/>
      <c r="TJS30" s="820"/>
      <c r="TJT30" s="820"/>
      <c r="TJU30" s="820"/>
      <c r="TJV30" s="820"/>
      <c r="TJW30" s="820"/>
      <c r="TJX30" s="820"/>
      <c r="TJY30" s="820"/>
      <c r="TJZ30" s="820"/>
      <c r="TKA30" s="820"/>
      <c r="TKB30" s="820"/>
      <c r="TKC30" s="820"/>
      <c r="TKD30" s="820"/>
      <c r="TKE30" s="820"/>
      <c r="TKF30" s="820"/>
      <c r="TKG30" s="820"/>
      <c r="TKH30" s="820"/>
      <c r="TKI30" s="820"/>
      <c r="TKJ30" s="820"/>
      <c r="TKK30" s="820"/>
      <c r="TKL30" s="820"/>
      <c r="TKM30" s="820"/>
      <c r="TKN30" s="820"/>
      <c r="TKO30" s="820"/>
      <c r="TKP30" s="820"/>
      <c r="TKQ30" s="820"/>
      <c r="TKR30" s="820"/>
      <c r="TKS30" s="820"/>
      <c r="TKT30" s="820"/>
      <c r="TKU30" s="820"/>
      <c r="TKV30" s="820"/>
      <c r="TKW30" s="820"/>
      <c r="TKX30" s="820"/>
      <c r="TKY30" s="820"/>
      <c r="TKZ30" s="820"/>
      <c r="TLA30" s="820"/>
      <c r="TLB30" s="820"/>
      <c r="TLC30" s="820"/>
      <c r="TLD30" s="820"/>
      <c r="TLE30" s="820"/>
      <c r="TLF30" s="820"/>
      <c r="TLG30" s="820"/>
      <c r="TLH30" s="820"/>
      <c r="TLI30" s="820"/>
      <c r="TLJ30" s="820"/>
      <c r="TLK30" s="820"/>
      <c r="TLL30" s="820"/>
      <c r="TLM30" s="820"/>
      <c r="TLN30" s="820"/>
      <c r="TLO30" s="820"/>
      <c r="TLP30" s="820"/>
      <c r="TLQ30" s="820"/>
      <c r="TLR30" s="820"/>
      <c r="TLS30" s="820"/>
      <c r="TLT30" s="820"/>
      <c r="TLU30" s="820"/>
      <c r="TLV30" s="820"/>
      <c r="TLW30" s="820"/>
      <c r="TLX30" s="820"/>
      <c r="TLY30" s="820"/>
      <c r="TLZ30" s="820"/>
      <c r="TMA30" s="820"/>
      <c r="TMB30" s="820"/>
      <c r="TMC30" s="820"/>
      <c r="TMD30" s="820"/>
      <c r="TME30" s="820"/>
      <c r="TMF30" s="820"/>
      <c r="TMG30" s="820"/>
      <c r="TMH30" s="820"/>
      <c r="TMI30" s="820"/>
      <c r="TMJ30" s="820"/>
      <c r="TMK30" s="820"/>
      <c r="TML30" s="820"/>
      <c r="TMM30" s="820"/>
      <c r="TMN30" s="820"/>
      <c r="TMO30" s="820"/>
      <c r="TMP30" s="820"/>
      <c r="TMQ30" s="820"/>
      <c r="TMR30" s="820"/>
      <c r="TMS30" s="820"/>
      <c r="TMT30" s="820"/>
      <c r="TMU30" s="820"/>
      <c r="TMV30" s="820"/>
      <c r="TMW30" s="820"/>
      <c r="TMX30" s="820"/>
      <c r="TMY30" s="820"/>
      <c r="TMZ30" s="820"/>
      <c r="TNA30" s="820"/>
      <c r="TNB30" s="820"/>
      <c r="TNC30" s="820"/>
      <c r="TND30" s="820"/>
      <c r="TNE30" s="820"/>
      <c r="TNF30" s="820"/>
      <c r="TNG30" s="820"/>
      <c r="TNH30" s="820"/>
      <c r="TNI30" s="820"/>
      <c r="TNJ30" s="820"/>
      <c r="TNK30" s="820"/>
      <c r="TNL30" s="820"/>
      <c r="TNM30" s="820"/>
      <c r="TNN30" s="820"/>
      <c r="TNO30" s="820"/>
      <c r="TNP30" s="820"/>
      <c r="TNQ30" s="820"/>
      <c r="TNR30" s="820"/>
      <c r="TNS30" s="820"/>
      <c r="TNT30" s="820"/>
      <c r="TNU30" s="820"/>
      <c r="TNV30" s="820"/>
      <c r="TNW30" s="820"/>
      <c r="TNX30" s="820"/>
      <c r="TNY30" s="820"/>
      <c r="TNZ30" s="820"/>
      <c r="TOA30" s="820"/>
      <c r="TOB30" s="820"/>
      <c r="TOC30" s="820"/>
      <c r="TOD30" s="820"/>
      <c r="TOE30" s="820"/>
      <c r="TOF30" s="820"/>
      <c r="TOG30" s="820"/>
      <c r="TOH30" s="820"/>
      <c r="TOI30" s="820"/>
      <c r="TOJ30" s="820"/>
      <c r="TOK30" s="820"/>
      <c r="TOL30" s="820"/>
      <c r="TOM30" s="820"/>
      <c r="TON30" s="820"/>
      <c r="TOO30" s="820"/>
      <c r="TOP30" s="820"/>
      <c r="TOQ30" s="820"/>
      <c r="TOR30" s="820"/>
      <c r="TOS30" s="820"/>
      <c r="TOT30" s="820"/>
      <c r="TOU30" s="820"/>
      <c r="TOV30" s="820"/>
      <c r="TOW30" s="820"/>
      <c r="TOX30" s="820"/>
      <c r="TOY30" s="820"/>
      <c r="TOZ30" s="820"/>
      <c r="TPA30" s="820"/>
      <c r="TPB30" s="820"/>
      <c r="TPC30" s="820"/>
      <c r="TPD30" s="820"/>
      <c r="TPE30" s="820"/>
      <c r="TPF30" s="820"/>
      <c r="TPG30" s="820"/>
      <c r="TPH30" s="820"/>
      <c r="TPI30" s="820"/>
      <c r="TPJ30" s="820"/>
      <c r="TPK30" s="820"/>
      <c r="TPL30" s="820"/>
      <c r="TPM30" s="820"/>
      <c r="TPN30" s="820"/>
      <c r="TPO30" s="820"/>
      <c r="TPP30" s="820"/>
      <c r="TPQ30" s="820"/>
      <c r="TPR30" s="820"/>
      <c r="TPS30" s="820"/>
      <c r="TPT30" s="820"/>
      <c r="TPU30" s="820"/>
      <c r="TPV30" s="820"/>
      <c r="TPW30" s="820"/>
      <c r="TPX30" s="820"/>
      <c r="TPY30" s="820"/>
      <c r="TPZ30" s="820"/>
      <c r="TQA30" s="820"/>
      <c r="TQB30" s="820"/>
      <c r="TQC30" s="820"/>
      <c r="TQD30" s="820"/>
      <c r="TQE30" s="820"/>
      <c r="TQF30" s="820"/>
      <c r="TQG30" s="820"/>
      <c r="TQH30" s="820"/>
      <c r="TQI30" s="820"/>
      <c r="TQJ30" s="820"/>
      <c r="TQK30" s="820"/>
      <c r="TQL30" s="820"/>
      <c r="TQM30" s="820"/>
      <c r="TQN30" s="820"/>
      <c r="TQO30" s="820"/>
      <c r="TQP30" s="820"/>
      <c r="TQQ30" s="820"/>
      <c r="TQR30" s="820"/>
      <c r="TQS30" s="820"/>
      <c r="TQT30" s="820"/>
      <c r="TQU30" s="820"/>
      <c r="TQV30" s="820"/>
      <c r="TQW30" s="820"/>
      <c r="TQX30" s="820"/>
      <c r="TQY30" s="820"/>
      <c r="TQZ30" s="820"/>
      <c r="TRA30" s="820"/>
      <c r="TRB30" s="820"/>
      <c r="TRC30" s="820"/>
      <c r="TRD30" s="820"/>
      <c r="TRE30" s="820"/>
      <c r="TRF30" s="820"/>
      <c r="TRG30" s="820"/>
      <c r="TRH30" s="820"/>
      <c r="TRI30" s="820"/>
      <c r="TRJ30" s="820"/>
      <c r="TRK30" s="820"/>
      <c r="TRL30" s="820"/>
      <c r="TRM30" s="820"/>
      <c r="TRN30" s="820"/>
      <c r="TRO30" s="820"/>
      <c r="TRP30" s="820"/>
      <c r="TRQ30" s="820"/>
      <c r="TRR30" s="820"/>
      <c r="TRS30" s="820"/>
      <c r="TRT30" s="820"/>
      <c r="TRU30" s="820"/>
      <c r="TRV30" s="820"/>
      <c r="TRW30" s="820"/>
      <c r="TRX30" s="820"/>
      <c r="TRY30" s="820"/>
      <c r="TRZ30" s="820"/>
      <c r="TSA30" s="820"/>
      <c r="TSB30" s="820"/>
      <c r="TSC30" s="820"/>
      <c r="TSD30" s="820"/>
      <c r="TSE30" s="820"/>
      <c r="TSF30" s="820"/>
      <c r="TSG30" s="820"/>
      <c r="TSH30" s="820"/>
      <c r="TSI30" s="820"/>
      <c r="TSJ30" s="820"/>
      <c r="TSK30" s="820"/>
      <c r="TSL30" s="820"/>
      <c r="TSM30" s="820"/>
      <c r="TSN30" s="820"/>
      <c r="TSO30" s="820"/>
      <c r="TSP30" s="820"/>
      <c r="TSQ30" s="820"/>
      <c r="TSR30" s="820"/>
      <c r="TSS30" s="820"/>
      <c r="TST30" s="820"/>
      <c r="TSU30" s="820"/>
      <c r="TSV30" s="820"/>
      <c r="TSW30" s="820"/>
      <c r="TSX30" s="820"/>
      <c r="TSY30" s="820"/>
      <c r="TSZ30" s="820"/>
      <c r="TTA30" s="820"/>
      <c r="TTB30" s="820"/>
      <c r="TTC30" s="820"/>
      <c r="TTD30" s="820"/>
      <c r="TTE30" s="820"/>
      <c r="TTF30" s="820"/>
      <c r="TTG30" s="820"/>
      <c r="TTH30" s="820"/>
      <c r="TTI30" s="820"/>
      <c r="TTJ30" s="820"/>
      <c r="TTK30" s="820"/>
      <c r="TTL30" s="820"/>
      <c r="TTM30" s="820"/>
      <c r="TTN30" s="820"/>
      <c r="TTO30" s="820"/>
      <c r="TTP30" s="820"/>
      <c r="TTQ30" s="820"/>
      <c r="TTR30" s="820"/>
      <c r="TTS30" s="820"/>
      <c r="TTT30" s="820"/>
      <c r="TTU30" s="820"/>
      <c r="TTV30" s="820"/>
      <c r="TTW30" s="820"/>
      <c r="TTX30" s="820"/>
      <c r="TTY30" s="820"/>
      <c r="TTZ30" s="820"/>
      <c r="TUA30" s="820"/>
      <c r="TUB30" s="820"/>
      <c r="TUC30" s="820"/>
      <c r="TUD30" s="820"/>
      <c r="TUE30" s="820"/>
      <c r="TUF30" s="820"/>
      <c r="TUG30" s="820"/>
      <c r="TUH30" s="820"/>
      <c r="TUI30" s="820"/>
      <c r="TUJ30" s="820"/>
      <c r="TUK30" s="820"/>
      <c r="TUL30" s="820"/>
      <c r="TUM30" s="820"/>
      <c r="TUN30" s="820"/>
      <c r="TUO30" s="820"/>
      <c r="TUP30" s="820"/>
      <c r="TUQ30" s="820"/>
      <c r="TUR30" s="820"/>
      <c r="TUS30" s="820"/>
      <c r="TUT30" s="820"/>
      <c r="TUU30" s="820"/>
      <c r="TUV30" s="820"/>
      <c r="TUW30" s="820"/>
      <c r="TUX30" s="820"/>
      <c r="TUY30" s="820"/>
      <c r="TUZ30" s="820"/>
      <c r="TVA30" s="820"/>
      <c r="TVB30" s="820"/>
      <c r="TVC30" s="820"/>
      <c r="TVD30" s="820"/>
      <c r="TVE30" s="820"/>
      <c r="TVF30" s="820"/>
      <c r="TVG30" s="820"/>
      <c r="TVH30" s="820"/>
      <c r="TVI30" s="820"/>
      <c r="TVJ30" s="820"/>
      <c r="TVK30" s="820"/>
      <c r="TVL30" s="820"/>
      <c r="TVM30" s="820"/>
      <c r="TVN30" s="820"/>
      <c r="TVO30" s="820"/>
      <c r="TVP30" s="820"/>
      <c r="TVQ30" s="820"/>
      <c r="TVR30" s="820"/>
      <c r="TVS30" s="820"/>
      <c r="TVT30" s="820"/>
      <c r="TVU30" s="820"/>
      <c r="TVV30" s="820"/>
      <c r="TVW30" s="820"/>
      <c r="TVX30" s="820"/>
      <c r="TVY30" s="820"/>
      <c r="TVZ30" s="820"/>
      <c r="TWA30" s="820"/>
      <c r="TWB30" s="820"/>
      <c r="TWC30" s="820"/>
      <c r="TWD30" s="820"/>
      <c r="TWE30" s="820"/>
      <c r="TWF30" s="820"/>
      <c r="TWG30" s="820"/>
      <c r="TWH30" s="820"/>
      <c r="TWI30" s="820"/>
      <c r="TWJ30" s="820"/>
      <c r="TWK30" s="820"/>
      <c r="TWL30" s="820"/>
      <c r="TWM30" s="820"/>
      <c r="TWN30" s="820"/>
      <c r="TWO30" s="820"/>
      <c r="TWP30" s="820"/>
      <c r="TWQ30" s="820"/>
      <c r="TWR30" s="820"/>
      <c r="TWS30" s="820"/>
      <c r="TWT30" s="820"/>
      <c r="TWU30" s="820"/>
      <c r="TWV30" s="820"/>
      <c r="TWW30" s="820"/>
      <c r="TWX30" s="820"/>
      <c r="TWY30" s="820"/>
      <c r="TWZ30" s="820"/>
      <c r="TXA30" s="820"/>
      <c r="TXB30" s="820"/>
      <c r="TXC30" s="820"/>
      <c r="TXD30" s="820"/>
      <c r="TXE30" s="820"/>
      <c r="TXF30" s="820"/>
      <c r="TXG30" s="820"/>
      <c r="TXH30" s="820"/>
      <c r="TXI30" s="820"/>
      <c r="TXJ30" s="820"/>
      <c r="TXK30" s="820"/>
      <c r="TXL30" s="820"/>
      <c r="TXM30" s="820"/>
      <c r="TXN30" s="820"/>
      <c r="TXO30" s="820"/>
      <c r="TXP30" s="820"/>
      <c r="TXQ30" s="820"/>
      <c r="TXR30" s="820"/>
      <c r="TXS30" s="820"/>
      <c r="TXT30" s="820"/>
      <c r="TXU30" s="820"/>
      <c r="TXV30" s="820"/>
      <c r="TXW30" s="820"/>
      <c r="TXX30" s="820"/>
      <c r="TXY30" s="820"/>
      <c r="TXZ30" s="820"/>
      <c r="TYA30" s="820"/>
      <c r="TYB30" s="820"/>
      <c r="TYC30" s="820"/>
      <c r="TYD30" s="820"/>
      <c r="TYE30" s="820"/>
      <c r="TYF30" s="820"/>
      <c r="TYG30" s="820"/>
      <c r="TYH30" s="820"/>
      <c r="TYI30" s="820"/>
      <c r="TYJ30" s="820"/>
      <c r="TYK30" s="820"/>
      <c r="TYL30" s="820"/>
      <c r="TYM30" s="820"/>
      <c r="TYN30" s="820"/>
      <c r="TYO30" s="820"/>
      <c r="TYP30" s="820"/>
      <c r="TYQ30" s="820"/>
      <c r="TYR30" s="820"/>
      <c r="TYS30" s="820"/>
      <c r="TYT30" s="820"/>
      <c r="TYU30" s="820"/>
      <c r="TYV30" s="820"/>
      <c r="TYW30" s="820"/>
      <c r="TYX30" s="820"/>
      <c r="TYY30" s="820"/>
      <c r="TYZ30" s="820"/>
      <c r="TZA30" s="820"/>
      <c r="TZB30" s="820"/>
      <c r="TZC30" s="820"/>
      <c r="TZD30" s="820"/>
      <c r="TZE30" s="820"/>
      <c r="TZF30" s="820"/>
      <c r="TZG30" s="820"/>
      <c r="TZH30" s="820"/>
      <c r="TZI30" s="820"/>
      <c r="TZJ30" s="820"/>
      <c r="TZK30" s="820"/>
      <c r="TZL30" s="820"/>
      <c r="TZM30" s="820"/>
      <c r="TZN30" s="820"/>
      <c r="TZO30" s="820"/>
      <c r="TZP30" s="820"/>
      <c r="TZQ30" s="820"/>
      <c r="TZR30" s="820"/>
      <c r="TZS30" s="820"/>
      <c r="TZT30" s="820"/>
      <c r="TZU30" s="820"/>
      <c r="TZV30" s="820"/>
      <c r="TZW30" s="820"/>
      <c r="TZX30" s="820"/>
      <c r="TZY30" s="820"/>
      <c r="TZZ30" s="820"/>
      <c r="UAA30" s="820"/>
      <c r="UAB30" s="820"/>
      <c r="UAC30" s="820"/>
      <c r="UAD30" s="820"/>
      <c r="UAE30" s="820"/>
      <c r="UAF30" s="820"/>
      <c r="UAG30" s="820"/>
      <c r="UAH30" s="820"/>
      <c r="UAI30" s="820"/>
      <c r="UAJ30" s="820"/>
      <c r="UAK30" s="820"/>
      <c r="UAL30" s="820"/>
      <c r="UAM30" s="820"/>
      <c r="UAN30" s="820"/>
      <c r="UAO30" s="820"/>
      <c r="UAP30" s="820"/>
      <c r="UAQ30" s="820"/>
      <c r="UAR30" s="820"/>
      <c r="UAS30" s="820"/>
      <c r="UAT30" s="820"/>
      <c r="UAU30" s="820"/>
      <c r="UAV30" s="820"/>
      <c r="UAW30" s="820"/>
      <c r="UAX30" s="820"/>
      <c r="UAY30" s="820"/>
      <c r="UAZ30" s="820"/>
      <c r="UBA30" s="820"/>
      <c r="UBB30" s="820"/>
      <c r="UBC30" s="820"/>
      <c r="UBD30" s="820"/>
      <c r="UBE30" s="820"/>
      <c r="UBF30" s="820"/>
      <c r="UBG30" s="820"/>
      <c r="UBH30" s="820"/>
      <c r="UBI30" s="820"/>
      <c r="UBJ30" s="820"/>
      <c r="UBK30" s="820"/>
      <c r="UBL30" s="820"/>
      <c r="UBM30" s="820"/>
      <c r="UBN30" s="820"/>
      <c r="UBO30" s="820"/>
      <c r="UBP30" s="820"/>
      <c r="UBQ30" s="820"/>
      <c r="UBR30" s="820"/>
      <c r="UBS30" s="820"/>
      <c r="UBT30" s="820"/>
      <c r="UBU30" s="820"/>
      <c r="UBV30" s="820"/>
      <c r="UBW30" s="820"/>
      <c r="UBX30" s="820"/>
      <c r="UBY30" s="820"/>
      <c r="UBZ30" s="820"/>
      <c r="UCA30" s="820"/>
      <c r="UCB30" s="820"/>
      <c r="UCC30" s="820"/>
      <c r="UCD30" s="820"/>
      <c r="UCE30" s="820"/>
      <c r="UCF30" s="820"/>
      <c r="UCG30" s="820"/>
      <c r="UCH30" s="820"/>
      <c r="UCI30" s="820"/>
      <c r="UCJ30" s="820"/>
      <c r="UCK30" s="820"/>
      <c r="UCL30" s="820"/>
      <c r="UCM30" s="820"/>
      <c r="UCN30" s="820"/>
      <c r="UCO30" s="820"/>
      <c r="UCP30" s="820"/>
      <c r="UCQ30" s="820"/>
      <c r="UCR30" s="820"/>
      <c r="UCS30" s="820"/>
      <c r="UCT30" s="820"/>
      <c r="UCU30" s="820"/>
      <c r="UCV30" s="820"/>
      <c r="UCW30" s="820"/>
      <c r="UCX30" s="820"/>
      <c r="UCY30" s="820"/>
      <c r="UCZ30" s="820"/>
      <c r="UDA30" s="820"/>
      <c r="UDB30" s="820"/>
      <c r="UDC30" s="820"/>
      <c r="UDD30" s="820"/>
      <c r="UDE30" s="820"/>
      <c r="UDF30" s="820"/>
      <c r="UDG30" s="820"/>
      <c r="UDH30" s="820"/>
      <c r="UDI30" s="820"/>
      <c r="UDJ30" s="820"/>
      <c r="UDK30" s="820"/>
      <c r="UDL30" s="820"/>
      <c r="UDM30" s="820"/>
      <c r="UDN30" s="820"/>
      <c r="UDO30" s="820"/>
      <c r="UDP30" s="820"/>
      <c r="UDQ30" s="820"/>
      <c r="UDR30" s="820"/>
      <c r="UDS30" s="820"/>
      <c r="UDT30" s="820"/>
      <c r="UDU30" s="820"/>
      <c r="UDV30" s="820"/>
      <c r="UDW30" s="820"/>
      <c r="UDX30" s="820"/>
      <c r="UDY30" s="820"/>
      <c r="UDZ30" s="820"/>
      <c r="UEA30" s="820"/>
      <c r="UEB30" s="820"/>
      <c r="UEC30" s="820"/>
      <c r="UED30" s="820"/>
      <c r="UEE30" s="820"/>
      <c r="UEF30" s="820"/>
      <c r="UEG30" s="820"/>
      <c r="UEH30" s="820"/>
      <c r="UEI30" s="820"/>
      <c r="UEJ30" s="820"/>
      <c r="UEK30" s="820"/>
      <c r="UEL30" s="820"/>
      <c r="UEM30" s="820"/>
      <c r="UEN30" s="820"/>
      <c r="UEO30" s="820"/>
      <c r="UEP30" s="820"/>
      <c r="UEQ30" s="820"/>
      <c r="UER30" s="820"/>
      <c r="UES30" s="820"/>
      <c r="UET30" s="820"/>
      <c r="UEU30" s="820"/>
      <c r="UEV30" s="820"/>
      <c r="UEW30" s="820"/>
      <c r="UEX30" s="820"/>
      <c r="UEY30" s="820"/>
      <c r="UEZ30" s="820"/>
      <c r="UFA30" s="820"/>
      <c r="UFB30" s="820"/>
      <c r="UFC30" s="820"/>
      <c r="UFD30" s="820"/>
      <c r="UFE30" s="820"/>
      <c r="UFF30" s="820"/>
      <c r="UFG30" s="820"/>
      <c r="UFH30" s="820"/>
      <c r="UFI30" s="820"/>
      <c r="UFJ30" s="820"/>
      <c r="UFK30" s="820"/>
      <c r="UFL30" s="820"/>
      <c r="UFM30" s="820"/>
      <c r="UFN30" s="820"/>
      <c r="UFO30" s="820"/>
      <c r="UFP30" s="820"/>
      <c r="UFQ30" s="820"/>
      <c r="UFR30" s="820"/>
      <c r="UFS30" s="820"/>
      <c r="UFT30" s="820"/>
      <c r="UFU30" s="820"/>
      <c r="UFV30" s="820"/>
      <c r="UFW30" s="820"/>
      <c r="UFX30" s="820"/>
      <c r="UFY30" s="820"/>
      <c r="UFZ30" s="820"/>
      <c r="UGA30" s="820"/>
      <c r="UGB30" s="820"/>
      <c r="UGC30" s="820"/>
      <c r="UGD30" s="820"/>
      <c r="UGE30" s="820"/>
      <c r="UGF30" s="820"/>
      <c r="UGG30" s="820"/>
      <c r="UGH30" s="820"/>
      <c r="UGI30" s="820"/>
      <c r="UGJ30" s="820"/>
      <c r="UGK30" s="820"/>
      <c r="UGL30" s="820"/>
      <c r="UGM30" s="820"/>
      <c r="UGN30" s="820"/>
      <c r="UGO30" s="820"/>
      <c r="UGP30" s="820"/>
      <c r="UGQ30" s="820"/>
      <c r="UGR30" s="820"/>
      <c r="UGS30" s="820"/>
      <c r="UGT30" s="820"/>
      <c r="UGU30" s="820"/>
      <c r="UGV30" s="820"/>
      <c r="UGW30" s="820"/>
      <c r="UGX30" s="820"/>
      <c r="UGY30" s="820"/>
      <c r="UGZ30" s="820"/>
      <c r="UHA30" s="820"/>
      <c r="UHB30" s="820"/>
      <c r="UHC30" s="820"/>
      <c r="UHD30" s="820"/>
      <c r="UHE30" s="820"/>
      <c r="UHF30" s="820"/>
      <c r="UHG30" s="820"/>
      <c r="UHH30" s="820"/>
      <c r="UHI30" s="820"/>
      <c r="UHJ30" s="820"/>
      <c r="UHK30" s="820"/>
      <c r="UHL30" s="820"/>
      <c r="UHM30" s="820"/>
      <c r="UHN30" s="820"/>
      <c r="UHO30" s="820"/>
      <c r="UHP30" s="820"/>
      <c r="UHQ30" s="820"/>
      <c r="UHR30" s="820"/>
      <c r="UHS30" s="820"/>
      <c r="UHT30" s="820"/>
      <c r="UHU30" s="820"/>
      <c r="UHV30" s="820"/>
      <c r="UHW30" s="820"/>
      <c r="UHX30" s="820"/>
      <c r="UHY30" s="820"/>
      <c r="UHZ30" s="820"/>
      <c r="UIA30" s="820"/>
      <c r="UIB30" s="820"/>
      <c r="UIC30" s="820"/>
      <c r="UID30" s="820"/>
      <c r="UIE30" s="820"/>
      <c r="UIF30" s="820"/>
      <c r="UIG30" s="820"/>
      <c r="UIH30" s="820"/>
      <c r="UII30" s="820"/>
      <c r="UIJ30" s="820"/>
      <c r="UIK30" s="820"/>
      <c r="UIL30" s="820"/>
      <c r="UIM30" s="820"/>
      <c r="UIN30" s="820"/>
      <c r="UIO30" s="820"/>
      <c r="UIP30" s="820"/>
      <c r="UIQ30" s="820"/>
      <c r="UIR30" s="820"/>
      <c r="UIS30" s="820"/>
      <c r="UIT30" s="820"/>
      <c r="UIU30" s="820"/>
      <c r="UIV30" s="820"/>
      <c r="UIW30" s="820"/>
      <c r="UIX30" s="820"/>
      <c r="UIY30" s="820"/>
      <c r="UIZ30" s="820"/>
      <c r="UJA30" s="820"/>
      <c r="UJB30" s="820"/>
      <c r="UJC30" s="820"/>
      <c r="UJD30" s="820"/>
      <c r="UJE30" s="820"/>
      <c r="UJF30" s="820"/>
      <c r="UJG30" s="820"/>
      <c r="UJH30" s="820"/>
      <c r="UJI30" s="820"/>
      <c r="UJJ30" s="820"/>
      <c r="UJK30" s="820"/>
      <c r="UJL30" s="820"/>
      <c r="UJM30" s="820"/>
      <c r="UJN30" s="820"/>
      <c r="UJO30" s="820"/>
      <c r="UJP30" s="820"/>
      <c r="UJQ30" s="820"/>
      <c r="UJR30" s="820"/>
      <c r="UJS30" s="820"/>
      <c r="UJT30" s="820"/>
      <c r="UJU30" s="820"/>
      <c r="UJV30" s="820"/>
      <c r="UJW30" s="820"/>
      <c r="UJX30" s="820"/>
      <c r="UJY30" s="820"/>
      <c r="UJZ30" s="820"/>
      <c r="UKA30" s="820"/>
      <c r="UKB30" s="820"/>
      <c r="UKC30" s="820"/>
      <c r="UKD30" s="820"/>
      <c r="UKE30" s="820"/>
      <c r="UKF30" s="820"/>
      <c r="UKG30" s="820"/>
      <c r="UKH30" s="820"/>
      <c r="UKI30" s="820"/>
      <c r="UKJ30" s="820"/>
      <c r="UKK30" s="820"/>
      <c r="UKL30" s="820"/>
      <c r="UKM30" s="820"/>
      <c r="UKN30" s="820"/>
      <c r="UKO30" s="820"/>
      <c r="UKP30" s="820"/>
      <c r="UKQ30" s="820"/>
      <c r="UKR30" s="820"/>
      <c r="UKS30" s="820"/>
      <c r="UKT30" s="820"/>
      <c r="UKU30" s="820"/>
      <c r="UKV30" s="820"/>
      <c r="UKW30" s="820"/>
      <c r="UKX30" s="820"/>
      <c r="UKY30" s="820"/>
      <c r="UKZ30" s="820"/>
      <c r="ULA30" s="820"/>
      <c r="ULB30" s="820"/>
      <c r="ULC30" s="820"/>
      <c r="ULD30" s="820"/>
      <c r="ULE30" s="820"/>
      <c r="ULF30" s="820"/>
      <c r="ULG30" s="820"/>
      <c r="ULH30" s="820"/>
      <c r="ULI30" s="820"/>
      <c r="ULJ30" s="820"/>
      <c r="ULK30" s="820"/>
      <c r="ULL30" s="820"/>
      <c r="ULM30" s="820"/>
      <c r="ULN30" s="820"/>
      <c r="ULO30" s="820"/>
      <c r="ULP30" s="820"/>
      <c r="ULQ30" s="820"/>
      <c r="ULR30" s="820"/>
      <c r="ULS30" s="820"/>
      <c r="ULT30" s="820"/>
      <c r="ULU30" s="820"/>
      <c r="ULV30" s="820"/>
      <c r="ULW30" s="820"/>
      <c r="ULX30" s="820"/>
      <c r="ULY30" s="820"/>
      <c r="ULZ30" s="820"/>
      <c r="UMA30" s="820"/>
      <c r="UMB30" s="820"/>
      <c r="UMC30" s="820"/>
      <c r="UMD30" s="820"/>
      <c r="UME30" s="820"/>
      <c r="UMF30" s="820"/>
      <c r="UMG30" s="820"/>
      <c r="UMH30" s="820"/>
      <c r="UMI30" s="820"/>
      <c r="UMJ30" s="820"/>
      <c r="UMK30" s="820"/>
      <c r="UML30" s="820"/>
      <c r="UMM30" s="820"/>
      <c r="UMN30" s="820"/>
      <c r="UMO30" s="820"/>
      <c r="UMP30" s="820"/>
      <c r="UMQ30" s="820"/>
      <c r="UMR30" s="820"/>
      <c r="UMS30" s="820"/>
      <c r="UMT30" s="820"/>
      <c r="UMU30" s="820"/>
      <c r="UMV30" s="820"/>
      <c r="UMW30" s="820"/>
      <c r="UMX30" s="820"/>
      <c r="UMY30" s="820"/>
      <c r="UMZ30" s="820"/>
      <c r="UNA30" s="820"/>
      <c r="UNB30" s="820"/>
      <c r="UNC30" s="820"/>
      <c r="UND30" s="820"/>
      <c r="UNE30" s="820"/>
      <c r="UNF30" s="820"/>
      <c r="UNG30" s="820"/>
      <c r="UNH30" s="820"/>
      <c r="UNI30" s="820"/>
      <c r="UNJ30" s="820"/>
      <c r="UNK30" s="820"/>
      <c r="UNL30" s="820"/>
      <c r="UNM30" s="820"/>
      <c r="UNN30" s="820"/>
      <c r="UNO30" s="820"/>
      <c r="UNP30" s="820"/>
      <c r="UNQ30" s="820"/>
      <c r="UNR30" s="820"/>
      <c r="UNS30" s="820"/>
      <c r="UNT30" s="820"/>
      <c r="UNU30" s="820"/>
      <c r="UNV30" s="820"/>
      <c r="UNW30" s="820"/>
      <c r="UNX30" s="820"/>
      <c r="UNY30" s="820"/>
      <c r="UNZ30" s="820"/>
      <c r="UOA30" s="820"/>
      <c r="UOB30" s="820"/>
      <c r="UOC30" s="820"/>
      <c r="UOD30" s="820"/>
      <c r="UOE30" s="820"/>
      <c r="UOF30" s="820"/>
      <c r="UOG30" s="820"/>
      <c r="UOH30" s="820"/>
      <c r="UOI30" s="820"/>
      <c r="UOJ30" s="820"/>
      <c r="UOK30" s="820"/>
      <c r="UOL30" s="820"/>
      <c r="UOM30" s="820"/>
      <c r="UON30" s="820"/>
      <c r="UOO30" s="820"/>
      <c r="UOP30" s="820"/>
      <c r="UOQ30" s="820"/>
      <c r="UOR30" s="820"/>
      <c r="UOS30" s="820"/>
      <c r="UOT30" s="820"/>
      <c r="UOU30" s="820"/>
      <c r="UOV30" s="820"/>
      <c r="UOW30" s="820"/>
      <c r="UOX30" s="820"/>
      <c r="UOY30" s="820"/>
      <c r="UOZ30" s="820"/>
      <c r="UPA30" s="820"/>
      <c r="UPB30" s="820"/>
      <c r="UPC30" s="820"/>
      <c r="UPD30" s="820"/>
      <c r="UPE30" s="820"/>
      <c r="UPF30" s="820"/>
      <c r="UPG30" s="820"/>
      <c r="UPH30" s="820"/>
      <c r="UPI30" s="820"/>
      <c r="UPJ30" s="820"/>
      <c r="UPK30" s="820"/>
      <c r="UPL30" s="820"/>
      <c r="UPM30" s="820"/>
      <c r="UPN30" s="820"/>
      <c r="UPO30" s="820"/>
      <c r="UPP30" s="820"/>
      <c r="UPQ30" s="820"/>
      <c r="UPR30" s="820"/>
      <c r="UPS30" s="820"/>
      <c r="UPT30" s="820"/>
      <c r="UPU30" s="820"/>
      <c r="UPV30" s="820"/>
      <c r="UPW30" s="820"/>
      <c r="UPX30" s="820"/>
      <c r="UPY30" s="820"/>
      <c r="UPZ30" s="820"/>
      <c r="UQA30" s="820"/>
      <c r="UQB30" s="820"/>
      <c r="UQC30" s="820"/>
      <c r="UQD30" s="820"/>
      <c r="UQE30" s="820"/>
      <c r="UQF30" s="820"/>
      <c r="UQG30" s="820"/>
      <c r="UQH30" s="820"/>
      <c r="UQI30" s="820"/>
      <c r="UQJ30" s="820"/>
      <c r="UQK30" s="820"/>
      <c r="UQL30" s="820"/>
      <c r="UQM30" s="820"/>
      <c r="UQN30" s="820"/>
      <c r="UQO30" s="820"/>
      <c r="UQP30" s="820"/>
      <c r="UQQ30" s="820"/>
      <c r="UQR30" s="820"/>
      <c r="UQS30" s="820"/>
      <c r="UQT30" s="820"/>
      <c r="UQU30" s="820"/>
      <c r="UQV30" s="820"/>
      <c r="UQW30" s="820"/>
      <c r="UQX30" s="820"/>
      <c r="UQY30" s="820"/>
      <c r="UQZ30" s="820"/>
      <c r="URA30" s="820"/>
      <c r="URB30" s="820"/>
      <c r="URC30" s="820"/>
      <c r="URD30" s="820"/>
      <c r="URE30" s="820"/>
      <c r="URF30" s="820"/>
      <c r="URG30" s="820"/>
      <c r="URH30" s="820"/>
      <c r="URI30" s="820"/>
      <c r="URJ30" s="820"/>
      <c r="URK30" s="820"/>
      <c r="URL30" s="820"/>
      <c r="URM30" s="820"/>
      <c r="URN30" s="820"/>
      <c r="URO30" s="820"/>
      <c r="URP30" s="820"/>
      <c r="URQ30" s="820"/>
      <c r="URR30" s="820"/>
      <c r="URS30" s="820"/>
      <c r="URT30" s="820"/>
      <c r="URU30" s="820"/>
      <c r="URV30" s="820"/>
      <c r="URW30" s="820"/>
      <c r="URX30" s="820"/>
      <c r="URY30" s="820"/>
      <c r="URZ30" s="820"/>
      <c r="USA30" s="820"/>
      <c r="USB30" s="820"/>
      <c r="USC30" s="820"/>
      <c r="USD30" s="820"/>
      <c r="USE30" s="820"/>
      <c r="USF30" s="820"/>
      <c r="USG30" s="820"/>
      <c r="USH30" s="820"/>
      <c r="USI30" s="820"/>
      <c r="USJ30" s="820"/>
      <c r="USK30" s="820"/>
      <c r="USL30" s="820"/>
      <c r="USM30" s="820"/>
      <c r="USN30" s="820"/>
      <c r="USO30" s="820"/>
      <c r="USP30" s="820"/>
      <c r="USQ30" s="820"/>
      <c r="USR30" s="820"/>
      <c r="USS30" s="820"/>
      <c r="UST30" s="820"/>
      <c r="USU30" s="820"/>
      <c r="USV30" s="820"/>
      <c r="USW30" s="820"/>
      <c r="USX30" s="820"/>
      <c r="USY30" s="820"/>
      <c r="USZ30" s="820"/>
      <c r="UTA30" s="820"/>
      <c r="UTB30" s="820"/>
      <c r="UTC30" s="820"/>
      <c r="UTD30" s="820"/>
      <c r="UTE30" s="820"/>
      <c r="UTF30" s="820"/>
      <c r="UTG30" s="820"/>
      <c r="UTH30" s="820"/>
      <c r="UTI30" s="820"/>
      <c r="UTJ30" s="820"/>
      <c r="UTK30" s="820"/>
      <c r="UTL30" s="820"/>
      <c r="UTM30" s="820"/>
      <c r="UTN30" s="820"/>
      <c r="UTO30" s="820"/>
      <c r="UTP30" s="820"/>
      <c r="UTQ30" s="820"/>
      <c r="UTR30" s="820"/>
      <c r="UTS30" s="820"/>
      <c r="UTT30" s="820"/>
      <c r="UTU30" s="820"/>
      <c r="UTV30" s="820"/>
      <c r="UTW30" s="820"/>
      <c r="UTX30" s="820"/>
      <c r="UTY30" s="820"/>
      <c r="UTZ30" s="820"/>
      <c r="UUA30" s="820"/>
      <c r="UUB30" s="820"/>
      <c r="UUC30" s="820"/>
      <c r="UUD30" s="820"/>
      <c r="UUE30" s="820"/>
      <c r="UUF30" s="820"/>
      <c r="UUG30" s="820"/>
      <c r="UUH30" s="820"/>
      <c r="UUI30" s="820"/>
      <c r="UUJ30" s="820"/>
      <c r="UUK30" s="820"/>
      <c r="UUL30" s="820"/>
      <c r="UUM30" s="820"/>
      <c r="UUN30" s="820"/>
      <c r="UUO30" s="820"/>
      <c r="UUP30" s="820"/>
      <c r="UUQ30" s="820"/>
      <c r="UUR30" s="820"/>
      <c r="UUS30" s="820"/>
      <c r="UUT30" s="820"/>
      <c r="UUU30" s="820"/>
      <c r="UUV30" s="820"/>
      <c r="UUW30" s="820"/>
      <c r="UUX30" s="820"/>
      <c r="UUY30" s="820"/>
      <c r="UUZ30" s="820"/>
      <c r="UVA30" s="820"/>
      <c r="UVB30" s="820"/>
      <c r="UVC30" s="820"/>
      <c r="UVD30" s="820"/>
      <c r="UVE30" s="820"/>
      <c r="UVF30" s="820"/>
      <c r="UVG30" s="820"/>
      <c r="UVH30" s="820"/>
      <c r="UVI30" s="820"/>
      <c r="UVJ30" s="820"/>
      <c r="UVK30" s="820"/>
      <c r="UVL30" s="820"/>
      <c r="UVM30" s="820"/>
      <c r="UVN30" s="820"/>
      <c r="UVO30" s="820"/>
      <c r="UVP30" s="820"/>
      <c r="UVQ30" s="820"/>
      <c r="UVR30" s="820"/>
      <c r="UVS30" s="820"/>
      <c r="UVT30" s="820"/>
      <c r="UVU30" s="820"/>
      <c r="UVV30" s="820"/>
      <c r="UVW30" s="820"/>
      <c r="UVX30" s="820"/>
      <c r="UVY30" s="820"/>
      <c r="UVZ30" s="820"/>
      <c r="UWA30" s="820"/>
      <c r="UWB30" s="820"/>
      <c r="UWC30" s="820"/>
      <c r="UWD30" s="820"/>
      <c r="UWE30" s="820"/>
      <c r="UWF30" s="820"/>
      <c r="UWG30" s="820"/>
      <c r="UWH30" s="820"/>
      <c r="UWI30" s="820"/>
      <c r="UWJ30" s="820"/>
      <c r="UWK30" s="820"/>
      <c r="UWL30" s="820"/>
      <c r="UWM30" s="820"/>
      <c r="UWN30" s="820"/>
      <c r="UWO30" s="820"/>
      <c r="UWP30" s="820"/>
      <c r="UWQ30" s="820"/>
      <c r="UWR30" s="820"/>
      <c r="UWS30" s="820"/>
      <c r="UWT30" s="820"/>
      <c r="UWU30" s="820"/>
      <c r="UWV30" s="820"/>
      <c r="UWW30" s="820"/>
      <c r="UWX30" s="820"/>
      <c r="UWY30" s="820"/>
      <c r="UWZ30" s="820"/>
      <c r="UXA30" s="820"/>
      <c r="UXB30" s="820"/>
      <c r="UXC30" s="820"/>
      <c r="UXD30" s="820"/>
      <c r="UXE30" s="820"/>
      <c r="UXF30" s="820"/>
      <c r="UXG30" s="820"/>
      <c r="UXH30" s="820"/>
      <c r="UXI30" s="820"/>
      <c r="UXJ30" s="820"/>
      <c r="UXK30" s="820"/>
      <c r="UXL30" s="820"/>
      <c r="UXM30" s="820"/>
      <c r="UXN30" s="820"/>
      <c r="UXO30" s="820"/>
      <c r="UXP30" s="820"/>
      <c r="UXQ30" s="820"/>
      <c r="UXR30" s="820"/>
      <c r="UXS30" s="820"/>
      <c r="UXT30" s="820"/>
      <c r="UXU30" s="820"/>
      <c r="UXV30" s="820"/>
      <c r="UXW30" s="820"/>
      <c r="UXX30" s="820"/>
      <c r="UXY30" s="820"/>
      <c r="UXZ30" s="820"/>
      <c r="UYA30" s="820"/>
      <c r="UYB30" s="820"/>
      <c r="UYC30" s="820"/>
      <c r="UYD30" s="820"/>
      <c r="UYE30" s="820"/>
      <c r="UYF30" s="820"/>
      <c r="UYG30" s="820"/>
      <c r="UYH30" s="820"/>
      <c r="UYI30" s="820"/>
      <c r="UYJ30" s="820"/>
      <c r="UYK30" s="820"/>
      <c r="UYL30" s="820"/>
      <c r="UYM30" s="820"/>
      <c r="UYN30" s="820"/>
      <c r="UYO30" s="820"/>
      <c r="UYP30" s="820"/>
      <c r="UYQ30" s="820"/>
      <c r="UYR30" s="820"/>
      <c r="UYS30" s="820"/>
      <c r="UYT30" s="820"/>
      <c r="UYU30" s="820"/>
      <c r="UYV30" s="820"/>
      <c r="UYW30" s="820"/>
      <c r="UYX30" s="820"/>
      <c r="UYY30" s="820"/>
      <c r="UYZ30" s="820"/>
      <c r="UZA30" s="820"/>
      <c r="UZB30" s="820"/>
      <c r="UZC30" s="820"/>
      <c r="UZD30" s="820"/>
      <c r="UZE30" s="820"/>
      <c r="UZF30" s="820"/>
      <c r="UZG30" s="820"/>
      <c r="UZH30" s="820"/>
      <c r="UZI30" s="820"/>
      <c r="UZJ30" s="820"/>
      <c r="UZK30" s="820"/>
      <c r="UZL30" s="820"/>
      <c r="UZM30" s="820"/>
      <c r="UZN30" s="820"/>
      <c r="UZO30" s="820"/>
      <c r="UZP30" s="820"/>
      <c r="UZQ30" s="820"/>
      <c r="UZR30" s="820"/>
      <c r="UZS30" s="820"/>
      <c r="UZT30" s="820"/>
      <c r="UZU30" s="820"/>
      <c r="UZV30" s="820"/>
      <c r="UZW30" s="820"/>
      <c r="UZX30" s="820"/>
      <c r="UZY30" s="820"/>
      <c r="UZZ30" s="820"/>
      <c r="VAA30" s="820"/>
      <c r="VAB30" s="820"/>
      <c r="VAC30" s="820"/>
      <c r="VAD30" s="820"/>
      <c r="VAE30" s="820"/>
      <c r="VAF30" s="820"/>
      <c r="VAG30" s="820"/>
      <c r="VAH30" s="820"/>
      <c r="VAI30" s="820"/>
      <c r="VAJ30" s="820"/>
      <c r="VAK30" s="820"/>
      <c r="VAL30" s="820"/>
      <c r="VAM30" s="820"/>
      <c r="VAN30" s="820"/>
      <c r="VAO30" s="820"/>
      <c r="VAP30" s="820"/>
      <c r="VAQ30" s="820"/>
      <c r="VAR30" s="820"/>
      <c r="VAS30" s="820"/>
      <c r="VAT30" s="820"/>
      <c r="VAU30" s="820"/>
      <c r="VAV30" s="820"/>
      <c r="VAW30" s="820"/>
      <c r="VAX30" s="820"/>
      <c r="VAY30" s="820"/>
      <c r="VAZ30" s="820"/>
      <c r="VBA30" s="820"/>
      <c r="VBB30" s="820"/>
      <c r="VBC30" s="820"/>
      <c r="VBD30" s="820"/>
      <c r="VBE30" s="820"/>
      <c r="VBF30" s="820"/>
      <c r="VBG30" s="820"/>
      <c r="VBH30" s="820"/>
      <c r="VBI30" s="820"/>
      <c r="VBJ30" s="820"/>
      <c r="VBK30" s="820"/>
      <c r="VBL30" s="820"/>
      <c r="VBM30" s="820"/>
      <c r="VBN30" s="820"/>
      <c r="VBO30" s="820"/>
      <c r="VBP30" s="820"/>
      <c r="VBQ30" s="820"/>
      <c r="VBR30" s="820"/>
      <c r="VBS30" s="820"/>
      <c r="VBT30" s="820"/>
      <c r="VBU30" s="820"/>
      <c r="VBV30" s="820"/>
      <c r="VBW30" s="820"/>
      <c r="VBX30" s="820"/>
      <c r="VBY30" s="820"/>
      <c r="VBZ30" s="820"/>
      <c r="VCA30" s="820"/>
      <c r="VCB30" s="820"/>
      <c r="VCC30" s="820"/>
      <c r="VCD30" s="820"/>
      <c r="VCE30" s="820"/>
      <c r="VCF30" s="820"/>
      <c r="VCG30" s="820"/>
      <c r="VCH30" s="820"/>
      <c r="VCI30" s="820"/>
      <c r="VCJ30" s="820"/>
      <c r="VCK30" s="820"/>
      <c r="VCL30" s="820"/>
      <c r="VCM30" s="820"/>
      <c r="VCN30" s="820"/>
      <c r="VCO30" s="820"/>
      <c r="VCP30" s="820"/>
      <c r="VCQ30" s="820"/>
      <c r="VCR30" s="820"/>
      <c r="VCS30" s="820"/>
      <c r="VCT30" s="820"/>
      <c r="VCU30" s="820"/>
      <c r="VCV30" s="820"/>
      <c r="VCW30" s="820"/>
      <c r="VCX30" s="820"/>
      <c r="VCY30" s="820"/>
      <c r="VCZ30" s="820"/>
      <c r="VDA30" s="820"/>
      <c r="VDB30" s="820"/>
      <c r="VDC30" s="820"/>
      <c r="VDD30" s="820"/>
      <c r="VDE30" s="820"/>
      <c r="VDF30" s="820"/>
      <c r="VDG30" s="820"/>
      <c r="VDH30" s="820"/>
      <c r="VDI30" s="820"/>
      <c r="VDJ30" s="820"/>
      <c r="VDK30" s="820"/>
      <c r="VDL30" s="820"/>
      <c r="VDM30" s="820"/>
      <c r="VDN30" s="820"/>
      <c r="VDO30" s="820"/>
      <c r="VDP30" s="820"/>
      <c r="VDQ30" s="820"/>
      <c r="VDR30" s="820"/>
      <c r="VDS30" s="820"/>
      <c r="VDT30" s="820"/>
      <c r="VDU30" s="820"/>
      <c r="VDV30" s="820"/>
      <c r="VDW30" s="820"/>
      <c r="VDX30" s="820"/>
      <c r="VDY30" s="820"/>
      <c r="VDZ30" s="820"/>
      <c r="VEA30" s="820"/>
      <c r="VEB30" s="820"/>
      <c r="VEC30" s="820"/>
      <c r="VED30" s="820"/>
      <c r="VEE30" s="820"/>
      <c r="VEF30" s="820"/>
      <c r="VEG30" s="820"/>
      <c r="VEH30" s="820"/>
      <c r="VEI30" s="820"/>
      <c r="VEJ30" s="820"/>
      <c r="VEK30" s="820"/>
      <c r="VEL30" s="820"/>
      <c r="VEM30" s="820"/>
      <c r="VEN30" s="820"/>
      <c r="VEO30" s="820"/>
      <c r="VEP30" s="820"/>
      <c r="VEQ30" s="820"/>
      <c r="VER30" s="820"/>
      <c r="VES30" s="820"/>
      <c r="VET30" s="820"/>
      <c r="VEU30" s="820"/>
      <c r="VEV30" s="820"/>
      <c r="VEW30" s="820"/>
      <c r="VEX30" s="820"/>
      <c r="VEY30" s="820"/>
      <c r="VEZ30" s="820"/>
      <c r="VFA30" s="820"/>
      <c r="VFB30" s="820"/>
      <c r="VFC30" s="820"/>
      <c r="VFD30" s="820"/>
      <c r="VFE30" s="820"/>
      <c r="VFF30" s="820"/>
      <c r="VFG30" s="820"/>
      <c r="VFH30" s="820"/>
      <c r="VFI30" s="820"/>
      <c r="VFJ30" s="820"/>
      <c r="VFK30" s="820"/>
      <c r="VFL30" s="820"/>
      <c r="VFM30" s="820"/>
      <c r="VFN30" s="820"/>
      <c r="VFO30" s="820"/>
      <c r="VFP30" s="820"/>
      <c r="VFQ30" s="820"/>
      <c r="VFR30" s="820"/>
      <c r="VFS30" s="820"/>
      <c r="VFT30" s="820"/>
      <c r="VFU30" s="820"/>
      <c r="VFV30" s="820"/>
      <c r="VFW30" s="820"/>
      <c r="VFX30" s="820"/>
      <c r="VFY30" s="820"/>
      <c r="VFZ30" s="820"/>
      <c r="VGA30" s="820"/>
      <c r="VGB30" s="820"/>
      <c r="VGC30" s="820"/>
      <c r="VGD30" s="820"/>
      <c r="VGE30" s="820"/>
      <c r="VGF30" s="820"/>
      <c r="VGG30" s="820"/>
      <c r="VGH30" s="820"/>
      <c r="VGI30" s="820"/>
      <c r="VGJ30" s="820"/>
      <c r="VGK30" s="820"/>
      <c r="VGL30" s="820"/>
      <c r="VGM30" s="820"/>
      <c r="VGN30" s="820"/>
      <c r="VGO30" s="820"/>
      <c r="VGP30" s="820"/>
      <c r="VGQ30" s="820"/>
      <c r="VGR30" s="820"/>
      <c r="VGS30" s="820"/>
      <c r="VGT30" s="820"/>
      <c r="VGU30" s="820"/>
      <c r="VGV30" s="820"/>
      <c r="VGW30" s="820"/>
      <c r="VGX30" s="820"/>
      <c r="VGY30" s="820"/>
      <c r="VGZ30" s="820"/>
      <c r="VHA30" s="820"/>
      <c r="VHB30" s="820"/>
      <c r="VHC30" s="820"/>
      <c r="VHD30" s="820"/>
      <c r="VHE30" s="820"/>
      <c r="VHF30" s="820"/>
      <c r="VHG30" s="820"/>
      <c r="VHH30" s="820"/>
      <c r="VHI30" s="820"/>
      <c r="VHJ30" s="820"/>
      <c r="VHK30" s="820"/>
      <c r="VHL30" s="820"/>
      <c r="VHM30" s="820"/>
      <c r="VHN30" s="820"/>
      <c r="VHO30" s="820"/>
      <c r="VHP30" s="820"/>
      <c r="VHQ30" s="820"/>
      <c r="VHR30" s="820"/>
      <c r="VHS30" s="820"/>
      <c r="VHT30" s="820"/>
      <c r="VHU30" s="820"/>
      <c r="VHV30" s="820"/>
      <c r="VHW30" s="820"/>
      <c r="VHX30" s="820"/>
      <c r="VHY30" s="820"/>
      <c r="VHZ30" s="820"/>
      <c r="VIA30" s="820"/>
      <c r="VIB30" s="820"/>
      <c r="VIC30" s="820"/>
      <c r="VID30" s="820"/>
      <c r="VIE30" s="820"/>
      <c r="VIF30" s="820"/>
      <c r="VIG30" s="820"/>
      <c r="VIH30" s="820"/>
      <c r="VII30" s="820"/>
      <c r="VIJ30" s="820"/>
      <c r="VIK30" s="820"/>
      <c r="VIL30" s="820"/>
      <c r="VIM30" s="820"/>
      <c r="VIN30" s="820"/>
      <c r="VIO30" s="820"/>
      <c r="VIP30" s="820"/>
      <c r="VIQ30" s="820"/>
      <c r="VIR30" s="820"/>
      <c r="VIS30" s="820"/>
      <c r="VIT30" s="820"/>
      <c r="VIU30" s="820"/>
      <c r="VIV30" s="820"/>
      <c r="VIW30" s="820"/>
      <c r="VIX30" s="820"/>
      <c r="VIY30" s="820"/>
      <c r="VIZ30" s="820"/>
      <c r="VJA30" s="820"/>
      <c r="VJB30" s="820"/>
      <c r="VJC30" s="820"/>
      <c r="VJD30" s="820"/>
      <c r="VJE30" s="820"/>
      <c r="VJF30" s="820"/>
      <c r="VJG30" s="820"/>
      <c r="VJH30" s="820"/>
      <c r="VJI30" s="820"/>
      <c r="VJJ30" s="820"/>
      <c r="VJK30" s="820"/>
      <c r="VJL30" s="820"/>
      <c r="VJM30" s="820"/>
      <c r="VJN30" s="820"/>
      <c r="VJO30" s="820"/>
      <c r="VJP30" s="820"/>
      <c r="VJQ30" s="820"/>
      <c r="VJR30" s="820"/>
      <c r="VJS30" s="820"/>
      <c r="VJT30" s="820"/>
      <c r="VJU30" s="820"/>
      <c r="VJV30" s="820"/>
      <c r="VJW30" s="820"/>
      <c r="VJX30" s="820"/>
      <c r="VJY30" s="820"/>
      <c r="VJZ30" s="820"/>
      <c r="VKA30" s="820"/>
      <c r="VKB30" s="820"/>
      <c r="VKC30" s="820"/>
      <c r="VKD30" s="820"/>
      <c r="VKE30" s="820"/>
      <c r="VKF30" s="820"/>
      <c r="VKG30" s="820"/>
      <c r="VKH30" s="820"/>
      <c r="VKI30" s="820"/>
      <c r="VKJ30" s="820"/>
      <c r="VKK30" s="820"/>
      <c r="VKL30" s="820"/>
      <c r="VKM30" s="820"/>
      <c r="VKN30" s="820"/>
      <c r="VKO30" s="820"/>
      <c r="VKP30" s="820"/>
      <c r="VKQ30" s="820"/>
      <c r="VKR30" s="820"/>
      <c r="VKS30" s="820"/>
      <c r="VKT30" s="820"/>
      <c r="VKU30" s="820"/>
      <c r="VKV30" s="820"/>
      <c r="VKW30" s="820"/>
      <c r="VKX30" s="820"/>
      <c r="VKY30" s="820"/>
      <c r="VKZ30" s="820"/>
      <c r="VLA30" s="820"/>
      <c r="VLB30" s="820"/>
      <c r="VLC30" s="820"/>
      <c r="VLD30" s="820"/>
      <c r="VLE30" s="820"/>
      <c r="VLF30" s="820"/>
      <c r="VLG30" s="820"/>
      <c r="VLH30" s="820"/>
      <c r="VLI30" s="820"/>
      <c r="VLJ30" s="820"/>
      <c r="VLK30" s="820"/>
      <c r="VLL30" s="820"/>
      <c r="VLM30" s="820"/>
      <c r="VLN30" s="820"/>
      <c r="VLO30" s="820"/>
      <c r="VLP30" s="820"/>
      <c r="VLQ30" s="820"/>
      <c r="VLR30" s="820"/>
      <c r="VLS30" s="820"/>
      <c r="VLT30" s="820"/>
      <c r="VLU30" s="820"/>
      <c r="VLV30" s="820"/>
      <c r="VLW30" s="820"/>
      <c r="VLX30" s="820"/>
      <c r="VLY30" s="820"/>
      <c r="VLZ30" s="820"/>
      <c r="VMA30" s="820"/>
      <c r="VMB30" s="820"/>
      <c r="VMC30" s="820"/>
      <c r="VMD30" s="820"/>
      <c r="VME30" s="820"/>
      <c r="VMF30" s="820"/>
      <c r="VMG30" s="820"/>
      <c r="VMH30" s="820"/>
      <c r="VMI30" s="820"/>
      <c r="VMJ30" s="820"/>
      <c r="VMK30" s="820"/>
      <c r="VML30" s="820"/>
      <c r="VMM30" s="820"/>
      <c r="VMN30" s="820"/>
      <c r="VMO30" s="820"/>
      <c r="VMP30" s="820"/>
      <c r="VMQ30" s="820"/>
      <c r="VMR30" s="820"/>
      <c r="VMS30" s="820"/>
      <c r="VMT30" s="820"/>
      <c r="VMU30" s="820"/>
      <c r="VMV30" s="820"/>
      <c r="VMW30" s="820"/>
      <c r="VMX30" s="820"/>
      <c r="VMY30" s="820"/>
      <c r="VMZ30" s="820"/>
      <c r="VNA30" s="820"/>
      <c r="VNB30" s="820"/>
      <c r="VNC30" s="820"/>
      <c r="VND30" s="820"/>
      <c r="VNE30" s="820"/>
      <c r="VNF30" s="820"/>
      <c r="VNG30" s="820"/>
      <c r="VNH30" s="820"/>
      <c r="VNI30" s="820"/>
      <c r="VNJ30" s="820"/>
      <c r="VNK30" s="820"/>
      <c r="VNL30" s="820"/>
      <c r="VNM30" s="820"/>
      <c r="VNN30" s="820"/>
      <c r="VNO30" s="820"/>
      <c r="VNP30" s="820"/>
      <c r="VNQ30" s="820"/>
      <c r="VNR30" s="820"/>
      <c r="VNS30" s="820"/>
      <c r="VNT30" s="820"/>
      <c r="VNU30" s="820"/>
      <c r="VNV30" s="820"/>
      <c r="VNW30" s="820"/>
      <c r="VNX30" s="820"/>
      <c r="VNY30" s="820"/>
      <c r="VNZ30" s="820"/>
      <c r="VOA30" s="820"/>
      <c r="VOB30" s="820"/>
      <c r="VOC30" s="820"/>
      <c r="VOD30" s="820"/>
      <c r="VOE30" s="820"/>
      <c r="VOF30" s="820"/>
      <c r="VOG30" s="820"/>
      <c r="VOH30" s="820"/>
      <c r="VOI30" s="820"/>
      <c r="VOJ30" s="820"/>
      <c r="VOK30" s="820"/>
      <c r="VOL30" s="820"/>
      <c r="VOM30" s="820"/>
      <c r="VON30" s="820"/>
      <c r="VOO30" s="820"/>
      <c r="VOP30" s="820"/>
      <c r="VOQ30" s="820"/>
      <c r="VOR30" s="820"/>
      <c r="VOS30" s="820"/>
      <c r="VOT30" s="820"/>
      <c r="VOU30" s="820"/>
      <c r="VOV30" s="820"/>
      <c r="VOW30" s="820"/>
      <c r="VOX30" s="820"/>
      <c r="VOY30" s="820"/>
      <c r="VOZ30" s="820"/>
      <c r="VPA30" s="820"/>
      <c r="VPB30" s="820"/>
      <c r="VPC30" s="820"/>
      <c r="VPD30" s="820"/>
      <c r="VPE30" s="820"/>
      <c r="VPF30" s="820"/>
      <c r="VPG30" s="820"/>
      <c r="VPH30" s="820"/>
      <c r="VPI30" s="820"/>
      <c r="VPJ30" s="820"/>
      <c r="VPK30" s="820"/>
      <c r="VPL30" s="820"/>
      <c r="VPM30" s="820"/>
      <c r="VPN30" s="820"/>
      <c r="VPO30" s="820"/>
      <c r="VPP30" s="820"/>
      <c r="VPQ30" s="820"/>
      <c r="VPR30" s="820"/>
      <c r="VPS30" s="820"/>
      <c r="VPT30" s="820"/>
      <c r="VPU30" s="820"/>
      <c r="VPV30" s="820"/>
      <c r="VPW30" s="820"/>
      <c r="VPX30" s="820"/>
      <c r="VPY30" s="820"/>
      <c r="VPZ30" s="820"/>
      <c r="VQA30" s="820"/>
      <c r="VQB30" s="820"/>
      <c r="VQC30" s="820"/>
      <c r="VQD30" s="820"/>
      <c r="VQE30" s="820"/>
      <c r="VQF30" s="820"/>
      <c r="VQG30" s="820"/>
      <c r="VQH30" s="820"/>
      <c r="VQI30" s="820"/>
      <c r="VQJ30" s="820"/>
      <c r="VQK30" s="820"/>
      <c r="VQL30" s="820"/>
      <c r="VQM30" s="820"/>
      <c r="VQN30" s="820"/>
      <c r="VQO30" s="820"/>
      <c r="VQP30" s="820"/>
      <c r="VQQ30" s="820"/>
      <c r="VQR30" s="820"/>
      <c r="VQS30" s="820"/>
      <c r="VQT30" s="820"/>
      <c r="VQU30" s="820"/>
      <c r="VQV30" s="820"/>
      <c r="VQW30" s="820"/>
      <c r="VQX30" s="820"/>
      <c r="VQY30" s="820"/>
      <c r="VQZ30" s="820"/>
      <c r="VRA30" s="820"/>
      <c r="VRB30" s="820"/>
      <c r="VRC30" s="820"/>
      <c r="VRD30" s="820"/>
      <c r="VRE30" s="820"/>
      <c r="VRF30" s="820"/>
      <c r="VRG30" s="820"/>
      <c r="VRH30" s="820"/>
      <c r="VRI30" s="820"/>
      <c r="VRJ30" s="820"/>
      <c r="VRK30" s="820"/>
      <c r="VRL30" s="820"/>
      <c r="VRM30" s="820"/>
      <c r="VRN30" s="820"/>
      <c r="VRO30" s="820"/>
      <c r="VRP30" s="820"/>
      <c r="VRQ30" s="820"/>
      <c r="VRR30" s="820"/>
      <c r="VRS30" s="820"/>
      <c r="VRT30" s="820"/>
      <c r="VRU30" s="820"/>
      <c r="VRV30" s="820"/>
      <c r="VRW30" s="820"/>
      <c r="VRX30" s="820"/>
      <c r="VRY30" s="820"/>
      <c r="VRZ30" s="820"/>
      <c r="VSA30" s="820"/>
      <c r="VSB30" s="820"/>
      <c r="VSC30" s="820"/>
      <c r="VSD30" s="820"/>
      <c r="VSE30" s="820"/>
      <c r="VSF30" s="820"/>
      <c r="VSG30" s="820"/>
      <c r="VSH30" s="820"/>
      <c r="VSI30" s="820"/>
      <c r="VSJ30" s="820"/>
      <c r="VSK30" s="820"/>
      <c r="VSL30" s="820"/>
      <c r="VSM30" s="820"/>
      <c r="VSN30" s="820"/>
      <c r="VSO30" s="820"/>
      <c r="VSP30" s="820"/>
      <c r="VSQ30" s="820"/>
      <c r="VSR30" s="820"/>
      <c r="VSS30" s="820"/>
      <c r="VST30" s="820"/>
      <c r="VSU30" s="820"/>
      <c r="VSV30" s="820"/>
      <c r="VSW30" s="820"/>
      <c r="VSX30" s="820"/>
      <c r="VSY30" s="820"/>
      <c r="VSZ30" s="820"/>
      <c r="VTA30" s="820"/>
      <c r="VTB30" s="820"/>
      <c r="VTC30" s="820"/>
      <c r="VTD30" s="820"/>
      <c r="VTE30" s="820"/>
      <c r="VTF30" s="820"/>
      <c r="VTG30" s="820"/>
      <c r="VTH30" s="820"/>
      <c r="VTI30" s="820"/>
      <c r="VTJ30" s="820"/>
      <c r="VTK30" s="820"/>
      <c r="VTL30" s="820"/>
      <c r="VTM30" s="820"/>
      <c r="VTN30" s="820"/>
      <c r="VTO30" s="820"/>
      <c r="VTP30" s="820"/>
      <c r="VTQ30" s="820"/>
      <c r="VTR30" s="820"/>
      <c r="VTS30" s="820"/>
      <c r="VTT30" s="820"/>
      <c r="VTU30" s="820"/>
      <c r="VTV30" s="820"/>
      <c r="VTW30" s="820"/>
      <c r="VTX30" s="820"/>
      <c r="VTY30" s="820"/>
      <c r="VTZ30" s="820"/>
      <c r="VUA30" s="820"/>
      <c r="VUB30" s="820"/>
      <c r="VUC30" s="820"/>
      <c r="VUD30" s="820"/>
      <c r="VUE30" s="820"/>
      <c r="VUF30" s="820"/>
      <c r="VUG30" s="820"/>
      <c r="VUH30" s="820"/>
      <c r="VUI30" s="820"/>
      <c r="VUJ30" s="820"/>
      <c r="VUK30" s="820"/>
      <c r="VUL30" s="820"/>
      <c r="VUM30" s="820"/>
      <c r="VUN30" s="820"/>
      <c r="VUO30" s="820"/>
      <c r="VUP30" s="820"/>
      <c r="VUQ30" s="820"/>
      <c r="VUR30" s="820"/>
      <c r="VUS30" s="820"/>
      <c r="VUT30" s="820"/>
      <c r="VUU30" s="820"/>
      <c r="VUV30" s="820"/>
      <c r="VUW30" s="820"/>
      <c r="VUX30" s="820"/>
      <c r="VUY30" s="820"/>
      <c r="VUZ30" s="820"/>
      <c r="VVA30" s="820"/>
      <c r="VVB30" s="820"/>
      <c r="VVC30" s="820"/>
      <c r="VVD30" s="820"/>
      <c r="VVE30" s="820"/>
      <c r="VVF30" s="820"/>
      <c r="VVG30" s="820"/>
      <c r="VVH30" s="820"/>
      <c r="VVI30" s="820"/>
      <c r="VVJ30" s="820"/>
      <c r="VVK30" s="820"/>
      <c r="VVL30" s="820"/>
      <c r="VVM30" s="820"/>
      <c r="VVN30" s="820"/>
      <c r="VVO30" s="820"/>
      <c r="VVP30" s="820"/>
      <c r="VVQ30" s="820"/>
      <c r="VVR30" s="820"/>
      <c r="VVS30" s="820"/>
      <c r="VVT30" s="820"/>
      <c r="VVU30" s="820"/>
      <c r="VVV30" s="820"/>
      <c r="VVW30" s="820"/>
      <c r="VVX30" s="820"/>
      <c r="VVY30" s="820"/>
      <c r="VVZ30" s="820"/>
      <c r="VWA30" s="820"/>
      <c r="VWB30" s="820"/>
      <c r="VWC30" s="820"/>
      <c r="VWD30" s="820"/>
      <c r="VWE30" s="820"/>
      <c r="VWF30" s="820"/>
      <c r="VWG30" s="820"/>
      <c r="VWH30" s="820"/>
      <c r="VWI30" s="820"/>
      <c r="VWJ30" s="820"/>
      <c r="VWK30" s="820"/>
      <c r="VWL30" s="820"/>
      <c r="VWM30" s="820"/>
      <c r="VWN30" s="820"/>
      <c r="VWO30" s="820"/>
      <c r="VWP30" s="820"/>
      <c r="VWQ30" s="820"/>
      <c r="VWR30" s="820"/>
      <c r="VWS30" s="820"/>
      <c r="VWT30" s="820"/>
      <c r="VWU30" s="820"/>
      <c r="VWV30" s="820"/>
      <c r="VWW30" s="820"/>
      <c r="VWX30" s="820"/>
      <c r="VWY30" s="820"/>
      <c r="VWZ30" s="820"/>
      <c r="VXA30" s="820"/>
      <c r="VXB30" s="820"/>
      <c r="VXC30" s="820"/>
      <c r="VXD30" s="820"/>
      <c r="VXE30" s="820"/>
      <c r="VXF30" s="820"/>
      <c r="VXG30" s="820"/>
      <c r="VXH30" s="820"/>
      <c r="VXI30" s="820"/>
      <c r="VXJ30" s="820"/>
      <c r="VXK30" s="820"/>
      <c r="VXL30" s="820"/>
      <c r="VXM30" s="820"/>
      <c r="VXN30" s="820"/>
      <c r="VXO30" s="820"/>
      <c r="VXP30" s="820"/>
      <c r="VXQ30" s="820"/>
      <c r="VXR30" s="820"/>
      <c r="VXS30" s="820"/>
      <c r="VXT30" s="820"/>
      <c r="VXU30" s="820"/>
      <c r="VXV30" s="820"/>
      <c r="VXW30" s="820"/>
      <c r="VXX30" s="820"/>
      <c r="VXY30" s="820"/>
      <c r="VXZ30" s="820"/>
      <c r="VYA30" s="820"/>
      <c r="VYB30" s="820"/>
      <c r="VYC30" s="820"/>
      <c r="VYD30" s="820"/>
      <c r="VYE30" s="820"/>
      <c r="VYF30" s="820"/>
      <c r="VYG30" s="820"/>
      <c r="VYH30" s="820"/>
      <c r="VYI30" s="820"/>
      <c r="VYJ30" s="820"/>
      <c r="VYK30" s="820"/>
      <c r="VYL30" s="820"/>
      <c r="VYM30" s="820"/>
      <c r="VYN30" s="820"/>
      <c r="VYO30" s="820"/>
      <c r="VYP30" s="820"/>
      <c r="VYQ30" s="820"/>
      <c r="VYR30" s="820"/>
      <c r="VYS30" s="820"/>
      <c r="VYT30" s="820"/>
      <c r="VYU30" s="820"/>
      <c r="VYV30" s="820"/>
      <c r="VYW30" s="820"/>
      <c r="VYX30" s="820"/>
      <c r="VYY30" s="820"/>
      <c r="VYZ30" s="820"/>
      <c r="VZA30" s="820"/>
      <c r="VZB30" s="820"/>
      <c r="VZC30" s="820"/>
      <c r="VZD30" s="820"/>
      <c r="VZE30" s="820"/>
      <c r="VZF30" s="820"/>
      <c r="VZG30" s="820"/>
      <c r="VZH30" s="820"/>
      <c r="VZI30" s="820"/>
      <c r="VZJ30" s="820"/>
      <c r="VZK30" s="820"/>
      <c r="VZL30" s="820"/>
      <c r="VZM30" s="820"/>
      <c r="VZN30" s="820"/>
      <c r="VZO30" s="820"/>
      <c r="VZP30" s="820"/>
      <c r="VZQ30" s="820"/>
      <c r="VZR30" s="820"/>
      <c r="VZS30" s="820"/>
      <c r="VZT30" s="820"/>
      <c r="VZU30" s="820"/>
      <c r="VZV30" s="820"/>
      <c r="VZW30" s="820"/>
      <c r="VZX30" s="820"/>
      <c r="VZY30" s="820"/>
      <c r="VZZ30" s="820"/>
      <c r="WAA30" s="820"/>
      <c r="WAB30" s="820"/>
      <c r="WAC30" s="820"/>
      <c r="WAD30" s="820"/>
      <c r="WAE30" s="820"/>
      <c r="WAF30" s="820"/>
      <c r="WAG30" s="820"/>
      <c r="WAH30" s="820"/>
      <c r="WAI30" s="820"/>
      <c r="WAJ30" s="820"/>
      <c r="WAK30" s="820"/>
      <c r="WAL30" s="820"/>
      <c r="WAM30" s="820"/>
      <c r="WAN30" s="820"/>
      <c r="WAO30" s="820"/>
      <c r="WAP30" s="820"/>
      <c r="WAQ30" s="820"/>
      <c r="WAR30" s="820"/>
      <c r="WAS30" s="820"/>
      <c r="WAT30" s="820"/>
      <c r="WAU30" s="820"/>
      <c r="WAV30" s="820"/>
      <c r="WAW30" s="820"/>
      <c r="WAX30" s="820"/>
      <c r="WAY30" s="820"/>
      <c r="WAZ30" s="820"/>
      <c r="WBA30" s="820"/>
      <c r="WBB30" s="820"/>
      <c r="WBC30" s="820"/>
      <c r="WBD30" s="820"/>
      <c r="WBE30" s="820"/>
      <c r="WBF30" s="820"/>
      <c r="WBG30" s="820"/>
      <c r="WBH30" s="820"/>
      <c r="WBI30" s="820"/>
      <c r="WBJ30" s="820"/>
      <c r="WBK30" s="820"/>
      <c r="WBL30" s="820"/>
      <c r="WBM30" s="820"/>
      <c r="WBN30" s="820"/>
      <c r="WBO30" s="820"/>
      <c r="WBP30" s="820"/>
      <c r="WBQ30" s="820"/>
      <c r="WBR30" s="820"/>
      <c r="WBS30" s="820"/>
      <c r="WBT30" s="820"/>
      <c r="WBU30" s="820"/>
      <c r="WBV30" s="820"/>
      <c r="WBW30" s="820"/>
      <c r="WBX30" s="820"/>
      <c r="WBY30" s="820"/>
      <c r="WBZ30" s="820"/>
      <c r="WCA30" s="820"/>
      <c r="WCB30" s="820"/>
      <c r="WCC30" s="820"/>
      <c r="WCD30" s="820"/>
      <c r="WCE30" s="820"/>
      <c r="WCF30" s="820"/>
      <c r="WCG30" s="820"/>
      <c r="WCH30" s="820"/>
      <c r="WCI30" s="820"/>
      <c r="WCJ30" s="820"/>
      <c r="WCK30" s="820"/>
      <c r="WCL30" s="820"/>
      <c r="WCM30" s="820"/>
      <c r="WCN30" s="820"/>
      <c r="WCO30" s="820"/>
      <c r="WCP30" s="820"/>
      <c r="WCQ30" s="820"/>
      <c r="WCR30" s="820"/>
      <c r="WCS30" s="820"/>
      <c r="WCT30" s="820"/>
      <c r="WCU30" s="820"/>
      <c r="WCV30" s="820"/>
      <c r="WCW30" s="820"/>
      <c r="WCX30" s="820"/>
      <c r="WCY30" s="820"/>
      <c r="WCZ30" s="820"/>
      <c r="WDA30" s="820"/>
      <c r="WDB30" s="820"/>
      <c r="WDC30" s="820"/>
      <c r="WDD30" s="820"/>
      <c r="WDE30" s="820"/>
      <c r="WDF30" s="820"/>
      <c r="WDG30" s="820"/>
      <c r="WDH30" s="820"/>
      <c r="WDI30" s="820"/>
      <c r="WDJ30" s="820"/>
      <c r="WDK30" s="820"/>
      <c r="WDL30" s="820"/>
      <c r="WDM30" s="820"/>
      <c r="WDN30" s="820"/>
      <c r="WDO30" s="820"/>
      <c r="WDP30" s="820"/>
      <c r="WDQ30" s="820"/>
      <c r="WDR30" s="820"/>
      <c r="WDS30" s="820"/>
      <c r="WDT30" s="820"/>
      <c r="WDU30" s="820"/>
      <c r="WDV30" s="820"/>
      <c r="WDW30" s="820"/>
      <c r="WDX30" s="820"/>
      <c r="WDY30" s="820"/>
      <c r="WDZ30" s="820"/>
      <c r="WEA30" s="820"/>
      <c r="WEB30" s="820"/>
      <c r="WEC30" s="820"/>
      <c r="WED30" s="820"/>
      <c r="WEE30" s="820"/>
      <c r="WEF30" s="820"/>
      <c r="WEG30" s="820"/>
      <c r="WEH30" s="820"/>
      <c r="WEI30" s="820"/>
      <c r="WEJ30" s="820"/>
      <c r="WEK30" s="820"/>
      <c r="WEL30" s="820"/>
      <c r="WEM30" s="820"/>
      <c r="WEN30" s="820"/>
      <c r="WEO30" s="820"/>
      <c r="WEP30" s="820"/>
      <c r="WEQ30" s="820"/>
      <c r="WER30" s="820"/>
      <c r="WES30" s="820"/>
      <c r="WET30" s="820"/>
      <c r="WEU30" s="820"/>
      <c r="WEV30" s="820"/>
      <c r="WEW30" s="820"/>
      <c r="WEX30" s="820"/>
      <c r="WEY30" s="820"/>
      <c r="WEZ30" s="820"/>
      <c r="WFA30" s="820"/>
      <c r="WFB30" s="820"/>
      <c r="WFC30" s="820"/>
      <c r="WFD30" s="820"/>
      <c r="WFE30" s="820"/>
      <c r="WFF30" s="820"/>
      <c r="WFG30" s="820"/>
      <c r="WFH30" s="820"/>
      <c r="WFI30" s="820"/>
      <c r="WFJ30" s="820"/>
      <c r="WFK30" s="820"/>
      <c r="WFL30" s="820"/>
      <c r="WFM30" s="820"/>
      <c r="WFN30" s="820"/>
      <c r="WFO30" s="820"/>
      <c r="WFP30" s="820"/>
      <c r="WFQ30" s="820"/>
      <c r="WFR30" s="820"/>
      <c r="WFS30" s="820"/>
      <c r="WFT30" s="820"/>
      <c r="WFU30" s="820"/>
      <c r="WFV30" s="820"/>
      <c r="WFW30" s="820"/>
      <c r="WFX30" s="820"/>
      <c r="WFY30" s="820"/>
      <c r="WFZ30" s="820"/>
      <c r="WGA30" s="820"/>
      <c r="WGB30" s="820"/>
      <c r="WGC30" s="820"/>
      <c r="WGD30" s="820"/>
      <c r="WGE30" s="820"/>
      <c r="WGF30" s="820"/>
      <c r="WGG30" s="820"/>
      <c r="WGH30" s="820"/>
      <c r="WGI30" s="820"/>
      <c r="WGJ30" s="820"/>
      <c r="WGK30" s="820"/>
      <c r="WGL30" s="820"/>
      <c r="WGM30" s="820"/>
      <c r="WGN30" s="820"/>
      <c r="WGO30" s="820"/>
      <c r="WGP30" s="820"/>
      <c r="WGQ30" s="820"/>
      <c r="WGR30" s="820"/>
      <c r="WGS30" s="820"/>
      <c r="WGT30" s="820"/>
      <c r="WGU30" s="820"/>
      <c r="WGV30" s="820"/>
      <c r="WGW30" s="820"/>
      <c r="WGX30" s="820"/>
      <c r="WGY30" s="820"/>
      <c r="WGZ30" s="820"/>
      <c r="WHA30" s="820"/>
      <c r="WHB30" s="820"/>
      <c r="WHC30" s="820"/>
      <c r="WHD30" s="820"/>
      <c r="WHE30" s="820"/>
      <c r="WHF30" s="820"/>
      <c r="WHG30" s="820"/>
      <c r="WHH30" s="820"/>
      <c r="WHI30" s="820"/>
      <c r="WHJ30" s="820"/>
      <c r="WHK30" s="820"/>
      <c r="WHL30" s="820"/>
      <c r="WHM30" s="820"/>
      <c r="WHN30" s="820"/>
      <c r="WHO30" s="820"/>
      <c r="WHP30" s="820"/>
      <c r="WHQ30" s="820"/>
      <c r="WHR30" s="820"/>
      <c r="WHS30" s="820"/>
      <c r="WHT30" s="820"/>
      <c r="WHU30" s="820"/>
      <c r="WHV30" s="820"/>
      <c r="WHW30" s="820"/>
      <c r="WHX30" s="820"/>
      <c r="WHY30" s="820"/>
      <c r="WHZ30" s="820"/>
      <c r="WIA30" s="820"/>
      <c r="WIB30" s="820"/>
      <c r="WIC30" s="820"/>
      <c r="WID30" s="820"/>
      <c r="WIE30" s="820"/>
      <c r="WIF30" s="820"/>
      <c r="WIG30" s="820"/>
      <c r="WIH30" s="820"/>
      <c r="WII30" s="820"/>
      <c r="WIJ30" s="820"/>
      <c r="WIK30" s="820"/>
      <c r="WIL30" s="820"/>
      <c r="WIM30" s="820"/>
      <c r="WIN30" s="820"/>
      <c r="WIO30" s="820"/>
      <c r="WIP30" s="820"/>
      <c r="WIQ30" s="820"/>
      <c r="WIR30" s="820"/>
      <c r="WIS30" s="820"/>
      <c r="WIT30" s="820"/>
      <c r="WIU30" s="820"/>
      <c r="WIV30" s="820"/>
      <c r="WIW30" s="820"/>
      <c r="WIX30" s="820"/>
      <c r="WIY30" s="820"/>
      <c r="WIZ30" s="820"/>
      <c r="WJA30" s="820"/>
      <c r="WJB30" s="820"/>
      <c r="WJC30" s="820"/>
      <c r="WJD30" s="820"/>
      <c r="WJE30" s="820"/>
      <c r="WJF30" s="820"/>
      <c r="WJG30" s="820"/>
      <c r="WJH30" s="820"/>
      <c r="WJI30" s="820"/>
      <c r="WJJ30" s="820"/>
      <c r="WJK30" s="820"/>
      <c r="WJL30" s="820"/>
      <c r="WJM30" s="820"/>
      <c r="WJN30" s="820"/>
      <c r="WJO30" s="820"/>
      <c r="WJP30" s="820"/>
      <c r="WJQ30" s="820"/>
      <c r="WJR30" s="820"/>
      <c r="WJS30" s="820"/>
      <c r="WJT30" s="820"/>
      <c r="WJU30" s="820"/>
      <c r="WJV30" s="820"/>
      <c r="WJW30" s="820"/>
      <c r="WJX30" s="820"/>
      <c r="WJY30" s="820"/>
      <c r="WJZ30" s="820"/>
      <c r="WKA30" s="820"/>
      <c r="WKB30" s="820"/>
      <c r="WKC30" s="820"/>
      <c r="WKD30" s="820"/>
      <c r="WKE30" s="820"/>
      <c r="WKF30" s="820"/>
      <c r="WKG30" s="820"/>
      <c r="WKH30" s="820"/>
      <c r="WKI30" s="820"/>
      <c r="WKJ30" s="820"/>
      <c r="WKK30" s="820"/>
      <c r="WKL30" s="820"/>
      <c r="WKM30" s="820"/>
      <c r="WKN30" s="820"/>
      <c r="WKO30" s="820"/>
      <c r="WKP30" s="820"/>
      <c r="WKQ30" s="820"/>
      <c r="WKR30" s="820"/>
      <c r="WKS30" s="820"/>
      <c r="WKT30" s="820"/>
      <c r="WKU30" s="820"/>
      <c r="WKV30" s="820"/>
      <c r="WKW30" s="820"/>
      <c r="WKX30" s="820"/>
      <c r="WKY30" s="820"/>
      <c r="WKZ30" s="820"/>
      <c r="WLA30" s="820"/>
      <c r="WLB30" s="820"/>
      <c r="WLC30" s="820"/>
      <c r="WLD30" s="820"/>
      <c r="WLE30" s="820"/>
      <c r="WLF30" s="820"/>
      <c r="WLG30" s="820"/>
      <c r="WLH30" s="820"/>
      <c r="WLI30" s="820"/>
      <c r="WLJ30" s="820"/>
      <c r="WLK30" s="820"/>
      <c r="WLL30" s="820"/>
      <c r="WLM30" s="820"/>
      <c r="WLN30" s="820"/>
      <c r="WLO30" s="820"/>
      <c r="WLP30" s="820"/>
      <c r="WLQ30" s="820"/>
      <c r="WLR30" s="820"/>
      <c r="WLS30" s="820"/>
      <c r="WLT30" s="820"/>
      <c r="WLU30" s="820"/>
      <c r="WLV30" s="820"/>
      <c r="WLW30" s="820"/>
      <c r="WLX30" s="820"/>
      <c r="WLY30" s="820"/>
      <c r="WLZ30" s="820"/>
      <c r="WMA30" s="820"/>
      <c r="WMB30" s="820"/>
      <c r="WMC30" s="820"/>
      <c r="WMD30" s="820"/>
      <c r="WME30" s="820"/>
      <c r="WMF30" s="820"/>
      <c r="WMG30" s="820"/>
      <c r="WMH30" s="820"/>
      <c r="WMI30" s="820"/>
      <c r="WMJ30" s="820"/>
      <c r="WMK30" s="820"/>
      <c r="WML30" s="820"/>
      <c r="WMM30" s="820"/>
      <c r="WMN30" s="820"/>
      <c r="WMO30" s="820"/>
      <c r="WMP30" s="820"/>
      <c r="WMQ30" s="820"/>
      <c r="WMR30" s="820"/>
      <c r="WMS30" s="820"/>
      <c r="WMT30" s="820"/>
      <c r="WMU30" s="820"/>
      <c r="WMV30" s="820"/>
      <c r="WMW30" s="820"/>
      <c r="WMX30" s="820"/>
      <c r="WMY30" s="820"/>
      <c r="WMZ30" s="820"/>
      <c r="WNA30" s="820"/>
      <c r="WNB30" s="820"/>
      <c r="WNC30" s="820"/>
      <c r="WND30" s="820"/>
      <c r="WNE30" s="820"/>
      <c r="WNF30" s="820"/>
      <c r="WNG30" s="820"/>
      <c r="WNH30" s="820"/>
      <c r="WNI30" s="820"/>
      <c r="WNJ30" s="820"/>
      <c r="WNK30" s="820"/>
      <c r="WNL30" s="820"/>
      <c r="WNM30" s="820"/>
      <c r="WNN30" s="820"/>
      <c r="WNO30" s="820"/>
      <c r="WNP30" s="820"/>
      <c r="WNQ30" s="820"/>
      <c r="WNR30" s="820"/>
      <c r="WNS30" s="820"/>
      <c r="WNT30" s="820"/>
      <c r="WNU30" s="820"/>
      <c r="WNV30" s="820"/>
      <c r="WNW30" s="820"/>
      <c r="WNX30" s="820"/>
      <c r="WNY30" s="820"/>
      <c r="WNZ30" s="820"/>
      <c r="WOA30" s="820"/>
      <c r="WOB30" s="820"/>
      <c r="WOC30" s="820"/>
      <c r="WOD30" s="820"/>
      <c r="WOE30" s="820"/>
      <c r="WOF30" s="820"/>
      <c r="WOG30" s="820"/>
      <c r="WOH30" s="820"/>
      <c r="WOI30" s="820"/>
      <c r="WOJ30" s="820"/>
      <c r="WOK30" s="820"/>
      <c r="WOL30" s="820"/>
      <c r="WOM30" s="820"/>
      <c r="WON30" s="820"/>
      <c r="WOO30" s="820"/>
      <c r="WOP30" s="820"/>
      <c r="WOQ30" s="820"/>
      <c r="WOR30" s="820"/>
      <c r="WOS30" s="820"/>
      <c r="WOT30" s="820"/>
      <c r="WOU30" s="820"/>
      <c r="WOV30" s="820"/>
      <c r="WOW30" s="820"/>
      <c r="WOX30" s="820"/>
      <c r="WOY30" s="820"/>
      <c r="WOZ30" s="820"/>
      <c r="WPA30" s="820"/>
      <c r="WPB30" s="820"/>
      <c r="WPC30" s="820"/>
      <c r="WPD30" s="820"/>
      <c r="WPE30" s="820"/>
      <c r="WPF30" s="820"/>
      <c r="WPG30" s="820"/>
      <c r="WPH30" s="820"/>
      <c r="WPI30" s="820"/>
      <c r="WPJ30" s="820"/>
      <c r="WPK30" s="820"/>
      <c r="WPL30" s="820"/>
      <c r="WPM30" s="820"/>
      <c r="WPN30" s="820"/>
      <c r="WPO30" s="820"/>
      <c r="WPP30" s="820"/>
      <c r="WPQ30" s="820"/>
      <c r="WPR30" s="820"/>
      <c r="WPS30" s="820"/>
      <c r="WPT30" s="820"/>
      <c r="WPU30" s="820"/>
      <c r="WPV30" s="820"/>
      <c r="WPW30" s="820"/>
      <c r="WPX30" s="820"/>
      <c r="WPY30" s="820"/>
      <c r="WPZ30" s="820"/>
      <c r="WQA30" s="820"/>
      <c r="WQB30" s="820"/>
      <c r="WQC30" s="820"/>
      <c r="WQD30" s="820"/>
      <c r="WQE30" s="820"/>
      <c r="WQF30" s="820"/>
      <c r="WQG30" s="820"/>
      <c r="WQH30" s="820"/>
      <c r="WQI30" s="820"/>
      <c r="WQJ30" s="820"/>
      <c r="WQK30" s="820"/>
      <c r="WQL30" s="820"/>
      <c r="WQM30" s="820"/>
      <c r="WQN30" s="820"/>
      <c r="WQO30" s="820"/>
      <c r="WQP30" s="820"/>
      <c r="WQQ30" s="820"/>
      <c r="WQR30" s="820"/>
      <c r="WQS30" s="820"/>
      <c r="WQT30" s="820"/>
      <c r="WQU30" s="820"/>
      <c r="WQV30" s="820"/>
      <c r="WQW30" s="820"/>
      <c r="WQX30" s="820"/>
      <c r="WQY30" s="820"/>
      <c r="WQZ30" s="820"/>
      <c r="WRA30" s="820"/>
      <c r="WRB30" s="820"/>
      <c r="WRC30" s="820"/>
      <c r="WRD30" s="820"/>
      <c r="WRE30" s="820"/>
      <c r="WRF30" s="820"/>
      <c r="WRG30" s="820"/>
      <c r="WRH30" s="820"/>
      <c r="WRI30" s="820"/>
      <c r="WRJ30" s="820"/>
      <c r="WRK30" s="820"/>
      <c r="WRL30" s="820"/>
      <c r="WRM30" s="820"/>
      <c r="WRN30" s="820"/>
      <c r="WRO30" s="820"/>
      <c r="WRP30" s="820"/>
      <c r="WRQ30" s="820"/>
      <c r="WRR30" s="820"/>
      <c r="WRS30" s="820"/>
      <c r="WRT30" s="820"/>
      <c r="WRU30" s="820"/>
      <c r="WRV30" s="820"/>
      <c r="WRW30" s="820"/>
      <c r="WRX30" s="820"/>
      <c r="WRY30" s="820"/>
      <c r="WRZ30" s="820"/>
      <c r="WSA30" s="820"/>
      <c r="WSB30" s="820"/>
      <c r="WSC30" s="820"/>
      <c r="WSD30" s="820"/>
      <c r="WSE30" s="820"/>
      <c r="WSF30" s="820"/>
      <c r="WSG30" s="820"/>
      <c r="WSH30" s="820"/>
      <c r="WSI30" s="820"/>
      <c r="WSJ30" s="820"/>
      <c r="WSK30" s="820"/>
      <c r="WSL30" s="820"/>
      <c r="WSM30" s="820"/>
      <c r="WSN30" s="820"/>
      <c r="WSO30" s="820"/>
      <c r="WSP30" s="820"/>
      <c r="WSQ30" s="820"/>
      <c r="WSR30" s="820"/>
      <c r="WSS30" s="820"/>
      <c r="WST30" s="820"/>
      <c r="WSU30" s="820"/>
      <c r="WSV30" s="820"/>
      <c r="WSW30" s="820"/>
      <c r="WSX30" s="820"/>
      <c r="WSY30" s="820"/>
      <c r="WSZ30" s="820"/>
      <c r="WTA30" s="820"/>
      <c r="WTB30" s="820"/>
      <c r="WTC30" s="820"/>
      <c r="WTD30" s="820"/>
      <c r="WTE30" s="820"/>
      <c r="WTF30" s="820"/>
      <c r="WTG30" s="820"/>
      <c r="WTH30" s="820"/>
      <c r="WTI30" s="820"/>
      <c r="WTJ30" s="820"/>
      <c r="WTK30" s="820"/>
      <c r="WTL30" s="820"/>
      <c r="WTM30" s="820"/>
      <c r="WTN30" s="820"/>
      <c r="WTO30" s="820"/>
      <c r="WTP30" s="820"/>
      <c r="WTQ30" s="820"/>
      <c r="WTR30" s="820"/>
      <c r="WTS30" s="820"/>
      <c r="WTT30" s="820"/>
      <c r="WTU30" s="820"/>
      <c r="WTV30" s="820"/>
      <c r="WTW30" s="820"/>
      <c r="WTX30" s="820"/>
      <c r="WTY30" s="820"/>
      <c r="WTZ30" s="820"/>
      <c r="WUA30" s="820"/>
      <c r="WUB30" s="820"/>
      <c r="WUC30" s="820"/>
      <c r="WUD30" s="820"/>
      <c r="WUE30" s="820"/>
      <c r="WUF30" s="820"/>
      <c r="WUG30" s="820"/>
      <c r="WUH30" s="820"/>
      <c r="WUI30" s="820"/>
      <c r="WUJ30" s="820"/>
      <c r="WUK30" s="820"/>
      <c r="WUL30" s="820"/>
      <c r="WUM30" s="820"/>
      <c r="WUN30" s="820"/>
      <c r="WUO30" s="820"/>
      <c r="WUP30" s="820"/>
      <c r="WUQ30" s="820"/>
      <c r="WUR30" s="820"/>
      <c r="WUS30" s="820"/>
      <c r="WUT30" s="820"/>
      <c r="WUU30" s="820"/>
      <c r="WUV30" s="820"/>
      <c r="WUW30" s="820"/>
      <c r="WUX30" s="820"/>
      <c r="WUY30" s="820"/>
      <c r="WUZ30" s="820"/>
      <c r="WVA30" s="820"/>
      <c r="WVB30" s="820"/>
      <c r="WVC30" s="820"/>
      <c r="WVD30" s="820"/>
      <c r="WVE30" s="820"/>
      <c r="WVF30" s="820"/>
      <c r="WVG30" s="820"/>
      <c r="WVH30" s="820"/>
      <c r="WVI30" s="820"/>
      <c r="WVJ30" s="820"/>
      <c r="WVK30" s="820"/>
      <c r="WVL30" s="820"/>
      <c r="WVM30" s="820"/>
      <c r="WVN30" s="820"/>
      <c r="WVO30" s="820"/>
      <c r="WVP30" s="820"/>
      <c r="WVQ30" s="820"/>
      <c r="WVR30" s="820"/>
      <c r="WVS30" s="820"/>
      <c r="WVT30" s="820"/>
      <c r="WVU30" s="820"/>
      <c r="WVV30" s="820"/>
      <c r="WVW30" s="820"/>
      <c r="WVX30" s="820"/>
      <c r="WVY30" s="820"/>
      <c r="WVZ30" s="820"/>
      <c r="WWA30" s="820"/>
      <c r="WWB30" s="820"/>
      <c r="WWC30" s="820"/>
      <c r="WWD30" s="820"/>
      <c r="WWE30" s="820"/>
      <c r="WWF30" s="820"/>
      <c r="WWG30" s="820"/>
      <c r="WWH30" s="820"/>
      <c r="WWI30" s="820"/>
      <c r="WWJ30" s="820"/>
      <c r="WWK30" s="820"/>
      <c r="WWL30" s="820"/>
      <c r="WWM30" s="820"/>
      <c r="WWN30" s="820"/>
      <c r="WWO30" s="820"/>
      <c r="WWP30" s="820"/>
      <c r="WWQ30" s="820"/>
      <c r="WWR30" s="820"/>
      <c r="WWS30" s="820"/>
      <c r="WWT30" s="820"/>
      <c r="WWU30" s="820"/>
      <c r="WWV30" s="820"/>
      <c r="WWW30" s="820"/>
      <c r="WWX30" s="820"/>
      <c r="WWY30" s="820"/>
      <c r="WWZ30" s="820"/>
      <c r="WXA30" s="820"/>
      <c r="WXB30" s="820"/>
      <c r="WXC30" s="820"/>
      <c r="WXD30" s="820"/>
      <c r="WXE30" s="820"/>
      <c r="WXF30" s="820"/>
      <c r="WXG30" s="820"/>
      <c r="WXH30" s="820"/>
      <c r="WXI30" s="820"/>
      <c r="WXJ30" s="820"/>
      <c r="WXK30" s="820"/>
      <c r="WXL30" s="820"/>
      <c r="WXM30" s="820"/>
      <c r="WXN30" s="820"/>
      <c r="WXO30" s="820"/>
      <c r="WXP30" s="820"/>
      <c r="WXQ30" s="820"/>
      <c r="WXR30" s="820"/>
      <c r="WXS30" s="820"/>
      <c r="WXT30" s="820"/>
      <c r="WXU30" s="820"/>
      <c r="WXV30" s="820"/>
      <c r="WXW30" s="820"/>
      <c r="WXX30" s="820"/>
      <c r="WXY30" s="820"/>
      <c r="WXZ30" s="820"/>
      <c r="WYA30" s="820"/>
      <c r="WYB30" s="820"/>
      <c r="WYC30" s="820"/>
      <c r="WYD30" s="820"/>
      <c r="WYE30" s="820"/>
      <c r="WYF30" s="820"/>
      <c r="WYG30" s="820"/>
      <c r="WYH30" s="820"/>
      <c r="WYI30" s="820"/>
      <c r="WYJ30" s="820"/>
      <c r="WYK30" s="820"/>
      <c r="WYL30" s="820"/>
      <c r="WYM30" s="820"/>
      <c r="WYN30" s="820"/>
      <c r="WYO30" s="820"/>
      <c r="WYP30" s="820"/>
      <c r="WYQ30" s="820"/>
      <c r="WYR30" s="820"/>
      <c r="WYS30" s="820"/>
      <c r="WYT30" s="820"/>
      <c r="WYU30" s="820"/>
      <c r="WYV30" s="820"/>
      <c r="WYW30" s="820"/>
      <c r="WYX30" s="820"/>
      <c r="WYY30" s="820"/>
      <c r="WYZ30" s="820"/>
      <c r="WZA30" s="820"/>
      <c r="WZB30" s="820"/>
      <c r="WZC30" s="820"/>
      <c r="WZD30" s="820"/>
      <c r="WZE30" s="820"/>
      <c r="WZF30" s="820"/>
      <c r="WZG30" s="820"/>
      <c r="WZH30" s="820"/>
      <c r="WZI30" s="820"/>
      <c r="WZJ30" s="820"/>
      <c r="WZK30" s="820"/>
      <c r="WZL30" s="820"/>
      <c r="WZM30" s="820"/>
      <c r="WZN30" s="820"/>
      <c r="WZO30" s="820"/>
      <c r="WZP30" s="820"/>
      <c r="WZQ30" s="820"/>
      <c r="WZR30" s="820"/>
      <c r="WZS30" s="820"/>
      <c r="WZT30" s="820"/>
      <c r="WZU30" s="820"/>
      <c r="WZV30" s="820"/>
      <c r="WZW30" s="820"/>
      <c r="WZX30" s="820"/>
      <c r="WZY30" s="820"/>
      <c r="WZZ30" s="820"/>
      <c r="XAA30" s="820"/>
      <c r="XAB30" s="820"/>
      <c r="XAC30" s="820"/>
      <c r="XAD30" s="820"/>
      <c r="XAE30" s="820"/>
      <c r="XAF30" s="820"/>
      <c r="XAG30" s="820"/>
      <c r="XAH30" s="820"/>
      <c r="XAI30" s="820"/>
      <c r="XAJ30" s="820"/>
      <c r="XAK30" s="820"/>
      <c r="XAL30" s="820"/>
      <c r="XAM30" s="820"/>
      <c r="XAN30" s="820"/>
      <c r="XAO30" s="820"/>
      <c r="XAP30" s="820"/>
      <c r="XAQ30" s="820"/>
      <c r="XAR30" s="820"/>
      <c r="XAS30" s="820"/>
      <c r="XAT30" s="820"/>
      <c r="XAU30" s="820"/>
      <c r="XAV30" s="820"/>
      <c r="XAW30" s="820"/>
      <c r="XAX30" s="820"/>
      <c r="XAY30" s="820"/>
      <c r="XAZ30" s="820"/>
      <c r="XBA30" s="820"/>
      <c r="XBB30" s="820"/>
      <c r="XBC30" s="820"/>
      <c r="XBD30" s="820"/>
      <c r="XBE30" s="820"/>
      <c r="XBF30" s="820"/>
      <c r="XBG30" s="820"/>
      <c r="XBH30" s="820"/>
      <c r="XBI30" s="820"/>
      <c r="XBJ30" s="820"/>
      <c r="XBK30" s="820"/>
      <c r="XBL30" s="820"/>
      <c r="XBM30" s="820"/>
      <c r="XBN30" s="820"/>
      <c r="XBO30" s="820"/>
      <c r="XBP30" s="820"/>
      <c r="XBQ30" s="820"/>
      <c r="XBR30" s="820"/>
      <c r="XBS30" s="820"/>
      <c r="XBT30" s="820"/>
      <c r="XBU30" s="820"/>
      <c r="XBV30" s="820"/>
      <c r="XBW30" s="820"/>
      <c r="XBX30" s="820"/>
      <c r="XBY30" s="820"/>
      <c r="XBZ30" s="820"/>
      <c r="XCA30" s="820"/>
      <c r="XCB30" s="820"/>
      <c r="XCC30" s="820"/>
      <c r="XCD30" s="820"/>
      <c r="XCE30" s="820"/>
      <c r="XCF30" s="820"/>
      <c r="XCG30" s="820"/>
      <c r="XCH30" s="820"/>
      <c r="XCI30" s="820"/>
      <c r="XCJ30" s="820"/>
      <c r="XCK30" s="820"/>
      <c r="XCL30" s="820"/>
      <c r="XCM30" s="820"/>
      <c r="XCN30" s="820"/>
      <c r="XCO30" s="820"/>
      <c r="XCP30" s="820"/>
      <c r="XCQ30" s="820"/>
      <c r="XCR30" s="820"/>
      <c r="XCS30" s="820"/>
      <c r="XCT30" s="820"/>
      <c r="XCU30" s="820"/>
      <c r="XCV30" s="820"/>
      <c r="XCW30" s="820"/>
      <c r="XCX30" s="820"/>
      <c r="XCY30" s="820"/>
      <c r="XCZ30" s="820"/>
      <c r="XDA30" s="820"/>
      <c r="XDB30" s="820"/>
      <c r="XDC30" s="820"/>
      <c r="XDD30" s="820"/>
      <c r="XDE30" s="820"/>
      <c r="XDF30" s="820"/>
      <c r="XDG30" s="820"/>
      <c r="XDH30" s="820"/>
      <c r="XDI30" s="820"/>
      <c r="XDJ30" s="820"/>
      <c r="XDK30" s="820"/>
      <c r="XDL30" s="820"/>
      <c r="XDM30" s="820"/>
      <c r="XDN30" s="820"/>
      <c r="XDO30" s="820"/>
      <c r="XDP30" s="820"/>
      <c r="XDQ30" s="820"/>
      <c r="XDR30" s="820"/>
      <c r="XDS30" s="820"/>
      <c r="XDT30" s="820"/>
      <c r="XDU30" s="820"/>
      <c r="XDV30" s="820"/>
      <c r="XDW30" s="820"/>
      <c r="XDX30" s="820"/>
      <c r="XDY30" s="820"/>
      <c r="XDZ30" s="820"/>
      <c r="XEA30" s="820"/>
      <c r="XEB30" s="820"/>
      <c r="XEC30" s="820"/>
      <c r="XED30" s="820"/>
      <c r="XEE30" s="820"/>
      <c r="XEF30" s="820"/>
      <c r="XEG30" s="820"/>
      <c r="XEH30" s="820"/>
      <c r="XEI30" s="820"/>
      <c r="XEJ30" s="820"/>
      <c r="XEK30" s="820"/>
      <c r="XEL30" s="820"/>
      <c r="XEM30" s="820"/>
      <c r="XEN30" s="820"/>
      <c r="XEO30" s="820"/>
      <c r="XEP30" s="820"/>
      <c r="XEQ30" s="820"/>
      <c r="XER30" s="820"/>
      <c r="XES30" s="820"/>
      <c r="XET30" s="820"/>
      <c r="XEU30" s="820"/>
      <c r="XEV30" s="820"/>
      <c r="XEW30" s="820"/>
      <c r="XEX30" s="820"/>
      <c r="XEY30" s="820"/>
      <c r="XEZ30" s="820"/>
      <c r="XFA30" s="820"/>
      <c r="XFB30" s="820"/>
      <c r="XFC30" s="820"/>
      <c r="XFD30" s="820"/>
    </row>
    <row r="31" spans="1:16384" ht="34.15" customHeight="1" x14ac:dyDescent="0.25">
      <c r="A31" s="817" t="s">
        <v>1274</v>
      </c>
      <c r="B31" s="817"/>
      <c r="C31" s="817"/>
      <c r="D31" s="817"/>
      <c r="E31" s="817"/>
      <c r="F31" s="817"/>
      <c r="G31" s="817"/>
      <c r="H31" s="817"/>
      <c r="I31" s="817"/>
      <c r="J31" s="817"/>
      <c r="K31" s="817"/>
      <c r="L31" s="817"/>
      <c r="M31" s="817"/>
      <c r="N31" s="817"/>
      <c r="O31" s="817"/>
      <c r="P31" s="817"/>
      <c r="Q31" s="817"/>
      <c r="R31" s="817"/>
      <c r="S31" s="817"/>
      <c r="T31" s="817"/>
      <c r="U31" s="817"/>
      <c r="V31" s="817"/>
      <c r="W31" s="817"/>
      <c r="X31" s="817"/>
      <c r="Y31" s="817"/>
      <c r="Z31" s="817"/>
      <c r="AA31" s="817"/>
      <c r="AB31" s="817"/>
      <c r="AC31" s="817"/>
      <c r="AD31" s="817"/>
      <c r="AE31" s="817"/>
      <c r="AF31" s="817"/>
      <c r="AG31" s="817"/>
      <c r="AH31" s="817"/>
      <c r="AI31" s="817"/>
      <c r="AJ31" s="817"/>
      <c r="AK31" s="817"/>
      <c r="AL31" s="817"/>
      <c r="AM31" s="817"/>
      <c r="AN31" s="817"/>
      <c r="AO31" s="817"/>
      <c r="AP31" s="817"/>
      <c r="AQ31" s="817"/>
      <c r="AR31" s="817"/>
      <c r="AS31" s="817"/>
      <c r="AT31" s="817"/>
      <c r="AU31" s="817"/>
      <c r="AV31" s="817"/>
      <c r="AW31" s="817"/>
      <c r="AX31" s="817"/>
      <c r="AY31" s="573"/>
      <c r="AZ31" s="692"/>
      <c r="BA31" s="692"/>
      <c r="BB31" s="692"/>
    </row>
    <row r="32" spans="1:16384" ht="13.15" customHeight="1" x14ac:dyDescent="0.25">
      <c r="A32" s="817" t="s">
        <v>1260</v>
      </c>
      <c r="B32" s="817"/>
      <c r="C32" s="817"/>
      <c r="D32" s="817"/>
      <c r="E32" s="817"/>
      <c r="F32" s="817"/>
      <c r="G32" s="817"/>
      <c r="H32" s="817"/>
      <c r="I32" s="817"/>
      <c r="J32" s="819" t="s">
        <v>1261</v>
      </c>
      <c r="K32" s="819"/>
      <c r="L32" s="819"/>
      <c r="M32" s="819"/>
      <c r="N32" s="819"/>
      <c r="O32" s="819"/>
      <c r="P32" s="819"/>
      <c r="Q32" s="819"/>
      <c r="R32" s="819"/>
      <c r="S32" s="819"/>
      <c r="T32" s="819"/>
      <c r="U32" s="819"/>
      <c r="V32" s="819"/>
      <c r="W32" s="819"/>
      <c r="X32" s="819" t="s">
        <v>1275</v>
      </c>
      <c r="Y32" s="819"/>
      <c r="Z32" s="819"/>
      <c r="AA32" s="819"/>
      <c r="AB32" s="819"/>
      <c r="AC32" s="819"/>
      <c r="AD32" s="819"/>
      <c r="AE32" s="819"/>
      <c r="AF32" s="819"/>
      <c r="AG32" s="819"/>
      <c r="AH32" s="819"/>
      <c r="AI32" s="819"/>
      <c r="AJ32" s="819"/>
      <c r="AK32" s="819"/>
      <c r="AL32" s="819"/>
      <c r="AM32" s="819"/>
      <c r="AN32" s="819"/>
      <c r="AO32" s="819"/>
      <c r="AP32" s="819"/>
      <c r="AQ32" s="819"/>
      <c r="AR32" s="819"/>
      <c r="AS32" s="819"/>
      <c r="AT32" s="855" t="s">
        <v>1276</v>
      </c>
      <c r="AU32" s="855"/>
      <c r="AV32" s="855"/>
      <c r="AW32" s="855"/>
      <c r="AX32" s="855"/>
      <c r="AY32" s="855"/>
    </row>
    <row r="33" spans="1:54" ht="12.6" customHeight="1" x14ac:dyDescent="0.25">
      <c r="A33" s="817" t="s">
        <v>1277</v>
      </c>
      <c r="B33" s="817"/>
      <c r="C33" s="817"/>
      <c r="D33" s="817"/>
      <c r="E33" s="817"/>
      <c r="F33" s="817"/>
      <c r="G33" s="817"/>
      <c r="H33" s="817"/>
      <c r="I33" s="817"/>
      <c r="J33" s="849">
        <f>SUM(SUVAHAVUJ!N3)</f>
        <v>41031</v>
      </c>
      <c r="K33" s="849"/>
      <c r="L33" s="849"/>
      <c r="M33" s="849"/>
      <c r="N33" s="849"/>
      <c r="O33" s="849"/>
      <c r="P33" s="849"/>
      <c r="Q33" s="849"/>
      <c r="R33" s="849"/>
      <c r="S33" s="849"/>
      <c r="T33" s="849"/>
      <c r="U33" s="849"/>
      <c r="V33" s="849"/>
      <c r="W33" s="849"/>
      <c r="X33" s="849">
        <f>SUM(SUVAHAVUJ!X3)</f>
        <v>19438</v>
      </c>
      <c r="Y33" s="849"/>
      <c r="Z33" s="849"/>
      <c r="AA33" s="849"/>
      <c r="AB33" s="849"/>
      <c r="AC33" s="849"/>
      <c r="AD33" s="849"/>
      <c r="AE33" s="849"/>
      <c r="AF33" s="849"/>
      <c r="AG33" s="849"/>
      <c r="AH33" s="849"/>
      <c r="AI33" s="849"/>
      <c r="AJ33" s="849"/>
      <c r="AK33" s="849"/>
      <c r="AL33" s="849"/>
      <c r="AM33" s="849"/>
      <c r="AN33" s="849"/>
      <c r="AO33" s="849"/>
      <c r="AP33" s="849"/>
      <c r="AQ33" s="849"/>
      <c r="AR33" s="849"/>
      <c r="AS33" s="849"/>
      <c r="AT33" s="850" t="s">
        <v>1254</v>
      </c>
      <c r="AU33" s="850"/>
      <c r="AV33" s="850"/>
      <c r="AW33" s="850"/>
      <c r="AX33" s="850"/>
      <c r="AY33" s="850"/>
      <c r="AZ33" s="692"/>
      <c r="BA33" s="692"/>
      <c r="BB33" s="692"/>
    </row>
    <row r="34" spans="1:54" ht="12.6" customHeight="1" x14ac:dyDescent="0.25">
      <c r="A34" s="817" t="s">
        <v>1278</v>
      </c>
      <c r="B34" s="817"/>
      <c r="C34" s="817"/>
      <c r="D34" s="817"/>
      <c r="E34" s="817"/>
      <c r="F34" s="817"/>
      <c r="G34" s="817"/>
      <c r="H34" s="817"/>
      <c r="I34" s="817"/>
      <c r="J34" s="849">
        <f>SUM(SUVAHAVUJ!N149)</f>
        <v>0</v>
      </c>
      <c r="K34" s="849"/>
      <c r="L34" s="849"/>
      <c r="M34" s="849"/>
      <c r="N34" s="849"/>
      <c r="O34" s="849"/>
      <c r="P34" s="849"/>
      <c r="Q34" s="849"/>
      <c r="R34" s="849"/>
      <c r="S34" s="849"/>
      <c r="T34" s="849"/>
      <c r="U34" s="849"/>
      <c r="V34" s="849"/>
      <c r="W34" s="849"/>
      <c r="X34" s="849">
        <f>SUM(SUVAHAVUJ!X149)</f>
        <v>0</v>
      </c>
      <c r="Y34" s="849"/>
      <c r="Z34" s="849"/>
      <c r="AA34" s="849"/>
      <c r="AB34" s="849"/>
      <c r="AC34" s="849"/>
      <c r="AD34" s="849"/>
      <c r="AE34" s="849"/>
      <c r="AF34" s="849"/>
      <c r="AG34" s="849"/>
      <c r="AH34" s="849"/>
      <c r="AI34" s="849"/>
      <c r="AJ34" s="849"/>
      <c r="AK34" s="849"/>
      <c r="AL34" s="849"/>
      <c r="AM34" s="849"/>
      <c r="AN34" s="849"/>
      <c r="AO34" s="849"/>
      <c r="AP34" s="849"/>
      <c r="AQ34" s="849"/>
      <c r="AR34" s="849"/>
      <c r="AS34" s="849"/>
      <c r="AT34" s="850" t="s">
        <v>1254</v>
      </c>
      <c r="AU34" s="850"/>
      <c r="AV34" s="850"/>
      <c r="AW34" s="850"/>
      <c r="AX34" s="850"/>
      <c r="AY34" s="850"/>
      <c r="AZ34" s="692"/>
      <c r="BA34" s="692"/>
      <c r="BB34" s="692"/>
    </row>
    <row r="35" spans="1:54" ht="12.6" customHeight="1" x14ac:dyDescent="0.25">
      <c r="A35" s="817" t="s">
        <v>1279</v>
      </c>
      <c r="B35" s="817"/>
      <c r="C35" s="817"/>
      <c r="D35" s="817"/>
      <c r="E35" s="817"/>
      <c r="F35" s="817"/>
      <c r="G35" s="817"/>
      <c r="H35" s="817"/>
      <c r="I35" s="817"/>
      <c r="J35" s="849">
        <f>SUM(U19)</f>
        <v>1</v>
      </c>
      <c r="K35" s="849"/>
      <c r="L35" s="849"/>
      <c r="M35" s="849"/>
      <c r="N35" s="849"/>
      <c r="O35" s="849"/>
      <c r="P35" s="849"/>
      <c r="Q35" s="849"/>
      <c r="R35" s="849"/>
      <c r="S35" s="849"/>
      <c r="T35" s="849"/>
      <c r="U35" s="849"/>
      <c r="V35" s="849"/>
      <c r="W35" s="849"/>
      <c r="X35" s="849">
        <f>SUM(AH19)</f>
        <v>1</v>
      </c>
      <c r="Y35" s="849"/>
      <c r="Z35" s="849"/>
      <c r="AA35" s="849"/>
      <c r="AB35" s="849"/>
      <c r="AC35" s="849"/>
      <c r="AD35" s="849"/>
      <c r="AE35" s="849"/>
      <c r="AF35" s="849"/>
      <c r="AG35" s="849"/>
      <c r="AH35" s="849"/>
      <c r="AI35" s="849"/>
      <c r="AJ35" s="849"/>
      <c r="AK35" s="849"/>
      <c r="AL35" s="849"/>
      <c r="AM35" s="849"/>
      <c r="AN35" s="849"/>
      <c r="AO35" s="849"/>
      <c r="AP35" s="849"/>
      <c r="AQ35" s="849"/>
      <c r="AR35" s="849"/>
      <c r="AS35" s="849"/>
      <c r="AT35" s="850" t="s">
        <v>1254</v>
      </c>
      <c r="AU35" s="850"/>
      <c r="AV35" s="850"/>
      <c r="AW35" s="850"/>
      <c r="AX35" s="850"/>
      <c r="AY35" s="850"/>
      <c r="AZ35" s="692"/>
      <c r="BA35" s="692"/>
      <c r="BB35" s="692"/>
    </row>
    <row r="36" spans="1:54" ht="12.6" customHeight="1" x14ac:dyDescent="0.25">
      <c r="A36" s="820" t="s">
        <v>4960</v>
      </c>
      <c r="B36" s="820"/>
      <c r="C36" s="820"/>
      <c r="D36" s="820"/>
      <c r="E36" s="820"/>
      <c r="F36" s="820"/>
      <c r="G36" s="820"/>
      <c r="H36" s="820"/>
      <c r="I36" s="820"/>
      <c r="J36" s="820"/>
      <c r="K36" s="820"/>
      <c r="L36" s="820"/>
      <c r="M36" s="820"/>
      <c r="N36" s="820"/>
      <c r="O36" s="820"/>
      <c r="P36" s="820"/>
      <c r="Q36" s="820"/>
      <c r="R36" s="820"/>
      <c r="S36" s="820"/>
      <c r="T36" s="820"/>
      <c r="U36" s="820"/>
      <c r="V36" s="820"/>
      <c r="W36" s="820"/>
      <c r="X36" s="820"/>
      <c r="Y36" s="820"/>
      <c r="Z36" s="820"/>
      <c r="AA36" s="820"/>
      <c r="AB36" s="820"/>
      <c r="AC36" s="820"/>
      <c r="AD36" s="820"/>
      <c r="AE36" s="820"/>
      <c r="AF36" s="820"/>
      <c r="AG36" s="820"/>
      <c r="AH36" s="820"/>
      <c r="AI36" s="820"/>
      <c r="AJ36" s="820"/>
      <c r="AK36" s="820"/>
      <c r="AL36" s="820"/>
      <c r="AM36" s="820"/>
      <c r="AN36" s="820"/>
      <c r="AO36" s="820"/>
      <c r="AP36" s="820"/>
      <c r="AQ36" s="820"/>
      <c r="AR36" s="820"/>
      <c r="AS36" s="820"/>
      <c r="AT36" s="820"/>
      <c r="AU36" s="820"/>
      <c r="AV36" s="820"/>
      <c r="AW36" s="820"/>
      <c r="AX36" s="820"/>
      <c r="AY36" s="820"/>
      <c r="AZ36" s="820"/>
      <c r="BA36" s="820"/>
      <c r="BB36" s="820"/>
    </row>
    <row r="37" spans="1:54" ht="27" customHeight="1" x14ac:dyDescent="0.25">
      <c r="A37" s="817" t="s">
        <v>5454</v>
      </c>
      <c r="B37" s="817"/>
      <c r="C37" s="817"/>
      <c r="D37" s="817"/>
      <c r="E37" s="817"/>
      <c r="F37" s="817"/>
      <c r="G37" s="817"/>
      <c r="H37" s="817"/>
      <c r="I37" s="817"/>
      <c r="J37" s="817"/>
      <c r="K37" s="817"/>
      <c r="L37" s="817"/>
      <c r="M37" s="817"/>
      <c r="N37" s="817"/>
      <c r="O37" s="817"/>
      <c r="P37" s="817"/>
      <c r="Q37" s="817"/>
      <c r="R37" s="817"/>
      <c r="S37" s="817"/>
      <c r="T37" s="817"/>
      <c r="U37" s="817"/>
      <c r="V37" s="817"/>
      <c r="W37" s="817"/>
      <c r="X37" s="817"/>
      <c r="Y37" s="817"/>
      <c r="Z37" s="817"/>
      <c r="AA37" s="817"/>
      <c r="AB37" s="817"/>
      <c r="AC37" s="817"/>
      <c r="AD37" s="817"/>
      <c r="AE37" s="817"/>
      <c r="AF37" s="817"/>
      <c r="AG37" s="817"/>
      <c r="AH37" s="817"/>
      <c r="AI37" s="817"/>
      <c r="AJ37" s="817"/>
      <c r="AK37" s="817"/>
      <c r="AL37" s="817"/>
      <c r="AM37" s="817"/>
      <c r="AN37" s="817"/>
      <c r="AO37" s="817"/>
      <c r="AP37" s="817"/>
      <c r="AQ37" s="817"/>
      <c r="AR37" s="817"/>
      <c r="AS37" s="817"/>
      <c r="AT37" s="817"/>
      <c r="AU37" s="817"/>
      <c r="AV37" s="817"/>
      <c r="AW37" s="817"/>
      <c r="AX37" s="817"/>
      <c r="AY37" s="817"/>
      <c r="AZ37" s="572"/>
      <c r="BA37" s="572"/>
      <c r="BB37" s="572"/>
    </row>
    <row r="38" spans="1:54" ht="12.6" customHeight="1" x14ac:dyDescent="0.25">
      <c r="A38" s="820" t="s">
        <v>4961</v>
      </c>
      <c r="B38" s="820"/>
      <c r="C38" s="820"/>
      <c r="D38" s="820"/>
      <c r="E38" s="820"/>
      <c r="F38" s="820"/>
      <c r="G38" s="820"/>
      <c r="H38" s="820"/>
      <c r="I38" s="820"/>
      <c r="J38" s="820"/>
      <c r="K38" s="820"/>
      <c r="L38" s="820"/>
      <c r="M38" s="820"/>
      <c r="N38" s="820"/>
      <c r="O38" s="820"/>
      <c r="P38" s="820"/>
      <c r="Q38" s="820"/>
      <c r="R38" s="820"/>
      <c r="S38" s="820"/>
      <c r="T38" s="820"/>
      <c r="U38" s="820"/>
      <c r="V38" s="820"/>
      <c r="W38" s="820"/>
      <c r="X38" s="820"/>
      <c r="Y38" s="820"/>
      <c r="Z38" s="820"/>
      <c r="AA38" s="820"/>
      <c r="AB38" s="820"/>
      <c r="AC38" s="820"/>
      <c r="AD38" s="820"/>
      <c r="AE38" s="820"/>
      <c r="AF38" s="820"/>
      <c r="AG38" s="820"/>
      <c r="AH38" s="820"/>
      <c r="AI38" s="820"/>
      <c r="AJ38" s="820"/>
      <c r="AK38" s="820"/>
      <c r="AL38" s="820"/>
      <c r="AM38" s="820"/>
      <c r="AN38" s="820"/>
      <c r="AO38" s="820"/>
      <c r="AP38" s="820"/>
      <c r="AQ38" s="820"/>
      <c r="AR38" s="820"/>
      <c r="AS38" s="820"/>
      <c r="AT38" s="820"/>
      <c r="AU38" s="820"/>
      <c r="AV38" s="820"/>
      <c r="AW38" s="820"/>
      <c r="AX38" s="820"/>
      <c r="AY38" s="820"/>
      <c r="AZ38" s="820"/>
      <c r="BA38" s="820"/>
      <c r="BB38" s="820"/>
    </row>
    <row r="39" spans="1:54" ht="42.75" customHeight="1" x14ac:dyDescent="0.25">
      <c r="A39" s="817" t="s">
        <v>5455</v>
      </c>
      <c r="B39" s="817"/>
      <c r="C39" s="817"/>
      <c r="D39" s="817"/>
      <c r="E39" s="817"/>
      <c r="F39" s="817"/>
      <c r="G39" s="817"/>
      <c r="H39" s="817"/>
      <c r="I39" s="817"/>
      <c r="J39" s="817"/>
      <c r="K39" s="817"/>
      <c r="L39" s="817"/>
      <c r="M39" s="817"/>
      <c r="N39" s="817"/>
      <c r="O39" s="817"/>
      <c r="P39" s="817"/>
      <c r="Q39" s="817"/>
      <c r="R39" s="817"/>
      <c r="S39" s="817"/>
      <c r="T39" s="817"/>
      <c r="U39" s="817"/>
      <c r="V39" s="817"/>
      <c r="W39" s="817"/>
      <c r="X39" s="817"/>
      <c r="Y39" s="817"/>
      <c r="Z39" s="817"/>
      <c r="AA39" s="817"/>
      <c r="AB39" s="817"/>
      <c r="AC39" s="817"/>
      <c r="AD39" s="817"/>
      <c r="AE39" s="817"/>
      <c r="AF39" s="817"/>
      <c r="AG39" s="817"/>
      <c r="AH39" s="817"/>
      <c r="AI39" s="817"/>
      <c r="AJ39" s="817"/>
      <c r="AK39" s="817"/>
      <c r="AL39" s="817"/>
      <c r="AM39" s="817"/>
      <c r="AN39" s="817"/>
      <c r="AO39" s="817"/>
      <c r="AP39" s="817"/>
      <c r="AQ39" s="817"/>
      <c r="AR39" s="817"/>
      <c r="AS39" s="817"/>
      <c r="AT39" s="817"/>
      <c r="AU39" s="817"/>
      <c r="AV39" s="817"/>
      <c r="AW39" s="817"/>
      <c r="AX39" s="817"/>
      <c r="AY39" s="817"/>
      <c r="AZ39" s="817"/>
      <c r="BA39" s="817"/>
      <c r="BB39" s="817"/>
    </row>
    <row r="40" spans="1:54" ht="13.5" x14ac:dyDescent="0.25">
      <c r="A40" s="817" t="s">
        <v>4962</v>
      </c>
      <c r="B40" s="817"/>
      <c r="C40" s="817"/>
      <c r="D40" s="817"/>
      <c r="E40" s="817"/>
      <c r="F40" s="817"/>
      <c r="G40" s="817"/>
      <c r="H40" s="817"/>
      <c r="I40" s="817"/>
      <c r="J40" s="817"/>
      <c r="K40" s="817"/>
      <c r="L40" s="817"/>
      <c r="M40" s="817"/>
      <c r="N40" s="817"/>
      <c r="O40" s="817"/>
      <c r="P40" s="817"/>
      <c r="Q40" s="817"/>
      <c r="R40" s="817"/>
      <c r="S40" s="817"/>
      <c r="T40" s="817"/>
      <c r="U40" s="817"/>
      <c r="V40" s="817"/>
      <c r="W40" s="817"/>
      <c r="X40" s="817"/>
      <c r="Y40" s="817"/>
      <c r="Z40" s="817"/>
      <c r="AA40" s="817"/>
      <c r="AB40" s="817"/>
      <c r="AC40" s="817"/>
      <c r="AD40" s="817"/>
      <c r="AE40" s="817"/>
      <c r="AF40" s="817"/>
      <c r="AG40" s="817"/>
      <c r="AH40" s="817"/>
      <c r="AI40" s="817"/>
      <c r="AJ40" s="817"/>
      <c r="AK40" s="817"/>
      <c r="AL40" s="817"/>
      <c r="AM40" s="817"/>
      <c r="AN40" s="817"/>
      <c r="AO40" s="817"/>
      <c r="AP40" s="817"/>
      <c r="AQ40" s="817"/>
      <c r="AR40" s="817"/>
      <c r="AS40" s="817"/>
      <c r="AT40" s="817"/>
      <c r="AU40" s="817"/>
      <c r="AV40" s="817"/>
      <c r="AW40" s="817"/>
      <c r="AX40" s="817"/>
      <c r="AY40" s="817"/>
      <c r="AZ40" s="817"/>
      <c r="BA40" s="577"/>
      <c r="BB40" s="577"/>
    </row>
    <row r="41" spans="1:54" ht="25.5" customHeight="1" x14ac:dyDescent="0.25">
      <c r="A41" s="817" t="s">
        <v>5456</v>
      </c>
      <c r="B41" s="817"/>
      <c r="C41" s="817"/>
      <c r="D41" s="817"/>
      <c r="E41" s="817"/>
      <c r="F41" s="817"/>
      <c r="G41" s="817"/>
      <c r="H41" s="817"/>
      <c r="I41" s="817"/>
      <c r="J41" s="817"/>
      <c r="K41" s="817"/>
      <c r="L41" s="817"/>
      <c r="M41" s="817"/>
      <c r="N41" s="817"/>
      <c r="O41" s="817"/>
      <c r="P41" s="817"/>
      <c r="Q41" s="817"/>
      <c r="R41" s="817"/>
      <c r="S41" s="817"/>
      <c r="T41" s="817"/>
      <c r="U41" s="817"/>
      <c r="V41" s="817"/>
      <c r="W41" s="817"/>
      <c r="X41" s="817"/>
      <c r="Y41" s="817"/>
      <c r="Z41" s="817"/>
      <c r="AA41" s="817"/>
      <c r="AB41" s="817"/>
      <c r="AC41" s="817"/>
      <c r="AD41" s="817"/>
      <c r="AE41" s="817"/>
      <c r="AF41" s="817"/>
      <c r="AG41" s="817"/>
      <c r="AH41" s="817"/>
      <c r="AI41" s="817"/>
      <c r="AJ41" s="817"/>
      <c r="AK41" s="817"/>
      <c r="AL41" s="817"/>
      <c r="AM41" s="817"/>
      <c r="AN41" s="817"/>
      <c r="AO41" s="817"/>
      <c r="AP41" s="817"/>
      <c r="AQ41" s="817"/>
      <c r="AR41" s="817"/>
      <c r="AS41" s="817"/>
      <c r="AT41" s="817"/>
      <c r="AU41" s="817"/>
      <c r="AV41" s="817"/>
      <c r="AW41" s="817"/>
      <c r="AX41" s="817"/>
      <c r="AY41" s="817"/>
      <c r="AZ41" s="817"/>
      <c r="BA41" s="577"/>
      <c r="BB41" s="577"/>
    </row>
    <row r="42" spans="1:54" s="566" customFormat="1" ht="12.6" customHeight="1" x14ac:dyDescent="0.25">
      <c r="A42" s="566" t="s">
        <v>1280</v>
      </c>
      <c r="B42" s="574"/>
      <c r="C42" s="574"/>
      <c r="D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74"/>
      <c r="AO42" s="574"/>
      <c r="AP42" s="574"/>
      <c r="AQ42" s="574"/>
      <c r="AR42" s="574"/>
      <c r="AS42" s="574"/>
      <c r="AT42" s="574"/>
      <c r="AU42" s="574"/>
      <c r="AV42" s="574"/>
      <c r="AW42" s="574"/>
      <c r="AX42" s="574"/>
      <c r="AY42" s="574"/>
      <c r="AZ42" s="574"/>
      <c r="BA42" s="574"/>
      <c r="BB42" s="574"/>
    </row>
    <row r="43" spans="1:54" ht="24.75" customHeight="1" x14ac:dyDescent="0.25">
      <c r="A43" s="820" t="s">
        <v>4963</v>
      </c>
      <c r="B43" s="820"/>
      <c r="C43" s="820"/>
      <c r="D43" s="820"/>
      <c r="E43" s="820"/>
      <c r="F43" s="820"/>
      <c r="G43" s="820"/>
      <c r="H43" s="820"/>
      <c r="I43" s="820"/>
      <c r="J43" s="820"/>
      <c r="K43" s="820"/>
      <c r="L43" s="820"/>
      <c r="M43" s="820"/>
      <c r="N43" s="820"/>
      <c r="O43" s="820"/>
      <c r="P43" s="820"/>
      <c r="Q43" s="820"/>
      <c r="R43" s="820"/>
      <c r="S43" s="820"/>
      <c r="T43" s="820"/>
      <c r="U43" s="820"/>
      <c r="V43" s="820"/>
      <c r="W43" s="820"/>
      <c r="X43" s="820"/>
      <c r="Y43" s="820"/>
      <c r="Z43" s="820"/>
      <c r="AA43" s="820"/>
      <c r="AB43" s="820"/>
      <c r="AC43" s="820"/>
      <c r="AD43" s="820"/>
      <c r="AE43" s="820"/>
      <c r="AF43" s="820"/>
      <c r="AG43" s="820"/>
      <c r="AH43" s="820"/>
      <c r="AI43" s="820"/>
      <c r="AJ43" s="820"/>
      <c r="AK43" s="820"/>
      <c r="AL43" s="820"/>
      <c r="AM43" s="820"/>
      <c r="AN43" s="820"/>
      <c r="AO43" s="820"/>
      <c r="AP43" s="820"/>
      <c r="AQ43" s="820"/>
      <c r="AR43" s="820"/>
      <c r="AS43" s="820"/>
      <c r="AT43" s="820"/>
      <c r="AU43" s="820"/>
      <c r="AV43" s="820"/>
      <c r="AW43" s="820"/>
      <c r="AX43" s="820"/>
      <c r="AY43" s="820"/>
      <c r="AZ43" s="820"/>
      <c r="BA43" s="820"/>
      <c r="BB43" s="820"/>
    </row>
    <row r="44" spans="1:54" ht="12.6" customHeight="1" x14ac:dyDescent="0.25">
      <c r="A44" s="565" t="s">
        <v>1388</v>
      </c>
    </row>
    <row r="45" spans="1:54" ht="12.6" customHeight="1" x14ac:dyDescent="0.25">
      <c r="A45" s="853" t="s">
        <v>4968</v>
      </c>
      <c r="B45" s="853"/>
      <c r="C45" s="853"/>
      <c r="D45" s="853"/>
      <c r="E45" s="853"/>
      <c r="F45" s="853"/>
      <c r="G45" s="853"/>
      <c r="H45" s="853"/>
      <c r="I45" s="853"/>
      <c r="J45" s="853"/>
      <c r="K45" s="853"/>
      <c r="L45" s="853"/>
      <c r="M45" s="853"/>
      <c r="N45" s="853"/>
      <c r="O45" s="853"/>
      <c r="P45" s="852" t="s">
        <v>4964</v>
      </c>
      <c r="Q45" s="852"/>
      <c r="R45" s="852"/>
      <c r="S45" s="852"/>
      <c r="T45" s="852"/>
      <c r="U45" s="852"/>
      <c r="V45" s="852"/>
      <c r="W45" s="852"/>
      <c r="X45" s="852"/>
      <c r="Y45" s="852"/>
      <c r="Z45" s="852"/>
      <c r="AA45" s="852"/>
      <c r="AB45" s="852"/>
      <c r="AC45" s="852"/>
      <c r="AD45" s="852"/>
      <c r="AE45" s="852"/>
      <c r="AF45" s="852"/>
      <c r="AG45" s="852"/>
      <c r="AH45" s="852" t="s">
        <v>4966</v>
      </c>
      <c r="AI45" s="852"/>
      <c r="AJ45" s="852"/>
      <c r="AK45" s="852"/>
      <c r="AL45" s="852"/>
      <c r="AM45" s="852"/>
      <c r="AN45" s="852"/>
      <c r="AO45" s="852"/>
      <c r="AP45" s="852"/>
      <c r="AQ45" s="852" t="s">
        <v>4967</v>
      </c>
      <c r="AR45" s="852"/>
      <c r="AS45" s="852"/>
      <c r="AT45" s="852"/>
      <c r="AU45" s="852"/>
      <c r="AV45" s="852"/>
      <c r="AW45" s="852"/>
      <c r="AX45" s="852"/>
      <c r="AY45" s="852"/>
      <c r="AZ45" s="817"/>
      <c r="BA45" s="817"/>
      <c r="BB45" s="817"/>
    </row>
    <row r="46" spans="1:54" ht="15" customHeight="1" x14ac:dyDescent="0.25">
      <c r="A46" s="853"/>
      <c r="B46" s="853"/>
      <c r="C46" s="853"/>
      <c r="D46" s="853"/>
      <c r="E46" s="853"/>
      <c r="F46" s="853"/>
      <c r="G46" s="853"/>
      <c r="H46" s="853"/>
      <c r="I46" s="853"/>
      <c r="J46" s="853"/>
      <c r="K46" s="853"/>
      <c r="L46" s="853"/>
      <c r="M46" s="853"/>
      <c r="N46" s="853"/>
      <c r="O46" s="853"/>
      <c r="P46" s="852" t="s">
        <v>4965</v>
      </c>
      <c r="Q46" s="852"/>
      <c r="R46" s="852"/>
      <c r="S46" s="852"/>
      <c r="T46" s="852"/>
      <c r="U46" s="852"/>
      <c r="V46" s="852"/>
      <c r="W46" s="852"/>
      <c r="X46" s="852"/>
      <c r="Y46" s="816" t="s">
        <v>1509</v>
      </c>
      <c r="Z46" s="816"/>
      <c r="AA46" s="816"/>
      <c r="AB46" s="816"/>
      <c r="AC46" s="816"/>
      <c r="AD46" s="816"/>
      <c r="AE46" s="816"/>
      <c r="AF46" s="816"/>
      <c r="AG46" s="816"/>
      <c r="AH46" s="852"/>
      <c r="AI46" s="852"/>
      <c r="AJ46" s="852"/>
      <c r="AK46" s="852"/>
      <c r="AL46" s="852"/>
      <c r="AM46" s="852"/>
      <c r="AN46" s="852"/>
      <c r="AO46" s="852"/>
      <c r="AP46" s="852"/>
      <c r="AQ46" s="852"/>
      <c r="AR46" s="852"/>
      <c r="AS46" s="852"/>
      <c r="AT46" s="852"/>
      <c r="AU46" s="852"/>
      <c r="AV46" s="852"/>
      <c r="AW46" s="852"/>
      <c r="AX46" s="852"/>
      <c r="AY46" s="852"/>
      <c r="AZ46" s="817"/>
      <c r="BA46" s="817"/>
      <c r="BB46" s="817"/>
    </row>
    <row r="47" spans="1:54" ht="12.6" customHeight="1" x14ac:dyDescent="0.3">
      <c r="A47" s="852" t="s">
        <v>1407</v>
      </c>
      <c r="B47" s="852"/>
      <c r="C47" s="852"/>
      <c r="D47" s="852"/>
      <c r="E47" s="852"/>
      <c r="F47" s="852"/>
      <c r="G47" s="852"/>
      <c r="H47" s="852"/>
      <c r="I47" s="852"/>
      <c r="J47" s="852"/>
      <c r="K47" s="852"/>
      <c r="L47" s="852"/>
      <c r="M47" s="852"/>
      <c r="N47" s="852"/>
      <c r="O47" s="852"/>
      <c r="P47" s="852" t="s">
        <v>1408</v>
      </c>
      <c r="Q47" s="852"/>
      <c r="R47" s="852"/>
      <c r="S47" s="852"/>
      <c r="T47" s="852"/>
      <c r="U47" s="852"/>
      <c r="V47" s="852"/>
      <c r="W47" s="852"/>
      <c r="X47" s="852"/>
      <c r="Y47" s="852" t="s">
        <v>1409</v>
      </c>
      <c r="Z47" s="852"/>
      <c r="AA47" s="852"/>
      <c r="AB47" s="852"/>
      <c r="AC47" s="852"/>
      <c r="AD47" s="852"/>
      <c r="AE47" s="852"/>
      <c r="AF47" s="852"/>
      <c r="AG47" s="852"/>
      <c r="AH47" s="852" t="s">
        <v>1410</v>
      </c>
      <c r="AI47" s="852"/>
      <c r="AJ47" s="852"/>
      <c r="AK47" s="852"/>
      <c r="AL47" s="852"/>
      <c r="AM47" s="852"/>
      <c r="AN47" s="852"/>
      <c r="AO47" s="852"/>
      <c r="AP47" s="852"/>
      <c r="AQ47" s="852" t="s">
        <v>1411</v>
      </c>
      <c r="AR47" s="852"/>
      <c r="AS47" s="852"/>
      <c r="AT47" s="852"/>
      <c r="AU47" s="852"/>
      <c r="AV47" s="852"/>
      <c r="AW47" s="852"/>
      <c r="AX47" s="852"/>
      <c r="AY47" s="852"/>
      <c r="AZ47" s="817"/>
      <c r="BA47" s="817"/>
      <c r="BB47" s="817"/>
    </row>
    <row r="48" spans="1:54" ht="12.6" customHeight="1" x14ac:dyDescent="0.3">
      <c r="A48" s="851"/>
      <c r="B48" s="851"/>
      <c r="C48" s="851"/>
      <c r="D48" s="851"/>
      <c r="E48" s="851"/>
      <c r="F48" s="851"/>
      <c r="G48" s="851"/>
      <c r="H48" s="851"/>
      <c r="I48" s="851"/>
      <c r="J48" s="851"/>
      <c r="K48" s="851"/>
      <c r="L48" s="851"/>
      <c r="M48" s="851"/>
      <c r="N48" s="851"/>
      <c r="O48" s="851"/>
      <c r="P48" s="816"/>
      <c r="Q48" s="816"/>
      <c r="R48" s="816"/>
      <c r="S48" s="816"/>
      <c r="T48" s="816"/>
      <c r="U48" s="816"/>
      <c r="V48" s="816"/>
      <c r="W48" s="816"/>
      <c r="X48" s="816"/>
      <c r="Y48" s="816"/>
      <c r="Z48" s="816"/>
      <c r="AA48" s="816"/>
      <c r="AB48" s="816"/>
      <c r="AC48" s="816"/>
      <c r="AD48" s="816"/>
      <c r="AE48" s="816"/>
      <c r="AF48" s="816"/>
      <c r="AG48" s="816"/>
      <c r="AH48" s="816"/>
      <c r="AI48" s="816"/>
      <c r="AJ48" s="816"/>
      <c r="AK48" s="816"/>
      <c r="AL48" s="816"/>
      <c r="AM48" s="816"/>
      <c r="AN48" s="816"/>
      <c r="AO48" s="816"/>
      <c r="AP48" s="816"/>
      <c r="AQ48" s="816"/>
      <c r="AR48" s="816"/>
      <c r="AS48" s="816"/>
      <c r="AT48" s="816"/>
      <c r="AU48" s="816"/>
      <c r="AV48" s="816"/>
      <c r="AW48" s="816"/>
      <c r="AX48" s="816"/>
      <c r="AY48" s="816"/>
      <c r="AZ48" s="817"/>
      <c r="BA48" s="817"/>
      <c r="BB48" s="817"/>
    </row>
    <row r="49" spans="1:54" ht="12.6" customHeight="1" x14ac:dyDescent="0.3">
      <c r="A49" s="851"/>
      <c r="B49" s="851"/>
      <c r="C49" s="851"/>
      <c r="D49" s="851"/>
      <c r="E49" s="851"/>
      <c r="F49" s="851"/>
      <c r="G49" s="851"/>
      <c r="H49" s="851"/>
      <c r="I49" s="851"/>
      <c r="J49" s="851"/>
      <c r="K49" s="851"/>
      <c r="L49" s="851"/>
      <c r="M49" s="851"/>
      <c r="N49" s="851"/>
      <c r="O49" s="851"/>
      <c r="P49" s="816"/>
      <c r="Q49" s="816"/>
      <c r="R49" s="816"/>
      <c r="S49" s="816"/>
      <c r="T49" s="816"/>
      <c r="U49" s="816"/>
      <c r="V49" s="816"/>
      <c r="W49" s="816"/>
      <c r="X49" s="816"/>
      <c r="Y49" s="816"/>
      <c r="Z49" s="816"/>
      <c r="AA49" s="816"/>
      <c r="AB49" s="816"/>
      <c r="AC49" s="816"/>
      <c r="AD49" s="816"/>
      <c r="AE49" s="816"/>
      <c r="AF49" s="816"/>
      <c r="AG49" s="816"/>
      <c r="AH49" s="816"/>
      <c r="AI49" s="816"/>
      <c r="AJ49" s="816"/>
      <c r="AK49" s="816"/>
      <c r="AL49" s="816"/>
      <c r="AM49" s="816"/>
      <c r="AN49" s="816"/>
      <c r="AO49" s="816"/>
      <c r="AP49" s="816"/>
      <c r="AQ49" s="816"/>
      <c r="AR49" s="816"/>
      <c r="AS49" s="816"/>
      <c r="AT49" s="816"/>
      <c r="AU49" s="816"/>
      <c r="AV49" s="816"/>
      <c r="AW49" s="816"/>
      <c r="AX49" s="816"/>
      <c r="AY49" s="816"/>
      <c r="AZ49" s="817"/>
      <c r="BA49" s="817"/>
      <c r="BB49" s="817"/>
    </row>
    <row r="50" spans="1:54" ht="12.6" customHeight="1" x14ac:dyDescent="0.3">
      <c r="A50" s="851"/>
      <c r="B50" s="851"/>
      <c r="C50" s="851"/>
      <c r="D50" s="851"/>
      <c r="E50" s="851"/>
      <c r="F50" s="851"/>
      <c r="G50" s="851"/>
      <c r="H50" s="851"/>
      <c r="I50" s="851"/>
      <c r="J50" s="851"/>
      <c r="K50" s="851"/>
      <c r="L50" s="851"/>
      <c r="M50" s="851"/>
      <c r="N50" s="851"/>
      <c r="O50" s="851"/>
      <c r="P50" s="816"/>
      <c r="Q50" s="816"/>
      <c r="R50" s="816"/>
      <c r="S50" s="816"/>
      <c r="T50" s="816"/>
      <c r="U50" s="816"/>
      <c r="V50" s="816"/>
      <c r="W50" s="816"/>
      <c r="X50" s="816"/>
      <c r="Y50" s="816"/>
      <c r="Z50" s="816"/>
      <c r="AA50" s="816"/>
      <c r="AB50" s="816"/>
      <c r="AC50" s="816"/>
      <c r="AD50" s="816"/>
      <c r="AE50" s="816"/>
      <c r="AF50" s="816"/>
      <c r="AG50" s="816"/>
      <c r="AH50" s="816"/>
      <c r="AI50" s="816"/>
      <c r="AJ50" s="816"/>
      <c r="AK50" s="816"/>
      <c r="AL50" s="816"/>
      <c r="AM50" s="816"/>
      <c r="AN50" s="816"/>
      <c r="AO50" s="816"/>
      <c r="AP50" s="816"/>
      <c r="AQ50" s="816"/>
      <c r="AR50" s="816"/>
      <c r="AS50" s="816"/>
      <c r="AT50" s="816"/>
      <c r="AU50" s="816"/>
      <c r="AV50" s="816"/>
      <c r="AW50" s="816"/>
      <c r="AX50" s="816"/>
      <c r="AY50" s="816"/>
      <c r="AZ50" s="817"/>
      <c r="BA50" s="817"/>
      <c r="BB50" s="817"/>
    </row>
    <row r="51" spans="1:54" ht="12.6" customHeight="1" x14ac:dyDescent="0.3">
      <c r="A51" s="851"/>
      <c r="B51" s="851"/>
      <c r="C51" s="851"/>
      <c r="D51" s="851"/>
      <c r="E51" s="851"/>
      <c r="F51" s="851"/>
      <c r="G51" s="851"/>
      <c r="H51" s="851"/>
      <c r="I51" s="851"/>
      <c r="J51" s="851"/>
      <c r="K51" s="851"/>
      <c r="L51" s="851"/>
      <c r="M51" s="851"/>
      <c r="N51" s="851"/>
      <c r="O51" s="851"/>
      <c r="P51" s="816"/>
      <c r="Q51" s="816"/>
      <c r="R51" s="816"/>
      <c r="S51" s="816"/>
      <c r="T51" s="816"/>
      <c r="U51" s="816"/>
      <c r="V51" s="816"/>
      <c r="W51" s="816"/>
      <c r="X51" s="816"/>
      <c r="Y51" s="816"/>
      <c r="Z51" s="816"/>
      <c r="AA51" s="816"/>
      <c r="AB51" s="816"/>
      <c r="AC51" s="816"/>
      <c r="AD51" s="816"/>
      <c r="AE51" s="816"/>
      <c r="AF51" s="816"/>
      <c r="AG51" s="816"/>
      <c r="AH51" s="816"/>
      <c r="AI51" s="816"/>
      <c r="AJ51" s="816"/>
      <c r="AK51" s="816"/>
      <c r="AL51" s="816"/>
      <c r="AM51" s="816"/>
      <c r="AN51" s="816"/>
      <c r="AO51" s="816"/>
      <c r="AP51" s="816"/>
      <c r="AQ51" s="816"/>
      <c r="AR51" s="816"/>
      <c r="AS51" s="816"/>
      <c r="AT51" s="816"/>
      <c r="AU51" s="816"/>
      <c r="AV51" s="816"/>
      <c r="AW51" s="816"/>
      <c r="AX51" s="816"/>
      <c r="AY51" s="816"/>
      <c r="AZ51" s="817"/>
      <c r="BA51" s="817"/>
      <c r="BB51" s="817"/>
    </row>
    <row r="52" spans="1:54" ht="12.6" customHeight="1" x14ac:dyDescent="0.3">
      <c r="A52" s="851"/>
      <c r="B52" s="851"/>
      <c r="C52" s="851"/>
      <c r="D52" s="851"/>
      <c r="E52" s="851"/>
      <c r="F52" s="851"/>
      <c r="G52" s="851"/>
      <c r="H52" s="851"/>
      <c r="I52" s="851"/>
      <c r="J52" s="851"/>
      <c r="K52" s="851"/>
      <c r="L52" s="851"/>
      <c r="M52" s="851"/>
      <c r="N52" s="851"/>
      <c r="O52" s="851"/>
      <c r="P52" s="816"/>
      <c r="Q52" s="816"/>
      <c r="R52" s="816"/>
      <c r="S52" s="816"/>
      <c r="T52" s="816"/>
      <c r="U52" s="816"/>
      <c r="V52" s="816"/>
      <c r="W52" s="816"/>
      <c r="X52" s="816"/>
      <c r="Y52" s="816"/>
      <c r="Z52" s="816"/>
      <c r="AA52" s="816"/>
      <c r="AB52" s="816"/>
      <c r="AC52" s="816"/>
      <c r="AD52" s="816"/>
      <c r="AE52" s="816"/>
      <c r="AF52" s="816"/>
      <c r="AG52" s="816"/>
      <c r="AH52" s="816"/>
      <c r="AI52" s="816"/>
      <c r="AJ52" s="816"/>
      <c r="AK52" s="816"/>
      <c r="AL52" s="816"/>
      <c r="AM52" s="816"/>
      <c r="AN52" s="816"/>
      <c r="AO52" s="816"/>
      <c r="AP52" s="816"/>
      <c r="AQ52" s="816"/>
      <c r="AR52" s="816"/>
      <c r="AS52" s="816"/>
      <c r="AT52" s="816"/>
      <c r="AU52" s="816"/>
      <c r="AV52" s="816"/>
      <c r="AW52" s="816"/>
      <c r="AX52" s="816"/>
      <c r="AY52" s="816"/>
      <c r="AZ52" s="817"/>
      <c r="BA52" s="817"/>
      <c r="BB52" s="817"/>
    </row>
    <row r="53" spans="1:54" ht="12.6" customHeight="1" x14ac:dyDescent="0.3">
      <c r="A53" s="1052" t="s">
        <v>1394</v>
      </c>
      <c r="B53" s="1052"/>
      <c r="C53" s="1052"/>
      <c r="D53" s="1052"/>
      <c r="E53" s="1052"/>
      <c r="F53" s="1052"/>
      <c r="G53" s="1052"/>
      <c r="H53" s="1052"/>
      <c r="I53" s="1052"/>
      <c r="J53" s="1052"/>
      <c r="K53" s="1052"/>
      <c r="L53" s="1052"/>
      <c r="M53" s="1052"/>
      <c r="N53" s="1052"/>
      <c r="O53" s="1052"/>
      <c r="P53" s="816"/>
      <c r="Q53" s="816"/>
      <c r="R53" s="816"/>
      <c r="S53" s="816"/>
      <c r="T53" s="816"/>
      <c r="U53" s="816"/>
      <c r="V53" s="816"/>
      <c r="W53" s="816"/>
      <c r="X53" s="816"/>
      <c r="Y53" s="816"/>
      <c r="Z53" s="816"/>
      <c r="AA53" s="816"/>
      <c r="AB53" s="816"/>
      <c r="AC53" s="816"/>
      <c r="AD53" s="816"/>
      <c r="AE53" s="816"/>
      <c r="AF53" s="816"/>
      <c r="AG53" s="816"/>
      <c r="AH53" s="816"/>
      <c r="AI53" s="816"/>
      <c r="AJ53" s="816"/>
      <c r="AK53" s="816"/>
      <c r="AL53" s="816"/>
      <c r="AM53" s="816"/>
      <c r="AN53" s="816"/>
      <c r="AO53" s="816"/>
      <c r="AP53" s="816"/>
      <c r="AQ53" s="816"/>
      <c r="AR53" s="816"/>
      <c r="AS53" s="816"/>
      <c r="AT53" s="816"/>
      <c r="AU53" s="816"/>
      <c r="AV53" s="816"/>
      <c r="AW53" s="816"/>
      <c r="AX53" s="816"/>
      <c r="AY53" s="816"/>
      <c r="AZ53" s="817"/>
      <c r="BA53" s="817"/>
      <c r="BB53" s="817"/>
    </row>
    <row r="54" spans="1:54" ht="12.6" customHeight="1" x14ac:dyDescent="0.25">
      <c r="A54" s="565" t="s">
        <v>1426</v>
      </c>
    </row>
    <row r="56" spans="1:54" ht="27.75" customHeight="1" x14ac:dyDescent="0.25">
      <c r="A56" s="854" t="s">
        <v>4969</v>
      </c>
      <c r="B56" s="854"/>
      <c r="C56" s="854"/>
      <c r="D56" s="854"/>
      <c r="E56" s="854"/>
      <c r="F56" s="854"/>
      <c r="G56" s="854"/>
      <c r="H56" s="854"/>
      <c r="I56" s="854"/>
      <c r="J56" s="854"/>
      <c r="K56" s="854"/>
      <c r="L56" s="854"/>
      <c r="M56" s="854"/>
      <c r="N56" s="854"/>
      <c r="O56" s="854"/>
      <c r="P56" s="854"/>
      <c r="Q56" s="854"/>
      <c r="R56" s="854"/>
      <c r="S56" s="854"/>
      <c r="T56" s="854"/>
      <c r="U56" s="853" t="s">
        <v>4964</v>
      </c>
      <c r="V56" s="853"/>
      <c r="W56" s="853"/>
      <c r="X56" s="853"/>
      <c r="Y56" s="853"/>
      <c r="Z56" s="853"/>
      <c r="AA56" s="853"/>
      <c r="AB56" s="853"/>
      <c r="AC56" s="853"/>
      <c r="AD56" s="853"/>
      <c r="AE56" s="853"/>
      <c r="AF56" s="853"/>
      <c r="AG56" s="853"/>
      <c r="AH56" s="853"/>
      <c r="AI56" s="853"/>
      <c r="AJ56" s="852" t="s">
        <v>4966</v>
      </c>
      <c r="AK56" s="852"/>
      <c r="AL56" s="852"/>
      <c r="AM56" s="852"/>
      <c r="AN56" s="852"/>
      <c r="AO56" s="852"/>
      <c r="AP56" s="852"/>
      <c r="AQ56" s="852"/>
      <c r="AR56" s="852" t="s">
        <v>4970</v>
      </c>
      <c r="AS56" s="852"/>
      <c r="AT56" s="852"/>
      <c r="AU56" s="852"/>
      <c r="AV56" s="852"/>
      <c r="AW56" s="852"/>
      <c r="AX56" s="852"/>
      <c r="AY56" s="852"/>
      <c r="AZ56" s="577"/>
      <c r="BA56" s="577"/>
      <c r="BB56" s="577"/>
    </row>
    <row r="57" spans="1:54" ht="12.6" customHeight="1" x14ac:dyDescent="0.25">
      <c r="A57" s="852" t="s">
        <v>4968</v>
      </c>
      <c r="B57" s="852"/>
      <c r="C57" s="852"/>
      <c r="D57" s="852"/>
      <c r="E57" s="852"/>
      <c r="F57" s="852"/>
      <c r="G57" s="852"/>
      <c r="H57" s="852"/>
      <c r="I57" s="852"/>
      <c r="J57" s="852"/>
      <c r="K57" s="852"/>
      <c r="L57" s="852"/>
      <c r="M57" s="852"/>
      <c r="N57" s="852"/>
      <c r="O57" s="852"/>
      <c r="P57" s="852" t="s">
        <v>4971</v>
      </c>
      <c r="Q57" s="852"/>
      <c r="R57" s="852"/>
      <c r="S57" s="852"/>
      <c r="T57" s="852"/>
      <c r="U57" s="852" t="s">
        <v>4965</v>
      </c>
      <c r="V57" s="852"/>
      <c r="W57" s="852"/>
      <c r="X57" s="852"/>
      <c r="Y57" s="852"/>
      <c r="Z57" s="852"/>
      <c r="AA57" s="852"/>
      <c r="AB57" s="852"/>
      <c r="AC57" s="852" t="s">
        <v>1509</v>
      </c>
      <c r="AD57" s="852"/>
      <c r="AE57" s="852"/>
      <c r="AF57" s="852"/>
      <c r="AG57" s="852"/>
      <c r="AH57" s="852"/>
      <c r="AI57" s="852"/>
      <c r="AJ57" s="852"/>
      <c r="AK57" s="852"/>
      <c r="AL57" s="852"/>
      <c r="AM57" s="852"/>
      <c r="AN57" s="852"/>
      <c r="AO57" s="852"/>
      <c r="AP57" s="852"/>
      <c r="AQ57" s="852"/>
      <c r="AR57" s="852"/>
      <c r="AS57" s="852"/>
      <c r="AT57" s="852"/>
      <c r="AU57" s="852"/>
      <c r="AV57" s="852"/>
      <c r="AW57" s="852"/>
      <c r="AX57" s="852"/>
      <c r="AY57" s="852"/>
      <c r="AZ57" s="577"/>
      <c r="BA57" s="577"/>
      <c r="BB57" s="577"/>
    </row>
    <row r="58" spans="1:54" ht="12.6" customHeight="1" x14ac:dyDescent="0.3">
      <c r="A58" s="852" t="s">
        <v>1407</v>
      </c>
      <c r="B58" s="852"/>
      <c r="C58" s="852"/>
      <c r="D58" s="852"/>
      <c r="E58" s="852"/>
      <c r="F58" s="852"/>
      <c r="G58" s="852"/>
      <c r="H58" s="852"/>
      <c r="I58" s="852"/>
      <c r="J58" s="852"/>
      <c r="K58" s="852"/>
      <c r="L58" s="852"/>
      <c r="M58" s="852"/>
      <c r="N58" s="852"/>
      <c r="O58" s="852"/>
      <c r="P58" s="852" t="s">
        <v>1408</v>
      </c>
      <c r="Q58" s="852"/>
      <c r="R58" s="852"/>
      <c r="S58" s="852"/>
      <c r="T58" s="852"/>
      <c r="U58" s="852" t="s">
        <v>1409</v>
      </c>
      <c r="V58" s="852"/>
      <c r="W58" s="852"/>
      <c r="X58" s="852"/>
      <c r="Y58" s="852"/>
      <c r="Z58" s="852"/>
      <c r="AA58" s="852"/>
      <c r="AB58" s="852"/>
      <c r="AC58" s="852" t="s">
        <v>1410</v>
      </c>
      <c r="AD58" s="852"/>
      <c r="AE58" s="852"/>
      <c r="AF58" s="852"/>
      <c r="AG58" s="852"/>
      <c r="AH58" s="852"/>
      <c r="AI58" s="852"/>
      <c r="AJ58" s="852" t="s">
        <v>1411</v>
      </c>
      <c r="AK58" s="852"/>
      <c r="AL58" s="852"/>
      <c r="AM58" s="852"/>
      <c r="AN58" s="852"/>
      <c r="AO58" s="852"/>
      <c r="AP58" s="852"/>
      <c r="AQ58" s="852"/>
      <c r="AR58" s="852" t="s">
        <v>1412</v>
      </c>
      <c r="AS58" s="852"/>
      <c r="AT58" s="852"/>
      <c r="AU58" s="852"/>
      <c r="AV58" s="852"/>
      <c r="AW58" s="852"/>
      <c r="AX58" s="852"/>
      <c r="AY58" s="852"/>
      <c r="AZ58" s="577"/>
      <c r="BA58" s="577"/>
      <c r="BB58" s="577"/>
    </row>
    <row r="59" spans="1:54" ht="12.6" customHeight="1" x14ac:dyDescent="0.3">
      <c r="A59" s="851"/>
      <c r="B59" s="851"/>
      <c r="C59" s="851"/>
      <c r="D59" s="851"/>
      <c r="E59" s="851"/>
      <c r="F59" s="851"/>
      <c r="G59" s="851"/>
      <c r="H59" s="851"/>
      <c r="I59" s="851"/>
      <c r="J59" s="851"/>
      <c r="K59" s="851"/>
      <c r="L59" s="851"/>
      <c r="M59" s="851"/>
      <c r="N59" s="851"/>
      <c r="O59" s="851"/>
      <c r="P59" s="851"/>
      <c r="Q59" s="851"/>
      <c r="R59" s="851"/>
      <c r="S59" s="851"/>
      <c r="T59" s="851"/>
      <c r="U59" s="816"/>
      <c r="V59" s="816"/>
      <c r="W59" s="816"/>
      <c r="X59" s="816"/>
      <c r="Y59" s="816"/>
      <c r="Z59" s="816"/>
      <c r="AA59" s="816"/>
      <c r="AB59" s="816"/>
      <c r="AC59" s="816"/>
      <c r="AD59" s="816"/>
      <c r="AE59" s="816"/>
      <c r="AF59" s="816"/>
      <c r="AG59" s="816"/>
      <c r="AH59" s="816"/>
      <c r="AI59" s="816"/>
      <c r="AJ59" s="816"/>
      <c r="AK59" s="816"/>
      <c r="AL59" s="816"/>
      <c r="AM59" s="816"/>
      <c r="AN59" s="816"/>
      <c r="AO59" s="816"/>
      <c r="AP59" s="816"/>
      <c r="AQ59" s="816"/>
      <c r="AR59" s="816"/>
      <c r="AS59" s="816"/>
      <c r="AT59" s="816"/>
      <c r="AU59" s="816"/>
      <c r="AV59" s="816"/>
      <c r="AW59" s="816"/>
      <c r="AX59" s="816"/>
      <c r="AY59" s="816"/>
      <c r="AZ59" s="577"/>
      <c r="BA59" s="577"/>
      <c r="BB59" s="577"/>
    </row>
    <row r="60" spans="1:54" ht="12.6" customHeight="1" x14ac:dyDescent="0.3">
      <c r="A60" s="851"/>
      <c r="B60" s="851"/>
      <c r="C60" s="851"/>
      <c r="D60" s="851"/>
      <c r="E60" s="851"/>
      <c r="F60" s="851"/>
      <c r="G60" s="851"/>
      <c r="H60" s="851"/>
      <c r="I60" s="851"/>
      <c r="J60" s="851"/>
      <c r="K60" s="851"/>
      <c r="L60" s="851"/>
      <c r="M60" s="851"/>
      <c r="N60" s="851"/>
      <c r="O60" s="851"/>
      <c r="P60" s="851"/>
      <c r="Q60" s="851"/>
      <c r="R60" s="851"/>
      <c r="S60" s="851"/>
      <c r="T60" s="851"/>
      <c r="U60" s="816"/>
      <c r="V60" s="816"/>
      <c r="W60" s="816"/>
      <c r="X60" s="816"/>
      <c r="Y60" s="816"/>
      <c r="Z60" s="816"/>
      <c r="AA60" s="816"/>
      <c r="AB60" s="816"/>
      <c r="AC60" s="816"/>
      <c r="AD60" s="816"/>
      <c r="AE60" s="816"/>
      <c r="AF60" s="816"/>
      <c r="AG60" s="816"/>
      <c r="AH60" s="816"/>
      <c r="AI60" s="816"/>
      <c r="AJ60" s="816"/>
      <c r="AK60" s="816"/>
      <c r="AL60" s="816"/>
      <c r="AM60" s="816"/>
      <c r="AN60" s="816"/>
      <c r="AO60" s="816"/>
      <c r="AP60" s="816"/>
      <c r="AQ60" s="816"/>
      <c r="AR60" s="816"/>
      <c r="AS60" s="816"/>
      <c r="AT60" s="816"/>
      <c r="AU60" s="816"/>
      <c r="AV60" s="816"/>
      <c r="AW60" s="816"/>
      <c r="AX60" s="816"/>
      <c r="AY60" s="816"/>
      <c r="AZ60" s="577"/>
      <c r="BA60" s="577"/>
      <c r="BB60" s="577"/>
    </row>
    <row r="61" spans="1:54" ht="12.6" customHeight="1" x14ac:dyDescent="0.3">
      <c r="A61" s="851"/>
      <c r="B61" s="851"/>
      <c r="C61" s="851"/>
      <c r="D61" s="851"/>
      <c r="E61" s="851"/>
      <c r="F61" s="851"/>
      <c r="G61" s="851"/>
      <c r="H61" s="851"/>
      <c r="I61" s="851"/>
      <c r="J61" s="851"/>
      <c r="K61" s="851"/>
      <c r="L61" s="851"/>
      <c r="M61" s="851"/>
      <c r="N61" s="851"/>
      <c r="O61" s="851"/>
      <c r="P61" s="851"/>
      <c r="Q61" s="851"/>
      <c r="R61" s="851"/>
      <c r="S61" s="851"/>
      <c r="T61" s="851"/>
      <c r="U61" s="816"/>
      <c r="V61" s="816"/>
      <c r="W61" s="816"/>
      <c r="X61" s="816"/>
      <c r="Y61" s="816"/>
      <c r="Z61" s="816"/>
      <c r="AA61" s="816"/>
      <c r="AB61" s="816"/>
      <c r="AC61" s="816"/>
      <c r="AD61" s="816"/>
      <c r="AE61" s="816"/>
      <c r="AF61" s="816"/>
      <c r="AG61" s="816"/>
      <c r="AH61" s="816"/>
      <c r="AI61" s="816"/>
      <c r="AJ61" s="816"/>
      <c r="AK61" s="816"/>
      <c r="AL61" s="816"/>
      <c r="AM61" s="816"/>
      <c r="AN61" s="816"/>
      <c r="AO61" s="816"/>
      <c r="AP61" s="816"/>
      <c r="AQ61" s="816"/>
      <c r="AR61" s="816"/>
      <c r="AS61" s="816"/>
      <c r="AT61" s="816"/>
      <c r="AU61" s="816"/>
      <c r="AV61" s="816"/>
      <c r="AW61" s="816"/>
      <c r="AX61" s="816"/>
      <c r="AY61" s="816"/>
      <c r="AZ61" s="577"/>
      <c r="BA61" s="577"/>
      <c r="BB61" s="577"/>
    </row>
    <row r="62" spans="1:54" ht="12.6" customHeight="1" x14ac:dyDescent="0.3">
      <c r="A62" s="851" t="s">
        <v>1394</v>
      </c>
      <c r="B62" s="851"/>
      <c r="C62" s="851"/>
      <c r="D62" s="851"/>
      <c r="E62" s="851"/>
      <c r="F62" s="851"/>
      <c r="G62" s="851"/>
      <c r="H62" s="851"/>
      <c r="I62" s="851"/>
      <c r="J62" s="851"/>
      <c r="K62" s="851"/>
      <c r="L62" s="851"/>
      <c r="M62" s="851"/>
      <c r="N62" s="851"/>
      <c r="O62" s="851"/>
      <c r="P62" s="851"/>
      <c r="Q62" s="851"/>
      <c r="R62" s="851"/>
      <c r="S62" s="851"/>
      <c r="T62" s="851"/>
      <c r="U62" s="816"/>
      <c r="V62" s="816"/>
      <c r="W62" s="816"/>
      <c r="X62" s="816"/>
      <c r="Y62" s="816"/>
      <c r="Z62" s="816"/>
      <c r="AA62" s="816"/>
      <c r="AB62" s="816"/>
      <c r="AC62" s="816"/>
      <c r="AD62" s="816"/>
      <c r="AE62" s="816"/>
      <c r="AF62" s="816"/>
      <c r="AG62" s="816"/>
      <c r="AH62" s="816"/>
      <c r="AI62" s="816"/>
      <c r="AJ62" s="816"/>
      <c r="AK62" s="816"/>
      <c r="AL62" s="816"/>
      <c r="AM62" s="816"/>
      <c r="AN62" s="816"/>
      <c r="AO62" s="816"/>
      <c r="AP62" s="816"/>
      <c r="AQ62" s="816"/>
      <c r="AR62" s="816"/>
      <c r="AS62" s="816"/>
      <c r="AT62" s="816"/>
      <c r="AU62" s="816"/>
      <c r="AV62" s="816"/>
      <c r="AW62" s="816"/>
      <c r="AX62" s="816"/>
      <c r="AY62" s="816"/>
      <c r="AZ62" s="577"/>
      <c r="BA62" s="577"/>
      <c r="BB62" s="577"/>
    </row>
    <row r="63" spans="1:54" ht="12.6" customHeight="1" x14ac:dyDescent="0.3">
      <c r="A63" s="577"/>
      <c r="B63" s="577"/>
      <c r="C63" s="577"/>
      <c r="D63" s="577"/>
      <c r="E63" s="577"/>
      <c r="F63" s="577"/>
      <c r="G63" s="577"/>
      <c r="H63" s="577"/>
      <c r="I63" s="577"/>
      <c r="J63" s="577"/>
      <c r="K63" s="577"/>
      <c r="L63" s="577"/>
      <c r="M63" s="577"/>
      <c r="N63" s="577"/>
      <c r="O63" s="577"/>
      <c r="P63" s="575"/>
      <c r="Q63" s="575"/>
      <c r="R63" s="575"/>
      <c r="S63" s="575"/>
      <c r="T63" s="575"/>
      <c r="U63" s="575"/>
      <c r="V63" s="575"/>
      <c r="W63" s="575"/>
      <c r="X63" s="575"/>
      <c r="Y63" s="575"/>
      <c r="Z63" s="575"/>
      <c r="AA63" s="575"/>
      <c r="AB63" s="575"/>
      <c r="AC63" s="575"/>
      <c r="AD63" s="575"/>
      <c r="AE63" s="575"/>
      <c r="AF63" s="575"/>
      <c r="AG63" s="575"/>
      <c r="AH63" s="575"/>
      <c r="AI63" s="575"/>
      <c r="AJ63" s="575"/>
      <c r="AK63" s="575"/>
      <c r="AL63" s="575"/>
      <c r="AM63" s="575"/>
      <c r="AN63" s="575"/>
      <c r="AO63" s="575"/>
      <c r="AP63" s="575"/>
      <c r="AQ63" s="575"/>
      <c r="AR63" s="575"/>
      <c r="AS63" s="575"/>
      <c r="AT63" s="575"/>
      <c r="AU63" s="575"/>
      <c r="AV63" s="575"/>
      <c r="AW63" s="575"/>
      <c r="AX63" s="575"/>
      <c r="AY63" s="575"/>
      <c r="AZ63" s="577"/>
      <c r="BA63" s="577"/>
      <c r="BB63" s="577"/>
    </row>
    <row r="64" spans="1:54" ht="12.6" customHeight="1" x14ac:dyDescent="0.25">
      <c r="A64" s="817" t="s">
        <v>1281</v>
      </c>
      <c r="B64" s="817"/>
      <c r="C64" s="817"/>
      <c r="D64" s="817"/>
      <c r="E64" s="817"/>
      <c r="F64" s="817"/>
      <c r="G64" s="817"/>
      <c r="H64" s="817"/>
      <c r="I64" s="817"/>
      <c r="J64" s="817"/>
      <c r="K64" s="817"/>
      <c r="L64" s="817"/>
      <c r="M64" s="817"/>
      <c r="N64" s="817"/>
      <c r="O64" s="817"/>
      <c r="P64" s="817"/>
      <c r="Q64" s="817"/>
      <c r="R64" s="817"/>
      <c r="S64" s="817"/>
      <c r="T64" s="817"/>
      <c r="U64" s="817"/>
      <c r="V64" s="817"/>
      <c r="W64" s="817"/>
      <c r="X64" s="817"/>
      <c r="Y64" s="817"/>
      <c r="Z64" s="817"/>
      <c r="AA64" s="817"/>
      <c r="AB64" s="817"/>
      <c r="AC64" s="817"/>
      <c r="AD64" s="817"/>
      <c r="AE64" s="817"/>
      <c r="AF64" s="817"/>
      <c r="AG64" s="817"/>
      <c r="AH64" s="572"/>
      <c r="AI64" s="572"/>
      <c r="AJ64" s="572"/>
      <c r="AK64" s="818" t="s">
        <v>1256</v>
      </c>
      <c r="AL64" s="818"/>
      <c r="AM64" s="818"/>
      <c r="AN64" s="572"/>
      <c r="AO64" s="819"/>
      <c r="AP64" s="819"/>
      <c r="AQ64" s="572"/>
      <c r="AR64" s="572"/>
      <c r="AS64" s="819"/>
      <c r="AT64" s="819"/>
      <c r="AU64" s="572"/>
      <c r="AV64" s="819"/>
      <c r="AW64" s="819"/>
      <c r="AX64" s="572"/>
      <c r="AY64" s="572"/>
      <c r="AZ64" s="817"/>
      <c r="BA64" s="817"/>
      <c r="BB64" s="817"/>
    </row>
    <row r="65" spans="1:54" ht="12.6" customHeight="1" x14ac:dyDescent="0.25">
      <c r="A65" s="817" t="s">
        <v>1282</v>
      </c>
      <c r="B65" s="817"/>
      <c r="C65" s="817"/>
      <c r="D65" s="817"/>
      <c r="E65" s="817"/>
      <c r="F65" s="817"/>
      <c r="G65" s="817"/>
      <c r="H65" s="817"/>
      <c r="I65" s="817"/>
      <c r="J65" s="817"/>
      <c r="K65" s="817"/>
      <c r="L65" s="817"/>
      <c r="M65" s="817"/>
      <c r="N65" s="817"/>
      <c r="O65" s="817"/>
      <c r="P65" s="817"/>
      <c r="Q65" s="817"/>
      <c r="R65" s="817"/>
      <c r="S65" s="817"/>
      <c r="T65" s="817"/>
      <c r="U65" s="817"/>
      <c r="V65" s="817"/>
      <c r="W65" s="817"/>
      <c r="X65" s="817"/>
      <c r="Y65" s="817"/>
      <c r="Z65" s="817"/>
      <c r="AA65" s="817"/>
      <c r="AB65" s="817"/>
      <c r="AC65" s="817"/>
      <c r="AD65" s="817"/>
      <c r="AE65" s="817"/>
      <c r="AF65" s="817"/>
      <c r="AG65" s="817"/>
      <c r="AH65" s="570"/>
      <c r="AI65" s="570"/>
      <c r="AJ65" s="570"/>
      <c r="AK65" s="818" t="s">
        <v>1256</v>
      </c>
      <c r="AL65" s="818"/>
      <c r="AM65" s="818"/>
      <c r="AN65" s="572"/>
      <c r="AO65" s="819"/>
      <c r="AP65" s="819"/>
      <c r="AQ65" s="572"/>
      <c r="AR65" s="572"/>
      <c r="AS65" s="819"/>
      <c r="AT65" s="819"/>
      <c r="AU65" s="572"/>
      <c r="AV65" s="819"/>
      <c r="AW65" s="819"/>
      <c r="AX65" s="572"/>
      <c r="AY65" s="570"/>
      <c r="AZ65" s="570"/>
      <c r="BA65" s="570"/>
      <c r="BB65" s="570"/>
    </row>
    <row r="66" spans="1:54" s="567" customFormat="1" ht="12.6" customHeight="1" x14ac:dyDescent="0.25">
      <c r="A66" s="574" t="s">
        <v>1283</v>
      </c>
      <c r="B66" s="576"/>
      <c r="C66" s="576"/>
      <c r="E66" s="576"/>
      <c r="F66" s="576"/>
      <c r="G66" s="576"/>
      <c r="H66" s="576"/>
      <c r="I66" s="576"/>
      <c r="J66" s="576"/>
      <c r="K66" s="576"/>
      <c r="L66" s="576"/>
      <c r="M66" s="576"/>
      <c r="N66" s="576"/>
      <c r="O66" s="576"/>
      <c r="P66" s="576"/>
      <c r="Q66" s="576"/>
      <c r="R66" s="576"/>
      <c r="S66" s="576"/>
      <c r="T66" s="576"/>
      <c r="U66" s="576"/>
      <c r="V66" s="576"/>
      <c r="W66" s="576"/>
      <c r="X66" s="576"/>
      <c r="Y66" s="576"/>
      <c r="Z66" s="576"/>
      <c r="AA66" s="576"/>
      <c r="AB66" s="576"/>
      <c r="AC66" s="576"/>
      <c r="AD66" s="576"/>
      <c r="AE66" s="576"/>
      <c r="AF66" s="576"/>
      <c r="AG66" s="576"/>
      <c r="AH66" s="576"/>
      <c r="AI66" s="576"/>
      <c r="AJ66" s="576"/>
      <c r="AK66" s="576"/>
      <c r="AL66" s="576"/>
      <c r="AM66" s="576"/>
      <c r="AN66" s="576"/>
      <c r="AO66" s="576"/>
      <c r="AP66" s="576"/>
      <c r="AQ66" s="576"/>
      <c r="AR66" s="576"/>
      <c r="AS66" s="576"/>
      <c r="AT66" s="576"/>
      <c r="AU66" s="576"/>
      <c r="AV66" s="576"/>
      <c r="AW66" s="576"/>
      <c r="AX66" s="576"/>
      <c r="AY66" s="576"/>
      <c r="AZ66" s="576"/>
      <c r="BA66" s="576"/>
      <c r="BB66" s="576"/>
    </row>
    <row r="67" spans="1:54" ht="13.5" x14ac:dyDescent="0.25">
      <c r="A67" s="1053" t="s">
        <v>1284</v>
      </c>
      <c r="B67" s="1053"/>
      <c r="C67" s="1053"/>
      <c r="D67" s="818" t="s">
        <v>1255</v>
      </c>
      <c r="E67" s="818"/>
      <c r="F67" s="819" t="s">
        <v>1285</v>
      </c>
      <c r="G67" s="819"/>
      <c r="H67" s="819"/>
      <c r="I67" s="819"/>
      <c r="J67" s="819"/>
      <c r="K67" s="819"/>
      <c r="L67" s="819"/>
      <c r="M67" s="819"/>
      <c r="N67" s="819"/>
      <c r="O67" s="819"/>
      <c r="P67" s="819"/>
      <c r="Q67" s="819"/>
      <c r="R67" s="819"/>
      <c r="S67" s="819"/>
      <c r="T67" s="819"/>
      <c r="U67" s="819"/>
      <c r="V67" s="819"/>
      <c r="W67" s="819"/>
      <c r="X67" s="819"/>
      <c r="Y67" s="819"/>
      <c r="Z67" s="819"/>
      <c r="AA67" s="819"/>
      <c r="AB67" s="819"/>
      <c r="AC67" s="819"/>
      <c r="AD67" s="819"/>
      <c r="AE67" s="819"/>
      <c r="AF67" s="819"/>
      <c r="AG67" s="819"/>
      <c r="AH67" s="819"/>
      <c r="AI67" s="819"/>
      <c r="AJ67" s="819"/>
      <c r="AK67" s="819"/>
      <c r="AL67" s="819"/>
      <c r="AM67" s="819"/>
      <c r="AN67" s="819"/>
      <c r="AO67" s="819"/>
      <c r="AP67" s="819"/>
      <c r="AQ67" s="819"/>
      <c r="AR67" s="819"/>
      <c r="AS67" s="819"/>
      <c r="AT67" s="819"/>
      <c r="AU67" s="819"/>
      <c r="AV67" s="819"/>
      <c r="AW67" s="819"/>
      <c r="AX67" s="819"/>
      <c r="AY67" s="819"/>
      <c r="AZ67" s="819"/>
      <c r="BA67" s="819"/>
      <c r="BB67" s="819"/>
    </row>
    <row r="68" spans="1:54" ht="28.5" customHeight="1" x14ac:dyDescent="0.25">
      <c r="A68" s="851"/>
      <c r="B68" s="851"/>
      <c r="C68" s="851"/>
      <c r="D68" s="851"/>
      <c r="E68" s="851"/>
      <c r="F68" s="851"/>
      <c r="G68" s="851"/>
      <c r="H68" s="851"/>
      <c r="I68" s="851"/>
      <c r="J68" s="851"/>
      <c r="K68" s="851"/>
      <c r="L68" s="851"/>
      <c r="M68" s="851"/>
      <c r="N68" s="851"/>
      <c r="O68" s="851"/>
      <c r="P68" s="851"/>
      <c r="Q68" s="851"/>
      <c r="R68" s="851"/>
      <c r="S68" s="851"/>
      <c r="T68" s="851"/>
      <c r="U68" s="852" t="s">
        <v>129</v>
      </c>
      <c r="V68" s="852"/>
      <c r="W68" s="852"/>
      <c r="X68" s="852"/>
      <c r="Y68" s="852"/>
      <c r="Z68" s="852"/>
      <c r="AA68" s="852"/>
      <c r="AB68" s="852"/>
      <c r="AC68" s="852" t="s">
        <v>1286</v>
      </c>
      <c r="AD68" s="852"/>
      <c r="AE68" s="852"/>
      <c r="AF68" s="852"/>
      <c r="AG68" s="852"/>
      <c r="AH68" s="852"/>
      <c r="AI68" s="852"/>
      <c r="AJ68" s="852"/>
      <c r="AK68" s="852"/>
      <c r="AL68" s="852"/>
      <c r="AM68" s="852"/>
      <c r="AN68" s="852"/>
      <c r="AO68" s="852" t="s">
        <v>1287</v>
      </c>
      <c r="AP68" s="852"/>
      <c r="AQ68" s="852"/>
      <c r="AR68" s="852"/>
      <c r="AS68" s="852"/>
      <c r="AT68" s="852"/>
      <c r="AU68" s="852"/>
      <c r="AV68" s="852"/>
      <c r="AW68" s="852"/>
      <c r="AX68" s="852"/>
      <c r="AY68" s="852"/>
      <c r="AZ68" s="572"/>
      <c r="BA68" s="572"/>
      <c r="BB68" s="577"/>
    </row>
    <row r="69" spans="1:54" ht="15" customHeight="1" x14ac:dyDescent="0.3">
      <c r="A69" s="851"/>
      <c r="B69" s="851"/>
      <c r="C69" s="851"/>
      <c r="D69" s="851"/>
      <c r="E69" s="851"/>
      <c r="F69" s="851"/>
      <c r="G69" s="851"/>
      <c r="H69" s="851"/>
      <c r="I69" s="851"/>
      <c r="J69" s="851"/>
      <c r="K69" s="851"/>
      <c r="L69" s="851"/>
      <c r="M69" s="851"/>
      <c r="N69" s="851"/>
      <c r="O69" s="851"/>
      <c r="P69" s="851"/>
      <c r="Q69" s="851"/>
      <c r="R69" s="851"/>
      <c r="S69" s="851"/>
      <c r="T69" s="851"/>
      <c r="U69" s="852"/>
      <c r="V69" s="852"/>
      <c r="W69" s="852"/>
      <c r="X69" s="852"/>
      <c r="Y69" s="852"/>
      <c r="Z69" s="852"/>
      <c r="AA69" s="852"/>
      <c r="AB69" s="852"/>
      <c r="AC69" s="851"/>
      <c r="AD69" s="851"/>
      <c r="AE69" s="851"/>
      <c r="AF69" s="851"/>
      <c r="AG69" s="851"/>
      <c r="AH69" s="851"/>
      <c r="AI69" s="851"/>
      <c r="AJ69" s="851"/>
      <c r="AK69" s="851"/>
      <c r="AL69" s="851"/>
      <c r="AM69" s="851"/>
      <c r="AN69" s="851"/>
      <c r="AO69" s="851"/>
      <c r="AP69" s="851"/>
      <c r="AQ69" s="851"/>
      <c r="AR69" s="851"/>
      <c r="AS69" s="851"/>
      <c r="AT69" s="851"/>
      <c r="AU69" s="851"/>
      <c r="AV69" s="851"/>
      <c r="AW69" s="851"/>
      <c r="AX69" s="851"/>
      <c r="AY69" s="851"/>
      <c r="AZ69" s="572"/>
      <c r="BA69" s="572"/>
      <c r="BB69" s="577"/>
    </row>
    <row r="70" spans="1:54" ht="15" customHeight="1" x14ac:dyDescent="0.3">
      <c r="A70" s="851"/>
      <c r="B70" s="851"/>
      <c r="C70" s="851"/>
      <c r="D70" s="851"/>
      <c r="E70" s="851"/>
      <c r="F70" s="851"/>
      <c r="G70" s="851"/>
      <c r="H70" s="851"/>
      <c r="I70" s="851"/>
      <c r="J70" s="851"/>
      <c r="K70" s="851"/>
      <c r="L70" s="851"/>
      <c r="M70" s="851"/>
      <c r="N70" s="851"/>
      <c r="O70" s="851"/>
      <c r="P70" s="851"/>
      <c r="Q70" s="851"/>
      <c r="R70" s="851"/>
      <c r="S70" s="851"/>
      <c r="T70" s="851"/>
      <c r="U70" s="852"/>
      <c r="V70" s="852"/>
      <c r="W70" s="852"/>
      <c r="X70" s="852"/>
      <c r="Y70" s="852"/>
      <c r="Z70" s="852"/>
      <c r="AA70" s="852"/>
      <c r="AB70" s="852"/>
      <c r="AC70" s="851"/>
      <c r="AD70" s="851"/>
      <c r="AE70" s="851"/>
      <c r="AF70" s="851"/>
      <c r="AG70" s="851"/>
      <c r="AH70" s="851"/>
      <c r="AI70" s="851"/>
      <c r="AJ70" s="851"/>
      <c r="AK70" s="851"/>
      <c r="AL70" s="851"/>
      <c r="AM70" s="851"/>
      <c r="AN70" s="851"/>
      <c r="AO70" s="851"/>
      <c r="AP70" s="851"/>
      <c r="AQ70" s="851"/>
      <c r="AR70" s="851"/>
      <c r="AS70" s="851"/>
      <c r="AT70" s="851"/>
      <c r="AU70" s="851"/>
      <c r="AV70" s="851"/>
      <c r="AW70" s="851"/>
      <c r="AX70" s="851"/>
      <c r="AY70" s="851"/>
      <c r="AZ70" s="572"/>
      <c r="BA70" s="572"/>
      <c r="BB70" s="577"/>
    </row>
    <row r="71" spans="1:54" ht="15" customHeight="1" x14ac:dyDescent="0.3">
      <c r="A71" s="851"/>
      <c r="B71" s="851"/>
      <c r="C71" s="851"/>
      <c r="D71" s="851"/>
      <c r="E71" s="851"/>
      <c r="F71" s="851"/>
      <c r="G71" s="851"/>
      <c r="H71" s="851"/>
      <c r="I71" s="851"/>
      <c r="J71" s="851"/>
      <c r="K71" s="851"/>
      <c r="L71" s="851"/>
      <c r="M71" s="851"/>
      <c r="N71" s="851"/>
      <c r="O71" s="851"/>
      <c r="P71" s="851"/>
      <c r="Q71" s="851"/>
      <c r="R71" s="851"/>
      <c r="S71" s="851"/>
      <c r="T71" s="851"/>
      <c r="U71" s="852"/>
      <c r="V71" s="852"/>
      <c r="W71" s="852"/>
      <c r="X71" s="852"/>
      <c r="Y71" s="852"/>
      <c r="Z71" s="852"/>
      <c r="AA71" s="852"/>
      <c r="AB71" s="852"/>
      <c r="AC71" s="851"/>
      <c r="AD71" s="851"/>
      <c r="AE71" s="851"/>
      <c r="AF71" s="851"/>
      <c r="AG71" s="851"/>
      <c r="AH71" s="851"/>
      <c r="AI71" s="851"/>
      <c r="AJ71" s="851"/>
      <c r="AK71" s="851"/>
      <c r="AL71" s="851"/>
      <c r="AM71" s="851"/>
      <c r="AN71" s="851"/>
      <c r="AO71" s="851"/>
      <c r="AP71" s="851"/>
      <c r="AQ71" s="851"/>
      <c r="AR71" s="851"/>
      <c r="AS71" s="851"/>
      <c r="AT71" s="851"/>
      <c r="AU71" s="851"/>
      <c r="AV71" s="851"/>
      <c r="AW71" s="851"/>
      <c r="AX71" s="851"/>
      <c r="AY71" s="851"/>
      <c r="AZ71" s="572"/>
      <c r="BA71" s="572"/>
      <c r="BB71" s="577"/>
    </row>
    <row r="72" spans="1:54" ht="15" customHeight="1" x14ac:dyDescent="0.3">
      <c r="A72" s="851"/>
      <c r="B72" s="851"/>
      <c r="C72" s="851"/>
      <c r="D72" s="851"/>
      <c r="E72" s="851"/>
      <c r="F72" s="851"/>
      <c r="G72" s="851"/>
      <c r="H72" s="851"/>
      <c r="I72" s="851"/>
      <c r="J72" s="851"/>
      <c r="K72" s="851"/>
      <c r="L72" s="851"/>
      <c r="M72" s="851"/>
      <c r="N72" s="851"/>
      <c r="O72" s="851"/>
      <c r="P72" s="851"/>
      <c r="Q72" s="851"/>
      <c r="R72" s="851"/>
      <c r="S72" s="851"/>
      <c r="T72" s="851"/>
      <c r="U72" s="852"/>
      <c r="V72" s="852"/>
      <c r="W72" s="852"/>
      <c r="X72" s="852"/>
      <c r="Y72" s="852"/>
      <c r="Z72" s="852"/>
      <c r="AA72" s="852"/>
      <c r="AB72" s="852"/>
      <c r="AC72" s="851"/>
      <c r="AD72" s="851"/>
      <c r="AE72" s="851"/>
      <c r="AF72" s="851"/>
      <c r="AG72" s="851"/>
      <c r="AH72" s="851"/>
      <c r="AI72" s="851"/>
      <c r="AJ72" s="851"/>
      <c r="AK72" s="851"/>
      <c r="AL72" s="851"/>
      <c r="AM72" s="851"/>
      <c r="AN72" s="851"/>
      <c r="AO72" s="851"/>
      <c r="AP72" s="851"/>
      <c r="AQ72" s="851"/>
      <c r="AR72" s="851"/>
      <c r="AS72" s="851"/>
      <c r="AT72" s="851"/>
      <c r="AU72" s="851"/>
      <c r="AV72" s="851"/>
      <c r="AW72" s="851"/>
      <c r="AX72" s="851"/>
      <c r="AY72" s="851"/>
      <c r="AZ72" s="572"/>
      <c r="BA72" s="572"/>
      <c r="BB72" s="577"/>
    </row>
    <row r="73" spans="1:54" ht="15" customHeight="1" x14ac:dyDescent="0.3">
      <c r="A73" s="851"/>
      <c r="B73" s="851"/>
      <c r="C73" s="851"/>
      <c r="D73" s="851"/>
      <c r="E73" s="851"/>
      <c r="F73" s="851"/>
      <c r="G73" s="851"/>
      <c r="H73" s="851"/>
      <c r="I73" s="851"/>
      <c r="J73" s="851"/>
      <c r="K73" s="851"/>
      <c r="L73" s="851"/>
      <c r="M73" s="851"/>
      <c r="N73" s="851"/>
      <c r="O73" s="851"/>
      <c r="P73" s="851"/>
      <c r="Q73" s="851"/>
      <c r="R73" s="851"/>
      <c r="S73" s="851"/>
      <c r="T73" s="851"/>
      <c r="U73" s="852"/>
      <c r="V73" s="852"/>
      <c r="W73" s="852"/>
      <c r="X73" s="852"/>
      <c r="Y73" s="852"/>
      <c r="Z73" s="852"/>
      <c r="AA73" s="852"/>
      <c r="AB73" s="852"/>
      <c r="AC73" s="851"/>
      <c r="AD73" s="851"/>
      <c r="AE73" s="851"/>
      <c r="AF73" s="851"/>
      <c r="AG73" s="851"/>
      <c r="AH73" s="851"/>
      <c r="AI73" s="851"/>
      <c r="AJ73" s="851"/>
      <c r="AK73" s="851"/>
      <c r="AL73" s="851"/>
      <c r="AM73" s="851"/>
      <c r="AN73" s="851"/>
      <c r="AO73" s="851"/>
      <c r="AP73" s="851"/>
      <c r="AQ73" s="851"/>
      <c r="AR73" s="851"/>
      <c r="AS73" s="851"/>
      <c r="AT73" s="851"/>
      <c r="AU73" s="851"/>
      <c r="AV73" s="851"/>
      <c r="AW73" s="851"/>
      <c r="AX73" s="851"/>
      <c r="AY73" s="851"/>
      <c r="AZ73" s="572"/>
      <c r="BA73" s="572"/>
      <c r="BB73" s="577"/>
    </row>
    <row r="74" spans="1:54" ht="4.5" customHeight="1" x14ac:dyDescent="0.3">
      <c r="A74" s="577"/>
      <c r="B74" s="577"/>
      <c r="C74" s="577"/>
      <c r="D74" s="577"/>
      <c r="E74" s="577"/>
      <c r="F74" s="577"/>
      <c r="G74" s="577"/>
      <c r="H74" s="577"/>
      <c r="I74" s="577"/>
      <c r="J74" s="577"/>
      <c r="K74" s="577"/>
      <c r="L74" s="577"/>
      <c r="M74" s="577"/>
      <c r="N74" s="577"/>
      <c r="O74" s="577"/>
      <c r="P74" s="577"/>
      <c r="Q74" s="577"/>
      <c r="R74" s="577"/>
      <c r="S74" s="577"/>
      <c r="T74" s="577"/>
      <c r="U74" s="577"/>
      <c r="V74" s="577"/>
      <c r="W74" s="577"/>
      <c r="X74" s="577"/>
      <c r="Y74" s="577"/>
      <c r="Z74" s="577"/>
      <c r="AA74" s="577"/>
      <c r="AB74" s="577"/>
      <c r="AC74" s="577"/>
      <c r="AD74" s="577"/>
      <c r="AE74" s="577"/>
      <c r="AF74" s="577"/>
      <c r="AG74" s="577"/>
      <c r="AH74" s="577"/>
      <c r="AI74" s="577"/>
      <c r="AJ74" s="577"/>
      <c r="AK74" s="577"/>
      <c r="AL74" s="577"/>
      <c r="AM74" s="577"/>
      <c r="AN74" s="577"/>
      <c r="AO74" s="577"/>
      <c r="AP74" s="577"/>
      <c r="AQ74" s="577"/>
      <c r="AR74" s="577"/>
      <c r="AS74" s="577"/>
      <c r="AT74" s="577"/>
      <c r="AU74" s="577"/>
      <c r="AV74" s="577"/>
      <c r="AW74" s="577"/>
      <c r="AX74" s="577"/>
      <c r="AY74" s="577"/>
      <c r="AZ74" s="577"/>
      <c r="BA74" s="577"/>
      <c r="BB74" s="577"/>
    </row>
    <row r="75" spans="1:54" ht="15" hidden="1" customHeight="1" x14ac:dyDescent="0.3">
      <c r="A75" s="577"/>
      <c r="B75" s="577"/>
      <c r="C75" s="577"/>
      <c r="D75" s="577"/>
      <c r="E75" s="577"/>
      <c r="F75" s="577"/>
      <c r="G75" s="577"/>
      <c r="H75" s="577"/>
      <c r="I75" s="577"/>
      <c r="J75" s="577"/>
      <c r="K75" s="577"/>
      <c r="L75" s="577"/>
      <c r="M75" s="577"/>
      <c r="N75" s="577"/>
      <c r="O75" s="577"/>
      <c r="P75" s="577"/>
      <c r="Q75" s="577"/>
      <c r="R75" s="577"/>
      <c r="S75" s="577"/>
      <c r="T75" s="577"/>
      <c r="U75" s="577"/>
      <c r="V75" s="577"/>
      <c r="W75" s="577"/>
      <c r="X75" s="577"/>
      <c r="Y75" s="577"/>
      <c r="Z75" s="577"/>
      <c r="AA75" s="577"/>
      <c r="AB75" s="577"/>
      <c r="AC75" s="577"/>
      <c r="AD75" s="577"/>
      <c r="AE75" s="577"/>
      <c r="AF75" s="577"/>
      <c r="AG75" s="577"/>
      <c r="AH75" s="577"/>
      <c r="AI75" s="577"/>
      <c r="AJ75" s="577"/>
      <c r="AK75" s="577"/>
      <c r="AL75" s="577"/>
      <c r="AM75" s="577"/>
      <c r="AN75" s="577"/>
      <c r="AO75" s="577"/>
      <c r="AP75" s="577"/>
      <c r="AQ75" s="577"/>
      <c r="AR75" s="577"/>
      <c r="AS75" s="577"/>
      <c r="AT75" s="577"/>
      <c r="AU75" s="577"/>
      <c r="AV75" s="577"/>
      <c r="AW75" s="577"/>
      <c r="AX75" s="577"/>
      <c r="AY75" s="577"/>
      <c r="AZ75" s="577"/>
      <c r="BA75" s="577"/>
      <c r="BB75" s="577"/>
    </row>
    <row r="76" spans="1:54" ht="15" hidden="1" customHeight="1" x14ac:dyDescent="0.3">
      <c r="A76" s="577"/>
      <c r="B76" s="577"/>
      <c r="C76" s="577"/>
      <c r="D76" s="577"/>
      <c r="E76" s="577"/>
      <c r="F76" s="577"/>
      <c r="G76" s="577"/>
      <c r="H76" s="577"/>
      <c r="I76" s="577"/>
      <c r="J76" s="577"/>
      <c r="K76" s="577"/>
      <c r="L76" s="577"/>
      <c r="M76" s="577"/>
      <c r="N76" s="577"/>
      <c r="O76" s="577"/>
      <c r="P76" s="577"/>
      <c r="Q76" s="577"/>
      <c r="R76" s="577"/>
      <c r="S76" s="577"/>
      <c r="T76" s="577"/>
      <c r="U76" s="577"/>
      <c r="V76" s="577"/>
      <c r="W76" s="577"/>
      <c r="X76" s="577"/>
      <c r="Y76" s="577"/>
      <c r="Z76" s="577"/>
      <c r="AA76" s="577"/>
      <c r="AB76" s="577"/>
      <c r="AC76" s="577"/>
      <c r="AD76" s="577"/>
      <c r="AE76" s="577"/>
      <c r="AF76" s="577"/>
      <c r="AG76" s="577"/>
      <c r="AH76" s="577"/>
      <c r="AI76" s="577"/>
      <c r="AJ76" s="577"/>
      <c r="AK76" s="577"/>
      <c r="AL76" s="577"/>
      <c r="AM76" s="577"/>
      <c r="AN76" s="577"/>
      <c r="AO76" s="577"/>
      <c r="AP76" s="577"/>
      <c r="AQ76" s="577"/>
      <c r="AR76" s="577"/>
      <c r="AS76" s="577"/>
      <c r="AT76" s="577"/>
      <c r="AU76" s="577"/>
      <c r="AV76" s="577"/>
      <c r="AW76" s="577"/>
      <c r="AX76" s="577"/>
      <c r="AY76" s="577"/>
      <c r="AZ76" s="577"/>
      <c r="BA76" s="577"/>
      <c r="BB76" s="577"/>
    </row>
    <row r="77" spans="1:54" s="567" customFormat="1" ht="33" customHeight="1" x14ac:dyDescent="0.25">
      <c r="A77" s="859" t="s">
        <v>5247</v>
      </c>
      <c r="B77" s="859"/>
      <c r="C77" s="859"/>
      <c r="D77" s="859"/>
      <c r="E77" s="859"/>
      <c r="F77" s="859"/>
      <c r="G77" s="859"/>
      <c r="H77" s="859"/>
      <c r="I77" s="859"/>
      <c r="J77" s="859"/>
      <c r="K77" s="859"/>
      <c r="L77" s="859"/>
      <c r="M77" s="859"/>
      <c r="N77" s="859"/>
      <c r="O77" s="859"/>
      <c r="P77" s="859"/>
      <c r="Q77" s="859"/>
      <c r="R77" s="859"/>
      <c r="S77" s="859"/>
      <c r="T77" s="859"/>
      <c r="U77" s="859"/>
      <c r="V77" s="859"/>
      <c r="W77" s="859"/>
      <c r="X77" s="859"/>
      <c r="Y77" s="859"/>
      <c r="Z77" s="859"/>
      <c r="AA77" s="859"/>
      <c r="AB77" s="859"/>
      <c r="AC77" s="859"/>
      <c r="AD77" s="859"/>
      <c r="AE77" s="859"/>
      <c r="AF77" s="859"/>
      <c r="AG77" s="859"/>
      <c r="AH77" s="859"/>
      <c r="AI77" s="859"/>
      <c r="AJ77" s="859"/>
      <c r="AK77" s="859"/>
      <c r="AL77" s="859"/>
      <c r="AM77" s="859"/>
      <c r="AN77" s="859"/>
      <c r="AO77" s="859"/>
      <c r="AP77" s="859"/>
      <c r="AQ77" s="859"/>
      <c r="AR77" s="859"/>
      <c r="AS77" s="859"/>
      <c r="AT77" s="859"/>
      <c r="AU77" s="859"/>
      <c r="AV77" s="859"/>
      <c r="AW77" s="859"/>
      <c r="AX77" s="859"/>
      <c r="AY77" s="859"/>
      <c r="AZ77" s="859"/>
      <c r="BA77" s="576"/>
      <c r="BB77" s="576"/>
    </row>
    <row r="78" spans="1:54" ht="15" customHeight="1" x14ac:dyDescent="0.25">
      <c r="A78" s="860" t="s">
        <v>5248</v>
      </c>
      <c r="B78" s="860"/>
      <c r="C78" s="860"/>
      <c r="D78" s="860"/>
      <c r="E78" s="860"/>
      <c r="F78" s="860"/>
      <c r="G78" s="860"/>
      <c r="H78" s="860"/>
      <c r="I78" s="860"/>
      <c r="J78" s="860"/>
      <c r="K78" s="860"/>
      <c r="L78" s="860"/>
      <c r="M78" s="860"/>
      <c r="N78" s="860"/>
      <c r="O78" s="860"/>
      <c r="P78" s="860"/>
      <c r="Q78" s="860"/>
      <c r="R78" s="860"/>
      <c r="S78" s="860"/>
      <c r="T78" s="860"/>
      <c r="U78" s="860"/>
      <c r="V78" s="860"/>
      <c r="W78" s="860"/>
      <c r="X78" s="860"/>
      <c r="Y78" s="860"/>
      <c r="Z78" s="860"/>
      <c r="AA78" s="860"/>
      <c r="AB78" s="818" t="s">
        <v>1256</v>
      </c>
      <c r="AC78" s="818"/>
      <c r="AD78" s="818"/>
      <c r="AE78" s="577"/>
      <c r="AF78" s="577"/>
      <c r="AG78" s="819" t="s">
        <v>5249</v>
      </c>
      <c r="AH78" s="819"/>
      <c r="AI78" s="819"/>
      <c r="AJ78" s="577"/>
      <c r="AK78" s="861">
        <v>0</v>
      </c>
      <c r="AL78" s="861"/>
      <c r="AM78" s="861"/>
      <c r="AN78" s="861"/>
      <c r="AO78" s="861"/>
      <c r="AP78" s="861"/>
      <c r="AQ78" s="861"/>
      <c r="AR78" s="861"/>
      <c r="AS78" s="861"/>
      <c r="AT78" s="861"/>
      <c r="AU78" s="861"/>
      <c r="AV78" s="861"/>
      <c r="AW78" s="861"/>
      <c r="AX78" s="861"/>
      <c r="AY78" s="577"/>
      <c r="AZ78" s="577"/>
      <c r="BA78" s="577"/>
      <c r="BB78" s="577"/>
    </row>
    <row r="79" spans="1:54" ht="15" customHeight="1" x14ac:dyDescent="0.25">
      <c r="A79" s="565" t="s">
        <v>4950</v>
      </c>
      <c r="B79" s="577"/>
      <c r="C79" s="577"/>
      <c r="D79" s="577"/>
      <c r="E79" s="577"/>
      <c r="F79" s="577"/>
      <c r="G79" s="577"/>
      <c r="H79" s="577"/>
      <c r="I79" s="577"/>
      <c r="J79" s="577"/>
      <c r="K79" s="577"/>
      <c r="L79" s="577"/>
      <c r="M79" s="577"/>
      <c r="N79" s="577"/>
      <c r="O79" s="577"/>
      <c r="P79" s="577"/>
      <c r="Q79" s="577"/>
      <c r="R79" s="577"/>
      <c r="S79" s="577"/>
      <c r="T79" s="577"/>
      <c r="U79" s="577"/>
      <c r="V79" s="577"/>
      <c r="W79" s="577"/>
      <c r="X79" s="577"/>
      <c r="Y79" s="577"/>
      <c r="Z79" s="577"/>
      <c r="AA79" s="577"/>
      <c r="AB79" s="577"/>
      <c r="AC79" s="577"/>
      <c r="AD79" s="577"/>
      <c r="AE79" s="577"/>
      <c r="AF79" s="577"/>
      <c r="AG79" s="577"/>
      <c r="AH79" s="577"/>
      <c r="AI79" s="577"/>
      <c r="AJ79" s="577"/>
      <c r="AK79" s="577"/>
      <c r="AL79" s="577"/>
      <c r="AM79" s="577"/>
      <c r="AN79" s="577"/>
      <c r="AO79" s="577"/>
      <c r="AP79" s="577"/>
      <c r="AQ79" s="577"/>
      <c r="AR79" s="577"/>
      <c r="AS79" s="577"/>
      <c r="AT79" s="577"/>
      <c r="AU79" s="577"/>
      <c r="AV79" s="577"/>
      <c r="AW79" s="577"/>
      <c r="AX79" s="577"/>
      <c r="AY79" s="577"/>
      <c r="AZ79" s="577"/>
      <c r="BA79" s="577"/>
      <c r="BB79" s="577"/>
    </row>
    <row r="80" spans="1:54" ht="15" customHeight="1" x14ac:dyDescent="0.25">
      <c r="A80" s="862"/>
      <c r="B80" s="863"/>
      <c r="C80" s="863"/>
      <c r="D80" s="863"/>
      <c r="E80" s="863"/>
      <c r="F80" s="863"/>
      <c r="G80" s="863"/>
      <c r="H80" s="863"/>
      <c r="I80" s="863"/>
      <c r="J80" s="863"/>
      <c r="K80" s="863"/>
      <c r="L80" s="863"/>
      <c r="M80" s="863"/>
      <c r="N80" s="863"/>
      <c r="O80" s="863"/>
      <c r="P80" s="863"/>
      <c r="Q80" s="863"/>
      <c r="R80" s="863"/>
      <c r="S80" s="863"/>
      <c r="T80" s="863"/>
      <c r="U80" s="863"/>
      <c r="V80" s="863"/>
      <c r="W80" s="863"/>
      <c r="X80" s="863"/>
      <c r="Y80" s="863"/>
      <c r="Z80" s="863"/>
      <c r="AA80" s="863"/>
      <c r="AB80" s="863"/>
      <c r="AC80" s="863"/>
      <c r="AD80" s="863"/>
      <c r="AE80" s="863"/>
      <c r="AF80" s="863"/>
      <c r="AG80" s="863"/>
      <c r="AH80" s="863"/>
      <c r="AI80" s="863"/>
      <c r="AJ80" s="863"/>
      <c r="AK80" s="863"/>
      <c r="AL80" s="863"/>
      <c r="AM80" s="863"/>
      <c r="AN80" s="863"/>
      <c r="AO80" s="863"/>
      <c r="AP80" s="863"/>
      <c r="AQ80" s="863"/>
      <c r="AR80" s="863"/>
      <c r="AS80" s="863"/>
      <c r="AT80" s="863"/>
      <c r="AU80" s="863"/>
      <c r="AV80" s="863"/>
      <c r="AW80" s="863"/>
      <c r="AX80" s="863"/>
      <c r="AY80" s="863"/>
      <c r="AZ80" s="864"/>
      <c r="BA80" s="577"/>
      <c r="BB80" s="577"/>
    </row>
    <row r="81" spans="1:54" ht="9.75" customHeight="1" x14ac:dyDescent="0.25">
      <c r="A81" s="865"/>
      <c r="B81" s="866"/>
      <c r="C81" s="866"/>
      <c r="D81" s="866"/>
      <c r="E81" s="866"/>
      <c r="F81" s="866"/>
      <c r="G81" s="866"/>
      <c r="H81" s="866"/>
      <c r="I81" s="866"/>
      <c r="J81" s="866"/>
      <c r="K81" s="866"/>
      <c r="L81" s="866"/>
      <c r="M81" s="866"/>
      <c r="N81" s="866"/>
      <c r="O81" s="866"/>
      <c r="P81" s="866"/>
      <c r="Q81" s="866"/>
      <c r="R81" s="866"/>
      <c r="S81" s="866"/>
      <c r="T81" s="866"/>
      <c r="U81" s="866"/>
      <c r="V81" s="866"/>
      <c r="W81" s="866"/>
      <c r="X81" s="866"/>
      <c r="Y81" s="866"/>
      <c r="Z81" s="866"/>
      <c r="AA81" s="866"/>
      <c r="AB81" s="866"/>
      <c r="AC81" s="866"/>
      <c r="AD81" s="866"/>
      <c r="AE81" s="866"/>
      <c r="AF81" s="866"/>
      <c r="AG81" s="866"/>
      <c r="AH81" s="866"/>
      <c r="AI81" s="866"/>
      <c r="AJ81" s="866"/>
      <c r="AK81" s="866"/>
      <c r="AL81" s="866"/>
      <c r="AM81" s="866"/>
      <c r="AN81" s="866"/>
      <c r="AO81" s="866"/>
      <c r="AP81" s="866"/>
      <c r="AQ81" s="866"/>
      <c r="AR81" s="866"/>
      <c r="AS81" s="866"/>
      <c r="AT81" s="866"/>
      <c r="AU81" s="866"/>
      <c r="AV81" s="866"/>
      <c r="AW81" s="866"/>
      <c r="AX81" s="866"/>
      <c r="AY81" s="866"/>
      <c r="AZ81" s="867"/>
      <c r="BA81" s="577"/>
      <c r="BB81" s="577"/>
    </row>
    <row r="82" spans="1:54" ht="15" customHeight="1" x14ac:dyDescent="0.25">
      <c r="A82" s="860" t="s">
        <v>5250</v>
      </c>
      <c r="B82" s="860"/>
      <c r="C82" s="860"/>
      <c r="D82" s="860"/>
      <c r="E82" s="860"/>
      <c r="F82" s="860"/>
      <c r="G82" s="860"/>
      <c r="H82" s="860"/>
      <c r="I82" s="860"/>
      <c r="J82" s="860"/>
      <c r="K82" s="860"/>
      <c r="L82" s="860"/>
      <c r="M82" s="860"/>
      <c r="N82" s="860"/>
      <c r="O82" s="860"/>
      <c r="P82" s="860"/>
      <c r="Q82" s="860"/>
      <c r="R82" s="860"/>
      <c r="S82" s="860"/>
      <c r="T82" s="860"/>
      <c r="U82" s="860"/>
      <c r="V82" s="860"/>
      <c r="W82" s="860"/>
      <c r="X82" s="860"/>
      <c r="Y82" s="860"/>
      <c r="Z82" s="860"/>
      <c r="AA82" s="860"/>
      <c r="AB82" s="818" t="s">
        <v>1256</v>
      </c>
      <c r="AC82" s="818"/>
      <c r="AD82" s="818"/>
      <c r="AE82" s="577"/>
      <c r="AF82" s="577"/>
      <c r="AG82" s="819" t="s">
        <v>5249</v>
      </c>
      <c r="AH82" s="819"/>
      <c r="AI82" s="819"/>
      <c r="AJ82" s="577"/>
      <c r="AK82" s="861">
        <v>0</v>
      </c>
      <c r="AL82" s="861"/>
      <c r="AM82" s="861"/>
      <c r="AN82" s="861"/>
      <c r="AO82" s="861"/>
      <c r="AP82" s="861"/>
      <c r="AQ82" s="861"/>
      <c r="AR82" s="861"/>
      <c r="AS82" s="861"/>
      <c r="AT82" s="861"/>
      <c r="AU82" s="861"/>
      <c r="AV82" s="861"/>
      <c r="AW82" s="861"/>
      <c r="AX82" s="861"/>
      <c r="AY82" s="577"/>
      <c r="AZ82" s="577"/>
      <c r="BA82" s="577"/>
      <c r="BB82" s="577"/>
    </row>
    <row r="83" spans="1:54" ht="15" customHeight="1" x14ac:dyDescent="0.25">
      <c r="A83" s="565" t="s">
        <v>4950</v>
      </c>
      <c r="B83" s="577"/>
      <c r="C83" s="577"/>
      <c r="D83" s="577"/>
      <c r="E83" s="577"/>
      <c r="F83" s="577"/>
      <c r="G83" s="577"/>
      <c r="H83" s="577"/>
      <c r="I83" s="577"/>
      <c r="J83" s="577"/>
      <c r="K83" s="577"/>
      <c r="L83" s="577"/>
      <c r="M83" s="577"/>
      <c r="N83" s="577"/>
      <c r="O83" s="577"/>
      <c r="P83" s="577"/>
      <c r="Q83" s="577"/>
      <c r="R83" s="577"/>
      <c r="S83" s="577"/>
      <c r="T83" s="577"/>
      <c r="U83" s="577"/>
      <c r="V83" s="577"/>
      <c r="W83" s="577"/>
      <c r="X83" s="577"/>
      <c r="Y83" s="577"/>
      <c r="Z83" s="577"/>
      <c r="AA83" s="577"/>
      <c r="AB83" s="577"/>
      <c r="AC83" s="577"/>
      <c r="AD83" s="577"/>
      <c r="AE83" s="577"/>
      <c r="AF83" s="577"/>
      <c r="AG83" s="577"/>
      <c r="AH83" s="577"/>
      <c r="AI83" s="577"/>
      <c r="AJ83" s="577"/>
      <c r="AK83" s="577"/>
      <c r="AL83" s="577"/>
      <c r="AM83" s="577"/>
      <c r="AN83" s="577"/>
      <c r="AO83" s="577"/>
      <c r="AP83" s="577"/>
      <c r="AQ83" s="577"/>
      <c r="AR83" s="577"/>
      <c r="AS83" s="577"/>
      <c r="AT83" s="577"/>
      <c r="AU83" s="577"/>
      <c r="AV83" s="577"/>
      <c r="AW83" s="577"/>
      <c r="AX83" s="577"/>
      <c r="AY83" s="577"/>
      <c r="AZ83" s="577"/>
      <c r="BA83" s="577"/>
      <c r="BB83" s="577"/>
    </row>
    <row r="84" spans="1:54" ht="15" customHeight="1" x14ac:dyDescent="0.25">
      <c r="A84" s="862"/>
      <c r="B84" s="863"/>
      <c r="C84" s="863"/>
      <c r="D84" s="863"/>
      <c r="E84" s="863"/>
      <c r="F84" s="863"/>
      <c r="G84" s="863"/>
      <c r="H84" s="863"/>
      <c r="I84" s="863"/>
      <c r="J84" s="863"/>
      <c r="K84" s="863"/>
      <c r="L84" s="863"/>
      <c r="M84" s="863"/>
      <c r="N84" s="863"/>
      <c r="O84" s="863"/>
      <c r="P84" s="863"/>
      <c r="Q84" s="863"/>
      <c r="R84" s="863"/>
      <c r="S84" s="863"/>
      <c r="T84" s="863"/>
      <c r="U84" s="863"/>
      <c r="V84" s="863"/>
      <c r="W84" s="863"/>
      <c r="X84" s="863"/>
      <c r="Y84" s="863"/>
      <c r="Z84" s="863"/>
      <c r="AA84" s="863"/>
      <c r="AB84" s="863"/>
      <c r="AC84" s="863"/>
      <c r="AD84" s="863"/>
      <c r="AE84" s="863"/>
      <c r="AF84" s="863"/>
      <c r="AG84" s="863"/>
      <c r="AH84" s="863"/>
      <c r="AI84" s="863"/>
      <c r="AJ84" s="863"/>
      <c r="AK84" s="863"/>
      <c r="AL84" s="863"/>
      <c r="AM84" s="863"/>
      <c r="AN84" s="863"/>
      <c r="AO84" s="863"/>
      <c r="AP84" s="863"/>
      <c r="AQ84" s="863"/>
      <c r="AR84" s="863"/>
      <c r="AS84" s="863"/>
      <c r="AT84" s="863"/>
      <c r="AU84" s="863"/>
      <c r="AV84" s="863"/>
      <c r="AW84" s="863"/>
      <c r="AX84" s="863"/>
      <c r="AY84" s="863"/>
      <c r="AZ84" s="864"/>
      <c r="BA84" s="577"/>
      <c r="BB84" s="577"/>
    </row>
    <row r="85" spans="1:54" ht="12" customHeight="1" x14ac:dyDescent="0.25">
      <c r="A85" s="865"/>
      <c r="B85" s="866"/>
      <c r="C85" s="866"/>
      <c r="D85" s="866"/>
      <c r="E85" s="866"/>
      <c r="F85" s="866"/>
      <c r="G85" s="866"/>
      <c r="H85" s="866"/>
      <c r="I85" s="866"/>
      <c r="J85" s="866"/>
      <c r="K85" s="866"/>
      <c r="L85" s="866"/>
      <c r="M85" s="866"/>
      <c r="N85" s="866"/>
      <c r="O85" s="866"/>
      <c r="P85" s="866"/>
      <c r="Q85" s="866"/>
      <c r="R85" s="866"/>
      <c r="S85" s="866"/>
      <c r="T85" s="866"/>
      <c r="U85" s="866"/>
      <c r="V85" s="866"/>
      <c r="W85" s="866"/>
      <c r="X85" s="866"/>
      <c r="Y85" s="866"/>
      <c r="Z85" s="866"/>
      <c r="AA85" s="866"/>
      <c r="AB85" s="866"/>
      <c r="AC85" s="866"/>
      <c r="AD85" s="866"/>
      <c r="AE85" s="866"/>
      <c r="AF85" s="866"/>
      <c r="AG85" s="866"/>
      <c r="AH85" s="866"/>
      <c r="AI85" s="866"/>
      <c r="AJ85" s="866"/>
      <c r="AK85" s="866"/>
      <c r="AL85" s="866"/>
      <c r="AM85" s="866"/>
      <c r="AN85" s="866"/>
      <c r="AO85" s="866"/>
      <c r="AP85" s="866"/>
      <c r="AQ85" s="866"/>
      <c r="AR85" s="866"/>
      <c r="AS85" s="866"/>
      <c r="AT85" s="866"/>
      <c r="AU85" s="866"/>
      <c r="AV85" s="866"/>
      <c r="AW85" s="866"/>
      <c r="AX85" s="866"/>
      <c r="AY85" s="866"/>
      <c r="AZ85" s="867"/>
      <c r="BA85" s="577"/>
      <c r="BB85" s="577"/>
    </row>
    <row r="86" spans="1:54" ht="15" customHeight="1" x14ac:dyDescent="0.25">
      <c r="A86" s="860" t="s">
        <v>5251</v>
      </c>
      <c r="B86" s="860"/>
      <c r="C86" s="860"/>
      <c r="D86" s="860"/>
      <c r="E86" s="860"/>
      <c r="F86" s="860"/>
      <c r="G86" s="860"/>
      <c r="H86" s="860"/>
      <c r="I86" s="860"/>
      <c r="J86" s="860"/>
      <c r="K86" s="860"/>
      <c r="L86" s="860"/>
      <c r="M86" s="860"/>
      <c r="N86" s="860"/>
      <c r="O86" s="860"/>
      <c r="P86" s="860"/>
      <c r="Q86" s="860"/>
      <c r="R86" s="860"/>
      <c r="S86" s="860"/>
      <c r="T86" s="860"/>
      <c r="U86" s="860"/>
      <c r="V86" s="860"/>
      <c r="W86" s="860"/>
      <c r="X86" s="860"/>
      <c r="Y86" s="860"/>
      <c r="Z86" s="860"/>
      <c r="AA86" s="860"/>
      <c r="AB86" s="577"/>
      <c r="AC86" s="577"/>
      <c r="AD86" s="577"/>
      <c r="AE86" s="577"/>
      <c r="AF86" s="577"/>
      <c r="AG86" s="577"/>
      <c r="AH86" s="577"/>
      <c r="AI86" s="577"/>
      <c r="AJ86" s="577"/>
      <c r="AK86" s="577"/>
      <c r="AL86" s="577"/>
      <c r="AM86" s="577"/>
      <c r="AN86" s="577"/>
      <c r="AO86" s="577"/>
      <c r="AP86" s="577"/>
      <c r="AQ86" s="577"/>
      <c r="AR86" s="577"/>
      <c r="AS86" s="577"/>
      <c r="AT86" s="577"/>
      <c r="AU86" s="577"/>
      <c r="AV86" s="577"/>
      <c r="AW86" s="577"/>
      <c r="AX86" s="577"/>
      <c r="AY86" s="577"/>
      <c r="AZ86" s="577"/>
      <c r="BA86" s="577"/>
      <c r="BB86" s="577"/>
    </row>
    <row r="87" spans="1:54" ht="15" customHeight="1" x14ac:dyDescent="0.25">
      <c r="A87" s="565" t="s">
        <v>4950</v>
      </c>
      <c r="B87" s="577"/>
      <c r="C87" s="577"/>
      <c r="D87" s="577"/>
      <c r="E87" s="577"/>
      <c r="F87" s="577"/>
      <c r="G87" s="577"/>
      <c r="H87" s="577"/>
      <c r="I87" s="577"/>
      <c r="J87" s="577"/>
      <c r="K87" s="577"/>
      <c r="L87" s="577"/>
      <c r="M87" s="577"/>
      <c r="N87" s="577"/>
      <c r="O87" s="577"/>
      <c r="P87" s="577"/>
      <c r="Q87" s="577"/>
      <c r="R87" s="577"/>
      <c r="S87" s="577"/>
      <c r="T87" s="577"/>
      <c r="U87" s="577"/>
      <c r="V87" s="577"/>
      <c r="W87" s="577"/>
      <c r="X87" s="577"/>
      <c r="Y87" s="577"/>
      <c r="Z87" s="577"/>
      <c r="AA87" s="577"/>
      <c r="AB87" s="577"/>
      <c r="AC87" s="577"/>
      <c r="AD87" s="577"/>
      <c r="AE87" s="577"/>
      <c r="AF87" s="577"/>
      <c r="AG87" s="577"/>
      <c r="AH87" s="577"/>
      <c r="AI87" s="577"/>
      <c r="AJ87" s="577"/>
      <c r="AK87" s="577"/>
      <c r="AL87" s="577"/>
      <c r="AM87" s="577"/>
      <c r="AN87" s="577"/>
      <c r="AO87" s="577"/>
      <c r="AP87" s="577"/>
      <c r="AQ87" s="577"/>
      <c r="AR87" s="577"/>
      <c r="AS87" s="577"/>
      <c r="AT87" s="577"/>
      <c r="AU87" s="577"/>
      <c r="AV87" s="577"/>
      <c r="AW87" s="577"/>
      <c r="AX87" s="577"/>
      <c r="AY87" s="577"/>
      <c r="AZ87" s="577"/>
      <c r="BA87" s="577"/>
      <c r="BB87" s="577"/>
    </row>
    <row r="88" spans="1:54" ht="15" customHeight="1" x14ac:dyDescent="0.25">
      <c r="A88" s="862"/>
      <c r="B88" s="863"/>
      <c r="C88" s="863"/>
      <c r="D88" s="863"/>
      <c r="E88" s="863"/>
      <c r="F88" s="863"/>
      <c r="G88" s="863"/>
      <c r="H88" s="863"/>
      <c r="I88" s="863"/>
      <c r="J88" s="863"/>
      <c r="K88" s="863"/>
      <c r="L88" s="863"/>
      <c r="M88" s="863"/>
      <c r="N88" s="863"/>
      <c r="O88" s="863"/>
      <c r="P88" s="863"/>
      <c r="Q88" s="863"/>
      <c r="R88" s="863"/>
      <c r="S88" s="863"/>
      <c r="T88" s="863"/>
      <c r="U88" s="863"/>
      <c r="V88" s="863"/>
      <c r="W88" s="863"/>
      <c r="X88" s="863"/>
      <c r="Y88" s="863"/>
      <c r="Z88" s="863"/>
      <c r="AA88" s="863"/>
      <c r="AB88" s="863"/>
      <c r="AC88" s="863"/>
      <c r="AD88" s="863"/>
      <c r="AE88" s="863"/>
      <c r="AF88" s="863"/>
      <c r="AG88" s="863"/>
      <c r="AH88" s="863"/>
      <c r="AI88" s="863"/>
      <c r="AJ88" s="863"/>
      <c r="AK88" s="863"/>
      <c r="AL88" s="863"/>
      <c r="AM88" s="863"/>
      <c r="AN88" s="863"/>
      <c r="AO88" s="863"/>
      <c r="AP88" s="863"/>
      <c r="AQ88" s="863"/>
      <c r="AR88" s="863"/>
      <c r="AS88" s="863"/>
      <c r="AT88" s="863"/>
      <c r="AU88" s="863"/>
      <c r="AV88" s="863"/>
      <c r="AW88" s="863"/>
      <c r="AX88" s="863"/>
      <c r="AY88" s="863"/>
      <c r="AZ88" s="864"/>
      <c r="BA88" s="577"/>
      <c r="BB88" s="577"/>
    </row>
    <row r="89" spans="1:54" ht="15" customHeight="1" x14ac:dyDescent="0.25">
      <c r="A89" s="865"/>
      <c r="B89" s="866"/>
      <c r="C89" s="866"/>
      <c r="D89" s="866"/>
      <c r="E89" s="866"/>
      <c r="F89" s="866"/>
      <c r="G89" s="866"/>
      <c r="H89" s="866"/>
      <c r="I89" s="866"/>
      <c r="J89" s="866"/>
      <c r="K89" s="866"/>
      <c r="L89" s="866"/>
      <c r="M89" s="866"/>
      <c r="N89" s="866"/>
      <c r="O89" s="866"/>
      <c r="P89" s="866"/>
      <c r="Q89" s="866"/>
      <c r="R89" s="866"/>
      <c r="S89" s="866"/>
      <c r="T89" s="866"/>
      <c r="U89" s="866"/>
      <c r="V89" s="866"/>
      <c r="W89" s="866"/>
      <c r="X89" s="866"/>
      <c r="Y89" s="866"/>
      <c r="Z89" s="866"/>
      <c r="AA89" s="866"/>
      <c r="AB89" s="866"/>
      <c r="AC89" s="866"/>
      <c r="AD89" s="866"/>
      <c r="AE89" s="866"/>
      <c r="AF89" s="866"/>
      <c r="AG89" s="866"/>
      <c r="AH89" s="866"/>
      <c r="AI89" s="866"/>
      <c r="AJ89" s="866"/>
      <c r="AK89" s="866"/>
      <c r="AL89" s="866"/>
      <c r="AM89" s="866"/>
      <c r="AN89" s="866"/>
      <c r="AO89" s="866"/>
      <c r="AP89" s="866"/>
      <c r="AQ89" s="866"/>
      <c r="AR89" s="866"/>
      <c r="AS89" s="866"/>
      <c r="AT89" s="866"/>
      <c r="AU89" s="866"/>
      <c r="AV89" s="866"/>
      <c r="AW89" s="866"/>
      <c r="AX89" s="866"/>
      <c r="AY89" s="866"/>
      <c r="AZ89" s="867"/>
      <c r="BA89" s="577"/>
      <c r="BB89" s="577"/>
    </row>
    <row r="90" spans="1:54" ht="15" customHeight="1" x14ac:dyDescent="0.3">
      <c r="A90" s="577"/>
      <c r="B90" s="577"/>
      <c r="C90" s="577"/>
      <c r="D90" s="577"/>
      <c r="E90" s="577"/>
      <c r="F90" s="577"/>
      <c r="G90" s="577"/>
      <c r="H90" s="577"/>
      <c r="I90" s="577"/>
      <c r="J90" s="577"/>
      <c r="K90" s="577"/>
      <c r="L90" s="577"/>
      <c r="M90" s="577"/>
      <c r="N90" s="577"/>
      <c r="O90" s="577"/>
      <c r="P90" s="577"/>
      <c r="Q90" s="577"/>
      <c r="R90" s="577"/>
      <c r="S90" s="577"/>
      <c r="T90" s="577"/>
      <c r="U90" s="577"/>
      <c r="V90" s="577"/>
      <c r="W90" s="577"/>
      <c r="X90" s="577"/>
      <c r="Y90" s="577"/>
      <c r="Z90" s="577"/>
      <c r="AA90" s="577"/>
      <c r="AB90" s="577"/>
      <c r="AC90" s="577"/>
      <c r="AD90" s="577"/>
      <c r="AE90" s="577"/>
      <c r="AF90" s="577"/>
      <c r="AG90" s="577"/>
      <c r="AH90" s="577"/>
      <c r="AI90" s="577"/>
      <c r="AJ90" s="577"/>
      <c r="AK90" s="577"/>
      <c r="AL90" s="577"/>
      <c r="AM90" s="577"/>
      <c r="AN90" s="577"/>
      <c r="AO90" s="577"/>
      <c r="AP90" s="577"/>
      <c r="AQ90" s="577"/>
      <c r="AR90" s="577"/>
      <c r="AS90" s="577"/>
      <c r="AT90" s="577"/>
      <c r="AU90" s="577"/>
      <c r="AV90" s="577"/>
      <c r="AW90" s="577"/>
      <c r="AX90" s="577"/>
      <c r="AY90" s="577"/>
      <c r="AZ90" s="577"/>
      <c r="BA90" s="577"/>
      <c r="BB90" s="577"/>
    </row>
    <row r="91" spans="1:54" ht="15" customHeight="1" x14ac:dyDescent="0.3">
      <c r="A91" s="577"/>
      <c r="B91" s="577"/>
      <c r="C91" s="577"/>
      <c r="D91" s="577"/>
      <c r="E91" s="577"/>
      <c r="F91" s="577"/>
      <c r="G91" s="577"/>
      <c r="H91" s="577"/>
      <c r="I91" s="577"/>
      <c r="J91" s="577"/>
      <c r="K91" s="577"/>
      <c r="L91" s="577"/>
      <c r="M91" s="577"/>
      <c r="N91" s="577"/>
      <c r="O91" s="577"/>
      <c r="P91" s="577"/>
      <c r="Q91" s="577"/>
      <c r="R91" s="577"/>
      <c r="S91" s="577"/>
      <c r="T91" s="577"/>
      <c r="U91" s="577"/>
      <c r="V91" s="577"/>
      <c r="W91" s="577"/>
      <c r="X91" s="577"/>
      <c r="Y91" s="577"/>
      <c r="Z91" s="577"/>
      <c r="AA91" s="577"/>
      <c r="AB91" s="577"/>
      <c r="AC91" s="577"/>
      <c r="AD91" s="577"/>
      <c r="AE91" s="577"/>
      <c r="AF91" s="577"/>
      <c r="AG91" s="577"/>
      <c r="AH91" s="577"/>
      <c r="AI91" s="577"/>
      <c r="AJ91" s="577"/>
      <c r="AK91" s="577"/>
      <c r="AL91" s="577"/>
      <c r="AM91" s="577"/>
      <c r="AN91" s="577"/>
      <c r="AO91" s="577"/>
      <c r="AP91" s="577"/>
      <c r="AQ91" s="577"/>
      <c r="AR91" s="577"/>
      <c r="AS91" s="577"/>
      <c r="AT91" s="577"/>
      <c r="AU91" s="577"/>
      <c r="AV91" s="577"/>
      <c r="AW91" s="577"/>
      <c r="AX91" s="577"/>
      <c r="AY91" s="577"/>
      <c r="AZ91" s="577"/>
      <c r="BA91" s="577"/>
      <c r="BB91" s="577"/>
    </row>
    <row r="92" spans="1:54" ht="15" customHeight="1" x14ac:dyDescent="0.3">
      <c r="A92" s="577"/>
      <c r="B92" s="577"/>
      <c r="C92" s="577"/>
      <c r="D92" s="577"/>
      <c r="E92" s="577"/>
      <c r="F92" s="577"/>
      <c r="G92" s="577"/>
      <c r="H92" s="577"/>
      <c r="I92" s="577"/>
      <c r="J92" s="577"/>
      <c r="K92" s="577"/>
      <c r="L92" s="577"/>
      <c r="M92" s="577"/>
      <c r="N92" s="577"/>
      <c r="O92" s="577"/>
      <c r="P92" s="577"/>
      <c r="Q92" s="577"/>
      <c r="R92" s="577"/>
      <c r="S92" s="577"/>
      <c r="T92" s="577"/>
      <c r="U92" s="577"/>
      <c r="V92" s="577"/>
      <c r="W92" s="577"/>
      <c r="X92" s="577"/>
      <c r="Y92" s="577"/>
      <c r="Z92" s="577"/>
      <c r="AA92" s="577"/>
      <c r="AB92" s="577"/>
      <c r="AC92" s="577"/>
      <c r="AD92" s="577"/>
      <c r="AE92" s="577"/>
      <c r="AF92" s="577"/>
      <c r="AG92" s="577"/>
      <c r="AH92" s="577"/>
      <c r="AI92" s="577"/>
      <c r="AJ92" s="577"/>
      <c r="AK92" s="577"/>
      <c r="AL92" s="577"/>
      <c r="AM92" s="577"/>
      <c r="AN92" s="577"/>
      <c r="AO92" s="577"/>
      <c r="AP92" s="577"/>
      <c r="AQ92" s="577"/>
      <c r="AR92" s="577"/>
      <c r="AS92" s="577"/>
      <c r="AT92" s="577"/>
      <c r="AU92" s="577"/>
      <c r="AV92" s="577"/>
      <c r="AW92" s="577"/>
      <c r="AX92" s="577"/>
      <c r="AY92" s="577"/>
      <c r="AZ92" s="577"/>
      <c r="BA92" s="577"/>
      <c r="BB92" s="577"/>
    </row>
    <row r="93" spans="1:54" ht="15" customHeight="1" x14ac:dyDescent="0.3">
      <c r="A93" s="577"/>
      <c r="B93" s="577"/>
      <c r="C93" s="577"/>
      <c r="D93" s="577"/>
      <c r="E93" s="577"/>
      <c r="F93" s="577"/>
      <c r="G93" s="577"/>
      <c r="H93" s="577"/>
      <c r="I93" s="577"/>
      <c r="J93" s="577"/>
      <c r="K93" s="577"/>
      <c r="L93" s="577"/>
      <c r="M93" s="577"/>
      <c r="N93" s="577"/>
      <c r="O93" s="577"/>
      <c r="P93" s="577"/>
      <c r="Q93" s="577"/>
      <c r="R93" s="577"/>
      <c r="S93" s="577"/>
      <c r="T93" s="577"/>
      <c r="U93" s="577"/>
      <c r="V93" s="577"/>
      <c r="W93" s="577"/>
      <c r="X93" s="577"/>
      <c r="Y93" s="577"/>
      <c r="Z93" s="577"/>
      <c r="AA93" s="577"/>
      <c r="AB93" s="577"/>
      <c r="AC93" s="577"/>
      <c r="AD93" s="577"/>
      <c r="AE93" s="577"/>
      <c r="AF93" s="577"/>
      <c r="AG93" s="577"/>
      <c r="AH93" s="577"/>
      <c r="AI93" s="577"/>
      <c r="AJ93" s="577"/>
      <c r="AK93" s="577"/>
      <c r="AL93" s="577"/>
      <c r="AM93" s="577"/>
      <c r="AN93" s="577"/>
      <c r="AO93" s="577"/>
      <c r="AP93" s="577"/>
      <c r="AQ93" s="577"/>
      <c r="AR93" s="577"/>
      <c r="AS93" s="577"/>
      <c r="AT93" s="577"/>
      <c r="AU93" s="577"/>
      <c r="AV93" s="577"/>
      <c r="AW93" s="577"/>
      <c r="AX93" s="577"/>
      <c r="AY93" s="577"/>
      <c r="AZ93" s="577"/>
      <c r="BA93" s="577"/>
      <c r="BB93" s="577"/>
    </row>
    <row r="94" spans="1:54" ht="15" customHeight="1" x14ac:dyDescent="0.3">
      <c r="A94" s="577"/>
      <c r="B94" s="577"/>
      <c r="C94" s="577"/>
      <c r="D94" s="577"/>
      <c r="E94" s="577"/>
      <c r="F94" s="577"/>
      <c r="G94" s="577"/>
      <c r="H94" s="577"/>
      <c r="I94" s="577"/>
      <c r="J94" s="577"/>
      <c r="K94" s="577"/>
      <c r="L94" s="577"/>
      <c r="M94" s="577"/>
      <c r="N94" s="577"/>
      <c r="O94" s="577"/>
      <c r="P94" s="577"/>
      <c r="Q94" s="577"/>
      <c r="R94" s="577"/>
      <c r="S94" s="577"/>
      <c r="T94" s="577"/>
      <c r="U94" s="577"/>
      <c r="V94" s="577"/>
      <c r="W94" s="577"/>
      <c r="X94" s="577"/>
      <c r="Y94" s="577"/>
      <c r="Z94" s="577"/>
      <c r="AA94" s="577"/>
      <c r="AB94" s="577"/>
      <c r="AC94" s="577"/>
      <c r="AD94" s="577"/>
      <c r="AE94" s="577"/>
      <c r="AF94" s="577"/>
      <c r="AG94" s="577"/>
      <c r="AH94" s="577"/>
      <c r="AI94" s="577"/>
      <c r="AJ94" s="577"/>
      <c r="AK94" s="577"/>
      <c r="AL94" s="577"/>
      <c r="AM94" s="577"/>
      <c r="AN94" s="577"/>
      <c r="AO94" s="577"/>
      <c r="AP94" s="577"/>
      <c r="AQ94" s="577"/>
      <c r="AR94" s="577"/>
      <c r="AS94" s="577"/>
      <c r="AT94" s="577"/>
      <c r="AU94" s="577"/>
      <c r="AV94" s="577"/>
      <c r="AW94" s="577"/>
      <c r="AX94" s="577"/>
      <c r="AY94" s="577"/>
      <c r="AZ94" s="577"/>
      <c r="BA94" s="577"/>
      <c r="BB94" s="577"/>
    </row>
    <row r="95" spans="1:54" ht="15" customHeight="1" x14ac:dyDescent="0.3">
      <c r="A95" s="577"/>
      <c r="B95" s="577"/>
      <c r="C95" s="577"/>
      <c r="D95" s="577"/>
      <c r="E95" s="577"/>
      <c r="F95" s="577"/>
      <c r="G95" s="577"/>
      <c r="H95" s="577"/>
      <c r="I95" s="577"/>
      <c r="J95" s="577"/>
      <c r="K95" s="577"/>
      <c r="L95" s="577"/>
      <c r="M95" s="577"/>
      <c r="N95" s="577"/>
      <c r="O95" s="577"/>
      <c r="P95" s="577"/>
      <c r="Q95" s="577"/>
      <c r="R95" s="577"/>
      <c r="S95" s="577"/>
      <c r="T95" s="577"/>
      <c r="U95" s="577"/>
      <c r="V95" s="577"/>
      <c r="W95" s="577"/>
      <c r="X95" s="577"/>
      <c r="Y95" s="577"/>
      <c r="Z95" s="577"/>
      <c r="AA95" s="577"/>
      <c r="AB95" s="577"/>
      <c r="AC95" s="577"/>
      <c r="AD95" s="577"/>
      <c r="AE95" s="577"/>
      <c r="AF95" s="577"/>
      <c r="AG95" s="577"/>
      <c r="AH95" s="577"/>
      <c r="AI95" s="577"/>
      <c r="AJ95" s="577"/>
      <c r="AK95" s="577"/>
      <c r="AL95" s="577"/>
      <c r="AM95" s="577"/>
      <c r="AN95" s="577"/>
      <c r="AO95" s="577"/>
      <c r="AP95" s="577"/>
      <c r="AQ95" s="577"/>
      <c r="AR95" s="577"/>
      <c r="AS95" s="577"/>
      <c r="AT95" s="577"/>
      <c r="AU95" s="577"/>
      <c r="AV95" s="577"/>
      <c r="AW95" s="577"/>
      <c r="AX95" s="577"/>
      <c r="AY95" s="577"/>
      <c r="AZ95" s="577"/>
      <c r="BA95" s="577"/>
      <c r="BB95" s="577"/>
    </row>
    <row r="96" spans="1:54" ht="15" customHeight="1" x14ac:dyDescent="0.3">
      <c r="A96" s="577"/>
      <c r="B96" s="577"/>
      <c r="C96" s="577"/>
      <c r="D96" s="577"/>
      <c r="E96" s="577"/>
      <c r="F96" s="577"/>
      <c r="G96" s="577"/>
      <c r="H96" s="577"/>
      <c r="I96" s="577"/>
      <c r="J96" s="577"/>
      <c r="K96" s="577"/>
      <c r="L96" s="577"/>
      <c r="M96" s="577"/>
      <c r="N96" s="577"/>
      <c r="O96" s="577"/>
      <c r="P96" s="577"/>
      <c r="Q96" s="577"/>
      <c r="R96" s="577"/>
      <c r="S96" s="577"/>
      <c r="T96" s="577"/>
      <c r="U96" s="577"/>
      <c r="V96" s="577"/>
      <c r="W96" s="577"/>
      <c r="X96" s="577"/>
      <c r="Y96" s="577"/>
      <c r="Z96" s="577"/>
      <c r="AA96" s="577"/>
      <c r="AB96" s="577"/>
      <c r="AC96" s="577"/>
      <c r="AD96" s="577"/>
      <c r="AE96" s="577"/>
      <c r="AF96" s="577"/>
      <c r="AG96" s="577"/>
      <c r="AH96" s="577"/>
      <c r="AI96" s="577"/>
      <c r="AJ96" s="577"/>
      <c r="AK96" s="577"/>
      <c r="AL96" s="577"/>
      <c r="AM96" s="577"/>
      <c r="AN96" s="577"/>
      <c r="AO96" s="577"/>
      <c r="AP96" s="577"/>
      <c r="AQ96" s="577"/>
      <c r="AR96" s="577"/>
      <c r="AS96" s="577"/>
      <c r="AT96" s="577"/>
      <c r="AU96" s="577"/>
      <c r="AV96" s="577"/>
      <c r="AW96" s="577"/>
      <c r="AX96" s="577"/>
      <c r="AY96" s="577"/>
      <c r="AZ96" s="577"/>
      <c r="BA96" s="577"/>
      <c r="BB96" s="577"/>
    </row>
    <row r="97" spans="1:54" ht="15" customHeight="1" x14ac:dyDescent="0.3">
      <c r="A97" s="577"/>
      <c r="B97" s="577"/>
      <c r="C97" s="577"/>
      <c r="D97" s="577"/>
      <c r="E97" s="577"/>
      <c r="F97" s="577"/>
      <c r="G97" s="577"/>
      <c r="H97" s="577"/>
      <c r="I97" s="577"/>
      <c r="J97" s="577"/>
      <c r="K97" s="577"/>
      <c r="L97" s="577"/>
      <c r="M97" s="577"/>
      <c r="N97" s="577"/>
      <c r="O97" s="577"/>
      <c r="P97" s="577"/>
      <c r="Q97" s="577"/>
      <c r="R97" s="577"/>
      <c r="S97" s="577"/>
      <c r="T97" s="577"/>
      <c r="U97" s="577"/>
      <c r="V97" s="577"/>
      <c r="W97" s="577"/>
      <c r="X97" s="577"/>
      <c r="Y97" s="577"/>
      <c r="Z97" s="577"/>
      <c r="AA97" s="577"/>
      <c r="AB97" s="577"/>
      <c r="AC97" s="577"/>
      <c r="AD97" s="577"/>
      <c r="AE97" s="577"/>
      <c r="AF97" s="577"/>
      <c r="AG97" s="577"/>
      <c r="AH97" s="577"/>
      <c r="AI97" s="577"/>
      <c r="AJ97" s="577"/>
      <c r="AK97" s="577"/>
      <c r="AL97" s="577"/>
      <c r="AM97" s="577"/>
      <c r="AN97" s="577"/>
      <c r="AO97" s="577"/>
      <c r="AP97" s="577"/>
      <c r="AQ97" s="577"/>
      <c r="AR97" s="577"/>
      <c r="AS97" s="577"/>
      <c r="AT97" s="577"/>
      <c r="AU97" s="577"/>
      <c r="AV97" s="577"/>
      <c r="AW97" s="577"/>
      <c r="AX97" s="577"/>
      <c r="AY97" s="577"/>
      <c r="AZ97" s="577"/>
      <c r="BA97" s="577"/>
      <c r="BB97" s="577"/>
    </row>
    <row r="98" spans="1:54" ht="15" customHeight="1" x14ac:dyDescent="0.3">
      <c r="A98" s="577"/>
      <c r="B98" s="577"/>
      <c r="C98" s="577"/>
      <c r="D98" s="577"/>
      <c r="E98" s="577"/>
      <c r="F98" s="577"/>
      <c r="G98" s="577"/>
      <c r="H98" s="577"/>
      <c r="I98" s="577"/>
      <c r="J98" s="577"/>
      <c r="K98" s="577"/>
      <c r="L98" s="577"/>
      <c r="M98" s="577"/>
      <c r="N98" s="577"/>
      <c r="O98" s="577"/>
      <c r="P98" s="577"/>
      <c r="Q98" s="577"/>
      <c r="R98" s="577"/>
      <c r="S98" s="577"/>
      <c r="T98" s="577"/>
      <c r="U98" s="577"/>
      <c r="V98" s="577"/>
      <c r="W98" s="577"/>
      <c r="X98" s="577"/>
      <c r="Y98" s="577"/>
      <c r="Z98" s="577"/>
      <c r="AA98" s="577"/>
      <c r="AB98" s="577"/>
      <c r="AC98" s="577"/>
      <c r="AD98" s="577"/>
      <c r="AE98" s="577"/>
      <c r="AF98" s="577"/>
      <c r="AG98" s="577"/>
      <c r="AH98" s="577"/>
      <c r="AI98" s="577"/>
      <c r="AJ98" s="577"/>
      <c r="AK98" s="577"/>
      <c r="AL98" s="577"/>
      <c r="AM98" s="577"/>
      <c r="AN98" s="577"/>
      <c r="AO98" s="577"/>
      <c r="AP98" s="577"/>
      <c r="AQ98" s="577"/>
      <c r="AR98" s="577"/>
      <c r="AS98" s="577"/>
      <c r="AT98" s="577"/>
      <c r="AU98" s="577"/>
      <c r="AV98" s="577"/>
      <c r="AW98" s="577"/>
      <c r="AX98" s="577"/>
      <c r="AY98" s="577"/>
      <c r="AZ98" s="577"/>
      <c r="BA98" s="577"/>
      <c r="BB98" s="577"/>
    </row>
    <row r="99" spans="1:54" ht="15" customHeight="1" x14ac:dyDescent="0.3">
      <c r="A99" s="577"/>
      <c r="B99" s="577"/>
      <c r="C99" s="577"/>
      <c r="D99" s="577"/>
      <c r="E99" s="577"/>
      <c r="F99" s="577"/>
      <c r="G99" s="577"/>
      <c r="H99" s="577"/>
      <c r="I99" s="577"/>
      <c r="J99" s="577"/>
      <c r="K99" s="577"/>
      <c r="L99" s="577"/>
      <c r="M99" s="577"/>
      <c r="N99" s="577"/>
      <c r="O99" s="577"/>
      <c r="P99" s="577"/>
      <c r="Q99" s="577"/>
      <c r="R99" s="577"/>
      <c r="S99" s="577"/>
      <c r="T99" s="577"/>
      <c r="U99" s="577"/>
      <c r="V99" s="577"/>
      <c r="W99" s="577"/>
      <c r="X99" s="577"/>
      <c r="Y99" s="577"/>
      <c r="Z99" s="577"/>
      <c r="AA99" s="577"/>
      <c r="AB99" s="577"/>
      <c r="AC99" s="577"/>
      <c r="AD99" s="577"/>
      <c r="AE99" s="577"/>
      <c r="AF99" s="577"/>
      <c r="AG99" s="577"/>
      <c r="AH99" s="577"/>
      <c r="AI99" s="577"/>
      <c r="AJ99" s="577"/>
      <c r="AK99" s="577"/>
      <c r="AL99" s="577"/>
      <c r="AM99" s="577"/>
      <c r="AN99" s="577"/>
      <c r="AO99" s="577"/>
      <c r="AP99" s="577"/>
      <c r="AQ99" s="577"/>
      <c r="AR99" s="577"/>
      <c r="AS99" s="577"/>
      <c r="AT99" s="577"/>
      <c r="AU99" s="577"/>
      <c r="AV99" s="577"/>
      <c r="AW99" s="577"/>
      <c r="AX99" s="577"/>
      <c r="AY99" s="577"/>
      <c r="AZ99" s="577"/>
      <c r="BA99" s="577"/>
      <c r="BB99" s="577"/>
    </row>
    <row r="100" spans="1:54" ht="15" customHeight="1" x14ac:dyDescent="0.3">
      <c r="A100" s="577"/>
      <c r="B100" s="577"/>
      <c r="C100" s="577"/>
      <c r="D100" s="577"/>
      <c r="E100" s="577"/>
      <c r="F100" s="577"/>
      <c r="G100" s="577"/>
      <c r="H100" s="577"/>
      <c r="I100" s="577"/>
      <c r="J100" s="577"/>
      <c r="K100" s="577"/>
      <c r="L100" s="577"/>
      <c r="M100" s="577"/>
      <c r="N100" s="577"/>
      <c r="O100" s="577"/>
      <c r="P100" s="577"/>
      <c r="Q100" s="577"/>
      <c r="R100" s="577"/>
      <c r="S100" s="577"/>
      <c r="T100" s="577"/>
      <c r="U100" s="577"/>
      <c r="V100" s="577"/>
      <c r="W100" s="577"/>
      <c r="X100" s="577"/>
      <c r="Y100" s="577"/>
      <c r="Z100" s="577"/>
      <c r="AA100" s="577"/>
      <c r="AB100" s="577"/>
      <c r="AC100" s="577"/>
      <c r="AD100" s="577"/>
      <c r="AE100" s="577"/>
      <c r="AF100" s="577"/>
      <c r="AG100" s="577"/>
      <c r="AH100" s="577"/>
      <c r="AI100" s="577"/>
      <c r="AJ100" s="577"/>
      <c r="AK100" s="577"/>
      <c r="AL100" s="577"/>
      <c r="AM100" s="577"/>
      <c r="AN100" s="577"/>
      <c r="AO100" s="577"/>
      <c r="AP100" s="577"/>
      <c r="AQ100" s="577"/>
      <c r="AR100" s="577"/>
      <c r="AS100" s="577"/>
      <c r="AT100" s="577"/>
      <c r="AU100" s="577"/>
      <c r="AV100" s="577"/>
      <c r="AW100" s="577"/>
      <c r="AX100" s="577"/>
      <c r="AY100" s="577"/>
      <c r="AZ100" s="577"/>
      <c r="BA100" s="577"/>
      <c r="BB100" s="577"/>
    </row>
    <row r="101" spans="1:54" ht="15" customHeight="1" x14ac:dyDescent="0.3">
      <c r="A101" s="577"/>
      <c r="B101" s="577"/>
      <c r="C101" s="577"/>
      <c r="D101" s="577"/>
      <c r="E101" s="577"/>
      <c r="F101" s="577"/>
      <c r="G101" s="577"/>
      <c r="H101" s="577"/>
      <c r="I101" s="577"/>
      <c r="J101" s="577"/>
      <c r="K101" s="577"/>
      <c r="L101" s="577"/>
      <c r="M101" s="577"/>
      <c r="N101" s="577"/>
      <c r="O101" s="577"/>
      <c r="P101" s="577"/>
      <c r="Q101" s="577"/>
      <c r="R101" s="577"/>
      <c r="S101" s="577"/>
      <c r="T101" s="577"/>
      <c r="U101" s="577"/>
      <c r="V101" s="577"/>
      <c r="W101" s="577"/>
      <c r="X101" s="577"/>
      <c r="Y101" s="577"/>
      <c r="Z101" s="577"/>
      <c r="AA101" s="577"/>
      <c r="AB101" s="577"/>
      <c r="AC101" s="577"/>
      <c r="AD101" s="577"/>
      <c r="AE101" s="577"/>
      <c r="AF101" s="577"/>
      <c r="AG101" s="577"/>
      <c r="AH101" s="577"/>
      <c r="AI101" s="577"/>
      <c r="AJ101" s="577"/>
      <c r="AK101" s="577"/>
      <c r="AL101" s="577"/>
      <c r="AM101" s="577"/>
      <c r="AN101" s="577"/>
      <c r="AO101" s="577"/>
      <c r="AP101" s="577"/>
      <c r="AQ101" s="577"/>
      <c r="AR101" s="577"/>
      <c r="AS101" s="577"/>
      <c r="AT101" s="577"/>
      <c r="AU101" s="577"/>
      <c r="AV101" s="577"/>
      <c r="AW101" s="577"/>
      <c r="AX101" s="577"/>
      <c r="AY101" s="577"/>
      <c r="AZ101" s="577"/>
      <c r="BA101" s="577"/>
      <c r="BB101" s="577"/>
    </row>
    <row r="102" spans="1:54" ht="15" customHeight="1" x14ac:dyDescent="0.3">
      <c r="A102" s="577"/>
      <c r="B102" s="577"/>
      <c r="C102" s="577"/>
      <c r="D102" s="577"/>
      <c r="E102" s="577"/>
      <c r="F102" s="577"/>
      <c r="G102" s="577"/>
      <c r="H102" s="577"/>
      <c r="I102" s="577"/>
      <c r="J102" s="577"/>
      <c r="K102" s="577"/>
      <c r="L102" s="577"/>
      <c r="M102" s="577"/>
      <c r="N102" s="577"/>
      <c r="O102" s="577"/>
      <c r="P102" s="577"/>
      <c r="Q102" s="577"/>
      <c r="R102" s="577"/>
      <c r="S102" s="577"/>
      <c r="T102" s="577"/>
      <c r="U102" s="577"/>
      <c r="V102" s="577"/>
      <c r="W102" s="577"/>
      <c r="X102" s="577"/>
      <c r="Y102" s="577"/>
      <c r="Z102" s="577"/>
      <c r="AA102" s="577"/>
      <c r="AB102" s="577"/>
      <c r="AC102" s="577"/>
      <c r="AD102" s="577"/>
      <c r="AE102" s="577"/>
      <c r="AF102" s="577"/>
      <c r="AG102" s="577"/>
      <c r="AH102" s="577"/>
      <c r="AI102" s="577"/>
      <c r="AJ102" s="577"/>
      <c r="AK102" s="577"/>
      <c r="AL102" s="577"/>
      <c r="AM102" s="577"/>
      <c r="AN102" s="577"/>
      <c r="AO102" s="577"/>
      <c r="AP102" s="577"/>
      <c r="AQ102" s="577"/>
      <c r="AR102" s="577"/>
      <c r="AS102" s="577"/>
      <c r="AT102" s="577"/>
      <c r="AU102" s="577"/>
      <c r="AV102" s="577"/>
      <c r="AW102" s="577"/>
      <c r="AX102" s="577"/>
      <c r="AY102" s="577"/>
      <c r="AZ102" s="577"/>
      <c r="BA102" s="577"/>
      <c r="BB102" s="577"/>
    </row>
    <row r="103" spans="1:54" ht="15" customHeight="1" x14ac:dyDescent="0.3">
      <c r="A103" s="577"/>
      <c r="B103" s="577"/>
      <c r="C103" s="577"/>
      <c r="D103" s="577"/>
      <c r="E103" s="577"/>
      <c r="F103" s="577"/>
      <c r="G103" s="577"/>
      <c r="H103" s="577"/>
      <c r="I103" s="577"/>
      <c r="J103" s="577"/>
      <c r="K103" s="577"/>
      <c r="L103" s="577"/>
      <c r="M103" s="577"/>
      <c r="N103" s="577"/>
      <c r="O103" s="577"/>
      <c r="P103" s="577"/>
      <c r="Q103" s="577"/>
      <c r="R103" s="577"/>
      <c r="S103" s="577"/>
      <c r="T103" s="577"/>
      <c r="U103" s="577"/>
      <c r="V103" s="577"/>
      <c r="W103" s="577"/>
      <c r="X103" s="577"/>
      <c r="Y103" s="577"/>
      <c r="Z103" s="577"/>
      <c r="AA103" s="577"/>
      <c r="AB103" s="577"/>
      <c r="AC103" s="577"/>
      <c r="AD103" s="577"/>
      <c r="AE103" s="577"/>
      <c r="AF103" s="577"/>
      <c r="AG103" s="577"/>
      <c r="AH103" s="577"/>
      <c r="AI103" s="577"/>
      <c r="AJ103" s="577"/>
      <c r="AK103" s="577"/>
      <c r="AL103" s="577"/>
      <c r="AM103" s="577"/>
      <c r="AN103" s="577"/>
      <c r="AO103" s="577"/>
      <c r="AP103" s="577"/>
      <c r="AQ103" s="577"/>
      <c r="AR103" s="577"/>
      <c r="AS103" s="577"/>
      <c r="AT103" s="577"/>
      <c r="AU103" s="577"/>
      <c r="AV103" s="577"/>
      <c r="AW103" s="577"/>
      <c r="AX103" s="577"/>
      <c r="AY103" s="577"/>
      <c r="AZ103" s="577"/>
      <c r="BA103" s="577"/>
      <c r="BB103" s="577"/>
    </row>
    <row r="104" spans="1:54" ht="15" customHeight="1" x14ac:dyDescent="0.3">
      <c r="A104" s="577"/>
      <c r="B104" s="577"/>
      <c r="C104" s="577"/>
      <c r="D104" s="577"/>
      <c r="E104" s="577"/>
      <c r="F104" s="577"/>
      <c r="G104" s="577"/>
      <c r="H104" s="577"/>
      <c r="I104" s="577"/>
      <c r="J104" s="577"/>
      <c r="K104" s="577"/>
      <c r="L104" s="577"/>
      <c r="M104" s="577"/>
      <c r="N104" s="577"/>
      <c r="O104" s="577"/>
      <c r="P104" s="577"/>
      <c r="Q104" s="577"/>
      <c r="R104" s="577"/>
      <c r="S104" s="577"/>
      <c r="T104" s="577"/>
      <c r="U104" s="577"/>
      <c r="V104" s="577"/>
      <c r="W104" s="577"/>
      <c r="X104" s="577"/>
      <c r="Y104" s="577"/>
      <c r="Z104" s="577"/>
      <c r="AA104" s="577"/>
      <c r="AB104" s="577"/>
      <c r="AC104" s="577"/>
      <c r="AD104" s="577"/>
      <c r="AE104" s="577"/>
      <c r="AF104" s="577"/>
      <c r="AG104" s="577"/>
      <c r="AH104" s="577"/>
      <c r="AI104" s="577"/>
      <c r="AJ104" s="577"/>
      <c r="AK104" s="577"/>
      <c r="AL104" s="577"/>
      <c r="AM104" s="577"/>
      <c r="AN104" s="577"/>
      <c r="AO104" s="577"/>
      <c r="AP104" s="577"/>
      <c r="AQ104" s="577"/>
      <c r="AR104" s="577"/>
      <c r="AS104" s="577"/>
      <c r="AT104" s="577"/>
      <c r="AU104" s="577"/>
      <c r="AV104" s="577"/>
      <c r="AW104" s="577"/>
      <c r="AX104" s="577"/>
      <c r="AY104" s="577"/>
      <c r="AZ104" s="577"/>
      <c r="BA104" s="577"/>
      <c r="BB104" s="577"/>
    </row>
    <row r="105" spans="1:54" ht="15" customHeight="1" x14ac:dyDescent="0.3">
      <c r="A105" s="577"/>
      <c r="B105" s="577"/>
      <c r="C105" s="577"/>
      <c r="D105" s="577"/>
      <c r="E105" s="577"/>
      <c r="F105" s="577"/>
      <c r="G105" s="577"/>
      <c r="H105" s="577"/>
      <c r="I105" s="577"/>
      <c r="J105" s="577"/>
      <c r="K105" s="577"/>
      <c r="L105" s="577"/>
      <c r="M105" s="577"/>
      <c r="N105" s="577"/>
      <c r="O105" s="577"/>
      <c r="P105" s="577"/>
      <c r="Q105" s="577"/>
      <c r="R105" s="577"/>
      <c r="S105" s="577"/>
      <c r="T105" s="577"/>
      <c r="U105" s="577"/>
      <c r="V105" s="577"/>
      <c r="W105" s="577"/>
      <c r="X105" s="577"/>
      <c r="Y105" s="577"/>
      <c r="Z105" s="577"/>
      <c r="AA105" s="577"/>
      <c r="AB105" s="577"/>
      <c r="AC105" s="577"/>
      <c r="AD105" s="577"/>
      <c r="AE105" s="577"/>
      <c r="AF105" s="577"/>
      <c r="AG105" s="577"/>
      <c r="AH105" s="577"/>
      <c r="AI105" s="577"/>
      <c r="AJ105" s="577"/>
      <c r="AK105" s="577"/>
      <c r="AL105" s="577"/>
      <c r="AM105" s="577"/>
      <c r="AN105" s="577"/>
      <c r="AO105" s="577"/>
      <c r="AP105" s="577"/>
      <c r="AQ105" s="577"/>
      <c r="AR105" s="577"/>
      <c r="AS105" s="577"/>
      <c r="AT105" s="577"/>
      <c r="AU105" s="577"/>
      <c r="AV105" s="577"/>
      <c r="AW105" s="577"/>
      <c r="AX105" s="577"/>
      <c r="AY105" s="577"/>
      <c r="AZ105" s="577"/>
      <c r="BA105" s="577"/>
      <c r="BB105" s="577"/>
    </row>
    <row r="106" spans="1:54" ht="15" customHeight="1" x14ac:dyDescent="0.3">
      <c r="A106" s="577"/>
      <c r="B106" s="577"/>
      <c r="C106" s="577"/>
      <c r="D106" s="577"/>
      <c r="E106" s="577"/>
      <c r="F106" s="577"/>
      <c r="G106" s="577"/>
      <c r="H106" s="577"/>
      <c r="I106" s="577"/>
      <c r="J106" s="577"/>
      <c r="K106" s="577"/>
      <c r="L106" s="577"/>
      <c r="M106" s="577"/>
      <c r="N106" s="577"/>
      <c r="O106" s="577"/>
      <c r="P106" s="577"/>
      <c r="Q106" s="577"/>
      <c r="R106" s="577"/>
      <c r="S106" s="577"/>
      <c r="T106" s="577"/>
      <c r="U106" s="577"/>
      <c r="V106" s="577"/>
      <c r="W106" s="577"/>
      <c r="X106" s="577"/>
      <c r="Y106" s="577"/>
      <c r="Z106" s="577"/>
      <c r="AA106" s="577"/>
      <c r="AB106" s="577"/>
      <c r="AC106" s="577"/>
      <c r="AD106" s="577"/>
      <c r="AE106" s="577"/>
      <c r="AF106" s="577"/>
      <c r="AG106" s="577"/>
      <c r="AH106" s="577"/>
      <c r="AI106" s="577"/>
      <c r="AJ106" s="577"/>
      <c r="AK106" s="577"/>
      <c r="AL106" s="577"/>
      <c r="AM106" s="577"/>
      <c r="AN106" s="577"/>
      <c r="AO106" s="577"/>
      <c r="AP106" s="577"/>
      <c r="AQ106" s="577"/>
      <c r="AR106" s="577"/>
      <c r="AS106" s="577"/>
      <c r="AT106" s="577"/>
      <c r="AU106" s="577"/>
      <c r="AV106" s="577"/>
      <c r="AW106" s="577"/>
      <c r="AX106" s="577"/>
      <c r="AY106" s="577"/>
      <c r="AZ106" s="577"/>
      <c r="BA106" s="577"/>
      <c r="BB106" s="577"/>
    </row>
    <row r="107" spans="1:54" ht="15" customHeight="1" x14ac:dyDescent="0.3">
      <c r="A107" s="577"/>
      <c r="B107" s="577"/>
      <c r="C107" s="577"/>
      <c r="D107" s="577"/>
      <c r="E107" s="577"/>
      <c r="F107" s="577"/>
      <c r="G107" s="577"/>
      <c r="H107" s="577"/>
      <c r="I107" s="577"/>
      <c r="J107" s="577"/>
      <c r="K107" s="577"/>
      <c r="L107" s="577"/>
      <c r="M107" s="577"/>
      <c r="N107" s="577"/>
      <c r="O107" s="577"/>
      <c r="P107" s="577"/>
      <c r="Q107" s="577"/>
      <c r="R107" s="577"/>
      <c r="S107" s="577"/>
      <c r="T107" s="577"/>
      <c r="U107" s="577"/>
      <c r="V107" s="577"/>
      <c r="W107" s="577"/>
      <c r="X107" s="577"/>
      <c r="Y107" s="577"/>
      <c r="Z107" s="577"/>
      <c r="AA107" s="577"/>
      <c r="AB107" s="577"/>
      <c r="AC107" s="577"/>
      <c r="AD107" s="577"/>
      <c r="AE107" s="577"/>
      <c r="AF107" s="577"/>
      <c r="AG107" s="577"/>
      <c r="AH107" s="577"/>
      <c r="AI107" s="577"/>
      <c r="AJ107" s="577"/>
      <c r="AK107" s="577"/>
      <c r="AL107" s="577"/>
      <c r="AM107" s="577"/>
      <c r="AN107" s="577"/>
      <c r="AO107" s="577"/>
      <c r="AP107" s="577"/>
      <c r="AQ107" s="577"/>
      <c r="AR107" s="577"/>
      <c r="AS107" s="577"/>
      <c r="AT107" s="577"/>
      <c r="AU107" s="577"/>
      <c r="AV107" s="577"/>
      <c r="AW107" s="577"/>
      <c r="AX107" s="577"/>
      <c r="AY107" s="577"/>
      <c r="AZ107" s="577"/>
      <c r="BA107" s="577"/>
      <c r="BB107" s="577"/>
    </row>
    <row r="108" spans="1:54" ht="15" customHeight="1" x14ac:dyDescent="0.3">
      <c r="A108" s="577"/>
      <c r="B108" s="577"/>
      <c r="C108" s="577"/>
      <c r="D108" s="577"/>
      <c r="E108" s="577"/>
      <c r="F108" s="577"/>
      <c r="G108" s="577"/>
      <c r="H108" s="577"/>
      <c r="I108" s="577"/>
      <c r="J108" s="577"/>
      <c r="K108" s="577"/>
      <c r="L108" s="577"/>
      <c r="M108" s="577"/>
      <c r="N108" s="577"/>
      <c r="O108" s="577"/>
      <c r="P108" s="577"/>
      <c r="Q108" s="577"/>
      <c r="R108" s="577"/>
      <c r="S108" s="577"/>
      <c r="T108" s="577"/>
      <c r="U108" s="577"/>
      <c r="V108" s="577"/>
      <c r="W108" s="577"/>
      <c r="X108" s="577"/>
      <c r="Y108" s="577"/>
      <c r="Z108" s="577"/>
      <c r="AA108" s="577"/>
      <c r="AB108" s="577"/>
      <c r="AC108" s="577"/>
      <c r="AD108" s="577"/>
      <c r="AE108" s="577"/>
      <c r="AF108" s="577"/>
      <c r="AG108" s="577"/>
      <c r="AH108" s="577"/>
      <c r="AI108" s="577"/>
      <c r="AJ108" s="577"/>
      <c r="AK108" s="577"/>
      <c r="AL108" s="577"/>
      <c r="AM108" s="577"/>
      <c r="AN108" s="577"/>
      <c r="AO108" s="577"/>
      <c r="AP108" s="577"/>
      <c r="AQ108" s="577"/>
      <c r="AR108" s="577"/>
      <c r="AS108" s="577"/>
      <c r="AT108" s="577"/>
      <c r="AU108" s="577"/>
      <c r="AV108" s="577"/>
      <c r="AW108" s="577"/>
      <c r="AX108" s="577"/>
      <c r="AY108" s="577"/>
      <c r="AZ108" s="577"/>
      <c r="BA108" s="577"/>
      <c r="BB108" s="577"/>
    </row>
    <row r="109" spans="1:54" ht="15" customHeight="1" x14ac:dyDescent="0.3">
      <c r="A109" s="577"/>
      <c r="B109" s="577"/>
      <c r="C109" s="577"/>
      <c r="D109" s="577"/>
      <c r="E109" s="577"/>
      <c r="F109" s="577"/>
      <c r="G109" s="577"/>
      <c r="H109" s="577"/>
      <c r="I109" s="577"/>
      <c r="J109" s="577"/>
      <c r="K109" s="577"/>
      <c r="L109" s="577"/>
      <c r="M109" s="577"/>
      <c r="N109" s="577"/>
      <c r="O109" s="577"/>
      <c r="P109" s="577"/>
      <c r="Q109" s="577"/>
      <c r="R109" s="577"/>
      <c r="S109" s="577"/>
      <c r="T109" s="577"/>
      <c r="U109" s="577"/>
      <c r="V109" s="577"/>
      <c r="W109" s="577"/>
      <c r="X109" s="577"/>
      <c r="Y109" s="577"/>
      <c r="Z109" s="577"/>
      <c r="AA109" s="577"/>
      <c r="AB109" s="577"/>
      <c r="AC109" s="577"/>
      <c r="AD109" s="577"/>
      <c r="AE109" s="577"/>
      <c r="AF109" s="577"/>
      <c r="AG109" s="577"/>
      <c r="AH109" s="577"/>
      <c r="AI109" s="577"/>
      <c r="AJ109" s="577"/>
      <c r="AK109" s="577"/>
      <c r="AL109" s="577"/>
      <c r="AM109" s="577"/>
      <c r="AN109" s="577"/>
      <c r="AO109" s="577"/>
      <c r="AP109" s="577"/>
      <c r="AQ109" s="577"/>
      <c r="AR109" s="577"/>
      <c r="AS109" s="577"/>
      <c r="AT109" s="577"/>
      <c r="AU109" s="577"/>
      <c r="AV109" s="577"/>
      <c r="AW109" s="577"/>
      <c r="AX109" s="577"/>
      <c r="AY109" s="577"/>
      <c r="AZ109" s="577"/>
      <c r="BA109" s="577"/>
      <c r="BB109" s="577"/>
    </row>
    <row r="110" spans="1:54" ht="15" customHeight="1" x14ac:dyDescent="0.3">
      <c r="A110" s="577"/>
      <c r="B110" s="577"/>
      <c r="C110" s="577"/>
      <c r="D110" s="577"/>
      <c r="E110" s="577"/>
      <c r="F110" s="577"/>
      <c r="G110" s="577"/>
      <c r="H110" s="577"/>
      <c r="I110" s="577"/>
      <c r="J110" s="577"/>
      <c r="K110" s="577"/>
      <c r="L110" s="577"/>
      <c r="M110" s="577"/>
      <c r="N110" s="577"/>
      <c r="O110" s="577"/>
      <c r="P110" s="577"/>
      <c r="Q110" s="577"/>
      <c r="R110" s="577"/>
      <c r="S110" s="577"/>
      <c r="T110" s="577"/>
      <c r="U110" s="577"/>
      <c r="V110" s="577"/>
      <c r="W110" s="577"/>
      <c r="X110" s="577"/>
      <c r="Y110" s="577"/>
      <c r="Z110" s="577"/>
      <c r="AA110" s="577"/>
      <c r="AB110" s="577"/>
      <c r="AC110" s="577"/>
      <c r="AD110" s="577"/>
      <c r="AE110" s="577"/>
      <c r="AF110" s="577"/>
      <c r="AG110" s="577"/>
      <c r="AH110" s="577"/>
      <c r="AI110" s="577"/>
      <c r="AJ110" s="577"/>
      <c r="AK110" s="577"/>
      <c r="AL110" s="577"/>
      <c r="AM110" s="577"/>
      <c r="AN110" s="577"/>
      <c r="AO110" s="577"/>
      <c r="AP110" s="577"/>
      <c r="AQ110" s="577"/>
      <c r="AR110" s="577"/>
      <c r="AS110" s="577"/>
      <c r="AT110" s="577"/>
      <c r="AU110" s="577"/>
      <c r="AV110" s="577"/>
      <c r="AW110" s="577"/>
      <c r="AX110" s="577"/>
      <c r="AY110" s="577"/>
      <c r="AZ110" s="577"/>
      <c r="BA110" s="577"/>
      <c r="BB110" s="577"/>
    </row>
    <row r="111" spans="1:54" ht="15" customHeight="1" x14ac:dyDescent="0.3">
      <c r="A111" s="577"/>
      <c r="B111" s="577"/>
      <c r="C111" s="577"/>
      <c r="D111" s="577"/>
      <c r="E111" s="577"/>
      <c r="F111" s="577"/>
      <c r="G111" s="577"/>
      <c r="H111" s="577"/>
      <c r="I111" s="577"/>
      <c r="J111" s="577"/>
      <c r="K111" s="577"/>
      <c r="L111" s="577"/>
      <c r="M111" s="577"/>
      <c r="N111" s="577"/>
      <c r="O111" s="577"/>
      <c r="P111" s="577"/>
      <c r="Q111" s="577"/>
      <c r="R111" s="577"/>
      <c r="S111" s="577"/>
      <c r="T111" s="577"/>
      <c r="U111" s="577"/>
      <c r="V111" s="577"/>
      <c r="W111" s="577"/>
      <c r="X111" s="577"/>
      <c r="Y111" s="577"/>
      <c r="Z111" s="577"/>
      <c r="AA111" s="577"/>
      <c r="AB111" s="577"/>
      <c r="AC111" s="577"/>
      <c r="AD111" s="577"/>
      <c r="AE111" s="577"/>
      <c r="AF111" s="577"/>
      <c r="AG111" s="577"/>
      <c r="AH111" s="577"/>
      <c r="AI111" s="577"/>
      <c r="AJ111" s="577"/>
      <c r="AK111" s="577"/>
      <c r="AL111" s="577"/>
      <c r="AM111" s="577"/>
      <c r="AN111" s="577"/>
      <c r="AO111" s="577"/>
      <c r="AP111" s="577"/>
      <c r="AQ111" s="577"/>
      <c r="AR111" s="577"/>
      <c r="AS111" s="577"/>
      <c r="AT111" s="577"/>
      <c r="AU111" s="577"/>
      <c r="AV111" s="577"/>
      <c r="AW111" s="577"/>
      <c r="AX111" s="577"/>
      <c r="AY111" s="577"/>
      <c r="AZ111" s="577"/>
      <c r="BA111" s="577"/>
      <c r="BB111" s="577"/>
    </row>
    <row r="112" spans="1:54" ht="15" customHeight="1" x14ac:dyDescent="0.3">
      <c r="A112" s="577"/>
      <c r="B112" s="577"/>
      <c r="C112" s="577"/>
      <c r="D112" s="577"/>
      <c r="E112" s="577"/>
      <c r="F112" s="577"/>
      <c r="G112" s="577"/>
      <c r="H112" s="577"/>
      <c r="I112" s="577"/>
      <c r="J112" s="577"/>
      <c r="K112" s="577"/>
      <c r="L112" s="577"/>
      <c r="M112" s="577"/>
      <c r="N112" s="577"/>
      <c r="O112" s="577"/>
      <c r="P112" s="577"/>
      <c r="Q112" s="577"/>
      <c r="R112" s="577"/>
      <c r="S112" s="577"/>
      <c r="T112" s="577"/>
      <c r="U112" s="577"/>
      <c r="V112" s="577"/>
      <c r="W112" s="577"/>
      <c r="X112" s="577"/>
      <c r="Y112" s="577"/>
      <c r="Z112" s="577"/>
      <c r="AA112" s="577"/>
      <c r="AB112" s="577"/>
      <c r="AC112" s="577"/>
      <c r="AD112" s="577"/>
      <c r="AE112" s="577"/>
      <c r="AF112" s="577"/>
      <c r="AG112" s="577"/>
      <c r="AH112" s="577"/>
      <c r="AI112" s="577"/>
      <c r="AJ112" s="577"/>
      <c r="AK112" s="577"/>
      <c r="AL112" s="577"/>
      <c r="AM112" s="577"/>
      <c r="AN112" s="577"/>
      <c r="AO112" s="577"/>
      <c r="AP112" s="577"/>
      <c r="AQ112" s="577"/>
      <c r="AR112" s="577"/>
      <c r="AS112" s="577"/>
      <c r="AT112" s="577"/>
      <c r="AU112" s="577"/>
      <c r="AV112" s="577"/>
      <c r="AW112" s="577"/>
      <c r="AX112" s="577"/>
      <c r="AY112" s="577"/>
      <c r="AZ112" s="577"/>
      <c r="BA112" s="577"/>
      <c r="BB112" s="577"/>
    </row>
    <row r="113" spans="1:16384" ht="15" customHeight="1" x14ac:dyDescent="0.3">
      <c r="A113" s="577"/>
      <c r="B113" s="577"/>
      <c r="C113" s="577"/>
      <c r="D113" s="577"/>
      <c r="E113" s="577"/>
      <c r="F113" s="577"/>
      <c r="G113" s="577"/>
      <c r="H113" s="577"/>
      <c r="I113" s="577"/>
      <c r="J113" s="577"/>
      <c r="K113" s="577"/>
      <c r="L113" s="577"/>
      <c r="M113" s="577"/>
      <c r="N113" s="577"/>
      <c r="O113" s="577"/>
      <c r="P113" s="577"/>
      <c r="Q113" s="577"/>
      <c r="R113" s="577"/>
      <c r="S113" s="577"/>
      <c r="T113" s="577"/>
      <c r="U113" s="577"/>
      <c r="V113" s="577"/>
      <c r="W113" s="577"/>
      <c r="X113" s="577"/>
      <c r="Y113" s="577"/>
      <c r="Z113" s="577"/>
      <c r="AA113" s="577"/>
      <c r="AB113" s="577"/>
      <c r="AC113" s="577"/>
      <c r="AD113" s="577"/>
      <c r="AE113" s="577"/>
      <c r="AF113" s="577"/>
      <c r="AG113" s="577"/>
      <c r="AH113" s="577"/>
      <c r="AI113" s="577"/>
      <c r="AJ113" s="577"/>
      <c r="AK113" s="577"/>
      <c r="AL113" s="577"/>
      <c r="AM113" s="577"/>
      <c r="AN113" s="577"/>
      <c r="AO113" s="577"/>
      <c r="AP113" s="577"/>
      <c r="AQ113" s="577"/>
      <c r="AR113" s="577"/>
      <c r="AS113" s="577"/>
      <c r="AT113" s="577"/>
      <c r="AU113" s="577"/>
      <c r="AV113" s="577"/>
      <c r="AW113" s="577"/>
      <c r="AX113" s="577"/>
      <c r="AY113" s="577"/>
      <c r="AZ113" s="577"/>
      <c r="BA113" s="577"/>
      <c r="BB113" s="577"/>
    </row>
    <row r="114" spans="1:16384" ht="15" customHeight="1" x14ac:dyDescent="0.3">
      <c r="A114" s="577"/>
      <c r="B114" s="577"/>
      <c r="C114" s="577"/>
      <c r="D114" s="577"/>
      <c r="E114" s="577"/>
      <c r="F114" s="577"/>
      <c r="G114" s="577"/>
      <c r="H114" s="577"/>
      <c r="I114" s="577"/>
      <c r="J114" s="577"/>
      <c r="K114" s="577"/>
      <c r="L114" s="577"/>
      <c r="M114" s="577"/>
      <c r="N114" s="577"/>
      <c r="O114" s="577"/>
      <c r="P114" s="577"/>
      <c r="Q114" s="577"/>
      <c r="R114" s="577"/>
      <c r="S114" s="577"/>
      <c r="T114" s="577"/>
      <c r="U114" s="577"/>
      <c r="V114" s="577"/>
      <c r="W114" s="577"/>
      <c r="X114" s="577"/>
      <c r="Y114" s="577"/>
      <c r="Z114" s="577"/>
      <c r="AA114" s="577"/>
      <c r="AB114" s="577"/>
      <c r="AC114" s="577"/>
      <c r="AD114" s="577"/>
      <c r="AE114" s="577"/>
      <c r="AF114" s="577"/>
      <c r="AG114" s="577"/>
      <c r="AH114" s="577"/>
      <c r="AI114" s="577"/>
      <c r="AJ114" s="577"/>
      <c r="AK114" s="577"/>
      <c r="AL114" s="577"/>
      <c r="AM114" s="577"/>
      <c r="AN114" s="577"/>
      <c r="AO114" s="577"/>
      <c r="AP114" s="577"/>
      <c r="AQ114" s="577"/>
      <c r="AR114" s="577"/>
      <c r="AS114" s="577"/>
      <c r="AT114" s="577"/>
      <c r="AU114" s="577"/>
      <c r="AV114" s="577"/>
      <c r="AW114" s="577"/>
      <c r="AX114" s="577"/>
      <c r="AY114" s="577"/>
      <c r="AZ114" s="577"/>
      <c r="BA114" s="577"/>
      <c r="BB114" s="577"/>
    </row>
    <row r="115" spans="1:16384" ht="15" customHeight="1" x14ac:dyDescent="0.3">
      <c r="A115" s="577"/>
      <c r="B115" s="577"/>
      <c r="C115" s="577"/>
      <c r="D115" s="577"/>
      <c r="E115" s="577"/>
      <c r="F115" s="577"/>
      <c r="G115" s="577"/>
      <c r="H115" s="577"/>
      <c r="I115" s="577"/>
      <c r="J115" s="577"/>
      <c r="K115" s="577"/>
      <c r="L115" s="577"/>
      <c r="M115" s="577"/>
      <c r="N115" s="577"/>
      <c r="O115" s="577"/>
      <c r="P115" s="577"/>
      <c r="Q115" s="577"/>
      <c r="R115" s="577"/>
      <c r="S115" s="577"/>
      <c r="T115" s="577"/>
      <c r="U115" s="577"/>
      <c r="V115" s="577"/>
      <c r="W115" s="577"/>
      <c r="X115" s="577"/>
      <c r="Y115" s="577"/>
      <c r="Z115" s="577"/>
      <c r="AA115" s="577"/>
      <c r="AB115" s="577"/>
      <c r="AC115" s="577"/>
      <c r="AD115" s="577"/>
      <c r="AE115" s="577"/>
      <c r="AF115" s="577"/>
      <c r="AG115" s="577"/>
      <c r="AH115" s="577"/>
      <c r="AI115" s="577"/>
      <c r="AJ115" s="577"/>
      <c r="AK115" s="577"/>
      <c r="AL115" s="577"/>
      <c r="AM115" s="577"/>
      <c r="AN115" s="577"/>
      <c r="AO115" s="577"/>
      <c r="AP115" s="577"/>
      <c r="AQ115" s="577"/>
      <c r="AR115" s="577"/>
      <c r="AS115" s="577"/>
      <c r="AT115" s="577"/>
      <c r="AU115" s="577"/>
      <c r="AV115" s="577"/>
      <c r="AW115" s="577"/>
      <c r="AX115" s="577"/>
      <c r="AY115" s="577"/>
      <c r="AZ115" s="577"/>
      <c r="BA115" s="577"/>
      <c r="BB115" s="577"/>
    </row>
    <row r="116" spans="1:16384" ht="15" customHeight="1" x14ac:dyDescent="0.3">
      <c r="A116" s="577"/>
      <c r="B116" s="577"/>
      <c r="C116" s="577"/>
      <c r="D116" s="577"/>
      <c r="E116" s="577"/>
      <c r="F116" s="577"/>
      <c r="G116" s="577"/>
      <c r="H116" s="577"/>
      <c r="I116" s="577"/>
      <c r="J116" s="577"/>
      <c r="K116" s="577"/>
      <c r="L116" s="577"/>
      <c r="M116" s="577"/>
      <c r="N116" s="577"/>
      <c r="O116" s="577"/>
      <c r="P116" s="577"/>
      <c r="Q116" s="577"/>
      <c r="R116" s="577"/>
      <c r="S116" s="577"/>
      <c r="T116" s="577"/>
      <c r="U116" s="577"/>
      <c r="V116" s="577"/>
      <c r="W116" s="577"/>
      <c r="X116" s="577"/>
      <c r="Y116" s="577"/>
      <c r="Z116" s="577"/>
      <c r="AA116" s="577"/>
      <c r="AB116" s="577"/>
      <c r="AC116" s="577"/>
      <c r="AD116" s="577"/>
      <c r="AE116" s="577"/>
      <c r="AF116" s="577"/>
      <c r="AG116" s="577"/>
      <c r="AH116" s="577"/>
      <c r="AI116" s="577"/>
      <c r="AJ116" s="577"/>
      <c r="AK116" s="577"/>
      <c r="AL116" s="577"/>
      <c r="AM116" s="577"/>
      <c r="AN116" s="577"/>
      <c r="AO116" s="577"/>
      <c r="AP116" s="577"/>
      <c r="AQ116" s="577"/>
      <c r="AR116" s="577"/>
      <c r="AS116" s="577"/>
      <c r="AT116" s="577"/>
      <c r="AU116" s="577"/>
      <c r="AV116" s="577"/>
      <c r="AW116" s="577"/>
      <c r="AX116" s="577"/>
      <c r="AY116" s="577"/>
      <c r="AZ116" s="577"/>
      <c r="BA116" s="577"/>
      <c r="BB116" s="577"/>
    </row>
    <row r="117" spans="1:16384" ht="15" customHeight="1" x14ac:dyDescent="0.3">
      <c r="A117" s="577"/>
      <c r="B117" s="577"/>
      <c r="C117" s="577"/>
      <c r="D117" s="577"/>
      <c r="E117" s="577"/>
      <c r="F117" s="577"/>
      <c r="G117" s="577"/>
      <c r="H117" s="577"/>
      <c r="I117" s="577"/>
      <c r="J117" s="577"/>
      <c r="K117" s="577"/>
      <c r="L117" s="577"/>
      <c r="M117" s="577"/>
      <c r="N117" s="577"/>
      <c r="O117" s="577"/>
      <c r="P117" s="577"/>
      <c r="Q117" s="577"/>
      <c r="R117" s="577"/>
      <c r="S117" s="577"/>
      <c r="T117" s="577"/>
      <c r="U117" s="577"/>
      <c r="V117" s="577"/>
      <c r="W117" s="577"/>
      <c r="X117" s="577"/>
      <c r="Y117" s="577"/>
      <c r="Z117" s="577"/>
      <c r="AA117" s="577"/>
      <c r="AB117" s="577"/>
      <c r="AC117" s="577"/>
      <c r="AD117" s="577"/>
      <c r="AE117" s="577"/>
      <c r="AF117" s="577"/>
      <c r="AG117" s="577"/>
      <c r="AH117" s="577"/>
      <c r="AI117" s="577"/>
      <c r="AJ117" s="577"/>
      <c r="AK117" s="577"/>
      <c r="AL117" s="577"/>
      <c r="AM117" s="577"/>
      <c r="AN117" s="577"/>
      <c r="AO117" s="577"/>
      <c r="AP117" s="577"/>
      <c r="AQ117" s="577"/>
      <c r="AR117" s="577"/>
      <c r="AS117" s="577"/>
      <c r="AT117" s="577"/>
      <c r="AU117" s="577"/>
      <c r="AV117" s="577"/>
      <c r="AW117" s="577"/>
      <c r="AX117" s="577"/>
      <c r="AY117" s="577"/>
      <c r="AZ117" s="577"/>
      <c r="BA117" s="577"/>
      <c r="BB117" s="577"/>
    </row>
    <row r="118" spans="1:16384" ht="15" customHeight="1" x14ac:dyDescent="0.3">
      <c r="A118" s="577"/>
      <c r="B118" s="577"/>
      <c r="C118" s="577"/>
      <c r="D118" s="577"/>
      <c r="E118" s="577"/>
      <c r="F118" s="577"/>
      <c r="G118" s="577"/>
      <c r="H118" s="577"/>
      <c r="I118" s="577"/>
      <c r="J118" s="577"/>
      <c r="K118" s="577"/>
      <c r="L118" s="577"/>
      <c r="M118" s="577"/>
      <c r="N118" s="577"/>
      <c r="O118" s="577"/>
      <c r="P118" s="577"/>
      <c r="Q118" s="577"/>
      <c r="R118" s="577"/>
      <c r="S118" s="577"/>
      <c r="T118" s="577"/>
      <c r="U118" s="577"/>
      <c r="V118" s="577"/>
      <c r="W118" s="577"/>
      <c r="X118" s="577"/>
      <c r="Y118" s="577"/>
      <c r="Z118" s="577"/>
      <c r="AA118" s="577"/>
      <c r="AB118" s="577"/>
      <c r="AC118" s="577"/>
      <c r="AD118" s="577"/>
      <c r="AE118" s="577"/>
      <c r="AF118" s="577"/>
      <c r="AG118" s="577"/>
      <c r="AH118" s="577"/>
      <c r="AI118" s="577"/>
      <c r="AJ118" s="577"/>
      <c r="AK118" s="577"/>
      <c r="AL118" s="577"/>
      <c r="AM118" s="577"/>
      <c r="AN118" s="577"/>
      <c r="AO118" s="577"/>
      <c r="AP118" s="577"/>
      <c r="AQ118" s="577"/>
      <c r="AR118" s="577"/>
      <c r="AS118" s="577"/>
      <c r="AT118" s="577"/>
      <c r="AU118" s="577"/>
      <c r="AV118" s="577"/>
      <c r="AW118" s="577"/>
      <c r="AX118" s="577"/>
      <c r="AY118" s="577"/>
      <c r="AZ118" s="577"/>
      <c r="BA118" s="577"/>
      <c r="BB118" s="577"/>
    </row>
    <row r="119" spans="1:16384" s="567" customFormat="1" ht="12.6" customHeight="1" x14ac:dyDescent="0.25">
      <c r="A119" s="574" t="s">
        <v>1288</v>
      </c>
      <c r="B119" s="574"/>
      <c r="C119" s="574"/>
      <c r="D119" s="574"/>
      <c r="E119" s="574"/>
      <c r="F119" s="574"/>
      <c r="G119" s="574"/>
      <c r="H119" s="574"/>
      <c r="I119" s="574"/>
      <c r="J119" s="574"/>
      <c r="K119" s="574"/>
      <c r="L119" s="574"/>
      <c r="M119" s="574"/>
      <c r="N119" s="574"/>
      <c r="O119" s="574"/>
      <c r="P119" s="574"/>
      <c r="Q119" s="574"/>
      <c r="R119" s="574"/>
      <c r="S119" s="574"/>
      <c r="T119" s="574"/>
      <c r="U119" s="574"/>
      <c r="V119" s="574"/>
      <c r="W119" s="574"/>
      <c r="X119" s="574"/>
      <c r="Y119" s="574"/>
      <c r="Z119" s="574"/>
      <c r="AA119" s="574"/>
      <c r="AB119" s="574"/>
      <c r="AC119" s="574"/>
      <c r="AD119" s="574"/>
      <c r="AE119" s="574"/>
      <c r="AF119" s="574"/>
      <c r="AG119" s="574"/>
      <c r="AH119" s="574"/>
      <c r="AI119" s="574"/>
      <c r="AJ119" s="574"/>
      <c r="AK119" s="574"/>
      <c r="AL119" s="574"/>
      <c r="AM119" s="574"/>
      <c r="AN119" s="574"/>
      <c r="AO119" s="574"/>
      <c r="AP119" s="574"/>
      <c r="AQ119" s="574"/>
      <c r="AR119" s="574"/>
      <c r="AS119" s="574"/>
      <c r="AT119" s="574"/>
      <c r="AU119" s="574"/>
      <c r="AV119" s="574"/>
      <c r="AW119" s="574"/>
      <c r="AX119" s="574"/>
      <c r="AY119" s="574"/>
      <c r="AZ119" s="574"/>
      <c r="BA119" s="574"/>
      <c r="BB119" s="574"/>
    </row>
    <row r="120" spans="1:16384" ht="12.6" customHeight="1" x14ac:dyDescent="0.25">
      <c r="A120" s="820" t="s">
        <v>1289</v>
      </c>
      <c r="B120" s="857"/>
      <c r="C120" s="857"/>
      <c r="D120" s="857"/>
      <c r="E120" s="857"/>
      <c r="F120" s="857"/>
      <c r="G120" s="857"/>
      <c r="H120" s="857"/>
      <c r="I120" s="857"/>
      <c r="J120" s="857"/>
      <c r="K120" s="857"/>
      <c r="L120" s="857"/>
      <c r="M120" s="857"/>
      <c r="N120" s="857"/>
      <c r="O120" s="857"/>
      <c r="P120" s="857"/>
      <c r="Q120" s="857"/>
      <c r="R120" s="857"/>
      <c r="S120" s="857"/>
      <c r="T120" s="857"/>
      <c r="U120" s="857"/>
      <c r="V120" s="857"/>
      <c r="W120" s="857"/>
      <c r="X120" s="857"/>
      <c r="Y120" s="857"/>
      <c r="Z120" s="857"/>
      <c r="AA120" s="857"/>
      <c r="AB120" s="857"/>
      <c r="AC120" s="857"/>
      <c r="AD120" s="857"/>
      <c r="AE120" s="857"/>
      <c r="AF120" s="857"/>
      <c r="AG120" s="857"/>
      <c r="AH120" s="857"/>
      <c r="AI120" s="857"/>
      <c r="AJ120" s="857"/>
      <c r="AK120" s="857"/>
      <c r="AL120" s="857"/>
      <c r="AM120" s="857"/>
      <c r="AN120" s="857"/>
      <c r="AO120" s="857"/>
      <c r="AP120" s="857"/>
      <c r="AQ120" s="857"/>
      <c r="AR120" s="857"/>
      <c r="AS120" s="857"/>
      <c r="AT120" s="857"/>
      <c r="AU120" s="857"/>
      <c r="AV120" s="857"/>
      <c r="AW120" s="857"/>
      <c r="AX120" s="857"/>
      <c r="AY120" s="857"/>
      <c r="AZ120" s="857"/>
      <c r="BA120" s="857"/>
      <c r="BB120" s="857"/>
    </row>
    <row r="121" spans="1:16384" ht="12.6" customHeight="1" x14ac:dyDescent="0.25">
      <c r="A121" s="817" t="s">
        <v>1290</v>
      </c>
      <c r="B121" s="817"/>
      <c r="C121" s="817"/>
      <c r="D121" s="817"/>
      <c r="E121" s="817"/>
      <c r="F121" s="817"/>
      <c r="G121" s="817"/>
      <c r="H121" s="817"/>
      <c r="I121" s="817"/>
      <c r="J121" s="817"/>
      <c r="K121" s="817"/>
      <c r="L121" s="817"/>
      <c r="M121" s="817"/>
      <c r="N121" s="817"/>
      <c r="O121" s="817"/>
      <c r="P121" s="817"/>
      <c r="Q121" s="817"/>
      <c r="R121" s="817"/>
      <c r="S121" s="817"/>
      <c r="T121" s="817"/>
      <c r="U121" s="817"/>
      <c r="V121" s="817"/>
      <c r="W121" s="817"/>
      <c r="X121" s="817"/>
      <c r="Y121" s="817"/>
      <c r="Z121" s="817"/>
      <c r="AA121" s="817"/>
      <c r="AB121" s="817"/>
      <c r="AC121" s="817"/>
      <c r="AD121" s="817"/>
      <c r="AE121" s="817"/>
      <c r="AF121" s="817"/>
      <c r="AG121" s="817"/>
      <c r="AH121" s="817"/>
      <c r="AI121" s="817"/>
      <c r="AJ121" s="817"/>
      <c r="AK121" s="817"/>
      <c r="AL121" s="572"/>
      <c r="AM121" s="1071" t="s">
        <v>1252</v>
      </c>
      <c r="AN121" s="818"/>
      <c r="AO121" s="818"/>
      <c r="AP121" s="818"/>
      <c r="AQ121" s="572"/>
      <c r="AR121" s="819"/>
      <c r="AS121" s="819"/>
      <c r="AT121" s="819"/>
      <c r="AU121" s="819"/>
      <c r="AV121" s="572"/>
      <c r="AW121" s="572"/>
      <c r="AX121" s="572"/>
      <c r="AY121" s="572"/>
      <c r="AZ121" s="817"/>
      <c r="BA121" s="817"/>
      <c r="BB121" s="817"/>
    </row>
    <row r="122" spans="1:16384" ht="12.6" customHeight="1" x14ac:dyDescent="0.25">
      <c r="A122" s="820" t="s">
        <v>1291</v>
      </c>
      <c r="B122" s="857"/>
      <c r="C122" s="857"/>
      <c r="D122" s="857"/>
      <c r="E122" s="857"/>
      <c r="F122" s="857"/>
      <c r="G122" s="857"/>
      <c r="H122" s="857"/>
      <c r="I122" s="857"/>
      <c r="J122" s="857"/>
      <c r="K122" s="857"/>
      <c r="L122" s="857"/>
      <c r="M122" s="857"/>
      <c r="N122" s="857"/>
      <c r="O122" s="857"/>
      <c r="P122" s="857"/>
      <c r="Q122" s="857"/>
      <c r="R122" s="857"/>
      <c r="S122" s="857"/>
      <c r="T122" s="857"/>
      <c r="U122" s="857"/>
      <c r="V122" s="857"/>
      <c r="W122" s="857"/>
      <c r="X122" s="857"/>
      <c r="Y122" s="857"/>
      <c r="Z122" s="857"/>
      <c r="AA122" s="857"/>
      <c r="AB122" s="857"/>
      <c r="AC122" s="857"/>
      <c r="AD122" s="857"/>
      <c r="AE122" s="857"/>
      <c r="AF122" s="857"/>
      <c r="AG122" s="857"/>
      <c r="AH122" s="857"/>
      <c r="AI122" s="857"/>
      <c r="AJ122" s="857"/>
      <c r="AK122" s="857"/>
      <c r="AL122" s="857"/>
      <c r="AM122" s="857"/>
      <c r="AN122" s="857"/>
      <c r="AO122" s="857"/>
      <c r="AP122" s="857"/>
      <c r="AQ122" s="857"/>
      <c r="AR122" s="857"/>
      <c r="AS122" s="857"/>
      <c r="AT122" s="857"/>
      <c r="AU122" s="857"/>
      <c r="AV122" s="857"/>
      <c r="AW122" s="857"/>
      <c r="AX122" s="857"/>
      <c r="AY122" s="857"/>
      <c r="AZ122" s="857"/>
      <c r="BA122" s="857"/>
      <c r="BB122" s="857"/>
    </row>
    <row r="123" spans="1:16384" ht="42.75" customHeight="1" x14ac:dyDescent="0.25">
      <c r="A123" s="858" t="s">
        <v>1292</v>
      </c>
      <c r="B123" s="858"/>
      <c r="C123" s="858"/>
      <c r="D123" s="858"/>
      <c r="E123" s="858"/>
      <c r="F123" s="858"/>
      <c r="G123" s="858"/>
      <c r="H123" s="858"/>
      <c r="I123" s="858"/>
      <c r="J123" s="858"/>
      <c r="K123" s="858"/>
      <c r="L123" s="858"/>
      <c r="M123" s="858"/>
      <c r="N123" s="858"/>
      <c r="O123" s="858"/>
      <c r="P123" s="858"/>
      <c r="Q123" s="858"/>
      <c r="R123" s="858"/>
      <c r="S123" s="858"/>
      <c r="T123" s="858"/>
      <c r="U123" s="858"/>
      <c r="V123" s="858"/>
      <c r="W123" s="858"/>
      <c r="X123" s="858"/>
      <c r="Y123" s="858"/>
      <c r="Z123" s="858"/>
      <c r="AA123" s="858"/>
      <c r="AB123" s="858"/>
      <c r="AC123" s="858"/>
      <c r="AD123" s="858"/>
      <c r="AE123" s="858"/>
      <c r="AF123" s="858"/>
      <c r="AG123" s="858"/>
      <c r="AH123" s="858"/>
      <c r="AI123" s="858"/>
      <c r="AJ123" s="858"/>
      <c r="AK123" s="858"/>
      <c r="AL123" s="858"/>
      <c r="AM123" s="858"/>
      <c r="AN123" s="858"/>
      <c r="AO123" s="858"/>
      <c r="AP123" s="858"/>
      <c r="AQ123" s="858"/>
      <c r="AR123" s="858"/>
      <c r="AS123" s="858"/>
      <c r="AT123" s="858"/>
      <c r="AU123" s="858"/>
      <c r="AV123" s="858"/>
      <c r="AW123" s="858"/>
      <c r="AX123" s="858"/>
      <c r="AY123" s="858"/>
      <c r="AZ123" s="578"/>
      <c r="BA123" s="578"/>
      <c r="BB123" s="578"/>
      <c r="BC123" s="578"/>
      <c r="BD123" s="578"/>
      <c r="BE123" s="578"/>
      <c r="BF123" s="578"/>
      <c r="BG123" s="578"/>
      <c r="BH123" s="578"/>
      <c r="BI123" s="578"/>
      <c r="BJ123" s="578"/>
      <c r="BK123" s="578"/>
      <c r="BL123" s="578"/>
      <c r="BM123" s="578"/>
      <c r="BN123" s="578"/>
      <c r="BO123" s="578"/>
      <c r="BP123" s="578"/>
      <c r="BQ123" s="578"/>
      <c r="BR123" s="578"/>
      <c r="BS123" s="578"/>
      <c r="BT123" s="578"/>
      <c r="BU123" s="578"/>
      <c r="BV123" s="578"/>
      <c r="BW123" s="578"/>
      <c r="BX123" s="578"/>
      <c r="BY123" s="578"/>
      <c r="BZ123" s="578"/>
      <c r="CA123" s="578"/>
      <c r="CB123" s="578"/>
      <c r="CC123" s="578"/>
      <c r="CD123" s="578"/>
      <c r="CE123" s="578"/>
      <c r="CF123" s="578"/>
      <c r="CG123" s="578"/>
      <c r="CH123" s="578"/>
      <c r="CI123" s="578"/>
      <c r="CJ123" s="578"/>
      <c r="CK123" s="578"/>
      <c r="CL123" s="578"/>
      <c r="CM123" s="578"/>
      <c r="CN123" s="578"/>
      <c r="CO123" s="578"/>
      <c r="CP123" s="578"/>
      <c r="CQ123" s="578"/>
      <c r="CR123" s="578"/>
      <c r="CS123" s="578"/>
      <c r="CT123" s="578"/>
      <c r="CU123" s="578"/>
      <c r="CV123" s="578"/>
      <c r="CW123" s="578"/>
      <c r="CX123" s="578"/>
      <c r="CY123" s="856"/>
      <c r="CZ123" s="856"/>
      <c r="DA123" s="856"/>
      <c r="DB123" s="856"/>
      <c r="DC123" s="856"/>
      <c r="DD123" s="856"/>
      <c r="DE123" s="856"/>
      <c r="DF123" s="856"/>
      <c r="DG123" s="856"/>
      <c r="DH123" s="856"/>
      <c r="DI123" s="856"/>
      <c r="DJ123" s="856"/>
      <c r="DK123" s="856"/>
      <c r="DL123" s="856"/>
      <c r="DM123" s="856"/>
      <c r="DN123" s="856"/>
      <c r="DO123" s="856"/>
      <c r="DP123" s="856"/>
      <c r="DQ123" s="856"/>
      <c r="DR123" s="856"/>
      <c r="DS123" s="856"/>
      <c r="DT123" s="856"/>
      <c r="DU123" s="856"/>
      <c r="DV123" s="856"/>
      <c r="DW123" s="856"/>
      <c r="DX123" s="856"/>
      <c r="DY123" s="856"/>
      <c r="DZ123" s="856"/>
      <c r="EA123" s="856"/>
      <c r="EB123" s="856"/>
      <c r="EC123" s="856"/>
      <c r="ED123" s="856"/>
      <c r="EE123" s="856"/>
      <c r="EF123" s="856"/>
      <c r="EG123" s="856"/>
      <c r="EH123" s="856"/>
      <c r="EI123" s="856"/>
      <c r="EJ123" s="856"/>
      <c r="EK123" s="856"/>
      <c r="EL123" s="856"/>
      <c r="EM123" s="856"/>
      <c r="EN123" s="856"/>
      <c r="EO123" s="856"/>
      <c r="EP123" s="856"/>
      <c r="EQ123" s="856"/>
      <c r="ER123" s="856"/>
      <c r="ES123" s="856"/>
      <c r="ET123" s="856"/>
      <c r="EU123" s="856"/>
      <c r="EV123" s="856"/>
      <c r="EW123" s="856"/>
      <c r="EX123" s="856"/>
      <c r="EY123" s="856"/>
      <c r="EZ123" s="856"/>
      <c r="FA123" s="856"/>
      <c r="FB123" s="856"/>
      <c r="FC123" s="856"/>
      <c r="FD123" s="856"/>
      <c r="FE123" s="856"/>
      <c r="FF123" s="856"/>
      <c r="FG123" s="856"/>
      <c r="FH123" s="856"/>
      <c r="FI123" s="856"/>
      <c r="FJ123" s="856"/>
      <c r="FK123" s="856"/>
      <c r="FL123" s="856"/>
      <c r="FM123" s="856"/>
      <c r="FN123" s="856"/>
      <c r="FO123" s="856"/>
      <c r="FP123" s="856"/>
      <c r="FQ123" s="856"/>
      <c r="FR123" s="856"/>
      <c r="FS123" s="856"/>
      <c r="FT123" s="856"/>
      <c r="FU123" s="856"/>
      <c r="FV123" s="856"/>
      <c r="FW123" s="856"/>
      <c r="FX123" s="856"/>
      <c r="FY123" s="856"/>
      <c r="FZ123" s="856"/>
      <c r="GA123" s="856"/>
      <c r="GB123" s="856"/>
      <c r="GC123" s="856"/>
      <c r="GD123" s="856"/>
      <c r="GE123" s="856"/>
      <c r="GF123" s="856"/>
      <c r="GG123" s="856"/>
      <c r="GH123" s="856"/>
      <c r="GI123" s="856"/>
      <c r="GJ123" s="856"/>
      <c r="GK123" s="856"/>
      <c r="GL123" s="856"/>
      <c r="GM123" s="856"/>
      <c r="GN123" s="856"/>
      <c r="GO123" s="856"/>
      <c r="GP123" s="856"/>
      <c r="GQ123" s="856"/>
      <c r="GR123" s="856"/>
      <c r="GS123" s="856"/>
      <c r="GT123" s="856"/>
      <c r="GU123" s="856"/>
      <c r="GV123" s="856"/>
      <c r="GW123" s="856"/>
      <c r="GX123" s="856"/>
      <c r="GY123" s="856"/>
      <c r="GZ123" s="856"/>
      <c r="HA123" s="856"/>
      <c r="HB123" s="856"/>
      <c r="HC123" s="856"/>
      <c r="HD123" s="856"/>
      <c r="HE123" s="856"/>
      <c r="HF123" s="856"/>
      <c r="HG123" s="856"/>
      <c r="HH123" s="856"/>
      <c r="HI123" s="856"/>
      <c r="HJ123" s="856"/>
      <c r="HK123" s="856"/>
      <c r="HL123" s="856"/>
      <c r="HM123" s="856"/>
      <c r="HN123" s="856"/>
      <c r="HO123" s="856"/>
      <c r="HP123" s="856"/>
      <c r="HQ123" s="856"/>
      <c r="HR123" s="856"/>
      <c r="HS123" s="856"/>
      <c r="HT123" s="856"/>
      <c r="HU123" s="856"/>
      <c r="HV123" s="856"/>
      <c r="HW123" s="856"/>
      <c r="HX123" s="856"/>
      <c r="HY123" s="856"/>
      <c r="HZ123" s="856"/>
      <c r="IA123" s="856"/>
      <c r="IB123" s="856"/>
      <c r="IC123" s="856"/>
      <c r="ID123" s="856"/>
      <c r="IE123" s="856"/>
      <c r="IF123" s="856"/>
      <c r="IG123" s="856"/>
      <c r="IH123" s="856"/>
      <c r="II123" s="856"/>
      <c r="IJ123" s="856"/>
      <c r="IK123" s="856"/>
      <c r="IL123" s="856"/>
      <c r="IM123" s="856"/>
      <c r="IN123" s="856"/>
      <c r="IO123" s="856"/>
      <c r="IP123" s="856"/>
      <c r="IQ123" s="856"/>
      <c r="IR123" s="856"/>
      <c r="IS123" s="856"/>
      <c r="IT123" s="856"/>
      <c r="IU123" s="856"/>
      <c r="IV123" s="856"/>
      <c r="IW123" s="856"/>
      <c r="IX123" s="856"/>
      <c r="IY123" s="856"/>
      <c r="IZ123" s="856"/>
      <c r="JA123" s="856"/>
      <c r="JB123" s="856"/>
      <c r="JC123" s="856"/>
      <c r="JD123" s="856"/>
      <c r="JE123" s="856"/>
      <c r="JF123" s="856"/>
      <c r="JG123" s="856"/>
      <c r="JH123" s="856"/>
      <c r="JI123" s="856"/>
      <c r="JJ123" s="856"/>
      <c r="JK123" s="856"/>
      <c r="JL123" s="856"/>
      <c r="JM123" s="856"/>
      <c r="JN123" s="856"/>
      <c r="JO123" s="856"/>
      <c r="JP123" s="856"/>
      <c r="JQ123" s="856"/>
      <c r="JR123" s="856"/>
      <c r="JS123" s="856"/>
      <c r="JT123" s="856"/>
      <c r="JU123" s="856"/>
      <c r="JV123" s="856"/>
      <c r="JW123" s="856"/>
      <c r="JX123" s="856"/>
      <c r="JY123" s="856"/>
      <c r="JZ123" s="856"/>
      <c r="KA123" s="856"/>
      <c r="KB123" s="856"/>
      <c r="KC123" s="856"/>
      <c r="KD123" s="856"/>
      <c r="KE123" s="856"/>
      <c r="KF123" s="856"/>
      <c r="KG123" s="856"/>
      <c r="KH123" s="856"/>
      <c r="KI123" s="856"/>
      <c r="KJ123" s="856"/>
      <c r="KK123" s="856"/>
      <c r="KL123" s="856"/>
      <c r="KM123" s="856"/>
      <c r="KN123" s="856"/>
      <c r="KO123" s="856"/>
      <c r="KP123" s="856"/>
      <c r="KQ123" s="856"/>
      <c r="KR123" s="856"/>
      <c r="KS123" s="856"/>
      <c r="KT123" s="856"/>
      <c r="KU123" s="856"/>
      <c r="KV123" s="856"/>
      <c r="KW123" s="856"/>
      <c r="KX123" s="856"/>
      <c r="KY123" s="856"/>
      <c r="KZ123" s="856"/>
      <c r="LA123" s="856"/>
      <c r="LB123" s="856"/>
      <c r="LC123" s="856"/>
      <c r="LD123" s="856"/>
      <c r="LE123" s="856"/>
      <c r="LF123" s="856"/>
      <c r="LG123" s="856"/>
      <c r="LH123" s="856"/>
      <c r="LI123" s="856"/>
      <c r="LJ123" s="856"/>
      <c r="LK123" s="856"/>
      <c r="LL123" s="856"/>
      <c r="LM123" s="856"/>
      <c r="LN123" s="856"/>
      <c r="LO123" s="856"/>
      <c r="LP123" s="856"/>
      <c r="LQ123" s="856"/>
      <c r="LR123" s="856"/>
      <c r="LS123" s="856"/>
      <c r="LT123" s="856"/>
      <c r="LU123" s="856"/>
      <c r="LV123" s="856"/>
      <c r="LW123" s="856"/>
      <c r="LX123" s="856"/>
      <c r="LY123" s="856"/>
      <c r="LZ123" s="856"/>
      <c r="MA123" s="856"/>
      <c r="MB123" s="856"/>
      <c r="MC123" s="856"/>
      <c r="MD123" s="856"/>
      <c r="ME123" s="856"/>
      <c r="MF123" s="856"/>
      <c r="MG123" s="856"/>
      <c r="MH123" s="856"/>
      <c r="MI123" s="856"/>
      <c r="MJ123" s="856"/>
      <c r="MK123" s="856"/>
      <c r="ML123" s="856"/>
      <c r="MM123" s="856"/>
      <c r="MN123" s="856"/>
      <c r="MO123" s="856"/>
      <c r="MP123" s="856"/>
      <c r="MQ123" s="856"/>
      <c r="MR123" s="856"/>
      <c r="MS123" s="856"/>
      <c r="MT123" s="856"/>
      <c r="MU123" s="856"/>
      <c r="MV123" s="856"/>
      <c r="MW123" s="856"/>
      <c r="MX123" s="856"/>
      <c r="MY123" s="856"/>
      <c r="MZ123" s="856"/>
      <c r="NA123" s="856"/>
      <c r="NB123" s="856"/>
      <c r="NC123" s="856"/>
      <c r="ND123" s="856"/>
      <c r="NE123" s="856"/>
      <c r="NF123" s="856"/>
      <c r="NG123" s="856"/>
      <c r="NH123" s="856"/>
      <c r="NI123" s="856"/>
      <c r="NJ123" s="856"/>
      <c r="NK123" s="856"/>
      <c r="NL123" s="856"/>
      <c r="NM123" s="856"/>
      <c r="NN123" s="856"/>
      <c r="NO123" s="856"/>
      <c r="NP123" s="856"/>
      <c r="NQ123" s="856"/>
      <c r="NR123" s="856"/>
      <c r="NS123" s="856"/>
      <c r="NT123" s="856"/>
      <c r="NU123" s="856"/>
      <c r="NV123" s="856"/>
      <c r="NW123" s="856"/>
      <c r="NX123" s="856"/>
      <c r="NY123" s="856"/>
      <c r="NZ123" s="856"/>
      <c r="OA123" s="856"/>
      <c r="OB123" s="856"/>
      <c r="OC123" s="856"/>
      <c r="OD123" s="856"/>
      <c r="OE123" s="856"/>
      <c r="OF123" s="856"/>
      <c r="OG123" s="856"/>
      <c r="OH123" s="856"/>
      <c r="OI123" s="856"/>
      <c r="OJ123" s="856"/>
      <c r="OK123" s="856"/>
      <c r="OL123" s="856"/>
      <c r="OM123" s="856"/>
      <c r="ON123" s="856"/>
      <c r="OO123" s="856"/>
      <c r="OP123" s="856"/>
      <c r="OQ123" s="856"/>
      <c r="OR123" s="856"/>
      <c r="OS123" s="856"/>
      <c r="OT123" s="856"/>
      <c r="OU123" s="856"/>
      <c r="OV123" s="856"/>
      <c r="OW123" s="856"/>
      <c r="OX123" s="856"/>
      <c r="OY123" s="856"/>
      <c r="OZ123" s="856"/>
      <c r="PA123" s="856"/>
      <c r="PB123" s="856"/>
      <c r="PC123" s="856"/>
      <c r="PD123" s="856"/>
      <c r="PE123" s="856"/>
      <c r="PF123" s="856"/>
      <c r="PG123" s="856"/>
      <c r="PH123" s="856"/>
      <c r="PI123" s="856"/>
      <c r="PJ123" s="856"/>
      <c r="PK123" s="856"/>
      <c r="PL123" s="856"/>
      <c r="PM123" s="856"/>
      <c r="PN123" s="856"/>
      <c r="PO123" s="856"/>
      <c r="PP123" s="856"/>
      <c r="PQ123" s="856"/>
      <c r="PR123" s="856"/>
      <c r="PS123" s="856"/>
      <c r="PT123" s="856"/>
      <c r="PU123" s="856"/>
      <c r="PV123" s="856"/>
      <c r="PW123" s="856"/>
      <c r="PX123" s="856"/>
      <c r="PY123" s="856"/>
      <c r="PZ123" s="856"/>
      <c r="QA123" s="856"/>
      <c r="QB123" s="856"/>
      <c r="QC123" s="856"/>
      <c r="QD123" s="856"/>
      <c r="QE123" s="856"/>
      <c r="QF123" s="856"/>
      <c r="QG123" s="856"/>
      <c r="QH123" s="856"/>
      <c r="QI123" s="856"/>
      <c r="QJ123" s="856"/>
      <c r="QK123" s="856"/>
      <c r="QL123" s="856"/>
      <c r="QM123" s="856"/>
      <c r="QN123" s="856"/>
      <c r="QO123" s="856"/>
      <c r="QP123" s="856"/>
      <c r="QQ123" s="856"/>
      <c r="QR123" s="856"/>
      <c r="QS123" s="856"/>
      <c r="QT123" s="856"/>
      <c r="QU123" s="856"/>
      <c r="QV123" s="856"/>
      <c r="QW123" s="856"/>
      <c r="QX123" s="856"/>
      <c r="QY123" s="856"/>
      <c r="QZ123" s="856"/>
      <c r="RA123" s="856"/>
      <c r="RB123" s="856"/>
      <c r="RC123" s="856"/>
      <c r="RD123" s="856"/>
      <c r="RE123" s="856"/>
      <c r="RF123" s="856"/>
      <c r="RG123" s="856"/>
      <c r="RH123" s="856"/>
      <c r="RI123" s="856"/>
      <c r="RJ123" s="856"/>
      <c r="RK123" s="856"/>
      <c r="RL123" s="856"/>
      <c r="RM123" s="856"/>
      <c r="RN123" s="856"/>
      <c r="RO123" s="856"/>
      <c r="RP123" s="856"/>
      <c r="RQ123" s="856"/>
      <c r="RR123" s="856"/>
      <c r="RS123" s="856"/>
      <c r="RT123" s="856"/>
      <c r="RU123" s="856"/>
      <c r="RV123" s="856"/>
      <c r="RW123" s="856"/>
      <c r="RX123" s="856"/>
      <c r="RY123" s="856"/>
      <c r="RZ123" s="856"/>
      <c r="SA123" s="856"/>
      <c r="SB123" s="856"/>
      <c r="SC123" s="856"/>
      <c r="SD123" s="856"/>
      <c r="SE123" s="856"/>
      <c r="SF123" s="856"/>
      <c r="SG123" s="856"/>
      <c r="SH123" s="856"/>
      <c r="SI123" s="856"/>
      <c r="SJ123" s="856"/>
      <c r="SK123" s="856"/>
      <c r="SL123" s="856"/>
      <c r="SM123" s="856"/>
      <c r="SN123" s="856"/>
      <c r="SO123" s="856"/>
      <c r="SP123" s="856"/>
      <c r="SQ123" s="856"/>
      <c r="SR123" s="856"/>
      <c r="SS123" s="856"/>
      <c r="ST123" s="856"/>
      <c r="SU123" s="856"/>
      <c r="SV123" s="856"/>
      <c r="SW123" s="856"/>
      <c r="SX123" s="856"/>
      <c r="SY123" s="856"/>
      <c r="SZ123" s="856"/>
      <c r="TA123" s="856"/>
      <c r="TB123" s="856"/>
      <c r="TC123" s="856"/>
      <c r="TD123" s="856"/>
      <c r="TE123" s="856"/>
      <c r="TF123" s="856"/>
      <c r="TG123" s="856"/>
      <c r="TH123" s="856"/>
      <c r="TI123" s="856"/>
      <c r="TJ123" s="856"/>
      <c r="TK123" s="856"/>
      <c r="TL123" s="856"/>
      <c r="TM123" s="856"/>
      <c r="TN123" s="856"/>
      <c r="TO123" s="856"/>
      <c r="TP123" s="856"/>
      <c r="TQ123" s="856"/>
      <c r="TR123" s="856"/>
      <c r="TS123" s="856"/>
      <c r="TT123" s="856"/>
      <c r="TU123" s="856"/>
      <c r="TV123" s="856"/>
      <c r="TW123" s="856"/>
      <c r="TX123" s="856"/>
      <c r="TY123" s="856"/>
      <c r="TZ123" s="856"/>
      <c r="UA123" s="856"/>
      <c r="UB123" s="856"/>
      <c r="UC123" s="856"/>
      <c r="UD123" s="856"/>
      <c r="UE123" s="856"/>
      <c r="UF123" s="856"/>
      <c r="UG123" s="856"/>
      <c r="UH123" s="856"/>
      <c r="UI123" s="856"/>
      <c r="UJ123" s="856"/>
      <c r="UK123" s="856"/>
      <c r="UL123" s="856"/>
      <c r="UM123" s="856"/>
      <c r="UN123" s="856"/>
      <c r="UO123" s="856"/>
      <c r="UP123" s="856"/>
      <c r="UQ123" s="856"/>
      <c r="UR123" s="856"/>
      <c r="US123" s="856"/>
      <c r="UT123" s="856"/>
      <c r="UU123" s="856"/>
      <c r="UV123" s="856"/>
      <c r="UW123" s="856"/>
      <c r="UX123" s="856"/>
      <c r="UY123" s="856"/>
      <c r="UZ123" s="856"/>
      <c r="VA123" s="856"/>
      <c r="VB123" s="856"/>
      <c r="VC123" s="856"/>
      <c r="VD123" s="856"/>
      <c r="VE123" s="856"/>
      <c r="VF123" s="856"/>
      <c r="VG123" s="856"/>
      <c r="VH123" s="856"/>
      <c r="VI123" s="856"/>
      <c r="VJ123" s="856"/>
      <c r="VK123" s="856"/>
      <c r="VL123" s="856"/>
      <c r="VM123" s="856"/>
      <c r="VN123" s="856"/>
      <c r="VO123" s="856"/>
      <c r="VP123" s="856"/>
      <c r="VQ123" s="856"/>
      <c r="VR123" s="856"/>
      <c r="VS123" s="856"/>
      <c r="VT123" s="856"/>
      <c r="VU123" s="856"/>
      <c r="VV123" s="856"/>
      <c r="VW123" s="856"/>
      <c r="VX123" s="856"/>
      <c r="VY123" s="856"/>
      <c r="VZ123" s="856"/>
      <c r="WA123" s="856"/>
      <c r="WB123" s="856"/>
      <c r="WC123" s="856"/>
      <c r="WD123" s="856"/>
      <c r="WE123" s="856"/>
      <c r="WF123" s="856"/>
      <c r="WG123" s="856"/>
      <c r="WH123" s="856"/>
      <c r="WI123" s="856"/>
      <c r="WJ123" s="856"/>
      <c r="WK123" s="856"/>
      <c r="WL123" s="856"/>
      <c r="WM123" s="856"/>
      <c r="WN123" s="856"/>
      <c r="WO123" s="856"/>
      <c r="WP123" s="856"/>
      <c r="WQ123" s="856"/>
      <c r="WR123" s="856"/>
      <c r="WS123" s="856"/>
      <c r="WT123" s="856"/>
      <c r="WU123" s="856"/>
      <c r="WV123" s="856"/>
      <c r="WW123" s="856"/>
      <c r="WX123" s="856"/>
      <c r="WY123" s="856"/>
      <c r="WZ123" s="856"/>
      <c r="XA123" s="856"/>
      <c r="XB123" s="856"/>
      <c r="XC123" s="856"/>
      <c r="XD123" s="856"/>
      <c r="XE123" s="856"/>
      <c r="XF123" s="856"/>
      <c r="XG123" s="856"/>
      <c r="XH123" s="856"/>
      <c r="XI123" s="856"/>
      <c r="XJ123" s="856"/>
      <c r="XK123" s="856"/>
      <c r="XL123" s="856"/>
      <c r="XM123" s="856"/>
      <c r="XN123" s="856"/>
      <c r="XO123" s="856"/>
      <c r="XP123" s="856"/>
      <c r="XQ123" s="856"/>
      <c r="XR123" s="856"/>
      <c r="XS123" s="856"/>
      <c r="XT123" s="856"/>
      <c r="XU123" s="856"/>
      <c r="XV123" s="856"/>
      <c r="XW123" s="856"/>
      <c r="XX123" s="856"/>
      <c r="XY123" s="856"/>
      <c r="XZ123" s="856"/>
      <c r="YA123" s="856"/>
      <c r="YB123" s="856"/>
      <c r="YC123" s="856"/>
      <c r="YD123" s="856"/>
      <c r="YE123" s="856"/>
      <c r="YF123" s="856"/>
      <c r="YG123" s="856"/>
      <c r="YH123" s="856"/>
      <c r="YI123" s="856"/>
      <c r="YJ123" s="856"/>
      <c r="YK123" s="856"/>
      <c r="YL123" s="856"/>
      <c r="YM123" s="856"/>
      <c r="YN123" s="856"/>
      <c r="YO123" s="856"/>
      <c r="YP123" s="856"/>
      <c r="YQ123" s="856"/>
      <c r="YR123" s="856"/>
      <c r="YS123" s="856"/>
      <c r="YT123" s="856"/>
      <c r="YU123" s="856"/>
      <c r="YV123" s="856"/>
      <c r="YW123" s="856"/>
      <c r="YX123" s="856"/>
      <c r="YY123" s="856"/>
      <c r="YZ123" s="856"/>
      <c r="ZA123" s="856"/>
      <c r="ZB123" s="856"/>
      <c r="ZC123" s="856"/>
      <c r="ZD123" s="856"/>
      <c r="ZE123" s="856"/>
      <c r="ZF123" s="856"/>
      <c r="ZG123" s="856"/>
      <c r="ZH123" s="856"/>
      <c r="ZI123" s="856"/>
      <c r="ZJ123" s="856"/>
      <c r="ZK123" s="856"/>
      <c r="ZL123" s="856"/>
      <c r="ZM123" s="856"/>
      <c r="ZN123" s="856"/>
      <c r="ZO123" s="856"/>
      <c r="ZP123" s="856"/>
      <c r="ZQ123" s="856"/>
      <c r="ZR123" s="856"/>
      <c r="ZS123" s="856"/>
      <c r="ZT123" s="856"/>
      <c r="ZU123" s="856"/>
      <c r="ZV123" s="856"/>
      <c r="ZW123" s="856"/>
      <c r="ZX123" s="856"/>
      <c r="ZY123" s="856"/>
      <c r="ZZ123" s="856"/>
      <c r="AAA123" s="856"/>
      <c r="AAB123" s="856"/>
      <c r="AAC123" s="856"/>
      <c r="AAD123" s="856"/>
      <c r="AAE123" s="856"/>
      <c r="AAF123" s="856"/>
      <c r="AAG123" s="856"/>
      <c r="AAH123" s="856"/>
      <c r="AAI123" s="856"/>
      <c r="AAJ123" s="856"/>
      <c r="AAK123" s="856"/>
      <c r="AAL123" s="856"/>
      <c r="AAM123" s="856"/>
      <c r="AAN123" s="856"/>
      <c r="AAO123" s="856"/>
      <c r="AAP123" s="856"/>
      <c r="AAQ123" s="856"/>
      <c r="AAR123" s="856"/>
      <c r="AAS123" s="856"/>
      <c r="AAT123" s="856"/>
      <c r="AAU123" s="856"/>
      <c r="AAV123" s="856"/>
      <c r="AAW123" s="856"/>
      <c r="AAX123" s="856"/>
      <c r="AAY123" s="856"/>
      <c r="AAZ123" s="856"/>
      <c r="ABA123" s="856"/>
      <c r="ABB123" s="856"/>
      <c r="ABC123" s="856"/>
      <c r="ABD123" s="856"/>
      <c r="ABE123" s="856"/>
      <c r="ABF123" s="856"/>
      <c r="ABG123" s="856"/>
      <c r="ABH123" s="856"/>
      <c r="ABI123" s="856"/>
      <c r="ABJ123" s="856"/>
      <c r="ABK123" s="856"/>
      <c r="ABL123" s="856"/>
      <c r="ABM123" s="856"/>
      <c r="ABN123" s="856"/>
      <c r="ABO123" s="856"/>
      <c r="ABP123" s="856"/>
      <c r="ABQ123" s="856"/>
      <c r="ABR123" s="856"/>
      <c r="ABS123" s="856"/>
      <c r="ABT123" s="856"/>
      <c r="ABU123" s="856"/>
      <c r="ABV123" s="856"/>
      <c r="ABW123" s="856"/>
      <c r="ABX123" s="856"/>
      <c r="ABY123" s="856"/>
      <c r="ABZ123" s="856"/>
      <c r="ACA123" s="856"/>
      <c r="ACB123" s="856"/>
      <c r="ACC123" s="856"/>
      <c r="ACD123" s="856"/>
      <c r="ACE123" s="856"/>
      <c r="ACF123" s="856"/>
      <c r="ACG123" s="856"/>
      <c r="ACH123" s="856"/>
      <c r="ACI123" s="856"/>
      <c r="ACJ123" s="856"/>
      <c r="ACK123" s="856"/>
      <c r="ACL123" s="856"/>
      <c r="ACM123" s="856"/>
      <c r="ACN123" s="856"/>
      <c r="ACO123" s="856"/>
      <c r="ACP123" s="856"/>
      <c r="ACQ123" s="856"/>
      <c r="ACR123" s="856"/>
      <c r="ACS123" s="856"/>
      <c r="ACT123" s="856"/>
      <c r="ACU123" s="856"/>
      <c r="ACV123" s="856"/>
      <c r="ACW123" s="856"/>
      <c r="ACX123" s="856"/>
      <c r="ACY123" s="856"/>
      <c r="ACZ123" s="856"/>
      <c r="ADA123" s="856"/>
      <c r="ADB123" s="856"/>
      <c r="ADC123" s="856"/>
      <c r="ADD123" s="856"/>
      <c r="ADE123" s="856"/>
      <c r="ADF123" s="856"/>
      <c r="ADG123" s="856"/>
      <c r="ADH123" s="856"/>
      <c r="ADI123" s="856"/>
      <c r="ADJ123" s="856"/>
      <c r="ADK123" s="856"/>
      <c r="ADL123" s="856"/>
      <c r="ADM123" s="856"/>
      <c r="ADN123" s="856"/>
      <c r="ADO123" s="856"/>
      <c r="ADP123" s="856"/>
      <c r="ADQ123" s="856"/>
      <c r="ADR123" s="856"/>
      <c r="ADS123" s="856"/>
      <c r="ADT123" s="856"/>
      <c r="ADU123" s="856"/>
      <c r="ADV123" s="856"/>
      <c r="ADW123" s="856"/>
      <c r="ADX123" s="856"/>
      <c r="ADY123" s="856"/>
      <c r="ADZ123" s="856"/>
      <c r="AEA123" s="856"/>
      <c r="AEB123" s="856"/>
      <c r="AEC123" s="856"/>
      <c r="AED123" s="856"/>
      <c r="AEE123" s="856"/>
      <c r="AEF123" s="856"/>
      <c r="AEG123" s="856"/>
      <c r="AEH123" s="856"/>
      <c r="AEI123" s="856"/>
      <c r="AEJ123" s="856"/>
      <c r="AEK123" s="856"/>
      <c r="AEL123" s="856"/>
      <c r="AEM123" s="856"/>
      <c r="AEN123" s="856"/>
      <c r="AEO123" s="856"/>
      <c r="AEP123" s="856"/>
      <c r="AEQ123" s="856"/>
      <c r="AER123" s="856"/>
      <c r="AES123" s="856"/>
      <c r="AET123" s="856"/>
      <c r="AEU123" s="856"/>
      <c r="AEV123" s="856"/>
      <c r="AEW123" s="856"/>
      <c r="AEX123" s="856"/>
      <c r="AEY123" s="856"/>
      <c r="AEZ123" s="856"/>
      <c r="AFA123" s="856"/>
      <c r="AFB123" s="856"/>
      <c r="AFC123" s="856"/>
      <c r="AFD123" s="856"/>
      <c r="AFE123" s="856"/>
      <c r="AFF123" s="856"/>
      <c r="AFG123" s="856"/>
      <c r="AFH123" s="856"/>
      <c r="AFI123" s="856"/>
      <c r="AFJ123" s="856"/>
      <c r="AFK123" s="856"/>
      <c r="AFL123" s="856"/>
      <c r="AFM123" s="856"/>
      <c r="AFN123" s="856"/>
      <c r="AFO123" s="856"/>
      <c r="AFP123" s="856"/>
      <c r="AFQ123" s="856"/>
      <c r="AFR123" s="856"/>
      <c r="AFS123" s="856"/>
      <c r="AFT123" s="856"/>
      <c r="AFU123" s="856"/>
      <c r="AFV123" s="856"/>
      <c r="AFW123" s="856"/>
      <c r="AFX123" s="856"/>
      <c r="AFY123" s="856"/>
      <c r="AFZ123" s="856"/>
      <c r="AGA123" s="856"/>
      <c r="AGB123" s="856"/>
      <c r="AGC123" s="856"/>
      <c r="AGD123" s="856"/>
      <c r="AGE123" s="856"/>
      <c r="AGF123" s="856"/>
      <c r="AGG123" s="856"/>
      <c r="AGH123" s="856"/>
      <c r="AGI123" s="856"/>
      <c r="AGJ123" s="856"/>
      <c r="AGK123" s="856"/>
      <c r="AGL123" s="856"/>
      <c r="AGM123" s="856"/>
      <c r="AGN123" s="856"/>
      <c r="AGO123" s="856"/>
      <c r="AGP123" s="856"/>
      <c r="AGQ123" s="856"/>
      <c r="AGR123" s="856"/>
      <c r="AGS123" s="856"/>
      <c r="AGT123" s="856"/>
      <c r="AGU123" s="856"/>
      <c r="AGV123" s="856"/>
      <c r="AGW123" s="856"/>
      <c r="AGX123" s="856"/>
      <c r="AGY123" s="856"/>
      <c r="AGZ123" s="856"/>
      <c r="AHA123" s="856"/>
      <c r="AHB123" s="856"/>
      <c r="AHC123" s="856"/>
      <c r="AHD123" s="856"/>
      <c r="AHE123" s="856"/>
      <c r="AHF123" s="856"/>
      <c r="AHG123" s="856"/>
      <c r="AHH123" s="856"/>
      <c r="AHI123" s="856"/>
      <c r="AHJ123" s="856"/>
      <c r="AHK123" s="856"/>
      <c r="AHL123" s="856"/>
      <c r="AHM123" s="856"/>
      <c r="AHN123" s="856"/>
      <c r="AHO123" s="856"/>
      <c r="AHP123" s="856"/>
      <c r="AHQ123" s="856"/>
      <c r="AHR123" s="856"/>
      <c r="AHS123" s="856"/>
      <c r="AHT123" s="856"/>
      <c r="AHU123" s="856"/>
      <c r="AHV123" s="856"/>
      <c r="AHW123" s="856"/>
      <c r="AHX123" s="856"/>
      <c r="AHY123" s="856"/>
      <c r="AHZ123" s="856"/>
      <c r="AIA123" s="856"/>
      <c r="AIB123" s="856"/>
      <c r="AIC123" s="856"/>
      <c r="AID123" s="856"/>
      <c r="AIE123" s="856"/>
      <c r="AIF123" s="856"/>
      <c r="AIG123" s="856"/>
      <c r="AIH123" s="856"/>
      <c r="AII123" s="856"/>
      <c r="AIJ123" s="856"/>
      <c r="AIK123" s="856"/>
      <c r="AIL123" s="856"/>
      <c r="AIM123" s="856"/>
      <c r="AIN123" s="856"/>
      <c r="AIO123" s="856"/>
      <c r="AIP123" s="856"/>
      <c r="AIQ123" s="856"/>
      <c r="AIR123" s="856"/>
      <c r="AIS123" s="856"/>
      <c r="AIT123" s="856"/>
      <c r="AIU123" s="856"/>
      <c r="AIV123" s="856"/>
      <c r="AIW123" s="856"/>
      <c r="AIX123" s="856"/>
      <c r="AIY123" s="856"/>
      <c r="AIZ123" s="856"/>
      <c r="AJA123" s="856"/>
      <c r="AJB123" s="856"/>
      <c r="AJC123" s="856"/>
      <c r="AJD123" s="856"/>
      <c r="AJE123" s="856"/>
      <c r="AJF123" s="856"/>
      <c r="AJG123" s="856"/>
      <c r="AJH123" s="856"/>
      <c r="AJI123" s="856"/>
      <c r="AJJ123" s="856"/>
      <c r="AJK123" s="856"/>
      <c r="AJL123" s="856"/>
      <c r="AJM123" s="856"/>
      <c r="AJN123" s="856"/>
      <c r="AJO123" s="856"/>
      <c r="AJP123" s="856"/>
      <c r="AJQ123" s="856"/>
      <c r="AJR123" s="856"/>
      <c r="AJS123" s="856"/>
      <c r="AJT123" s="856"/>
      <c r="AJU123" s="856"/>
      <c r="AJV123" s="856"/>
      <c r="AJW123" s="856"/>
      <c r="AJX123" s="856"/>
      <c r="AJY123" s="856"/>
      <c r="AJZ123" s="856"/>
      <c r="AKA123" s="856"/>
      <c r="AKB123" s="856"/>
      <c r="AKC123" s="856"/>
      <c r="AKD123" s="856"/>
      <c r="AKE123" s="856"/>
      <c r="AKF123" s="856"/>
      <c r="AKG123" s="856"/>
      <c r="AKH123" s="856"/>
      <c r="AKI123" s="856"/>
      <c r="AKJ123" s="856"/>
      <c r="AKK123" s="856"/>
      <c r="AKL123" s="856"/>
      <c r="AKM123" s="856"/>
      <c r="AKN123" s="856"/>
      <c r="AKO123" s="856"/>
      <c r="AKP123" s="856"/>
      <c r="AKQ123" s="856"/>
      <c r="AKR123" s="856"/>
      <c r="AKS123" s="856"/>
      <c r="AKT123" s="856"/>
      <c r="AKU123" s="856"/>
      <c r="AKV123" s="856"/>
      <c r="AKW123" s="856"/>
      <c r="AKX123" s="856"/>
      <c r="AKY123" s="856"/>
      <c r="AKZ123" s="856"/>
      <c r="ALA123" s="856"/>
      <c r="ALB123" s="856"/>
      <c r="ALC123" s="856"/>
      <c r="ALD123" s="856"/>
      <c r="ALE123" s="856"/>
      <c r="ALF123" s="856"/>
      <c r="ALG123" s="856"/>
      <c r="ALH123" s="856"/>
      <c r="ALI123" s="856"/>
      <c r="ALJ123" s="856"/>
      <c r="ALK123" s="856"/>
      <c r="ALL123" s="856"/>
      <c r="ALM123" s="856"/>
      <c r="ALN123" s="856"/>
      <c r="ALO123" s="856"/>
      <c r="ALP123" s="856"/>
      <c r="ALQ123" s="856"/>
      <c r="ALR123" s="856"/>
      <c r="ALS123" s="856"/>
      <c r="ALT123" s="856"/>
      <c r="ALU123" s="856"/>
      <c r="ALV123" s="856"/>
      <c r="ALW123" s="856"/>
      <c r="ALX123" s="856"/>
      <c r="ALY123" s="856"/>
      <c r="ALZ123" s="856"/>
      <c r="AMA123" s="856"/>
      <c r="AMB123" s="856"/>
      <c r="AMC123" s="856"/>
      <c r="AMD123" s="856"/>
      <c r="AME123" s="856"/>
      <c r="AMF123" s="856"/>
      <c r="AMG123" s="856"/>
      <c r="AMH123" s="856"/>
      <c r="AMI123" s="856"/>
      <c r="AMJ123" s="856"/>
      <c r="AMK123" s="856"/>
      <c r="AML123" s="856"/>
      <c r="AMM123" s="856"/>
      <c r="AMN123" s="856"/>
      <c r="AMO123" s="856"/>
      <c r="AMP123" s="856"/>
      <c r="AMQ123" s="856"/>
      <c r="AMR123" s="856"/>
      <c r="AMS123" s="856"/>
      <c r="AMT123" s="856"/>
      <c r="AMU123" s="856"/>
      <c r="AMV123" s="856"/>
      <c r="AMW123" s="856"/>
      <c r="AMX123" s="856"/>
      <c r="AMY123" s="856"/>
      <c r="AMZ123" s="856"/>
      <c r="ANA123" s="856"/>
      <c r="ANB123" s="856"/>
      <c r="ANC123" s="856"/>
      <c r="AND123" s="856"/>
      <c r="ANE123" s="856"/>
      <c r="ANF123" s="856"/>
      <c r="ANG123" s="856"/>
      <c r="ANH123" s="856"/>
      <c r="ANI123" s="856"/>
      <c r="ANJ123" s="856"/>
      <c r="ANK123" s="856"/>
      <c r="ANL123" s="856"/>
      <c r="ANM123" s="856"/>
      <c r="ANN123" s="856"/>
      <c r="ANO123" s="856"/>
      <c r="ANP123" s="856"/>
      <c r="ANQ123" s="856"/>
      <c r="ANR123" s="856"/>
      <c r="ANS123" s="856"/>
      <c r="ANT123" s="856"/>
      <c r="ANU123" s="856"/>
      <c r="ANV123" s="856"/>
      <c r="ANW123" s="856"/>
      <c r="ANX123" s="856"/>
      <c r="ANY123" s="856"/>
      <c r="ANZ123" s="856"/>
      <c r="AOA123" s="856"/>
      <c r="AOB123" s="856"/>
      <c r="AOC123" s="856"/>
      <c r="AOD123" s="856"/>
      <c r="AOE123" s="856"/>
      <c r="AOF123" s="856"/>
      <c r="AOG123" s="856"/>
      <c r="AOH123" s="856"/>
      <c r="AOI123" s="856"/>
      <c r="AOJ123" s="856"/>
      <c r="AOK123" s="856"/>
      <c r="AOL123" s="856"/>
      <c r="AOM123" s="856"/>
      <c r="AON123" s="856"/>
      <c r="AOO123" s="856"/>
      <c r="AOP123" s="856"/>
      <c r="AOQ123" s="856"/>
      <c r="AOR123" s="856"/>
      <c r="AOS123" s="856"/>
      <c r="AOT123" s="856"/>
      <c r="AOU123" s="856"/>
      <c r="AOV123" s="856"/>
      <c r="AOW123" s="856"/>
      <c r="AOX123" s="856"/>
      <c r="AOY123" s="856"/>
      <c r="AOZ123" s="856"/>
      <c r="APA123" s="856"/>
      <c r="APB123" s="856"/>
      <c r="APC123" s="856"/>
      <c r="APD123" s="856"/>
      <c r="APE123" s="856"/>
      <c r="APF123" s="856"/>
      <c r="APG123" s="856"/>
      <c r="APH123" s="856"/>
      <c r="API123" s="856"/>
      <c r="APJ123" s="856"/>
      <c r="APK123" s="856"/>
      <c r="APL123" s="856"/>
      <c r="APM123" s="856"/>
      <c r="APN123" s="856"/>
      <c r="APO123" s="856"/>
      <c r="APP123" s="856"/>
      <c r="APQ123" s="856"/>
      <c r="APR123" s="856"/>
      <c r="APS123" s="856"/>
      <c r="APT123" s="856"/>
      <c r="APU123" s="856"/>
      <c r="APV123" s="856"/>
      <c r="APW123" s="856"/>
      <c r="APX123" s="856"/>
      <c r="APY123" s="856"/>
      <c r="APZ123" s="856"/>
      <c r="AQA123" s="856"/>
      <c r="AQB123" s="856"/>
      <c r="AQC123" s="856"/>
      <c r="AQD123" s="856"/>
      <c r="AQE123" s="856"/>
      <c r="AQF123" s="856"/>
      <c r="AQG123" s="856"/>
      <c r="AQH123" s="856"/>
      <c r="AQI123" s="856"/>
      <c r="AQJ123" s="856"/>
      <c r="AQK123" s="856"/>
      <c r="AQL123" s="856"/>
      <c r="AQM123" s="856"/>
      <c r="AQN123" s="856"/>
      <c r="AQO123" s="856"/>
      <c r="AQP123" s="856"/>
      <c r="AQQ123" s="856"/>
      <c r="AQR123" s="856"/>
      <c r="AQS123" s="856"/>
      <c r="AQT123" s="856"/>
      <c r="AQU123" s="856"/>
      <c r="AQV123" s="856"/>
      <c r="AQW123" s="856"/>
      <c r="AQX123" s="856"/>
      <c r="AQY123" s="856"/>
      <c r="AQZ123" s="856"/>
      <c r="ARA123" s="856"/>
      <c r="ARB123" s="856"/>
      <c r="ARC123" s="856"/>
      <c r="ARD123" s="856"/>
      <c r="ARE123" s="856"/>
      <c r="ARF123" s="856"/>
      <c r="ARG123" s="856"/>
      <c r="ARH123" s="856"/>
      <c r="ARI123" s="856"/>
      <c r="ARJ123" s="856"/>
      <c r="ARK123" s="856"/>
      <c r="ARL123" s="856"/>
      <c r="ARM123" s="856"/>
      <c r="ARN123" s="856"/>
      <c r="ARO123" s="856"/>
      <c r="ARP123" s="856"/>
      <c r="ARQ123" s="856"/>
      <c r="ARR123" s="856"/>
      <c r="ARS123" s="856"/>
      <c r="ART123" s="856"/>
      <c r="ARU123" s="856"/>
      <c r="ARV123" s="856"/>
      <c r="ARW123" s="856"/>
      <c r="ARX123" s="856"/>
      <c r="ARY123" s="856"/>
      <c r="ARZ123" s="856"/>
      <c r="ASA123" s="856"/>
      <c r="ASB123" s="856"/>
      <c r="ASC123" s="856"/>
      <c r="ASD123" s="856"/>
      <c r="ASE123" s="856"/>
      <c r="ASF123" s="856"/>
      <c r="ASG123" s="856"/>
      <c r="ASH123" s="856"/>
      <c r="ASI123" s="856"/>
      <c r="ASJ123" s="856"/>
      <c r="ASK123" s="856"/>
      <c r="ASL123" s="856"/>
      <c r="ASM123" s="856"/>
      <c r="ASN123" s="856"/>
      <c r="ASO123" s="856"/>
      <c r="ASP123" s="856"/>
      <c r="ASQ123" s="856"/>
      <c r="ASR123" s="856"/>
      <c r="ASS123" s="856"/>
      <c r="AST123" s="856"/>
      <c r="ASU123" s="856"/>
      <c r="ASV123" s="856"/>
      <c r="ASW123" s="856"/>
      <c r="ASX123" s="856"/>
      <c r="ASY123" s="856"/>
      <c r="ASZ123" s="856"/>
      <c r="ATA123" s="856"/>
      <c r="ATB123" s="856"/>
      <c r="ATC123" s="856"/>
      <c r="ATD123" s="856"/>
      <c r="ATE123" s="856"/>
      <c r="ATF123" s="856"/>
      <c r="ATG123" s="856"/>
      <c r="ATH123" s="856"/>
      <c r="ATI123" s="856"/>
      <c r="ATJ123" s="856"/>
      <c r="ATK123" s="856"/>
      <c r="ATL123" s="856"/>
      <c r="ATM123" s="856"/>
      <c r="ATN123" s="856"/>
      <c r="ATO123" s="856"/>
      <c r="ATP123" s="856"/>
      <c r="ATQ123" s="856"/>
      <c r="ATR123" s="856"/>
      <c r="ATS123" s="856"/>
      <c r="ATT123" s="856"/>
      <c r="ATU123" s="856"/>
      <c r="ATV123" s="856"/>
      <c r="ATW123" s="856"/>
      <c r="ATX123" s="856"/>
      <c r="ATY123" s="856"/>
      <c r="ATZ123" s="856"/>
      <c r="AUA123" s="856"/>
      <c r="AUB123" s="856"/>
      <c r="AUC123" s="856"/>
      <c r="AUD123" s="856"/>
      <c r="AUE123" s="856"/>
      <c r="AUF123" s="856"/>
      <c r="AUG123" s="856"/>
      <c r="AUH123" s="856"/>
      <c r="AUI123" s="856"/>
      <c r="AUJ123" s="856"/>
      <c r="AUK123" s="856"/>
      <c r="AUL123" s="856"/>
      <c r="AUM123" s="856"/>
      <c r="AUN123" s="856"/>
      <c r="AUO123" s="856"/>
      <c r="AUP123" s="856"/>
      <c r="AUQ123" s="856"/>
      <c r="AUR123" s="856"/>
      <c r="AUS123" s="856"/>
      <c r="AUT123" s="856"/>
      <c r="AUU123" s="856"/>
      <c r="AUV123" s="856"/>
      <c r="AUW123" s="856"/>
      <c r="AUX123" s="856"/>
      <c r="AUY123" s="856"/>
      <c r="AUZ123" s="856"/>
      <c r="AVA123" s="856"/>
      <c r="AVB123" s="856"/>
      <c r="AVC123" s="856"/>
      <c r="AVD123" s="856"/>
      <c r="AVE123" s="856"/>
      <c r="AVF123" s="856"/>
      <c r="AVG123" s="856"/>
      <c r="AVH123" s="856"/>
      <c r="AVI123" s="856"/>
      <c r="AVJ123" s="856"/>
      <c r="AVK123" s="856"/>
      <c r="AVL123" s="856"/>
      <c r="AVM123" s="856"/>
      <c r="AVN123" s="856"/>
      <c r="AVO123" s="856"/>
      <c r="AVP123" s="856"/>
      <c r="AVQ123" s="856"/>
      <c r="AVR123" s="856"/>
      <c r="AVS123" s="856"/>
      <c r="AVT123" s="856"/>
      <c r="AVU123" s="856"/>
      <c r="AVV123" s="856"/>
      <c r="AVW123" s="856"/>
      <c r="AVX123" s="856"/>
      <c r="AVY123" s="856"/>
      <c r="AVZ123" s="856"/>
      <c r="AWA123" s="856"/>
      <c r="AWB123" s="856"/>
      <c r="AWC123" s="856"/>
      <c r="AWD123" s="856"/>
      <c r="AWE123" s="856"/>
      <c r="AWF123" s="856"/>
      <c r="AWG123" s="856"/>
      <c r="AWH123" s="856"/>
      <c r="AWI123" s="856"/>
      <c r="AWJ123" s="856"/>
      <c r="AWK123" s="856"/>
      <c r="AWL123" s="856"/>
      <c r="AWM123" s="856"/>
      <c r="AWN123" s="856"/>
      <c r="AWO123" s="856"/>
      <c r="AWP123" s="856"/>
      <c r="AWQ123" s="856"/>
      <c r="AWR123" s="856"/>
      <c r="AWS123" s="856"/>
      <c r="AWT123" s="856"/>
      <c r="AWU123" s="856"/>
      <c r="AWV123" s="856"/>
      <c r="AWW123" s="856"/>
      <c r="AWX123" s="856"/>
      <c r="AWY123" s="856"/>
      <c r="AWZ123" s="856"/>
      <c r="AXA123" s="856"/>
      <c r="AXB123" s="856"/>
      <c r="AXC123" s="856"/>
      <c r="AXD123" s="856"/>
      <c r="AXE123" s="856"/>
      <c r="AXF123" s="856"/>
      <c r="AXG123" s="856"/>
      <c r="AXH123" s="856"/>
      <c r="AXI123" s="856"/>
      <c r="AXJ123" s="856"/>
      <c r="AXK123" s="856"/>
      <c r="AXL123" s="856"/>
      <c r="AXM123" s="856"/>
      <c r="AXN123" s="856"/>
      <c r="AXO123" s="856"/>
      <c r="AXP123" s="856"/>
      <c r="AXQ123" s="856"/>
      <c r="AXR123" s="856"/>
      <c r="AXS123" s="856"/>
      <c r="AXT123" s="856"/>
      <c r="AXU123" s="856"/>
      <c r="AXV123" s="856"/>
      <c r="AXW123" s="856"/>
      <c r="AXX123" s="856"/>
      <c r="AXY123" s="856"/>
      <c r="AXZ123" s="856"/>
      <c r="AYA123" s="856"/>
      <c r="AYB123" s="856"/>
      <c r="AYC123" s="856"/>
      <c r="AYD123" s="856"/>
      <c r="AYE123" s="856"/>
      <c r="AYF123" s="856"/>
      <c r="AYG123" s="856"/>
      <c r="AYH123" s="856"/>
      <c r="AYI123" s="856"/>
      <c r="AYJ123" s="856"/>
      <c r="AYK123" s="856"/>
      <c r="AYL123" s="856"/>
      <c r="AYM123" s="856"/>
      <c r="AYN123" s="856"/>
      <c r="AYO123" s="856"/>
      <c r="AYP123" s="856"/>
      <c r="AYQ123" s="856"/>
      <c r="AYR123" s="856"/>
      <c r="AYS123" s="856"/>
      <c r="AYT123" s="856"/>
      <c r="AYU123" s="856"/>
      <c r="AYV123" s="856"/>
      <c r="AYW123" s="856"/>
      <c r="AYX123" s="856"/>
      <c r="AYY123" s="856"/>
      <c r="AYZ123" s="856"/>
      <c r="AZA123" s="856"/>
      <c r="AZB123" s="856"/>
      <c r="AZC123" s="856"/>
      <c r="AZD123" s="856"/>
      <c r="AZE123" s="856"/>
      <c r="AZF123" s="856"/>
      <c r="AZG123" s="856"/>
      <c r="AZH123" s="856"/>
      <c r="AZI123" s="856"/>
      <c r="AZJ123" s="856"/>
      <c r="AZK123" s="856"/>
      <c r="AZL123" s="856"/>
      <c r="AZM123" s="856"/>
      <c r="AZN123" s="856"/>
      <c r="AZO123" s="856"/>
      <c r="AZP123" s="856"/>
      <c r="AZQ123" s="856"/>
      <c r="AZR123" s="856"/>
      <c r="AZS123" s="856"/>
      <c r="AZT123" s="856"/>
      <c r="AZU123" s="856"/>
      <c r="AZV123" s="856"/>
      <c r="AZW123" s="856"/>
      <c r="AZX123" s="856"/>
      <c r="AZY123" s="856"/>
      <c r="AZZ123" s="856"/>
      <c r="BAA123" s="856"/>
      <c r="BAB123" s="856"/>
      <c r="BAC123" s="856"/>
      <c r="BAD123" s="856"/>
      <c r="BAE123" s="856"/>
      <c r="BAF123" s="856"/>
      <c r="BAG123" s="856"/>
      <c r="BAH123" s="856"/>
      <c r="BAI123" s="856"/>
      <c r="BAJ123" s="856"/>
      <c r="BAK123" s="856"/>
      <c r="BAL123" s="856"/>
      <c r="BAM123" s="856"/>
      <c r="BAN123" s="856"/>
      <c r="BAO123" s="856"/>
      <c r="BAP123" s="856"/>
      <c r="BAQ123" s="856"/>
      <c r="BAR123" s="856"/>
      <c r="BAS123" s="856"/>
      <c r="BAT123" s="856"/>
      <c r="BAU123" s="856"/>
      <c r="BAV123" s="856"/>
      <c r="BAW123" s="856"/>
      <c r="BAX123" s="856"/>
      <c r="BAY123" s="856"/>
      <c r="BAZ123" s="856"/>
      <c r="BBA123" s="856"/>
      <c r="BBB123" s="856"/>
      <c r="BBC123" s="856"/>
      <c r="BBD123" s="856"/>
      <c r="BBE123" s="856"/>
      <c r="BBF123" s="856"/>
      <c r="BBG123" s="856"/>
      <c r="BBH123" s="856"/>
      <c r="BBI123" s="856"/>
      <c r="BBJ123" s="856"/>
      <c r="BBK123" s="856"/>
      <c r="BBL123" s="856"/>
      <c r="BBM123" s="856"/>
      <c r="BBN123" s="856"/>
      <c r="BBO123" s="856"/>
      <c r="BBP123" s="856"/>
      <c r="BBQ123" s="856"/>
      <c r="BBR123" s="856"/>
      <c r="BBS123" s="856"/>
      <c r="BBT123" s="856"/>
      <c r="BBU123" s="856"/>
      <c r="BBV123" s="856"/>
      <c r="BBW123" s="856"/>
      <c r="BBX123" s="856"/>
      <c r="BBY123" s="856"/>
      <c r="BBZ123" s="856"/>
      <c r="BCA123" s="856"/>
      <c r="BCB123" s="856"/>
      <c r="BCC123" s="856"/>
      <c r="BCD123" s="856"/>
      <c r="BCE123" s="856"/>
      <c r="BCF123" s="856"/>
      <c r="BCG123" s="856"/>
      <c r="BCH123" s="856"/>
      <c r="BCI123" s="856"/>
      <c r="BCJ123" s="856"/>
      <c r="BCK123" s="856"/>
      <c r="BCL123" s="856"/>
      <c r="BCM123" s="856"/>
      <c r="BCN123" s="856"/>
      <c r="BCO123" s="856"/>
      <c r="BCP123" s="856"/>
      <c r="BCQ123" s="856"/>
      <c r="BCR123" s="856"/>
      <c r="BCS123" s="856"/>
      <c r="BCT123" s="856"/>
      <c r="BCU123" s="856"/>
      <c r="BCV123" s="856"/>
      <c r="BCW123" s="856"/>
      <c r="BCX123" s="856"/>
      <c r="BCY123" s="856"/>
      <c r="BCZ123" s="856"/>
      <c r="BDA123" s="856"/>
      <c r="BDB123" s="856"/>
      <c r="BDC123" s="856"/>
      <c r="BDD123" s="856"/>
      <c r="BDE123" s="856"/>
      <c r="BDF123" s="856"/>
      <c r="BDG123" s="856"/>
      <c r="BDH123" s="856"/>
      <c r="BDI123" s="856"/>
      <c r="BDJ123" s="856"/>
      <c r="BDK123" s="856"/>
      <c r="BDL123" s="856"/>
      <c r="BDM123" s="856"/>
      <c r="BDN123" s="856"/>
      <c r="BDO123" s="856"/>
      <c r="BDP123" s="856"/>
      <c r="BDQ123" s="856"/>
      <c r="BDR123" s="856"/>
      <c r="BDS123" s="856"/>
      <c r="BDT123" s="856"/>
      <c r="BDU123" s="856"/>
      <c r="BDV123" s="856"/>
      <c r="BDW123" s="856"/>
      <c r="BDX123" s="856"/>
      <c r="BDY123" s="856"/>
      <c r="BDZ123" s="856"/>
      <c r="BEA123" s="856"/>
      <c r="BEB123" s="856"/>
      <c r="BEC123" s="856"/>
      <c r="BED123" s="856"/>
      <c r="BEE123" s="856"/>
      <c r="BEF123" s="856"/>
      <c r="BEG123" s="856"/>
      <c r="BEH123" s="856"/>
      <c r="BEI123" s="856"/>
      <c r="BEJ123" s="856"/>
      <c r="BEK123" s="856"/>
      <c r="BEL123" s="856"/>
      <c r="BEM123" s="856"/>
      <c r="BEN123" s="856"/>
      <c r="BEO123" s="856"/>
      <c r="BEP123" s="856"/>
      <c r="BEQ123" s="856"/>
      <c r="BER123" s="856"/>
      <c r="BES123" s="856"/>
      <c r="BET123" s="856"/>
      <c r="BEU123" s="856"/>
      <c r="BEV123" s="856"/>
      <c r="BEW123" s="856"/>
      <c r="BEX123" s="856"/>
      <c r="BEY123" s="856"/>
      <c r="BEZ123" s="856"/>
      <c r="BFA123" s="856"/>
      <c r="BFB123" s="856"/>
      <c r="BFC123" s="856"/>
      <c r="BFD123" s="856"/>
      <c r="BFE123" s="856"/>
      <c r="BFF123" s="856"/>
      <c r="BFG123" s="856"/>
      <c r="BFH123" s="856"/>
      <c r="BFI123" s="856"/>
      <c r="BFJ123" s="856"/>
      <c r="BFK123" s="856"/>
      <c r="BFL123" s="856"/>
      <c r="BFM123" s="856"/>
      <c r="BFN123" s="856"/>
      <c r="BFO123" s="856"/>
      <c r="BFP123" s="856"/>
      <c r="BFQ123" s="856"/>
      <c r="BFR123" s="856"/>
      <c r="BFS123" s="856"/>
      <c r="BFT123" s="856"/>
      <c r="BFU123" s="856"/>
      <c r="BFV123" s="856"/>
      <c r="BFW123" s="856"/>
      <c r="BFX123" s="856"/>
      <c r="BFY123" s="856"/>
      <c r="BFZ123" s="856"/>
      <c r="BGA123" s="856"/>
      <c r="BGB123" s="856"/>
      <c r="BGC123" s="856"/>
      <c r="BGD123" s="856"/>
      <c r="BGE123" s="856"/>
      <c r="BGF123" s="856"/>
      <c r="BGG123" s="856"/>
      <c r="BGH123" s="856"/>
      <c r="BGI123" s="856"/>
      <c r="BGJ123" s="856"/>
      <c r="BGK123" s="856"/>
      <c r="BGL123" s="856"/>
      <c r="BGM123" s="856"/>
      <c r="BGN123" s="856"/>
      <c r="BGO123" s="856"/>
      <c r="BGP123" s="856"/>
      <c r="BGQ123" s="856"/>
      <c r="BGR123" s="856"/>
      <c r="BGS123" s="856"/>
      <c r="BGT123" s="856"/>
      <c r="BGU123" s="856"/>
      <c r="BGV123" s="856"/>
      <c r="BGW123" s="856"/>
      <c r="BGX123" s="856"/>
      <c r="BGY123" s="856"/>
      <c r="BGZ123" s="856"/>
      <c r="BHA123" s="856"/>
      <c r="BHB123" s="856"/>
      <c r="BHC123" s="856"/>
      <c r="BHD123" s="856"/>
      <c r="BHE123" s="856"/>
      <c r="BHF123" s="856"/>
      <c r="BHG123" s="856"/>
      <c r="BHH123" s="856"/>
      <c r="BHI123" s="856"/>
      <c r="BHJ123" s="856"/>
      <c r="BHK123" s="856"/>
      <c r="BHL123" s="856"/>
      <c r="BHM123" s="856"/>
      <c r="BHN123" s="856"/>
      <c r="BHO123" s="856"/>
      <c r="BHP123" s="856"/>
      <c r="BHQ123" s="856"/>
      <c r="BHR123" s="856"/>
      <c r="BHS123" s="856"/>
      <c r="BHT123" s="856"/>
      <c r="BHU123" s="856"/>
      <c r="BHV123" s="856"/>
      <c r="BHW123" s="856"/>
      <c r="BHX123" s="856"/>
      <c r="BHY123" s="856"/>
      <c r="BHZ123" s="856"/>
      <c r="BIA123" s="856"/>
      <c r="BIB123" s="856"/>
      <c r="BIC123" s="856"/>
      <c r="BID123" s="856"/>
      <c r="BIE123" s="856"/>
      <c r="BIF123" s="856"/>
      <c r="BIG123" s="856"/>
      <c r="BIH123" s="856"/>
      <c r="BII123" s="856"/>
      <c r="BIJ123" s="856"/>
      <c r="BIK123" s="856"/>
      <c r="BIL123" s="856"/>
      <c r="BIM123" s="856"/>
      <c r="BIN123" s="856"/>
      <c r="BIO123" s="856"/>
      <c r="BIP123" s="856"/>
      <c r="BIQ123" s="856"/>
      <c r="BIR123" s="856"/>
      <c r="BIS123" s="856"/>
      <c r="BIT123" s="856"/>
      <c r="BIU123" s="856"/>
      <c r="BIV123" s="856"/>
      <c r="BIW123" s="856"/>
      <c r="BIX123" s="856"/>
      <c r="BIY123" s="856"/>
      <c r="BIZ123" s="856"/>
      <c r="BJA123" s="856"/>
      <c r="BJB123" s="856"/>
      <c r="BJC123" s="856"/>
      <c r="BJD123" s="856"/>
      <c r="BJE123" s="856"/>
      <c r="BJF123" s="856"/>
      <c r="BJG123" s="856"/>
      <c r="BJH123" s="856"/>
      <c r="BJI123" s="856"/>
      <c r="BJJ123" s="856"/>
      <c r="BJK123" s="856"/>
      <c r="BJL123" s="856"/>
      <c r="BJM123" s="856"/>
      <c r="BJN123" s="856"/>
      <c r="BJO123" s="856"/>
      <c r="BJP123" s="856"/>
      <c r="BJQ123" s="856"/>
      <c r="BJR123" s="856"/>
      <c r="BJS123" s="856"/>
      <c r="BJT123" s="856"/>
      <c r="BJU123" s="856"/>
      <c r="BJV123" s="856"/>
      <c r="BJW123" s="856"/>
      <c r="BJX123" s="856"/>
      <c r="BJY123" s="856"/>
      <c r="BJZ123" s="856"/>
      <c r="BKA123" s="856"/>
      <c r="BKB123" s="856"/>
      <c r="BKC123" s="856"/>
      <c r="BKD123" s="856"/>
      <c r="BKE123" s="856"/>
      <c r="BKF123" s="856"/>
      <c r="BKG123" s="856"/>
      <c r="BKH123" s="856"/>
      <c r="BKI123" s="856"/>
      <c r="BKJ123" s="856"/>
      <c r="BKK123" s="856"/>
      <c r="BKL123" s="856"/>
      <c r="BKM123" s="856"/>
      <c r="BKN123" s="856"/>
      <c r="BKO123" s="856"/>
      <c r="BKP123" s="856"/>
      <c r="BKQ123" s="856"/>
      <c r="BKR123" s="856"/>
      <c r="BKS123" s="856"/>
      <c r="BKT123" s="856"/>
      <c r="BKU123" s="856"/>
      <c r="BKV123" s="856"/>
      <c r="BKW123" s="856"/>
      <c r="BKX123" s="856"/>
      <c r="BKY123" s="856"/>
      <c r="BKZ123" s="856"/>
      <c r="BLA123" s="856"/>
      <c r="BLB123" s="856"/>
      <c r="BLC123" s="856"/>
      <c r="BLD123" s="856"/>
      <c r="BLE123" s="856"/>
      <c r="BLF123" s="856"/>
      <c r="BLG123" s="856"/>
      <c r="BLH123" s="856"/>
      <c r="BLI123" s="856"/>
      <c r="BLJ123" s="856"/>
      <c r="BLK123" s="856"/>
      <c r="BLL123" s="856"/>
      <c r="BLM123" s="856"/>
      <c r="BLN123" s="856"/>
      <c r="BLO123" s="856"/>
      <c r="BLP123" s="856"/>
      <c r="BLQ123" s="856"/>
      <c r="BLR123" s="856"/>
      <c r="BLS123" s="856"/>
      <c r="BLT123" s="856"/>
      <c r="BLU123" s="856"/>
      <c r="BLV123" s="856"/>
      <c r="BLW123" s="856"/>
      <c r="BLX123" s="856"/>
      <c r="BLY123" s="856"/>
      <c r="BLZ123" s="856"/>
      <c r="BMA123" s="856"/>
      <c r="BMB123" s="856"/>
      <c r="BMC123" s="856"/>
      <c r="BMD123" s="856"/>
      <c r="BME123" s="856"/>
      <c r="BMF123" s="856"/>
      <c r="BMG123" s="856"/>
      <c r="BMH123" s="856"/>
      <c r="BMI123" s="856"/>
      <c r="BMJ123" s="856"/>
      <c r="BMK123" s="856"/>
      <c r="BML123" s="856"/>
      <c r="BMM123" s="856"/>
      <c r="BMN123" s="856"/>
      <c r="BMO123" s="856"/>
      <c r="BMP123" s="856"/>
      <c r="BMQ123" s="856"/>
      <c r="BMR123" s="856"/>
      <c r="BMS123" s="856"/>
      <c r="BMT123" s="856"/>
      <c r="BMU123" s="856"/>
      <c r="BMV123" s="856"/>
      <c r="BMW123" s="856"/>
      <c r="BMX123" s="856"/>
      <c r="BMY123" s="856"/>
      <c r="BMZ123" s="856"/>
      <c r="BNA123" s="856"/>
      <c r="BNB123" s="856"/>
      <c r="BNC123" s="856"/>
      <c r="BND123" s="856"/>
      <c r="BNE123" s="856"/>
      <c r="BNF123" s="856"/>
      <c r="BNG123" s="856"/>
      <c r="BNH123" s="856"/>
      <c r="BNI123" s="856"/>
      <c r="BNJ123" s="856"/>
      <c r="BNK123" s="856"/>
      <c r="BNL123" s="856"/>
      <c r="BNM123" s="856"/>
      <c r="BNN123" s="856"/>
      <c r="BNO123" s="856"/>
      <c r="BNP123" s="856"/>
      <c r="BNQ123" s="856"/>
      <c r="BNR123" s="856"/>
      <c r="BNS123" s="856"/>
      <c r="BNT123" s="856"/>
      <c r="BNU123" s="856"/>
      <c r="BNV123" s="856"/>
      <c r="BNW123" s="856"/>
      <c r="BNX123" s="856"/>
      <c r="BNY123" s="856"/>
      <c r="BNZ123" s="856"/>
      <c r="BOA123" s="856"/>
      <c r="BOB123" s="856"/>
      <c r="BOC123" s="856"/>
      <c r="BOD123" s="856"/>
      <c r="BOE123" s="856"/>
      <c r="BOF123" s="856"/>
      <c r="BOG123" s="856"/>
      <c r="BOH123" s="856"/>
      <c r="BOI123" s="856"/>
      <c r="BOJ123" s="856"/>
      <c r="BOK123" s="856"/>
      <c r="BOL123" s="856"/>
      <c r="BOM123" s="856"/>
      <c r="BON123" s="856"/>
      <c r="BOO123" s="856"/>
      <c r="BOP123" s="856"/>
      <c r="BOQ123" s="856"/>
      <c r="BOR123" s="856"/>
      <c r="BOS123" s="856"/>
      <c r="BOT123" s="856"/>
      <c r="BOU123" s="856"/>
      <c r="BOV123" s="856"/>
      <c r="BOW123" s="856"/>
      <c r="BOX123" s="856"/>
      <c r="BOY123" s="856"/>
      <c r="BOZ123" s="856"/>
      <c r="BPA123" s="856"/>
      <c r="BPB123" s="856"/>
      <c r="BPC123" s="856"/>
      <c r="BPD123" s="856"/>
      <c r="BPE123" s="856"/>
      <c r="BPF123" s="856"/>
      <c r="BPG123" s="856"/>
      <c r="BPH123" s="856"/>
      <c r="BPI123" s="856"/>
      <c r="BPJ123" s="856"/>
      <c r="BPK123" s="856"/>
      <c r="BPL123" s="856"/>
      <c r="BPM123" s="856"/>
      <c r="BPN123" s="856"/>
      <c r="BPO123" s="856"/>
      <c r="BPP123" s="856"/>
      <c r="BPQ123" s="856"/>
      <c r="BPR123" s="856"/>
      <c r="BPS123" s="856"/>
      <c r="BPT123" s="856"/>
      <c r="BPU123" s="856"/>
      <c r="BPV123" s="856"/>
      <c r="BPW123" s="856"/>
      <c r="BPX123" s="856"/>
      <c r="BPY123" s="856"/>
      <c r="BPZ123" s="856"/>
      <c r="BQA123" s="856"/>
      <c r="BQB123" s="856"/>
      <c r="BQC123" s="856"/>
      <c r="BQD123" s="856"/>
      <c r="BQE123" s="856"/>
      <c r="BQF123" s="856"/>
      <c r="BQG123" s="856"/>
      <c r="BQH123" s="856"/>
      <c r="BQI123" s="856"/>
      <c r="BQJ123" s="856"/>
      <c r="BQK123" s="856"/>
      <c r="BQL123" s="856"/>
      <c r="BQM123" s="856"/>
      <c r="BQN123" s="856"/>
      <c r="BQO123" s="856"/>
      <c r="BQP123" s="856"/>
      <c r="BQQ123" s="856"/>
      <c r="BQR123" s="856"/>
      <c r="BQS123" s="856"/>
      <c r="BQT123" s="856"/>
      <c r="BQU123" s="856"/>
      <c r="BQV123" s="856"/>
      <c r="BQW123" s="856"/>
      <c r="BQX123" s="856"/>
      <c r="BQY123" s="856"/>
      <c r="BQZ123" s="856"/>
      <c r="BRA123" s="856"/>
      <c r="BRB123" s="856"/>
      <c r="BRC123" s="856"/>
      <c r="BRD123" s="856"/>
      <c r="BRE123" s="856"/>
      <c r="BRF123" s="856"/>
      <c r="BRG123" s="856"/>
      <c r="BRH123" s="856"/>
      <c r="BRI123" s="856"/>
      <c r="BRJ123" s="856"/>
      <c r="BRK123" s="856"/>
      <c r="BRL123" s="856"/>
      <c r="BRM123" s="856"/>
      <c r="BRN123" s="856"/>
      <c r="BRO123" s="856"/>
      <c r="BRP123" s="856"/>
      <c r="BRQ123" s="856"/>
      <c r="BRR123" s="856"/>
      <c r="BRS123" s="856"/>
      <c r="BRT123" s="856"/>
      <c r="BRU123" s="856"/>
      <c r="BRV123" s="856"/>
      <c r="BRW123" s="856"/>
      <c r="BRX123" s="856"/>
      <c r="BRY123" s="856"/>
      <c r="BRZ123" s="856"/>
      <c r="BSA123" s="856"/>
      <c r="BSB123" s="856"/>
      <c r="BSC123" s="856"/>
      <c r="BSD123" s="856"/>
      <c r="BSE123" s="856"/>
      <c r="BSF123" s="856"/>
      <c r="BSG123" s="856"/>
      <c r="BSH123" s="856"/>
      <c r="BSI123" s="856"/>
      <c r="BSJ123" s="856"/>
      <c r="BSK123" s="856"/>
      <c r="BSL123" s="856"/>
      <c r="BSM123" s="856"/>
      <c r="BSN123" s="856"/>
      <c r="BSO123" s="856"/>
      <c r="BSP123" s="856"/>
      <c r="BSQ123" s="856"/>
      <c r="BSR123" s="856"/>
      <c r="BSS123" s="856"/>
      <c r="BST123" s="856"/>
      <c r="BSU123" s="856"/>
      <c r="BSV123" s="856"/>
      <c r="BSW123" s="856"/>
      <c r="BSX123" s="856"/>
      <c r="BSY123" s="856"/>
      <c r="BSZ123" s="856"/>
      <c r="BTA123" s="856"/>
      <c r="BTB123" s="856"/>
      <c r="BTC123" s="856"/>
      <c r="BTD123" s="856"/>
      <c r="BTE123" s="856"/>
      <c r="BTF123" s="856"/>
      <c r="BTG123" s="856"/>
      <c r="BTH123" s="856"/>
      <c r="BTI123" s="856"/>
      <c r="BTJ123" s="856"/>
      <c r="BTK123" s="856"/>
      <c r="BTL123" s="856"/>
      <c r="BTM123" s="856"/>
      <c r="BTN123" s="856"/>
      <c r="BTO123" s="856"/>
      <c r="BTP123" s="856"/>
      <c r="BTQ123" s="856"/>
      <c r="BTR123" s="856"/>
      <c r="BTS123" s="856"/>
      <c r="BTT123" s="856"/>
      <c r="BTU123" s="856"/>
      <c r="BTV123" s="856"/>
      <c r="BTW123" s="856"/>
      <c r="BTX123" s="856"/>
      <c r="BTY123" s="856"/>
      <c r="BTZ123" s="856"/>
      <c r="BUA123" s="856"/>
      <c r="BUB123" s="856"/>
      <c r="BUC123" s="856"/>
      <c r="BUD123" s="856"/>
      <c r="BUE123" s="856"/>
      <c r="BUF123" s="856"/>
      <c r="BUG123" s="856"/>
      <c r="BUH123" s="856"/>
      <c r="BUI123" s="856"/>
      <c r="BUJ123" s="856"/>
      <c r="BUK123" s="856"/>
      <c r="BUL123" s="856"/>
      <c r="BUM123" s="856"/>
      <c r="BUN123" s="856"/>
      <c r="BUO123" s="856"/>
      <c r="BUP123" s="856"/>
      <c r="BUQ123" s="856"/>
      <c r="BUR123" s="856"/>
      <c r="BUS123" s="856"/>
      <c r="BUT123" s="856"/>
      <c r="BUU123" s="856"/>
      <c r="BUV123" s="856"/>
      <c r="BUW123" s="856"/>
      <c r="BUX123" s="856"/>
      <c r="BUY123" s="856"/>
      <c r="BUZ123" s="856"/>
      <c r="BVA123" s="856"/>
      <c r="BVB123" s="856"/>
      <c r="BVC123" s="856"/>
      <c r="BVD123" s="856"/>
      <c r="BVE123" s="856"/>
      <c r="BVF123" s="856"/>
      <c r="BVG123" s="856"/>
      <c r="BVH123" s="856"/>
      <c r="BVI123" s="856"/>
      <c r="BVJ123" s="856"/>
      <c r="BVK123" s="856"/>
      <c r="BVL123" s="856"/>
      <c r="BVM123" s="856"/>
      <c r="BVN123" s="856"/>
      <c r="BVO123" s="856"/>
      <c r="BVP123" s="856"/>
      <c r="BVQ123" s="856"/>
      <c r="BVR123" s="856"/>
      <c r="BVS123" s="856"/>
      <c r="BVT123" s="856"/>
      <c r="BVU123" s="856"/>
      <c r="BVV123" s="856"/>
      <c r="BVW123" s="856"/>
      <c r="BVX123" s="856"/>
      <c r="BVY123" s="856"/>
      <c r="BVZ123" s="856"/>
      <c r="BWA123" s="856"/>
      <c r="BWB123" s="856"/>
      <c r="BWC123" s="856"/>
      <c r="BWD123" s="856"/>
      <c r="BWE123" s="856"/>
      <c r="BWF123" s="856"/>
      <c r="BWG123" s="856"/>
      <c r="BWH123" s="856"/>
      <c r="BWI123" s="856"/>
      <c r="BWJ123" s="856"/>
      <c r="BWK123" s="856"/>
      <c r="BWL123" s="856"/>
      <c r="BWM123" s="856"/>
      <c r="BWN123" s="856"/>
      <c r="BWO123" s="856"/>
      <c r="BWP123" s="856"/>
      <c r="BWQ123" s="856"/>
      <c r="BWR123" s="856"/>
      <c r="BWS123" s="856"/>
      <c r="BWT123" s="856"/>
      <c r="BWU123" s="856"/>
      <c r="BWV123" s="856"/>
      <c r="BWW123" s="856"/>
      <c r="BWX123" s="856"/>
      <c r="BWY123" s="856"/>
      <c r="BWZ123" s="856"/>
      <c r="BXA123" s="856"/>
      <c r="BXB123" s="856"/>
      <c r="BXC123" s="856"/>
      <c r="BXD123" s="856"/>
      <c r="BXE123" s="856"/>
      <c r="BXF123" s="856"/>
      <c r="BXG123" s="856"/>
      <c r="BXH123" s="856"/>
      <c r="BXI123" s="856"/>
      <c r="BXJ123" s="856"/>
      <c r="BXK123" s="856"/>
      <c r="BXL123" s="856"/>
      <c r="BXM123" s="856"/>
      <c r="BXN123" s="856"/>
      <c r="BXO123" s="856"/>
      <c r="BXP123" s="856"/>
      <c r="BXQ123" s="856"/>
      <c r="BXR123" s="856"/>
      <c r="BXS123" s="856"/>
      <c r="BXT123" s="856"/>
      <c r="BXU123" s="856"/>
      <c r="BXV123" s="856"/>
      <c r="BXW123" s="856"/>
      <c r="BXX123" s="856"/>
      <c r="BXY123" s="856"/>
      <c r="BXZ123" s="856"/>
      <c r="BYA123" s="856"/>
      <c r="BYB123" s="856"/>
      <c r="BYC123" s="856"/>
      <c r="BYD123" s="856"/>
      <c r="BYE123" s="856"/>
      <c r="BYF123" s="856"/>
      <c r="BYG123" s="856"/>
      <c r="BYH123" s="856"/>
      <c r="BYI123" s="856"/>
      <c r="BYJ123" s="856"/>
      <c r="BYK123" s="856"/>
      <c r="BYL123" s="856"/>
      <c r="BYM123" s="856"/>
      <c r="BYN123" s="856"/>
      <c r="BYO123" s="856"/>
      <c r="BYP123" s="856"/>
      <c r="BYQ123" s="856"/>
      <c r="BYR123" s="856"/>
      <c r="BYS123" s="856"/>
      <c r="BYT123" s="856"/>
      <c r="BYU123" s="856"/>
      <c r="BYV123" s="856"/>
      <c r="BYW123" s="856"/>
      <c r="BYX123" s="856"/>
      <c r="BYY123" s="856"/>
      <c r="BYZ123" s="856"/>
      <c r="BZA123" s="856"/>
      <c r="BZB123" s="856"/>
      <c r="BZC123" s="856"/>
      <c r="BZD123" s="856"/>
      <c r="BZE123" s="856"/>
      <c r="BZF123" s="856"/>
      <c r="BZG123" s="856"/>
      <c r="BZH123" s="856"/>
      <c r="BZI123" s="856"/>
      <c r="BZJ123" s="856"/>
      <c r="BZK123" s="856"/>
      <c r="BZL123" s="856"/>
      <c r="BZM123" s="856"/>
      <c r="BZN123" s="856"/>
      <c r="BZO123" s="856"/>
      <c r="BZP123" s="856"/>
      <c r="BZQ123" s="856"/>
      <c r="BZR123" s="856"/>
      <c r="BZS123" s="856"/>
      <c r="BZT123" s="856"/>
      <c r="BZU123" s="856"/>
      <c r="BZV123" s="856"/>
      <c r="BZW123" s="856"/>
      <c r="BZX123" s="856"/>
      <c r="BZY123" s="856"/>
      <c r="BZZ123" s="856"/>
      <c r="CAA123" s="856"/>
      <c r="CAB123" s="856"/>
      <c r="CAC123" s="856"/>
      <c r="CAD123" s="856"/>
      <c r="CAE123" s="856"/>
      <c r="CAF123" s="856"/>
      <c r="CAG123" s="856"/>
      <c r="CAH123" s="856"/>
      <c r="CAI123" s="856"/>
      <c r="CAJ123" s="856"/>
      <c r="CAK123" s="856"/>
      <c r="CAL123" s="856"/>
      <c r="CAM123" s="856"/>
      <c r="CAN123" s="856"/>
      <c r="CAO123" s="856"/>
      <c r="CAP123" s="856"/>
      <c r="CAQ123" s="856"/>
      <c r="CAR123" s="856"/>
      <c r="CAS123" s="856"/>
      <c r="CAT123" s="856"/>
      <c r="CAU123" s="856"/>
      <c r="CAV123" s="856"/>
      <c r="CAW123" s="856"/>
      <c r="CAX123" s="856"/>
      <c r="CAY123" s="856"/>
      <c r="CAZ123" s="856"/>
      <c r="CBA123" s="856"/>
      <c r="CBB123" s="856"/>
      <c r="CBC123" s="856"/>
      <c r="CBD123" s="856"/>
      <c r="CBE123" s="856"/>
      <c r="CBF123" s="856"/>
      <c r="CBG123" s="856"/>
      <c r="CBH123" s="856"/>
      <c r="CBI123" s="856"/>
      <c r="CBJ123" s="856"/>
      <c r="CBK123" s="856"/>
      <c r="CBL123" s="856"/>
      <c r="CBM123" s="856"/>
      <c r="CBN123" s="856"/>
      <c r="CBO123" s="856"/>
      <c r="CBP123" s="856"/>
      <c r="CBQ123" s="856"/>
      <c r="CBR123" s="856"/>
      <c r="CBS123" s="856"/>
      <c r="CBT123" s="856"/>
      <c r="CBU123" s="856"/>
      <c r="CBV123" s="856"/>
      <c r="CBW123" s="856"/>
      <c r="CBX123" s="856"/>
      <c r="CBY123" s="856"/>
      <c r="CBZ123" s="856"/>
      <c r="CCA123" s="856"/>
      <c r="CCB123" s="856"/>
      <c r="CCC123" s="856"/>
      <c r="CCD123" s="856"/>
      <c r="CCE123" s="856"/>
      <c r="CCF123" s="856"/>
      <c r="CCG123" s="856"/>
      <c r="CCH123" s="856"/>
      <c r="CCI123" s="856"/>
      <c r="CCJ123" s="856"/>
      <c r="CCK123" s="856"/>
      <c r="CCL123" s="856"/>
      <c r="CCM123" s="856"/>
      <c r="CCN123" s="856"/>
      <c r="CCO123" s="856"/>
      <c r="CCP123" s="856"/>
      <c r="CCQ123" s="856"/>
      <c r="CCR123" s="856"/>
      <c r="CCS123" s="856"/>
      <c r="CCT123" s="856"/>
      <c r="CCU123" s="856"/>
      <c r="CCV123" s="856"/>
      <c r="CCW123" s="856"/>
      <c r="CCX123" s="856"/>
      <c r="CCY123" s="856"/>
      <c r="CCZ123" s="856"/>
      <c r="CDA123" s="856"/>
      <c r="CDB123" s="856"/>
      <c r="CDC123" s="856"/>
      <c r="CDD123" s="856"/>
      <c r="CDE123" s="856"/>
      <c r="CDF123" s="856"/>
      <c r="CDG123" s="856"/>
      <c r="CDH123" s="856"/>
      <c r="CDI123" s="856"/>
      <c r="CDJ123" s="856"/>
      <c r="CDK123" s="856"/>
      <c r="CDL123" s="856"/>
      <c r="CDM123" s="856"/>
      <c r="CDN123" s="856"/>
      <c r="CDO123" s="856"/>
      <c r="CDP123" s="856"/>
      <c r="CDQ123" s="856"/>
      <c r="CDR123" s="856"/>
      <c r="CDS123" s="856"/>
      <c r="CDT123" s="856"/>
      <c r="CDU123" s="856"/>
      <c r="CDV123" s="856"/>
      <c r="CDW123" s="856"/>
      <c r="CDX123" s="856"/>
      <c r="CDY123" s="856"/>
      <c r="CDZ123" s="856"/>
      <c r="CEA123" s="856"/>
      <c r="CEB123" s="856"/>
      <c r="CEC123" s="856"/>
      <c r="CED123" s="856"/>
      <c r="CEE123" s="856"/>
      <c r="CEF123" s="856"/>
      <c r="CEG123" s="856"/>
      <c r="CEH123" s="856"/>
      <c r="CEI123" s="856"/>
      <c r="CEJ123" s="856"/>
      <c r="CEK123" s="856"/>
      <c r="CEL123" s="856"/>
      <c r="CEM123" s="856"/>
      <c r="CEN123" s="856"/>
      <c r="CEO123" s="856"/>
      <c r="CEP123" s="856"/>
      <c r="CEQ123" s="856"/>
      <c r="CER123" s="856"/>
      <c r="CES123" s="856"/>
      <c r="CET123" s="856"/>
      <c r="CEU123" s="856"/>
      <c r="CEV123" s="856"/>
      <c r="CEW123" s="856"/>
      <c r="CEX123" s="856"/>
      <c r="CEY123" s="856"/>
      <c r="CEZ123" s="856"/>
      <c r="CFA123" s="856"/>
      <c r="CFB123" s="856"/>
      <c r="CFC123" s="856"/>
      <c r="CFD123" s="856"/>
      <c r="CFE123" s="856"/>
      <c r="CFF123" s="856"/>
      <c r="CFG123" s="856"/>
      <c r="CFH123" s="856"/>
      <c r="CFI123" s="856"/>
      <c r="CFJ123" s="856"/>
      <c r="CFK123" s="856"/>
      <c r="CFL123" s="856"/>
      <c r="CFM123" s="856"/>
      <c r="CFN123" s="856"/>
      <c r="CFO123" s="856"/>
      <c r="CFP123" s="856"/>
      <c r="CFQ123" s="856"/>
      <c r="CFR123" s="856"/>
      <c r="CFS123" s="856"/>
      <c r="CFT123" s="856"/>
      <c r="CFU123" s="856"/>
      <c r="CFV123" s="856"/>
      <c r="CFW123" s="856"/>
      <c r="CFX123" s="856"/>
      <c r="CFY123" s="856"/>
      <c r="CFZ123" s="856"/>
      <c r="CGA123" s="856"/>
      <c r="CGB123" s="856"/>
      <c r="CGC123" s="856"/>
      <c r="CGD123" s="856"/>
      <c r="CGE123" s="856"/>
      <c r="CGF123" s="856"/>
      <c r="CGG123" s="856"/>
      <c r="CGH123" s="856"/>
      <c r="CGI123" s="856"/>
      <c r="CGJ123" s="856"/>
      <c r="CGK123" s="856"/>
      <c r="CGL123" s="856"/>
      <c r="CGM123" s="856"/>
      <c r="CGN123" s="856"/>
      <c r="CGO123" s="856"/>
      <c r="CGP123" s="856"/>
      <c r="CGQ123" s="856"/>
      <c r="CGR123" s="856"/>
      <c r="CGS123" s="856"/>
      <c r="CGT123" s="856"/>
      <c r="CGU123" s="856"/>
      <c r="CGV123" s="856"/>
      <c r="CGW123" s="856"/>
      <c r="CGX123" s="856"/>
      <c r="CGY123" s="856"/>
      <c r="CGZ123" s="856"/>
      <c r="CHA123" s="856"/>
      <c r="CHB123" s="856"/>
      <c r="CHC123" s="856"/>
      <c r="CHD123" s="856"/>
      <c r="CHE123" s="856"/>
      <c r="CHF123" s="856"/>
      <c r="CHG123" s="856"/>
      <c r="CHH123" s="856"/>
      <c r="CHI123" s="856"/>
      <c r="CHJ123" s="856"/>
      <c r="CHK123" s="856"/>
      <c r="CHL123" s="856"/>
      <c r="CHM123" s="856"/>
      <c r="CHN123" s="856"/>
      <c r="CHO123" s="856"/>
      <c r="CHP123" s="856"/>
      <c r="CHQ123" s="856"/>
      <c r="CHR123" s="856"/>
      <c r="CHS123" s="856"/>
      <c r="CHT123" s="856"/>
      <c r="CHU123" s="856"/>
      <c r="CHV123" s="856"/>
      <c r="CHW123" s="856"/>
      <c r="CHX123" s="856"/>
      <c r="CHY123" s="856"/>
      <c r="CHZ123" s="856"/>
      <c r="CIA123" s="856"/>
      <c r="CIB123" s="856"/>
      <c r="CIC123" s="856"/>
      <c r="CID123" s="856"/>
      <c r="CIE123" s="856"/>
      <c r="CIF123" s="856"/>
      <c r="CIG123" s="856"/>
      <c r="CIH123" s="856"/>
      <c r="CII123" s="856"/>
      <c r="CIJ123" s="856"/>
      <c r="CIK123" s="856"/>
      <c r="CIL123" s="856"/>
      <c r="CIM123" s="856"/>
      <c r="CIN123" s="856"/>
      <c r="CIO123" s="856"/>
      <c r="CIP123" s="856"/>
      <c r="CIQ123" s="856"/>
      <c r="CIR123" s="856"/>
      <c r="CIS123" s="856"/>
      <c r="CIT123" s="856"/>
      <c r="CIU123" s="856"/>
      <c r="CIV123" s="856"/>
      <c r="CIW123" s="856"/>
      <c r="CIX123" s="856"/>
      <c r="CIY123" s="856"/>
      <c r="CIZ123" s="856"/>
      <c r="CJA123" s="856"/>
      <c r="CJB123" s="856"/>
      <c r="CJC123" s="856"/>
      <c r="CJD123" s="856"/>
      <c r="CJE123" s="856"/>
      <c r="CJF123" s="856"/>
      <c r="CJG123" s="856"/>
      <c r="CJH123" s="856"/>
      <c r="CJI123" s="856"/>
      <c r="CJJ123" s="856"/>
      <c r="CJK123" s="856"/>
      <c r="CJL123" s="856"/>
      <c r="CJM123" s="856"/>
      <c r="CJN123" s="856"/>
      <c r="CJO123" s="856"/>
      <c r="CJP123" s="856"/>
      <c r="CJQ123" s="856"/>
      <c r="CJR123" s="856"/>
      <c r="CJS123" s="856"/>
      <c r="CJT123" s="856"/>
      <c r="CJU123" s="856"/>
      <c r="CJV123" s="856"/>
      <c r="CJW123" s="856"/>
      <c r="CJX123" s="856"/>
      <c r="CJY123" s="856"/>
      <c r="CJZ123" s="856"/>
      <c r="CKA123" s="856"/>
      <c r="CKB123" s="856"/>
      <c r="CKC123" s="856"/>
      <c r="CKD123" s="856"/>
      <c r="CKE123" s="856"/>
      <c r="CKF123" s="856"/>
      <c r="CKG123" s="856"/>
      <c r="CKH123" s="856"/>
      <c r="CKI123" s="856"/>
      <c r="CKJ123" s="856"/>
      <c r="CKK123" s="856"/>
      <c r="CKL123" s="856"/>
      <c r="CKM123" s="856"/>
      <c r="CKN123" s="856"/>
      <c r="CKO123" s="856"/>
      <c r="CKP123" s="856"/>
      <c r="CKQ123" s="856"/>
      <c r="CKR123" s="856"/>
      <c r="CKS123" s="856"/>
      <c r="CKT123" s="856"/>
      <c r="CKU123" s="856"/>
      <c r="CKV123" s="856"/>
      <c r="CKW123" s="856"/>
      <c r="CKX123" s="856"/>
      <c r="CKY123" s="856"/>
      <c r="CKZ123" s="856"/>
      <c r="CLA123" s="856"/>
      <c r="CLB123" s="856"/>
      <c r="CLC123" s="856"/>
      <c r="CLD123" s="856"/>
      <c r="CLE123" s="856"/>
      <c r="CLF123" s="856"/>
      <c r="CLG123" s="856"/>
      <c r="CLH123" s="856"/>
      <c r="CLI123" s="856"/>
      <c r="CLJ123" s="856"/>
      <c r="CLK123" s="856"/>
      <c r="CLL123" s="856"/>
      <c r="CLM123" s="856"/>
      <c r="CLN123" s="856"/>
      <c r="CLO123" s="856"/>
      <c r="CLP123" s="856"/>
      <c r="CLQ123" s="856"/>
      <c r="CLR123" s="856"/>
      <c r="CLS123" s="856"/>
      <c r="CLT123" s="856"/>
      <c r="CLU123" s="856"/>
      <c r="CLV123" s="856"/>
      <c r="CLW123" s="856"/>
      <c r="CLX123" s="856"/>
      <c r="CLY123" s="856"/>
      <c r="CLZ123" s="856"/>
      <c r="CMA123" s="856"/>
      <c r="CMB123" s="856"/>
      <c r="CMC123" s="856"/>
      <c r="CMD123" s="856"/>
      <c r="CME123" s="856"/>
      <c r="CMF123" s="856"/>
      <c r="CMG123" s="856"/>
      <c r="CMH123" s="856"/>
      <c r="CMI123" s="856"/>
      <c r="CMJ123" s="856"/>
      <c r="CMK123" s="856"/>
      <c r="CML123" s="856"/>
      <c r="CMM123" s="856"/>
      <c r="CMN123" s="856"/>
      <c r="CMO123" s="856"/>
      <c r="CMP123" s="856"/>
      <c r="CMQ123" s="856"/>
      <c r="CMR123" s="856"/>
      <c r="CMS123" s="856"/>
      <c r="CMT123" s="856"/>
      <c r="CMU123" s="856"/>
      <c r="CMV123" s="856"/>
      <c r="CMW123" s="856"/>
      <c r="CMX123" s="856"/>
      <c r="CMY123" s="856"/>
      <c r="CMZ123" s="856"/>
      <c r="CNA123" s="856"/>
      <c r="CNB123" s="856"/>
      <c r="CNC123" s="856"/>
      <c r="CND123" s="856"/>
      <c r="CNE123" s="856"/>
      <c r="CNF123" s="856"/>
      <c r="CNG123" s="856"/>
      <c r="CNH123" s="856"/>
      <c r="CNI123" s="856"/>
      <c r="CNJ123" s="856"/>
      <c r="CNK123" s="856"/>
      <c r="CNL123" s="856"/>
      <c r="CNM123" s="856"/>
      <c r="CNN123" s="856"/>
      <c r="CNO123" s="856"/>
      <c r="CNP123" s="856"/>
      <c r="CNQ123" s="856"/>
      <c r="CNR123" s="856"/>
      <c r="CNS123" s="856"/>
      <c r="CNT123" s="856"/>
      <c r="CNU123" s="856"/>
      <c r="CNV123" s="856"/>
      <c r="CNW123" s="856"/>
      <c r="CNX123" s="856"/>
      <c r="CNY123" s="856"/>
      <c r="CNZ123" s="856"/>
      <c r="COA123" s="856"/>
      <c r="COB123" s="856"/>
      <c r="COC123" s="856"/>
      <c r="COD123" s="856"/>
      <c r="COE123" s="856"/>
      <c r="COF123" s="856"/>
      <c r="COG123" s="856"/>
      <c r="COH123" s="856"/>
      <c r="COI123" s="856"/>
      <c r="COJ123" s="856"/>
      <c r="COK123" s="856"/>
      <c r="COL123" s="856"/>
      <c r="COM123" s="856"/>
      <c r="CON123" s="856"/>
      <c r="COO123" s="856"/>
      <c r="COP123" s="856"/>
      <c r="COQ123" s="856"/>
      <c r="COR123" s="856"/>
      <c r="COS123" s="856"/>
      <c r="COT123" s="856"/>
      <c r="COU123" s="856"/>
      <c r="COV123" s="856"/>
      <c r="COW123" s="856"/>
      <c r="COX123" s="856"/>
      <c r="COY123" s="856"/>
      <c r="COZ123" s="856"/>
      <c r="CPA123" s="856"/>
      <c r="CPB123" s="856"/>
      <c r="CPC123" s="856"/>
      <c r="CPD123" s="856"/>
      <c r="CPE123" s="856"/>
      <c r="CPF123" s="856"/>
      <c r="CPG123" s="856"/>
      <c r="CPH123" s="856"/>
      <c r="CPI123" s="856"/>
      <c r="CPJ123" s="856"/>
      <c r="CPK123" s="856"/>
      <c r="CPL123" s="856"/>
      <c r="CPM123" s="856"/>
      <c r="CPN123" s="856"/>
      <c r="CPO123" s="856"/>
      <c r="CPP123" s="856"/>
      <c r="CPQ123" s="856"/>
      <c r="CPR123" s="856"/>
      <c r="CPS123" s="856"/>
      <c r="CPT123" s="856"/>
      <c r="CPU123" s="856"/>
      <c r="CPV123" s="856"/>
      <c r="CPW123" s="856"/>
      <c r="CPX123" s="856"/>
      <c r="CPY123" s="856"/>
      <c r="CPZ123" s="856"/>
      <c r="CQA123" s="856"/>
      <c r="CQB123" s="856"/>
      <c r="CQC123" s="856"/>
      <c r="CQD123" s="856"/>
      <c r="CQE123" s="856"/>
      <c r="CQF123" s="856"/>
      <c r="CQG123" s="856"/>
      <c r="CQH123" s="856"/>
      <c r="CQI123" s="856"/>
      <c r="CQJ123" s="856"/>
      <c r="CQK123" s="856"/>
      <c r="CQL123" s="856"/>
      <c r="CQM123" s="856"/>
      <c r="CQN123" s="856"/>
      <c r="CQO123" s="856"/>
      <c r="CQP123" s="856"/>
      <c r="CQQ123" s="856"/>
      <c r="CQR123" s="856"/>
      <c r="CQS123" s="856"/>
      <c r="CQT123" s="856"/>
      <c r="CQU123" s="856"/>
      <c r="CQV123" s="856"/>
      <c r="CQW123" s="856"/>
      <c r="CQX123" s="856"/>
      <c r="CQY123" s="856"/>
      <c r="CQZ123" s="856"/>
      <c r="CRA123" s="856"/>
      <c r="CRB123" s="856"/>
      <c r="CRC123" s="856"/>
      <c r="CRD123" s="856"/>
      <c r="CRE123" s="856"/>
      <c r="CRF123" s="856"/>
      <c r="CRG123" s="856"/>
      <c r="CRH123" s="856"/>
      <c r="CRI123" s="856"/>
      <c r="CRJ123" s="856"/>
      <c r="CRK123" s="856"/>
      <c r="CRL123" s="856"/>
      <c r="CRM123" s="856"/>
      <c r="CRN123" s="856"/>
      <c r="CRO123" s="856"/>
      <c r="CRP123" s="856"/>
      <c r="CRQ123" s="856"/>
      <c r="CRR123" s="856"/>
      <c r="CRS123" s="856"/>
      <c r="CRT123" s="856"/>
      <c r="CRU123" s="856"/>
      <c r="CRV123" s="856"/>
      <c r="CRW123" s="856"/>
      <c r="CRX123" s="856"/>
      <c r="CRY123" s="856"/>
      <c r="CRZ123" s="856"/>
      <c r="CSA123" s="856"/>
      <c r="CSB123" s="856"/>
      <c r="CSC123" s="856"/>
      <c r="CSD123" s="856"/>
      <c r="CSE123" s="856"/>
      <c r="CSF123" s="856"/>
      <c r="CSG123" s="856"/>
      <c r="CSH123" s="856"/>
      <c r="CSI123" s="856"/>
      <c r="CSJ123" s="856"/>
      <c r="CSK123" s="856"/>
      <c r="CSL123" s="856"/>
      <c r="CSM123" s="856"/>
      <c r="CSN123" s="856"/>
      <c r="CSO123" s="856"/>
      <c r="CSP123" s="856"/>
      <c r="CSQ123" s="856"/>
      <c r="CSR123" s="856"/>
      <c r="CSS123" s="856"/>
      <c r="CST123" s="856"/>
      <c r="CSU123" s="856"/>
      <c r="CSV123" s="856"/>
      <c r="CSW123" s="856"/>
      <c r="CSX123" s="856"/>
      <c r="CSY123" s="856"/>
      <c r="CSZ123" s="856"/>
      <c r="CTA123" s="856"/>
      <c r="CTB123" s="856"/>
      <c r="CTC123" s="856"/>
      <c r="CTD123" s="856"/>
      <c r="CTE123" s="856"/>
      <c r="CTF123" s="856"/>
      <c r="CTG123" s="856"/>
      <c r="CTH123" s="856"/>
      <c r="CTI123" s="856"/>
      <c r="CTJ123" s="856"/>
      <c r="CTK123" s="856"/>
      <c r="CTL123" s="856"/>
      <c r="CTM123" s="856"/>
      <c r="CTN123" s="856"/>
      <c r="CTO123" s="856"/>
      <c r="CTP123" s="856"/>
      <c r="CTQ123" s="856"/>
      <c r="CTR123" s="856"/>
      <c r="CTS123" s="856"/>
      <c r="CTT123" s="856"/>
      <c r="CTU123" s="856"/>
      <c r="CTV123" s="856"/>
      <c r="CTW123" s="856"/>
      <c r="CTX123" s="856"/>
      <c r="CTY123" s="856"/>
      <c r="CTZ123" s="856"/>
      <c r="CUA123" s="856"/>
      <c r="CUB123" s="856"/>
      <c r="CUC123" s="856"/>
      <c r="CUD123" s="856"/>
      <c r="CUE123" s="856"/>
      <c r="CUF123" s="856"/>
      <c r="CUG123" s="856"/>
      <c r="CUH123" s="856"/>
      <c r="CUI123" s="856"/>
      <c r="CUJ123" s="856"/>
      <c r="CUK123" s="856"/>
      <c r="CUL123" s="856"/>
      <c r="CUM123" s="856"/>
      <c r="CUN123" s="856"/>
      <c r="CUO123" s="856"/>
      <c r="CUP123" s="856"/>
      <c r="CUQ123" s="856"/>
      <c r="CUR123" s="856"/>
      <c r="CUS123" s="856"/>
      <c r="CUT123" s="856"/>
      <c r="CUU123" s="856"/>
      <c r="CUV123" s="856"/>
      <c r="CUW123" s="856"/>
      <c r="CUX123" s="856"/>
      <c r="CUY123" s="856"/>
      <c r="CUZ123" s="856"/>
      <c r="CVA123" s="856"/>
      <c r="CVB123" s="856"/>
      <c r="CVC123" s="856"/>
      <c r="CVD123" s="856"/>
      <c r="CVE123" s="856"/>
      <c r="CVF123" s="856"/>
      <c r="CVG123" s="856"/>
      <c r="CVH123" s="856"/>
      <c r="CVI123" s="856"/>
      <c r="CVJ123" s="856"/>
      <c r="CVK123" s="856"/>
      <c r="CVL123" s="856"/>
      <c r="CVM123" s="856"/>
      <c r="CVN123" s="856"/>
      <c r="CVO123" s="856"/>
      <c r="CVP123" s="856"/>
      <c r="CVQ123" s="856"/>
      <c r="CVR123" s="856"/>
      <c r="CVS123" s="856"/>
      <c r="CVT123" s="856"/>
      <c r="CVU123" s="856"/>
      <c r="CVV123" s="856"/>
      <c r="CVW123" s="856"/>
      <c r="CVX123" s="856"/>
      <c r="CVY123" s="856"/>
      <c r="CVZ123" s="856"/>
      <c r="CWA123" s="856"/>
      <c r="CWB123" s="856"/>
      <c r="CWC123" s="856"/>
      <c r="CWD123" s="856"/>
      <c r="CWE123" s="856"/>
      <c r="CWF123" s="856"/>
      <c r="CWG123" s="856"/>
      <c r="CWH123" s="856"/>
      <c r="CWI123" s="856"/>
      <c r="CWJ123" s="856"/>
      <c r="CWK123" s="856"/>
      <c r="CWL123" s="856"/>
      <c r="CWM123" s="856"/>
      <c r="CWN123" s="856"/>
      <c r="CWO123" s="856"/>
      <c r="CWP123" s="856"/>
      <c r="CWQ123" s="856"/>
      <c r="CWR123" s="856"/>
      <c r="CWS123" s="856"/>
      <c r="CWT123" s="856"/>
      <c r="CWU123" s="856"/>
      <c r="CWV123" s="856"/>
      <c r="CWW123" s="856"/>
      <c r="CWX123" s="856"/>
      <c r="CWY123" s="856"/>
      <c r="CWZ123" s="856"/>
      <c r="CXA123" s="856"/>
      <c r="CXB123" s="856"/>
      <c r="CXC123" s="856"/>
      <c r="CXD123" s="856"/>
      <c r="CXE123" s="856"/>
      <c r="CXF123" s="856"/>
      <c r="CXG123" s="856"/>
      <c r="CXH123" s="856"/>
      <c r="CXI123" s="856"/>
      <c r="CXJ123" s="856"/>
      <c r="CXK123" s="856"/>
      <c r="CXL123" s="856"/>
      <c r="CXM123" s="856"/>
      <c r="CXN123" s="856"/>
      <c r="CXO123" s="856"/>
      <c r="CXP123" s="856"/>
      <c r="CXQ123" s="856"/>
      <c r="CXR123" s="856"/>
      <c r="CXS123" s="856"/>
      <c r="CXT123" s="856"/>
      <c r="CXU123" s="856"/>
      <c r="CXV123" s="856"/>
      <c r="CXW123" s="856"/>
      <c r="CXX123" s="856"/>
      <c r="CXY123" s="856"/>
      <c r="CXZ123" s="856"/>
      <c r="CYA123" s="856"/>
      <c r="CYB123" s="856"/>
      <c r="CYC123" s="856"/>
      <c r="CYD123" s="856"/>
      <c r="CYE123" s="856"/>
      <c r="CYF123" s="856"/>
      <c r="CYG123" s="856"/>
      <c r="CYH123" s="856"/>
      <c r="CYI123" s="856"/>
      <c r="CYJ123" s="856"/>
      <c r="CYK123" s="856"/>
      <c r="CYL123" s="856"/>
      <c r="CYM123" s="856"/>
      <c r="CYN123" s="856"/>
      <c r="CYO123" s="856"/>
      <c r="CYP123" s="856"/>
      <c r="CYQ123" s="856"/>
      <c r="CYR123" s="856"/>
      <c r="CYS123" s="856"/>
      <c r="CYT123" s="856"/>
      <c r="CYU123" s="856"/>
      <c r="CYV123" s="856"/>
      <c r="CYW123" s="856"/>
      <c r="CYX123" s="856"/>
      <c r="CYY123" s="856"/>
      <c r="CYZ123" s="856"/>
      <c r="CZA123" s="856"/>
      <c r="CZB123" s="856"/>
      <c r="CZC123" s="856"/>
      <c r="CZD123" s="856"/>
      <c r="CZE123" s="856"/>
      <c r="CZF123" s="856"/>
      <c r="CZG123" s="856"/>
      <c r="CZH123" s="856"/>
      <c r="CZI123" s="856"/>
      <c r="CZJ123" s="856"/>
      <c r="CZK123" s="856"/>
      <c r="CZL123" s="856"/>
      <c r="CZM123" s="856"/>
      <c r="CZN123" s="856"/>
      <c r="CZO123" s="856"/>
      <c r="CZP123" s="856"/>
      <c r="CZQ123" s="856"/>
      <c r="CZR123" s="856"/>
      <c r="CZS123" s="856"/>
      <c r="CZT123" s="856"/>
      <c r="CZU123" s="856"/>
      <c r="CZV123" s="856"/>
      <c r="CZW123" s="856"/>
      <c r="CZX123" s="856"/>
      <c r="CZY123" s="856"/>
      <c r="CZZ123" s="856"/>
      <c r="DAA123" s="856"/>
      <c r="DAB123" s="856"/>
      <c r="DAC123" s="856"/>
      <c r="DAD123" s="856"/>
      <c r="DAE123" s="856"/>
      <c r="DAF123" s="856"/>
      <c r="DAG123" s="856"/>
      <c r="DAH123" s="856"/>
      <c r="DAI123" s="856"/>
      <c r="DAJ123" s="856"/>
      <c r="DAK123" s="856"/>
      <c r="DAL123" s="856"/>
      <c r="DAM123" s="856"/>
      <c r="DAN123" s="856"/>
      <c r="DAO123" s="856"/>
      <c r="DAP123" s="856"/>
      <c r="DAQ123" s="856"/>
      <c r="DAR123" s="856"/>
      <c r="DAS123" s="856"/>
      <c r="DAT123" s="856"/>
      <c r="DAU123" s="856"/>
      <c r="DAV123" s="856"/>
      <c r="DAW123" s="856"/>
      <c r="DAX123" s="856"/>
      <c r="DAY123" s="856"/>
      <c r="DAZ123" s="856"/>
      <c r="DBA123" s="856"/>
      <c r="DBB123" s="856"/>
      <c r="DBC123" s="856"/>
      <c r="DBD123" s="856"/>
      <c r="DBE123" s="856"/>
      <c r="DBF123" s="856"/>
      <c r="DBG123" s="856"/>
      <c r="DBH123" s="856"/>
      <c r="DBI123" s="856"/>
      <c r="DBJ123" s="856"/>
      <c r="DBK123" s="856"/>
      <c r="DBL123" s="856"/>
      <c r="DBM123" s="856"/>
      <c r="DBN123" s="856"/>
      <c r="DBO123" s="856"/>
      <c r="DBP123" s="856"/>
      <c r="DBQ123" s="856"/>
      <c r="DBR123" s="856"/>
      <c r="DBS123" s="856"/>
      <c r="DBT123" s="856"/>
      <c r="DBU123" s="856"/>
      <c r="DBV123" s="856"/>
      <c r="DBW123" s="856"/>
      <c r="DBX123" s="856"/>
      <c r="DBY123" s="856"/>
      <c r="DBZ123" s="856"/>
      <c r="DCA123" s="856"/>
      <c r="DCB123" s="856"/>
      <c r="DCC123" s="856"/>
      <c r="DCD123" s="856"/>
      <c r="DCE123" s="856"/>
      <c r="DCF123" s="856"/>
      <c r="DCG123" s="856"/>
      <c r="DCH123" s="856"/>
      <c r="DCI123" s="856"/>
      <c r="DCJ123" s="856"/>
      <c r="DCK123" s="856"/>
      <c r="DCL123" s="856"/>
      <c r="DCM123" s="856"/>
      <c r="DCN123" s="856"/>
      <c r="DCO123" s="856"/>
      <c r="DCP123" s="856"/>
      <c r="DCQ123" s="856"/>
      <c r="DCR123" s="856"/>
      <c r="DCS123" s="856"/>
      <c r="DCT123" s="856"/>
      <c r="DCU123" s="856"/>
      <c r="DCV123" s="856"/>
      <c r="DCW123" s="856"/>
      <c r="DCX123" s="856"/>
      <c r="DCY123" s="856"/>
      <c r="DCZ123" s="856"/>
      <c r="DDA123" s="856"/>
      <c r="DDB123" s="856"/>
      <c r="DDC123" s="856"/>
      <c r="DDD123" s="856"/>
      <c r="DDE123" s="856"/>
      <c r="DDF123" s="856"/>
      <c r="DDG123" s="856"/>
      <c r="DDH123" s="856"/>
      <c r="DDI123" s="856"/>
      <c r="DDJ123" s="856"/>
      <c r="DDK123" s="856"/>
      <c r="DDL123" s="856"/>
      <c r="DDM123" s="856"/>
      <c r="DDN123" s="856"/>
      <c r="DDO123" s="856"/>
      <c r="DDP123" s="856"/>
      <c r="DDQ123" s="856"/>
      <c r="DDR123" s="856"/>
      <c r="DDS123" s="856"/>
      <c r="DDT123" s="856"/>
      <c r="DDU123" s="856"/>
      <c r="DDV123" s="856"/>
      <c r="DDW123" s="856"/>
      <c r="DDX123" s="856"/>
      <c r="DDY123" s="856"/>
      <c r="DDZ123" s="856"/>
      <c r="DEA123" s="856"/>
      <c r="DEB123" s="856"/>
      <c r="DEC123" s="856"/>
      <c r="DED123" s="856"/>
      <c r="DEE123" s="856"/>
      <c r="DEF123" s="856"/>
      <c r="DEG123" s="856"/>
      <c r="DEH123" s="856"/>
      <c r="DEI123" s="856"/>
      <c r="DEJ123" s="856"/>
      <c r="DEK123" s="856"/>
      <c r="DEL123" s="856"/>
      <c r="DEM123" s="856"/>
      <c r="DEN123" s="856"/>
      <c r="DEO123" s="856"/>
      <c r="DEP123" s="856"/>
      <c r="DEQ123" s="856"/>
      <c r="DER123" s="856"/>
      <c r="DES123" s="856"/>
      <c r="DET123" s="856"/>
      <c r="DEU123" s="856"/>
      <c r="DEV123" s="856"/>
      <c r="DEW123" s="856"/>
      <c r="DEX123" s="856"/>
      <c r="DEY123" s="856"/>
      <c r="DEZ123" s="856"/>
      <c r="DFA123" s="856"/>
      <c r="DFB123" s="856"/>
      <c r="DFC123" s="856"/>
      <c r="DFD123" s="856"/>
      <c r="DFE123" s="856"/>
      <c r="DFF123" s="856"/>
      <c r="DFG123" s="856"/>
      <c r="DFH123" s="856"/>
      <c r="DFI123" s="856"/>
      <c r="DFJ123" s="856"/>
      <c r="DFK123" s="856"/>
      <c r="DFL123" s="856"/>
      <c r="DFM123" s="856"/>
      <c r="DFN123" s="856"/>
      <c r="DFO123" s="856"/>
      <c r="DFP123" s="856"/>
      <c r="DFQ123" s="856"/>
      <c r="DFR123" s="856"/>
      <c r="DFS123" s="856"/>
      <c r="DFT123" s="856"/>
      <c r="DFU123" s="856"/>
      <c r="DFV123" s="856"/>
      <c r="DFW123" s="856"/>
      <c r="DFX123" s="856"/>
      <c r="DFY123" s="856"/>
      <c r="DFZ123" s="856"/>
      <c r="DGA123" s="856"/>
      <c r="DGB123" s="856"/>
      <c r="DGC123" s="856"/>
      <c r="DGD123" s="856"/>
      <c r="DGE123" s="856"/>
      <c r="DGF123" s="856"/>
      <c r="DGG123" s="856"/>
      <c r="DGH123" s="856"/>
      <c r="DGI123" s="856"/>
      <c r="DGJ123" s="856"/>
      <c r="DGK123" s="856"/>
      <c r="DGL123" s="856"/>
      <c r="DGM123" s="856"/>
      <c r="DGN123" s="856"/>
      <c r="DGO123" s="856"/>
      <c r="DGP123" s="856"/>
      <c r="DGQ123" s="856"/>
      <c r="DGR123" s="856"/>
      <c r="DGS123" s="856"/>
      <c r="DGT123" s="856"/>
      <c r="DGU123" s="856"/>
      <c r="DGV123" s="856"/>
      <c r="DGW123" s="856"/>
      <c r="DGX123" s="856"/>
      <c r="DGY123" s="856"/>
      <c r="DGZ123" s="856"/>
      <c r="DHA123" s="856"/>
      <c r="DHB123" s="856"/>
      <c r="DHC123" s="856"/>
      <c r="DHD123" s="856"/>
      <c r="DHE123" s="856"/>
      <c r="DHF123" s="856"/>
      <c r="DHG123" s="856"/>
      <c r="DHH123" s="856"/>
      <c r="DHI123" s="856"/>
      <c r="DHJ123" s="856"/>
      <c r="DHK123" s="856"/>
      <c r="DHL123" s="856"/>
      <c r="DHM123" s="856"/>
      <c r="DHN123" s="856"/>
      <c r="DHO123" s="856"/>
      <c r="DHP123" s="856"/>
      <c r="DHQ123" s="856"/>
      <c r="DHR123" s="856"/>
      <c r="DHS123" s="856"/>
      <c r="DHT123" s="856"/>
      <c r="DHU123" s="856"/>
      <c r="DHV123" s="856"/>
      <c r="DHW123" s="856"/>
      <c r="DHX123" s="856"/>
      <c r="DHY123" s="856"/>
      <c r="DHZ123" s="856"/>
      <c r="DIA123" s="856"/>
      <c r="DIB123" s="856"/>
      <c r="DIC123" s="856"/>
      <c r="DID123" s="856"/>
      <c r="DIE123" s="856"/>
      <c r="DIF123" s="856"/>
      <c r="DIG123" s="856"/>
      <c r="DIH123" s="856"/>
      <c r="DII123" s="856"/>
      <c r="DIJ123" s="856"/>
      <c r="DIK123" s="856"/>
      <c r="DIL123" s="856"/>
      <c r="DIM123" s="856"/>
      <c r="DIN123" s="856"/>
      <c r="DIO123" s="856"/>
      <c r="DIP123" s="856"/>
      <c r="DIQ123" s="856"/>
      <c r="DIR123" s="856"/>
      <c r="DIS123" s="856"/>
      <c r="DIT123" s="856"/>
      <c r="DIU123" s="856"/>
      <c r="DIV123" s="856"/>
      <c r="DIW123" s="856"/>
      <c r="DIX123" s="856"/>
      <c r="DIY123" s="856"/>
      <c r="DIZ123" s="856"/>
      <c r="DJA123" s="856"/>
      <c r="DJB123" s="856"/>
      <c r="DJC123" s="856"/>
      <c r="DJD123" s="856"/>
      <c r="DJE123" s="856"/>
      <c r="DJF123" s="856"/>
      <c r="DJG123" s="856"/>
      <c r="DJH123" s="856"/>
      <c r="DJI123" s="856"/>
      <c r="DJJ123" s="856"/>
      <c r="DJK123" s="856"/>
      <c r="DJL123" s="856"/>
      <c r="DJM123" s="856"/>
      <c r="DJN123" s="856"/>
      <c r="DJO123" s="856"/>
      <c r="DJP123" s="856"/>
      <c r="DJQ123" s="856"/>
      <c r="DJR123" s="856"/>
      <c r="DJS123" s="856"/>
      <c r="DJT123" s="856"/>
      <c r="DJU123" s="856"/>
      <c r="DJV123" s="856"/>
      <c r="DJW123" s="856"/>
      <c r="DJX123" s="856"/>
      <c r="DJY123" s="856"/>
      <c r="DJZ123" s="856"/>
      <c r="DKA123" s="856"/>
      <c r="DKB123" s="856"/>
      <c r="DKC123" s="856"/>
      <c r="DKD123" s="856"/>
      <c r="DKE123" s="856"/>
      <c r="DKF123" s="856"/>
      <c r="DKG123" s="856"/>
      <c r="DKH123" s="856"/>
      <c r="DKI123" s="856"/>
      <c r="DKJ123" s="856"/>
      <c r="DKK123" s="856"/>
      <c r="DKL123" s="856"/>
      <c r="DKM123" s="856"/>
      <c r="DKN123" s="856"/>
      <c r="DKO123" s="856"/>
      <c r="DKP123" s="856"/>
      <c r="DKQ123" s="856"/>
      <c r="DKR123" s="856"/>
      <c r="DKS123" s="856"/>
      <c r="DKT123" s="856"/>
      <c r="DKU123" s="856"/>
      <c r="DKV123" s="856"/>
      <c r="DKW123" s="856"/>
      <c r="DKX123" s="856"/>
      <c r="DKY123" s="856"/>
      <c r="DKZ123" s="856"/>
      <c r="DLA123" s="856"/>
      <c r="DLB123" s="856"/>
      <c r="DLC123" s="856"/>
      <c r="DLD123" s="856"/>
      <c r="DLE123" s="856"/>
      <c r="DLF123" s="856"/>
      <c r="DLG123" s="856"/>
      <c r="DLH123" s="856"/>
      <c r="DLI123" s="856"/>
      <c r="DLJ123" s="856"/>
      <c r="DLK123" s="856"/>
      <c r="DLL123" s="856"/>
      <c r="DLM123" s="856"/>
      <c r="DLN123" s="856"/>
      <c r="DLO123" s="856"/>
      <c r="DLP123" s="856"/>
      <c r="DLQ123" s="856"/>
      <c r="DLR123" s="856"/>
      <c r="DLS123" s="856"/>
      <c r="DLT123" s="856"/>
      <c r="DLU123" s="856"/>
      <c r="DLV123" s="856"/>
      <c r="DLW123" s="856"/>
      <c r="DLX123" s="856"/>
      <c r="DLY123" s="856"/>
      <c r="DLZ123" s="856"/>
      <c r="DMA123" s="856"/>
      <c r="DMB123" s="856"/>
      <c r="DMC123" s="856"/>
      <c r="DMD123" s="856"/>
      <c r="DME123" s="856"/>
      <c r="DMF123" s="856"/>
      <c r="DMG123" s="856"/>
      <c r="DMH123" s="856"/>
      <c r="DMI123" s="856"/>
      <c r="DMJ123" s="856"/>
      <c r="DMK123" s="856"/>
      <c r="DML123" s="856"/>
      <c r="DMM123" s="856"/>
      <c r="DMN123" s="856"/>
      <c r="DMO123" s="856"/>
      <c r="DMP123" s="856"/>
      <c r="DMQ123" s="856"/>
      <c r="DMR123" s="856"/>
      <c r="DMS123" s="856"/>
      <c r="DMT123" s="856"/>
      <c r="DMU123" s="856"/>
      <c r="DMV123" s="856"/>
      <c r="DMW123" s="856"/>
      <c r="DMX123" s="856"/>
      <c r="DMY123" s="856"/>
      <c r="DMZ123" s="856"/>
      <c r="DNA123" s="856"/>
      <c r="DNB123" s="856"/>
      <c r="DNC123" s="856"/>
      <c r="DND123" s="856"/>
      <c r="DNE123" s="856"/>
      <c r="DNF123" s="856"/>
      <c r="DNG123" s="856"/>
      <c r="DNH123" s="856"/>
      <c r="DNI123" s="856"/>
      <c r="DNJ123" s="856"/>
      <c r="DNK123" s="856"/>
      <c r="DNL123" s="856"/>
      <c r="DNM123" s="856"/>
      <c r="DNN123" s="856"/>
      <c r="DNO123" s="856"/>
      <c r="DNP123" s="856"/>
      <c r="DNQ123" s="856"/>
      <c r="DNR123" s="856"/>
      <c r="DNS123" s="856"/>
      <c r="DNT123" s="856"/>
      <c r="DNU123" s="856"/>
      <c r="DNV123" s="856"/>
      <c r="DNW123" s="856"/>
      <c r="DNX123" s="856"/>
      <c r="DNY123" s="856"/>
      <c r="DNZ123" s="856"/>
      <c r="DOA123" s="856"/>
      <c r="DOB123" s="856"/>
      <c r="DOC123" s="856"/>
      <c r="DOD123" s="856"/>
      <c r="DOE123" s="856"/>
      <c r="DOF123" s="856"/>
      <c r="DOG123" s="856"/>
      <c r="DOH123" s="856"/>
      <c r="DOI123" s="856"/>
      <c r="DOJ123" s="856"/>
      <c r="DOK123" s="856"/>
      <c r="DOL123" s="856"/>
      <c r="DOM123" s="856"/>
      <c r="DON123" s="856"/>
      <c r="DOO123" s="856"/>
      <c r="DOP123" s="856"/>
      <c r="DOQ123" s="856"/>
      <c r="DOR123" s="856"/>
      <c r="DOS123" s="856"/>
      <c r="DOT123" s="856"/>
      <c r="DOU123" s="856"/>
      <c r="DOV123" s="856"/>
      <c r="DOW123" s="856"/>
      <c r="DOX123" s="856"/>
      <c r="DOY123" s="856"/>
      <c r="DOZ123" s="856"/>
      <c r="DPA123" s="856"/>
      <c r="DPB123" s="856"/>
      <c r="DPC123" s="856"/>
      <c r="DPD123" s="856"/>
      <c r="DPE123" s="856"/>
      <c r="DPF123" s="856"/>
      <c r="DPG123" s="856"/>
      <c r="DPH123" s="856"/>
      <c r="DPI123" s="856"/>
      <c r="DPJ123" s="856"/>
      <c r="DPK123" s="856"/>
      <c r="DPL123" s="856"/>
      <c r="DPM123" s="856"/>
      <c r="DPN123" s="856"/>
      <c r="DPO123" s="856"/>
      <c r="DPP123" s="856"/>
      <c r="DPQ123" s="856"/>
      <c r="DPR123" s="856"/>
      <c r="DPS123" s="856"/>
      <c r="DPT123" s="856"/>
      <c r="DPU123" s="856"/>
      <c r="DPV123" s="856"/>
      <c r="DPW123" s="856"/>
      <c r="DPX123" s="856"/>
      <c r="DPY123" s="856"/>
      <c r="DPZ123" s="856"/>
      <c r="DQA123" s="856"/>
      <c r="DQB123" s="856"/>
      <c r="DQC123" s="856"/>
      <c r="DQD123" s="856"/>
      <c r="DQE123" s="856"/>
      <c r="DQF123" s="856"/>
      <c r="DQG123" s="856"/>
      <c r="DQH123" s="856"/>
      <c r="DQI123" s="856"/>
      <c r="DQJ123" s="856"/>
      <c r="DQK123" s="856"/>
      <c r="DQL123" s="856"/>
      <c r="DQM123" s="856"/>
      <c r="DQN123" s="856"/>
      <c r="DQO123" s="856"/>
      <c r="DQP123" s="856"/>
      <c r="DQQ123" s="856"/>
      <c r="DQR123" s="856"/>
      <c r="DQS123" s="856"/>
      <c r="DQT123" s="856"/>
      <c r="DQU123" s="856"/>
      <c r="DQV123" s="856"/>
      <c r="DQW123" s="856"/>
      <c r="DQX123" s="856"/>
      <c r="DQY123" s="856"/>
      <c r="DQZ123" s="856"/>
      <c r="DRA123" s="856"/>
      <c r="DRB123" s="856"/>
      <c r="DRC123" s="856"/>
      <c r="DRD123" s="856"/>
      <c r="DRE123" s="856"/>
      <c r="DRF123" s="856"/>
      <c r="DRG123" s="856"/>
      <c r="DRH123" s="856"/>
      <c r="DRI123" s="856"/>
      <c r="DRJ123" s="856"/>
      <c r="DRK123" s="856"/>
      <c r="DRL123" s="856"/>
      <c r="DRM123" s="856"/>
      <c r="DRN123" s="856"/>
      <c r="DRO123" s="856"/>
      <c r="DRP123" s="856"/>
      <c r="DRQ123" s="856"/>
      <c r="DRR123" s="856"/>
      <c r="DRS123" s="856"/>
      <c r="DRT123" s="856"/>
      <c r="DRU123" s="856"/>
      <c r="DRV123" s="856"/>
      <c r="DRW123" s="856"/>
      <c r="DRX123" s="856"/>
      <c r="DRY123" s="856"/>
      <c r="DRZ123" s="856"/>
      <c r="DSA123" s="856"/>
      <c r="DSB123" s="856"/>
      <c r="DSC123" s="856"/>
      <c r="DSD123" s="856"/>
      <c r="DSE123" s="856"/>
      <c r="DSF123" s="856"/>
      <c r="DSG123" s="856"/>
      <c r="DSH123" s="856"/>
      <c r="DSI123" s="856"/>
      <c r="DSJ123" s="856"/>
      <c r="DSK123" s="856"/>
      <c r="DSL123" s="856"/>
      <c r="DSM123" s="856"/>
      <c r="DSN123" s="856"/>
      <c r="DSO123" s="856"/>
      <c r="DSP123" s="856"/>
      <c r="DSQ123" s="856"/>
      <c r="DSR123" s="856"/>
      <c r="DSS123" s="856"/>
      <c r="DST123" s="856"/>
      <c r="DSU123" s="856"/>
      <c r="DSV123" s="856"/>
      <c r="DSW123" s="856"/>
      <c r="DSX123" s="856"/>
      <c r="DSY123" s="856"/>
      <c r="DSZ123" s="856"/>
      <c r="DTA123" s="856"/>
      <c r="DTB123" s="856"/>
      <c r="DTC123" s="856"/>
      <c r="DTD123" s="856"/>
      <c r="DTE123" s="856"/>
      <c r="DTF123" s="856"/>
      <c r="DTG123" s="856"/>
      <c r="DTH123" s="856"/>
      <c r="DTI123" s="856"/>
      <c r="DTJ123" s="856"/>
      <c r="DTK123" s="856"/>
      <c r="DTL123" s="856"/>
      <c r="DTM123" s="856"/>
      <c r="DTN123" s="856"/>
      <c r="DTO123" s="856"/>
      <c r="DTP123" s="856"/>
      <c r="DTQ123" s="856"/>
      <c r="DTR123" s="856"/>
      <c r="DTS123" s="856"/>
      <c r="DTT123" s="856"/>
      <c r="DTU123" s="856"/>
      <c r="DTV123" s="856"/>
      <c r="DTW123" s="856"/>
      <c r="DTX123" s="856"/>
      <c r="DTY123" s="856"/>
      <c r="DTZ123" s="856"/>
      <c r="DUA123" s="856"/>
      <c r="DUB123" s="856"/>
      <c r="DUC123" s="856"/>
      <c r="DUD123" s="856"/>
      <c r="DUE123" s="856"/>
      <c r="DUF123" s="856"/>
      <c r="DUG123" s="856"/>
      <c r="DUH123" s="856"/>
      <c r="DUI123" s="856"/>
      <c r="DUJ123" s="856"/>
      <c r="DUK123" s="856"/>
      <c r="DUL123" s="856"/>
      <c r="DUM123" s="856"/>
      <c r="DUN123" s="856"/>
      <c r="DUO123" s="856"/>
      <c r="DUP123" s="856"/>
      <c r="DUQ123" s="856"/>
      <c r="DUR123" s="856"/>
      <c r="DUS123" s="856"/>
      <c r="DUT123" s="856"/>
      <c r="DUU123" s="856"/>
      <c r="DUV123" s="856"/>
      <c r="DUW123" s="856"/>
      <c r="DUX123" s="856"/>
      <c r="DUY123" s="856"/>
      <c r="DUZ123" s="856"/>
      <c r="DVA123" s="856"/>
      <c r="DVB123" s="856"/>
      <c r="DVC123" s="856"/>
      <c r="DVD123" s="856"/>
      <c r="DVE123" s="856"/>
      <c r="DVF123" s="856"/>
      <c r="DVG123" s="856"/>
      <c r="DVH123" s="856"/>
      <c r="DVI123" s="856"/>
      <c r="DVJ123" s="856"/>
      <c r="DVK123" s="856"/>
      <c r="DVL123" s="856"/>
      <c r="DVM123" s="856"/>
      <c r="DVN123" s="856"/>
      <c r="DVO123" s="856"/>
      <c r="DVP123" s="856"/>
      <c r="DVQ123" s="856"/>
      <c r="DVR123" s="856"/>
      <c r="DVS123" s="856"/>
      <c r="DVT123" s="856"/>
      <c r="DVU123" s="856"/>
      <c r="DVV123" s="856"/>
      <c r="DVW123" s="856"/>
      <c r="DVX123" s="856"/>
      <c r="DVY123" s="856"/>
      <c r="DVZ123" s="856"/>
      <c r="DWA123" s="856"/>
      <c r="DWB123" s="856"/>
      <c r="DWC123" s="856"/>
      <c r="DWD123" s="856"/>
      <c r="DWE123" s="856"/>
      <c r="DWF123" s="856"/>
      <c r="DWG123" s="856"/>
      <c r="DWH123" s="856"/>
      <c r="DWI123" s="856"/>
      <c r="DWJ123" s="856"/>
      <c r="DWK123" s="856"/>
      <c r="DWL123" s="856"/>
      <c r="DWM123" s="856"/>
      <c r="DWN123" s="856"/>
      <c r="DWO123" s="856"/>
      <c r="DWP123" s="856"/>
      <c r="DWQ123" s="856"/>
      <c r="DWR123" s="856"/>
      <c r="DWS123" s="856"/>
      <c r="DWT123" s="856"/>
      <c r="DWU123" s="856"/>
      <c r="DWV123" s="856"/>
      <c r="DWW123" s="856"/>
      <c r="DWX123" s="856"/>
      <c r="DWY123" s="856"/>
      <c r="DWZ123" s="856"/>
      <c r="DXA123" s="856"/>
      <c r="DXB123" s="856"/>
      <c r="DXC123" s="856"/>
      <c r="DXD123" s="856"/>
      <c r="DXE123" s="856"/>
      <c r="DXF123" s="856"/>
      <c r="DXG123" s="856"/>
      <c r="DXH123" s="856"/>
      <c r="DXI123" s="856"/>
      <c r="DXJ123" s="856"/>
      <c r="DXK123" s="856"/>
      <c r="DXL123" s="856"/>
      <c r="DXM123" s="856"/>
      <c r="DXN123" s="856"/>
      <c r="DXO123" s="856"/>
      <c r="DXP123" s="856"/>
      <c r="DXQ123" s="856"/>
      <c r="DXR123" s="856"/>
      <c r="DXS123" s="856"/>
      <c r="DXT123" s="856"/>
      <c r="DXU123" s="856"/>
      <c r="DXV123" s="856"/>
      <c r="DXW123" s="856"/>
      <c r="DXX123" s="856"/>
      <c r="DXY123" s="856"/>
      <c r="DXZ123" s="856"/>
      <c r="DYA123" s="856"/>
      <c r="DYB123" s="856"/>
      <c r="DYC123" s="856"/>
      <c r="DYD123" s="856"/>
      <c r="DYE123" s="856"/>
      <c r="DYF123" s="856"/>
      <c r="DYG123" s="856"/>
      <c r="DYH123" s="856"/>
      <c r="DYI123" s="856"/>
      <c r="DYJ123" s="856"/>
      <c r="DYK123" s="856"/>
      <c r="DYL123" s="856"/>
      <c r="DYM123" s="856"/>
      <c r="DYN123" s="856"/>
      <c r="DYO123" s="856"/>
      <c r="DYP123" s="856"/>
      <c r="DYQ123" s="856"/>
      <c r="DYR123" s="856"/>
      <c r="DYS123" s="856"/>
      <c r="DYT123" s="856"/>
      <c r="DYU123" s="856"/>
      <c r="DYV123" s="856"/>
      <c r="DYW123" s="856"/>
      <c r="DYX123" s="856"/>
      <c r="DYY123" s="856"/>
      <c r="DYZ123" s="856"/>
      <c r="DZA123" s="856"/>
      <c r="DZB123" s="856"/>
      <c r="DZC123" s="856"/>
      <c r="DZD123" s="856"/>
      <c r="DZE123" s="856"/>
      <c r="DZF123" s="856"/>
      <c r="DZG123" s="856"/>
      <c r="DZH123" s="856"/>
      <c r="DZI123" s="856"/>
      <c r="DZJ123" s="856"/>
      <c r="DZK123" s="856"/>
      <c r="DZL123" s="856"/>
      <c r="DZM123" s="856"/>
      <c r="DZN123" s="856"/>
      <c r="DZO123" s="856"/>
      <c r="DZP123" s="856"/>
      <c r="DZQ123" s="856"/>
      <c r="DZR123" s="856"/>
      <c r="DZS123" s="856"/>
      <c r="DZT123" s="856"/>
      <c r="DZU123" s="856"/>
      <c r="DZV123" s="856"/>
      <c r="DZW123" s="856"/>
      <c r="DZX123" s="856"/>
      <c r="DZY123" s="856"/>
      <c r="DZZ123" s="856"/>
      <c r="EAA123" s="856"/>
      <c r="EAB123" s="856"/>
      <c r="EAC123" s="856"/>
      <c r="EAD123" s="856"/>
      <c r="EAE123" s="856"/>
      <c r="EAF123" s="856"/>
      <c r="EAG123" s="856"/>
      <c r="EAH123" s="856"/>
      <c r="EAI123" s="856"/>
      <c r="EAJ123" s="856"/>
      <c r="EAK123" s="856"/>
      <c r="EAL123" s="856"/>
      <c r="EAM123" s="856"/>
      <c r="EAN123" s="856"/>
      <c r="EAO123" s="856"/>
      <c r="EAP123" s="856"/>
      <c r="EAQ123" s="856"/>
      <c r="EAR123" s="856"/>
      <c r="EAS123" s="856"/>
      <c r="EAT123" s="856"/>
      <c r="EAU123" s="856"/>
      <c r="EAV123" s="856"/>
      <c r="EAW123" s="856"/>
      <c r="EAX123" s="856"/>
      <c r="EAY123" s="856"/>
      <c r="EAZ123" s="856"/>
      <c r="EBA123" s="856"/>
      <c r="EBB123" s="856"/>
      <c r="EBC123" s="856"/>
      <c r="EBD123" s="856"/>
      <c r="EBE123" s="856"/>
      <c r="EBF123" s="856"/>
      <c r="EBG123" s="856"/>
      <c r="EBH123" s="856"/>
      <c r="EBI123" s="856"/>
      <c r="EBJ123" s="856"/>
      <c r="EBK123" s="856"/>
      <c r="EBL123" s="856"/>
      <c r="EBM123" s="856"/>
      <c r="EBN123" s="856"/>
      <c r="EBO123" s="856"/>
      <c r="EBP123" s="856"/>
      <c r="EBQ123" s="856"/>
      <c r="EBR123" s="856"/>
      <c r="EBS123" s="856"/>
      <c r="EBT123" s="856"/>
      <c r="EBU123" s="856"/>
      <c r="EBV123" s="856"/>
      <c r="EBW123" s="856"/>
      <c r="EBX123" s="856"/>
      <c r="EBY123" s="856"/>
      <c r="EBZ123" s="856"/>
      <c r="ECA123" s="856"/>
      <c r="ECB123" s="856"/>
      <c r="ECC123" s="856"/>
      <c r="ECD123" s="856"/>
      <c r="ECE123" s="856"/>
      <c r="ECF123" s="856"/>
      <c r="ECG123" s="856"/>
      <c r="ECH123" s="856"/>
      <c r="ECI123" s="856"/>
      <c r="ECJ123" s="856"/>
      <c r="ECK123" s="856"/>
      <c r="ECL123" s="856"/>
      <c r="ECM123" s="856"/>
      <c r="ECN123" s="856"/>
      <c r="ECO123" s="856"/>
      <c r="ECP123" s="856"/>
      <c r="ECQ123" s="856"/>
      <c r="ECR123" s="856"/>
      <c r="ECS123" s="856"/>
      <c r="ECT123" s="856"/>
      <c r="ECU123" s="856"/>
      <c r="ECV123" s="856"/>
      <c r="ECW123" s="856"/>
      <c r="ECX123" s="856"/>
      <c r="ECY123" s="856"/>
      <c r="ECZ123" s="856"/>
      <c r="EDA123" s="856"/>
      <c r="EDB123" s="856"/>
      <c r="EDC123" s="856"/>
      <c r="EDD123" s="856"/>
      <c r="EDE123" s="856"/>
      <c r="EDF123" s="856"/>
      <c r="EDG123" s="856"/>
      <c r="EDH123" s="856"/>
      <c r="EDI123" s="856"/>
      <c r="EDJ123" s="856"/>
      <c r="EDK123" s="856"/>
      <c r="EDL123" s="856"/>
      <c r="EDM123" s="856"/>
      <c r="EDN123" s="856"/>
      <c r="EDO123" s="856"/>
      <c r="EDP123" s="856"/>
      <c r="EDQ123" s="856"/>
      <c r="EDR123" s="856"/>
      <c r="EDS123" s="856"/>
      <c r="EDT123" s="856"/>
      <c r="EDU123" s="856"/>
      <c r="EDV123" s="856"/>
      <c r="EDW123" s="856"/>
      <c r="EDX123" s="856"/>
      <c r="EDY123" s="856"/>
      <c r="EDZ123" s="856"/>
      <c r="EEA123" s="856"/>
      <c r="EEB123" s="856"/>
      <c r="EEC123" s="856"/>
      <c r="EED123" s="856"/>
      <c r="EEE123" s="856"/>
      <c r="EEF123" s="856"/>
      <c r="EEG123" s="856"/>
      <c r="EEH123" s="856"/>
      <c r="EEI123" s="856"/>
      <c r="EEJ123" s="856"/>
      <c r="EEK123" s="856"/>
      <c r="EEL123" s="856"/>
      <c r="EEM123" s="856"/>
      <c r="EEN123" s="856"/>
      <c r="EEO123" s="856"/>
      <c r="EEP123" s="856"/>
      <c r="EEQ123" s="856"/>
      <c r="EER123" s="856"/>
      <c r="EES123" s="856"/>
      <c r="EET123" s="856"/>
      <c r="EEU123" s="856"/>
      <c r="EEV123" s="856"/>
      <c r="EEW123" s="856"/>
      <c r="EEX123" s="856"/>
      <c r="EEY123" s="856"/>
      <c r="EEZ123" s="856"/>
      <c r="EFA123" s="856"/>
      <c r="EFB123" s="856"/>
      <c r="EFC123" s="856"/>
      <c r="EFD123" s="856"/>
      <c r="EFE123" s="856"/>
      <c r="EFF123" s="856"/>
      <c r="EFG123" s="856"/>
      <c r="EFH123" s="856"/>
      <c r="EFI123" s="856"/>
      <c r="EFJ123" s="856"/>
      <c r="EFK123" s="856"/>
      <c r="EFL123" s="856"/>
      <c r="EFM123" s="856"/>
      <c r="EFN123" s="856"/>
      <c r="EFO123" s="856"/>
      <c r="EFP123" s="856"/>
      <c r="EFQ123" s="856"/>
      <c r="EFR123" s="856"/>
      <c r="EFS123" s="856"/>
      <c r="EFT123" s="856"/>
      <c r="EFU123" s="856"/>
      <c r="EFV123" s="856"/>
      <c r="EFW123" s="856"/>
      <c r="EFX123" s="856"/>
      <c r="EFY123" s="856"/>
      <c r="EFZ123" s="856"/>
      <c r="EGA123" s="856"/>
      <c r="EGB123" s="856"/>
      <c r="EGC123" s="856"/>
      <c r="EGD123" s="856"/>
      <c r="EGE123" s="856"/>
      <c r="EGF123" s="856"/>
      <c r="EGG123" s="856"/>
      <c r="EGH123" s="856"/>
      <c r="EGI123" s="856"/>
      <c r="EGJ123" s="856"/>
      <c r="EGK123" s="856"/>
      <c r="EGL123" s="856"/>
      <c r="EGM123" s="856"/>
      <c r="EGN123" s="856"/>
      <c r="EGO123" s="856"/>
      <c r="EGP123" s="856"/>
      <c r="EGQ123" s="856"/>
      <c r="EGR123" s="856"/>
      <c r="EGS123" s="856"/>
      <c r="EGT123" s="856"/>
      <c r="EGU123" s="856"/>
      <c r="EGV123" s="856"/>
      <c r="EGW123" s="856"/>
      <c r="EGX123" s="856"/>
      <c r="EGY123" s="856"/>
      <c r="EGZ123" s="856"/>
      <c r="EHA123" s="856"/>
      <c r="EHB123" s="856"/>
      <c r="EHC123" s="856"/>
      <c r="EHD123" s="856"/>
      <c r="EHE123" s="856"/>
      <c r="EHF123" s="856"/>
      <c r="EHG123" s="856"/>
      <c r="EHH123" s="856"/>
      <c r="EHI123" s="856"/>
      <c r="EHJ123" s="856"/>
      <c r="EHK123" s="856"/>
      <c r="EHL123" s="856"/>
      <c r="EHM123" s="856"/>
      <c r="EHN123" s="856"/>
      <c r="EHO123" s="856"/>
      <c r="EHP123" s="856"/>
      <c r="EHQ123" s="856"/>
      <c r="EHR123" s="856"/>
      <c r="EHS123" s="856"/>
      <c r="EHT123" s="856"/>
      <c r="EHU123" s="856"/>
      <c r="EHV123" s="856"/>
      <c r="EHW123" s="856"/>
      <c r="EHX123" s="856"/>
      <c r="EHY123" s="856"/>
      <c r="EHZ123" s="856"/>
      <c r="EIA123" s="856"/>
      <c r="EIB123" s="856"/>
      <c r="EIC123" s="856"/>
      <c r="EID123" s="856"/>
      <c r="EIE123" s="856"/>
      <c r="EIF123" s="856"/>
      <c r="EIG123" s="856"/>
      <c r="EIH123" s="856"/>
      <c r="EII123" s="856"/>
      <c r="EIJ123" s="856"/>
      <c r="EIK123" s="856"/>
      <c r="EIL123" s="856"/>
      <c r="EIM123" s="856"/>
      <c r="EIN123" s="856"/>
      <c r="EIO123" s="856"/>
      <c r="EIP123" s="856"/>
      <c r="EIQ123" s="856"/>
      <c r="EIR123" s="856"/>
      <c r="EIS123" s="856"/>
      <c r="EIT123" s="856"/>
      <c r="EIU123" s="856"/>
      <c r="EIV123" s="856"/>
      <c r="EIW123" s="856"/>
      <c r="EIX123" s="856"/>
      <c r="EIY123" s="856"/>
      <c r="EIZ123" s="856"/>
      <c r="EJA123" s="856"/>
      <c r="EJB123" s="856"/>
      <c r="EJC123" s="856"/>
      <c r="EJD123" s="856"/>
      <c r="EJE123" s="856"/>
      <c r="EJF123" s="856"/>
      <c r="EJG123" s="856"/>
      <c r="EJH123" s="856"/>
      <c r="EJI123" s="856"/>
      <c r="EJJ123" s="856"/>
      <c r="EJK123" s="856"/>
      <c r="EJL123" s="856"/>
      <c r="EJM123" s="856"/>
      <c r="EJN123" s="856"/>
      <c r="EJO123" s="856"/>
      <c r="EJP123" s="856"/>
      <c r="EJQ123" s="856"/>
      <c r="EJR123" s="856"/>
      <c r="EJS123" s="856"/>
      <c r="EJT123" s="856"/>
      <c r="EJU123" s="856"/>
      <c r="EJV123" s="856"/>
      <c r="EJW123" s="856"/>
      <c r="EJX123" s="856"/>
      <c r="EJY123" s="856"/>
      <c r="EJZ123" s="856"/>
      <c r="EKA123" s="856"/>
      <c r="EKB123" s="856"/>
      <c r="EKC123" s="856"/>
      <c r="EKD123" s="856"/>
      <c r="EKE123" s="856"/>
      <c r="EKF123" s="856"/>
      <c r="EKG123" s="856"/>
      <c r="EKH123" s="856"/>
      <c r="EKI123" s="856"/>
      <c r="EKJ123" s="856"/>
      <c r="EKK123" s="856"/>
      <c r="EKL123" s="856"/>
      <c r="EKM123" s="856"/>
      <c r="EKN123" s="856"/>
      <c r="EKO123" s="856"/>
      <c r="EKP123" s="856"/>
      <c r="EKQ123" s="856"/>
      <c r="EKR123" s="856"/>
      <c r="EKS123" s="856"/>
      <c r="EKT123" s="856"/>
      <c r="EKU123" s="856"/>
      <c r="EKV123" s="856"/>
      <c r="EKW123" s="856"/>
      <c r="EKX123" s="856"/>
      <c r="EKY123" s="856"/>
      <c r="EKZ123" s="856"/>
      <c r="ELA123" s="856"/>
      <c r="ELB123" s="856"/>
      <c r="ELC123" s="856"/>
      <c r="ELD123" s="856"/>
      <c r="ELE123" s="856"/>
      <c r="ELF123" s="856"/>
      <c r="ELG123" s="856"/>
      <c r="ELH123" s="856"/>
      <c r="ELI123" s="856"/>
      <c r="ELJ123" s="856"/>
      <c r="ELK123" s="856"/>
      <c r="ELL123" s="856"/>
      <c r="ELM123" s="856"/>
      <c r="ELN123" s="856"/>
      <c r="ELO123" s="856"/>
      <c r="ELP123" s="856"/>
      <c r="ELQ123" s="856"/>
      <c r="ELR123" s="856"/>
      <c r="ELS123" s="856"/>
      <c r="ELT123" s="856"/>
      <c r="ELU123" s="856"/>
      <c r="ELV123" s="856"/>
      <c r="ELW123" s="856"/>
      <c r="ELX123" s="856"/>
      <c r="ELY123" s="856"/>
      <c r="ELZ123" s="856"/>
      <c r="EMA123" s="856"/>
      <c r="EMB123" s="856"/>
      <c r="EMC123" s="856"/>
      <c r="EMD123" s="856"/>
      <c r="EME123" s="856"/>
      <c r="EMF123" s="856"/>
      <c r="EMG123" s="856"/>
      <c r="EMH123" s="856"/>
      <c r="EMI123" s="856"/>
      <c r="EMJ123" s="856"/>
      <c r="EMK123" s="856"/>
      <c r="EML123" s="856"/>
      <c r="EMM123" s="856"/>
      <c r="EMN123" s="856"/>
      <c r="EMO123" s="856"/>
      <c r="EMP123" s="856"/>
      <c r="EMQ123" s="856"/>
      <c r="EMR123" s="856"/>
      <c r="EMS123" s="856"/>
      <c r="EMT123" s="856"/>
      <c r="EMU123" s="856"/>
      <c r="EMV123" s="856"/>
      <c r="EMW123" s="856"/>
      <c r="EMX123" s="856"/>
      <c r="EMY123" s="856"/>
      <c r="EMZ123" s="856"/>
      <c r="ENA123" s="856"/>
      <c r="ENB123" s="856"/>
      <c r="ENC123" s="856"/>
      <c r="END123" s="856"/>
      <c r="ENE123" s="856"/>
      <c r="ENF123" s="856"/>
      <c r="ENG123" s="856"/>
      <c r="ENH123" s="856"/>
      <c r="ENI123" s="856"/>
      <c r="ENJ123" s="856"/>
      <c r="ENK123" s="856"/>
      <c r="ENL123" s="856"/>
      <c r="ENM123" s="856"/>
      <c r="ENN123" s="856"/>
      <c r="ENO123" s="856"/>
      <c r="ENP123" s="856"/>
      <c r="ENQ123" s="856"/>
      <c r="ENR123" s="856"/>
      <c r="ENS123" s="856"/>
      <c r="ENT123" s="856"/>
      <c r="ENU123" s="856"/>
      <c r="ENV123" s="856"/>
      <c r="ENW123" s="856"/>
      <c r="ENX123" s="856"/>
      <c r="ENY123" s="856"/>
      <c r="ENZ123" s="856"/>
      <c r="EOA123" s="856"/>
      <c r="EOB123" s="856"/>
      <c r="EOC123" s="856"/>
      <c r="EOD123" s="856"/>
      <c r="EOE123" s="856"/>
      <c r="EOF123" s="856"/>
      <c r="EOG123" s="856"/>
      <c r="EOH123" s="856"/>
      <c r="EOI123" s="856"/>
      <c r="EOJ123" s="856"/>
      <c r="EOK123" s="856"/>
      <c r="EOL123" s="856"/>
      <c r="EOM123" s="856"/>
      <c r="EON123" s="856"/>
      <c r="EOO123" s="856"/>
      <c r="EOP123" s="856"/>
      <c r="EOQ123" s="856"/>
      <c r="EOR123" s="856"/>
      <c r="EOS123" s="856"/>
      <c r="EOT123" s="856"/>
      <c r="EOU123" s="856"/>
      <c r="EOV123" s="856"/>
      <c r="EOW123" s="856"/>
      <c r="EOX123" s="856"/>
      <c r="EOY123" s="856"/>
      <c r="EOZ123" s="856"/>
      <c r="EPA123" s="856"/>
      <c r="EPB123" s="856"/>
      <c r="EPC123" s="856"/>
      <c r="EPD123" s="856"/>
      <c r="EPE123" s="856"/>
      <c r="EPF123" s="856"/>
      <c r="EPG123" s="856"/>
      <c r="EPH123" s="856"/>
      <c r="EPI123" s="856"/>
      <c r="EPJ123" s="856"/>
      <c r="EPK123" s="856"/>
      <c r="EPL123" s="856"/>
      <c r="EPM123" s="856"/>
      <c r="EPN123" s="856"/>
      <c r="EPO123" s="856"/>
      <c r="EPP123" s="856"/>
      <c r="EPQ123" s="856"/>
      <c r="EPR123" s="856"/>
      <c r="EPS123" s="856"/>
      <c r="EPT123" s="856"/>
      <c r="EPU123" s="856"/>
      <c r="EPV123" s="856"/>
      <c r="EPW123" s="856"/>
      <c r="EPX123" s="856"/>
      <c r="EPY123" s="856"/>
      <c r="EPZ123" s="856"/>
      <c r="EQA123" s="856"/>
      <c r="EQB123" s="856"/>
      <c r="EQC123" s="856"/>
      <c r="EQD123" s="856"/>
      <c r="EQE123" s="856"/>
      <c r="EQF123" s="856"/>
      <c r="EQG123" s="856"/>
      <c r="EQH123" s="856"/>
      <c r="EQI123" s="856"/>
      <c r="EQJ123" s="856"/>
      <c r="EQK123" s="856"/>
      <c r="EQL123" s="856"/>
      <c r="EQM123" s="856"/>
      <c r="EQN123" s="856"/>
      <c r="EQO123" s="856"/>
      <c r="EQP123" s="856"/>
      <c r="EQQ123" s="856"/>
      <c r="EQR123" s="856"/>
      <c r="EQS123" s="856"/>
      <c r="EQT123" s="856"/>
      <c r="EQU123" s="856"/>
      <c r="EQV123" s="856"/>
      <c r="EQW123" s="856"/>
      <c r="EQX123" s="856"/>
      <c r="EQY123" s="856"/>
      <c r="EQZ123" s="856"/>
      <c r="ERA123" s="856"/>
      <c r="ERB123" s="856"/>
      <c r="ERC123" s="856"/>
      <c r="ERD123" s="856"/>
      <c r="ERE123" s="856"/>
      <c r="ERF123" s="856"/>
      <c r="ERG123" s="856"/>
      <c r="ERH123" s="856"/>
      <c r="ERI123" s="856"/>
      <c r="ERJ123" s="856"/>
      <c r="ERK123" s="856"/>
      <c r="ERL123" s="856"/>
      <c r="ERM123" s="856"/>
      <c r="ERN123" s="856"/>
      <c r="ERO123" s="856"/>
      <c r="ERP123" s="856"/>
      <c r="ERQ123" s="856"/>
      <c r="ERR123" s="856"/>
      <c r="ERS123" s="856"/>
      <c r="ERT123" s="856"/>
      <c r="ERU123" s="856"/>
      <c r="ERV123" s="856"/>
      <c r="ERW123" s="856"/>
      <c r="ERX123" s="856"/>
      <c r="ERY123" s="856"/>
      <c r="ERZ123" s="856"/>
      <c r="ESA123" s="856"/>
      <c r="ESB123" s="856"/>
      <c r="ESC123" s="856"/>
      <c r="ESD123" s="856"/>
      <c r="ESE123" s="856"/>
      <c r="ESF123" s="856"/>
      <c r="ESG123" s="856"/>
      <c r="ESH123" s="856"/>
      <c r="ESI123" s="856"/>
      <c r="ESJ123" s="856"/>
      <c r="ESK123" s="856"/>
      <c r="ESL123" s="856"/>
      <c r="ESM123" s="856"/>
      <c r="ESN123" s="856"/>
      <c r="ESO123" s="856"/>
      <c r="ESP123" s="856"/>
      <c r="ESQ123" s="856"/>
      <c r="ESR123" s="856"/>
      <c r="ESS123" s="856"/>
      <c r="EST123" s="856"/>
      <c r="ESU123" s="856"/>
      <c r="ESV123" s="856"/>
      <c r="ESW123" s="856"/>
      <c r="ESX123" s="856"/>
      <c r="ESY123" s="856"/>
      <c r="ESZ123" s="856"/>
      <c r="ETA123" s="856"/>
      <c r="ETB123" s="856"/>
      <c r="ETC123" s="856"/>
      <c r="ETD123" s="856"/>
      <c r="ETE123" s="856"/>
      <c r="ETF123" s="856"/>
      <c r="ETG123" s="856"/>
      <c r="ETH123" s="856"/>
      <c r="ETI123" s="856"/>
      <c r="ETJ123" s="856"/>
      <c r="ETK123" s="856"/>
      <c r="ETL123" s="856"/>
      <c r="ETM123" s="856"/>
      <c r="ETN123" s="856"/>
      <c r="ETO123" s="856"/>
      <c r="ETP123" s="856"/>
      <c r="ETQ123" s="856"/>
      <c r="ETR123" s="856"/>
      <c r="ETS123" s="856"/>
      <c r="ETT123" s="856"/>
      <c r="ETU123" s="856"/>
      <c r="ETV123" s="856"/>
      <c r="ETW123" s="856"/>
      <c r="ETX123" s="856"/>
      <c r="ETY123" s="856"/>
      <c r="ETZ123" s="856"/>
      <c r="EUA123" s="856"/>
      <c r="EUB123" s="856"/>
      <c r="EUC123" s="856"/>
      <c r="EUD123" s="856"/>
      <c r="EUE123" s="856"/>
      <c r="EUF123" s="856"/>
      <c r="EUG123" s="856"/>
      <c r="EUH123" s="856"/>
      <c r="EUI123" s="856"/>
      <c r="EUJ123" s="856"/>
      <c r="EUK123" s="856"/>
      <c r="EUL123" s="856"/>
      <c r="EUM123" s="856"/>
      <c r="EUN123" s="856"/>
      <c r="EUO123" s="856"/>
      <c r="EUP123" s="856"/>
      <c r="EUQ123" s="856"/>
      <c r="EUR123" s="856"/>
      <c r="EUS123" s="856"/>
      <c r="EUT123" s="856"/>
      <c r="EUU123" s="856"/>
      <c r="EUV123" s="856"/>
      <c r="EUW123" s="856"/>
      <c r="EUX123" s="856"/>
      <c r="EUY123" s="856"/>
      <c r="EUZ123" s="856"/>
      <c r="EVA123" s="856"/>
      <c r="EVB123" s="856"/>
      <c r="EVC123" s="856"/>
      <c r="EVD123" s="856"/>
      <c r="EVE123" s="856"/>
      <c r="EVF123" s="856"/>
      <c r="EVG123" s="856"/>
      <c r="EVH123" s="856"/>
      <c r="EVI123" s="856"/>
      <c r="EVJ123" s="856"/>
      <c r="EVK123" s="856"/>
      <c r="EVL123" s="856"/>
      <c r="EVM123" s="856"/>
      <c r="EVN123" s="856"/>
      <c r="EVO123" s="856"/>
      <c r="EVP123" s="856"/>
      <c r="EVQ123" s="856"/>
      <c r="EVR123" s="856"/>
      <c r="EVS123" s="856"/>
      <c r="EVT123" s="856"/>
      <c r="EVU123" s="856"/>
      <c r="EVV123" s="856"/>
      <c r="EVW123" s="856"/>
      <c r="EVX123" s="856"/>
      <c r="EVY123" s="856"/>
      <c r="EVZ123" s="856"/>
      <c r="EWA123" s="856"/>
      <c r="EWB123" s="856"/>
      <c r="EWC123" s="856"/>
      <c r="EWD123" s="856"/>
      <c r="EWE123" s="856"/>
      <c r="EWF123" s="856"/>
      <c r="EWG123" s="856"/>
      <c r="EWH123" s="856"/>
      <c r="EWI123" s="856"/>
      <c r="EWJ123" s="856"/>
      <c r="EWK123" s="856"/>
      <c r="EWL123" s="856"/>
      <c r="EWM123" s="856"/>
      <c r="EWN123" s="856"/>
      <c r="EWO123" s="856"/>
      <c r="EWP123" s="856"/>
      <c r="EWQ123" s="856"/>
      <c r="EWR123" s="856"/>
      <c r="EWS123" s="856"/>
      <c r="EWT123" s="856"/>
      <c r="EWU123" s="856"/>
      <c r="EWV123" s="856"/>
      <c r="EWW123" s="856"/>
      <c r="EWX123" s="856"/>
      <c r="EWY123" s="856"/>
      <c r="EWZ123" s="856"/>
      <c r="EXA123" s="856"/>
      <c r="EXB123" s="856"/>
      <c r="EXC123" s="856"/>
      <c r="EXD123" s="856"/>
      <c r="EXE123" s="856"/>
      <c r="EXF123" s="856"/>
      <c r="EXG123" s="856"/>
      <c r="EXH123" s="856"/>
      <c r="EXI123" s="856"/>
      <c r="EXJ123" s="856"/>
      <c r="EXK123" s="856"/>
      <c r="EXL123" s="856"/>
      <c r="EXM123" s="856"/>
      <c r="EXN123" s="856"/>
      <c r="EXO123" s="856"/>
      <c r="EXP123" s="856"/>
      <c r="EXQ123" s="856"/>
      <c r="EXR123" s="856"/>
      <c r="EXS123" s="856"/>
      <c r="EXT123" s="856"/>
      <c r="EXU123" s="856"/>
      <c r="EXV123" s="856"/>
      <c r="EXW123" s="856"/>
      <c r="EXX123" s="856"/>
      <c r="EXY123" s="856"/>
      <c r="EXZ123" s="856"/>
      <c r="EYA123" s="856"/>
      <c r="EYB123" s="856"/>
      <c r="EYC123" s="856"/>
      <c r="EYD123" s="856"/>
      <c r="EYE123" s="856"/>
      <c r="EYF123" s="856"/>
      <c r="EYG123" s="856"/>
      <c r="EYH123" s="856"/>
      <c r="EYI123" s="856"/>
      <c r="EYJ123" s="856"/>
      <c r="EYK123" s="856"/>
      <c r="EYL123" s="856"/>
      <c r="EYM123" s="856"/>
      <c r="EYN123" s="856"/>
      <c r="EYO123" s="856"/>
      <c r="EYP123" s="856"/>
      <c r="EYQ123" s="856"/>
      <c r="EYR123" s="856"/>
      <c r="EYS123" s="856"/>
      <c r="EYT123" s="856"/>
      <c r="EYU123" s="856"/>
      <c r="EYV123" s="856"/>
      <c r="EYW123" s="856"/>
      <c r="EYX123" s="856"/>
      <c r="EYY123" s="856"/>
      <c r="EYZ123" s="856"/>
      <c r="EZA123" s="856"/>
      <c r="EZB123" s="856"/>
      <c r="EZC123" s="856"/>
      <c r="EZD123" s="856"/>
      <c r="EZE123" s="856"/>
      <c r="EZF123" s="856"/>
      <c r="EZG123" s="856"/>
      <c r="EZH123" s="856"/>
      <c r="EZI123" s="856"/>
      <c r="EZJ123" s="856"/>
      <c r="EZK123" s="856"/>
      <c r="EZL123" s="856"/>
      <c r="EZM123" s="856"/>
      <c r="EZN123" s="856"/>
      <c r="EZO123" s="856"/>
      <c r="EZP123" s="856"/>
      <c r="EZQ123" s="856"/>
      <c r="EZR123" s="856"/>
      <c r="EZS123" s="856"/>
      <c r="EZT123" s="856"/>
      <c r="EZU123" s="856"/>
      <c r="EZV123" s="856"/>
      <c r="EZW123" s="856"/>
      <c r="EZX123" s="856"/>
      <c r="EZY123" s="856"/>
      <c r="EZZ123" s="856"/>
      <c r="FAA123" s="856"/>
      <c r="FAB123" s="856"/>
      <c r="FAC123" s="856"/>
      <c r="FAD123" s="856"/>
      <c r="FAE123" s="856"/>
      <c r="FAF123" s="856"/>
      <c r="FAG123" s="856"/>
      <c r="FAH123" s="856"/>
      <c r="FAI123" s="856"/>
      <c r="FAJ123" s="856"/>
      <c r="FAK123" s="856"/>
      <c r="FAL123" s="856"/>
      <c r="FAM123" s="856"/>
      <c r="FAN123" s="856"/>
      <c r="FAO123" s="856"/>
      <c r="FAP123" s="856"/>
      <c r="FAQ123" s="856"/>
      <c r="FAR123" s="856"/>
      <c r="FAS123" s="856"/>
      <c r="FAT123" s="856"/>
      <c r="FAU123" s="856"/>
      <c r="FAV123" s="856"/>
      <c r="FAW123" s="856"/>
      <c r="FAX123" s="856"/>
      <c r="FAY123" s="856"/>
      <c r="FAZ123" s="856"/>
      <c r="FBA123" s="856"/>
      <c r="FBB123" s="856"/>
      <c r="FBC123" s="856"/>
      <c r="FBD123" s="856"/>
      <c r="FBE123" s="856"/>
      <c r="FBF123" s="856"/>
      <c r="FBG123" s="856"/>
      <c r="FBH123" s="856"/>
      <c r="FBI123" s="856"/>
      <c r="FBJ123" s="856"/>
      <c r="FBK123" s="856"/>
      <c r="FBL123" s="856"/>
      <c r="FBM123" s="856"/>
      <c r="FBN123" s="856"/>
      <c r="FBO123" s="856"/>
      <c r="FBP123" s="856"/>
      <c r="FBQ123" s="856"/>
      <c r="FBR123" s="856"/>
      <c r="FBS123" s="856"/>
      <c r="FBT123" s="856"/>
      <c r="FBU123" s="856"/>
      <c r="FBV123" s="856"/>
      <c r="FBW123" s="856"/>
      <c r="FBX123" s="856"/>
      <c r="FBY123" s="856"/>
      <c r="FBZ123" s="856"/>
      <c r="FCA123" s="856"/>
      <c r="FCB123" s="856"/>
      <c r="FCC123" s="856"/>
      <c r="FCD123" s="856"/>
      <c r="FCE123" s="856"/>
      <c r="FCF123" s="856"/>
      <c r="FCG123" s="856"/>
      <c r="FCH123" s="856"/>
      <c r="FCI123" s="856"/>
      <c r="FCJ123" s="856"/>
      <c r="FCK123" s="856"/>
      <c r="FCL123" s="856"/>
      <c r="FCM123" s="856"/>
      <c r="FCN123" s="856"/>
      <c r="FCO123" s="856"/>
      <c r="FCP123" s="856"/>
      <c r="FCQ123" s="856"/>
      <c r="FCR123" s="856"/>
      <c r="FCS123" s="856"/>
      <c r="FCT123" s="856"/>
      <c r="FCU123" s="856"/>
      <c r="FCV123" s="856"/>
      <c r="FCW123" s="856"/>
      <c r="FCX123" s="856"/>
      <c r="FCY123" s="856"/>
      <c r="FCZ123" s="856"/>
      <c r="FDA123" s="856"/>
      <c r="FDB123" s="856"/>
      <c r="FDC123" s="856"/>
      <c r="FDD123" s="856"/>
      <c r="FDE123" s="856"/>
      <c r="FDF123" s="856"/>
      <c r="FDG123" s="856"/>
      <c r="FDH123" s="856"/>
      <c r="FDI123" s="856"/>
      <c r="FDJ123" s="856"/>
      <c r="FDK123" s="856"/>
      <c r="FDL123" s="856"/>
      <c r="FDM123" s="856"/>
      <c r="FDN123" s="856"/>
      <c r="FDO123" s="856"/>
      <c r="FDP123" s="856"/>
      <c r="FDQ123" s="856"/>
      <c r="FDR123" s="856"/>
      <c r="FDS123" s="856"/>
      <c r="FDT123" s="856"/>
      <c r="FDU123" s="856"/>
      <c r="FDV123" s="856"/>
      <c r="FDW123" s="856"/>
      <c r="FDX123" s="856"/>
      <c r="FDY123" s="856"/>
      <c r="FDZ123" s="856"/>
      <c r="FEA123" s="856"/>
      <c r="FEB123" s="856"/>
      <c r="FEC123" s="856"/>
      <c r="FED123" s="856"/>
      <c r="FEE123" s="856"/>
      <c r="FEF123" s="856"/>
      <c r="FEG123" s="856"/>
      <c r="FEH123" s="856"/>
      <c r="FEI123" s="856"/>
      <c r="FEJ123" s="856"/>
      <c r="FEK123" s="856"/>
      <c r="FEL123" s="856"/>
      <c r="FEM123" s="856"/>
      <c r="FEN123" s="856"/>
      <c r="FEO123" s="856"/>
      <c r="FEP123" s="856"/>
      <c r="FEQ123" s="856"/>
      <c r="FER123" s="856"/>
      <c r="FES123" s="856"/>
      <c r="FET123" s="856"/>
      <c r="FEU123" s="856"/>
      <c r="FEV123" s="856"/>
      <c r="FEW123" s="856"/>
      <c r="FEX123" s="856"/>
      <c r="FEY123" s="856"/>
      <c r="FEZ123" s="856"/>
      <c r="FFA123" s="856"/>
      <c r="FFB123" s="856"/>
      <c r="FFC123" s="856"/>
      <c r="FFD123" s="856"/>
      <c r="FFE123" s="856"/>
      <c r="FFF123" s="856"/>
      <c r="FFG123" s="856"/>
      <c r="FFH123" s="856"/>
      <c r="FFI123" s="856"/>
      <c r="FFJ123" s="856"/>
      <c r="FFK123" s="856"/>
      <c r="FFL123" s="856"/>
      <c r="FFM123" s="856"/>
      <c r="FFN123" s="856"/>
      <c r="FFO123" s="856"/>
      <c r="FFP123" s="856"/>
      <c r="FFQ123" s="856"/>
      <c r="FFR123" s="856"/>
      <c r="FFS123" s="856"/>
      <c r="FFT123" s="856"/>
      <c r="FFU123" s="856"/>
      <c r="FFV123" s="856"/>
      <c r="FFW123" s="856"/>
      <c r="FFX123" s="856"/>
      <c r="FFY123" s="856"/>
      <c r="FFZ123" s="856"/>
      <c r="FGA123" s="856"/>
      <c r="FGB123" s="856"/>
      <c r="FGC123" s="856"/>
      <c r="FGD123" s="856"/>
      <c r="FGE123" s="856"/>
      <c r="FGF123" s="856"/>
      <c r="FGG123" s="856"/>
      <c r="FGH123" s="856"/>
      <c r="FGI123" s="856"/>
      <c r="FGJ123" s="856"/>
      <c r="FGK123" s="856"/>
      <c r="FGL123" s="856"/>
      <c r="FGM123" s="856"/>
      <c r="FGN123" s="856"/>
      <c r="FGO123" s="856"/>
      <c r="FGP123" s="856"/>
      <c r="FGQ123" s="856"/>
      <c r="FGR123" s="856"/>
      <c r="FGS123" s="856"/>
      <c r="FGT123" s="856"/>
      <c r="FGU123" s="856"/>
      <c r="FGV123" s="856"/>
      <c r="FGW123" s="856"/>
      <c r="FGX123" s="856"/>
      <c r="FGY123" s="856"/>
      <c r="FGZ123" s="856"/>
      <c r="FHA123" s="856"/>
      <c r="FHB123" s="856"/>
      <c r="FHC123" s="856"/>
      <c r="FHD123" s="856"/>
      <c r="FHE123" s="856"/>
      <c r="FHF123" s="856"/>
      <c r="FHG123" s="856"/>
      <c r="FHH123" s="856"/>
      <c r="FHI123" s="856"/>
      <c r="FHJ123" s="856"/>
      <c r="FHK123" s="856"/>
      <c r="FHL123" s="856"/>
      <c r="FHM123" s="856"/>
      <c r="FHN123" s="856"/>
      <c r="FHO123" s="856"/>
      <c r="FHP123" s="856"/>
      <c r="FHQ123" s="856"/>
      <c r="FHR123" s="856"/>
      <c r="FHS123" s="856"/>
      <c r="FHT123" s="856"/>
      <c r="FHU123" s="856"/>
      <c r="FHV123" s="856"/>
      <c r="FHW123" s="856"/>
      <c r="FHX123" s="856"/>
      <c r="FHY123" s="856"/>
      <c r="FHZ123" s="856"/>
      <c r="FIA123" s="856"/>
      <c r="FIB123" s="856"/>
      <c r="FIC123" s="856"/>
      <c r="FID123" s="856"/>
      <c r="FIE123" s="856"/>
      <c r="FIF123" s="856"/>
      <c r="FIG123" s="856"/>
      <c r="FIH123" s="856"/>
      <c r="FII123" s="856"/>
      <c r="FIJ123" s="856"/>
      <c r="FIK123" s="856"/>
      <c r="FIL123" s="856"/>
      <c r="FIM123" s="856"/>
      <c r="FIN123" s="856"/>
      <c r="FIO123" s="856"/>
      <c r="FIP123" s="856"/>
      <c r="FIQ123" s="856"/>
      <c r="FIR123" s="856"/>
      <c r="FIS123" s="856"/>
      <c r="FIT123" s="856"/>
      <c r="FIU123" s="856"/>
      <c r="FIV123" s="856"/>
      <c r="FIW123" s="856"/>
      <c r="FIX123" s="856"/>
      <c r="FIY123" s="856"/>
      <c r="FIZ123" s="856"/>
      <c r="FJA123" s="856"/>
      <c r="FJB123" s="856"/>
      <c r="FJC123" s="856"/>
      <c r="FJD123" s="856"/>
      <c r="FJE123" s="856"/>
      <c r="FJF123" s="856"/>
      <c r="FJG123" s="856"/>
      <c r="FJH123" s="856"/>
      <c r="FJI123" s="856"/>
      <c r="FJJ123" s="856"/>
      <c r="FJK123" s="856"/>
      <c r="FJL123" s="856"/>
      <c r="FJM123" s="856"/>
      <c r="FJN123" s="856"/>
      <c r="FJO123" s="856"/>
      <c r="FJP123" s="856"/>
      <c r="FJQ123" s="856"/>
      <c r="FJR123" s="856"/>
      <c r="FJS123" s="856"/>
      <c r="FJT123" s="856"/>
      <c r="FJU123" s="856"/>
      <c r="FJV123" s="856"/>
      <c r="FJW123" s="856"/>
      <c r="FJX123" s="856"/>
      <c r="FJY123" s="856"/>
      <c r="FJZ123" s="856"/>
      <c r="FKA123" s="856"/>
      <c r="FKB123" s="856"/>
      <c r="FKC123" s="856"/>
      <c r="FKD123" s="856"/>
      <c r="FKE123" s="856"/>
      <c r="FKF123" s="856"/>
      <c r="FKG123" s="856"/>
      <c r="FKH123" s="856"/>
      <c r="FKI123" s="856"/>
      <c r="FKJ123" s="856"/>
      <c r="FKK123" s="856"/>
      <c r="FKL123" s="856"/>
      <c r="FKM123" s="856"/>
      <c r="FKN123" s="856"/>
      <c r="FKO123" s="856"/>
      <c r="FKP123" s="856"/>
      <c r="FKQ123" s="856"/>
      <c r="FKR123" s="856"/>
      <c r="FKS123" s="856"/>
      <c r="FKT123" s="856"/>
      <c r="FKU123" s="856"/>
      <c r="FKV123" s="856"/>
      <c r="FKW123" s="856"/>
      <c r="FKX123" s="856"/>
      <c r="FKY123" s="856"/>
      <c r="FKZ123" s="856"/>
      <c r="FLA123" s="856"/>
      <c r="FLB123" s="856"/>
      <c r="FLC123" s="856"/>
      <c r="FLD123" s="856"/>
      <c r="FLE123" s="856"/>
      <c r="FLF123" s="856"/>
      <c r="FLG123" s="856"/>
      <c r="FLH123" s="856"/>
      <c r="FLI123" s="856"/>
      <c r="FLJ123" s="856"/>
      <c r="FLK123" s="856"/>
      <c r="FLL123" s="856"/>
      <c r="FLM123" s="856"/>
      <c r="FLN123" s="856"/>
      <c r="FLO123" s="856"/>
      <c r="FLP123" s="856"/>
      <c r="FLQ123" s="856"/>
      <c r="FLR123" s="856"/>
      <c r="FLS123" s="856"/>
      <c r="FLT123" s="856"/>
      <c r="FLU123" s="856"/>
      <c r="FLV123" s="856"/>
      <c r="FLW123" s="856"/>
      <c r="FLX123" s="856"/>
      <c r="FLY123" s="856"/>
      <c r="FLZ123" s="856"/>
      <c r="FMA123" s="856"/>
      <c r="FMB123" s="856"/>
      <c r="FMC123" s="856"/>
      <c r="FMD123" s="856"/>
      <c r="FME123" s="856"/>
      <c r="FMF123" s="856"/>
      <c r="FMG123" s="856"/>
      <c r="FMH123" s="856"/>
      <c r="FMI123" s="856"/>
      <c r="FMJ123" s="856"/>
      <c r="FMK123" s="856"/>
      <c r="FML123" s="856"/>
      <c r="FMM123" s="856"/>
      <c r="FMN123" s="856"/>
      <c r="FMO123" s="856"/>
      <c r="FMP123" s="856"/>
      <c r="FMQ123" s="856"/>
      <c r="FMR123" s="856"/>
      <c r="FMS123" s="856"/>
      <c r="FMT123" s="856"/>
      <c r="FMU123" s="856"/>
      <c r="FMV123" s="856"/>
      <c r="FMW123" s="856"/>
      <c r="FMX123" s="856"/>
      <c r="FMY123" s="856"/>
      <c r="FMZ123" s="856"/>
      <c r="FNA123" s="856"/>
      <c r="FNB123" s="856"/>
      <c r="FNC123" s="856"/>
      <c r="FND123" s="856"/>
      <c r="FNE123" s="856"/>
      <c r="FNF123" s="856"/>
      <c r="FNG123" s="856"/>
      <c r="FNH123" s="856"/>
      <c r="FNI123" s="856"/>
      <c r="FNJ123" s="856"/>
      <c r="FNK123" s="856"/>
      <c r="FNL123" s="856"/>
      <c r="FNM123" s="856"/>
      <c r="FNN123" s="856"/>
      <c r="FNO123" s="856"/>
      <c r="FNP123" s="856"/>
      <c r="FNQ123" s="856"/>
      <c r="FNR123" s="856"/>
      <c r="FNS123" s="856"/>
      <c r="FNT123" s="856"/>
      <c r="FNU123" s="856"/>
      <c r="FNV123" s="856"/>
      <c r="FNW123" s="856"/>
      <c r="FNX123" s="856"/>
      <c r="FNY123" s="856"/>
      <c r="FNZ123" s="856"/>
      <c r="FOA123" s="856"/>
      <c r="FOB123" s="856"/>
      <c r="FOC123" s="856"/>
      <c r="FOD123" s="856"/>
      <c r="FOE123" s="856"/>
      <c r="FOF123" s="856"/>
      <c r="FOG123" s="856"/>
      <c r="FOH123" s="856"/>
      <c r="FOI123" s="856"/>
      <c r="FOJ123" s="856"/>
      <c r="FOK123" s="856"/>
      <c r="FOL123" s="856"/>
      <c r="FOM123" s="856"/>
      <c r="FON123" s="856"/>
      <c r="FOO123" s="856"/>
      <c r="FOP123" s="856"/>
      <c r="FOQ123" s="856"/>
      <c r="FOR123" s="856"/>
      <c r="FOS123" s="856"/>
      <c r="FOT123" s="856"/>
      <c r="FOU123" s="856"/>
      <c r="FOV123" s="856"/>
      <c r="FOW123" s="856"/>
      <c r="FOX123" s="856"/>
      <c r="FOY123" s="856"/>
      <c r="FOZ123" s="856"/>
      <c r="FPA123" s="856"/>
      <c r="FPB123" s="856"/>
      <c r="FPC123" s="856"/>
      <c r="FPD123" s="856"/>
      <c r="FPE123" s="856"/>
      <c r="FPF123" s="856"/>
      <c r="FPG123" s="856"/>
      <c r="FPH123" s="856"/>
      <c r="FPI123" s="856"/>
      <c r="FPJ123" s="856"/>
      <c r="FPK123" s="856"/>
      <c r="FPL123" s="856"/>
      <c r="FPM123" s="856"/>
      <c r="FPN123" s="856"/>
      <c r="FPO123" s="856"/>
      <c r="FPP123" s="856"/>
      <c r="FPQ123" s="856"/>
      <c r="FPR123" s="856"/>
      <c r="FPS123" s="856"/>
      <c r="FPT123" s="856"/>
      <c r="FPU123" s="856"/>
      <c r="FPV123" s="856"/>
      <c r="FPW123" s="856"/>
      <c r="FPX123" s="856"/>
      <c r="FPY123" s="856"/>
      <c r="FPZ123" s="856"/>
      <c r="FQA123" s="856"/>
      <c r="FQB123" s="856"/>
      <c r="FQC123" s="856"/>
      <c r="FQD123" s="856"/>
      <c r="FQE123" s="856"/>
      <c r="FQF123" s="856"/>
      <c r="FQG123" s="856"/>
      <c r="FQH123" s="856"/>
      <c r="FQI123" s="856"/>
      <c r="FQJ123" s="856"/>
      <c r="FQK123" s="856"/>
      <c r="FQL123" s="856"/>
      <c r="FQM123" s="856"/>
      <c r="FQN123" s="856"/>
      <c r="FQO123" s="856"/>
      <c r="FQP123" s="856"/>
      <c r="FQQ123" s="856"/>
      <c r="FQR123" s="856"/>
      <c r="FQS123" s="856"/>
      <c r="FQT123" s="856"/>
      <c r="FQU123" s="856"/>
      <c r="FQV123" s="856"/>
      <c r="FQW123" s="856"/>
      <c r="FQX123" s="856"/>
      <c r="FQY123" s="856"/>
      <c r="FQZ123" s="856"/>
      <c r="FRA123" s="856"/>
      <c r="FRB123" s="856"/>
      <c r="FRC123" s="856"/>
      <c r="FRD123" s="856"/>
      <c r="FRE123" s="856"/>
      <c r="FRF123" s="856"/>
      <c r="FRG123" s="856"/>
      <c r="FRH123" s="856"/>
      <c r="FRI123" s="856"/>
      <c r="FRJ123" s="856"/>
      <c r="FRK123" s="856"/>
      <c r="FRL123" s="856"/>
      <c r="FRM123" s="856"/>
      <c r="FRN123" s="856"/>
      <c r="FRO123" s="856"/>
      <c r="FRP123" s="856"/>
      <c r="FRQ123" s="856"/>
      <c r="FRR123" s="856"/>
      <c r="FRS123" s="856"/>
      <c r="FRT123" s="856"/>
      <c r="FRU123" s="856"/>
      <c r="FRV123" s="856"/>
      <c r="FRW123" s="856"/>
      <c r="FRX123" s="856"/>
      <c r="FRY123" s="856"/>
      <c r="FRZ123" s="856"/>
      <c r="FSA123" s="856"/>
      <c r="FSB123" s="856"/>
      <c r="FSC123" s="856"/>
      <c r="FSD123" s="856"/>
      <c r="FSE123" s="856"/>
      <c r="FSF123" s="856"/>
      <c r="FSG123" s="856"/>
      <c r="FSH123" s="856"/>
      <c r="FSI123" s="856"/>
      <c r="FSJ123" s="856"/>
      <c r="FSK123" s="856"/>
      <c r="FSL123" s="856"/>
      <c r="FSM123" s="856"/>
      <c r="FSN123" s="856"/>
      <c r="FSO123" s="856"/>
      <c r="FSP123" s="856"/>
      <c r="FSQ123" s="856"/>
      <c r="FSR123" s="856"/>
      <c r="FSS123" s="856"/>
      <c r="FST123" s="856"/>
      <c r="FSU123" s="856"/>
      <c r="FSV123" s="856"/>
      <c r="FSW123" s="856"/>
      <c r="FSX123" s="856"/>
      <c r="FSY123" s="856"/>
      <c r="FSZ123" s="856"/>
      <c r="FTA123" s="856"/>
      <c r="FTB123" s="856"/>
      <c r="FTC123" s="856"/>
      <c r="FTD123" s="856"/>
      <c r="FTE123" s="856"/>
      <c r="FTF123" s="856"/>
      <c r="FTG123" s="856"/>
      <c r="FTH123" s="856"/>
      <c r="FTI123" s="856"/>
      <c r="FTJ123" s="856"/>
      <c r="FTK123" s="856"/>
      <c r="FTL123" s="856"/>
      <c r="FTM123" s="856"/>
      <c r="FTN123" s="856"/>
      <c r="FTO123" s="856"/>
      <c r="FTP123" s="856"/>
      <c r="FTQ123" s="856"/>
      <c r="FTR123" s="856"/>
      <c r="FTS123" s="856"/>
      <c r="FTT123" s="856"/>
      <c r="FTU123" s="856"/>
      <c r="FTV123" s="856"/>
      <c r="FTW123" s="856"/>
      <c r="FTX123" s="856"/>
      <c r="FTY123" s="856"/>
      <c r="FTZ123" s="856"/>
      <c r="FUA123" s="856"/>
      <c r="FUB123" s="856"/>
      <c r="FUC123" s="856"/>
      <c r="FUD123" s="856"/>
      <c r="FUE123" s="856"/>
      <c r="FUF123" s="856"/>
      <c r="FUG123" s="856"/>
      <c r="FUH123" s="856"/>
      <c r="FUI123" s="856"/>
      <c r="FUJ123" s="856"/>
      <c r="FUK123" s="856"/>
      <c r="FUL123" s="856"/>
      <c r="FUM123" s="856"/>
      <c r="FUN123" s="856"/>
      <c r="FUO123" s="856"/>
      <c r="FUP123" s="856"/>
      <c r="FUQ123" s="856"/>
      <c r="FUR123" s="856"/>
      <c r="FUS123" s="856"/>
      <c r="FUT123" s="856"/>
      <c r="FUU123" s="856"/>
      <c r="FUV123" s="856"/>
      <c r="FUW123" s="856"/>
      <c r="FUX123" s="856"/>
      <c r="FUY123" s="856"/>
      <c r="FUZ123" s="856"/>
      <c r="FVA123" s="856"/>
      <c r="FVB123" s="856"/>
      <c r="FVC123" s="856"/>
      <c r="FVD123" s="856"/>
      <c r="FVE123" s="856"/>
      <c r="FVF123" s="856"/>
      <c r="FVG123" s="856"/>
      <c r="FVH123" s="856"/>
      <c r="FVI123" s="856"/>
      <c r="FVJ123" s="856"/>
      <c r="FVK123" s="856"/>
      <c r="FVL123" s="856"/>
      <c r="FVM123" s="856"/>
      <c r="FVN123" s="856"/>
      <c r="FVO123" s="856"/>
      <c r="FVP123" s="856"/>
      <c r="FVQ123" s="856"/>
      <c r="FVR123" s="856"/>
      <c r="FVS123" s="856"/>
      <c r="FVT123" s="856"/>
      <c r="FVU123" s="856"/>
      <c r="FVV123" s="856"/>
      <c r="FVW123" s="856"/>
      <c r="FVX123" s="856"/>
      <c r="FVY123" s="856"/>
      <c r="FVZ123" s="856"/>
      <c r="FWA123" s="856"/>
      <c r="FWB123" s="856"/>
      <c r="FWC123" s="856"/>
      <c r="FWD123" s="856"/>
      <c r="FWE123" s="856"/>
      <c r="FWF123" s="856"/>
      <c r="FWG123" s="856"/>
      <c r="FWH123" s="856"/>
      <c r="FWI123" s="856"/>
      <c r="FWJ123" s="856"/>
      <c r="FWK123" s="856"/>
      <c r="FWL123" s="856"/>
      <c r="FWM123" s="856"/>
      <c r="FWN123" s="856"/>
      <c r="FWO123" s="856"/>
      <c r="FWP123" s="856"/>
      <c r="FWQ123" s="856"/>
      <c r="FWR123" s="856"/>
      <c r="FWS123" s="856"/>
      <c r="FWT123" s="856"/>
      <c r="FWU123" s="856"/>
      <c r="FWV123" s="856"/>
      <c r="FWW123" s="856"/>
      <c r="FWX123" s="856"/>
      <c r="FWY123" s="856"/>
      <c r="FWZ123" s="856"/>
      <c r="FXA123" s="856"/>
      <c r="FXB123" s="856"/>
      <c r="FXC123" s="856"/>
      <c r="FXD123" s="856"/>
      <c r="FXE123" s="856"/>
      <c r="FXF123" s="856"/>
      <c r="FXG123" s="856"/>
      <c r="FXH123" s="856"/>
      <c r="FXI123" s="856"/>
      <c r="FXJ123" s="856"/>
      <c r="FXK123" s="856"/>
      <c r="FXL123" s="856"/>
      <c r="FXM123" s="856"/>
      <c r="FXN123" s="856"/>
      <c r="FXO123" s="856"/>
      <c r="FXP123" s="856"/>
      <c r="FXQ123" s="856"/>
      <c r="FXR123" s="856"/>
      <c r="FXS123" s="856"/>
      <c r="FXT123" s="856"/>
      <c r="FXU123" s="856"/>
      <c r="FXV123" s="856"/>
      <c r="FXW123" s="856"/>
      <c r="FXX123" s="856"/>
      <c r="FXY123" s="856"/>
      <c r="FXZ123" s="856"/>
      <c r="FYA123" s="856"/>
      <c r="FYB123" s="856"/>
      <c r="FYC123" s="856"/>
      <c r="FYD123" s="856"/>
      <c r="FYE123" s="856"/>
      <c r="FYF123" s="856"/>
      <c r="FYG123" s="856"/>
      <c r="FYH123" s="856"/>
      <c r="FYI123" s="856"/>
      <c r="FYJ123" s="856"/>
      <c r="FYK123" s="856"/>
      <c r="FYL123" s="856"/>
      <c r="FYM123" s="856"/>
      <c r="FYN123" s="856"/>
      <c r="FYO123" s="856"/>
      <c r="FYP123" s="856"/>
      <c r="FYQ123" s="856"/>
      <c r="FYR123" s="856"/>
      <c r="FYS123" s="856"/>
      <c r="FYT123" s="856"/>
      <c r="FYU123" s="856"/>
      <c r="FYV123" s="856"/>
      <c r="FYW123" s="856"/>
      <c r="FYX123" s="856"/>
      <c r="FYY123" s="856"/>
      <c r="FYZ123" s="856"/>
      <c r="FZA123" s="856"/>
      <c r="FZB123" s="856"/>
      <c r="FZC123" s="856"/>
      <c r="FZD123" s="856"/>
      <c r="FZE123" s="856"/>
      <c r="FZF123" s="856"/>
      <c r="FZG123" s="856"/>
      <c r="FZH123" s="856"/>
      <c r="FZI123" s="856"/>
      <c r="FZJ123" s="856"/>
      <c r="FZK123" s="856"/>
      <c r="FZL123" s="856"/>
      <c r="FZM123" s="856"/>
      <c r="FZN123" s="856"/>
      <c r="FZO123" s="856"/>
      <c r="FZP123" s="856"/>
      <c r="FZQ123" s="856"/>
      <c r="FZR123" s="856"/>
      <c r="FZS123" s="856"/>
      <c r="FZT123" s="856"/>
      <c r="FZU123" s="856"/>
      <c r="FZV123" s="856"/>
      <c r="FZW123" s="856"/>
      <c r="FZX123" s="856"/>
      <c r="FZY123" s="856"/>
      <c r="FZZ123" s="856"/>
      <c r="GAA123" s="856"/>
      <c r="GAB123" s="856"/>
      <c r="GAC123" s="856"/>
      <c r="GAD123" s="856"/>
      <c r="GAE123" s="856"/>
      <c r="GAF123" s="856"/>
      <c r="GAG123" s="856"/>
      <c r="GAH123" s="856"/>
      <c r="GAI123" s="856"/>
      <c r="GAJ123" s="856"/>
      <c r="GAK123" s="856"/>
      <c r="GAL123" s="856"/>
      <c r="GAM123" s="856"/>
      <c r="GAN123" s="856"/>
      <c r="GAO123" s="856"/>
      <c r="GAP123" s="856"/>
      <c r="GAQ123" s="856"/>
      <c r="GAR123" s="856"/>
      <c r="GAS123" s="856"/>
      <c r="GAT123" s="856"/>
      <c r="GAU123" s="856"/>
      <c r="GAV123" s="856"/>
      <c r="GAW123" s="856"/>
      <c r="GAX123" s="856"/>
      <c r="GAY123" s="856"/>
      <c r="GAZ123" s="856"/>
      <c r="GBA123" s="856"/>
      <c r="GBB123" s="856"/>
      <c r="GBC123" s="856"/>
      <c r="GBD123" s="856"/>
      <c r="GBE123" s="856"/>
      <c r="GBF123" s="856"/>
      <c r="GBG123" s="856"/>
      <c r="GBH123" s="856"/>
      <c r="GBI123" s="856"/>
      <c r="GBJ123" s="856"/>
      <c r="GBK123" s="856"/>
      <c r="GBL123" s="856"/>
      <c r="GBM123" s="856"/>
      <c r="GBN123" s="856"/>
      <c r="GBO123" s="856"/>
      <c r="GBP123" s="856"/>
      <c r="GBQ123" s="856"/>
      <c r="GBR123" s="856"/>
      <c r="GBS123" s="856"/>
      <c r="GBT123" s="856"/>
      <c r="GBU123" s="856"/>
      <c r="GBV123" s="856"/>
      <c r="GBW123" s="856"/>
      <c r="GBX123" s="856"/>
      <c r="GBY123" s="856"/>
      <c r="GBZ123" s="856"/>
      <c r="GCA123" s="856"/>
      <c r="GCB123" s="856"/>
      <c r="GCC123" s="856"/>
      <c r="GCD123" s="856"/>
      <c r="GCE123" s="856"/>
      <c r="GCF123" s="856"/>
      <c r="GCG123" s="856"/>
      <c r="GCH123" s="856"/>
      <c r="GCI123" s="856"/>
      <c r="GCJ123" s="856"/>
      <c r="GCK123" s="856"/>
      <c r="GCL123" s="856"/>
      <c r="GCM123" s="856"/>
      <c r="GCN123" s="856"/>
      <c r="GCO123" s="856"/>
      <c r="GCP123" s="856"/>
      <c r="GCQ123" s="856"/>
      <c r="GCR123" s="856"/>
      <c r="GCS123" s="856"/>
      <c r="GCT123" s="856"/>
      <c r="GCU123" s="856"/>
      <c r="GCV123" s="856"/>
      <c r="GCW123" s="856"/>
      <c r="GCX123" s="856"/>
      <c r="GCY123" s="856"/>
      <c r="GCZ123" s="856"/>
      <c r="GDA123" s="856"/>
      <c r="GDB123" s="856"/>
      <c r="GDC123" s="856"/>
      <c r="GDD123" s="856"/>
      <c r="GDE123" s="856"/>
      <c r="GDF123" s="856"/>
      <c r="GDG123" s="856"/>
      <c r="GDH123" s="856"/>
      <c r="GDI123" s="856"/>
      <c r="GDJ123" s="856"/>
      <c r="GDK123" s="856"/>
      <c r="GDL123" s="856"/>
      <c r="GDM123" s="856"/>
      <c r="GDN123" s="856"/>
      <c r="GDO123" s="856"/>
      <c r="GDP123" s="856"/>
      <c r="GDQ123" s="856"/>
      <c r="GDR123" s="856"/>
      <c r="GDS123" s="856"/>
      <c r="GDT123" s="856"/>
      <c r="GDU123" s="856"/>
      <c r="GDV123" s="856"/>
      <c r="GDW123" s="856"/>
      <c r="GDX123" s="856"/>
      <c r="GDY123" s="856"/>
      <c r="GDZ123" s="856"/>
      <c r="GEA123" s="856"/>
      <c r="GEB123" s="856"/>
      <c r="GEC123" s="856"/>
      <c r="GED123" s="856"/>
      <c r="GEE123" s="856"/>
      <c r="GEF123" s="856"/>
      <c r="GEG123" s="856"/>
      <c r="GEH123" s="856"/>
      <c r="GEI123" s="856"/>
      <c r="GEJ123" s="856"/>
      <c r="GEK123" s="856"/>
      <c r="GEL123" s="856"/>
      <c r="GEM123" s="856"/>
      <c r="GEN123" s="856"/>
      <c r="GEO123" s="856"/>
      <c r="GEP123" s="856"/>
      <c r="GEQ123" s="856"/>
      <c r="GER123" s="856"/>
      <c r="GES123" s="856"/>
      <c r="GET123" s="856"/>
      <c r="GEU123" s="856"/>
      <c r="GEV123" s="856"/>
      <c r="GEW123" s="856"/>
      <c r="GEX123" s="856"/>
      <c r="GEY123" s="856"/>
      <c r="GEZ123" s="856"/>
      <c r="GFA123" s="856"/>
      <c r="GFB123" s="856"/>
      <c r="GFC123" s="856"/>
      <c r="GFD123" s="856"/>
      <c r="GFE123" s="856"/>
      <c r="GFF123" s="856"/>
      <c r="GFG123" s="856"/>
      <c r="GFH123" s="856"/>
      <c r="GFI123" s="856"/>
      <c r="GFJ123" s="856"/>
      <c r="GFK123" s="856"/>
      <c r="GFL123" s="856"/>
      <c r="GFM123" s="856"/>
      <c r="GFN123" s="856"/>
      <c r="GFO123" s="856"/>
      <c r="GFP123" s="856"/>
      <c r="GFQ123" s="856"/>
      <c r="GFR123" s="856"/>
      <c r="GFS123" s="856"/>
      <c r="GFT123" s="856"/>
      <c r="GFU123" s="856"/>
      <c r="GFV123" s="856"/>
      <c r="GFW123" s="856"/>
      <c r="GFX123" s="856"/>
      <c r="GFY123" s="856"/>
      <c r="GFZ123" s="856"/>
      <c r="GGA123" s="856"/>
      <c r="GGB123" s="856"/>
      <c r="GGC123" s="856"/>
      <c r="GGD123" s="856"/>
      <c r="GGE123" s="856"/>
      <c r="GGF123" s="856"/>
      <c r="GGG123" s="856"/>
      <c r="GGH123" s="856"/>
      <c r="GGI123" s="856"/>
      <c r="GGJ123" s="856"/>
      <c r="GGK123" s="856"/>
      <c r="GGL123" s="856"/>
      <c r="GGM123" s="856"/>
      <c r="GGN123" s="856"/>
      <c r="GGO123" s="856"/>
      <c r="GGP123" s="856"/>
      <c r="GGQ123" s="856"/>
      <c r="GGR123" s="856"/>
      <c r="GGS123" s="856"/>
      <c r="GGT123" s="856"/>
      <c r="GGU123" s="856"/>
      <c r="GGV123" s="856"/>
      <c r="GGW123" s="856"/>
      <c r="GGX123" s="856"/>
      <c r="GGY123" s="856"/>
      <c r="GGZ123" s="856"/>
      <c r="GHA123" s="856"/>
      <c r="GHB123" s="856"/>
      <c r="GHC123" s="856"/>
      <c r="GHD123" s="856"/>
      <c r="GHE123" s="856"/>
      <c r="GHF123" s="856"/>
      <c r="GHG123" s="856"/>
      <c r="GHH123" s="856"/>
      <c r="GHI123" s="856"/>
      <c r="GHJ123" s="856"/>
      <c r="GHK123" s="856"/>
      <c r="GHL123" s="856"/>
      <c r="GHM123" s="856"/>
      <c r="GHN123" s="856"/>
      <c r="GHO123" s="856"/>
      <c r="GHP123" s="856"/>
      <c r="GHQ123" s="856"/>
      <c r="GHR123" s="856"/>
      <c r="GHS123" s="856"/>
      <c r="GHT123" s="856"/>
      <c r="GHU123" s="856"/>
      <c r="GHV123" s="856"/>
      <c r="GHW123" s="856"/>
      <c r="GHX123" s="856"/>
      <c r="GHY123" s="856"/>
      <c r="GHZ123" s="856"/>
      <c r="GIA123" s="856"/>
      <c r="GIB123" s="856"/>
      <c r="GIC123" s="856"/>
      <c r="GID123" s="856"/>
      <c r="GIE123" s="856"/>
      <c r="GIF123" s="856"/>
      <c r="GIG123" s="856"/>
      <c r="GIH123" s="856"/>
      <c r="GII123" s="856"/>
      <c r="GIJ123" s="856"/>
      <c r="GIK123" s="856"/>
      <c r="GIL123" s="856"/>
      <c r="GIM123" s="856"/>
      <c r="GIN123" s="856"/>
      <c r="GIO123" s="856"/>
      <c r="GIP123" s="856"/>
      <c r="GIQ123" s="856"/>
      <c r="GIR123" s="856"/>
      <c r="GIS123" s="856"/>
      <c r="GIT123" s="856"/>
      <c r="GIU123" s="856"/>
      <c r="GIV123" s="856"/>
      <c r="GIW123" s="856"/>
      <c r="GIX123" s="856"/>
      <c r="GIY123" s="856"/>
      <c r="GIZ123" s="856"/>
      <c r="GJA123" s="856"/>
      <c r="GJB123" s="856"/>
      <c r="GJC123" s="856"/>
      <c r="GJD123" s="856"/>
      <c r="GJE123" s="856"/>
      <c r="GJF123" s="856"/>
      <c r="GJG123" s="856"/>
      <c r="GJH123" s="856"/>
      <c r="GJI123" s="856"/>
      <c r="GJJ123" s="856"/>
      <c r="GJK123" s="856"/>
      <c r="GJL123" s="856"/>
      <c r="GJM123" s="856"/>
      <c r="GJN123" s="856"/>
      <c r="GJO123" s="856"/>
      <c r="GJP123" s="856"/>
      <c r="GJQ123" s="856"/>
      <c r="GJR123" s="856"/>
      <c r="GJS123" s="856"/>
      <c r="GJT123" s="856"/>
      <c r="GJU123" s="856"/>
      <c r="GJV123" s="856"/>
      <c r="GJW123" s="856"/>
      <c r="GJX123" s="856"/>
      <c r="GJY123" s="856"/>
      <c r="GJZ123" s="856"/>
      <c r="GKA123" s="856"/>
      <c r="GKB123" s="856"/>
      <c r="GKC123" s="856"/>
      <c r="GKD123" s="856"/>
      <c r="GKE123" s="856"/>
      <c r="GKF123" s="856"/>
      <c r="GKG123" s="856"/>
      <c r="GKH123" s="856"/>
      <c r="GKI123" s="856"/>
      <c r="GKJ123" s="856"/>
      <c r="GKK123" s="856"/>
      <c r="GKL123" s="856"/>
      <c r="GKM123" s="856"/>
      <c r="GKN123" s="856"/>
      <c r="GKO123" s="856"/>
      <c r="GKP123" s="856"/>
      <c r="GKQ123" s="856"/>
      <c r="GKR123" s="856"/>
      <c r="GKS123" s="856"/>
      <c r="GKT123" s="856"/>
      <c r="GKU123" s="856"/>
      <c r="GKV123" s="856"/>
      <c r="GKW123" s="856"/>
      <c r="GKX123" s="856"/>
      <c r="GKY123" s="856"/>
      <c r="GKZ123" s="856"/>
      <c r="GLA123" s="856"/>
      <c r="GLB123" s="856"/>
      <c r="GLC123" s="856"/>
      <c r="GLD123" s="856"/>
      <c r="GLE123" s="856"/>
      <c r="GLF123" s="856"/>
      <c r="GLG123" s="856"/>
      <c r="GLH123" s="856"/>
      <c r="GLI123" s="856"/>
      <c r="GLJ123" s="856"/>
      <c r="GLK123" s="856"/>
      <c r="GLL123" s="856"/>
      <c r="GLM123" s="856"/>
      <c r="GLN123" s="856"/>
      <c r="GLO123" s="856"/>
      <c r="GLP123" s="856"/>
      <c r="GLQ123" s="856"/>
      <c r="GLR123" s="856"/>
      <c r="GLS123" s="856"/>
      <c r="GLT123" s="856"/>
      <c r="GLU123" s="856"/>
      <c r="GLV123" s="856"/>
      <c r="GLW123" s="856"/>
      <c r="GLX123" s="856"/>
      <c r="GLY123" s="856"/>
      <c r="GLZ123" s="856"/>
      <c r="GMA123" s="856"/>
      <c r="GMB123" s="856"/>
      <c r="GMC123" s="856"/>
      <c r="GMD123" s="856"/>
      <c r="GME123" s="856"/>
      <c r="GMF123" s="856"/>
      <c r="GMG123" s="856"/>
      <c r="GMH123" s="856"/>
      <c r="GMI123" s="856"/>
      <c r="GMJ123" s="856"/>
      <c r="GMK123" s="856"/>
      <c r="GML123" s="856"/>
      <c r="GMM123" s="856"/>
      <c r="GMN123" s="856"/>
      <c r="GMO123" s="856"/>
      <c r="GMP123" s="856"/>
      <c r="GMQ123" s="856"/>
      <c r="GMR123" s="856"/>
      <c r="GMS123" s="856"/>
      <c r="GMT123" s="856"/>
      <c r="GMU123" s="856"/>
      <c r="GMV123" s="856"/>
      <c r="GMW123" s="856"/>
      <c r="GMX123" s="856"/>
      <c r="GMY123" s="856"/>
      <c r="GMZ123" s="856"/>
      <c r="GNA123" s="856"/>
      <c r="GNB123" s="856"/>
      <c r="GNC123" s="856"/>
      <c r="GND123" s="856"/>
      <c r="GNE123" s="856"/>
      <c r="GNF123" s="856"/>
      <c r="GNG123" s="856"/>
      <c r="GNH123" s="856"/>
      <c r="GNI123" s="856"/>
      <c r="GNJ123" s="856"/>
      <c r="GNK123" s="856"/>
      <c r="GNL123" s="856"/>
      <c r="GNM123" s="856"/>
      <c r="GNN123" s="856"/>
      <c r="GNO123" s="856"/>
      <c r="GNP123" s="856"/>
      <c r="GNQ123" s="856"/>
      <c r="GNR123" s="856"/>
      <c r="GNS123" s="856"/>
      <c r="GNT123" s="856"/>
      <c r="GNU123" s="856"/>
      <c r="GNV123" s="856"/>
      <c r="GNW123" s="856"/>
      <c r="GNX123" s="856"/>
      <c r="GNY123" s="856"/>
      <c r="GNZ123" s="856"/>
      <c r="GOA123" s="856"/>
      <c r="GOB123" s="856"/>
      <c r="GOC123" s="856"/>
      <c r="GOD123" s="856"/>
      <c r="GOE123" s="856"/>
      <c r="GOF123" s="856"/>
      <c r="GOG123" s="856"/>
      <c r="GOH123" s="856"/>
      <c r="GOI123" s="856"/>
      <c r="GOJ123" s="856"/>
      <c r="GOK123" s="856"/>
      <c r="GOL123" s="856"/>
      <c r="GOM123" s="856"/>
      <c r="GON123" s="856"/>
      <c r="GOO123" s="856"/>
      <c r="GOP123" s="856"/>
      <c r="GOQ123" s="856"/>
      <c r="GOR123" s="856"/>
      <c r="GOS123" s="856"/>
      <c r="GOT123" s="856"/>
      <c r="GOU123" s="856"/>
      <c r="GOV123" s="856"/>
      <c r="GOW123" s="856"/>
      <c r="GOX123" s="856"/>
      <c r="GOY123" s="856"/>
      <c r="GOZ123" s="856"/>
      <c r="GPA123" s="856"/>
      <c r="GPB123" s="856"/>
      <c r="GPC123" s="856"/>
      <c r="GPD123" s="856"/>
      <c r="GPE123" s="856"/>
      <c r="GPF123" s="856"/>
      <c r="GPG123" s="856"/>
      <c r="GPH123" s="856"/>
      <c r="GPI123" s="856"/>
      <c r="GPJ123" s="856"/>
      <c r="GPK123" s="856"/>
      <c r="GPL123" s="856"/>
      <c r="GPM123" s="856"/>
      <c r="GPN123" s="856"/>
      <c r="GPO123" s="856"/>
      <c r="GPP123" s="856"/>
      <c r="GPQ123" s="856"/>
      <c r="GPR123" s="856"/>
      <c r="GPS123" s="856"/>
      <c r="GPT123" s="856"/>
      <c r="GPU123" s="856"/>
      <c r="GPV123" s="856"/>
      <c r="GPW123" s="856"/>
      <c r="GPX123" s="856"/>
      <c r="GPY123" s="856"/>
      <c r="GPZ123" s="856"/>
      <c r="GQA123" s="856"/>
      <c r="GQB123" s="856"/>
      <c r="GQC123" s="856"/>
      <c r="GQD123" s="856"/>
      <c r="GQE123" s="856"/>
      <c r="GQF123" s="856"/>
      <c r="GQG123" s="856"/>
      <c r="GQH123" s="856"/>
      <c r="GQI123" s="856"/>
      <c r="GQJ123" s="856"/>
      <c r="GQK123" s="856"/>
      <c r="GQL123" s="856"/>
      <c r="GQM123" s="856"/>
      <c r="GQN123" s="856"/>
      <c r="GQO123" s="856"/>
      <c r="GQP123" s="856"/>
      <c r="GQQ123" s="856"/>
      <c r="GQR123" s="856"/>
      <c r="GQS123" s="856"/>
      <c r="GQT123" s="856"/>
      <c r="GQU123" s="856"/>
      <c r="GQV123" s="856"/>
      <c r="GQW123" s="856"/>
      <c r="GQX123" s="856"/>
      <c r="GQY123" s="856"/>
      <c r="GQZ123" s="856"/>
      <c r="GRA123" s="856"/>
      <c r="GRB123" s="856"/>
      <c r="GRC123" s="856"/>
      <c r="GRD123" s="856"/>
      <c r="GRE123" s="856"/>
      <c r="GRF123" s="856"/>
      <c r="GRG123" s="856"/>
      <c r="GRH123" s="856"/>
      <c r="GRI123" s="856"/>
      <c r="GRJ123" s="856"/>
      <c r="GRK123" s="856"/>
      <c r="GRL123" s="856"/>
      <c r="GRM123" s="856"/>
      <c r="GRN123" s="856"/>
      <c r="GRO123" s="856"/>
      <c r="GRP123" s="856"/>
      <c r="GRQ123" s="856"/>
      <c r="GRR123" s="856"/>
      <c r="GRS123" s="856"/>
      <c r="GRT123" s="856"/>
      <c r="GRU123" s="856"/>
      <c r="GRV123" s="856"/>
      <c r="GRW123" s="856"/>
      <c r="GRX123" s="856"/>
      <c r="GRY123" s="856"/>
      <c r="GRZ123" s="856"/>
      <c r="GSA123" s="856"/>
      <c r="GSB123" s="856"/>
      <c r="GSC123" s="856"/>
      <c r="GSD123" s="856"/>
      <c r="GSE123" s="856"/>
      <c r="GSF123" s="856"/>
      <c r="GSG123" s="856"/>
      <c r="GSH123" s="856"/>
      <c r="GSI123" s="856"/>
      <c r="GSJ123" s="856"/>
      <c r="GSK123" s="856"/>
      <c r="GSL123" s="856"/>
      <c r="GSM123" s="856"/>
      <c r="GSN123" s="856"/>
      <c r="GSO123" s="856"/>
      <c r="GSP123" s="856"/>
      <c r="GSQ123" s="856"/>
      <c r="GSR123" s="856"/>
      <c r="GSS123" s="856"/>
      <c r="GST123" s="856"/>
      <c r="GSU123" s="856"/>
      <c r="GSV123" s="856"/>
      <c r="GSW123" s="856"/>
      <c r="GSX123" s="856"/>
      <c r="GSY123" s="856"/>
      <c r="GSZ123" s="856"/>
      <c r="GTA123" s="856"/>
      <c r="GTB123" s="856"/>
      <c r="GTC123" s="856"/>
      <c r="GTD123" s="856"/>
      <c r="GTE123" s="856"/>
      <c r="GTF123" s="856"/>
      <c r="GTG123" s="856"/>
      <c r="GTH123" s="856"/>
      <c r="GTI123" s="856"/>
      <c r="GTJ123" s="856"/>
      <c r="GTK123" s="856"/>
      <c r="GTL123" s="856"/>
      <c r="GTM123" s="856"/>
      <c r="GTN123" s="856"/>
      <c r="GTO123" s="856"/>
      <c r="GTP123" s="856"/>
      <c r="GTQ123" s="856"/>
      <c r="GTR123" s="856"/>
      <c r="GTS123" s="856"/>
      <c r="GTT123" s="856"/>
      <c r="GTU123" s="856"/>
      <c r="GTV123" s="856"/>
      <c r="GTW123" s="856"/>
      <c r="GTX123" s="856"/>
      <c r="GTY123" s="856"/>
      <c r="GTZ123" s="856"/>
      <c r="GUA123" s="856"/>
      <c r="GUB123" s="856"/>
      <c r="GUC123" s="856"/>
      <c r="GUD123" s="856"/>
      <c r="GUE123" s="856"/>
      <c r="GUF123" s="856"/>
      <c r="GUG123" s="856"/>
      <c r="GUH123" s="856"/>
      <c r="GUI123" s="856"/>
      <c r="GUJ123" s="856"/>
      <c r="GUK123" s="856"/>
      <c r="GUL123" s="856"/>
      <c r="GUM123" s="856"/>
      <c r="GUN123" s="856"/>
      <c r="GUO123" s="856"/>
      <c r="GUP123" s="856"/>
      <c r="GUQ123" s="856"/>
      <c r="GUR123" s="856"/>
      <c r="GUS123" s="856"/>
      <c r="GUT123" s="856"/>
      <c r="GUU123" s="856"/>
      <c r="GUV123" s="856"/>
      <c r="GUW123" s="856"/>
      <c r="GUX123" s="856"/>
      <c r="GUY123" s="856"/>
      <c r="GUZ123" s="856"/>
      <c r="GVA123" s="856"/>
      <c r="GVB123" s="856"/>
      <c r="GVC123" s="856"/>
      <c r="GVD123" s="856"/>
      <c r="GVE123" s="856"/>
      <c r="GVF123" s="856"/>
      <c r="GVG123" s="856"/>
      <c r="GVH123" s="856"/>
      <c r="GVI123" s="856"/>
      <c r="GVJ123" s="856"/>
      <c r="GVK123" s="856"/>
      <c r="GVL123" s="856"/>
      <c r="GVM123" s="856"/>
      <c r="GVN123" s="856"/>
      <c r="GVO123" s="856"/>
      <c r="GVP123" s="856"/>
      <c r="GVQ123" s="856"/>
      <c r="GVR123" s="856"/>
      <c r="GVS123" s="856"/>
      <c r="GVT123" s="856"/>
      <c r="GVU123" s="856"/>
      <c r="GVV123" s="856"/>
      <c r="GVW123" s="856"/>
      <c r="GVX123" s="856"/>
      <c r="GVY123" s="856"/>
      <c r="GVZ123" s="856"/>
      <c r="GWA123" s="856"/>
      <c r="GWB123" s="856"/>
      <c r="GWC123" s="856"/>
      <c r="GWD123" s="856"/>
      <c r="GWE123" s="856"/>
      <c r="GWF123" s="856"/>
      <c r="GWG123" s="856"/>
      <c r="GWH123" s="856"/>
      <c r="GWI123" s="856"/>
      <c r="GWJ123" s="856"/>
      <c r="GWK123" s="856"/>
      <c r="GWL123" s="856"/>
      <c r="GWM123" s="856"/>
      <c r="GWN123" s="856"/>
      <c r="GWO123" s="856"/>
      <c r="GWP123" s="856"/>
      <c r="GWQ123" s="856"/>
      <c r="GWR123" s="856"/>
      <c r="GWS123" s="856"/>
      <c r="GWT123" s="856"/>
      <c r="GWU123" s="856"/>
      <c r="GWV123" s="856"/>
      <c r="GWW123" s="856"/>
      <c r="GWX123" s="856"/>
      <c r="GWY123" s="856"/>
      <c r="GWZ123" s="856"/>
      <c r="GXA123" s="856"/>
      <c r="GXB123" s="856"/>
      <c r="GXC123" s="856"/>
      <c r="GXD123" s="856"/>
      <c r="GXE123" s="856"/>
      <c r="GXF123" s="856"/>
      <c r="GXG123" s="856"/>
      <c r="GXH123" s="856"/>
      <c r="GXI123" s="856"/>
      <c r="GXJ123" s="856"/>
      <c r="GXK123" s="856"/>
      <c r="GXL123" s="856"/>
      <c r="GXM123" s="856"/>
      <c r="GXN123" s="856"/>
      <c r="GXO123" s="856"/>
      <c r="GXP123" s="856"/>
      <c r="GXQ123" s="856"/>
      <c r="GXR123" s="856"/>
      <c r="GXS123" s="856"/>
      <c r="GXT123" s="856"/>
      <c r="GXU123" s="856"/>
      <c r="GXV123" s="856"/>
      <c r="GXW123" s="856"/>
      <c r="GXX123" s="856"/>
      <c r="GXY123" s="856"/>
      <c r="GXZ123" s="856"/>
      <c r="GYA123" s="856"/>
      <c r="GYB123" s="856"/>
      <c r="GYC123" s="856"/>
      <c r="GYD123" s="856"/>
      <c r="GYE123" s="856"/>
      <c r="GYF123" s="856"/>
      <c r="GYG123" s="856"/>
      <c r="GYH123" s="856"/>
      <c r="GYI123" s="856"/>
      <c r="GYJ123" s="856"/>
      <c r="GYK123" s="856"/>
      <c r="GYL123" s="856"/>
      <c r="GYM123" s="856"/>
      <c r="GYN123" s="856"/>
      <c r="GYO123" s="856"/>
      <c r="GYP123" s="856"/>
      <c r="GYQ123" s="856"/>
      <c r="GYR123" s="856"/>
      <c r="GYS123" s="856"/>
      <c r="GYT123" s="856"/>
      <c r="GYU123" s="856"/>
      <c r="GYV123" s="856"/>
      <c r="GYW123" s="856"/>
      <c r="GYX123" s="856"/>
      <c r="GYY123" s="856"/>
      <c r="GYZ123" s="856"/>
      <c r="GZA123" s="856"/>
      <c r="GZB123" s="856"/>
      <c r="GZC123" s="856"/>
      <c r="GZD123" s="856"/>
      <c r="GZE123" s="856"/>
      <c r="GZF123" s="856"/>
      <c r="GZG123" s="856"/>
      <c r="GZH123" s="856"/>
      <c r="GZI123" s="856"/>
      <c r="GZJ123" s="856"/>
      <c r="GZK123" s="856"/>
      <c r="GZL123" s="856"/>
      <c r="GZM123" s="856"/>
      <c r="GZN123" s="856"/>
      <c r="GZO123" s="856"/>
      <c r="GZP123" s="856"/>
      <c r="GZQ123" s="856"/>
      <c r="GZR123" s="856"/>
      <c r="GZS123" s="856"/>
      <c r="GZT123" s="856"/>
      <c r="GZU123" s="856"/>
      <c r="GZV123" s="856"/>
      <c r="GZW123" s="856"/>
      <c r="GZX123" s="856"/>
      <c r="GZY123" s="856"/>
      <c r="GZZ123" s="856"/>
      <c r="HAA123" s="856"/>
      <c r="HAB123" s="856"/>
      <c r="HAC123" s="856"/>
      <c r="HAD123" s="856"/>
      <c r="HAE123" s="856"/>
      <c r="HAF123" s="856"/>
      <c r="HAG123" s="856"/>
      <c r="HAH123" s="856"/>
      <c r="HAI123" s="856"/>
      <c r="HAJ123" s="856"/>
      <c r="HAK123" s="856"/>
      <c r="HAL123" s="856"/>
      <c r="HAM123" s="856"/>
      <c r="HAN123" s="856"/>
      <c r="HAO123" s="856"/>
      <c r="HAP123" s="856"/>
      <c r="HAQ123" s="856"/>
      <c r="HAR123" s="856"/>
      <c r="HAS123" s="856"/>
      <c r="HAT123" s="856"/>
      <c r="HAU123" s="856"/>
      <c r="HAV123" s="856"/>
      <c r="HAW123" s="856"/>
      <c r="HAX123" s="856"/>
      <c r="HAY123" s="856"/>
      <c r="HAZ123" s="856"/>
      <c r="HBA123" s="856"/>
      <c r="HBB123" s="856"/>
      <c r="HBC123" s="856"/>
      <c r="HBD123" s="856"/>
      <c r="HBE123" s="856"/>
      <c r="HBF123" s="856"/>
      <c r="HBG123" s="856"/>
      <c r="HBH123" s="856"/>
      <c r="HBI123" s="856"/>
      <c r="HBJ123" s="856"/>
      <c r="HBK123" s="856"/>
      <c r="HBL123" s="856"/>
      <c r="HBM123" s="856"/>
      <c r="HBN123" s="856"/>
      <c r="HBO123" s="856"/>
      <c r="HBP123" s="856"/>
      <c r="HBQ123" s="856"/>
      <c r="HBR123" s="856"/>
      <c r="HBS123" s="856"/>
      <c r="HBT123" s="856"/>
      <c r="HBU123" s="856"/>
      <c r="HBV123" s="856"/>
      <c r="HBW123" s="856"/>
      <c r="HBX123" s="856"/>
      <c r="HBY123" s="856"/>
      <c r="HBZ123" s="856"/>
      <c r="HCA123" s="856"/>
      <c r="HCB123" s="856"/>
      <c r="HCC123" s="856"/>
      <c r="HCD123" s="856"/>
      <c r="HCE123" s="856"/>
      <c r="HCF123" s="856"/>
      <c r="HCG123" s="856"/>
      <c r="HCH123" s="856"/>
      <c r="HCI123" s="856"/>
      <c r="HCJ123" s="856"/>
      <c r="HCK123" s="856"/>
      <c r="HCL123" s="856"/>
      <c r="HCM123" s="856"/>
      <c r="HCN123" s="856"/>
      <c r="HCO123" s="856"/>
      <c r="HCP123" s="856"/>
      <c r="HCQ123" s="856"/>
      <c r="HCR123" s="856"/>
      <c r="HCS123" s="856"/>
      <c r="HCT123" s="856"/>
      <c r="HCU123" s="856"/>
      <c r="HCV123" s="856"/>
      <c r="HCW123" s="856"/>
      <c r="HCX123" s="856"/>
      <c r="HCY123" s="856"/>
      <c r="HCZ123" s="856"/>
      <c r="HDA123" s="856"/>
      <c r="HDB123" s="856"/>
      <c r="HDC123" s="856"/>
      <c r="HDD123" s="856"/>
      <c r="HDE123" s="856"/>
      <c r="HDF123" s="856"/>
      <c r="HDG123" s="856"/>
      <c r="HDH123" s="856"/>
      <c r="HDI123" s="856"/>
      <c r="HDJ123" s="856"/>
      <c r="HDK123" s="856"/>
      <c r="HDL123" s="856"/>
      <c r="HDM123" s="856"/>
      <c r="HDN123" s="856"/>
      <c r="HDO123" s="856"/>
      <c r="HDP123" s="856"/>
      <c r="HDQ123" s="856"/>
      <c r="HDR123" s="856"/>
      <c r="HDS123" s="856"/>
      <c r="HDT123" s="856"/>
      <c r="HDU123" s="856"/>
      <c r="HDV123" s="856"/>
      <c r="HDW123" s="856"/>
      <c r="HDX123" s="856"/>
      <c r="HDY123" s="856"/>
      <c r="HDZ123" s="856"/>
      <c r="HEA123" s="856"/>
      <c r="HEB123" s="856"/>
      <c r="HEC123" s="856"/>
      <c r="HED123" s="856"/>
      <c r="HEE123" s="856"/>
      <c r="HEF123" s="856"/>
      <c r="HEG123" s="856"/>
      <c r="HEH123" s="856"/>
      <c r="HEI123" s="856"/>
      <c r="HEJ123" s="856"/>
      <c r="HEK123" s="856"/>
      <c r="HEL123" s="856"/>
      <c r="HEM123" s="856"/>
      <c r="HEN123" s="856"/>
      <c r="HEO123" s="856"/>
      <c r="HEP123" s="856"/>
      <c r="HEQ123" s="856"/>
      <c r="HER123" s="856"/>
      <c r="HES123" s="856"/>
      <c r="HET123" s="856"/>
      <c r="HEU123" s="856"/>
      <c r="HEV123" s="856"/>
      <c r="HEW123" s="856"/>
      <c r="HEX123" s="856"/>
      <c r="HEY123" s="856"/>
      <c r="HEZ123" s="856"/>
      <c r="HFA123" s="856"/>
      <c r="HFB123" s="856"/>
      <c r="HFC123" s="856"/>
      <c r="HFD123" s="856"/>
      <c r="HFE123" s="856"/>
      <c r="HFF123" s="856"/>
      <c r="HFG123" s="856"/>
      <c r="HFH123" s="856"/>
      <c r="HFI123" s="856"/>
      <c r="HFJ123" s="856"/>
      <c r="HFK123" s="856"/>
      <c r="HFL123" s="856"/>
      <c r="HFM123" s="856"/>
      <c r="HFN123" s="856"/>
      <c r="HFO123" s="856"/>
      <c r="HFP123" s="856"/>
      <c r="HFQ123" s="856"/>
      <c r="HFR123" s="856"/>
      <c r="HFS123" s="856"/>
      <c r="HFT123" s="856"/>
      <c r="HFU123" s="856"/>
      <c r="HFV123" s="856"/>
      <c r="HFW123" s="856"/>
      <c r="HFX123" s="856"/>
      <c r="HFY123" s="856"/>
      <c r="HFZ123" s="856"/>
      <c r="HGA123" s="856"/>
      <c r="HGB123" s="856"/>
      <c r="HGC123" s="856"/>
      <c r="HGD123" s="856"/>
      <c r="HGE123" s="856"/>
      <c r="HGF123" s="856"/>
      <c r="HGG123" s="856"/>
      <c r="HGH123" s="856"/>
      <c r="HGI123" s="856"/>
      <c r="HGJ123" s="856"/>
      <c r="HGK123" s="856"/>
      <c r="HGL123" s="856"/>
      <c r="HGM123" s="856"/>
      <c r="HGN123" s="856"/>
      <c r="HGO123" s="856"/>
      <c r="HGP123" s="856"/>
      <c r="HGQ123" s="856"/>
      <c r="HGR123" s="856"/>
      <c r="HGS123" s="856"/>
      <c r="HGT123" s="856"/>
      <c r="HGU123" s="856"/>
      <c r="HGV123" s="856"/>
      <c r="HGW123" s="856"/>
      <c r="HGX123" s="856"/>
      <c r="HGY123" s="856"/>
      <c r="HGZ123" s="856"/>
      <c r="HHA123" s="856"/>
      <c r="HHB123" s="856"/>
      <c r="HHC123" s="856"/>
      <c r="HHD123" s="856"/>
      <c r="HHE123" s="856"/>
      <c r="HHF123" s="856"/>
      <c r="HHG123" s="856"/>
      <c r="HHH123" s="856"/>
      <c r="HHI123" s="856"/>
      <c r="HHJ123" s="856"/>
      <c r="HHK123" s="856"/>
      <c r="HHL123" s="856"/>
      <c r="HHM123" s="856"/>
      <c r="HHN123" s="856"/>
      <c r="HHO123" s="856"/>
      <c r="HHP123" s="856"/>
      <c r="HHQ123" s="856"/>
      <c r="HHR123" s="856"/>
      <c r="HHS123" s="856"/>
      <c r="HHT123" s="856"/>
      <c r="HHU123" s="856"/>
      <c r="HHV123" s="856"/>
      <c r="HHW123" s="856"/>
      <c r="HHX123" s="856"/>
      <c r="HHY123" s="856"/>
      <c r="HHZ123" s="856"/>
      <c r="HIA123" s="856"/>
      <c r="HIB123" s="856"/>
      <c r="HIC123" s="856"/>
      <c r="HID123" s="856"/>
      <c r="HIE123" s="856"/>
      <c r="HIF123" s="856"/>
      <c r="HIG123" s="856"/>
      <c r="HIH123" s="856"/>
      <c r="HII123" s="856"/>
      <c r="HIJ123" s="856"/>
      <c r="HIK123" s="856"/>
      <c r="HIL123" s="856"/>
      <c r="HIM123" s="856"/>
      <c r="HIN123" s="856"/>
      <c r="HIO123" s="856"/>
      <c r="HIP123" s="856"/>
      <c r="HIQ123" s="856"/>
      <c r="HIR123" s="856"/>
      <c r="HIS123" s="856"/>
      <c r="HIT123" s="856"/>
      <c r="HIU123" s="856"/>
      <c r="HIV123" s="856"/>
      <c r="HIW123" s="856"/>
      <c r="HIX123" s="856"/>
      <c r="HIY123" s="856"/>
      <c r="HIZ123" s="856"/>
      <c r="HJA123" s="856"/>
      <c r="HJB123" s="856"/>
      <c r="HJC123" s="856"/>
      <c r="HJD123" s="856"/>
      <c r="HJE123" s="856"/>
      <c r="HJF123" s="856"/>
      <c r="HJG123" s="856"/>
      <c r="HJH123" s="856"/>
      <c r="HJI123" s="856"/>
      <c r="HJJ123" s="856"/>
      <c r="HJK123" s="856"/>
      <c r="HJL123" s="856"/>
      <c r="HJM123" s="856"/>
      <c r="HJN123" s="856"/>
      <c r="HJO123" s="856"/>
      <c r="HJP123" s="856"/>
      <c r="HJQ123" s="856"/>
      <c r="HJR123" s="856"/>
      <c r="HJS123" s="856"/>
      <c r="HJT123" s="856"/>
      <c r="HJU123" s="856"/>
      <c r="HJV123" s="856"/>
      <c r="HJW123" s="856"/>
      <c r="HJX123" s="856"/>
      <c r="HJY123" s="856"/>
      <c r="HJZ123" s="856"/>
      <c r="HKA123" s="856"/>
      <c r="HKB123" s="856"/>
      <c r="HKC123" s="856"/>
      <c r="HKD123" s="856"/>
      <c r="HKE123" s="856"/>
      <c r="HKF123" s="856"/>
      <c r="HKG123" s="856"/>
      <c r="HKH123" s="856"/>
      <c r="HKI123" s="856"/>
      <c r="HKJ123" s="856"/>
      <c r="HKK123" s="856"/>
      <c r="HKL123" s="856"/>
      <c r="HKM123" s="856"/>
      <c r="HKN123" s="856"/>
      <c r="HKO123" s="856"/>
      <c r="HKP123" s="856"/>
      <c r="HKQ123" s="856"/>
      <c r="HKR123" s="856"/>
      <c r="HKS123" s="856"/>
      <c r="HKT123" s="856"/>
      <c r="HKU123" s="856"/>
      <c r="HKV123" s="856"/>
      <c r="HKW123" s="856"/>
      <c r="HKX123" s="856"/>
      <c r="HKY123" s="856"/>
      <c r="HKZ123" s="856"/>
      <c r="HLA123" s="856"/>
      <c r="HLB123" s="856"/>
      <c r="HLC123" s="856"/>
      <c r="HLD123" s="856"/>
      <c r="HLE123" s="856"/>
      <c r="HLF123" s="856"/>
      <c r="HLG123" s="856"/>
      <c r="HLH123" s="856"/>
      <c r="HLI123" s="856"/>
      <c r="HLJ123" s="856"/>
      <c r="HLK123" s="856"/>
      <c r="HLL123" s="856"/>
      <c r="HLM123" s="856"/>
      <c r="HLN123" s="856"/>
      <c r="HLO123" s="856"/>
      <c r="HLP123" s="856"/>
      <c r="HLQ123" s="856"/>
      <c r="HLR123" s="856"/>
      <c r="HLS123" s="856"/>
      <c r="HLT123" s="856"/>
      <c r="HLU123" s="856"/>
      <c r="HLV123" s="856"/>
      <c r="HLW123" s="856"/>
      <c r="HLX123" s="856"/>
      <c r="HLY123" s="856"/>
      <c r="HLZ123" s="856"/>
      <c r="HMA123" s="856"/>
      <c r="HMB123" s="856"/>
      <c r="HMC123" s="856"/>
      <c r="HMD123" s="856"/>
      <c r="HME123" s="856"/>
      <c r="HMF123" s="856"/>
      <c r="HMG123" s="856"/>
      <c r="HMH123" s="856"/>
      <c r="HMI123" s="856"/>
      <c r="HMJ123" s="856"/>
      <c r="HMK123" s="856"/>
      <c r="HML123" s="856"/>
      <c r="HMM123" s="856"/>
      <c r="HMN123" s="856"/>
      <c r="HMO123" s="856"/>
      <c r="HMP123" s="856"/>
      <c r="HMQ123" s="856"/>
      <c r="HMR123" s="856"/>
      <c r="HMS123" s="856"/>
      <c r="HMT123" s="856"/>
      <c r="HMU123" s="856"/>
      <c r="HMV123" s="856"/>
      <c r="HMW123" s="856"/>
      <c r="HMX123" s="856"/>
      <c r="HMY123" s="856"/>
      <c r="HMZ123" s="856"/>
      <c r="HNA123" s="856"/>
      <c r="HNB123" s="856"/>
      <c r="HNC123" s="856"/>
      <c r="HND123" s="856"/>
      <c r="HNE123" s="856"/>
      <c r="HNF123" s="856"/>
      <c r="HNG123" s="856"/>
      <c r="HNH123" s="856"/>
      <c r="HNI123" s="856"/>
      <c r="HNJ123" s="856"/>
      <c r="HNK123" s="856"/>
      <c r="HNL123" s="856"/>
      <c r="HNM123" s="856"/>
      <c r="HNN123" s="856"/>
      <c r="HNO123" s="856"/>
      <c r="HNP123" s="856"/>
      <c r="HNQ123" s="856"/>
      <c r="HNR123" s="856"/>
      <c r="HNS123" s="856"/>
      <c r="HNT123" s="856"/>
      <c r="HNU123" s="856"/>
      <c r="HNV123" s="856"/>
      <c r="HNW123" s="856"/>
      <c r="HNX123" s="856"/>
      <c r="HNY123" s="856"/>
      <c r="HNZ123" s="856"/>
      <c r="HOA123" s="856"/>
      <c r="HOB123" s="856"/>
      <c r="HOC123" s="856"/>
      <c r="HOD123" s="856"/>
      <c r="HOE123" s="856"/>
      <c r="HOF123" s="856"/>
      <c r="HOG123" s="856"/>
      <c r="HOH123" s="856"/>
      <c r="HOI123" s="856"/>
      <c r="HOJ123" s="856"/>
      <c r="HOK123" s="856"/>
      <c r="HOL123" s="856"/>
      <c r="HOM123" s="856"/>
      <c r="HON123" s="856"/>
      <c r="HOO123" s="856"/>
      <c r="HOP123" s="856"/>
      <c r="HOQ123" s="856"/>
      <c r="HOR123" s="856"/>
      <c r="HOS123" s="856"/>
      <c r="HOT123" s="856"/>
      <c r="HOU123" s="856"/>
      <c r="HOV123" s="856"/>
      <c r="HOW123" s="856"/>
      <c r="HOX123" s="856"/>
      <c r="HOY123" s="856"/>
      <c r="HOZ123" s="856"/>
      <c r="HPA123" s="856"/>
      <c r="HPB123" s="856"/>
      <c r="HPC123" s="856"/>
      <c r="HPD123" s="856"/>
      <c r="HPE123" s="856"/>
      <c r="HPF123" s="856"/>
      <c r="HPG123" s="856"/>
      <c r="HPH123" s="856"/>
      <c r="HPI123" s="856"/>
      <c r="HPJ123" s="856"/>
      <c r="HPK123" s="856"/>
      <c r="HPL123" s="856"/>
      <c r="HPM123" s="856"/>
      <c r="HPN123" s="856"/>
      <c r="HPO123" s="856"/>
      <c r="HPP123" s="856"/>
      <c r="HPQ123" s="856"/>
      <c r="HPR123" s="856"/>
      <c r="HPS123" s="856"/>
      <c r="HPT123" s="856"/>
      <c r="HPU123" s="856"/>
      <c r="HPV123" s="856"/>
      <c r="HPW123" s="856"/>
      <c r="HPX123" s="856"/>
      <c r="HPY123" s="856"/>
      <c r="HPZ123" s="856"/>
      <c r="HQA123" s="856"/>
      <c r="HQB123" s="856"/>
      <c r="HQC123" s="856"/>
      <c r="HQD123" s="856"/>
      <c r="HQE123" s="856"/>
      <c r="HQF123" s="856"/>
      <c r="HQG123" s="856"/>
      <c r="HQH123" s="856"/>
      <c r="HQI123" s="856"/>
      <c r="HQJ123" s="856"/>
      <c r="HQK123" s="856"/>
      <c r="HQL123" s="856"/>
      <c r="HQM123" s="856"/>
      <c r="HQN123" s="856"/>
      <c r="HQO123" s="856"/>
      <c r="HQP123" s="856"/>
      <c r="HQQ123" s="856"/>
      <c r="HQR123" s="856"/>
      <c r="HQS123" s="856"/>
      <c r="HQT123" s="856"/>
      <c r="HQU123" s="856"/>
      <c r="HQV123" s="856"/>
      <c r="HQW123" s="856"/>
      <c r="HQX123" s="856"/>
      <c r="HQY123" s="856"/>
      <c r="HQZ123" s="856"/>
      <c r="HRA123" s="856"/>
      <c r="HRB123" s="856"/>
      <c r="HRC123" s="856"/>
      <c r="HRD123" s="856"/>
      <c r="HRE123" s="856"/>
      <c r="HRF123" s="856"/>
      <c r="HRG123" s="856"/>
      <c r="HRH123" s="856"/>
      <c r="HRI123" s="856"/>
      <c r="HRJ123" s="856"/>
      <c r="HRK123" s="856"/>
      <c r="HRL123" s="856"/>
      <c r="HRM123" s="856"/>
      <c r="HRN123" s="856"/>
      <c r="HRO123" s="856"/>
      <c r="HRP123" s="856"/>
      <c r="HRQ123" s="856"/>
      <c r="HRR123" s="856"/>
      <c r="HRS123" s="856"/>
      <c r="HRT123" s="856"/>
      <c r="HRU123" s="856"/>
      <c r="HRV123" s="856"/>
      <c r="HRW123" s="856"/>
      <c r="HRX123" s="856"/>
      <c r="HRY123" s="856"/>
      <c r="HRZ123" s="856"/>
      <c r="HSA123" s="856"/>
      <c r="HSB123" s="856"/>
      <c r="HSC123" s="856"/>
      <c r="HSD123" s="856"/>
      <c r="HSE123" s="856"/>
      <c r="HSF123" s="856"/>
      <c r="HSG123" s="856"/>
      <c r="HSH123" s="856"/>
      <c r="HSI123" s="856"/>
      <c r="HSJ123" s="856"/>
      <c r="HSK123" s="856"/>
      <c r="HSL123" s="856"/>
      <c r="HSM123" s="856"/>
      <c r="HSN123" s="856"/>
      <c r="HSO123" s="856"/>
      <c r="HSP123" s="856"/>
      <c r="HSQ123" s="856"/>
      <c r="HSR123" s="856"/>
      <c r="HSS123" s="856"/>
      <c r="HST123" s="856"/>
      <c r="HSU123" s="856"/>
      <c r="HSV123" s="856"/>
      <c r="HSW123" s="856"/>
      <c r="HSX123" s="856"/>
      <c r="HSY123" s="856"/>
      <c r="HSZ123" s="856"/>
      <c r="HTA123" s="856"/>
      <c r="HTB123" s="856"/>
      <c r="HTC123" s="856"/>
      <c r="HTD123" s="856"/>
      <c r="HTE123" s="856"/>
      <c r="HTF123" s="856"/>
      <c r="HTG123" s="856"/>
      <c r="HTH123" s="856"/>
      <c r="HTI123" s="856"/>
      <c r="HTJ123" s="856"/>
      <c r="HTK123" s="856"/>
      <c r="HTL123" s="856"/>
      <c r="HTM123" s="856"/>
      <c r="HTN123" s="856"/>
      <c r="HTO123" s="856"/>
      <c r="HTP123" s="856"/>
      <c r="HTQ123" s="856"/>
      <c r="HTR123" s="856"/>
      <c r="HTS123" s="856"/>
      <c r="HTT123" s="856"/>
      <c r="HTU123" s="856"/>
      <c r="HTV123" s="856"/>
      <c r="HTW123" s="856"/>
      <c r="HTX123" s="856"/>
      <c r="HTY123" s="856"/>
      <c r="HTZ123" s="856"/>
      <c r="HUA123" s="856"/>
      <c r="HUB123" s="856"/>
      <c r="HUC123" s="856"/>
      <c r="HUD123" s="856"/>
      <c r="HUE123" s="856"/>
      <c r="HUF123" s="856"/>
      <c r="HUG123" s="856"/>
      <c r="HUH123" s="856"/>
      <c r="HUI123" s="856"/>
      <c r="HUJ123" s="856"/>
      <c r="HUK123" s="856"/>
      <c r="HUL123" s="856"/>
      <c r="HUM123" s="856"/>
      <c r="HUN123" s="856"/>
      <c r="HUO123" s="856"/>
      <c r="HUP123" s="856"/>
      <c r="HUQ123" s="856"/>
      <c r="HUR123" s="856"/>
      <c r="HUS123" s="856"/>
      <c r="HUT123" s="856"/>
      <c r="HUU123" s="856"/>
      <c r="HUV123" s="856"/>
      <c r="HUW123" s="856"/>
      <c r="HUX123" s="856"/>
      <c r="HUY123" s="856"/>
      <c r="HUZ123" s="856"/>
      <c r="HVA123" s="856"/>
      <c r="HVB123" s="856"/>
      <c r="HVC123" s="856"/>
      <c r="HVD123" s="856"/>
      <c r="HVE123" s="856"/>
      <c r="HVF123" s="856"/>
      <c r="HVG123" s="856"/>
      <c r="HVH123" s="856"/>
      <c r="HVI123" s="856"/>
      <c r="HVJ123" s="856"/>
      <c r="HVK123" s="856"/>
      <c r="HVL123" s="856"/>
      <c r="HVM123" s="856"/>
      <c r="HVN123" s="856"/>
      <c r="HVO123" s="856"/>
      <c r="HVP123" s="856"/>
      <c r="HVQ123" s="856"/>
      <c r="HVR123" s="856"/>
      <c r="HVS123" s="856"/>
      <c r="HVT123" s="856"/>
      <c r="HVU123" s="856"/>
      <c r="HVV123" s="856"/>
      <c r="HVW123" s="856"/>
      <c r="HVX123" s="856"/>
      <c r="HVY123" s="856"/>
      <c r="HVZ123" s="856"/>
      <c r="HWA123" s="856"/>
      <c r="HWB123" s="856"/>
      <c r="HWC123" s="856"/>
      <c r="HWD123" s="856"/>
      <c r="HWE123" s="856"/>
      <c r="HWF123" s="856"/>
      <c r="HWG123" s="856"/>
      <c r="HWH123" s="856"/>
      <c r="HWI123" s="856"/>
      <c r="HWJ123" s="856"/>
      <c r="HWK123" s="856"/>
      <c r="HWL123" s="856"/>
      <c r="HWM123" s="856"/>
      <c r="HWN123" s="856"/>
      <c r="HWO123" s="856"/>
      <c r="HWP123" s="856"/>
      <c r="HWQ123" s="856"/>
      <c r="HWR123" s="856"/>
      <c r="HWS123" s="856"/>
      <c r="HWT123" s="856"/>
      <c r="HWU123" s="856"/>
      <c r="HWV123" s="856"/>
      <c r="HWW123" s="856"/>
      <c r="HWX123" s="856"/>
      <c r="HWY123" s="856"/>
      <c r="HWZ123" s="856"/>
      <c r="HXA123" s="856"/>
      <c r="HXB123" s="856"/>
      <c r="HXC123" s="856"/>
      <c r="HXD123" s="856"/>
      <c r="HXE123" s="856"/>
      <c r="HXF123" s="856"/>
      <c r="HXG123" s="856"/>
      <c r="HXH123" s="856"/>
      <c r="HXI123" s="856"/>
      <c r="HXJ123" s="856"/>
      <c r="HXK123" s="856"/>
      <c r="HXL123" s="856"/>
      <c r="HXM123" s="856"/>
      <c r="HXN123" s="856"/>
      <c r="HXO123" s="856"/>
      <c r="HXP123" s="856"/>
      <c r="HXQ123" s="856"/>
      <c r="HXR123" s="856"/>
      <c r="HXS123" s="856"/>
      <c r="HXT123" s="856"/>
      <c r="HXU123" s="856"/>
      <c r="HXV123" s="856"/>
      <c r="HXW123" s="856"/>
      <c r="HXX123" s="856"/>
      <c r="HXY123" s="856"/>
      <c r="HXZ123" s="856"/>
      <c r="HYA123" s="856"/>
      <c r="HYB123" s="856"/>
      <c r="HYC123" s="856"/>
      <c r="HYD123" s="856"/>
      <c r="HYE123" s="856"/>
      <c r="HYF123" s="856"/>
      <c r="HYG123" s="856"/>
      <c r="HYH123" s="856"/>
      <c r="HYI123" s="856"/>
      <c r="HYJ123" s="856"/>
      <c r="HYK123" s="856"/>
      <c r="HYL123" s="856"/>
      <c r="HYM123" s="856"/>
      <c r="HYN123" s="856"/>
      <c r="HYO123" s="856"/>
      <c r="HYP123" s="856"/>
      <c r="HYQ123" s="856"/>
      <c r="HYR123" s="856"/>
      <c r="HYS123" s="856"/>
      <c r="HYT123" s="856"/>
      <c r="HYU123" s="856"/>
      <c r="HYV123" s="856"/>
      <c r="HYW123" s="856"/>
      <c r="HYX123" s="856"/>
      <c r="HYY123" s="856"/>
      <c r="HYZ123" s="856"/>
      <c r="HZA123" s="856"/>
      <c r="HZB123" s="856"/>
      <c r="HZC123" s="856"/>
      <c r="HZD123" s="856"/>
      <c r="HZE123" s="856"/>
      <c r="HZF123" s="856"/>
      <c r="HZG123" s="856"/>
      <c r="HZH123" s="856"/>
      <c r="HZI123" s="856"/>
      <c r="HZJ123" s="856"/>
      <c r="HZK123" s="856"/>
      <c r="HZL123" s="856"/>
      <c r="HZM123" s="856"/>
      <c r="HZN123" s="856"/>
      <c r="HZO123" s="856"/>
      <c r="HZP123" s="856"/>
      <c r="HZQ123" s="856"/>
      <c r="HZR123" s="856"/>
      <c r="HZS123" s="856"/>
      <c r="HZT123" s="856"/>
      <c r="HZU123" s="856"/>
      <c r="HZV123" s="856"/>
      <c r="HZW123" s="856"/>
      <c r="HZX123" s="856"/>
      <c r="HZY123" s="856"/>
      <c r="HZZ123" s="856"/>
      <c r="IAA123" s="856"/>
      <c r="IAB123" s="856"/>
      <c r="IAC123" s="856"/>
      <c r="IAD123" s="856"/>
      <c r="IAE123" s="856"/>
      <c r="IAF123" s="856"/>
      <c r="IAG123" s="856"/>
      <c r="IAH123" s="856"/>
      <c r="IAI123" s="856"/>
      <c r="IAJ123" s="856"/>
      <c r="IAK123" s="856"/>
      <c r="IAL123" s="856"/>
      <c r="IAM123" s="856"/>
      <c r="IAN123" s="856"/>
      <c r="IAO123" s="856"/>
      <c r="IAP123" s="856"/>
      <c r="IAQ123" s="856"/>
      <c r="IAR123" s="856"/>
      <c r="IAS123" s="856"/>
      <c r="IAT123" s="856"/>
      <c r="IAU123" s="856"/>
      <c r="IAV123" s="856"/>
      <c r="IAW123" s="856"/>
      <c r="IAX123" s="856"/>
      <c r="IAY123" s="856"/>
      <c r="IAZ123" s="856"/>
      <c r="IBA123" s="856"/>
      <c r="IBB123" s="856"/>
      <c r="IBC123" s="856"/>
      <c r="IBD123" s="856"/>
      <c r="IBE123" s="856"/>
      <c r="IBF123" s="856"/>
      <c r="IBG123" s="856"/>
      <c r="IBH123" s="856"/>
      <c r="IBI123" s="856"/>
      <c r="IBJ123" s="856"/>
      <c r="IBK123" s="856"/>
      <c r="IBL123" s="856"/>
      <c r="IBM123" s="856"/>
      <c r="IBN123" s="856"/>
      <c r="IBO123" s="856"/>
      <c r="IBP123" s="856"/>
      <c r="IBQ123" s="856"/>
      <c r="IBR123" s="856"/>
      <c r="IBS123" s="856"/>
      <c r="IBT123" s="856"/>
      <c r="IBU123" s="856"/>
      <c r="IBV123" s="856"/>
      <c r="IBW123" s="856"/>
      <c r="IBX123" s="856"/>
      <c r="IBY123" s="856"/>
      <c r="IBZ123" s="856"/>
      <c r="ICA123" s="856"/>
      <c r="ICB123" s="856"/>
      <c r="ICC123" s="856"/>
      <c r="ICD123" s="856"/>
      <c r="ICE123" s="856"/>
      <c r="ICF123" s="856"/>
      <c r="ICG123" s="856"/>
      <c r="ICH123" s="856"/>
      <c r="ICI123" s="856"/>
      <c r="ICJ123" s="856"/>
      <c r="ICK123" s="856"/>
      <c r="ICL123" s="856"/>
      <c r="ICM123" s="856"/>
      <c r="ICN123" s="856"/>
      <c r="ICO123" s="856"/>
      <c r="ICP123" s="856"/>
      <c r="ICQ123" s="856"/>
      <c r="ICR123" s="856"/>
      <c r="ICS123" s="856"/>
      <c r="ICT123" s="856"/>
      <c r="ICU123" s="856"/>
      <c r="ICV123" s="856"/>
      <c r="ICW123" s="856"/>
      <c r="ICX123" s="856"/>
      <c r="ICY123" s="856"/>
      <c r="ICZ123" s="856"/>
      <c r="IDA123" s="856"/>
      <c r="IDB123" s="856"/>
      <c r="IDC123" s="856"/>
      <c r="IDD123" s="856"/>
      <c r="IDE123" s="856"/>
      <c r="IDF123" s="856"/>
      <c r="IDG123" s="856"/>
      <c r="IDH123" s="856"/>
      <c r="IDI123" s="856"/>
      <c r="IDJ123" s="856"/>
      <c r="IDK123" s="856"/>
      <c r="IDL123" s="856"/>
      <c r="IDM123" s="856"/>
      <c r="IDN123" s="856"/>
      <c r="IDO123" s="856"/>
      <c r="IDP123" s="856"/>
      <c r="IDQ123" s="856"/>
      <c r="IDR123" s="856"/>
      <c r="IDS123" s="856"/>
      <c r="IDT123" s="856"/>
      <c r="IDU123" s="856"/>
      <c r="IDV123" s="856"/>
      <c r="IDW123" s="856"/>
      <c r="IDX123" s="856"/>
      <c r="IDY123" s="856"/>
      <c r="IDZ123" s="856"/>
      <c r="IEA123" s="856"/>
      <c r="IEB123" s="856"/>
      <c r="IEC123" s="856"/>
      <c r="IED123" s="856"/>
      <c r="IEE123" s="856"/>
      <c r="IEF123" s="856"/>
      <c r="IEG123" s="856"/>
      <c r="IEH123" s="856"/>
      <c r="IEI123" s="856"/>
      <c r="IEJ123" s="856"/>
      <c r="IEK123" s="856"/>
      <c r="IEL123" s="856"/>
      <c r="IEM123" s="856"/>
      <c r="IEN123" s="856"/>
      <c r="IEO123" s="856"/>
      <c r="IEP123" s="856"/>
      <c r="IEQ123" s="856"/>
      <c r="IER123" s="856"/>
      <c r="IES123" s="856"/>
      <c r="IET123" s="856"/>
      <c r="IEU123" s="856"/>
      <c r="IEV123" s="856"/>
      <c r="IEW123" s="856"/>
      <c r="IEX123" s="856"/>
      <c r="IEY123" s="856"/>
      <c r="IEZ123" s="856"/>
      <c r="IFA123" s="856"/>
      <c r="IFB123" s="856"/>
      <c r="IFC123" s="856"/>
      <c r="IFD123" s="856"/>
      <c r="IFE123" s="856"/>
      <c r="IFF123" s="856"/>
      <c r="IFG123" s="856"/>
      <c r="IFH123" s="856"/>
      <c r="IFI123" s="856"/>
      <c r="IFJ123" s="856"/>
      <c r="IFK123" s="856"/>
      <c r="IFL123" s="856"/>
      <c r="IFM123" s="856"/>
      <c r="IFN123" s="856"/>
      <c r="IFO123" s="856"/>
      <c r="IFP123" s="856"/>
      <c r="IFQ123" s="856"/>
      <c r="IFR123" s="856"/>
      <c r="IFS123" s="856"/>
      <c r="IFT123" s="856"/>
      <c r="IFU123" s="856"/>
      <c r="IFV123" s="856"/>
      <c r="IFW123" s="856"/>
      <c r="IFX123" s="856"/>
      <c r="IFY123" s="856"/>
      <c r="IFZ123" s="856"/>
      <c r="IGA123" s="856"/>
      <c r="IGB123" s="856"/>
      <c r="IGC123" s="856"/>
      <c r="IGD123" s="856"/>
      <c r="IGE123" s="856"/>
      <c r="IGF123" s="856"/>
      <c r="IGG123" s="856"/>
      <c r="IGH123" s="856"/>
      <c r="IGI123" s="856"/>
      <c r="IGJ123" s="856"/>
      <c r="IGK123" s="856"/>
      <c r="IGL123" s="856"/>
      <c r="IGM123" s="856"/>
      <c r="IGN123" s="856"/>
      <c r="IGO123" s="856"/>
      <c r="IGP123" s="856"/>
      <c r="IGQ123" s="856"/>
      <c r="IGR123" s="856"/>
      <c r="IGS123" s="856"/>
      <c r="IGT123" s="856"/>
      <c r="IGU123" s="856"/>
      <c r="IGV123" s="856"/>
      <c r="IGW123" s="856"/>
      <c r="IGX123" s="856"/>
      <c r="IGY123" s="856"/>
      <c r="IGZ123" s="856"/>
      <c r="IHA123" s="856"/>
      <c r="IHB123" s="856"/>
      <c r="IHC123" s="856"/>
      <c r="IHD123" s="856"/>
      <c r="IHE123" s="856"/>
      <c r="IHF123" s="856"/>
      <c r="IHG123" s="856"/>
      <c r="IHH123" s="856"/>
      <c r="IHI123" s="856"/>
      <c r="IHJ123" s="856"/>
      <c r="IHK123" s="856"/>
      <c r="IHL123" s="856"/>
      <c r="IHM123" s="856"/>
      <c r="IHN123" s="856"/>
      <c r="IHO123" s="856"/>
      <c r="IHP123" s="856"/>
      <c r="IHQ123" s="856"/>
      <c r="IHR123" s="856"/>
      <c r="IHS123" s="856"/>
      <c r="IHT123" s="856"/>
      <c r="IHU123" s="856"/>
      <c r="IHV123" s="856"/>
      <c r="IHW123" s="856"/>
      <c r="IHX123" s="856"/>
      <c r="IHY123" s="856"/>
      <c r="IHZ123" s="856"/>
      <c r="IIA123" s="856"/>
      <c r="IIB123" s="856"/>
      <c r="IIC123" s="856"/>
      <c r="IID123" s="856"/>
      <c r="IIE123" s="856"/>
      <c r="IIF123" s="856"/>
      <c r="IIG123" s="856"/>
      <c r="IIH123" s="856"/>
      <c r="III123" s="856"/>
      <c r="IIJ123" s="856"/>
      <c r="IIK123" s="856"/>
      <c r="IIL123" s="856"/>
      <c r="IIM123" s="856"/>
      <c r="IIN123" s="856"/>
      <c r="IIO123" s="856"/>
      <c r="IIP123" s="856"/>
      <c r="IIQ123" s="856"/>
      <c r="IIR123" s="856"/>
      <c r="IIS123" s="856"/>
      <c r="IIT123" s="856"/>
      <c r="IIU123" s="856"/>
      <c r="IIV123" s="856"/>
      <c r="IIW123" s="856"/>
      <c r="IIX123" s="856"/>
      <c r="IIY123" s="856"/>
      <c r="IIZ123" s="856"/>
      <c r="IJA123" s="856"/>
      <c r="IJB123" s="856"/>
      <c r="IJC123" s="856"/>
      <c r="IJD123" s="856"/>
      <c r="IJE123" s="856"/>
      <c r="IJF123" s="856"/>
      <c r="IJG123" s="856"/>
      <c r="IJH123" s="856"/>
      <c r="IJI123" s="856"/>
      <c r="IJJ123" s="856"/>
      <c r="IJK123" s="856"/>
      <c r="IJL123" s="856"/>
      <c r="IJM123" s="856"/>
      <c r="IJN123" s="856"/>
      <c r="IJO123" s="856"/>
      <c r="IJP123" s="856"/>
      <c r="IJQ123" s="856"/>
      <c r="IJR123" s="856"/>
      <c r="IJS123" s="856"/>
      <c r="IJT123" s="856"/>
      <c r="IJU123" s="856"/>
      <c r="IJV123" s="856"/>
      <c r="IJW123" s="856"/>
      <c r="IJX123" s="856"/>
      <c r="IJY123" s="856"/>
      <c r="IJZ123" s="856"/>
      <c r="IKA123" s="856"/>
      <c r="IKB123" s="856"/>
      <c r="IKC123" s="856"/>
      <c r="IKD123" s="856"/>
      <c r="IKE123" s="856"/>
      <c r="IKF123" s="856"/>
      <c r="IKG123" s="856"/>
      <c r="IKH123" s="856"/>
      <c r="IKI123" s="856"/>
      <c r="IKJ123" s="856"/>
      <c r="IKK123" s="856"/>
      <c r="IKL123" s="856"/>
      <c r="IKM123" s="856"/>
      <c r="IKN123" s="856"/>
      <c r="IKO123" s="856"/>
      <c r="IKP123" s="856"/>
      <c r="IKQ123" s="856"/>
      <c r="IKR123" s="856"/>
      <c r="IKS123" s="856"/>
      <c r="IKT123" s="856"/>
      <c r="IKU123" s="856"/>
      <c r="IKV123" s="856"/>
      <c r="IKW123" s="856"/>
      <c r="IKX123" s="856"/>
      <c r="IKY123" s="856"/>
      <c r="IKZ123" s="856"/>
      <c r="ILA123" s="856"/>
      <c r="ILB123" s="856"/>
      <c r="ILC123" s="856"/>
      <c r="ILD123" s="856"/>
      <c r="ILE123" s="856"/>
      <c r="ILF123" s="856"/>
      <c r="ILG123" s="856"/>
      <c r="ILH123" s="856"/>
      <c r="ILI123" s="856"/>
      <c r="ILJ123" s="856"/>
      <c r="ILK123" s="856"/>
      <c r="ILL123" s="856"/>
      <c r="ILM123" s="856"/>
      <c r="ILN123" s="856"/>
      <c r="ILO123" s="856"/>
      <c r="ILP123" s="856"/>
      <c r="ILQ123" s="856"/>
      <c r="ILR123" s="856"/>
      <c r="ILS123" s="856"/>
      <c r="ILT123" s="856"/>
      <c r="ILU123" s="856"/>
      <c r="ILV123" s="856"/>
      <c r="ILW123" s="856"/>
      <c r="ILX123" s="856"/>
      <c r="ILY123" s="856"/>
      <c r="ILZ123" s="856"/>
      <c r="IMA123" s="856"/>
      <c r="IMB123" s="856"/>
      <c r="IMC123" s="856"/>
      <c r="IMD123" s="856"/>
      <c r="IME123" s="856"/>
      <c r="IMF123" s="856"/>
      <c r="IMG123" s="856"/>
      <c r="IMH123" s="856"/>
      <c r="IMI123" s="856"/>
      <c r="IMJ123" s="856"/>
      <c r="IMK123" s="856"/>
      <c r="IML123" s="856"/>
      <c r="IMM123" s="856"/>
      <c r="IMN123" s="856"/>
      <c r="IMO123" s="856"/>
      <c r="IMP123" s="856"/>
      <c r="IMQ123" s="856"/>
      <c r="IMR123" s="856"/>
      <c r="IMS123" s="856"/>
      <c r="IMT123" s="856"/>
      <c r="IMU123" s="856"/>
      <c r="IMV123" s="856"/>
      <c r="IMW123" s="856"/>
      <c r="IMX123" s="856"/>
      <c r="IMY123" s="856"/>
      <c r="IMZ123" s="856"/>
      <c r="INA123" s="856"/>
      <c r="INB123" s="856"/>
      <c r="INC123" s="856"/>
      <c r="IND123" s="856"/>
      <c r="INE123" s="856"/>
      <c r="INF123" s="856"/>
      <c r="ING123" s="856"/>
      <c r="INH123" s="856"/>
      <c r="INI123" s="856"/>
      <c r="INJ123" s="856"/>
      <c r="INK123" s="856"/>
      <c r="INL123" s="856"/>
      <c r="INM123" s="856"/>
      <c r="INN123" s="856"/>
      <c r="INO123" s="856"/>
      <c r="INP123" s="856"/>
      <c r="INQ123" s="856"/>
      <c r="INR123" s="856"/>
      <c r="INS123" s="856"/>
      <c r="INT123" s="856"/>
      <c r="INU123" s="856"/>
      <c r="INV123" s="856"/>
      <c r="INW123" s="856"/>
      <c r="INX123" s="856"/>
      <c r="INY123" s="856"/>
      <c r="INZ123" s="856"/>
      <c r="IOA123" s="856"/>
      <c r="IOB123" s="856"/>
      <c r="IOC123" s="856"/>
      <c r="IOD123" s="856"/>
      <c r="IOE123" s="856"/>
      <c r="IOF123" s="856"/>
      <c r="IOG123" s="856"/>
      <c r="IOH123" s="856"/>
      <c r="IOI123" s="856"/>
      <c r="IOJ123" s="856"/>
      <c r="IOK123" s="856"/>
      <c r="IOL123" s="856"/>
      <c r="IOM123" s="856"/>
      <c r="ION123" s="856"/>
      <c r="IOO123" s="856"/>
      <c r="IOP123" s="856"/>
      <c r="IOQ123" s="856"/>
      <c r="IOR123" s="856"/>
      <c r="IOS123" s="856"/>
      <c r="IOT123" s="856"/>
      <c r="IOU123" s="856"/>
      <c r="IOV123" s="856"/>
      <c r="IOW123" s="856"/>
      <c r="IOX123" s="856"/>
      <c r="IOY123" s="856"/>
      <c r="IOZ123" s="856"/>
      <c r="IPA123" s="856"/>
      <c r="IPB123" s="856"/>
      <c r="IPC123" s="856"/>
      <c r="IPD123" s="856"/>
      <c r="IPE123" s="856"/>
      <c r="IPF123" s="856"/>
      <c r="IPG123" s="856"/>
      <c r="IPH123" s="856"/>
      <c r="IPI123" s="856"/>
      <c r="IPJ123" s="856"/>
      <c r="IPK123" s="856"/>
      <c r="IPL123" s="856"/>
      <c r="IPM123" s="856"/>
      <c r="IPN123" s="856"/>
      <c r="IPO123" s="856"/>
      <c r="IPP123" s="856"/>
      <c r="IPQ123" s="856"/>
      <c r="IPR123" s="856"/>
      <c r="IPS123" s="856"/>
      <c r="IPT123" s="856"/>
      <c r="IPU123" s="856"/>
      <c r="IPV123" s="856"/>
      <c r="IPW123" s="856"/>
      <c r="IPX123" s="856"/>
      <c r="IPY123" s="856"/>
      <c r="IPZ123" s="856"/>
      <c r="IQA123" s="856"/>
      <c r="IQB123" s="856"/>
      <c r="IQC123" s="856"/>
      <c r="IQD123" s="856"/>
      <c r="IQE123" s="856"/>
      <c r="IQF123" s="856"/>
      <c r="IQG123" s="856"/>
      <c r="IQH123" s="856"/>
      <c r="IQI123" s="856"/>
      <c r="IQJ123" s="856"/>
      <c r="IQK123" s="856"/>
      <c r="IQL123" s="856"/>
      <c r="IQM123" s="856"/>
      <c r="IQN123" s="856"/>
      <c r="IQO123" s="856"/>
      <c r="IQP123" s="856"/>
      <c r="IQQ123" s="856"/>
      <c r="IQR123" s="856"/>
      <c r="IQS123" s="856"/>
      <c r="IQT123" s="856"/>
      <c r="IQU123" s="856"/>
      <c r="IQV123" s="856"/>
      <c r="IQW123" s="856"/>
      <c r="IQX123" s="856"/>
      <c r="IQY123" s="856"/>
      <c r="IQZ123" s="856"/>
      <c r="IRA123" s="856"/>
      <c r="IRB123" s="856"/>
      <c r="IRC123" s="856"/>
      <c r="IRD123" s="856"/>
      <c r="IRE123" s="856"/>
      <c r="IRF123" s="856"/>
      <c r="IRG123" s="856"/>
      <c r="IRH123" s="856"/>
      <c r="IRI123" s="856"/>
      <c r="IRJ123" s="856"/>
      <c r="IRK123" s="856"/>
      <c r="IRL123" s="856"/>
      <c r="IRM123" s="856"/>
      <c r="IRN123" s="856"/>
      <c r="IRO123" s="856"/>
      <c r="IRP123" s="856"/>
      <c r="IRQ123" s="856"/>
      <c r="IRR123" s="856"/>
      <c r="IRS123" s="856"/>
      <c r="IRT123" s="856"/>
      <c r="IRU123" s="856"/>
      <c r="IRV123" s="856"/>
      <c r="IRW123" s="856"/>
      <c r="IRX123" s="856"/>
      <c r="IRY123" s="856"/>
      <c r="IRZ123" s="856"/>
      <c r="ISA123" s="856"/>
      <c r="ISB123" s="856"/>
      <c r="ISC123" s="856"/>
      <c r="ISD123" s="856"/>
      <c r="ISE123" s="856"/>
      <c r="ISF123" s="856"/>
      <c r="ISG123" s="856"/>
      <c r="ISH123" s="856"/>
      <c r="ISI123" s="856"/>
      <c r="ISJ123" s="856"/>
      <c r="ISK123" s="856"/>
      <c r="ISL123" s="856"/>
      <c r="ISM123" s="856"/>
      <c r="ISN123" s="856"/>
      <c r="ISO123" s="856"/>
      <c r="ISP123" s="856"/>
      <c r="ISQ123" s="856"/>
      <c r="ISR123" s="856"/>
      <c r="ISS123" s="856"/>
      <c r="IST123" s="856"/>
      <c r="ISU123" s="856"/>
      <c r="ISV123" s="856"/>
      <c r="ISW123" s="856"/>
      <c r="ISX123" s="856"/>
      <c r="ISY123" s="856"/>
      <c r="ISZ123" s="856"/>
      <c r="ITA123" s="856"/>
      <c r="ITB123" s="856"/>
      <c r="ITC123" s="856"/>
      <c r="ITD123" s="856"/>
      <c r="ITE123" s="856"/>
      <c r="ITF123" s="856"/>
      <c r="ITG123" s="856"/>
      <c r="ITH123" s="856"/>
      <c r="ITI123" s="856"/>
      <c r="ITJ123" s="856"/>
      <c r="ITK123" s="856"/>
      <c r="ITL123" s="856"/>
      <c r="ITM123" s="856"/>
      <c r="ITN123" s="856"/>
      <c r="ITO123" s="856"/>
      <c r="ITP123" s="856"/>
      <c r="ITQ123" s="856"/>
      <c r="ITR123" s="856"/>
      <c r="ITS123" s="856"/>
      <c r="ITT123" s="856"/>
      <c r="ITU123" s="856"/>
      <c r="ITV123" s="856"/>
      <c r="ITW123" s="856"/>
      <c r="ITX123" s="856"/>
      <c r="ITY123" s="856"/>
      <c r="ITZ123" s="856"/>
      <c r="IUA123" s="856"/>
      <c r="IUB123" s="856"/>
      <c r="IUC123" s="856"/>
      <c r="IUD123" s="856"/>
      <c r="IUE123" s="856"/>
      <c r="IUF123" s="856"/>
      <c r="IUG123" s="856"/>
      <c r="IUH123" s="856"/>
      <c r="IUI123" s="856"/>
      <c r="IUJ123" s="856"/>
      <c r="IUK123" s="856"/>
      <c r="IUL123" s="856"/>
      <c r="IUM123" s="856"/>
      <c r="IUN123" s="856"/>
      <c r="IUO123" s="856"/>
      <c r="IUP123" s="856"/>
      <c r="IUQ123" s="856"/>
      <c r="IUR123" s="856"/>
      <c r="IUS123" s="856"/>
      <c r="IUT123" s="856"/>
      <c r="IUU123" s="856"/>
      <c r="IUV123" s="856"/>
      <c r="IUW123" s="856"/>
      <c r="IUX123" s="856"/>
      <c r="IUY123" s="856"/>
      <c r="IUZ123" s="856"/>
      <c r="IVA123" s="856"/>
      <c r="IVB123" s="856"/>
      <c r="IVC123" s="856"/>
      <c r="IVD123" s="856"/>
      <c r="IVE123" s="856"/>
      <c r="IVF123" s="856"/>
      <c r="IVG123" s="856"/>
      <c r="IVH123" s="856"/>
      <c r="IVI123" s="856"/>
      <c r="IVJ123" s="856"/>
      <c r="IVK123" s="856"/>
      <c r="IVL123" s="856"/>
      <c r="IVM123" s="856"/>
      <c r="IVN123" s="856"/>
      <c r="IVO123" s="856"/>
      <c r="IVP123" s="856"/>
      <c r="IVQ123" s="856"/>
      <c r="IVR123" s="856"/>
      <c r="IVS123" s="856"/>
      <c r="IVT123" s="856"/>
      <c r="IVU123" s="856"/>
      <c r="IVV123" s="856"/>
      <c r="IVW123" s="856"/>
      <c r="IVX123" s="856"/>
      <c r="IVY123" s="856"/>
      <c r="IVZ123" s="856"/>
      <c r="IWA123" s="856"/>
      <c r="IWB123" s="856"/>
      <c r="IWC123" s="856"/>
      <c r="IWD123" s="856"/>
      <c r="IWE123" s="856"/>
      <c r="IWF123" s="856"/>
      <c r="IWG123" s="856"/>
      <c r="IWH123" s="856"/>
      <c r="IWI123" s="856"/>
      <c r="IWJ123" s="856"/>
      <c r="IWK123" s="856"/>
      <c r="IWL123" s="856"/>
      <c r="IWM123" s="856"/>
      <c r="IWN123" s="856"/>
      <c r="IWO123" s="856"/>
      <c r="IWP123" s="856"/>
      <c r="IWQ123" s="856"/>
      <c r="IWR123" s="856"/>
      <c r="IWS123" s="856"/>
      <c r="IWT123" s="856"/>
      <c r="IWU123" s="856"/>
      <c r="IWV123" s="856"/>
      <c r="IWW123" s="856"/>
      <c r="IWX123" s="856"/>
      <c r="IWY123" s="856"/>
      <c r="IWZ123" s="856"/>
      <c r="IXA123" s="856"/>
      <c r="IXB123" s="856"/>
      <c r="IXC123" s="856"/>
      <c r="IXD123" s="856"/>
      <c r="IXE123" s="856"/>
      <c r="IXF123" s="856"/>
      <c r="IXG123" s="856"/>
      <c r="IXH123" s="856"/>
      <c r="IXI123" s="856"/>
      <c r="IXJ123" s="856"/>
      <c r="IXK123" s="856"/>
      <c r="IXL123" s="856"/>
      <c r="IXM123" s="856"/>
      <c r="IXN123" s="856"/>
      <c r="IXO123" s="856"/>
      <c r="IXP123" s="856"/>
      <c r="IXQ123" s="856"/>
      <c r="IXR123" s="856"/>
      <c r="IXS123" s="856"/>
      <c r="IXT123" s="856"/>
      <c r="IXU123" s="856"/>
      <c r="IXV123" s="856"/>
      <c r="IXW123" s="856"/>
      <c r="IXX123" s="856"/>
      <c r="IXY123" s="856"/>
      <c r="IXZ123" s="856"/>
      <c r="IYA123" s="856"/>
      <c r="IYB123" s="856"/>
      <c r="IYC123" s="856"/>
      <c r="IYD123" s="856"/>
      <c r="IYE123" s="856"/>
      <c r="IYF123" s="856"/>
      <c r="IYG123" s="856"/>
      <c r="IYH123" s="856"/>
      <c r="IYI123" s="856"/>
      <c r="IYJ123" s="856"/>
      <c r="IYK123" s="856"/>
      <c r="IYL123" s="856"/>
      <c r="IYM123" s="856"/>
      <c r="IYN123" s="856"/>
      <c r="IYO123" s="856"/>
      <c r="IYP123" s="856"/>
      <c r="IYQ123" s="856"/>
      <c r="IYR123" s="856"/>
      <c r="IYS123" s="856"/>
      <c r="IYT123" s="856"/>
      <c r="IYU123" s="856"/>
      <c r="IYV123" s="856"/>
      <c r="IYW123" s="856"/>
      <c r="IYX123" s="856"/>
      <c r="IYY123" s="856"/>
      <c r="IYZ123" s="856"/>
      <c r="IZA123" s="856"/>
      <c r="IZB123" s="856"/>
      <c r="IZC123" s="856"/>
      <c r="IZD123" s="856"/>
      <c r="IZE123" s="856"/>
      <c r="IZF123" s="856"/>
      <c r="IZG123" s="856"/>
      <c r="IZH123" s="856"/>
      <c r="IZI123" s="856"/>
      <c r="IZJ123" s="856"/>
      <c r="IZK123" s="856"/>
      <c r="IZL123" s="856"/>
      <c r="IZM123" s="856"/>
      <c r="IZN123" s="856"/>
      <c r="IZO123" s="856"/>
      <c r="IZP123" s="856"/>
      <c r="IZQ123" s="856"/>
      <c r="IZR123" s="856"/>
      <c r="IZS123" s="856"/>
      <c r="IZT123" s="856"/>
      <c r="IZU123" s="856"/>
      <c r="IZV123" s="856"/>
      <c r="IZW123" s="856"/>
      <c r="IZX123" s="856"/>
      <c r="IZY123" s="856"/>
      <c r="IZZ123" s="856"/>
      <c r="JAA123" s="856"/>
      <c r="JAB123" s="856"/>
      <c r="JAC123" s="856"/>
      <c r="JAD123" s="856"/>
      <c r="JAE123" s="856"/>
      <c r="JAF123" s="856"/>
      <c r="JAG123" s="856"/>
      <c r="JAH123" s="856"/>
      <c r="JAI123" s="856"/>
      <c r="JAJ123" s="856"/>
      <c r="JAK123" s="856"/>
      <c r="JAL123" s="856"/>
      <c r="JAM123" s="856"/>
      <c r="JAN123" s="856"/>
      <c r="JAO123" s="856"/>
      <c r="JAP123" s="856"/>
      <c r="JAQ123" s="856"/>
      <c r="JAR123" s="856"/>
      <c r="JAS123" s="856"/>
      <c r="JAT123" s="856"/>
      <c r="JAU123" s="856"/>
      <c r="JAV123" s="856"/>
      <c r="JAW123" s="856"/>
      <c r="JAX123" s="856"/>
      <c r="JAY123" s="856"/>
      <c r="JAZ123" s="856"/>
      <c r="JBA123" s="856"/>
      <c r="JBB123" s="856"/>
      <c r="JBC123" s="856"/>
      <c r="JBD123" s="856"/>
      <c r="JBE123" s="856"/>
      <c r="JBF123" s="856"/>
      <c r="JBG123" s="856"/>
      <c r="JBH123" s="856"/>
      <c r="JBI123" s="856"/>
      <c r="JBJ123" s="856"/>
      <c r="JBK123" s="856"/>
      <c r="JBL123" s="856"/>
      <c r="JBM123" s="856"/>
      <c r="JBN123" s="856"/>
      <c r="JBO123" s="856"/>
      <c r="JBP123" s="856"/>
      <c r="JBQ123" s="856"/>
      <c r="JBR123" s="856"/>
      <c r="JBS123" s="856"/>
      <c r="JBT123" s="856"/>
      <c r="JBU123" s="856"/>
      <c r="JBV123" s="856"/>
      <c r="JBW123" s="856"/>
      <c r="JBX123" s="856"/>
      <c r="JBY123" s="856"/>
      <c r="JBZ123" s="856"/>
      <c r="JCA123" s="856"/>
      <c r="JCB123" s="856"/>
      <c r="JCC123" s="856"/>
      <c r="JCD123" s="856"/>
      <c r="JCE123" s="856"/>
      <c r="JCF123" s="856"/>
      <c r="JCG123" s="856"/>
      <c r="JCH123" s="856"/>
      <c r="JCI123" s="856"/>
      <c r="JCJ123" s="856"/>
      <c r="JCK123" s="856"/>
      <c r="JCL123" s="856"/>
      <c r="JCM123" s="856"/>
      <c r="JCN123" s="856"/>
      <c r="JCO123" s="856"/>
      <c r="JCP123" s="856"/>
      <c r="JCQ123" s="856"/>
      <c r="JCR123" s="856"/>
      <c r="JCS123" s="856"/>
      <c r="JCT123" s="856"/>
      <c r="JCU123" s="856"/>
      <c r="JCV123" s="856"/>
      <c r="JCW123" s="856"/>
      <c r="JCX123" s="856"/>
      <c r="JCY123" s="856"/>
      <c r="JCZ123" s="856"/>
      <c r="JDA123" s="856"/>
      <c r="JDB123" s="856"/>
      <c r="JDC123" s="856"/>
      <c r="JDD123" s="856"/>
      <c r="JDE123" s="856"/>
      <c r="JDF123" s="856"/>
      <c r="JDG123" s="856"/>
      <c r="JDH123" s="856"/>
      <c r="JDI123" s="856"/>
      <c r="JDJ123" s="856"/>
      <c r="JDK123" s="856"/>
      <c r="JDL123" s="856"/>
      <c r="JDM123" s="856"/>
      <c r="JDN123" s="856"/>
      <c r="JDO123" s="856"/>
      <c r="JDP123" s="856"/>
      <c r="JDQ123" s="856"/>
      <c r="JDR123" s="856"/>
      <c r="JDS123" s="856"/>
      <c r="JDT123" s="856"/>
      <c r="JDU123" s="856"/>
      <c r="JDV123" s="856"/>
      <c r="JDW123" s="856"/>
      <c r="JDX123" s="856"/>
      <c r="JDY123" s="856"/>
      <c r="JDZ123" s="856"/>
      <c r="JEA123" s="856"/>
      <c r="JEB123" s="856"/>
      <c r="JEC123" s="856"/>
      <c r="JED123" s="856"/>
      <c r="JEE123" s="856"/>
      <c r="JEF123" s="856"/>
      <c r="JEG123" s="856"/>
      <c r="JEH123" s="856"/>
      <c r="JEI123" s="856"/>
      <c r="JEJ123" s="856"/>
      <c r="JEK123" s="856"/>
      <c r="JEL123" s="856"/>
      <c r="JEM123" s="856"/>
      <c r="JEN123" s="856"/>
      <c r="JEO123" s="856"/>
      <c r="JEP123" s="856"/>
      <c r="JEQ123" s="856"/>
      <c r="JER123" s="856"/>
      <c r="JES123" s="856"/>
      <c r="JET123" s="856"/>
      <c r="JEU123" s="856"/>
      <c r="JEV123" s="856"/>
      <c r="JEW123" s="856"/>
      <c r="JEX123" s="856"/>
      <c r="JEY123" s="856"/>
      <c r="JEZ123" s="856"/>
      <c r="JFA123" s="856"/>
      <c r="JFB123" s="856"/>
      <c r="JFC123" s="856"/>
      <c r="JFD123" s="856"/>
      <c r="JFE123" s="856"/>
      <c r="JFF123" s="856"/>
      <c r="JFG123" s="856"/>
      <c r="JFH123" s="856"/>
      <c r="JFI123" s="856"/>
      <c r="JFJ123" s="856"/>
      <c r="JFK123" s="856"/>
      <c r="JFL123" s="856"/>
      <c r="JFM123" s="856"/>
      <c r="JFN123" s="856"/>
      <c r="JFO123" s="856"/>
      <c r="JFP123" s="856"/>
      <c r="JFQ123" s="856"/>
      <c r="JFR123" s="856"/>
      <c r="JFS123" s="856"/>
      <c r="JFT123" s="856"/>
      <c r="JFU123" s="856"/>
      <c r="JFV123" s="856"/>
      <c r="JFW123" s="856"/>
      <c r="JFX123" s="856"/>
      <c r="JFY123" s="856"/>
      <c r="JFZ123" s="856"/>
      <c r="JGA123" s="856"/>
      <c r="JGB123" s="856"/>
      <c r="JGC123" s="856"/>
      <c r="JGD123" s="856"/>
      <c r="JGE123" s="856"/>
      <c r="JGF123" s="856"/>
      <c r="JGG123" s="856"/>
      <c r="JGH123" s="856"/>
      <c r="JGI123" s="856"/>
      <c r="JGJ123" s="856"/>
      <c r="JGK123" s="856"/>
      <c r="JGL123" s="856"/>
      <c r="JGM123" s="856"/>
      <c r="JGN123" s="856"/>
      <c r="JGO123" s="856"/>
      <c r="JGP123" s="856"/>
      <c r="JGQ123" s="856"/>
      <c r="JGR123" s="856"/>
      <c r="JGS123" s="856"/>
      <c r="JGT123" s="856"/>
      <c r="JGU123" s="856"/>
      <c r="JGV123" s="856"/>
      <c r="JGW123" s="856"/>
      <c r="JGX123" s="856"/>
      <c r="JGY123" s="856"/>
      <c r="JGZ123" s="856"/>
      <c r="JHA123" s="856"/>
      <c r="JHB123" s="856"/>
      <c r="JHC123" s="856"/>
      <c r="JHD123" s="856"/>
      <c r="JHE123" s="856"/>
      <c r="JHF123" s="856"/>
      <c r="JHG123" s="856"/>
      <c r="JHH123" s="856"/>
      <c r="JHI123" s="856"/>
      <c r="JHJ123" s="856"/>
      <c r="JHK123" s="856"/>
      <c r="JHL123" s="856"/>
      <c r="JHM123" s="856"/>
      <c r="JHN123" s="856"/>
      <c r="JHO123" s="856"/>
      <c r="JHP123" s="856"/>
      <c r="JHQ123" s="856"/>
      <c r="JHR123" s="856"/>
      <c r="JHS123" s="856"/>
      <c r="JHT123" s="856"/>
      <c r="JHU123" s="856"/>
      <c r="JHV123" s="856"/>
      <c r="JHW123" s="856"/>
      <c r="JHX123" s="856"/>
      <c r="JHY123" s="856"/>
      <c r="JHZ123" s="856"/>
      <c r="JIA123" s="856"/>
      <c r="JIB123" s="856"/>
      <c r="JIC123" s="856"/>
      <c r="JID123" s="856"/>
      <c r="JIE123" s="856"/>
      <c r="JIF123" s="856"/>
      <c r="JIG123" s="856"/>
      <c r="JIH123" s="856"/>
      <c r="JII123" s="856"/>
      <c r="JIJ123" s="856"/>
      <c r="JIK123" s="856"/>
      <c r="JIL123" s="856"/>
      <c r="JIM123" s="856"/>
      <c r="JIN123" s="856"/>
      <c r="JIO123" s="856"/>
      <c r="JIP123" s="856"/>
      <c r="JIQ123" s="856"/>
      <c r="JIR123" s="856"/>
      <c r="JIS123" s="856"/>
      <c r="JIT123" s="856"/>
      <c r="JIU123" s="856"/>
      <c r="JIV123" s="856"/>
      <c r="JIW123" s="856"/>
      <c r="JIX123" s="856"/>
      <c r="JIY123" s="856"/>
      <c r="JIZ123" s="856"/>
      <c r="JJA123" s="856"/>
      <c r="JJB123" s="856"/>
      <c r="JJC123" s="856"/>
      <c r="JJD123" s="856"/>
      <c r="JJE123" s="856"/>
      <c r="JJF123" s="856"/>
      <c r="JJG123" s="856"/>
      <c r="JJH123" s="856"/>
      <c r="JJI123" s="856"/>
      <c r="JJJ123" s="856"/>
      <c r="JJK123" s="856"/>
      <c r="JJL123" s="856"/>
      <c r="JJM123" s="856"/>
      <c r="JJN123" s="856"/>
      <c r="JJO123" s="856"/>
      <c r="JJP123" s="856"/>
      <c r="JJQ123" s="856"/>
      <c r="JJR123" s="856"/>
      <c r="JJS123" s="856"/>
      <c r="JJT123" s="856"/>
      <c r="JJU123" s="856"/>
      <c r="JJV123" s="856"/>
      <c r="JJW123" s="856"/>
      <c r="JJX123" s="856"/>
      <c r="JJY123" s="856"/>
      <c r="JJZ123" s="856"/>
      <c r="JKA123" s="856"/>
      <c r="JKB123" s="856"/>
      <c r="JKC123" s="856"/>
      <c r="JKD123" s="856"/>
      <c r="JKE123" s="856"/>
      <c r="JKF123" s="856"/>
      <c r="JKG123" s="856"/>
      <c r="JKH123" s="856"/>
      <c r="JKI123" s="856"/>
      <c r="JKJ123" s="856"/>
      <c r="JKK123" s="856"/>
      <c r="JKL123" s="856"/>
      <c r="JKM123" s="856"/>
      <c r="JKN123" s="856"/>
      <c r="JKO123" s="856"/>
      <c r="JKP123" s="856"/>
      <c r="JKQ123" s="856"/>
      <c r="JKR123" s="856"/>
      <c r="JKS123" s="856"/>
      <c r="JKT123" s="856"/>
      <c r="JKU123" s="856"/>
      <c r="JKV123" s="856"/>
      <c r="JKW123" s="856"/>
      <c r="JKX123" s="856"/>
      <c r="JKY123" s="856"/>
      <c r="JKZ123" s="856"/>
      <c r="JLA123" s="856"/>
      <c r="JLB123" s="856"/>
      <c r="JLC123" s="856"/>
      <c r="JLD123" s="856"/>
      <c r="JLE123" s="856"/>
      <c r="JLF123" s="856"/>
      <c r="JLG123" s="856"/>
      <c r="JLH123" s="856"/>
      <c r="JLI123" s="856"/>
      <c r="JLJ123" s="856"/>
      <c r="JLK123" s="856"/>
      <c r="JLL123" s="856"/>
      <c r="JLM123" s="856"/>
      <c r="JLN123" s="856"/>
      <c r="JLO123" s="856"/>
      <c r="JLP123" s="856"/>
      <c r="JLQ123" s="856"/>
      <c r="JLR123" s="856"/>
      <c r="JLS123" s="856"/>
      <c r="JLT123" s="856"/>
      <c r="JLU123" s="856"/>
      <c r="JLV123" s="856"/>
      <c r="JLW123" s="856"/>
      <c r="JLX123" s="856"/>
      <c r="JLY123" s="856"/>
      <c r="JLZ123" s="856"/>
      <c r="JMA123" s="856"/>
      <c r="JMB123" s="856"/>
      <c r="JMC123" s="856"/>
      <c r="JMD123" s="856"/>
      <c r="JME123" s="856"/>
      <c r="JMF123" s="856"/>
      <c r="JMG123" s="856"/>
      <c r="JMH123" s="856"/>
      <c r="JMI123" s="856"/>
      <c r="JMJ123" s="856"/>
      <c r="JMK123" s="856"/>
      <c r="JML123" s="856"/>
      <c r="JMM123" s="856"/>
      <c r="JMN123" s="856"/>
      <c r="JMO123" s="856"/>
      <c r="JMP123" s="856"/>
      <c r="JMQ123" s="856"/>
      <c r="JMR123" s="856"/>
      <c r="JMS123" s="856"/>
      <c r="JMT123" s="856"/>
      <c r="JMU123" s="856"/>
      <c r="JMV123" s="856"/>
      <c r="JMW123" s="856"/>
      <c r="JMX123" s="856"/>
      <c r="JMY123" s="856"/>
      <c r="JMZ123" s="856"/>
      <c r="JNA123" s="856"/>
      <c r="JNB123" s="856"/>
      <c r="JNC123" s="856"/>
      <c r="JND123" s="856"/>
      <c r="JNE123" s="856"/>
      <c r="JNF123" s="856"/>
      <c r="JNG123" s="856"/>
      <c r="JNH123" s="856"/>
      <c r="JNI123" s="856"/>
      <c r="JNJ123" s="856"/>
      <c r="JNK123" s="856"/>
      <c r="JNL123" s="856"/>
      <c r="JNM123" s="856"/>
      <c r="JNN123" s="856"/>
      <c r="JNO123" s="856"/>
      <c r="JNP123" s="856"/>
      <c r="JNQ123" s="856"/>
      <c r="JNR123" s="856"/>
      <c r="JNS123" s="856"/>
      <c r="JNT123" s="856"/>
      <c r="JNU123" s="856"/>
      <c r="JNV123" s="856"/>
      <c r="JNW123" s="856"/>
      <c r="JNX123" s="856"/>
      <c r="JNY123" s="856"/>
      <c r="JNZ123" s="856"/>
      <c r="JOA123" s="856"/>
      <c r="JOB123" s="856"/>
      <c r="JOC123" s="856"/>
      <c r="JOD123" s="856"/>
      <c r="JOE123" s="856"/>
      <c r="JOF123" s="856"/>
      <c r="JOG123" s="856"/>
      <c r="JOH123" s="856"/>
      <c r="JOI123" s="856"/>
      <c r="JOJ123" s="856"/>
      <c r="JOK123" s="856"/>
      <c r="JOL123" s="856"/>
      <c r="JOM123" s="856"/>
      <c r="JON123" s="856"/>
      <c r="JOO123" s="856"/>
      <c r="JOP123" s="856"/>
      <c r="JOQ123" s="856"/>
      <c r="JOR123" s="856"/>
      <c r="JOS123" s="856"/>
      <c r="JOT123" s="856"/>
      <c r="JOU123" s="856"/>
      <c r="JOV123" s="856"/>
      <c r="JOW123" s="856"/>
      <c r="JOX123" s="856"/>
      <c r="JOY123" s="856"/>
      <c r="JOZ123" s="856"/>
      <c r="JPA123" s="856"/>
      <c r="JPB123" s="856"/>
      <c r="JPC123" s="856"/>
      <c r="JPD123" s="856"/>
      <c r="JPE123" s="856"/>
      <c r="JPF123" s="856"/>
      <c r="JPG123" s="856"/>
      <c r="JPH123" s="856"/>
      <c r="JPI123" s="856"/>
      <c r="JPJ123" s="856"/>
      <c r="JPK123" s="856"/>
      <c r="JPL123" s="856"/>
      <c r="JPM123" s="856"/>
      <c r="JPN123" s="856"/>
      <c r="JPO123" s="856"/>
      <c r="JPP123" s="856"/>
      <c r="JPQ123" s="856"/>
      <c r="JPR123" s="856"/>
      <c r="JPS123" s="856"/>
      <c r="JPT123" s="856"/>
      <c r="JPU123" s="856"/>
      <c r="JPV123" s="856"/>
      <c r="JPW123" s="856"/>
      <c r="JPX123" s="856"/>
      <c r="JPY123" s="856"/>
      <c r="JPZ123" s="856"/>
      <c r="JQA123" s="856"/>
      <c r="JQB123" s="856"/>
      <c r="JQC123" s="856"/>
      <c r="JQD123" s="856"/>
      <c r="JQE123" s="856"/>
      <c r="JQF123" s="856"/>
      <c r="JQG123" s="856"/>
      <c r="JQH123" s="856"/>
      <c r="JQI123" s="856"/>
      <c r="JQJ123" s="856"/>
      <c r="JQK123" s="856"/>
      <c r="JQL123" s="856"/>
      <c r="JQM123" s="856"/>
      <c r="JQN123" s="856"/>
      <c r="JQO123" s="856"/>
      <c r="JQP123" s="856"/>
      <c r="JQQ123" s="856"/>
      <c r="JQR123" s="856"/>
      <c r="JQS123" s="856"/>
      <c r="JQT123" s="856"/>
      <c r="JQU123" s="856"/>
      <c r="JQV123" s="856"/>
      <c r="JQW123" s="856"/>
      <c r="JQX123" s="856"/>
      <c r="JQY123" s="856"/>
      <c r="JQZ123" s="856"/>
      <c r="JRA123" s="856"/>
      <c r="JRB123" s="856"/>
      <c r="JRC123" s="856"/>
      <c r="JRD123" s="856"/>
      <c r="JRE123" s="856"/>
      <c r="JRF123" s="856"/>
      <c r="JRG123" s="856"/>
      <c r="JRH123" s="856"/>
      <c r="JRI123" s="856"/>
      <c r="JRJ123" s="856"/>
      <c r="JRK123" s="856"/>
      <c r="JRL123" s="856"/>
      <c r="JRM123" s="856"/>
      <c r="JRN123" s="856"/>
      <c r="JRO123" s="856"/>
      <c r="JRP123" s="856"/>
      <c r="JRQ123" s="856"/>
      <c r="JRR123" s="856"/>
      <c r="JRS123" s="856"/>
      <c r="JRT123" s="856"/>
      <c r="JRU123" s="856"/>
      <c r="JRV123" s="856"/>
      <c r="JRW123" s="856"/>
      <c r="JRX123" s="856"/>
      <c r="JRY123" s="856"/>
      <c r="JRZ123" s="856"/>
      <c r="JSA123" s="856"/>
      <c r="JSB123" s="856"/>
      <c r="JSC123" s="856"/>
      <c r="JSD123" s="856"/>
      <c r="JSE123" s="856"/>
      <c r="JSF123" s="856"/>
      <c r="JSG123" s="856"/>
      <c r="JSH123" s="856"/>
      <c r="JSI123" s="856"/>
      <c r="JSJ123" s="856"/>
      <c r="JSK123" s="856"/>
      <c r="JSL123" s="856"/>
      <c r="JSM123" s="856"/>
      <c r="JSN123" s="856"/>
      <c r="JSO123" s="856"/>
      <c r="JSP123" s="856"/>
      <c r="JSQ123" s="856"/>
      <c r="JSR123" s="856"/>
      <c r="JSS123" s="856"/>
      <c r="JST123" s="856"/>
      <c r="JSU123" s="856"/>
      <c r="JSV123" s="856"/>
      <c r="JSW123" s="856"/>
      <c r="JSX123" s="856"/>
      <c r="JSY123" s="856"/>
      <c r="JSZ123" s="856"/>
      <c r="JTA123" s="856"/>
      <c r="JTB123" s="856"/>
      <c r="JTC123" s="856"/>
      <c r="JTD123" s="856"/>
      <c r="JTE123" s="856"/>
      <c r="JTF123" s="856"/>
      <c r="JTG123" s="856"/>
      <c r="JTH123" s="856"/>
      <c r="JTI123" s="856"/>
      <c r="JTJ123" s="856"/>
      <c r="JTK123" s="856"/>
      <c r="JTL123" s="856"/>
      <c r="JTM123" s="856"/>
      <c r="JTN123" s="856"/>
      <c r="JTO123" s="856"/>
      <c r="JTP123" s="856"/>
      <c r="JTQ123" s="856"/>
      <c r="JTR123" s="856"/>
      <c r="JTS123" s="856"/>
      <c r="JTT123" s="856"/>
      <c r="JTU123" s="856"/>
      <c r="JTV123" s="856"/>
      <c r="JTW123" s="856"/>
      <c r="JTX123" s="856"/>
      <c r="JTY123" s="856"/>
      <c r="JTZ123" s="856"/>
      <c r="JUA123" s="856"/>
      <c r="JUB123" s="856"/>
      <c r="JUC123" s="856"/>
      <c r="JUD123" s="856"/>
      <c r="JUE123" s="856"/>
      <c r="JUF123" s="856"/>
      <c r="JUG123" s="856"/>
      <c r="JUH123" s="856"/>
      <c r="JUI123" s="856"/>
      <c r="JUJ123" s="856"/>
      <c r="JUK123" s="856"/>
      <c r="JUL123" s="856"/>
      <c r="JUM123" s="856"/>
      <c r="JUN123" s="856"/>
      <c r="JUO123" s="856"/>
      <c r="JUP123" s="856"/>
      <c r="JUQ123" s="856"/>
      <c r="JUR123" s="856"/>
      <c r="JUS123" s="856"/>
      <c r="JUT123" s="856"/>
      <c r="JUU123" s="856"/>
      <c r="JUV123" s="856"/>
      <c r="JUW123" s="856"/>
      <c r="JUX123" s="856"/>
      <c r="JUY123" s="856"/>
      <c r="JUZ123" s="856"/>
      <c r="JVA123" s="856"/>
      <c r="JVB123" s="856"/>
      <c r="JVC123" s="856"/>
      <c r="JVD123" s="856"/>
      <c r="JVE123" s="856"/>
      <c r="JVF123" s="856"/>
      <c r="JVG123" s="856"/>
      <c r="JVH123" s="856"/>
      <c r="JVI123" s="856"/>
      <c r="JVJ123" s="856"/>
      <c r="JVK123" s="856"/>
      <c r="JVL123" s="856"/>
      <c r="JVM123" s="856"/>
      <c r="JVN123" s="856"/>
      <c r="JVO123" s="856"/>
      <c r="JVP123" s="856"/>
      <c r="JVQ123" s="856"/>
      <c r="JVR123" s="856"/>
      <c r="JVS123" s="856"/>
      <c r="JVT123" s="856"/>
      <c r="JVU123" s="856"/>
      <c r="JVV123" s="856"/>
      <c r="JVW123" s="856"/>
      <c r="JVX123" s="856"/>
      <c r="JVY123" s="856"/>
      <c r="JVZ123" s="856"/>
      <c r="JWA123" s="856"/>
      <c r="JWB123" s="856"/>
      <c r="JWC123" s="856"/>
      <c r="JWD123" s="856"/>
      <c r="JWE123" s="856"/>
      <c r="JWF123" s="856"/>
      <c r="JWG123" s="856"/>
      <c r="JWH123" s="856"/>
      <c r="JWI123" s="856"/>
      <c r="JWJ123" s="856"/>
      <c r="JWK123" s="856"/>
      <c r="JWL123" s="856"/>
      <c r="JWM123" s="856"/>
      <c r="JWN123" s="856"/>
      <c r="JWO123" s="856"/>
      <c r="JWP123" s="856"/>
      <c r="JWQ123" s="856"/>
      <c r="JWR123" s="856"/>
      <c r="JWS123" s="856"/>
      <c r="JWT123" s="856"/>
      <c r="JWU123" s="856"/>
      <c r="JWV123" s="856"/>
      <c r="JWW123" s="856"/>
      <c r="JWX123" s="856"/>
      <c r="JWY123" s="856"/>
      <c r="JWZ123" s="856"/>
      <c r="JXA123" s="856"/>
      <c r="JXB123" s="856"/>
      <c r="JXC123" s="856"/>
      <c r="JXD123" s="856"/>
      <c r="JXE123" s="856"/>
      <c r="JXF123" s="856"/>
      <c r="JXG123" s="856"/>
      <c r="JXH123" s="856"/>
      <c r="JXI123" s="856"/>
      <c r="JXJ123" s="856"/>
      <c r="JXK123" s="856"/>
      <c r="JXL123" s="856"/>
      <c r="JXM123" s="856"/>
      <c r="JXN123" s="856"/>
      <c r="JXO123" s="856"/>
      <c r="JXP123" s="856"/>
      <c r="JXQ123" s="856"/>
      <c r="JXR123" s="856"/>
      <c r="JXS123" s="856"/>
      <c r="JXT123" s="856"/>
      <c r="JXU123" s="856"/>
      <c r="JXV123" s="856"/>
      <c r="JXW123" s="856"/>
      <c r="JXX123" s="856"/>
      <c r="JXY123" s="856"/>
      <c r="JXZ123" s="856"/>
      <c r="JYA123" s="856"/>
      <c r="JYB123" s="856"/>
      <c r="JYC123" s="856"/>
      <c r="JYD123" s="856"/>
      <c r="JYE123" s="856"/>
      <c r="JYF123" s="856"/>
      <c r="JYG123" s="856"/>
      <c r="JYH123" s="856"/>
      <c r="JYI123" s="856"/>
      <c r="JYJ123" s="856"/>
      <c r="JYK123" s="856"/>
      <c r="JYL123" s="856"/>
      <c r="JYM123" s="856"/>
      <c r="JYN123" s="856"/>
      <c r="JYO123" s="856"/>
      <c r="JYP123" s="856"/>
      <c r="JYQ123" s="856"/>
      <c r="JYR123" s="856"/>
      <c r="JYS123" s="856"/>
      <c r="JYT123" s="856"/>
      <c r="JYU123" s="856"/>
      <c r="JYV123" s="856"/>
      <c r="JYW123" s="856"/>
      <c r="JYX123" s="856"/>
      <c r="JYY123" s="856"/>
      <c r="JYZ123" s="856"/>
      <c r="JZA123" s="856"/>
      <c r="JZB123" s="856"/>
      <c r="JZC123" s="856"/>
      <c r="JZD123" s="856"/>
      <c r="JZE123" s="856"/>
      <c r="JZF123" s="856"/>
      <c r="JZG123" s="856"/>
      <c r="JZH123" s="856"/>
      <c r="JZI123" s="856"/>
      <c r="JZJ123" s="856"/>
      <c r="JZK123" s="856"/>
      <c r="JZL123" s="856"/>
      <c r="JZM123" s="856"/>
      <c r="JZN123" s="856"/>
      <c r="JZO123" s="856"/>
      <c r="JZP123" s="856"/>
      <c r="JZQ123" s="856"/>
      <c r="JZR123" s="856"/>
      <c r="JZS123" s="856"/>
      <c r="JZT123" s="856"/>
      <c r="JZU123" s="856"/>
      <c r="JZV123" s="856"/>
      <c r="JZW123" s="856"/>
      <c r="JZX123" s="856"/>
      <c r="JZY123" s="856"/>
      <c r="JZZ123" s="856"/>
      <c r="KAA123" s="856"/>
      <c r="KAB123" s="856"/>
      <c r="KAC123" s="856"/>
      <c r="KAD123" s="856"/>
      <c r="KAE123" s="856"/>
      <c r="KAF123" s="856"/>
      <c r="KAG123" s="856"/>
      <c r="KAH123" s="856"/>
      <c r="KAI123" s="856"/>
      <c r="KAJ123" s="856"/>
      <c r="KAK123" s="856"/>
      <c r="KAL123" s="856"/>
      <c r="KAM123" s="856"/>
      <c r="KAN123" s="856"/>
      <c r="KAO123" s="856"/>
      <c r="KAP123" s="856"/>
      <c r="KAQ123" s="856"/>
      <c r="KAR123" s="856"/>
      <c r="KAS123" s="856"/>
      <c r="KAT123" s="856"/>
      <c r="KAU123" s="856"/>
      <c r="KAV123" s="856"/>
      <c r="KAW123" s="856"/>
      <c r="KAX123" s="856"/>
      <c r="KAY123" s="856"/>
      <c r="KAZ123" s="856"/>
      <c r="KBA123" s="856"/>
      <c r="KBB123" s="856"/>
      <c r="KBC123" s="856"/>
      <c r="KBD123" s="856"/>
      <c r="KBE123" s="856"/>
      <c r="KBF123" s="856"/>
      <c r="KBG123" s="856"/>
      <c r="KBH123" s="856"/>
      <c r="KBI123" s="856"/>
      <c r="KBJ123" s="856"/>
      <c r="KBK123" s="856"/>
      <c r="KBL123" s="856"/>
      <c r="KBM123" s="856"/>
      <c r="KBN123" s="856"/>
      <c r="KBO123" s="856"/>
      <c r="KBP123" s="856"/>
      <c r="KBQ123" s="856"/>
      <c r="KBR123" s="856"/>
      <c r="KBS123" s="856"/>
      <c r="KBT123" s="856"/>
      <c r="KBU123" s="856"/>
      <c r="KBV123" s="856"/>
      <c r="KBW123" s="856"/>
      <c r="KBX123" s="856"/>
      <c r="KBY123" s="856"/>
      <c r="KBZ123" s="856"/>
      <c r="KCA123" s="856"/>
      <c r="KCB123" s="856"/>
      <c r="KCC123" s="856"/>
      <c r="KCD123" s="856"/>
      <c r="KCE123" s="856"/>
      <c r="KCF123" s="856"/>
      <c r="KCG123" s="856"/>
      <c r="KCH123" s="856"/>
      <c r="KCI123" s="856"/>
      <c r="KCJ123" s="856"/>
      <c r="KCK123" s="856"/>
      <c r="KCL123" s="856"/>
      <c r="KCM123" s="856"/>
      <c r="KCN123" s="856"/>
      <c r="KCO123" s="856"/>
      <c r="KCP123" s="856"/>
      <c r="KCQ123" s="856"/>
      <c r="KCR123" s="856"/>
      <c r="KCS123" s="856"/>
      <c r="KCT123" s="856"/>
      <c r="KCU123" s="856"/>
      <c r="KCV123" s="856"/>
      <c r="KCW123" s="856"/>
      <c r="KCX123" s="856"/>
      <c r="KCY123" s="856"/>
      <c r="KCZ123" s="856"/>
      <c r="KDA123" s="856"/>
      <c r="KDB123" s="856"/>
      <c r="KDC123" s="856"/>
      <c r="KDD123" s="856"/>
      <c r="KDE123" s="856"/>
      <c r="KDF123" s="856"/>
      <c r="KDG123" s="856"/>
      <c r="KDH123" s="856"/>
      <c r="KDI123" s="856"/>
      <c r="KDJ123" s="856"/>
      <c r="KDK123" s="856"/>
      <c r="KDL123" s="856"/>
      <c r="KDM123" s="856"/>
      <c r="KDN123" s="856"/>
      <c r="KDO123" s="856"/>
      <c r="KDP123" s="856"/>
      <c r="KDQ123" s="856"/>
      <c r="KDR123" s="856"/>
      <c r="KDS123" s="856"/>
      <c r="KDT123" s="856"/>
      <c r="KDU123" s="856"/>
      <c r="KDV123" s="856"/>
      <c r="KDW123" s="856"/>
      <c r="KDX123" s="856"/>
      <c r="KDY123" s="856"/>
      <c r="KDZ123" s="856"/>
      <c r="KEA123" s="856"/>
      <c r="KEB123" s="856"/>
      <c r="KEC123" s="856"/>
      <c r="KED123" s="856"/>
      <c r="KEE123" s="856"/>
      <c r="KEF123" s="856"/>
      <c r="KEG123" s="856"/>
      <c r="KEH123" s="856"/>
      <c r="KEI123" s="856"/>
      <c r="KEJ123" s="856"/>
      <c r="KEK123" s="856"/>
      <c r="KEL123" s="856"/>
      <c r="KEM123" s="856"/>
      <c r="KEN123" s="856"/>
      <c r="KEO123" s="856"/>
      <c r="KEP123" s="856"/>
      <c r="KEQ123" s="856"/>
      <c r="KER123" s="856"/>
      <c r="KES123" s="856"/>
      <c r="KET123" s="856"/>
      <c r="KEU123" s="856"/>
      <c r="KEV123" s="856"/>
      <c r="KEW123" s="856"/>
      <c r="KEX123" s="856"/>
      <c r="KEY123" s="856"/>
      <c r="KEZ123" s="856"/>
      <c r="KFA123" s="856"/>
      <c r="KFB123" s="856"/>
      <c r="KFC123" s="856"/>
      <c r="KFD123" s="856"/>
      <c r="KFE123" s="856"/>
      <c r="KFF123" s="856"/>
      <c r="KFG123" s="856"/>
      <c r="KFH123" s="856"/>
      <c r="KFI123" s="856"/>
      <c r="KFJ123" s="856"/>
      <c r="KFK123" s="856"/>
      <c r="KFL123" s="856"/>
      <c r="KFM123" s="856"/>
      <c r="KFN123" s="856"/>
      <c r="KFO123" s="856"/>
      <c r="KFP123" s="856"/>
      <c r="KFQ123" s="856"/>
      <c r="KFR123" s="856"/>
      <c r="KFS123" s="856"/>
      <c r="KFT123" s="856"/>
      <c r="KFU123" s="856"/>
      <c r="KFV123" s="856"/>
      <c r="KFW123" s="856"/>
      <c r="KFX123" s="856"/>
      <c r="KFY123" s="856"/>
      <c r="KFZ123" s="856"/>
      <c r="KGA123" s="856"/>
      <c r="KGB123" s="856"/>
      <c r="KGC123" s="856"/>
      <c r="KGD123" s="856"/>
      <c r="KGE123" s="856"/>
      <c r="KGF123" s="856"/>
      <c r="KGG123" s="856"/>
      <c r="KGH123" s="856"/>
      <c r="KGI123" s="856"/>
      <c r="KGJ123" s="856"/>
      <c r="KGK123" s="856"/>
      <c r="KGL123" s="856"/>
      <c r="KGM123" s="856"/>
      <c r="KGN123" s="856"/>
      <c r="KGO123" s="856"/>
      <c r="KGP123" s="856"/>
      <c r="KGQ123" s="856"/>
      <c r="KGR123" s="856"/>
      <c r="KGS123" s="856"/>
      <c r="KGT123" s="856"/>
      <c r="KGU123" s="856"/>
      <c r="KGV123" s="856"/>
      <c r="KGW123" s="856"/>
      <c r="KGX123" s="856"/>
      <c r="KGY123" s="856"/>
      <c r="KGZ123" s="856"/>
      <c r="KHA123" s="856"/>
      <c r="KHB123" s="856"/>
      <c r="KHC123" s="856"/>
      <c r="KHD123" s="856"/>
      <c r="KHE123" s="856"/>
      <c r="KHF123" s="856"/>
      <c r="KHG123" s="856"/>
      <c r="KHH123" s="856"/>
      <c r="KHI123" s="856"/>
      <c r="KHJ123" s="856"/>
      <c r="KHK123" s="856"/>
      <c r="KHL123" s="856"/>
      <c r="KHM123" s="856"/>
      <c r="KHN123" s="856"/>
      <c r="KHO123" s="856"/>
      <c r="KHP123" s="856"/>
      <c r="KHQ123" s="856"/>
      <c r="KHR123" s="856"/>
      <c r="KHS123" s="856"/>
      <c r="KHT123" s="856"/>
      <c r="KHU123" s="856"/>
      <c r="KHV123" s="856"/>
      <c r="KHW123" s="856"/>
      <c r="KHX123" s="856"/>
      <c r="KHY123" s="856"/>
      <c r="KHZ123" s="856"/>
      <c r="KIA123" s="856"/>
      <c r="KIB123" s="856"/>
      <c r="KIC123" s="856"/>
      <c r="KID123" s="856"/>
      <c r="KIE123" s="856"/>
      <c r="KIF123" s="856"/>
      <c r="KIG123" s="856"/>
      <c r="KIH123" s="856"/>
      <c r="KII123" s="856"/>
      <c r="KIJ123" s="856"/>
      <c r="KIK123" s="856"/>
      <c r="KIL123" s="856"/>
      <c r="KIM123" s="856"/>
      <c r="KIN123" s="856"/>
      <c r="KIO123" s="856"/>
      <c r="KIP123" s="856"/>
      <c r="KIQ123" s="856"/>
      <c r="KIR123" s="856"/>
      <c r="KIS123" s="856"/>
      <c r="KIT123" s="856"/>
      <c r="KIU123" s="856"/>
      <c r="KIV123" s="856"/>
      <c r="KIW123" s="856"/>
      <c r="KIX123" s="856"/>
      <c r="KIY123" s="856"/>
      <c r="KIZ123" s="856"/>
      <c r="KJA123" s="856"/>
      <c r="KJB123" s="856"/>
      <c r="KJC123" s="856"/>
      <c r="KJD123" s="856"/>
      <c r="KJE123" s="856"/>
      <c r="KJF123" s="856"/>
      <c r="KJG123" s="856"/>
      <c r="KJH123" s="856"/>
      <c r="KJI123" s="856"/>
      <c r="KJJ123" s="856"/>
      <c r="KJK123" s="856"/>
      <c r="KJL123" s="856"/>
      <c r="KJM123" s="856"/>
      <c r="KJN123" s="856"/>
      <c r="KJO123" s="856"/>
      <c r="KJP123" s="856"/>
      <c r="KJQ123" s="856"/>
      <c r="KJR123" s="856"/>
      <c r="KJS123" s="856"/>
      <c r="KJT123" s="856"/>
      <c r="KJU123" s="856"/>
      <c r="KJV123" s="856"/>
      <c r="KJW123" s="856"/>
      <c r="KJX123" s="856"/>
      <c r="KJY123" s="856"/>
      <c r="KJZ123" s="856"/>
      <c r="KKA123" s="856"/>
      <c r="KKB123" s="856"/>
      <c r="KKC123" s="856"/>
      <c r="KKD123" s="856"/>
      <c r="KKE123" s="856"/>
      <c r="KKF123" s="856"/>
      <c r="KKG123" s="856"/>
      <c r="KKH123" s="856"/>
      <c r="KKI123" s="856"/>
      <c r="KKJ123" s="856"/>
      <c r="KKK123" s="856"/>
      <c r="KKL123" s="856"/>
      <c r="KKM123" s="856"/>
      <c r="KKN123" s="856"/>
      <c r="KKO123" s="856"/>
      <c r="KKP123" s="856"/>
      <c r="KKQ123" s="856"/>
      <c r="KKR123" s="856"/>
      <c r="KKS123" s="856"/>
      <c r="KKT123" s="856"/>
      <c r="KKU123" s="856"/>
      <c r="KKV123" s="856"/>
      <c r="KKW123" s="856"/>
      <c r="KKX123" s="856"/>
      <c r="KKY123" s="856"/>
      <c r="KKZ123" s="856"/>
      <c r="KLA123" s="856"/>
      <c r="KLB123" s="856"/>
      <c r="KLC123" s="856"/>
      <c r="KLD123" s="856"/>
      <c r="KLE123" s="856"/>
      <c r="KLF123" s="856"/>
      <c r="KLG123" s="856"/>
      <c r="KLH123" s="856"/>
      <c r="KLI123" s="856"/>
      <c r="KLJ123" s="856"/>
      <c r="KLK123" s="856"/>
      <c r="KLL123" s="856"/>
      <c r="KLM123" s="856"/>
      <c r="KLN123" s="856"/>
      <c r="KLO123" s="856"/>
      <c r="KLP123" s="856"/>
      <c r="KLQ123" s="856"/>
      <c r="KLR123" s="856"/>
      <c r="KLS123" s="856"/>
      <c r="KLT123" s="856"/>
      <c r="KLU123" s="856"/>
      <c r="KLV123" s="856"/>
      <c r="KLW123" s="856"/>
      <c r="KLX123" s="856"/>
      <c r="KLY123" s="856"/>
      <c r="KLZ123" s="856"/>
      <c r="KMA123" s="856"/>
      <c r="KMB123" s="856"/>
      <c r="KMC123" s="856"/>
      <c r="KMD123" s="856"/>
      <c r="KME123" s="856"/>
      <c r="KMF123" s="856"/>
      <c r="KMG123" s="856"/>
      <c r="KMH123" s="856"/>
      <c r="KMI123" s="856"/>
      <c r="KMJ123" s="856"/>
      <c r="KMK123" s="856"/>
      <c r="KML123" s="856"/>
      <c r="KMM123" s="856"/>
      <c r="KMN123" s="856"/>
      <c r="KMO123" s="856"/>
      <c r="KMP123" s="856"/>
      <c r="KMQ123" s="856"/>
      <c r="KMR123" s="856"/>
      <c r="KMS123" s="856"/>
      <c r="KMT123" s="856"/>
      <c r="KMU123" s="856"/>
      <c r="KMV123" s="856"/>
      <c r="KMW123" s="856"/>
      <c r="KMX123" s="856"/>
      <c r="KMY123" s="856"/>
      <c r="KMZ123" s="856"/>
      <c r="KNA123" s="856"/>
      <c r="KNB123" s="856"/>
      <c r="KNC123" s="856"/>
      <c r="KND123" s="856"/>
      <c r="KNE123" s="856"/>
      <c r="KNF123" s="856"/>
      <c r="KNG123" s="856"/>
      <c r="KNH123" s="856"/>
      <c r="KNI123" s="856"/>
      <c r="KNJ123" s="856"/>
      <c r="KNK123" s="856"/>
      <c r="KNL123" s="856"/>
      <c r="KNM123" s="856"/>
      <c r="KNN123" s="856"/>
      <c r="KNO123" s="856"/>
      <c r="KNP123" s="856"/>
      <c r="KNQ123" s="856"/>
      <c r="KNR123" s="856"/>
      <c r="KNS123" s="856"/>
      <c r="KNT123" s="856"/>
      <c r="KNU123" s="856"/>
      <c r="KNV123" s="856"/>
      <c r="KNW123" s="856"/>
      <c r="KNX123" s="856"/>
      <c r="KNY123" s="856"/>
      <c r="KNZ123" s="856"/>
      <c r="KOA123" s="856"/>
      <c r="KOB123" s="856"/>
      <c r="KOC123" s="856"/>
      <c r="KOD123" s="856"/>
      <c r="KOE123" s="856"/>
      <c r="KOF123" s="856"/>
      <c r="KOG123" s="856"/>
      <c r="KOH123" s="856"/>
      <c r="KOI123" s="856"/>
      <c r="KOJ123" s="856"/>
      <c r="KOK123" s="856"/>
      <c r="KOL123" s="856"/>
      <c r="KOM123" s="856"/>
      <c r="KON123" s="856"/>
      <c r="KOO123" s="856"/>
      <c r="KOP123" s="856"/>
      <c r="KOQ123" s="856"/>
      <c r="KOR123" s="856"/>
      <c r="KOS123" s="856"/>
      <c r="KOT123" s="856"/>
      <c r="KOU123" s="856"/>
      <c r="KOV123" s="856"/>
      <c r="KOW123" s="856"/>
      <c r="KOX123" s="856"/>
      <c r="KOY123" s="856"/>
      <c r="KOZ123" s="856"/>
      <c r="KPA123" s="856"/>
      <c r="KPB123" s="856"/>
      <c r="KPC123" s="856"/>
      <c r="KPD123" s="856"/>
      <c r="KPE123" s="856"/>
      <c r="KPF123" s="856"/>
      <c r="KPG123" s="856"/>
      <c r="KPH123" s="856"/>
      <c r="KPI123" s="856"/>
      <c r="KPJ123" s="856"/>
      <c r="KPK123" s="856"/>
      <c r="KPL123" s="856"/>
      <c r="KPM123" s="856"/>
      <c r="KPN123" s="856"/>
      <c r="KPO123" s="856"/>
      <c r="KPP123" s="856"/>
      <c r="KPQ123" s="856"/>
      <c r="KPR123" s="856"/>
      <c r="KPS123" s="856"/>
      <c r="KPT123" s="856"/>
      <c r="KPU123" s="856"/>
      <c r="KPV123" s="856"/>
      <c r="KPW123" s="856"/>
      <c r="KPX123" s="856"/>
      <c r="KPY123" s="856"/>
      <c r="KPZ123" s="856"/>
      <c r="KQA123" s="856"/>
      <c r="KQB123" s="856"/>
      <c r="KQC123" s="856"/>
      <c r="KQD123" s="856"/>
      <c r="KQE123" s="856"/>
      <c r="KQF123" s="856"/>
      <c r="KQG123" s="856"/>
      <c r="KQH123" s="856"/>
      <c r="KQI123" s="856"/>
      <c r="KQJ123" s="856"/>
      <c r="KQK123" s="856"/>
      <c r="KQL123" s="856"/>
      <c r="KQM123" s="856"/>
      <c r="KQN123" s="856"/>
      <c r="KQO123" s="856"/>
      <c r="KQP123" s="856"/>
      <c r="KQQ123" s="856"/>
      <c r="KQR123" s="856"/>
      <c r="KQS123" s="856"/>
      <c r="KQT123" s="856"/>
      <c r="KQU123" s="856"/>
      <c r="KQV123" s="856"/>
      <c r="KQW123" s="856"/>
      <c r="KQX123" s="856"/>
      <c r="KQY123" s="856"/>
      <c r="KQZ123" s="856"/>
      <c r="KRA123" s="856"/>
      <c r="KRB123" s="856"/>
      <c r="KRC123" s="856"/>
      <c r="KRD123" s="856"/>
      <c r="KRE123" s="856"/>
      <c r="KRF123" s="856"/>
      <c r="KRG123" s="856"/>
      <c r="KRH123" s="856"/>
      <c r="KRI123" s="856"/>
      <c r="KRJ123" s="856"/>
      <c r="KRK123" s="856"/>
      <c r="KRL123" s="856"/>
      <c r="KRM123" s="856"/>
      <c r="KRN123" s="856"/>
      <c r="KRO123" s="856"/>
      <c r="KRP123" s="856"/>
      <c r="KRQ123" s="856"/>
      <c r="KRR123" s="856"/>
      <c r="KRS123" s="856"/>
      <c r="KRT123" s="856"/>
      <c r="KRU123" s="856"/>
      <c r="KRV123" s="856"/>
      <c r="KRW123" s="856"/>
      <c r="KRX123" s="856"/>
      <c r="KRY123" s="856"/>
      <c r="KRZ123" s="856"/>
      <c r="KSA123" s="856"/>
      <c r="KSB123" s="856"/>
      <c r="KSC123" s="856"/>
      <c r="KSD123" s="856"/>
      <c r="KSE123" s="856"/>
      <c r="KSF123" s="856"/>
      <c r="KSG123" s="856"/>
      <c r="KSH123" s="856"/>
      <c r="KSI123" s="856"/>
      <c r="KSJ123" s="856"/>
      <c r="KSK123" s="856"/>
      <c r="KSL123" s="856"/>
      <c r="KSM123" s="856"/>
      <c r="KSN123" s="856"/>
      <c r="KSO123" s="856"/>
      <c r="KSP123" s="856"/>
      <c r="KSQ123" s="856"/>
      <c r="KSR123" s="856"/>
      <c r="KSS123" s="856"/>
      <c r="KST123" s="856"/>
      <c r="KSU123" s="856"/>
      <c r="KSV123" s="856"/>
      <c r="KSW123" s="856"/>
      <c r="KSX123" s="856"/>
      <c r="KSY123" s="856"/>
      <c r="KSZ123" s="856"/>
      <c r="KTA123" s="856"/>
      <c r="KTB123" s="856"/>
      <c r="KTC123" s="856"/>
      <c r="KTD123" s="856"/>
      <c r="KTE123" s="856"/>
      <c r="KTF123" s="856"/>
      <c r="KTG123" s="856"/>
      <c r="KTH123" s="856"/>
      <c r="KTI123" s="856"/>
      <c r="KTJ123" s="856"/>
      <c r="KTK123" s="856"/>
      <c r="KTL123" s="856"/>
      <c r="KTM123" s="856"/>
      <c r="KTN123" s="856"/>
      <c r="KTO123" s="856"/>
      <c r="KTP123" s="856"/>
      <c r="KTQ123" s="856"/>
      <c r="KTR123" s="856"/>
      <c r="KTS123" s="856"/>
      <c r="KTT123" s="856"/>
      <c r="KTU123" s="856"/>
      <c r="KTV123" s="856"/>
      <c r="KTW123" s="856"/>
      <c r="KTX123" s="856"/>
      <c r="KTY123" s="856"/>
      <c r="KTZ123" s="856"/>
      <c r="KUA123" s="856"/>
      <c r="KUB123" s="856"/>
      <c r="KUC123" s="856"/>
      <c r="KUD123" s="856"/>
      <c r="KUE123" s="856"/>
      <c r="KUF123" s="856"/>
      <c r="KUG123" s="856"/>
      <c r="KUH123" s="856"/>
      <c r="KUI123" s="856"/>
      <c r="KUJ123" s="856"/>
      <c r="KUK123" s="856"/>
      <c r="KUL123" s="856"/>
      <c r="KUM123" s="856"/>
      <c r="KUN123" s="856"/>
      <c r="KUO123" s="856"/>
      <c r="KUP123" s="856"/>
      <c r="KUQ123" s="856"/>
      <c r="KUR123" s="856"/>
      <c r="KUS123" s="856"/>
      <c r="KUT123" s="856"/>
      <c r="KUU123" s="856"/>
      <c r="KUV123" s="856"/>
      <c r="KUW123" s="856"/>
      <c r="KUX123" s="856"/>
      <c r="KUY123" s="856"/>
      <c r="KUZ123" s="856"/>
      <c r="KVA123" s="856"/>
      <c r="KVB123" s="856"/>
      <c r="KVC123" s="856"/>
      <c r="KVD123" s="856"/>
      <c r="KVE123" s="856"/>
      <c r="KVF123" s="856"/>
      <c r="KVG123" s="856"/>
      <c r="KVH123" s="856"/>
      <c r="KVI123" s="856"/>
      <c r="KVJ123" s="856"/>
      <c r="KVK123" s="856"/>
      <c r="KVL123" s="856"/>
      <c r="KVM123" s="856"/>
      <c r="KVN123" s="856"/>
      <c r="KVO123" s="856"/>
      <c r="KVP123" s="856"/>
      <c r="KVQ123" s="856"/>
      <c r="KVR123" s="856"/>
      <c r="KVS123" s="856"/>
      <c r="KVT123" s="856"/>
      <c r="KVU123" s="856"/>
      <c r="KVV123" s="856"/>
      <c r="KVW123" s="856"/>
      <c r="KVX123" s="856"/>
      <c r="KVY123" s="856"/>
      <c r="KVZ123" s="856"/>
      <c r="KWA123" s="856"/>
      <c r="KWB123" s="856"/>
      <c r="KWC123" s="856"/>
      <c r="KWD123" s="856"/>
      <c r="KWE123" s="856"/>
      <c r="KWF123" s="856"/>
      <c r="KWG123" s="856"/>
      <c r="KWH123" s="856"/>
      <c r="KWI123" s="856"/>
      <c r="KWJ123" s="856"/>
      <c r="KWK123" s="856"/>
      <c r="KWL123" s="856"/>
      <c r="KWM123" s="856"/>
      <c r="KWN123" s="856"/>
      <c r="KWO123" s="856"/>
      <c r="KWP123" s="856"/>
      <c r="KWQ123" s="856"/>
      <c r="KWR123" s="856"/>
      <c r="KWS123" s="856"/>
      <c r="KWT123" s="856"/>
      <c r="KWU123" s="856"/>
      <c r="KWV123" s="856"/>
      <c r="KWW123" s="856"/>
      <c r="KWX123" s="856"/>
      <c r="KWY123" s="856"/>
      <c r="KWZ123" s="856"/>
      <c r="KXA123" s="856"/>
      <c r="KXB123" s="856"/>
      <c r="KXC123" s="856"/>
      <c r="KXD123" s="856"/>
      <c r="KXE123" s="856"/>
      <c r="KXF123" s="856"/>
      <c r="KXG123" s="856"/>
      <c r="KXH123" s="856"/>
      <c r="KXI123" s="856"/>
      <c r="KXJ123" s="856"/>
      <c r="KXK123" s="856"/>
      <c r="KXL123" s="856"/>
      <c r="KXM123" s="856"/>
      <c r="KXN123" s="856"/>
      <c r="KXO123" s="856"/>
      <c r="KXP123" s="856"/>
      <c r="KXQ123" s="856"/>
      <c r="KXR123" s="856"/>
      <c r="KXS123" s="856"/>
      <c r="KXT123" s="856"/>
      <c r="KXU123" s="856"/>
      <c r="KXV123" s="856"/>
      <c r="KXW123" s="856"/>
      <c r="KXX123" s="856"/>
      <c r="KXY123" s="856"/>
      <c r="KXZ123" s="856"/>
      <c r="KYA123" s="856"/>
      <c r="KYB123" s="856"/>
      <c r="KYC123" s="856"/>
      <c r="KYD123" s="856"/>
      <c r="KYE123" s="856"/>
      <c r="KYF123" s="856"/>
      <c r="KYG123" s="856"/>
      <c r="KYH123" s="856"/>
      <c r="KYI123" s="856"/>
      <c r="KYJ123" s="856"/>
      <c r="KYK123" s="856"/>
      <c r="KYL123" s="856"/>
      <c r="KYM123" s="856"/>
      <c r="KYN123" s="856"/>
      <c r="KYO123" s="856"/>
      <c r="KYP123" s="856"/>
      <c r="KYQ123" s="856"/>
      <c r="KYR123" s="856"/>
      <c r="KYS123" s="856"/>
      <c r="KYT123" s="856"/>
      <c r="KYU123" s="856"/>
      <c r="KYV123" s="856"/>
      <c r="KYW123" s="856"/>
      <c r="KYX123" s="856"/>
      <c r="KYY123" s="856"/>
      <c r="KYZ123" s="856"/>
      <c r="KZA123" s="856"/>
      <c r="KZB123" s="856"/>
      <c r="KZC123" s="856"/>
      <c r="KZD123" s="856"/>
      <c r="KZE123" s="856"/>
      <c r="KZF123" s="856"/>
      <c r="KZG123" s="856"/>
      <c r="KZH123" s="856"/>
      <c r="KZI123" s="856"/>
      <c r="KZJ123" s="856"/>
      <c r="KZK123" s="856"/>
      <c r="KZL123" s="856"/>
      <c r="KZM123" s="856"/>
      <c r="KZN123" s="856"/>
      <c r="KZO123" s="856"/>
      <c r="KZP123" s="856"/>
      <c r="KZQ123" s="856"/>
      <c r="KZR123" s="856"/>
      <c r="KZS123" s="856"/>
      <c r="KZT123" s="856"/>
      <c r="KZU123" s="856"/>
      <c r="KZV123" s="856"/>
      <c r="KZW123" s="856"/>
      <c r="KZX123" s="856"/>
      <c r="KZY123" s="856"/>
      <c r="KZZ123" s="856"/>
      <c r="LAA123" s="856"/>
      <c r="LAB123" s="856"/>
      <c r="LAC123" s="856"/>
      <c r="LAD123" s="856"/>
      <c r="LAE123" s="856"/>
      <c r="LAF123" s="856"/>
      <c r="LAG123" s="856"/>
      <c r="LAH123" s="856"/>
      <c r="LAI123" s="856"/>
      <c r="LAJ123" s="856"/>
      <c r="LAK123" s="856"/>
      <c r="LAL123" s="856"/>
      <c r="LAM123" s="856"/>
      <c r="LAN123" s="856"/>
      <c r="LAO123" s="856"/>
      <c r="LAP123" s="856"/>
      <c r="LAQ123" s="856"/>
      <c r="LAR123" s="856"/>
      <c r="LAS123" s="856"/>
      <c r="LAT123" s="856"/>
      <c r="LAU123" s="856"/>
      <c r="LAV123" s="856"/>
      <c r="LAW123" s="856"/>
      <c r="LAX123" s="856"/>
      <c r="LAY123" s="856"/>
      <c r="LAZ123" s="856"/>
      <c r="LBA123" s="856"/>
      <c r="LBB123" s="856"/>
      <c r="LBC123" s="856"/>
      <c r="LBD123" s="856"/>
      <c r="LBE123" s="856"/>
      <c r="LBF123" s="856"/>
      <c r="LBG123" s="856"/>
      <c r="LBH123" s="856"/>
      <c r="LBI123" s="856"/>
      <c r="LBJ123" s="856"/>
      <c r="LBK123" s="856"/>
      <c r="LBL123" s="856"/>
      <c r="LBM123" s="856"/>
      <c r="LBN123" s="856"/>
      <c r="LBO123" s="856"/>
      <c r="LBP123" s="856"/>
      <c r="LBQ123" s="856"/>
      <c r="LBR123" s="856"/>
      <c r="LBS123" s="856"/>
      <c r="LBT123" s="856"/>
      <c r="LBU123" s="856"/>
      <c r="LBV123" s="856"/>
      <c r="LBW123" s="856"/>
      <c r="LBX123" s="856"/>
      <c r="LBY123" s="856"/>
      <c r="LBZ123" s="856"/>
      <c r="LCA123" s="856"/>
      <c r="LCB123" s="856"/>
      <c r="LCC123" s="856"/>
      <c r="LCD123" s="856"/>
      <c r="LCE123" s="856"/>
      <c r="LCF123" s="856"/>
      <c r="LCG123" s="856"/>
      <c r="LCH123" s="856"/>
      <c r="LCI123" s="856"/>
      <c r="LCJ123" s="856"/>
      <c r="LCK123" s="856"/>
      <c r="LCL123" s="856"/>
      <c r="LCM123" s="856"/>
      <c r="LCN123" s="856"/>
      <c r="LCO123" s="856"/>
      <c r="LCP123" s="856"/>
      <c r="LCQ123" s="856"/>
      <c r="LCR123" s="856"/>
      <c r="LCS123" s="856"/>
      <c r="LCT123" s="856"/>
      <c r="LCU123" s="856"/>
      <c r="LCV123" s="856"/>
      <c r="LCW123" s="856"/>
      <c r="LCX123" s="856"/>
      <c r="LCY123" s="856"/>
      <c r="LCZ123" s="856"/>
      <c r="LDA123" s="856"/>
      <c r="LDB123" s="856"/>
      <c r="LDC123" s="856"/>
      <c r="LDD123" s="856"/>
      <c r="LDE123" s="856"/>
      <c r="LDF123" s="856"/>
      <c r="LDG123" s="856"/>
      <c r="LDH123" s="856"/>
      <c r="LDI123" s="856"/>
      <c r="LDJ123" s="856"/>
      <c r="LDK123" s="856"/>
      <c r="LDL123" s="856"/>
      <c r="LDM123" s="856"/>
      <c r="LDN123" s="856"/>
      <c r="LDO123" s="856"/>
      <c r="LDP123" s="856"/>
      <c r="LDQ123" s="856"/>
      <c r="LDR123" s="856"/>
      <c r="LDS123" s="856"/>
      <c r="LDT123" s="856"/>
      <c r="LDU123" s="856"/>
      <c r="LDV123" s="856"/>
      <c r="LDW123" s="856"/>
      <c r="LDX123" s="856"/>
      <c r="LDY123" s="856"/>
      <c r="LDZ123" s="856"/>
      <c r="LEA123" s="856"/>
      <c r="LEB123" s="856"/>
      <c r="LEC123" s="856"/>
      <c r="LED123" s="856"/>
      <c r="LEE123" s="856"/>
      <c r="LEF123" s="856"/>
      <c r="LEG123" s="856"/>
      <c r="LEH123" s="856"/>
      <c r="LEI123" s="856"/>
      <c r="LEJ123" s="856"/>
      <c r="LEK123" s="856"/>
      <c r="LEL123" s="856"/>
      <c r="LEM123" s="856"/>
      <c r="LEN123" s="856"/>
      <c r="LEO123" s="856"/>
      <c r="LEP123" s="856"/>
      <c r="LEQ123" s="856"/>
      <c r="LER123" s="856"/>
      <c r="LES123" s="856"/>
      <c r="LET123" s="856"/>
      <c r="LEU123" s="856"/>
      <c r="LEV123" s="856"/>
      <c r="LEW123" s="856"/>
      <c r="LEX123" s="856"/>
      <c r="LEY123" s="856"/>
      <c r="LEZ123" s="856"/>
      <c r="LFA123" s="856"/>
      <c r="LFB123" s="856"/>
      <c r="LFC123" s="856"/>
      <c r="LFD123" s="856"/>
      <c r="LFE123" s="856"/>
      <c r="LFF123" s="856"/>
      <c r="LFG123" s="856"/>
      <c r="LFH123" s="856"/>
      <c r="LFI123" s="856"/>
      <c r="LFJ123" s="856"/>
      <c r="LFK123" s="856"/>
      <c r="LFL123" s="856"/>
      <c r="LFM123" s="856"/>
      <c r="LFN123" s="856"/>
      <c r="LFO123" s="856"/>
      <c r="LFP123" s="856"/>
      <c r="LFQ123" s="856"/>
      <c r="LFR123" s="856"/>
      <c r="LFS123" s="856"/>
      <c r="LFT123" s="856"/>
      <c r="LFU123" s="856"/>
      <c r="LFV123" s="856"/>
      <c r="LFW123" s="856"/>
      <c r="LFX123" s="856"/>
      <c r="LFY123" s="856"/>
      <c r="LFZ123" s="856"/>
      <c r="LGA123" s="856"/>
      <c r="LGB123" s="856"/>
      <c r="LGC123" s="856"/>
      <c r="LGD123" s="856"/>
      <c r="LGE123" s="856"/>
      <c r="LGF123" s="856"/>
      <c r="LGG123" s="856"/>
      <c r="LGH123" s="856"/>
      <c r="LGI123" s="856"/>
      <c r="LGJ123" s="856"/>
      <c r="LGK123" s="856"/>
      <c r="LGL123" s="856"/>
      <c r="LGM123" s="856"/>
      <c r="LGN123" s="856"/>
      <c r="LGO123" s="856"/>
      <c r="LGP123" s="856"/>
      <c r="LGQ123" s="856"/>
      <c r="LGR123" s="856"/>
      <c r="LGS123" s="856"/>
      <c r="LGT123" s="856"/>
      <c r="LGU123" s="856"/>
      <c r="LGV123" s="856"/>
      <c r="LGW123" s="856"/>
      <c r="LGX123" s="856"/>
      <c r="LGY123" s="856"/>
      <c r="LGZ123" s="856"/>
      <c r="LHA123" s="856"/>
      <c r="LHB123" s="856"/>
      <c r="LHC123" s="856"/>
      <c r="LHD123" s="856"/>
      <c r="LHE123" s="856"/>
      <c r="LHF123" s="856"/>
      <c r="LHG123" s="856"/>
      <c r="LHH123" s="856"/>
      <c r="LHI123" s="856"/>
      <c r="LHJ123" s="856"/>
      <c r="LHK123" s="856"/>
      <c r="LHL123" s="856"/>
      <c r="LHM123" s="856"/>
      <c r="LHN123" s="856"/>
      <c r="LHO123" s="856"/>
      <c r="LHP123" s="856"/>
      <c r="LHQ123" s="856"/>
      <c r="LHR123" s="856"/>
      <c r="LHS123" s="856"/>
      <c r="LHT123" s="856"/>
      <c r="LHU123" s="856"/>
      <c r="LHV123" s="856"/>
      <c r="LHW123" s="856"/>
      <c r="LHX123" s="856"/>
      <c r="LHY123" s="856"/>
      <c r="LHZ123" s="856"/>
      <c r="LIA123" s="856"/>
      <c r="LIB123" s="856"/>
      <c r="LIC123" s="856"/>
      <c r="LID123" s="856"/>
      <c r="LIE123" s="856"/>
      <c r="LIF123" s="856"/>
      <c r="LIG123" s="856"/>
      <c r="LIH123" s="856"/>
      <c r="LII123" s="856"/>
      <c r="LIJ123" s="856"/>
      <c r="LIK123" s="856"/>
      <c r="LIL123" s="856"/>
      <c r="LIM123" s="856"/>
      <c r="LIN123" s="856"/>
      <c r="LIO123" s="856"/>
      <c r="LIP123" s="856"/>
      <c r="LIQ123" s="856"/>
      <c r="LIR123" s="856"/>
      <c r="LIS123" s="856"/>
      <c r="LIT123" s="856"/>
      <c r="LIU123" s="856"/>
      <c r="LIV123" s="856"/>
      <c r="LIW123" s="856"/>
      <c r="LIX123" s="856"/>
      <c r="LIY123" s="856"/>
      <c r="LIZ123" s="856"/>
      <c r="LJA123" s="856"/>
      <c r="LJB123" s="856"/>
      <c r="LJC123" s="856"/>
      <c r="LJD123" s="856"/>
      <c r="LJE123" s="856"/>
      <c r="LJF123" s="856"/>
      <c r="LJG123" s="856"/>
      <c r="LJH123" s="856"/>
      <c r="LJI123" s="856"/>
      <c r="LJJ123" s="856"/>
      <c r="LJK123" s="856"/>
      <c r="LJL123" s="856"/>
      <c r="LJM123" s="856"/>
      <c r="LJN123" s="856"/>
      <c r="LJO123" s="856"/>
      <c r="LJP123" s="856"/>
      <c r="LJQ123" s="856"/>
      <c r="LJR123" s="856"/>
      <c r="LJS123" s="856"/>
      <c r="LJT123" s="856"/>
      <c r="LJU123" s="856"/>
      <c r="LJV123" s="856"/>
      <c r="LJW123" s="856"/>
      <c r="LJX123" s="856"/>
      <c r="LJY123" s="856"/>
      <c r="LJZ123" s="856"/>
      <c r="LKA123" s="856"/>
      <c r="LKB123" s="856"/>
      <c r="LKC123" s="856"/>
      <c r="LKD123" s="856"/>
      <c r="LKE123" s="856"/>
      <c r="LKF123" s="856"/>
      <c r="LKG123" s="856"/>
      <c r="LKH123" s="856"/>
      <c r="LKI123" s="856"/>
      <c r="LKJ123" s="856"/>
      <c r="LKK123" s="856"/>
      <c r="LKL123" s="856"/>
      <c r="LKM123" s="856"/>
      <c r="LKN123" s="856"/>
      <c r="LKO123" s="856"/>
      <c r="LKP123" s="856"/>
      <c r="LKQ123" s="856"/>
      <c r="LKR123" s="856"/>
      <c r="LKS123" s="856"/>
      <c r="LKT123" s="856"/>
      <c r="LKU123" s="856"/>
      <c r="LKV123" s="856"/>
      <c r="LKW123" s="856"/>
      <c r="LKX123" s="856"/>
      <c r="LKY123" s="856"/>
      <c r="LKZ123" s="856"/>
      <c r="LLA123" s="856"/>
      <c r="LLB123" s="856"/>
      <c r="LLC123" s="856"/>
      <c r="LLD123" s="856"/>
      <c r="LLE123" s="856"/>
      <c r="LLF123" s="856"/>
      <c r="LLG123" s="856"/>
      <c r="LLH123" s="856"/>
      <c r="LLI123" s="856"/>
      <c r="LLJ123" s="856"/>
      <c r="LLK123" s="856"/>
      <c r="LLL123" s="856"/>
      <c r="LLM123" s="856"/>
      <c r="LLN123" s="856"/>
      <c r="LLO123" s="856"/>
      <c r="LLP123" s="856"/>
      <c r="LLQ123" s="856"/>
      <c r="LLR123" s="856"/>
      <c r="LLS123" s="856"/>
      <c r="LLT123" s="856"/>
      <c r="LLU123" s="856"/>
      <c r="LLV123" s="856"/>
      <c r="LLW123" s="856"/>
      <c r="LLX123" s="856"/>
      <c r="LLY123" s="856"/>
      <c r="LLZ123" s="856"/>
      <c r="LMA123" s="856"/>
      <c r="LMB123" s="856"/>
      <c r="LMC123" s="856"/>
      <c r="LMD123" s="856"/>
      <c r="LME123" s="856"/>
      <c r="LMF123" s="856"/>
      <c r="LMG123" s="856"/>
      <c r="LMH123" s="856"/>
      <c r="LMI123" s="856"/>
      <c r="LMJ123" s="856"/>
      <c r="LMK123" s="856"/>
      <c r="LML123" s="856"/>
      <c r="LMM123" s="856"/>
      <c r="LMN123" s="856"/>
      <c r="LMO123" s="856"/>
      <c r="LMP123" s="856"/>
      <c r="LMQ123" s="856"/>
      <c r="LMR123" s="856"/>
      <c r="LMS123" s="856"/>
      <c r="LMT123" s="856"/>
      <c r="LMU123" s="856"/>
      <c r="LMV123" s="856"/>
      <c r="LMW123" s="856"/>
      <c r="LMX123" s="856"/>
      <c r="LMY123" s="856"/>
      <c r="LMZ123" s="856"/>
      <c r="LNA123" s="856"/>
      <c r="LNB123" s="856"/>
      <c r="LNC123" s="856"/>
      <c r="LND123" s="856"/>
      <c r="LNE123" s="856"/>
      <c r="LNF123" s="856"/>
      <c r="LNG123" s="856"/>
      <c r="LNH123" s="856"/>
      <c r="LNI123" s="856"/>
      <c r="LNJ123" s="856"/>
      <c r="LNK123" s="856"/>
      <c r="LNL123" s="856"/>
      <c r="LNM123" s="856"/>
      <c r="LNN123" s="856"/>
      <c r="LNO123" s="856"/>
      <c r="LNP123" s="856"/>
      <c r="LNQ123" s="856"/>
      <c r="LNR123" s="856"/>
      <c r="LNS123" s="856"/>
      <c r="LNT123" s="856"/>
      <c r="LNU123" s="856"/>
      <c r="LNV123" s="856"/>
      <c r="LNW123" s="856"/>
      <c r="LNX123" s="856"/>
      <c r="LNY123" s="856"/>
      <c r="LNZ123" s="856"/>
      <c r="LOA123" s="856"/>
      <c r="LOB123" s="856"/>
      <c r="LOC123" s="856"/>
      <c r="LOD123" s="856"/>
      <c r="LOE123" s="856"/>
      <c r="LOF123" s="856"/>
      <c r="LOG123" s="856"/>
      <c r="LOH123" s="856"/>
      <c r="LOI123" s="856"/>
      <c r="LOJ123" s="856"/>
      <c r="LOK123" s="856"/>
      <c r="LOL123" s="856"/>
      <c r="LOM123" s="856"/>
      <c r="LON123" s="856"/>
      <c r="LOO123" s="856"/>
      <c r="LOP123" s="856"/>
      <c r="LOQ123" s="856"/>
      <c r="LOR123" s="856"/>
      <c r="LOS123" s="856"/>
      <c r="LOT123" s="856"/>
      <c r="LOU123" s="856"/>
      <c r="LOV123" s="856"/>
      <c r="LOW123" s="856"/>
      <c r="LOX123" s="856"/>
      <c r="LOY123" s="856"/>
      <c r="LOZ123" s="856"/>
      <c r="LPA123" s="856"/>
      <c r="LPB123" s="856"/>
      <c r="LPC123" s="856"/>
      <c r="LPD123" s="856"/>
      <c r="LPE123" s="856"/>
      <c r="LPF123" s="856"/>
      <c r="LPG123" s="856"/>
      <c r="LPH123" s="856"/>
      <c r="LPI123" s="856"/>
      <c r="LPJ123" s="856"/>
      <c r="LPK123" s="856"/>
      <c r="LPL123" s="856"/>
      <c r="LPM123" s="856"/>
      <c r="LPN123" s="856"/>
      <c r="LPO123" s="856"/>
      <c r="LPP123" s="856"/>
      <c r="LPQ123" s="856"/>
      <c r="LPR123" s="856"/>
      <c r="LPS123" s="856"/>
      <c r="LPT123" s="856"/>
      <c r="LPU123" s="856"/>
      <c r="LPV123" s="856"/>
      <c r="LPW123" s="856"/>
      <c r="LPX123" s="856"/>
      <c r="LPY123" s="856"/>
      <c r="LPZ123" s="856"/>
      <c r="LQA123" s="856"/>
      <c r="LQB123" s="856"/>
      <c r="LQC123" s="856"/>
      <c r="LQD123" s="856"/>
      <c r="LQE123" s="856"/>
      <c r="LQF123" s="856"/>
      <c r="LQG123" s="856"/>
      <c r="LQH123" s="856"/>
      <c r="LQI123" s="856"/>
      <c r="LQJ123" s="856"/>
      <c r="LQK123" s="856"/>
      <c r="LQL123" s="856"/>
      <c r="LQM123" s="856"/>
      <c r="LQN123" s="856"/>
      <c r="LQO123" s="856"/>
      <c r="LQP123" s="856"/>
      <c r="LQQ123" s="856"/>
      <c r="LQR123" s="856"/>
      <c r="LQS123" s="856"/>
      <c r="LQT123" s="856"/>
      <c r="LQU123" s="856"/>
      <c r="LQV123" s="856"/>
      <c r="LQW123" s="856"/>
      <c r="LQX123" s="856"/>
      <c r="LQY123" s="856"/>
      <c r="LQZ123" s="856"/>
      <c r="LRA123" s="856"/>
      <c r="LRB123" s="856"/>
      <c r="LRC123" s="856"/>
      <c r="LRD123" s="856"/>
      <c r="LRE123" s="856"/>
      <c r="LRF123" s="856"/>
      <c r="LRG123" s="856"/>
      <c r="LRH123" s="856"/>
      <c r="LRI123" s="856"/>
      <c r="LRJ123" s="856"/>
      <c r="LRK123" s="856"/>
      <c r="LRL123" s="856"/>
      <c r="LRM123" s="856"/>
      <c r="LRN123" s="856"/>
      <c r="LRO123" s="856"/>
      <c r="LRP123" s="856"/>
      <c r="LRQ123" s="856"/>
      <c r="LRR123" s="856"/>
      <c r="LRS123" s="856"/>
      <c r="LRT123" s="856"/>
      <c r="LRU123" s="856"/>
      <c r="LRV123" s="856"/>
      <c r="LRW123" s="856"/>
      <c r="LRX123" s="856"/>
      <c r="LRY123" s="856"/>
      <c r="LRZ123" s="856"/>
      <c r="LSA123" s="856"/>
      <c r="LSB123" s="856"/>
      <c r="LSC123" s="856"/>
      <c r="LSD123" s="856"/>
      <c r="LSE123" s="856"/>
      <c r="LSF123" s="856"/>
      <c r="LSG123" s="856"/>
      <c r="LSH123" s="856"/>
      <c r="LSI123" s="856"/>
      <c r="LSJ123" s="856"/>
      <c r="LSK123" s="856"/>
      <c r="LSL123" s="856"/>
      <c r="LSM123" s="856"/>
      <c r="LSN123" s="856"/>
      <c r="LSO123" s="856"/>
      <c r="LSP123" s="856"/>
      <c r="LSQ123" s="856"/>
      <c r="LSR123" s="856"/>
      <c r="LSS123" s="856"/>
      <c r="LST123" s="856"/>
      <c r="LSU123" s="856"/>
      <c r="LSV123" s="856"/>
      <c r="LSW123" s="856"/>
      <c r="LSX123" s="856"/>
      <c r="LSY123" s="856"/>
      <c r="LSZ123" s="856"/>
      <c r="LTA123" s="856"/>
      <c r="LTB123" s="856"/>
      <c r="LTC123" s="856"/>
      <c r="LTD123" s="856"/>
      <c r="LTE123" s="856"/>
      <c r="LTF123" s="856"/>
      <c r="LTG123" s="856"/>
      <c r="LTH123" s="856"/>
      <c r="LTI123" s="856"/>
      <c r="LTJ123" s="856"/>
      <c r="LTK123" s="856"/>
      <c r="LTL123" s="856"/>
      <c r="LTM123" s="856"/>
      <c r="LTN123" s="856"/>
      <c r="LTO123" s="856"/>
      <c r="LTP123" s="856"/>
      <c r="LTQ123" s="856"/>
      <c r="LTR123" s="856"/>
      <c r="LTS123" s="856"/>
      <c r="LTT123" s="856"/>
      <c r="LTU123" s="856"/>
      <c r="LTV123" s="856"/>
      <c r="LTW123" s="856"/>
      <c r="LTX123" s="856"/>
      <c r="LTY123" s="856"/>
      <c r="LTZ123" s="856"/>
      <c r="LUA123" s="856"/>
      <c r="LUB123" s="856"/>
      <c r="LUC123" s="856"/>
      <c r="LUD123" s="856"/>
      <c r="LUE123" s="856"/>
      <c r="LUF123" s="856"/>
      <c r="LUG123" s="856"/>
      <c r="LUH123" s="856"/>
      <c r="LUI123" s="856"/>
      <c r="LUJ123" s="856"/>
      <c r="LUK123" s="856"/>
      <c r="LUL123" s="856"/>
      <c r="LUM123" s="856"/>
      <c r="LUN123" s="856"/>
      <c r="LUO123" s="856"/>
      <c r="LUP123" s="856"/>
      <c r="LUQ123" s="856"/>
      <c r="LUR123" s="856"/>
      <c r="LUS123" s="856"/>
      <c r="LUT123" s="856"/>
      <c r="LUU123" s="856"/>
      <c r="LUV123" s="856"/>
      <c r="LUW123" s="856"/>
      <c r="LUX123" s="856"/>
      <c r="LUY123" s="856"/>
      <c r="LUZ123" s="856"/>
      <c r="LVA123" s="856"/>
      <c r="LVB123" s="856"/>
      <c r="LVC123" s="856"/>
      <c r="LVD123" s="856"/>
      <c r="LVE123" s="856"/>
      <c r="LVF123" s="856"/>
      <c r="LVG123" s="856"/>
      <c r="LVH123" s="856"/>
      <c r="LVI123" s="856"/>
      <c r="LVJ123" s="856"/>
      <c r="LVK123" s="856"/>
      <c r="LVL123" s="856"/>
      <c r="LVM123" s="856"/>
      <c r="LVN123" s="856"/>
      <c r="LVO123" s="856"/>
      <c r="LVP123" s="856"/>
      <c r="LVQ123" s="856"/>
      <c r="LVR123" s="856"/>
      <c r="LVS123" s="856"/>
      <c r="LVT123" s="856"/>
      <c r="LVU123" s="856"/>
      <c r="LVV123" s="856"/>
      <c r="LVW123" s="856"/>
      <c r="LVX123" s="856"/>
      <c r="LVY123" s="856"/>
      <c r="LVZ123" s="856"/>
      <c r="LWA123" s="856"/>
      <c r="LWB123" s="856"/>
      <c r="LWC123" s="856"/>
      <c r="LWD123" s="856"/>
      <c r="LWE123" s="856"/>
      <c r="LWF123" s="856"/>
      <c r="LWG123" s="856"/>
      <c r="LWH123" s="856"/>
      <c r="LWI123" s="856"/>
      <c r="LWJ123" s="856"/>
      <c r="LWK123" s="856"/>
      <c r="LWL123" s="856"/>
      <c r="LWM123" s="856"/>
      <c r="LWN123" s="856"/>
      <c r="LWO123" s="856"/>
      <c r="LWP123" s="856"/>
      <c r="LWQ123" s="856"/>
      <c r="LWR123" s="856"/>
      <c r="LWS123" s="856"/>
      <c r="LWT123" s="856"/>
      <c r="LWU123" s="856"/>
      <c r="LWV123" s="856"/>
      <c r="LWW123" s="856"/>
      <c r="LWX123" s="856"/>
      <c r="LWY123" s="856"/>
      <c r="LWZ123" s="856"/>
      <c r="LXA123" s="856"/>
      <c r="LXB123" s="856"/>
      <c r="LXC123" s="856"/>
      <c r="LXD123" s="856"/>
      <c r="LXE123" s="856"/>
      <c r="LXF123" s="856"/>
      <c r="LXG123" s="856"/>
      <c r="LXH123" s="856"/>
      <c r="LXI123" s="856"/>
      <c r="LXJ123" s="856"/>
      <c r="LXK123" s="856"/>
      <c r="LXL123" s="856"/>
      <c r="LXM123" s="856"/>
      <c r="LXN123" s="856"/>
      <c r="LXO123" s="856"/>
      <c r="LXP123" s="856"/>
      <c r="LXQ123" s="856"/>
      <c r="LXR123" s="856"/>
      <c r="LXS123" s="856"/>
      <c r="LXT123" s="856"/>
      <c r="LXU123" s="856"/>
      <c r="LXV123" s="856"/>
      <c r="LXW123" s="856"/>
      <c r="LXX123" s="856"/>
      <c r="LXY123" s="856"/>
      <c r="LXZ123" s="856"/>
      <c r="LYA123" s="856"/>
      <c r="LYB123" s="856"/>
      <c r="LYC123" s="856"/>
      <c r="LYD123" s="856"/>
      <c r="LYE123" s="856"/>
      <c r="LYF123" s="856"/>
      <c r="LYG123" s="856"/>
      <c r="LYH123" s="856"/>
      <c r="LYI123" s="856"/>
      <c r="LYJ123" s="856"/>
      <c r="LYK123" s="856"/>
      <c r="LYL123" s="856"/>
      <c r="LYM123" s="856"/>
      <c r="LYN123" s="856"/>
      <c r="LYO123" s="856"/>
      <c r="LYP123" s="856"/>
      <c r="LYQ123" s="856"/>
      <c r="LYR123" s="856"/>
      <c r="LYS123" s="856"/>
      <c r="LYT123" s="856"/>
      <c r="LYU123" s="856"/>
      <c r="LYV123" s="856"/>
      <c r="LYW123" s="856"/>
      <c r="LYX123" s="856"/>
      <c r="LYY123" s="856"/>
      <c r="LYZ123" s="856"/>
      <c r="LZA123" s="856"/>
      <c r="LZB123" s="856"/>
      <c r="LZC123" s="856"/>
      <c r="LZD123" s="856"/>
      <c r="LZE123" s="856"/>
      <c r="LZF123" s="856"/>
      <c r="LZG123" s="856"/>
      <c r="LZH123" s="856"/>
      <c r="LZI123" s="856"/>
      <c r="LZJ123" s="856"/>
      <c r="LZK123" s="856"/>
      <c r="LZL123" s="856"/>
      <c r="LZM123" s="856"/>
      <c r="LZN123" s="856"/>
      <c r="LZO123" s="856"/>
      <c r="LZP123" s="856"/>
      <c r="LZQ123" s="856"/>
      <c r="LZR123" s="856"/>
      <c r="LZS123" s="856"/>
      <c r="LZT123" s="856"/>
      <c r="LZU123" s="856"/>
      <c r="LZV123" s="856"/>
      <c r="LZW123" s="856"/>
      <c r="LZX123" s="856"/>
      <c r="LZY123" s="856"/>
      <c r="LZZ123" s="856"/>
      <c r="MAA123" s="856"/>
      <c r="MAB123" s="856"/>
      <c r="MAC123" s="856"/>
      <c r="MAD123" s="856"/>
      <c r="MAE123" s="856"/>
      <c r="MAF123" s="856"/>
      <c r="MAG123" s="856"/>
      <c r="MAH123" s="856"/>
      <c r="MAI123" s="856"/>
      <c r="MAJ123" s="856"/>
      <c r="MAK123" s="856"/>
      <c r="MAL123" s="856"/>
      <c r="MAM123" s="856"/>
      <c r="MAN123" s="856"/>
      <c r="MAO123" s="856"/>
      <c r="MAP123" s="856"/>
      <c r="MAQ123" s="856"/>
      <c r="MAR123" s="856"/>
      <c r="MAS123" s="856"/>
      <c r="MAT123" s="856"/>
      <c r="MAU123" s="856"/>
      <c r="MAV123" s="856"/>
      <c r="MAW123" s="856"/>
      <c r="MAX123" s="856"/>
      <c r="MAY123" s="856"/>
      <c r="MAZ123" s="856"/>
      <c r="MBA123" s="856"/>
      <c r="MBB123" s="856"/>
      <c r="MBC123" s="856"/>
      <c r="MBD123" s="856"/>
      <c r="MBE123" s="856"/>
      <c r="MBF123" s="856"/>
      <c r="MBG123" s="856"/>
      <c r="MBH123" s="856"/>
      <c r="MBI123" s="856"/>
      <c r="MBJ123" s="856"/>
      <c r="MBK123" s="856"/>
      <c r="MBL123" s="856"/>
      <c r="MBM123" s="856"/>
      <c r="MBN123" s="856"/>
      <c r="MBO123" s="856"/>
      <c r="MBP123" s="856"/>
      <c r="MBQ123" s="856"/>
      <c r="MBR123" s="856"/>
      <c r="MBS123" s="856"/>
      <c r="MBT123" s="856"/>
      <c r="MBU123" s="856"/>
      <c r="MBV123" s="856"/>
      <c r="MBW123" s="856"/>
      <c r="MBX123" s="856"/>
      <c r="MBY123" s="856"/>
      <c r="MBZ123" s="856"/>
      <c r="MCA123" s="856"/>
      <c r="MCB123" s="856"/>
      <c r="MCC123" s="856"/>
      <c r="MCD123" s="856"/>
      <c r="MCE123" s="856"/>
      <c r="MCF123" s="856"/>
      <c r="MCG123" s="856"/>
      <c r="MCH123" s="856"/>
      <c r="MCI123" s="856"/>
      <c r="MCJ123" s="856"/>
      <c r="MCK123" s="856"/>
      <c r="MCL123" s="856"/>
      <c r="MCM123" s="856"/>
      <c r="MCN123" s="856"/>
      <c r="MCO123" s="856"/>
      <c r="MCP123" s="856"/>
      <c r="MCQ123" s="856"/>
      <c r="MCR123" s="856"/>
      <c r="MCS123" s="856"/>
      <c r="MCT123" s="856"/>
      <c r="MCU123" s="856"/>
      <c r="MCV123" s="856"/>
      <c r="MCW123" s="856"/>
      <c r="MCX123" s="856"/>
      <c r="MCY123" s="856"/>
      <c r="MCZ123" s="856"/>
      <c r="MDA123" s="856"/>
      <c r="MDB123" s="856"/>
      <c r="MDC123" s="856"/>
      <c r="MDD123" s="856"/>
      <c r="MDE123" s="856"/>
      <c r="MDF123" s="856"/>
      <c r="MDG123" s="856"/>
      <c r="MDH123" s="856"/>
      <c r="MDI123" s="856"/>
      <c r="MDJ123" s="856"/>
      <c r="MDK123" s="856"/>
      <c r="MDL123" s="856"/>
      <c r="MDM123" s="856"/>
      <c r="MDN123" s="856"/>
      <c r="MDO123" s="856"/>
      <c r="MDP123" s="856"/>
      <c r="MDQ123" s="856"/>
      <c r="MDR123" s="856"/>
      <c r="MDS123" s="856"/>
      <c r="MDT123" s="856"/>
      <c r="MDU123" s="856"/>
      <c r="MDV123" s="856"/>
      <c r="MDW123" s="856"/>
      <c r="MDX123" s="856"/>
      <c r="MDY123" s="856"/>
      <c r="MDZ123" s="856"/>
      <c r="MEA123" s="856"/>
      <c r="MEB123" s="856"/>
      <c r="MEC123" s="856"/>
      <c r="MED123" s="856"/>
      <c r="MEE123" s="856"/>
      <c r="MEF123" s="856"/>
      <c r="MEG123" s="856"/>
      <c r="MEH123" s="856"/>
      <c r="MEI123" s="856"/>
      <c r="MEJ123" s="856"/>
      <c r="MEK123" s="856"/>
      <c r="MEL123" s="856"/>
      <c r="MEM123" s="856"/>
      <c r="MEN123" s="856"/>
      <c r="MEO123" s="856"/>
      <c r="MEP123" s="856"/>
      <c r="MEQ123" s="856"/>
      <c r="MER123" s="856"/>
      <c r="MES123" s="856"/>
      <c r="MET123" s="856"/>
      <c r="MEU123" s="856"/>
      <c r="MEV123" s="856"/>
      <c r="MEW123" s="856"/>
      <c r="MEX123" s="856"/>
      <c r="MEY123" s="856"/>
      <c r="MEZ123" s="856"/>
      <c r="MFA123" s="856"/>
      <c r="MFB123" s="856"/>
      <c r="MFC123" s="856"/>
      <c r="MFD123" s="856"/>
      <c r="MFE123" s="856"/>
      <c r="MFF123" s="856"/>
      <c r="MFG123" s="856"/>
      <c r="MFH123" s="856"/>
      <c r="MFI123" s="856"/>
      <c r="MFJ123" s="856"/>
      <c r="MFK123" s="856"/>
      <c r="MFL123" s="856"/>
      <c r="MFM123" s="856"/>
      <c r="MFN123" s="856"/>
      <c r="MFO123" s="856"/>
      <c r="MFP123" s="856"/>
      <c r="MFQ123" s="856"/>
      <c r="MFR123" s="856"/>
      <c r="MFS123" s="856"/>
      <c r="MFT123" s="856"/>
      <c r="MFU123" s="856"/>
      <c r="MFV123" s="856"/>
      <c r="MFW123" s="856"/>
      <c r="MFX123" s="856"/>
      <c r="MFY123" s="856"/>
      <c r="MFZ123" s="856"/>
      <c r="MGA123" s="856"/>
      <c r="MGB123" s="856"/>
      <c r="MGC123" s="856"/>
      <c r="MGD123" s="856"/>
      <c r="MGE123" s="856"/>
      <c r="MGF123" s="856"/>
      <c r="MGG123" s="856"/>
      <c r="MGH123" s="856"/>
      <c r="MGI123" s="856"/>
      <c r="MGJ123" s="856"/>
      <c r="MGK123" s="856"/>
      <c r="MGL123" s="856"/>
      <c r="MGM123" s="856"/>
      <c r="MGN123" s="856"/>
      <c r="MGO123" s="856"/>
      <c r="MGP123" s="856"/>
      <c r="MGQ123" s="856"/>
      <c r="MGR123" s="856"/>
      <c r="MGS123" s="856"/>
      <c r="MGT123" s="856"/>
      <c r="MGU123" s="856"/>
      <c r="MGV123" s="856"/>
      <c r="MGW123" s="856"/>
      <c r="MGX123" s="856"/>
      <c r="MGY123" s="856"/>
      <c r="MGZ123" s="856"/>
      <c r="MHA123" s="856"/>
      <c r="MHB123" s="856"/>
      <c r="MHC123" s="856"/>
      <c r="MHD123" s="856"/>
      <c r="MHE123" s="856"/>
      <c r="MHF123" s="856"/>
      <c r="MHG123" s="856"/>
      <c r="MHH123" s="856"/>
      <c r="MHI123" s="856"/>
      <c r="MHJ123" s="856"/>
      <c r="MHK123" s="856"/>
      <c r="MHL123" s="856"/>
      <c r="MHM123" s="856"/>
      <c r="MHN123" s="856"/>
      <c r="MHO123" s="856"/>
      <c r="MHP123" s="856"/>
      <c r="MHQ123" s="856"/>
      <c r="MHR123" s="856"/>
      <c r="MHS123" s="856"/>
      <c r="MHT123" s="856"/>
      <c r="MHU123" s="856"/>
      <c r="MHV123" s="856"/>
      <c r="MHW123" s="856"/>
      <c r="MHX123" s="856"/>
      <c r="MHY123" s="856"/>
      <c r="MHZ123" s="856"/>
      <c r="MIA123" s="856"/>
      <c r="MIB123" s="856"/>
      <c r="MIC123" s="856"/>
      <c r="MID123" s="856"/>
      <c r="MIE123" s="856"/>
      <c r="MIF123" s="856"/>
      <c r="MIG123" s="856"/>
      <c r="MIH123" s="856"/>
      <c r="MII123" s="856"/>
      <c r="MIJ123" s="856"/>
      <c r="MIK123" s="856"/>
      <c r="MIL123" s="856"/>
      <c r="MIM123" s="856"/>
      <c r="MIN123" s="856"/>
      <c r="MIO123" s="856"/>
      <c r="MIP123" s="856"/>
      <c r="MIQ123" s="856"/>
      <c r="MIR123" s="856"/>
      <c r="MIS123" s="856"/>
      <c r="MIT123" s="856"/>
      <c r="MIU123" s="856"/>
      <c r="MIV123" s="856"/>
      <c r="MIW123" s="856"/>
      <c r="MIX123" s="856"/>
      <c r="MIY123" s="856"/>
      <c r="MIZ123" s="856"/>
      <c r="MJA123" s="856"/>
      <c r="MJB123" s="856"/>
      <c r="MJC123" s="856"/>
      <c r="MJD123" s="856"/>
      <c r="MJE123" s="856"/>
      <c r="MJF123" s="856"/>
      <c r="MJG123" s="856"/>
      <c r="MJH123" s="856"/>
      <c r="MJI123" s="856"/>
      <c r="MJJ123" s="856"/>
      <c r="MJK123" s="856"/>
      <c r="MJL123" s="856"/>
      <c r="MJM123" s="856"/>
      <c r="MJN123" s="856"/>
      <c r="MJO123" s="856"/>
      <c r="MJP123" s="856"/>
      <c r="MJQ123" s="856"/>
      <c r="MJR123" s="856"/>
      <c r="MJS123" s="856"/>
      <c r="MJT123" s="856"/>
      <c r="MJU123" s="856"/>
      <c r="MJV123" s="856"/>
      <c r="MJW123" s="856"/>
      <c r="MJX123" s="856"/>
      <c r="MJY123" s="856"/>
      <c r="MJZ123" s="856"/>
      <c r="MKA123" s="856"/>
      <c r="MKB123" s="856"/>
      <c r="MKC123" s="856"/>
      <c r="MKD123" s="856"/>
      <c r="MKE123" s="856"/>
      <c r="MKF123" s="856"/>
      <c r="MKG123" s="856"/>
      <c r="MKH123" s="856"/>
      <c r="MKI123" s="856"/>
      <c r="MKJ123" s="856"/>
      <c r="MKK123" s="856"/>
      <c r="MKL123" s="856"/>
      <c r="MKM123" s="856"/>
      <c r="MKN123" s="856"/>
      <c r="MKO123" s="856"/>
      <c r="MKP123" s="856"/>
      <c r="MKQ123" s="856"/>
      <c r="MKR123" s="856"/>
      <c r="MKS123" s="856"/>
      <c r="MKT123" s="856"/>
      <c r="MKU123" s="856"/>
      <c r="MKV123" s="856"/>
      <c r="MKW123" s="856"/>
      <c r="MKX123" s="856"/>
      <c r="MKY123" s="856"/>
      <c r="MKZ123" s="856"/>
      <c r="MLA123" s="856"/>
      <c r="MLB123" s="856"/>
      <c r="MLC123" s="856"/>
      <c r="MLD123" s="856"/>
      <c r="MLE123" s="856"/>
      <c r="MLF123" s="856"/>
      <c r="MLG123" s="856"/>
      <c r="MLH123" s="856"/>
      <c r="MLI123" s="856"/>
      <c r="MLJ123" s="856"/>
      <c r="MLK123" s="856"/>
      <c r="MLL123" s="856"/>
      <c r="MLM123" s="856"/>
      <c r="MLN123" s="856"/>
      <c r="MLO123" s="856"/>
      <c r="MLP123" s="856"/>
      <c r="MLQ123" s="856"/>
      <c r="MLR123" s="856"/>
      <c r="MLS123" s="856"/>
      <c r="MLT123" s="856"/>
      <c r="MLU123" s="856"/>
      <c r="MLV123" s="856"/>
      <c r="MLW123" s="856"/>
      <c r="MLX123" s="856"/>
      <c r="MLY123" s="856"/>
      <c r="MLZ123" s="856"/>
      <c r="MMA123" s="856"/>
      <c r="MMB123" s="856"/>
      <c r="MMC123" s="856"/>
      <c r="MMD123" s="856"/>
      <c r="MME123" s="856"/>
      <c r="MMF123" s="856"/>
      <c r="MMG123" s="856"/>
      <c r="MMH123" s="856"/>
      <c r="MMI123" s="856"/>
      <c r="MMJ123" s="856"/>
      <c r="MMK123" s="856"/>
      <c r="MML123" s="856"/>
      <c r="MMM123" s="856"/>
      <c r="MMN123" s="856"/>
      <c r="MMO123" s="856"/>
      <c r="MMP123" s="856"/>
      <c r="MMQ123" s="856"/>
      <c r="MMR123" s="856"/>
      <c r="MMS123" s="856"/>
      <c r="MMT123" s="856"/>
      <c r="MMU123" s="856"/>
      <c r="MMV123" s="856"/>
      <c r="MMW123" s="856"/>
      <c r="MMX123" s="856"/>
      <c r="MMY123" s="856"/>
      <c r="MMZ123" s="856"/>
      <c r="MNA123" s="856"/>
      <c r="MNB123" s="856"/>
      <c r="MNC123" s="856"/>
      <c r="MND123" s="856"/>
      <c r="MNE123" s="856"/>
      <c r="MNF123" s="856"/>
      <c r="MNG123" s="856"/>
      <c r="MNH123" s="856"/>
      <c r="MNI123" s="856"/>
      <c r="MNJ123" s="856"/>
      <c r="MNK123" s="856"/>
      <c r="MNL123" s="856"/>
      <c r="MNM123" s="856"/>
      <c r="MNN123" s="856"/>
      <c r="MNO123" s="856"/>
      <c r="MNP123" s="856"/>
      <c r="MNQ123" s="856"/>
      <c r="MNR123" s="856"/>
      <c r="MNS123" s="856"/>
      <c r="MNT123" s="856"/>
      <c r="MNU123" s="856"/>
      <c r="MNV123" s="856"/>
      <c r="MNW123" s="856"/>
      <c r="MNX123" s="856"/>
      <c r="MNY123" s="856"/>
      <c r="MNZ123" s="856"/>
      <c r="MOA123" s="856"/>
      <c r="MOB123" s="856"/>
      <c r="MOC123" s="856"/>
      <c r="MOD123" s="856"/>
      <c r="MOE123" s="856"/>
      <c r="MOF123" s="856"/>
      <c r="MOG123" s="856"/>
      <c r="MOH123" s="856"/>
      <c r="MOI123" s="856"/>
      <c r="MOJ123" s="856"/>
      <c r="MOK123" s="856"/>
      <c r="MOL123" s="856"/>
      <c r="MOM123" s="856"/>
      <c r="MON123" s="856"/>
      <c r="MOO123" s="856"/>
      <c r="MOP123" s="856"/>
      <c r="MOQ123" s="856"/>
      <c r="MOR123" s="856"/>
      <c r="MOS123" s="856"/>
      <c r="MOT123" s="856"/>
      <c r="MOU123" s="856"/>
      <c r="MOV123" s="856"/>
      <c r="MOW123" s="856"/>
      <c r="MOX123" s="856"/>
      <c r="MOY123" s="856"/>
      <c r="MOZ123" s="856"/>
      <c r="MPA123" s="856"/>
      <c r="MPB123" s="856"/>
      <c r="MPC123" s="856"/>
      <c r="MPD123" s="856"/>
      <c r="MPE123" s="856"/>
      <c r="MPF123" s="856"/>
      <c r="MPG123" s="856"/>
      <c r="MPH123" s="856"/>
      <c r="MPI123" s="856"/>
      <c r="MPJ123" s="856"/>
      <c r="MPK123" s="856"/>
      <c r="MPL123" s="856"/>
      <c r="MPM123" s="856"/>
      <c r="MPN123" s="856"/>
      <c r="MPO123" s="856"/>
      <c r="MPP123" s="856"/>
      <c r="MPQ123" s="856"/>
      <c r="MPR123" s="856"/>
      <c r="MPS123" s="856"/>
      <c r="MPT123" s="856"/>
      <c r="MPU123" s="856"/>
      <c r="MPV123" s="856"/>
      <c r="MPW123" s="856"/>
      <c r="MPX123" s="856"/>
      <c r="MPY123" s="856"/>
      <c r="MPZ123" s="856"/>
      <c r="MQA123" s="856"/>
      <c r="MQB123" s="856"/>
      <c r="MQC123" s="856"/>
      <c r="MQD123" s="856"/>
      <c r="MQE123" s="856"/>
      <c r="MQF123" s="856"/>
      <c r="MQG123" s="856"/>
      <c r="MQH123" s="856"/>
      <c r="MQI123" s="856"/>
      <c r="MQJ123" s="856"/>
      <c r="MQK123" s="856"/>
      <c r="MQL123" s="856"/>
      <c r="MQM123" s="856"/>
      <c r="MQN123" s="856"/>
      <c r="MQO123" s="856"/>
      <c r="MQP123" s="856"/>
      <c r="MQQ123" s="856"/>
      <c r="MQR123" s="856"/>
      <c r="MQS123" s="856"/>
      <c r="MQT123" s="856"/>
      <c r="MQU123" s="856"/>
      <c r="MQV123" s="856"/>
      <c r="MQW123" s="856"/>
      <c r="MQX123" s="856"/>
      <c r="MQY123" s="856"/>
      <c r="MQZ123" s="856"/>
      <c r="MRA123" s="856"/>
      <c r="MRB123" s="856"/>
      <c r="MRC123" s="856"/>
      <c r="MRD123" s="856"/>
      <c r="MRE123" s="856"/>
      <c r="MRF123" s="856"/>
      <c r="MRG123" s="856"/>
      <c r="MRH123" s="856"/>
      <c r="MRI123" s="856"/>
      <c r="MRJ123" s="856"/>
      <c r="MRK123" s="856"/>
      <c r="MRL123" s="856"/>
      <c r="MRM123" s="856"/>
      <c r="MRN123" s="856"/>
      <c r="MRO123" s="856"/>
      <c r="MRP123" s="856"/>
      <c r="MRQ123" s="856"/>
      <c r="MRR123" s="856"/>
      <c r="MRS123" s="856"/>
      <c r="MRT123" s="856"/>
      <c r="MRU123" s="856"/>
      <c r="MRV123" s="856"/>
      <c r="MRW123" s="856"/>
      <c r="MRX123" s="856"/>
      <c r="MRY123" s="856"/>
      <c r="MRZ123" s="856"/>
      <c r="MSA123" s="856"/>
      <c r="MSB123" s="856"/>
      <c r="MSC123" s="856"/>
      <c r="MSD123" s="856"/>
      <c r="MSE123" s="856"/>
      <c r="MSF123" s="856"/>
      <c r="MSG123" s="856"/>
      <c r="MSH123" s="856"/>
      <c r="MSI123" s="856"/>
      <c r="MSJ123" s="856"/>
      <c r="MSK123" s="856"/>
      <c r="MSL123" s="856"/>
      <c r="MSM123" s="856"/>
      <c r="MSN123" s="856"/>
      <c r="MSO123" s="856"/>
      <c r="MSP123" s="856"/>
      <c r="MSQ123" s="856"/>
      <c r="MSR123" s="856"/>
      <c r="MSS123" s="856"/>
      <c r="MST123" s="856"/>
      <c r="MSU123" s="856"/>
      <c r="MSV123" s="856"/>
      <c r="MSW123" s="856"/>
      <c r="MSX123" s="856"/>
      <c r="MSY123" s="856"/>
      <c r="MSZ123" s="856"/>
      <c r="MTA123" s="856"/>
      <c r="MTB123" s="856"/>
      <c r="MTC123" s="856"/>
      <c r="MTD123" s="856"/>
      <c r="MTE123" s="856"/>
      <c r="MTF123" s="856"/>
      <c r="MTG123" s="856"/>
      <c r="MTH123" s="856"/>
      <c r="MTI123" s="856"/>
      <c r="MTJ123" s="856"/>
      <c r="MTK123" s="856"/>
      <c r="MTL123" s="856"/>
      <c r="MTM123" s="856"/>
      <c r="MTN123" s="856"/>
      <c r="MTO123" s="856"/>
      <c r="MTP123" s="856"/>
      <c r="MTQ123" s="856"/>
      <c r="MTR123" s="856"/>
      <c r="MTS123" s="856"/>
      <c r="MTT123" s="856"/>
      <c r="MTU123" s="856"/>
      <c r="MTV123" s="856"/>
      <c r="MTW123" s="856"/>
      <c r="MTX123" s="856"/>
      <c r="MTY123" s="856"/>
      <c r="MTZ123" s="856"/>
      <c r="MUA123" s="856"/>
      <c r="MUB123" s="856"/>
      <c r="MUC123" s="856"/>
      <c r="MUD123" s="856"/>
      <c r="MUE123" s="856"/>
      <c r="MUF123" s="856"/>
      <c r="MUG123" s="856"/>
      <c r="MUH123" s="856"/>
      <c r="MUI123" s="856"/>
      <c r="MUJ123" s="856"/>
      <c r="MUK123" s="856"/>
      <c r="MUL123" s="856"/>
      <c r="MUM123" s="856"/>
      <c r="MUN123" s="856"/>
      <c r="MUO123" s="856"/>
      <c r="MUP123" s="856"/>
      <c r="MUQ123" s="856"/>
      <c r="MUR123" s="856"/>
      <c r="MUS123" s="856"/>
      <c r="MUT123" s="856"/>
      <c r="MUU123" s="856"/>
      <c r="MUV123" s="856"/>
      <c r="MUW123" s="856"/>
      <c r="MUX123" s="856"/>
      <c r="MUY123" s="856"/>
      <c r="MUZ123" s="856"/>
      <c r="MVA123" s="856"/>
      <c r="MVB123" s="856"/>
      <c r="MVC123" s="856"/>
      <c r="MVD123" s="856"/>
      <c r="MVE123" s="856"/>
      <c r="MVF123" s="856"/>
      <c r="MVG123" s="856"/>
      <c r="MVH123" s="856"/>
      <c r="MVI123" s="856"/>
      <c r="MVJ123" s="856"/>
      <c r="MVK123" s="856"/>
      <c r="MVL123" s="856"/>
      <c r="MVM123" s="856"/>
      <c r="MVN123" s="856"/>
      <c r="MVO123" s="856"/>
      <c r="MVP123" s="856"/>
      <c r="MVQ123" s="856"/>
      <c r="MVR123" s="856"/>
      <c r="MVS123" s="856"/>
      <c r="MVT123" s="856"/>
      <c r="MVU123" s="856"/>
      <c r="MVV123" s="856"/>
      <c r="MVW123" s="856"/>
      <c r="MVX123" s="856"/>
      <c r="MVY123" s="856"/>
      <c r="MVZ123" s="856"/>
      <c r="MWA123" s="856"/>
      <c r="MWB123" s="856"/>
      <c r="MWC123" s="856"/>
      <c r="MWD123" s="856"/>
      <c r="MWE123" s="856"/>
      <c r="MWF123" s="856"/>
      <c r="MWG123" s="856"/>
      <c r="MWH123" s="856"/>
      <c r="MWI123" s="856"/>
      <c r="MWJ123" s="856"/>
      <c r="MWK123" s="856"/>
      <c r="MWL123" s="856"/>
      <c r="MWM123" s="856"/>
      <c r="MWN123" s="856"/>
      <c r="MWO123" s="856"/>
      <c r="MWP123" s="856"/>
      <c r="MWQ123" s="856"/>
      <c r="MWR123" s="856"/>
      <c r="MWS123" s="856"/>
      <c r="MWT123" s="856"/>
      <c r="MWU123" s="856"/>
      <c r="MWV123" s="856"/>
      <c r="MWW123" s="856"/>
      <c r="MWX123" s="856"/>
      <c r="MWY123" s="856"/>
      <c r="MWZ123" s="856"/>
      <c r="MXA123" s="856"/>
      <c r="MXB123" s="856"/>
      <c r="MXC123" s="856"/>
      <c r="MXD123" s="856"/>
      <c r="MXE123" s="856"/>
      <c r="MXF123" s="856"/>
      <c r="MXG123" s="856"/>
      <c r="MXH123" s="856"/>
      <c r="MXI123" s="856"/>
      <c r="MXJ123" s="856"/>
      <c r="MXK123" s="856"/>
      <c r="MXL123" s="856"/>
      <c r="MXM123" s="856"/>
      <c r="MXN123" s="856"/>
      <c r="MXO123" s="856"/>
      <c r="MXP123" s="856"/>
      <c r="MXQ123" s="856"/>
      <c r="MXR123" s="856"/>
      <c r="MXS123" s="856"/>
      <c r="MXT123" s="856"/>
      <c r="MXU123" s="856"/>
      <c r="MXV123" s="856"/>
      <c r="MXW123" s="856"/>
      <c r="MXX123" s="856"/>
      <c r="MXY123" s="856"/>
      <c r="MXZ123" s="856"/>
      <c r="MYA123" s="856"/>
      <c r="MYB123" s="856"/>
      <c r="MYC123" s="856"/>
      <c r="MYD123" s="856"/>
      <c r="MYE123" s="856"/>
      <c r="MYF123" s="856"/>
      <c r="MYG123" s="856"/>
      <c r="MYH123" s="856"/>
      <c r="MYI123" s="856"/>
      <c r="MYJ123" s="856"/>
      <c r="MYK123" s="856"/>
      <c r="MYL123" s="856"/>
      <c r="MYM123" s="856"/>
      <c r="MYN123" s="856"/>
      <c r="MYO123" s="856"/>
      <c r="MYP123" s="856"/>
      <c r="MYQ123" s="856"/>
      <c r="MYR123" s="856"/>
      <c r="MYS123" s="856"/>
      <c r="MYT123" s="856"/>
      <c r="MYU123" s="856"/>
      <c r="MYV123" s="856"/>
      <c r="MYW123" s="856"/>
      <c r="MYX123" s="856"/>
      <c r="MYY123" s="856"/>
      <c r="MYZ123" s="856"/>
      <c r="MZA123" s="856"/>
      <c r="MZB123" s="856"/>
      <c r="MZC123" s="856"/>
      <c r="MZD123" s="856"/>
      <c r="MZE123" s="856"/>
      <c r="MZF123" s="856"/>
      <c r="MZG123" s="856"/>
      <c r="MZH123" s="856"/>
      <c r="MZI123" s="856"/>
      <c r="MZJ123" s="856"/>
      <c r="MZK123" s="856"/>
      <c r="MZL123" s="856"/>
      <c r="MZM123" s="856"/>
      <c r="MZN123" s="856"/>
      <c r="MZO123" s="856"/>
      <c r="MZP123" s="856"/>
      <c r="MZQ123" s="856"/>
      <c r="MZR123" s="856"/>
      <c r="MZS123" s="856"/>
      <c r="MZT123" s="856"/>
      <c r="MZU123" s="856"/>
      <c r="MZV123" s="856"/>
      <c r="MZW123" s="856"/>
      <c r="MZX123" s="856"/>
      <c r="MZY123" s="856"/>
      <c r="MZZ123" s="856"/>
      <c r="NAA123" s="856"/>
      <c r="NAB123" s="856"/>
      <c r="NAC123" s="856"/>
      <c r="NAD123" s="856"/>
      <c r="NAE123" s="856"/>
      <c r="NAF123" s="856"/>
      <c r="NAG123" s="856"/>
      <c r="NAH123" s="856"/>
      <c r="NAI123" s="856"/>
      <c r="NAJ123" s="856"/>
      <c r="NAK123" s="856"/>
      <c r="NAL123" s="856"/>
      <c r="NAM123" s="856"/>
      <c r="NAN123" s="856"/>
      <c r="NAO123" s="856"/>
      <c r="NAP123" s="856"/>
      <c r="NAQ123" s="856"/>
      <c r="NAR123" s="856"/>
      <c r="NAS123" s="856"/>
      <c r="NAT123" s="856"/>
      <c r="NAU123" s="856"/>
      <c r="NAV123" s="856"/>
      <c r="NAW123" s="856"/>
      <c r="NAX123" s="856"/>
      <c r="NAY123" s="856"/>
      <c r="NAZ123" s="856"/>
      <c r="NBA123" s="856"/>
      <c r="NBB123" s="856"/>
      <c r="NBC123" s="856"/>
      <c r="NBD123" s="856"/>
      <c r="NBE123" s="856"/>
      <c r="NBF123" s="856"/>
      <c r="NBG123" s="856"/>
      <c r="NBH123" s="856"/>
      <c r="NBI123" s="856"/>
      <c r="NBJ123" s="856"/>
      <c r="NBK123" s="856"/>
      <c r="NBL123" s="856"/>
      <c r="NBM123" s="856"/>
      <c r="NBN123" s="856"/>
      <c r="NBO123" s="856"/>
      <c r="NBP123" s="856"/>
      <c r="NBQ123" s="856"/>
      <c r="NBR123" s="856"/>
      <c r="NBS123" s="856"/>
      <c r="NBT123" s="856"/>
      <c r="NBU123" s="856"/>
      <c r="NBV123" s="856"/>
      <c r="NBW123" s="856"/>
      <c r="NBX123" s="856"/>
      <c r="NBY123" s="856"/>
      <c r="NBZ123" s="856"/>
      <c r="NCA123" s="856"/>
      <c r="NCB123" s="856"/>
      <c r="NCC123" s="856"/>
      <c r="NCD123" s="856"/>
      <c r="NCE123" s="856"/>
      <c r="NCF123" s="856"/>
      <c r="NCG123" s="856"/>
      <c r="NCH123" s="856"/>
      <c r="NCI123" s="856"/>
      <c r="NCJ123" s="856"/>
      <c r="NCK123" s="856"/>
      <c r="NCL123" s="856"/>
      <c r="NCM123" s="856"/>
      <c r="NCN123" s="856"/>
      <c r="NCO123" s="856"/>
      <c r="NCP123" s="856"/>
      <c r="NCQ123" s="856"/>
      <c r="NCR123" s="856"/>
      <c r="NCS123" s="856"/>
      <c r="NCT123" s="856"/>
      <c r="NCU123" s="856"/>
      <c r="NCV123" s="856"/>
      <c r="NCW123" s="856"/>
      <c r="NCX123" s="856"/>
      <c r="NCY123" s="856"/>
      <c r="NCZ123" s="856"/>
      <c r="NDA123" s="856"/>
      <c r="NDB123" s="856"/>
      <c r="NDC123" s="856"/>
      <c r="NDD123" s="856"/>
      <c r="NDE123" s="856"/>
      <c r="NDF123" s="856"/>
      <c r="NDG123" s="856"/>
      <c r="NDH123" s="856"/>
      <c r="NDI123" s="856"/>
      <c r="NDJ123" s="856"/>
      <c r="NDK123" s="856"/>
      <c r="NDL123" s="856"/>
      <c r="NDM123" s="856"/>
      <c r="NDN123" s="856"/>
      <c r="NDO123" s="856"/>
      <c r="NDP123" s="856"/>
      <c r="NDQ123" s="856"/>
      <c r="NDR123" s="856"/>
      <c r="NDS123" s="856"/>
      <c r="NDT123" s="856"/>
      <c r="NDU123" s="856"/>
      <c r="NDV123" s="856"/>
      <c r="NDW123" s="856"/>
      <c r="NDX123" s="856"/>
      <c r="NDY123" s="856"/>
      <c r="NDZ123" s="856"/>
      <c r="NEA123" s="856"/>
      <c r="NEB123" s="856"/>
      <c r="NEC123" s="856"/>
      <c r="NED123" s="856"/>
      <c r="NEE123" s="856"/>
      <c r="NEF123" s="856"/>
      <c r="NEG123" s="856"/>
      <c r="NEH123" s="856"/>
      <c r="NEI123" s="856"/>
      <c r="NEJ123" s="856"/>
      <c r="NEK123" s="856"/>
      <c r="NEL123" s="856"/>
      <c r="NEM123" s="856"/>
      <c r="NEN123" s="856"/>
      <c r="NEO123" s="856"/>
      <c r="NEP123" s="856"/>
      <c r="NEQ123" s="856"/>
      <c r="NER123" s="856"/>
      <c r="NES123" s="856"/>
      <c r="NET123" s="856"/>
      <c r="NEU123" s="856"/>
      <c r="NEV123" s="856"/>
      <c r="NEW123" s="856"/>
      <c r="NEX123" s="856"/>
      <c r="NEY123" s="856"/>
      <c r="NEZ123" s="856"/>
      <c r="NFA123" s="856"/>
      <c r="NFB123" s="856"/>
      <c r="NFC123" s="856"/>
      <c r="NFD123" s="856"/>
      <c r="NFE123" s="856"/>
      <c r="NFF123" s="856"/>
      <c r="NFG123" s="856"/>
      <c r="NFH123" s="856"/>
      <c r="NFI123" s="856"/>
      <c r="NFJ123" s="856"/>
      <c r="NFK123" s="856"/>
      <c r="NFL123" s="856"/>
      <c r="NFM123" s="856"/>
      <c r="NFN123" s="856"/>
      <c r="NFO123" s="856"/>
      <c r="NFP123" s="856"/>
      <c r="NFQ123" s="856"/>
      <c r="NFR123" s="856"/>
      <c r="NFS123" s="856"/>
      <c r="NFT123" s="856"/>
      <c r="NFU123" s="856"/>
      <c r="NFV123" s="856"/>
      <c r="NFW123" s="856"/>
      <c r="NFX123" s="856"/>
      <c r="NFY123" s="856"/>
      <c r="NFZ123" s="856"/>
      <c r="NGA123" s="856"/>
      <c r="NGB123" s="856"/>
      <c r="NGC123" s="856"/>
      <c r="NGD123" s="856"/>
      <c r="NGE123" s="856"/>
      <c r="NGF123" s="856"/>
      <c r="NGG123" s="856"/>
      <c r="NGH123" s="856"/>
      <c r="NGI123" s="856"/>
      <c r="NGJ123" s="856"/>
      <c r="NGK123" s="856"/>
      <c r="NGL123" s="856"/>
      <c r="NGM123" s="856"/>
      <c r="NGN123" s="856"/>
      <c r="NGO123" s="856"/>
      <c r="NGP123" s="856"/>
      <c r="NGQ123" s="856"/>
      <c r="NGR123" s="856"/>
      <c r="NGS123" s="856"/>
      <c r="NGT123" s="856"/>
      <c r="NGU123" s="856"/>
      <c r="NGV123" s="856"/>
      <c r="NGW123" s="856"/>
      <c r="NGX123" s="856"/>
      <c r="NGY123" s="856"/>
      <c r="NGZ123" s="856"/>
      <c r="NHA123" s="856"/>
      <c r="NHB123" s="856"/>
      <c r="NHC123" s="856"/>
      <c r="NHD123" s="856"/>
      <c r="NHE123" s="856"/>
      <c r="NHF123" s="856"/>
      <c r="NHG123" s="856"/>
      <c r="NHH123" s="856"/>
      <c r="NHI123" s="856"/>
      <c r="NHJ123" s="856"/>
      <c r="NHK123" s="856"/>
      <c r="NHL123" s="856"/>
      <c r="NHM123" s="856"/>
      <c r="NHN123" s="856"/>
      <c r="NHO123" s="856"/>
      <c r="NHP123" s="856"/>
      <c r="NHQ123" s="856"/>
      <c r="NHR123" s="856"/>
      <c r="NHS123" s="856"/>
      <c r="NHT123" s="856"/>
      <c r="NHU123" s="856"/>
      <c r="NHV123" s="856"/>
      <c r="NHW123" s="856"/>
      <c r="NHX123" s="856"/>
      <c r="NHY123" s="856"/>
      <c r="NHZ123" s="856"/>
      <c r="NIA123" s="856"/>
      <c r="NIB123" s="856"/>
      <c r="NIC123" s="856"/>
      <c r="NID123" s="856"/>
      <c r="NIE123" s="856"/>
      <c r="NIF123" s="856"/>
      <c r="NIG123" s="856"/>
      <c r="NIH123" s="856"/>
      <c r="NII123" s="856"/>
      <c r="NIJ123" s="856"/>
      <c r="NIK123" s="856"/>
      <c r="NIL123" s="856"/>
      <c r="NIM123" s="856"/>
      <c r="NIN123" s="856"/>
      <c r="NIO123" s="856"/>
      <c r="NIP123" s="856"/>
      <c r="NIQ123" s="856"/>
      <c r="NIR123" s="856"/>
      <c r="NIS123" s="856"/>
      <c r="NIT123" s="856"/>
      <c r="NIU123" s="856"/>
      <c r="NIV123" s="856"/>
      <c r="NIW123" s="856"/>
      <c r="NIX123" s="856"/>
      <c r="NIY123" s="856"/>
      <c r="NIZ123" s="856"/>
      <c r="NJA123" s="856"/>
      <c r="NJB123" s="856"/>
      <c r="NJC123" s="856"/>
      <c r="NJD123" s="856"/>
      <c r="NJE123" s="856"/>
      <c r="NJF123" s="856"/>
      <c r="NJG123" s="856"/>
      <c r="NJH123" s="856"/>
      <c r="NJI123" s="856"/>
      <c r="NJJ123" s="856"/>
      <c r="NJK123" s="856"/>
      <c r="NJL123" s="856"/>
      <c r="NJM123" s="856"/>
      <c r="NJN123" s="856"/>
      <c r="NJO123" s="856"/>
      <c r="NJP123" s="856"/>
      <c r="NJQ123" s="856"/>
      <c r="NJR123" s="856"/>
      <c r="NJS123" s="856"/>
      <c r="NJT123" s="856"/>
      <c r="NJU123" s="856"/>
      <c r="NJV123" s="856"/>
      <c r="NJW123" s="856"/>
      <c r="NJX123" s="856"/>
      <c r="NJY123" s="856"/>
      <c r="NJZ123" s="856"/>
      <c r="NKA123" s="856"/>
      <c r="NKB123" s="856"/>
      <c r="NKC123" s="856"/>
      <c r="NKD123" s="856"/>
      <c r="NKE123" s="856"/>
      <c r="NKF123" s="856"/>
      <c r="NKG123" s="856"/>
      <c r="NKH123" s="856"/>
      <c r="NKI123" s="856"/>
      <c r="NKJ123" s="856"/>
      <c r="NKK123" s="856"/>
      <c r="NKL123" s="856"/>
      <c r="NKM123" s="856"/>
      <c r="NKN123" s="856"/>
      <c r="NKO123" s="856"/>
      <c r="NKP123" s="856"/>
      <c r="NKQ123" s="856"/>
      <c r="NKR123" s="856"/>
      <c r="NKS123" s="856"/>
      <c r="NKT123" s="856"/>
      <c r="NKU123" s="856"/>
      <c r="NKV123" s="856"/>
      <c r="NKW123" s="856"/>
      <c r="NKX123" s="856"/>
      <c r="NKY123" s="856"/>
      <c r="NKZ123" s="856"/>
      <c r="NLA123" s="856"/>
      <c r="NLB123" s="856"/>
      <c r="NLC123" s="856"/>
      <c r="NLD123" s="856"/>
      <c r="NLE123" s="856"/>
      <c r="NLF123" s="856"/>
      <c r="NLG123" s="856"/>
      <c r="NLH123" s="856"/>
      <c r="NLI123" s="856"/>
      <c r="NLJ123" s="856"/>
      <c r="NLK123" s="856"/>
      <c r="NLL123" s="856"/>
      <c r="NLM123" s="856"/>
      <c r="NLN123" s="856"/>
      <c r="NLO123" s="856"/>
      <c r="NLP123" s="856"/>
      <c r="NLQ123" s="856"/>
      <c r="NLR123" s="856"/>
      <c r="NLS123" s="856"/>
      <c r="NLT123" s="856"/>
      <c r="NLU123" s="856"/>
      <c r="NLV123" s="856"/>
      <c r="NLW123" s="856"/>
      <c r="NLX123" s="856"/>
      <c r="NLY123" s="856"/>
      <c r="NLZ123" s="856"/>
      <c r="NMA123" s="856"/>
      <c r="NMB123" s="856"/>
      <c r="NMC123" s="856"/>
      <c r="NMD123" s="856"/>
      <c r="NME123" s="856"/>
      <c r="NMF123" s="856"/>
      <c r="NMG123" s="856"/>
      <c r="NMH123" s="856"/>
      <c r="NMI123" s="856"/>
      <c r="NMJ123" s="856"/>
      <c r="NMK123" s="856"/>
      <c r="NML123" s="856"/>
      <c r="NMM123" s="856"/>
      <c r="NMN123" s="856"/>
      <c r="NMO123" s="856"/>
      <c r="NMP123" s="856"/>
      <c r="NMQ123" s="856"/>
      <c r="NMR123" s="856"/>
      <c r="NMS123" s="856"/>
      <c r="NMT123" s="856"/>
      <c r="NMU123" s="856"/>
      <c r="NMV123" s="856"/>
      <c r="NMW123" s="856"/>
      <c r="NMX123" s="856"/>
      <c r="NMY123" s="856"/>
      <c r="NMZ123" s="856"/>
      <c r="NNA123" s="856"/>
      <c r="NNB123" s="856"/>
      <c r="NNC123" s="856"/>
      <c r="NND123" s="856"/>
      <c r="NNE123" s="856"/>
      <c r="NNF123" s="856"/>
      <c r="NNG123" s="856"/>
      <c r="NNH123" s="856"/>
      <c r="NNI123" s="856"/>
      <c r="NNJ123" s="856"/>
      <c r="NNK123" s="856"/>
      <c r="NNL123" s="856"/>
      <c r="NNM123" s="856"/>
      <c r="NNN123" s="856"/>
      <c r="NNO123" s="856"/>
      <c r="NNP123" s="856"/>
      <c r="NNQ123" s="856"/>
      <c r="NNR123" s="856"/>
      <c r="NNS123" s="856"/>
      <c r="NNT123" s="856"/>
      <c r="NNU123" s="856"/>
      <c r="NNV123" s="856"/>
      <c r="NNW123" s="856"/>
      <c r="NNX123" s="856"/>
      <c r="NNY123" s="856"/>
      <c r="NNZ123" s="856"/>
      <c r="NOA123" s="856"/>
      <c r="NOB123" s="856"/>
      <c r="NOC123" s="856"/>
      <c r="NOD123" s="856"/>
      <c r="NOE123" s="856"/>
      <c r="NOF123" s="856"/>
      <c r="NOG123" s="856"/>
      <c r="NOH123" s="856"/>
      <c r="NOI123" s="856"/>
      <c r="NOJ123" s="856"/>
      <c r="NOK123" s="856"/>
      <c r="NOL123" s="856"/>
      <c r="NOM123" s="856"/>
      <c r="NON123" s="856"/>
      <c r="NOO123" s="856"/>
      <c r="NOP123" s="856"/>
      <c r="NOQ123" s="856"/>
      <c r="NOR123" s="856"/>
      <c r="NOS123" s="856"/>
      <c r="NOT123" s="856"/>
      <c r="NOU123" s="856"/>
      <c r="NOV123" s="856"/>
      <c r="NOW123" s="856"/>
      <c r="NOX123" s="856"/>
      <c r="NOY123" s="856"/>
      <c r="NOZ123" s="856"/>
      <c r="NPA123" s="856"/>
      <c r="NPB123" s="856"/>
      <c r="NPC123" s="856"/>
      <c r="NPD123" s="856"/>
      <c r="NPE123" s="856"/>
      <c r="NPF123" s="856"/>
      <c r="NPG123" s="856"/>
      <c r="NPH123" s="856"/>
      <c r="NPI123" s="856"/>
      <c r="NPJ123" s="856"/>
      <c r="NPK123" s="856"/>
      <c r="NPL123" s="856"/>
      <c r="NPM123" s="856"/>
      <c r="NPN123" s="856"/>
      <c r="NPO123" s="856"/>
      <c r="NPP123" s="856"/>
      <c r="NPQ123" s="856"/>
      <c r="NPR123" s="856"/>
      <c r="NPS123" s="856"/>
      <c r="NPT123" s="856"/>
      <c r="NPU123" s="856"/>
      <c r="NPV123" s="856"/>
      <c r="NPW123" s="856"/>
      <c r="NPX123" s="856"/>
      <c r="NPY123" s="856"/>
      <c r="NPZ123" s="856"/>
      <c r="NQA123" s="856"/>
      <c r="NQB123" s="856"/>
      <c r="NQC123" s="856"/>
      <c r="NQD123" s="856"/>
      <c r="NQE123" s="856"/>
      <c r="NQF123" s="856"/>
      <c r="NQG123" s="856"/>
      <c r="NQH123" s="856"/>
      <c r="NQI123" s="856"/>
      <c r="NQJ123" s="856"/>
      <c r="NQK123" s="856"/>
      <c r="NQL123" s="856"/>
      <c r="NQM123" s="856"/>
      <c r="NQN123" s="856"/>
      <c r="NQO123" s="856"/>
      <c r="NQP123" s="856"/>
      <c r="NQQ123" s="856"/>
      <c r="NQR123" s="856"/>
      <c r="NQS123" s="856"/>
      <c r="NQT123" s="856"/>
      <c r="NQU123" s="856"/>
      <c r="NQV123" s="856"/>
      <c r="NQW123" s="856"/>
      <c r="NQX123" s="856"/>
      <c r="NQY123" s="856"/>
      <c r="NQZ123" s="856"/>
      <c r="NRA123" s="856"/>
      <c r="NRB123" s="856"/>
      <c r="NRC123" s="856"/>
      <c r="NRD123" s="856"/>
      <c r="NRE123" s="856"/>
      <c r="NRF123" s="856"/>
      <c r="NRG123" s="856"/>
      <c r="NRH123" s="856"/>
      <c r="NRI123" s="856"/>
      <c r="NRJ123" s="856"/>
      <c r="NRK123" s="856"/>
      <c r="NRL123" s="856"/>
      <c r="NRM123" s="856"/>
      <c r="NRN123" s="856"/>
      <c r="NRO123" s="856"/>
      <c r="NRP123" s="856"/>
      <c r="NRQ123" s="856"/>
      <c r="NRR123" s="856"/>
      <c r="NRS123" s="856"/>
      <c r="NRT123" s="856"/>
      <c r="NRU123" s="856"/>
      <c r="NRV123" s="856"/>
      <c r="NRW123" s="856"/>
      <c r="NRX123" s="856"/>
      <c r="NRY123" s="856"/>
      <c r="NRZ123" s="856"/>
      <c r="NSA123" s="856"/>
      <c r="NSB123" s="856"/>
      <c r="NSC123" s="856"/>
      <c r="NSD123" s="856"/>
      <c r="NSE123" s="856"/>
      <c r="NSF123" s="856"/>
      <c r="NSG123" s="856"/>
      <c r="NSH123" s="856"/>
      <c r="NSI123" s="856"/>
      <c r="NSJ123" s="856"/>
      <c r="NSK123" s="856"/>
      <c r="NSL123" s="856"/>
      <c r="NSM123" s="856"/>
      <c r="NSN123" s="856"/>
      <c r="NSO123" s="856"/>
      <c r="NSP123" s="856"/>
      <c r="NSQ123" s="856"/>
      <c r="NSR123" s="856"/>
      <c r="NSS123" s="856"/>
      <c r="NST123" s="856"/>
      <c r="NSU123" s="856"/>
      <c r="NSV123" s="856"/>
      <c r="NSW123" s="856"/>
      <c r="NSX123" s="856"/>
      <c r="NSY123" s="856"/>
      <c r="NSZ123" s="856"/>
      <c r="NTA123" s="856"/>
      <c r="NTB123" s="856"/>
      <c r="NTC123" s="856"/>
      <c r="NTD123" s="856"/>
      <c r="NTE123" s="856"/>
      <c r="NTF123" s="856"/>
      <c r="NTG123" s="856"/>
      <c r="NTH123" s="856"/>
      <c r="NTI123" s="856"/>
      <c r="NTJ123" s="856"/>
      <c r="NTK123" s="856"/>
      <c r="NTL123" s="856"/>
      <c r="NTM123" s="856"/>
      <c r="NTN123" s="856"/>
      <c r="NTO123" s="856"/>
      <c r="NTP123" s="856"/>
      <c r="NTQ123" s="856"/>
      <c r="NTR123" s="856"/>
      <c r="NTS123" s="856"/>
      <c r="NTT123" s="856"/>
      <c r="NTU123" s="856"/>
      <c r="NTV123" s="856"/>
      <c r="NTW123" s="856"/>
      <c r="NTX123" s="856"/>
      <c r="NTY123" s="856"/>
      <c r="NTZ123" s="856"/>
      <c r="NUA123" s="856"/>
      <c r="NUB123" s="856"/>
      <c r="NUC123" s="856"/>
      <c r="NUD123" s="856"/>
      <c r="NUE123" s="856"/>
      <c r="NUF123" s="856"/>
      <c r="NUG123" s="856"/>
      <c r="NUH123" s="856"/>
      <c r="NUI123" s="856"/>
      <c r="NUJ123" s="856"/>
      <c r="NUK123" s="856"/>
      <c r="NUL123" s="856"/>
      <c r="NUM123" s="856"/>
      <c r="NUN123" s="856"/>
      <c r="NUO123" s="856"/>
      <c r="NUP123" s="856"/>
      <c r="NUQ123" s="856"/>
      <c r="NUR123" s="856"/>
      <c r="NUS123" s="856"/>
      <c r="NUT123" s="856"/>
      <c r="NUU123" s="856"/>
      <c r="NUV123" s="856"/>
      <c r="NUW123" s="856"/>
      <c r="NUX123" s="856"/>
      <c r="NUY123" s="856"/>
      <c r="NUZ123" s="856"/>
      <c r="NVA123" s="856"/>
      <c r="NVB123" s="856"/>
      <c r="NVC123" s="856"/>
      <c r="NVD123" s="856"/>
      <c r="NVE123" s="856"/>
      <c r="NVF123" s="856"/>
      <c r="NVG123" s="856"/>
      <c r="NVH123" s="856"/>
      <c r="NVI123" s="856"/>
      <c r="NVJ123" s="856"/>
      <c r="NVK123" s="856"/>
      <c r="NVL123" s="856"/>
      <c r="NVM123" s="856"/>
      <c r="NVN123" s="856"/>
      <c r="NVO123" s="856"/>
      <c r="NVP123" s="856"/>
      <c r="NVQ123" s="856"/>
      <c r="NVR123" s="856"/>
      <c r="NVS123" s="856"/>
      <c r="NVT123" s="856"/>
      <c r="NVU123" s="856"/>
      <c r="NVV123" s="856"/>
      <c r="NVW123" s="856"/>
      <c r="NVX123" s="856"/>
      <c r="NVY123" s="856"/>
      <c r="NVZ123" s="856"/>
      <c r="NWA123" s="856"/>
      <c r="NWB123" s="856"/>
      <c r="NWC123" s="856"/>
      <c r="NWD123" s="856"/>
      <c r="NWE123" s="856"/>
      <c r="NWF123" s="856"/>
      <c r="NWG123" s="856"/>
      <c r="NWH123" s="856"/>
      <c r="NWI123" s="856"/>
      <c r="NWJ123" s="856"/>
      <c r="NWK123" s="856"/>
      <c r="NWL123" s="856"/>
      <c r="NWM123" s="856"/>
      <c r="NWN123" s="856"/>
      <c r="NWO123" s="856"/>
      <c r="NWP123" s="856"/>
      <c r="NWQ123" s="856"/>
      <c r="NWR123" s="856"/>
      <c r="NWS123" s="856"/>
      <c r="NWT123" s="856"/>
      <c r="NWU123" s="856"/>
      <c r="NWV123" s="856"/>
      <c r="NWW123" s="856"/>
      <c r="NWX123" s="856"/>
      <c r="NWY123" s="856"/>
      <c r="NWZ123" s="856"/>
      <c r="NXA123" s="856"/>
      <c r="NXB123" s="856"/>
      <c r="NXC123" s="856"/>
      <c r="NXD123" s="856"/>
      <c r="NXE123" s="856"/>
      <c r="NXF123" s="856"/>
      <c r="NXG123" s="856"/>
      <c r="NXH123" s="856"/>
      <c r="NXI123" s="856"/>
      <c r="NXJ123" s="856"/>
      <c r="NXK123" s="856"/>
      <c r="NXL123" s="856"/>
      <c r="NXM123" s="856"/>
      <c r="NXN123" s="856"/>
      <c r="NXO123" s="856"/>
      <c r="NXP123" s="856"/>
      <c r="NXQ123" s="856"/>
      <c r="NXR123" s="856"/>
      <c r="NXS123" s="856"/>
      <c r="NXT123" s="856"/>
      <c r="NXU123" s="856"/>
      <c r="NXV123" s="856"/>
      <c r="NXW123" s="856"/>
      <c r="NXX123" s="856"/>
      <c r="NXY123" s="856"/>
      <c r="NXZ123" s="856"/>
      <c r="NYA123" s="856"/>
      <c r="NYB123" s="856"/>
      <c r="NYC123" s="856"/>
      <c r="NYD123" s="856"/>
      <c r="NYE123" s="856"/>
      <c r="NYF123" s="856"/>
      <c r="NYG123" s="856"/>
      <c r="NYH123" s="856"/>
      <c r="NYI123" s="856"/>
      <c r="NYJ123" s="856"/>
      <c r="NYK123" s="856"/>
      <c r="NYL123" s="856"/>
      <c r="NYM123" s="856"/>
      <c r="NYN123" s="856"/>
      <c r="NYO123" s="856"/>
      <c r="NYP123" s="856"/>
      <c r="NYQ123" s="856"/>
      <c r="NYR123" s="856"/>
      <c r="NYS123" s="856"/>
      <c r="NYT123" s="856"/>
      <c r="NYU123" s="856"/>
      <c r="NYV123" s="856"/>
      <c r="NYW123" s="856"/>
      <c r="NYX123" s="856"/>
      <c r="NYY123" s="856"/>
      <c r="NYZ123" s="856"/>
      <c r="NZA123" s="856"/>
      <c r="NZB123" s="856"/>
      <c r="NZC123" s="856"/>
      <c r="NZD123" s="856"/>
      <c r="NZE123" s="856"/>
      <c r="NZF123" s="856"/>
      <c r="NZG123" s="856"/>
      <c r="NZH123" s="856"/>
      <c r="NZI123" s="856"/>
      <c r="NZJ123" s="856"/>
      <c r="NZK123" s="856"/>
      <c r="NZL123" s="856"/>
      <c r="NZM123" s="856"/>
      <c r="NZN123" s="856"/>
      <c r="NZO123" s="856"/>
      <c r="NZP123" s="856"/>
      <c r="NZQ123" s="856"/>
      <c r="NZR123" s="856"/>
      <c r="NZS123" s="856"/>
      <c r="NZT123" s="856"/>
      <c r="NZU123" s="856"/>
      <c r="NZV123" s="856"/>
      <c r="NZW123" s="856"/>
      <c r="NZX123" s="856"/>
      <c r="NZY123" s="856"/>
      <c r="NZZ123" s="856"/>
      <c r="OAA123" s="856"/>
      <c r="OAB123" s="856"/>
      <c r="OAC123" s="856"/>
      <c r="OAD123" s="856"/>
      <c r="OAE123" s="856"/>
      <c r="OAF123" s="856"/>
      <c r="OAG123" s="856"/>
      <c r="OAH123" s="856"/>
      <c r="OAI123" s="856"/>
      <c r="OAJ123" s="856"/>
      <c r="OAK123" s="856"/>
      <c r="OAL123" s="856"/>
      <c r="OAM123" s="856"/>
      <c r="OAN123" s="856"/>
      <c r="OAO123" s="856"/>
      <c r="OAP123" s="856"/>
      <c r="OAQ123" s="856"/>
      <c r="OAR123" s="856"/>
      <c r="OAS123" s="856"/>
      <c r="OAT123" s="856"/>
      <c r="OAU123" s="856"/>
      <c r="OAV123" s="856"/>
      <c r="OAW123" s="856"/>
      <c r="OAX123" s="856"/>
      <c r="OAY123" s="856"/>
      <c r="OAZ123" s="856"/>
      <c r="OBA123" s="856"/>
      <c r="OBB123" s="856"/>
      <c r="OBC123" s="856"/>
      <c r="OBD123" s="856"/>
      <c r="OBE123" s="856"/>
      <c r="OBF123" s="856"/>
      <c r="OBG123" s="856"/>
      <c r="OBH123" s="856"/>
      <c r="OBI123" s="856"/>
      <c r="OBJ123" s="856"/>
      <c r="OBK123" s="856"/>
      <c r="OBL123" s="856"/>
      <c r="OBM123" s="856"/>
      <c r="OBN123" s="856"/>
      <c r="OBO123" s="856"/>
      <c r="OBP123" s="856"/>
      <c r="OBQ123" s="856"/>
      <c r="OBR123" s="856"/>
      <c r="OBS123" s="856"/>
      <c r="OBT123" s="856"/>
      <c r="OBU123" s="856"/>
      <c r="OBV123" s="856"/>
      <c r="OBW123" s="856"/>
      <c r="OBX123" s="856"/>
      <c r="OBY123" s="856"/>
      <c r="OBZ123" s="856"/>
      <c r="OCA123" s="856"/>
      <c r="OCB123" s="856"/>
      <c r="OCC123" s="856"/>
      <c r="OCD123" s="856"/>
      <c r="OCE123" s="856"/>
      <c r="OCF123" s="856"/>
      <c r="OCG123" s="856"/>
      <c r="OCH123" s="856"/>
      <c r="OCI123" s="856"/>
      <c r="OCJ123" s="856"/>
      <c r="OCK123" s="856"/>
      <c r="OCL123" s="856"/>
      <c r="OCM123" s="856"/>
      <c r="OCN123" s="856"/>
      <c r="OCO123" s="856"/>
      <c r="OCP123" s="856"/>
      <c r="OCQ123" s="856"/>
      <c r="OCR123" s="856"/>
      <c r="OCS123" s="856"/>
      <c r="OCT123" s="856"/>
      <c r="OCU123" s="856"/>
      <c r="OCV123" s="856"/>
      <c r="OCW123" s="856"/>
      <c r="OCX123" s="856"/>
      <c r="OCY123" s="856"/>
      <c r="OCZ123" s="856"/>
      <c r="ODA123" s="856"/>
      <c r="ODB123" s="856"/>
      <c r="ODC123" s="856"/>
      <c r="ODD123" s="856"/>
      <c r="ODE123" s="856"/>
      <c r="ODF123" s="856"/>
      <c r="ODG123" s="856"/>
      <c r="ODH123" s="856"/>
      <c r="ODI123" s="856"/>
      <c r="ODJ123" s="856"/>
      <c r="ODK123" s="856"/>
      <c r="ODL123" s="856"/>
      <c r="ODM123" s="856"/>
      <c r="ODN123" s="856"/>
      <c r="ODO123" s="856"/>
      <c r="ODP123" s="856"/>
      <c r="ODQ123" s="856"/>
      <c r="ODR123" s="856"/>
      <c r="ODS123" s="856"/>
      <c r="ODT123" s="856"/>
      <c r="ODU123" s="856"/>
      <c r="ODV123" s="856"/>
      <c r="ODW123" s="856"/>
      <c r="ODX123" s="856"/>
      <c r="ODY123" s="856"/>
      <c r="ODZ123" s="856"/>
      <c r="OEA123" s="856"/>
      <c r="OEB123" s="856"/>
      <c r="OEC123" s="856"/>
      <c r="OED123" s="856"/>
      <c r="OEE123" s="856"/>
      <c r="OEF123" s="856"/>
      <c r="OEG123" s="856"/>
      <c r="OEH123" s="856"/>
      <c r="OEI123" s="856"/>
      <c r="OEJ123" s="856"/>
      <c r="OEK123" s="856"/>
      <c r="OEL123" s="856"/>
      <c r="OEM123" s="856"/>
      <c r="OEN123" s="856"/>
      <c r="OEO123" s="856"/>
      <c r="OEP123" s="856"/>
      <c r="OEQ123" s="856"/>
      <c r="OER123" s="856"/>
      <c r="OES123" s="856"/>
      <c r="OET123" s="856"/>
      <c r="OEU123" s="856"/>
      <c r="OEV123" s="856"/>
      <c r="OEW123" s="856"/>
      <c r="OEX123" s="856"/>
      <c r="OEY123" s="856"/>
      <c r="OEZ123" s="856"/>
      <c r="OFA123" s="856"/>
      <c r="OFB123" s="856"/>
      <c r="OFC123" s="856"/>
      <c r="OFD123" s="856"/>
      <c r="OFE123" s="856"/>
      <c r="OFF123" s="856"/>
      <c r="OFG123" s="856"/>
      <c r="OFH123" s="856"/>
      <c r="OFI123" s="856"/>
      <c r="OFJ123" s="856"/>
      <c r="OFK123" s="856"/>
      <c r="OFL123" s="856"/>
      <c r="OFM123" s="856"/>
      <c r="OFN123" s="856"/>
      <c r="OFO123" s="856"/>
      <c r="OFP123" s="856"/>
      <c r="OFQ123" s="856"/>
      <c r="OFR123" s="856"/>
      <c r="OFS123" s="856"/>
      <c r="OFT123" s="856"/>
      <c r="OFU123" s="856"/>
      <c r="OFV123" s="856"/>
      <c r="OFW123" s="856"/>
      <c r="OFX123" s="856"/>
      <c r="OFY123" s="856"/>
      <c r="OFZ123" s="856"/>
      <c r="OGA123" s="856"/>
      <c r="OGB123" s="856"/>
      <c r="OGC123" s="856"/>
      <c r="OGD123" s="856"/>
      <c r="OGE123" s="856"/>
      <c r="OGF123" s="856"/>
      <c r="OGG123" s="856"/>
      <c r="OGH123" s="856"/>
      <c r="OGI123" s="856"/>
      <c r="OGJ123" s="856"/>
      <c r="OGK123" s="856"/>
      <c r="OGL123" s="856"/>
      <c r="OGM123" s="856"/>
      <c r="OGN123" s="856"/>
      <c r="OGO123" s="856"/>
      <c r="OGP123" s="856"/>
      <c r="OGQ123" s="856"/>
      <c r="OGR123" s="856"/>
      <c r="OGS123" s="856"/>
      <c r="OGT123" s="856"/>
      <c r="OGU123" s="856"/>
      <c r="OGV123" s="856"/>
      <c r="OGW123" s="856"/>
      <c r="OGX123" s="856"/>
      <c r="OGY123" s="856"/>
      <c r="OGZ123" s="856"/>
      <c r="OHA123" s="856"/>
      <c r="OHB123" s="856"/>
      <c r="OHC123" s="856"/>
      <c r="OHD123" s="856"/>
      <c r="OHE123" s="856"/>
      <c r="OHF123" s="856"/>
      <c r="OHG123" s="856"/>
      <c r="OHH123" s="856"/>
      <c r="OHI123" s="856"/>
      <c r="OHJ123" s="856"/>
      <c r="OHK123" s="856"/>
      <c r="OHL123" s="856"/>
      <c r="OHM123" s="856"/>
      <c r="OHN123" s="856"/>
      <c r="OHO123" s="856"/>
      <c r="OHP123" s="856"/>
      <c r="OHQ123" s="856"/>
      <c r="OHR123" s="856"/>
      <c r="OHS123" s="856"/>
      <c r="OHT123" s="856"/>
      <c r="OHU123" s="856"/>
      <c r="OHV123" s="856"/>
      <c r="OHW123" s="856"/>
      <c r="OHX123" s="856"/>
      <c r="OHY123" s="856"/>
      <c r="OHZ123" s="856"/>
      <c r="OIA123" s="856"/>
      <c r="OIB123" s="856"/>
      <c r="OIC123" s="856"/>
      <c r="OID123" s="856"/>
      <c r="OIE123" s="856"/>
      <c r="OIF123" s="856"/>
      <c r="OIG123" s="856"/>
      <c r="OIH123" s="856"/>
      <c r="OII123" s="856"/>
      <c r="OIJ123" s="856"/>
      <c r="OIK123" s="856"/>
      <c r="OIL123" s="856"/>
      <c r="OIM123" s="856"/>
      <c r="OIN123" s="856"/>
      <c r="OIO123" s="856"/>
      <c r="OIP123" s="856"/>
      <c r="OIQ123" s="856"/>
      <c r="OIR123" s="856"/>
      <c r="OIS123" s="856"/>
      <c r="OIT123" s="856"/>
      <c r="OIU123" s="856"/>
      <c r="OIV123" s="856"/>
      <c r="OIW123" s="856"/>
      <c r="OIX123" s="856"/>
      <c r="OIY123" s="856"/>
      <c r="OIZ123" s="856"/>
      <c r="OJA123" s="856"/>
      <c r="OJB123" s="856"/>
      <c r="OJC123" s="856"/>
      <c r="OJD123" s="856"/>
      <c r="OJE123" s="856"/>
      <c r="OJF123" s="856"/>
      <c r="OJG123" s="856"/>
      <c r="OJH123" s="856"/>
      <c r="OJI123" s="856"/>
      <c r="OJJ123" s="856"/>
      <c r="OJK123" s="856"/>
      <c r="OJL123" s="856"/>
      <c r="OJM123" s="856"/>
      <c r="OJN123" s="856"/>
      <c r="OJO123" s="856"/>
      <c r="OJP123" s="856"/>
      <c r="OJQ123" s="856"/>
      <c r="OJR123" s="856"/>
      <c r="OJS123" s="856"/>
      <c r="OJT123" s="856"/>
      <c r="OJU123" s="856"/>
      <c r="OJV123" s="856"/>
      <c r="OJW123" s="856"/>
      <c r="OJX123" s="856"/>
      <c r="OJY123" s="856"/>
      <c r="OJZ123" s="856"/>
      <c r="OKA123" s="856"/>
      <c r="OKB123" s="856"/>
      <c r="OKC123" s="856"/>
      <c r="OKD123" s="856"/>
      <c r="OKE123" s="856"/>
      <c r="OKF123" s="856"/>
      <c r="OKG123" s="856"/>
      <c r="OKH123" s="856"/>
      <c r="OKI123" s="856"/>
      <c r="OKJ123" s="856"/>
      <c r="OKK123" s="856"/>
      <c r="OKL123" s="856"/>
      <c r="OKM123" s="856"/>
      <c r="OKN123" s="856"/>
      <c r="OKO123" s="856"/>
      <c r="OKP123" s="856"/>
      <c r="OKQ123" s="856"/>
      <c r="OKR123" s="856"/>
      <c r="OKS123" s="856"/>
      <c r="OKT123" s="856"/>
      <c r="OKU123" s="856"/>
      <c r="OKV123" s="856"/>
      <c r="OKW123" s="856"/>
      <c r="OKX123" s="856"/>
      <c r="OKY123" s="856"/>
      <c r="OKZ123" s="856"/>
      <c r="OLA123" s="856"/>
      <c r="OLB123" s="856"/>
      <c r="OLC123" s="856"/>
      <c r="OLD123" s="856"/>
      <c r="OLE123" s="856"/>
      <c r="OLF123" s="856"/>
      <c r="OLG123" s="856"/>
      <c r="OLH123" s="856"/>
      <c r="OLI123" s="856"/>
      <c r="OLJ123" s="856"/>
      <c r="OLK123" s="856"/>
      <c r="OLL123" s="856"/>
      <c r="OLM123" s="856"/>
      <c r="OLN123" s="856"/>
      <c r="OLO123" s="856"/>
      <c r="OLP123" s="856"/>
      <c r="OLQ123" s="856"/>
      <c r="OLR123" s="856"/>
      <c r="OLS123" s="856"/>
      <c r="OLT123" s="856"/>
      <c r="OLU123" s="856"/>
      <c r="OLV123" s="856"/>
      <c r="OLW123" s="856"/>
      <c r="OLX123" s="856"/>
      <c r="OLY123" s="856"/>
      <c r="OLZ123" s="856"/>
      <c r="OMA123" s="856"/>
      <c r="OMB123" s="856"/>
      <c r="OMC123" s="856"/>
      <c r="OMD123" s="856"/>
      <c r="OME123" s="856"/>
      <c r="OMF123" s="856"/>
      <c r="OMG123" s="856"/>
      <c r="OMH123" s="856"/>
      <c r="OMI123" s="856"/>
      <c r="OMJ123" s="856"/>
      <c r="OMK123" s="856"/>
      <c r="OML123" s="856"/>
      <c r="OMM123" s="856"/>
      <c r="OMN123" s="856"/>
      <c r="OMO123" s="856"/>
      <c r="OMP123" s="856"/>
      <c r="OMQ123" s="856"/>
      <c r="OMR123" s="856"/>
      <c r="OMS123" s="856"/>
      <c r="OMT123" s="856"/>
      <c r="OMU123" s="856"/>
      <c r="OMV123" s="856"/>
      <c r="OMW123" s="856"/>
      <c r="OMX123" s="856"/>
      <c r="OMY123" s="856"/>
      <c r="OMZ123" s="856"/>
      <c r="ONA123" s="856"/>
      <c r="ONB123" s="856"/>
      <c r="ONC123" s="856"/>
      <c r="OND123" s="856"/>
      <c r="ONE123" s="856"/>
      <c r="ONF123" s="856"/>
      <c r="ONG123" s="856"/>
      <c r="ONH123" s="856"/>
      <c r="ONI123" s="856"/>
      <c r="ONJ123" s="856"/>
      <c r="ONK123" s="856"/>
      <c r="ONL123" s="856"/>
      <c r="ONM123" s="856"/>
      <c r="ONN123" s="856"/>
      <c r="ONO123" s="856"/>
      <c r="ONP123" s="856"/>
      <c r="ONQ123" s="856"/>
      <c r="ONR123" s="856"/>
      <c r="ONS123" s="856"/>
      <c r="ONT123" s="856"/>
      <c r="ONU123" s="856"/>
      <c r="ONV123" s="856"/>
      <c r="ONW123" s="856"/>
      <c r="ONX123" s="856"/>
      <c r="ONY123" s="856"/>
      <c r="ONZ123" s="856"/>
      <c r="OOA123" s="856"/>
      <c r="OOB123" s="856"/>
      <c r="OOC123" s="856"/>
      <c r="OOD123" s="856"/>
      <c r="OOE123" s="856"/>
      <c r="OOF123" s="856"/>
      <c r="OOG123" s="856"/>
      <c r="OOH123" s="856"/>
      <c r="OOI123" s="856"/>
      <c r="OOJ123" s="856"/>
      <c r="OOK123" s="856"/>
      <c r="OOL123" s="856"/>
      <c r="OOM123" s="856"/>
      <c r="OON123" s="856"/>
      <c r="OOO123" s="856"/>
      <c r="OOP123" s="856"/>
      <c r="OOQ123" s="856"/>
      <c r="OOR123" s="856"/>
      <c r="OOS123" s="856"/>
      <c r="OOT123" s="856"/>
      <c r="OOU123" s="856"/>
      <c r="OOV123" s="856"/>
      <c r="OOW123" s="856"/>
      <c r="OOX123" s="856"/>
      <c r="OOY123" s="856"/>
      <c r="OOZ123" s="856"/>
      <c r="OPA123" s="856"/>
      <c r="OPB123" s="856"/>
      <c r="OPC123" s="856"/>
      <c r="OPD123" s="856"/>
      <c r="OPE123" s="856"/>
      <c r="OPF123" s="856"/>
      <c r="OPG123" s="856"/>
      <c r="OPH123" s="856"/>
      <c r="OPI123" s="856"/>
      <c r="OPJ123" s="856"/>
      <c r="OPK123" s="856"/>
      <c r="OPL123" s="856"/>
      <c r="OPM123" s="856"/>
      <c r="OPN123" s="856"/>
      <c r="OPO123" s="856"/>
      <c r="OPP123" s="856"/>
      <c r="OPQ123" s="856"/>
      <c r="OPR123" s="856"/>
      <c r="OPS123" s="856"/>
      <c r="OPT123" s="856"/>
      <c r="OPU123" s="856"/>
      <c r="OPV123" s="856"/>
      <c r="OPW123" s="856"/>
      <c r="OPX123" s="856"/>
      <c r="OPY123" s="856"/>
      <c r="OPZ123" s="856"/>
      <c r="OQA123" s="856"/>
      <c r="OQB123" s="856"/>
      <c r="OQC123" s="856"/>
      <c r="OQD123" s="856"/>
      <c r="OQE123" s="856"/>
      <c r="OQF123" s="856"/>
      <c r="OQG123" s="856"/>
      <c r="OQH123" s="856"/>
      <c r="OQI123" s="856"/>
      <c r="OQJ123" s="856"/>
      <c r="OQK123" s="856"/>
      <c r="OQL123" s="856"/>
      <c r="OQM123" s="856"/>
      <c r="OQN123" s="856"/>
      <c r="OQO123" s="856"/>
      <c r="OQP123" s="856"/>
      <c r="OQQ123" s="856"/>
      <c r="OQR123" s="856"/>
      <c r="OQS123" s="856"/>
      <c r="OQT123" s="856"/>
      <c r="OQU123" s="856"/>
      <c r="OQV123" s="856"/>
      <c r="OQW123" s="856"/>
      <c r="OQX123" s="856"/>
      <c r="OQY123" s="856"/>
      <c r="OQZ123" s="856"/>
      <c r="ORA123" s="856"/>
      <c r="ORB123" s="856"/>
      <c r="ORC123" s="856"/>
      <c r="ORD123" s="856"/>
      <c r="ORE123" s="856"/>
      <c r="ORF123" s="856"/>
      <c r="ORG123" s="856"/>
      <c r="ORH123" s="856"/>
      <c r="ORI123" s="856"/>
      <c r="ORJ123" s="856"/>
      <c r="ORK123" s="856"/>
      <c r="ORL123" s="856"/>
      <c r="ORM123" s="856"/>
      <c r="ORN123" s="856"/>
      <c r="ORO123" s="856"/>
      <c r="ORP123" s="856"/>
      <c r="ORQ123" s="856"/>
      <c r="ORR123" s="856"/>
      <c r="ORS123" s="856"/>
      <c r="ORT123" s="856"/>
      <c r="ORU123" s="856"/>
      <c r="ORV123" s="856"/>
      <c r="ORW123" s="856"/>
      <c r="ORX123" s="856"/>
      <c r="ORY123" s="856"/>
      <c r="ORZ123" s="856"/>
      <c r="OSA123" s="856"/>
      <c r="OSB123" s="856"/>
      <c r="OSC123" s="856"/>
      <c r="OSD123" s="856"/>
      <c r="OSE123" s="856"/>
      <c r="OSF123" s="856"/>
      <c r="OSG123" s="856"/>
      <c r="OSH123" s="856"/>
      <c r="OSI123" s="856"/>
      <c r="OSJ123" s="856"/>
      <c r="OSK123" s="856"/>
      <c r="OSL123" s="856"/>
      <c r="OSM123" s="856"/>
      <c r="OSN123" s="856"/>
      <c r="OSO123" s="856"/>
      <c r="OSP123" s="856"/>
      <c r="OSQ123" s="856"/>
      <c r="OSR123" s="856"/>
      <c r="OSS123" s="856"/>
      <c r="OST123" s="856"/>
      <c r="OSU123" s="856"/>
      <c r="OSV123" s="856"/>
      <c r="OSW123" s="856"/>
      <c r="OSX123" s="856"/>
      <c r="OSY123" s="856"/>
      <c r="OSZ123" s="856"/>
      <c r="OTA123" s="856"/>
      <c r="OTB123" s="856"/>
      <c r="OTC123" s="856"/>
      <c r="OTD123" s="856"/>
      <c r="OTE123" s="856"/>
      <c r="OTF123" s="856"/>
      <c r="OTG123" s="856"/>
      <c r="OTH123" s="856"/>
      <c r="OTI123" s="856"/>
      <c r="OTJ123" s="856"/>
      <c r="OTK123" s="856"/>
      <c r="OTL123" s="856"/>
      <c r="OTM123" s="856"/>
      <c r="OTN123" s="856"/>
      <c r="OTO123" s="856"/>
      <c r="OTP123" s="856"/>
      <c r="OTQ123" s="856"/>
      <c r="OTR123" s="856"/>
      <c r="OTS123" s="856"/>
      <c r="OTT123" s="856"/>
      <c r="OTU123" s="856"/>
      <c r="OTV123" s="856"/>
      <c r="OTW123" s="856"/>
      <c r="OTX123" s="856"/>
      <c r="OTY123" s="856"/>
      <c r="OTZ123" s="856"/>
      <c r="OUA123" s="856"/>
      <c r="OUB123" s="856"/>
      <c r="OUC123" s="856"/>
      <c r="OUD123" s="856"/>
      <c r="OUE123" s="856"/>
      <c r="OUF123" s="856"/>
      <c r="OUG123" s="856"/>
      <c r="OUH123" s="856"/>
      <c r="OUI123" s="856"/>
      <c r="OUJ123" s="856"/>
      <c r="OUK123" s="856"/>
      <c r="OUL123" s="856"/>
      <c r="OUM123" s="856"/>
      <c r="OUN123" s="856"/>
      <c r="OUO123" s="856"/>
      <c r="OUP123" s="856"/>
      <c r="OUQ123" s="856"/>
      <c r="OUR123" s="856"/>
      <c r="OUS123" s="856"/>
      <c r="OUT123" s="856"/>
      <c r="OUU123" s="856"/>
      <c r="OUV123" s="856"/>
      <c r="OUW123" s="856"/>
      <c r="OUX123" s="856"/>
      <c r="OUY123" s="856"/>
      <c r="OUZ123" s="856"/>
      <c r="OVA123" s="856"/>
      <c r="OVB123" s="856"/>
      <c r="OVC123" s="856"/>
      <c r="OVD123" s="856"/>
      <c r="OVE123" s="856"/>
      <c r="OVF123" s="856"/>
      <c r="OVG123" s="856"/>
      <c r="OVH123" s="856"/>
      <c r="OVI123" s="856"/>
      <c r="OVJ123" s="856"/>
      <c r="OVK123" s="856"/>
      <c r="OVL123" s="856"/>
      <c r="OVM123" s="856"/>
      <c r="OVN123" s="856"/>
      <c r="OVO123" s="856"/>
      <c r="OVP123" s="856"/>
      <c r="OVQ123" s="856"/>
      <c r="OVR123" s="856"/>
      <c r="OVS123" s="856"/>
      <c r="OVT123" s="856"/>
      <c r="OVU123" s="856"/>
      <c r="OVV123" s="856"/>
      <c r="OVW123" s="856"/>
      <c r="OVX123" s="856"/>
      <c r="OVY123" s="856"/>
      <c r="OVZ123" s="856"/>
      <c r="OWA123" s="856"/>
      <c r="OWB123" s="856"/>
      <c r="OWC123" s="856"/>
      <c r="OWD123" s="856"/>
      <c r="OWE123" s="856"/>
      <c r="OWF123" s="856"/>
      <c r="OWG123" s="856"/>
      <c r="OWH123" s="856"/>
      <c r="OWI123" s="856"/>
      <c r="OWJ123" s="856"/>
      <c r="OWK123" s="856"/>
      <c r="OWL123" s="856"/>
      <c r="OWM123" s="856"/>
      <c r="OWN123" s="856"/>
      <c r="OWO123" s="856"/>
      <c r="OWP123" s="856"/>
      <c r="OWQ123" s="856"/>
      <c r="OWR123" s="856"/>
      <c r="OWS123" s="856"/>
      <c r="OWT123" s="856"/>
      <c r="OWU123" s="856"/>
      <c r="OWV123" s="856"/>
      <c r="OWW123" s="856"/>
      <c r="OWX123" s="856"/>
      <c r="OWY123" s="856"/>
      <c r="OWZ123" s="856"/>
      <c r="OXA123" s="856"/>
      <c r="OXB123" s="856"/>
      <c r="OXC123" s="856"/>
      <c r="OXD123" s="856"/>
      <c r="OXE123" s="856"/>
      <c r="OXF123" s="856"/>
      <c r="OXG123" s="856"/>
      <c r="OXH123" s="856"/>
      <c r="OXI123" s="856"/>
      <c r="OXJ123" s="856"/>
      <c r="OXK123" s="856"/>
      <c r="OXL123" s="856"/>
      <c r="OXM123" s="856"/>
      <c r="OXN123" s="856"/>
      <c r="OXO123" s="856"/>
      <c r="OXP123" s="856"/>
      <c r="OXQ123" s="856"/>
      <c r="OXR123" s="856"/>
      <c r="OXS123" s="856"/>
      <c r="OXT123" s="856"/>
      <c r="OXU123" s="856"/>
      <c r="OXV123" s="856"/>
      <c r="OXW123" s="856"/>
      <c r="OXX123" s="856"/>
      <c r="OXY123" s="856"/>
      <c r="OXZ123" s="856"/>
      <c r="OYA123" s="856"/>
      <c r="OYB123" s="856"/>
      <c r="OYC123" s="856"/>
      <c r="OYD123" s="856"/>
      <c r="OYE123" s="856"/>
      <c r="OYF123" s="856"/>
      <c r="OYG123" s="856"/>
      <c r="OYH123" s="856"/>
      <c r="OYI123" s="856"/>
      <c r="OYJ123" s="856"/>
      <c r="OYK123" s="856"/>
      <c r="OYL123" s="856"/>
      <c r="OYM123" s="856"/>
      <c r="OYN123" s="856"/>
      <c r="OYO123" s="856"/>
      <c r="OYP123" s="856"/>
      <c r="OYQ123" s="856"/>
      <c r="OYR123" s="856"/>
      <c r="OYS123" s="856"/>
      <c r="OYT123" s="856"/>
      <c r="OYU123" s="856"/>
      <c r="OYV123" s="856"/>
      <c r="OYW123" s="856"/>
      <c r="OYX123" s="856"/>
      <c r="OYY123" s="856"/>
      <c r="OYZ123" s="856"/>
      <c r="OZA123" s="856"/>
      <c r="OZB123" s="856"/>
      <c r="OZC123" s="856"/>
      <c r="OZD123" s="856"/>
      <c r="OZE123" s="856"/>
      <c r="OZF123" s="856"/>
      <c r="OZG123" s="856"/>
      <c r="OZH123" s="856"/>
      <c r="OZI123" s="856"/>
      <c r="OZJ123" s="856"/>
      <c r="OZK123" s="856"/>
      <c r="OZL123" s="856"/>
      <c r="OZM123" s="856"/>
      <c r="OZN123" s="856"/>
      <c r="OZO123" s="856"/>
      <c r="OZP123" s="856"/>
      <c r="OZQ123" s="856"/>
      <c r="OZR123" s="856"/>
      <c r="OZS123" s="856"/>
      <c r="OZT123" s="856"/>
      <c r="OZU123" s="856"/>
      <c r="OZV123" s="856"/>
      <c r="OZW123" s="856"/>
      <c r="OZX123" s="856"/>
      <c r="OZY123" s="856"/>
      <c r="OZZ123" s="856"/>
      <c r="PAA123" s="856"/>
      <c r="PAB123" s="856"/>
      <c r="PAC123" s="856"/>
      <c r="PAD123" s="856"/>
      <c r="PAE123" s="856"/>
      <c r="PAF123" s="856"/>
      <c r="PAG123" s="856"/>
      <c r="PAH123" s="856"/>
      <c r="PAI123" s="856"/>
      <c r="PAJ123" s="856"/>
      <c r="PAK123" s="856"/>
      <c r="PAL123" s="856"/>
      <c r="PAM123" s="856"/>
      <c r="PAN123" s="856"/>
      <c r="PAO123" s="856"/>
      <c r="PAP123" s="856"/>
      <c r="PAQ123" s="856"/>
      <c r="PAR123" s="856"/>
      <c r="PAS123" s="856"/>
      <c r="PAT123" s="856"/>
      <c r="PAU123" s="856"/>
      <c r="PAV123" s="856"/>
      <c r="PAW123" s="856"/>
      <c r="PAX123" s="856"/>
      <c r="PAY123" s="856"/>
      <c r="PAZ123" s="856"/>
      <c r="PBA123" s="856"/>
      <c r="PBB123" s="856"/>
      <c r="PBC123" s="856"/>
      <c r="PBD123" s="856"/>
      <c r="PBE123" s="856"/>
      <c r="PBF123" s="856"/>
      <c r="PBG123" s="856"/>
      <c r="PBH123" s="856"/>
      <c r="PBI123" s="856"/>
      <c r="PBJ123" s="856"/>
      <c r="PBK123" s="856"/>
      <c r="PBL123" s="856"/>
      <c r="PBM123" s="856"/>
      <c r="PBN123" s="856"/>
      <c r="PBO123" s="856"/>
      <c r="PBP123" s="856"/>
      <c r="PBQ123" s="856"/>
      <c r="PBR123" s="856"/>
      <c r="PBS123" s="856"/>
      <c r="PBT123" s="856"/>
      <c r="PBU123" s="856"/>
      <c r="PBV123" s="856"/>
      <c r="PBW123" s="856"/>
      <c r="PBX123" s="856"/>
      <c r="PBY123" s="856"/>
      <c r="PBZ123" s="856"/>
      <c r="PCA123" s="856"/>
      <c r="PCB123" s="856"/>
      <c r="PCC123" s="856"/>
      <c r="PCD123" s="856"/>
      <c r="PCE123" s="856"/>
      <c r="PCF123" s="856"/>
      <c r="PCG123" s="856"/>
      <c r="PCH123" s="856"/>
      <c r="PCI123" s="856"/>
      <c r="PCJ123" s="856"/>
      <c r="PCK123" s="856"/>
      <c r="PCL123" s="856"/>
      <c r="PCM123" s="856"/>
      <c r="PCN123" s="856"/>
      <c r="PCO123" s="856"/>
      <c r="PCP123" s="856"/>
      <c r="PCQ123" s="856"/>
      <c r="PCR123" s="856"/>
      <c r="PCS123" s="856"/>
      <c r="PCT123" s="856"/>
      <c r="PCU123" s="856"/>
      <c r="PCV123" s="856"/>
      <c r="PCW123" s="856"/>
      <c r="PCX123" s="856"/>
      <c r="PCY123" s="856"/>
      <c r="PCZ123" s="856"/>
      <c r="PDA123" s="856"/>
      <c r="PDB123" s="856"/>
      <c r="PDC123" s="856"/>
      <c r="PDD123" s="856"/>
      <c r="PDE123" s="856"/>
      <c r="PDF123" s="856"/>
      <c r="PDG123" s="856"/>
      <c r="PDH123" s="856"/>
      <c r="PDI123" s="856"/>
      <c r="PDJ123" s="856"/>
      <c r="PDK123" s="856"/>
      <c r="PDL123" s="856"/>
      <c r="PDM123" s="856"/>
      <c r="PDN123" s="856"/>
      <c r="PDO123" s="856"/>
      <c r="PDP123" s="856"/>
      <c r="PDQ123" s="856"/>
      <c r="PDR123" s="856"/>
      <c r="PDS123" s="856"/>
      <c r="PDT123" s="856"/>
      <c r="PDU123" s="856"/>
      <c r="PDV123" s="856"/>
      <c r="PDW123" s="856"/>
      <c r="PDX123" s="856"/>
      <c r="PDY123" s="856"/>
      <c r="PDZ123" s="856"/>
      <c r="PEA123" s="856"/>
      <c r="PEB123" s="856"/>
      <c r="PEC123" s="856"/>
      <c r="PED123" s="856"/>
      <c r="PEE123" s="856"/>
      <c r="PEF123" s="856"/>
      <c r="PEG123" s="856"/>
      <c r="PEH123" s="856"/>
      <c r="PEI123" s="856"/>
      <c r="PEJ123" s="856"/>
      <c r="PEK123" s="856"/>
      <c r="PEL123" s="856"/>
      <c r="PEM123" s="856"/>
      <c r="PEN123" s="856"/>
      <c r="PEO123" s="856"/>
      <c r="PEP123" s="856"/>
      <c r="PEQ123" s="856"/>
      <c r="PER123" s="856"/>
      <c r="PES123" s="856"/>
      <c r="PET123" s="856"/>
      <c r="PEU123" s="856"/>
      <c r="PEV123" s="856"/>
      <c r="PEW123" s="856"/>
      <c r="PEX123" s="856"/>
      <c r="PEY123" s="856"/>
      <c r="PEZ123" s="856"/>
      <c r="PFA123" s="856"/>
      <c r="PFB123" s="856"/>
      <c r="PFC123" s="856"/>
      <c r="PFD123" s="856"/>
      <c r="PFE123" s="856"/>
      <c r="PFF123" s="856"/>
      <c r="PFG123" s="856"/>
      <c r="PFH123" s="856"/>
      <c r="PFI123" s="856"/>
      <c r="PFJ123" s="856"/>
      <c r="PFK123" s="856"/>
      <c r="PFL123" s="856"/>
      <c r="PFM123" s="856"/>
      <c r="PFN123" s="856"/>
      <c r="PFO123" s="856"/>
      <c r="PFP123" s="856"/>
      <c r="PFQ123" s="856"/>
      <c r="PFR123" s="856"/>
      <c r="PFS123" s="856"/>
      <c r="PFT123" s="856"/>
      <c r="PFU123" s="856"/>
      <c r="PFV123" s="856"/>
      <c r="PFW123" s="856"/>
      <c r="PFX123" s="856"/>
      <c r="PFY123" s="856"/>
      <c r="PFZ123" s="856"/>
      <c r="PGA123" s="856"/>
      <c r="PGB123" s="856"/>
      <c r="PGC123" s="856"/>
      <c r="PGD123" s="856"/>
      <c r="PGE123" s="856"/>
      <c r="PGF123" s="856"/>
      <c r="PGG123" s="856"/>
      <c r="PGH123" s="856"/>
      <c r="PGI123" s="856"/>
      <c r="PGJ123" s="856"/>
      <c r="PGK123" s="856"/>
      <c r="PGL123" s="856"/>
      <c r="PGM123" s="856"/>
      <c r="PGN123" s="856"/>
      <c r="PGO123" s="856"/>
      <c r="PGP123" s="856"/>
      <c r="PGQ123" s="856"/>
      <c r="PGR123" s="856"/>
      <c r="PGS123" s="856"/>
      <c r="PGT123" s="856"/>
      <c r="PGU123" s="856"/>
      <c r="PGV123" s="856"/>
      <c r="PGW123" s="856"/>
      <c r="PGX123" s="856"/>
      <c r="PGY123" s="856"/>
      <c r="PGZ123" s="856"/>
      <c r="PHA123" s="856"/>
      <c r="PHB123" s="856"/>
      <c r="PHC123" s="856"/>
      <c r="PHD123" s="856"/>
      <c r="PHE123" s="856"/>
      <c r="PHF123" s="856"/>
      <c r="PHG123" s="856"/>
      <c r="PHH123" s="856"/>
      <c r="PHI123" s="856"/>
      <c r="PHJ123" s="856"/>
      <c r="PHK123" s="856"/>
      <c r="PHL123" s="856"/>
      <c r="PHM123" s="856"/>
      <c r="PHN123" s="856"/>
      <c r="PHO123" s="856"/>
      <c r="PHP123" s="856"/>
      <c r="PHQ123" s="856"/>
      <c r="PHR123" s="856"/>
      <c r="PHS123" s="856"/>
      <c r="PHT123" s="856"/>
      <c r="PHU123" s="856"/>
      <c r="PHV123" s="856"/>
      <c r="PHW123" s="856"/>
      <c r="PHX123" s="856"/>
      <c r="PHY123" s="856"/>
      <c r="PHZ123" s="856"/>
      <c r="PIA123" s="856"/>
      <c r="PIB123" s="856"/>
      <c r="PIC123" s="856"/>
      <c r="PID123" s="856"/>
      <c r="PIE123" s="856"/>
      <c r="PIF123" s="856"/>
      <c r="PIG123" s="856"/>
      <c r="PIH123" s="856"/>
      <c r="PII123" s="856"/>
      <c r="PIJ123" s="856"/>
      <c r="PIK123" s="856"/>
      <c r="PIL123" s="856"/>
      <c r="PIM123" s="856"/>
      <c r="PIN123" s="856"/>
      <c r="PIO123" s="856"/>
      <c r="PIP123" s="856"/>
      <c r="PIQ123" s="856"/>
      <c r="PIR123" s="856"/>
      <c r="PIS123" s="856"/>
      <c r="PIT123" s="856"/>
      <c r="PIU123" s="856"/>
      <c r="PIV123" s="856"/>
      <c r="PIW123" s="856"/>
      <c r="PIX123" s="856"/>
      <c r="PIY123" s="856"/>
      <c r="PIZ123" s="856"/>
      <c r="PJA123" s="856"/>
      <c r="PJB123" s="856"/>
      <c r="PJC123" s="856"/>
      <c r="PJD123" s="856"/>
      <c r="PJE123" s="856"/>
      <c r="PJF123" s="856"/>
      <c r="PJG123" s="856"/>
      <c r="PJH123" s="856"/>
      <c r="PJI123" s="856"/>
      <c r="PJJ123" s="856"/>
      <c r="PJK123" s="856"/>
      <c r="PJL123" s="856"/>
      <c r="PJM123" s="856"/>
      <c r="PJN123" s="856"/>
      <c r="PJO123" s="856"/>
      <c r="PJP123" s="856"/>
      <c r="PJQ123" s="856"/>
      <c r="PJR123" s="856"/>
      <c r="PJS123" s="856"/>
      <c r="PJT123" s="856"/>
      <c r="PJU123" s="856"/>
      <c r="PJV123" s="856"/>
      <c r="PJW123" s="856"/>
      <c r="PJX123" s="856"/>
      <c r="PJY123" s="856"/>
      <c r="PJZ123" s="856"/>
      <c r="PKA123" s="856"/>
      <c r="PKB123" s="856"/>
      <c r="PKC123" s="856"/>
      <c r="PKD123" s="856"/>
      <c r="PKE123" s="856"/>
      <c r="PKF123" s="856"/>
      <c r="PKG123" s="856"/>
      <c r="PKH123" s="856"/>
      <c r="PKI123" s="856"/>
      <c r="PKJ123" s="856"/>
      <c r="PKK123" s="856"/>
      <c r="PKL123" s="856"/>
      <c r="PKM123" s="856"/>
      <c r="PKN123" s="856"/>
      <c r="PKO123" s="856"/>
      <c r="PKP123" s="856"/>
      <c r="PKQ123" s="856"/>
      <c r="PKR123" s="856"/>
      <c r="PKS123" s="856"/>
      <c r="PKT123" s="856"/>
      <c r="PKU123" s="856"/>
      <c r="PKV123" s="856"/>
      <c r="PKW123" s="856"/>
      <c r="PKX123" s="856"/>
      <c r="PKY123" s="856"/>
      <c r="PKZ123" s="856"/>
      <c r="PLA123" s="856"/>
      <c r="PLB123" s="856"/>
      <c r="PLC123" s="856"/>
      <c r="PLD123" s="856"/>
      <c r="PLE123" s="856"/>
      <c r="PLF123" s="856"/>
      <c r="PLG123" s="856"/>
      <c r="PLH123" s="856"/>
      <c r="PLI123" s="856"/>
      <c r="PLJ123" s="856"/>
      <c r="PLK123" s="856"/>
      <c r="PLL123" s="856"/>
      <c r="PLM123" s="856"/>
      <c r="PLN123" s="856"/>
      <c r="PLO123" s="856"/>
      <c r="PLP123" s="856"/>
      <c r="PLQ123" s="856"/>
      <c r="PLR123" s="856"/>
      <c r="PLS123" s="856"/>
      <c r="PLT123" s="856"/>
      <c r="PLU123" s="856"/>
      <c r="PLV123" s="856"/>
      <c r="PLW123" s="856"/>
      <c r="PLX123" s="856"/>
      <c r="PLY123" s="856"/>
      <c r="PLZ123" s="856"/>
      <c r="PMA123" s="856"/>
      <c r="PMB123" s="856"/>
      <c r="PMC123" s="856"/>
      <c r="PMD123" s="856"/>
      <c r="PME123" s="856"/>
      <c r="PMF123" s="856"/>
      <c r="PMG123" s="856"/>
      <c r="PMH123" s="856"/>
      <c r="PMI123" s="856"/>
      <c r="PMJ123" s="856"/>
      <c r="PMK123" s="856"/>
      <c r="PML123" s="856"/>
      <c r="PMM123" s="856"/>
      <c r="PMN123" s="856"/>
      <c r="PMO123" s="856"/>
      <c r="PMP123" s="856"/>
      <c r="PMQ123" s="856"/>
      <c r="PMR123" s="856"/>
      <c r="PMS123" s="856"/>
      <c r="PMT123" s="856"/>
      <c r="PMU123" s="856"/>
      <c r="PMV123" s="856"/>
      <c r="PMW123" s="856"/>
      <c r="PMX123" s="856"/>
      <c r="PMY123" s="856"/>
      <c r="PMZ123" s="856"/>
      <c r="PNA123" s="856"/>
      <c r="PNB123" s="856"/>
      <c r="PNC123" s="856"/>
      <c r="PND123" s="856"/>
      <c r="PNE123" s="856"/>
      <c r="PNF123" s="856"/>
      <c r="PNG123" s="856"/>
      <c r="PNH123" s="856"/>
      <c r="PNI123" s="856"/>
      <c r="PNJ123" s="856"/>
      <c r="PNK123" s="856"/>
      <c r="PNL123" s="856"/>
      <c r="PNM123" s="856"/>
      <c r="PNN123" s="856"/>
      <c r="PNO123" s="856"/>
      <c r="PNP123" s="856"/>
      <c r="PNQ123" s="856"/>
      <c r="PNR123" s="856"/>
      <c r="PNS123" s="856"/>
      <c r="PNT123" s="856"/>
      <c r="PNU123" s="856"/>
      <c r="PNV123" s="856"/>
      <c r="PNW123" s="856"/>
      <c r="PNX123" s="856"/>
      <c r="PNY123" s="856"/>
      <c r="PNZ123" s="856"/>
      <c r="POA123" s="856"/>
      <c r="POB123" s="856"/>
      <c r="POC123" s="856"/>
      <c r="POD123" s="856"/>
      <c r="POE123" s="856"/>
      <c r="POF123" s="856"/>
      <c r="POG123" s="856"/>
      <c r="POH123" s="856"/>
      <c r="POI123" s="856"/>
      <c r="POJ123" s="856"/>
      <c r="POK123" s="856"/>
      <c r="POL123" s="856"/>
      <c r="POM123" s="856"/>
      <c r="PON123" s="856"/>
      <c r="POO123" s="856"/>
      <c r="POP123" s="856"/>
      <c r="POQ123" s="856"/>
      <c r="POR123" s="856"/>
      <c r="POS123" s="856"/>
      <c r="POT123" s="856"/>
      <c r="POU123" s="856"/>
      <c r="POV123" s="856"/>
      <c r="POW123" s="856"/>
      <c r="POX123" s="856"/>
      <c r="POY123" s="856"/>
      <c r="POZ123" s="856"/>
      <c r="PPA123" s="856"/>
      <c r="PPB123" s="856"/>
      <c r="PPC123" s="856"/>
      <c r="PPD123" s="856"/>
      <c r="PPE123" s="856"/>
      <c r="PPF123" s="856"/>
      <c r="PPG123" s="856"/>
      <c r="PPH123" s="856"/>
      <c r="PPI123" s="856"/>
      <c r="PPJ123" s="856"/>
      <c r="PPK123" s="856"/>
      <c r="PPL123" s="856"/>
      <c r="PPM123" s="856"/>
      <c r="PPN123" s="856"/>
      <c r="PPO123" s="856"/>
      <c r="PPP123" s="856"/>
      <c r="PPQ123" s="856"/>
      <c r="PPR123" s="856"/>
      <c r="PPS123" s="856"/>
      <c r="PPT123" s="856"/>
      <c r="PPU123" s="856"/>
      <c r="PPV123" s="856"/>
      <c r="PPW123" s="856"/>
      <c r="PPX123" s="856"/>
      <c r="PPY123" s="856"/>
      <c r="PPZ123" s="856"/>
      <c r="PQA123" s="856"/>
      <c r="PQB123" s="856"/>
      <c r="PQC123" s="856"/>
      <c r="PQD123" s="856"/>
      <c r="PQE123" s="856"/>
      <c r="PQF123" s="856"/>
      <c r="PQG123" s="856"/>
      <c r="PQH123" s="856"/>
      <c r="PQI123" s="856"/>
      <c r="PQJ123" s="856"/>
      <c r="PQK123" s="856"/>
      <c r="PQL123" s="856"/>
      <c r="PQM123" s="856"/>
      <c r="PQN123" s="856"/>
      <c r="PQO123" s="856"/>
      <c r="PQP123" s="856"/>
      <c r="PQQ123" s="856"/>
      <c r="PQR123" s="856"/>
      <c r="PQS123" s="856"/>
      <c r="PQT123" s="856"/>
      <c r="PQU123" s="856"/>
      <c r="PQV123" s="856"/>
      <c r="PQW123" s="856"/>
      <c r="PQX123" s="856"/>
      <c r="PQY123" s="856"/>
      <c r="PQZ123" s="856"/>
      <c r="PRA123" s="856"/>
      <c r="PRB123" s="856"/>
      <c r="PRC123" s="856"/>
      <c r="PRD123" s="856"/>
      <c r="PRE123" s="856"/>
      <c r="PRF123" s="856"/>
      <c r="PRG123" s="856"/>
      <c r="PRH123" s="856"/>
      <c r="PRI123" s="856"/>
      <c r="PRJ123" s="856"/>
      <c r="PRK123" s="856"/>
      <c r="PRL123" s="856"/>
      <c r="PRM123" s="856"/>
      <c r="PRN123" s="856"/>
      <c r="PRO123" s="856"/>
      <c r="PRP123" s="856"/>
      <c r="PRQ123" s="856"/>
      <c r="PRR123" s="856"/>
      <c r="PRS123" s="856"/>
      <c r="PRT123" s="856"/>
      <c r="PRU123" s="856"/>
      <c r="PRV123" s="856"/>
      <c r="PRW123" s="856"/>
      <c r="PRX123" s="856"/>
      <c r="PRY123" s="856"/>
      <c r="PRZ123" s="856"/>
      <c r="PSA123" s="856"/>
      <c r="PSB123" s="856"/>
      <c r="PSC123" s="856"/>
      <c r="PSD123" s="856"/>
      <c r="PSE123" s="856"/>
      <c r="PSF123" s="856"/>
      <c r="PSG123" s="856"/>
      <c r="PSH123" s="856"/>
      <c r="PSI123" s="856"/>
      <c r="PSJ123" s="856"/>
      <c r="PSK123" s="856"/>
      <c r="PSL123" s="856"/>
      <c r="PSM123" s="856"/>
      <c r="PSN123" s="856"/>
      <c r="PSO123" s="856"/>
      <c r="PSP123" s="856"/>
      <c r="PSQ123" s="856"/>
      <c r="PSR123" s="856"/>
      <c r="PSS123" s="856"/>
      <c r="PST123" s="856"/>
      <c r="PSU123" s="856"/>
      <c r="PSV123" s="856"/>
      <c r="PSW123" s="856"/>
      <c r="PSX123" s="856"/>
      <c r="PSY123" s="856"/>
      <c r="PSZ123" s="856"/>
      <c r="PTA123" s="856"/>
      <c r="PTB123" s="856"/>
      <c r="PTC123" s="856"/>
      <c r="PTD123" s="856"/>
      <c r="PTE123" s="856"/>
      <c r="PTF123" s="856"/>
      <c r="PTG123" s="856"/>
      <c r="PTH123" s="856"/>
      <c r="PTI123" s="856"/>
      <c r="PTJ123" s="856"/>
      <c r="PTK123" s="856"/>
      <c r="PTL123" s="856"/>
      <c r="PTM123" s="856"/>
      <c r="PTN123" s="856"/>
      <c r="PTO123" s="856"/>
      <c r="PTP123" s="856"/>
      <c r="PTQ123" s="856"/>
      <c r="PTR123" s="856"/>
      <c r="PTS123" s="856"/>
      <c r="PTT123" s="856"/>
      <c r="PTU123" s="856"/>
      <c r="PTV123" s="856"/>
      <c r="PTW123" s="856"/>
      <c r="PTX123" s="856"/>
      <c r="PTY123" s="856"/>
      <c r="PTZ123" s="856"/>
      <c r="PUA123" s="856"/>
      <c r="PUB123" s="856"/>
      <c r="PUC123" s="856"/>
      <c r="PUD123" s="856"/>
      <c r="PUE123" s="856"/>
      <c r="PUF123" s="856"/>
      <c r="PUG123" s="856"/>
      <c r="PUH123" s="856"/>
      <c r="PUI123" s="856"/>
      <c r="PUJ123" s="856"/>
      <c r="PUK123" s="856"/>
      <c r="PUL123" s="856"/>
      <c r="PUM123" s="856"/>
      <c r="PUN123" s="856"/>
      <c r="PUO123" s="856"/>
      <c r="PUP123" s="856"/>
      <c r="PUQ123" s="856"/>
      <c r="PUR123" s="856"/>
      <c r="PUS123" s="856"/>
      <c r="PUT123" s="856"/>
      <c r="PUU123" s="856"/>
      <c r="PUV123" s="856"/>
      <c r="PUW123" s="856"/>
      <c r="PUX123" s="856"/>
      <c r="PUY123" s="856"/>
      <c r="PUZ123" s="856"/>
      <c r="PVA123" s="856"/>
      <c r="PVB123" s="856"/>
      <c r="PVC123" s="856"/>
      <c r="PVD123" s="856"/>
      <c r="PVE123" s="856"/>
      <c r="PVF123" s="856"/>
      <c r="PVG123" s="856"/>
      <c r="PVH123" s="856"/>
      <c r="PVI123" s="856"/>
      <c r="PVJ123" s="856"/>
      <c r="PVK123" s="856"/>
      <c r="PVL123" s="856"/>
      <c r="PVM123" s="856"/>
      <c r="PVN123" s="856"/>
      <c r="PVO123" s="856"/>
      <c r="PVP123" s="856"/>
      <c r="PVQ123" s="856"/>
      <c r="PVR123" s="856"/>
      <c r="PVS123" s="856"/>
      <c r="PVT123" s="856"/>
      <c r="PVU123" s="856"/>
      <c r="PVV123" s="856"/>
      <c r="PVW123" s="856"/>
      <c r="PVX123" s="856"/>
      <c r="PVY123" s="856"/>
      <c r="PVZ123" s="856"/>
      <c r="PWA123" s="856"/>
      <c r="PWB123" s="856"/>
      <c r="PWC123" s="856"/>
      <c r="PWD123" s="856"/>
      <c r="PWE123" s="856"/>
      <c r="PWF123" s="856"/>
      <c r="PWG123" s="856"/>
      <c r="PWH123" s="856"/>
      <c r="PWI123" s="856"/>
      <c r="PWJ123" s="856"/>
      <c r="PWK123" s="856"/>
      <c r="PWL123" s="856"/>
      <c r="PWM123" s="856"/>
      <c r="PWN123" s="856"/>
      <c r="PWO123" s="856"/>
      <c r="PWP123" s="856"/>
      <c r="PWQ123" s="856"/>
      <c r="PWR123" s="856"/>
      <c r="PWS123" s="856"/>
      <c r="PWT123" s="856"/>
      <c r="PWU123" s="856"/>
      <c r="PWV123" s="856"/>
      <c r="PWW123" s="856"/>
      <c r="PWX123" s="856"/>
      <c r="PWY123" s="856"/>
      <c r="PWZ123" s="856"/>
      <c r="PXA123" s="856"/>
      <c r="PXB123" s="856"/>
      <c r="PXC123" s="856"/>
      <c r="PXD123" s="856"/>
      <c r="PXE123" s="856"/>
      <c r="PXF123" s="856"/>
      <c r="PXG123" s="856"/>
      <c r="PXH123" s="856"/>
      <c r="PXI123" s="856"/>
      <c r="PXJ123" s="856"/>
      <c r="PXK123" s="856"/>
      <c r="PXL123" s="856"/>
      <c r="PXM123" s="856"/>
      <c r="PXN123" s="856"/>
      <c r="PXO123" s="856"/>
      <c r="PXP123" s="856"/>
      <c r="PXQ123" s="856"/>
      <c r="PXR123" s="856"/>
      <c r="PXS123" s="856"/>
      <c r="PXT123" s="856"/>
      <c r="PXU123" s="856"/>
      <c r="PXV123" s="856"/>
      <c r="PXW123" s="856"/>
      <c r="PXX123" s="856"/>
      <c r="PXY123" s="856"/>
      <c r="PXZ123" s="856"/>
      <c r="PYA123" s="856"/>
      <c r="PYB123" s="856"/>
      <c r="PYC123" s="856"/>
      <c r="PYD123" s="856"/>
      <c r="PYE123" s="856"/>
      <c r="PYF123" s="856"/>
      <c r="PYG123" s="856"/>
      <c r="PYH123" s="856"/>
      <c r="PYI123" s="856"/>
      <c r="PYJ123" s="856"/>
      <c r="PYK123" s="856"/>
      <c r="PYL123" s="856"/>
      <c r="PYM123" s="856"/>
      <c r="PYN123" s="856"/>
      <c r="PYO123" s="856"/>
      <c r="PYP123" s="856"/>
      <c r="PYQ123" s="856"/>
      <c r="PYR123" s="856"/>
      <c r="PYS123" s="856"/>
      <c r="PYT123" s="856"/>
      <c r="PYU123" s="856"/>
      <c r="PYV123" s="856"/>
      <c r="PYW123" s="856"/>
      <c r="PYX123" s="856"/>
      <c r="PYY123" s="856"/>
      <c r="PYZ123" s="856"/>
      <c r="PZA123" s="856"/>
      <c r="PZB123" s="856"/>
      <c r="PZC123" s="856"/>
      <c r="PZD123" s="856"/>
      <c r="PZE123" s="856"/>
      <c r="PZF123" s="856"/>
      <c r="PZG123" s="856"/>
      <c r="PZH123" s="856"/>
      <c r="PZI123" s="856"/>
      <c r="PZJ123" s="856"/>
      <c r="PZK123" s="856"/>
      <c r="PZL123" s="856"/>
      <c r="PZM123" s="856"/>
      <c r="PZN123" s="856"/>
      <c r="PZO123" s="856"/>
      <c r="PZP123" s="856"/>
      <c r="PZQ123" s="856"/>
      <c r="PZR123" s="856"/>
      <c r="PZS123" s="856"/>
      <c r="PZT123" s="856"/>
      <c r="PZU123" s="856"/>
      <c r="PZV123" s="856"/>
      <c r="PZW123" s="856"/>
      <c r="PZX123" s="856"/>
      <c r="PZY123" s="856"/>
      <c r="PZZ123" s="856"/>
      <c r="QAA123" s="856"/>
      <c r="QAB123" s="856"/>
      <c r="QAC123" s="856"/>
      <c r="QAD123" s="856"/>
      <c r="QAE123" s="856"/>
      <c r="QAF123" s="856"/>
      <c r="QAG123" s="856"/>
      <c r="QAH123" s="856"/>
      <c r="QAI123" s="856"/>
      <c r="QAJ123" s="856"/>
      <c r="QAK123" s="856"/>
      <c r="QAL123" s="856"/>
      <c r="QAM123" s="856"/>
      <c r="QAN123" s="856"/>
      <c r="QAO123" s="856"/>
      <c r="QAP123" s="856"/>
      <c r="QAQ123" s="856"/>
      <c r="QAR123" s="856"/>
      <c r="QAS123" s="856"/>
      <c r="QAT123" s="856"/>
      <c r="QAU123" s="856"/>
      <c r="QAV123" s="856"/>
      <c r="QAW123" s="856"/>
      <c r="QAX123" s="856"/>
      <c r="QAY123" s="856"/>
      <c r="QAZ123" s="856"/>
      <c r="QBA123" s="856"/>
      <c r="QBB123" s="856"/>
      <c r="QBC123" s="856"/>
      <c r="QBD123" s="856"/>
      <c r="QBE123" s="856"/>
      <c r="QBF123" s="856"/>
      <c r="QBG123" s="856"/>
      <c r="QBH123" s="856"/>
      <c r="QBI123" s="856"/>
      <c r="QBJ123" s="856"/>
      <c r="QBK123" s="856"/>
      <c r="QBL123" s="856"/>
      <c r="QBM123" s="856"/>
      <c r="QBN123" s="856"/>
      <c r="QBO123" s="856"/>
      <c r="QBP123" s="856"/>
      <c r="QBQ123" s="856"/>
      <c r="QBR123" s="856"/>
      <c r="QBS123" s="856"/>
      <c r="QBT123" s="856"/>
      <c r="QBU123" s="856"/>
      <c r="QBV123" s="856"/>
      <c r="QBW123" s="856"/>
      <c r="QBX123" s="856"/>
      <c r="QBY123" s="856"/>
      <c r="QBZ123" s="856"/>
      <c r="QCA123" s="856"/>
      <c r="QCB123" s="856"/>
      <c r="QCC123" s="856"/>
      <c r="QCD123" s="856"/>
      <c r="QCE123" s="856"/>
      <c r="QCF123" s="856"/>
      <c r="QCG123" s="856"/>
      <c r="QCH123" s="856"/>
      <c r="QCI123" s="856"/>
      <c r="QCJ123" s="856"/>
      <c r="QCK123" s="856"/>
      <c r="QCL123" s="856"/>
      <c r="QCM123" s="856"/>
      <c r="QCN123" s="856"/>
      <c r="QCO123" s="856"/>
      <c r="QCP123" s="856"/>
      <c r="QCQ123" s="856"/>
      <c r="QCR123" s="856"/>
      <c r="QCS123" s="856"/>
      <c r="QCT123" s="856"/>
      <c r="QCU123" s="856"/>
      <c r="QCV123" s="856"/>
      <c r="QCW123" s="856"/>
      <c r="QCX123" s="856"/>
      <c r="QCY123" s="856"/>
      <c r="QCZ123" s="856"/>
      <c r="QDA123" s="856"/>
      <c r="QDB123" s="856"/>
      <c r="QDC123" s="856"/>
      <c r="QDD123" s="856"/>
      <c r="QDE123" s="856"/>
      <c r="QDF123" s="856"/>
      <c r="QDG123" s="856"/>
      <c r="QDH123" s="856"/>
      <c r="QDI123" s="856"/>
      <c r="QDJ123" s="856"/>
      <c r="QDK123" s="856"/>
      <c r="QDL123" s="856"/>
      <c r="QDM123" s="856"/>
      <c r="QDN123" s="856"/>
      <c r="QDO123" s="856"/>
      <c r="QDP123" s="856"/>
      <c r="QDQ123" s="856"/>
      <c r="QDR123" s="856"/>
      <c r="QDS123" s="856"/>
      <c r="QDT123" s="856"/>
      <c r="QDU123" s="856"/>
      <c r="QDV123" s="856"/>
      <c r="QDW123" s="856"/>
      <c r="QDX123" s="856"/>
      <c r="QDY123" s="856"/>
      <c r="QDZ123" s="856"/>
      <c r="QEA123" s="856"/>
      <c r="QEB123" s="856"/>
      <c r="QEC123" s="856"/>
      <c r="QED123" s="856"/>
      <c r="QEE123" s="856"/>
      <c r="QEF123" s="856"/>
      <c r="QEG123" s="856"/>
      <c r="QEH123" s="856"/>
      <c r="QEI123" s="856"/>
      <c r="QEJ123" s="856"/>
      <c r="QEK123" s="856"/>
      <c r="QEL123" s="856"/>
      <c r="QEM123" s="856"/>
      <c r="QEN123" s="856"/>
      <c r="QEO123" s="856"/>
      <c r="QEP123" s="856"/>
      <c r="QEQ123" s="856"/>
      <c r="QER123" s="856"/>
      <c r="QES123" s="856"/>
      <c r="QET123" s="856"/>
      <c r="QEU123" s="856"/>
      <c r="QEV123" s="856"/>
      <c r="QEW123" s="856"/>
      <c r="QEX123" s="856"/>
      <c r="QEY123" s="856"/>
      <c r="QEZ123" s="856"/>
      <c r="QFA123" s="856"/>
      <c r="QFB123" s="856"/>
      <c r="QFC123" s="856"/>
      <c r="QFD123" s="856"/>
      <c r="QFE123" s="856"/>
      <c r="QFF123" s="856"/>
      <c r="QFG123" s="856"/>
      <c r="QFH123" s="856"/>
      <c r="QFI123" s="856"/>
      <c r="QFJ123" s="856"/>
      <c r="QFK123" s="856"/>
      <c r="QFL123" s="856"/>
      <c r="QFM123" s="856"/>
      <c r="QFN123" s="856"/>
      <c r="QFO123" s="856"/>
      <c r="QFP123" s="856"/>
      <c r="QFQ123" s="856"/>
      <c r="QFR123" s="856"/>
      <c r="QFS123" s="856"/>
      <c r="QFT123" s="856"/>
      <c r="QFU123" s="856"/>
      <c r="QFV123" s="856"/>
      <c r="QFW123" s="856"/>
      <c r="QFX123" s="856"/>
      <c r="QFY123" s="856"/>
      <c r="QFZ123" s="856"/>
      <c r="QGA123" s="856"/>
      <c r="QGB123" s="856"/>
      <c r="QGC123" s="856"/>
      <c r="QGD123" s="856"/>
      <c r="QGE123" s="856"/>
      <c r="QGF123" s="856"/>
      <c r="QGG123" s="856"/>
      <c r="QGH123" s="856"/>
      <c r="QGI123" s="856"/>
      <c r="QGJ123" s="856"/>
      <c r="QGK123" s="856"/>
      <c r="QGL123" s="856"/>
      <c r="QGM123" s="856"/>
      <c r="QGN123" s="856"/>
      <c r="QGO123" s="856"/>
      <c r="QGP123" s="856"/>
      <c r="QGQ123" s="856"/>
      <c r="QGR123" s="856"/>
      <c r="QGS123" s="856"/>
      <c r="QGT123" s="856"/>
      <c r="QGU123" s="856"/>
      <c r="QGV123" s="856"/>
      <c r="QGW123" s="856"/>
      <c r="QGX123" s="856"/>
      <c r="QGY123" s="856"/>
      <c r="QGZ123" s="856"/>
      <c r="QHA123" s="856"/>
      <c r="QHB123" s="856"/>
      <c r="QHC123" s="856"/>
      <c r="QHD123" s="856"/>
      <c r="QHE123" s="856"/>
      <c r="QHF123" s="856"/>
      <c r="QHG123" s="856"/>
      <c r="QHH123" s="856"/>
      <c r="QHI123" s="856"/>
      <c r="QHJ123" s="856"/>
      <c r="QHK123" s="856"/>
      <c r="QHL123" s="856"/>
      <c r="QHM123" s="856"/>
      <c r="QHN123" s="856"/>
      <c r="QHO123" s="856"/>
      <c r="QHP123" s="856"/>
      <c r="QHQ123" s="856"/>
      <c r="QHR123" s="856"/>
      <c r="QHS123" s="856"/>
      <c r="QHT123" s="856"/>
      <c r="QHU123" s="856"/>
      <c r="QHV123" s="856"/>
      <c r="QHW123" s="856"/>
      <c r="QHX123" s="856"/>
      <c r="QHY123" s="856"/>
      <c r="QHZ123" s="856"/>
      <c r="QIA123" s="856"/>
      <c r="QIB123" s="856"/>
      <c r="QIC123" s="856"/>
      <c r="QID123" s="856"/>
      <c r="QIE123" s="856"/>
      <c r="QIF123" s="856"/>
      <c r="QIG123" s="856"/>
      <c r="QIH123" s="856"/>
      <c r="QII123" s="856"/>
      <c r="QIJ123" s="856"/>
      <c r="QIK123" s="856"/>
      <c r="QIL123" s="856"/>
      <c r="QIM123" s="856"/>
      <c r="QIN123" s="856"/>
      <c r="QIO123" s="856"/>
      <c r="QIP123" s="856"/>
      <c r="QIQ123" s="856"/>
      <c r="QIR123" s="856"/>
      <c r="QIS123" s="856"/>
      <c r="QIT123" s="856"/>
      <c r="QIU123" s="856"/>
      <c r="QIV123" s="856"/>
      <c r="QIW123" s="856"/>
      <c r="QIX123" s="856"/>
      <c r="QIY123" s="856"/>
      <c r="QIZ123" s="856"/>
      <c r="QJA123" s="856"/>
      <c r="QJB123" s="856"/>
      <c r="QJC123" s="856"/>
      <c r="QJD123" s="856"/>
      <c r="QJE123" s="856"/>
      <c r="QJF123" s="856"/>
      <c r="QJG123" s="856"/>
      <c r="QJH123" s="856"/>
      <c r="QJI123" s="856"/>
      <c r="QJJ123" s="856"/>
      <c r="QJK123" s="856"/>
      <c r="QJL123" s="856"/>
      <c r="QJM123" s="856"/>
      <c r="QJN123" s="856"/>
      <c r="QJO123" s="856"/>
      <c r="QJP123" s="856"/>
      <c r="QJQ123" s="856"/>
      <c r="QJR123" s="856"/>
      <c r="QJS123" s="856"/>
      <c r="QJT123" s="856"/>
      <c r="QJU123" s="856"/>
      <c r="QJV123" s="856"/>
      <c r="QJW123" s="856"/>
      <c r="QJX123" s="856"/>
      <c r="QJY123" s="856"/>
      <c r="QJZ123" s="856"/>
      <c r="QKA123" s="856"/>
      <c r="QKB123" s="856"/>
      <c r="QKC123" s="856"/>
      <c r="QKD123" s="856"/>
      <c r="QKE123" s="856"/>
      <c r="QKF123" s="856"/>
      <c r="QKG123" s="856"/>
      <c r="QKH123" s="856"/>
      <c r="QKI123" s="856"/>
      <c r="QKJ123" s="856"/>
      <c r="QKK123" s="856"/>
      <c r="QKL123" s="856"/>
      <c r="QKM123" s="856"/>
      <c r="QKN123" s="856"/>
      <c r="QKO123" s="856"/>
      <c r="QKP123" s="856"/>
      <c r="QKQ123" s="856"/>
      <c r="QKR123" s="856"/>
      <c r="QKS123" s="856"/>
      <c r="QKT123" s="856"/>
      <c r="QKU123" s="856"/>
      <c r="QKV123" s="856"/>
      <c r="QKW123" s="856"/>
      <c r="QKX123" s="856"/>
      <c r="QKY123" s="856"/>
      <c r="QKZ123" s="856"/>
      <c r="QLA123" s="856"/>
      <c r="QLB123" s="856"/>
      <c r="QLC123" s="856"/>
      <c r="QLD123" s="856"/>
      <c r="QLE123" s="856"/>
      <c r="QLF123" s="856"/>
      <c r="QLG123" s="856"/>
      <c r="QLH123" s="856"/>
      <c r="QLI123" s="856"/>
      <c r="QLJ123" s="856"/>
      <c r="QLK123" s="856"/>
      <c r="QLL123" s="856"/>
      <c r="QLM123" s="856"/>
      <c r="QLN123" s="856"/>
      <c r="QLO123" s="856"/>
      <c r="QLP123" s="856"/>
      <c r="QLQ123" s="856"/>
      <c r="QLR123" s="856"/>
      <c r="QLS123" s="856"/>
      <c r="QLT123" s="856"/>
      <c r="QLU123" s="856"/>
      <c r="QLV123" s="856"/>
      <c r="QLW123" s="856"/>
      <c r="QLX123" s="856"/>
      <c r="QLY123" s="856"/>
      <c r="QLZ123" s="856"/>
      <c r="QMA123" s="856"/>
      <c r="QMB123" s="856"/>
      <c r="QMC123" s="856"/>
      <c r="QMD123" s="856"/>
      <c r="QME123" s="856"/>
      <c r="QMF123" s="856"/>
      <c r="QMG123" s="856"/>
      <c r="QMH123" s="856"/>
      <c r="QMI123" s="856"/>
      <c r="QMJ123" s="856"/>
      <c r="QMK123" s="856"/>
      <c r="QML123" s="856"/>
      <c r="QMM123" s="856"/>
      <c r="QMN123" s="856"/>
      <c r="QMO123" s="856"/>
      <c r="QMP123" s="856"/>
      <c r="QMQ123" s="856"/>
      <c r="QMR123" s="856"/>
      <c r="QMS123" s="856"/>
      <c r="QMT123" s="856"/>
      <c r="QMU123" s="856"/>
      <c r="QMV123" s="856"/>
      <c r="QMW123" s="856"/>
      <c r="QMX123" s="856"/>
      <c r="QMY123" s="856"/>
      <c r="QMZ123" s="856"/>
      <c r="QNA123" s="856"/>
      <c r="QNB123" s="856"/>
      <c r="QNC123" s="856"/>
      <c r="QND123" s="856"/>
      <c r="QNE123" s="856"/>
      <c r="QNF123" s="856"/>
      <c r="QNG123" s="856"/>
      <c r="QNH123" s="856"/>
      <c r="QNI123" s="856"/>
      <c r="QNJ123" s="856"/>
      <c r="QNK123" s="856"/>
      <c r="QNL123" s="856"/>
      <c r="QNM123" s="856"/>
      <c r="QNN123" s="856"/>
      <c r="QNO123" s="856"/>
      <c r="QNP123" s="856"/>
      <c r="QNQ123" s="856"/>
      <c r="QNR123" s="856"/>
      <c r="QNS123" s="856"/>
      <c r="QNT123" s="856"/>
      <c r="QNU123" s="856"/>
      <c r="QNV123" s="856"/>
      <c r="QNW123" s="856"/>
      <c r="QNX123" s="856"/>
      <c r="QNY123" s="856"/>
      <c r="QNZ123" s="856"/>
      <c r="QOA123" s="856"/>
      <c r="QOB123" s="856"/>
      <c r="QOC123" s="856"/>
      <c r="QOD123" s="856"/>
      <c r="QOE123" s="856"/>
      <c r="QOF123" s="856"/>
      <c r="QOG123" s="856"/>
      <c r="QOH123" s="856"/>
      <c r="QOI123" s="856"/>
      <c r="QOJ123" s="856"/>
      <c r="QOK123" s="856"/>
      <c r="QOL123" s="856"/>
      <c r="QOM123" s="856"/>
      <c r="QON123" s="856"/>
      <c r="QOO123" s="856"/>
      <c r="QOP123" s="856"/>
      <c r="QOQ123" s="856"/>
      <c r="QOR123" s="856"/>
      <c r="QOS123" s="856"/>
      <c r="QOT123" s="856"/>
      <c r="QOU123" s="856"/>
      <c r="QOV123" s="856"/>
      <c r="QOW123" s="856"/>
      <c r="QOX123" s="856"/>
      <c r="QOY123" s="856"/>
      <c r="QOZ123" s="856"/>
      <c r="QPA123" s="856"/>
      <c r="QPB123" s="856"/>
      <c r="QPC123" s="856"/>
      <c r="QPD123" s="856"/>
      <c r="QPE123" s="856"/>
      <c r="QPF123" s="856"/>
      <c r="QPG123" s="856"/>
      <c r="QPH123" s="856"/>
      <c r="QPI123" s="856"/>
      <c r="QPJ123" s="856"/>
      <c r="QPK123" s="856"/>
      <c r="QPL123" s="856"/>
      <c r="QPM123" s="856"/>
      <c r="QPN123" s="856"/>
      <c r="QPO123" s="856"/>
      <c r="QPP123" s="856"/>
      <c r="QPQ123" s="856"/>
      <c r="QPR123" s="856"/>
      <c r="QPS123" s="856"/>
      <c r="QPT123" s="856"/>
      <c r="QPU123" s="856"/>
      <c r="QPV123" s="856"/>
      <c r="QPW123" s="856"/>
      <c r="QPX123" s="856"/>
      <c r="QPY123" s="856"/>
      <c r="QPZ123" s="856"/>
      <c r="QQA123" s="856"/>
      <c r="QQB123" s="856"/>
      <c r="QQC123" s="856"/>
      <c r="QQD123" s="856"/>
      <c r="QQE123" s="856"/>
      <c r="QQF123" s="856"/>
      <c r="QQG123" s="856"/>
      <c r="QQH123" s="856"/>
      <c r="QQI123" s="856"/>
      <c r="QQJ123" s="856"/>
      <c r="QQK123" s="856"/>
      <c r="QQL123" s="856"/>
      <c r="QQM123" s="856"/>
      <c r="QQN123" s="856"/>
      <c r="QQO123" s="856"/>
      <c r="QQP123" s="856"/>
      <c r="QQQ123" s="856"/>
      <c r="QQR123" s="856"/>
      <c r="QQS123" s="856"/>
      <c r="QQT123" s="856"/>
      <c r="QQU123" s="856"/>
      <c r="QQV123" s="856"/>
      <c r="QQW123" s="856"/>
      <c r="QQX123" s="856"/>
      <c r="QQY123" s="856"/>
      <c r="QQZ123" s="856"/>
      <c r="QRA123" s="856"/>
      <c r="QRB123" s="856"/>
      <c r="QRC123" s="856"/>
      <c r="QRD123" s="856"/>
      <c r="QRE123" s="856"/>
      <c r="QRF123" s="856"/>
      <c r="QRG123" s="856"/>
      <c r="QRH123" s="856"/>
      <c r="QRI123" s="856"/>
      <c r="QRJ123" s="856"/>
      <c r="QRK123" s="856"/>
      <c r="QRL123" s="856"/>
      <c r="QRM123" s="856"/>
      <c r="QRN123" s="856"/>
      <c r="QRO123" s="856"/>
      <c r="QRP123" s="856"/>
      <c r="QRQ123" s="856"/>
      <c r="QRR123" s="856"/>
      <c r="QRS123" s="856"/>
      <c r="QRT123" s="856"/>
      <c r="QRU123" s="856"/>
      <c r="QRV123" s="856"/>
      <c r="QRW123" s="856"/>
      <c r="QRX123" s="856"/>
      <c r="QRY123" s="856"/>
      <c r="QRZ123" s="856"/>
      <c r="QSA123" s="856"/>
      <c r="QSB123" s="856"/>
      <c r="QSC123" s="856"/>
      <c r="QSD123" s="856"/>
      <c r="QSE123" s="856"/>
      <c r="QSF123" s="856"/>
      <c r="QSG123" s="856"/>
      <c r="QSH123" s="856"/>
      <c r="QSI123" s="856"/>
      <c r="QSJ123" s="856"/>
      <c r="QSK123" s="856"/>
      <c r="QSL123" s="856"/>
      <c r="QSM123" s="856"/>
      <c r="QSN123" s="856"/>
      <c r="QSO123" s="856"/>
      <c r="QSP123" s="856"/>
      <c r="QSQ123" s="856"/>
      <c r="QSR123" s="856"/>
      <c r="QSS123" s="856"/>
      <c r="QST123" s="856"/>
      <c r="QSU123" s="856"/>
      <c r="QSV123" s="856"/>
      <c r="QSW123" s="856"/>
      <c r="QSX123" s="856"/>
      <c r="QSY123" s="856"/>
      <c r="QSZ123" s="856"/>
      <c r="QTA123" s="856"/>
      <c r="QTB123" s="856"/>
      <c r="QTC123" s="856"/>
      <c r="QTD123" s="856"/>
      <c r="QTE123" s="856"/>
      <c r="QTF123" s="856"/>
      <c r="QTG123" s="856"/>
      <c r="QTH123" s="856"/>
      <c r="QTI123" s="856"/>
      <c r="QTJ123" s="856"/>
      <c r="QTK123" s="856"/>
      <c r="QTL123" s="856"/>
      <c r="QTM123" s="856"/>
      <c r="QTN123" s="856"/>
      <c r="QTO123" s="856"/>
      <c r="QTP123" s="856"/>
      <c r="QTQ123" s="856"/>
      <c r="QTR123" s="856"/>
      <c r="QTS123" s="856"/>
      <c r="QTT123" s="856"/>
      <c r="QTU123" s="856"/>
      <c r="QTV123" s="856"/>
      <c r="QTW123" s="856"/>
      <c r="QTX123" s="856"/>
      <c r="QTY123" s="856"/>
      <c r="QTZ123" s="856"/>
      <c r="QUA123" s="856"/>
      <c r="QUB123" s="856"/>
      <c r="QUC123" s="856"/>
      <c r="QUD123" s="856"/>
      <c r="QUE123" s="856"/>
      <c r="QUF123" s="856"/>
      <c r="QUG123" s="856"/>
      <c r="QUH123" s="856"/>
      <c r="QUI123" s="856"/>
      <c r="QUJ123" s="856"/>
      <c r="QUK123" s="856"/>
      <c r="QUL123" s="856"/>
      <c r="QUM123" s="856"/>
      <c r="QUN123" s="856"/>
      <c r="QUO123" s="856"/>
      <c r="QUP123" s="856"/>
      <c r="QUQ123" s="856"/>
      <c r="QUR123" s="856"/>
      <c r="QUS123" s="856"/>
      <c r="QUT123" s="856"/>
      <c r="QUU123" s="856"/>
      <c r="QUV123" s="856"/>
      <c r="QUW123" s="856"/>
      <c r="QUX123" s="856"/>
      <c r="QUY123" s="856"/>
      <c r="QUZ123" s="856"/>
      <c r="QVA123" s="856"/>
      <c r="QVB123" s="856"/>
      <c r="QVC123" s="856"/>
      <c r="QVD123" s="856"/>
      <c r="QVE123" s="856"/>
      <c r="QVF123" s="856"/>
      <c r="QVG123" s="856"/>
      <c r="QVH123" s="856"/>
      <c r="QVI123" s="856"/>
      <c r="QVJ123" s="856"/>
      <c r="QVK123" s="856"/>
      <c r="QVL123" s="856"/>
      <c r="QVM123" s="856"/>
      <c r="QVN123" s="856"/>
      <c r="QVO123" s="856"/>
      <c r="QVP123" s="856"/>
      <c r="QVQ123" s="856"/>
      <c r="QVR123" s="856"/>
      <c r="QVS123" s="856"/>
      <c r="QVT123" s="856"/>
      <c r="QVU123" s="856"/>
      <c r="QVV123" s="856"/>
      <c r="QVW123" s="856"/>
      <c r="QVX123" s="856"/>
      <c r="QVY123" s="856"/>
      <c r="QVZ123" s="856"/>
      <c r="QWA123" s="856"/>
      <c r="QWB123" s="856"/>
      <c r="QWC123" s="856"/>
      <c r="QWD123" s="856"/>
      <c r="QWE123" s="856"/>
      <c r="QWF123" s="856"/>
      <c r="QWG123" s="856"/>
      <c r="QWH123" s="856"/>
      <c r="QWI123" s="856"/>
      <c r="QWJ123" s="856"/>
      <c r="QWK123" s="856"/>
      <c r="QWL123" s="856"/>
      <c r="QWM123" s="856"/>
      <c r="QWN123" s="856"/>
      <c r="QWO123" s="856"/>
      <c r="QWP123" s="856"/>
      <c r="QWQ123" s="856"/>
      <c r="QWR123" s="856"/>
      <c r="QWS123" s="856"/>
      <c r="QWT123" s="856"/>
      <c r="QWU123" s="856"/>
      <c r="QWV123" s="856"/>
      <c r="QWW123" s="856"/>
      <c r="QWX123" s="856"/>
      <c r="QWY123" s="856"/>
      <c r="QWZ123" s="856"/>
      <c r="QXA123" s="856"/>
      <c r="QXB123" s="856"/>
      <c r="QXC123" s="856"/>
      <c r="QXD123" s="856"/>
      <c r="QXE123" s="856"/>
      <c r="QXF123" s="856"/>
      <c r="QXG123" s="856"/>
      <c r="QXH123" s="856"/>
      <c r="QXI123" s="856"/>
      <c r="QXJ123" s="856"/>
      <c r="QXK123" s="856"/>
      <c r="QXL123" s="856"/>
      <c r="QXM123" s="856"/>
      <c r="QXN123" s="856"/>
      <c r="QXO123" s="856"/>
      <c r="QXP123" s="856"/>
      <c r="QXQ123" s="856"/>
      <c r="QXR123" s="856"/>
      <c r="QXS123" s="856"/>
      <c r="QXT123" s="856"/>
      <c r="QXU123" s="856"/>
      <c r="QXV123" s="856"/>
      <c r="QXW123" s="856"/>
      <c r="QXX123" s="856"/>
      <c r="QXY123" s="856"/>
      <c r="QXZ123" s="856"/>
      <c r="QYA123" s="856"/>
      <c r="QYB123" s="856"/>
      <c r="QYC123" s="856"/>
      <c r="QYD123" s="856"/>
      <c r="QYE123" s="856"/>
      <c r="QYF123" s="856"/>
      <c r="QYG123" s="856"/>
      <c r="QYH123" s="856"/>
      <c r="QYI123" s="856"/>
      <c r="QYJ123" s="856"/>
      <c r="QYK123" s="856"/>
      <c r="QYL123" s="856"/>
      <c r="QYM123" s="856"/>
      <c r="QYN123" s="856"/>
      <c r="QYO123" s="856"/>
      <c r="QYP123" s="856"/>
      <c r="QYQ123" s="856"/>
      <c r="QYR123" s="856"/>
      <c r="QYS123" s="856"/>
      <c r="QYT123" s="856"/>
      <c r="QYU123" s="856"/>
      <c r="QYV123" s="856"/>
      <c r="QYW123" s="856"/>
      <c r="QYX123" s="856"/>
      <c r="QYY123" s="856"/>
      <c r="QYZ123" s="856"/>
      <c r="QZA123" s="856"/>
      <c r="QZB123" s="856"/>
      <c r="QZC123" s="856"/>
      <c r="QZD123" s="856"/>
      <c r="QZE123" s="856"/>
      <c r="QZF123" s="856"/>
      <c r="QZG123" s="856"/>
      <c r="QZH123" s="856"/>
      <c r="QZI123" s="856"/>
      <c r="QZJ123" s="856"/>
      <c r="QZK123" s="856"/>
      <c r="QZL123" s="856"/>
      <c r="QZM123" s="856"/>
      <c r="QZN123" s="856"/>
      <c r="QZO123" s="856"/>
      <c r="QZP123" s="856"/>
      <c r="QZQ123" s="856"/>
      <c r="QZR123" s="856"/>
      <c r="QZS123" s="856"/>
      <c r="QZT123" s="856"/>
      <c r="QZU123" s="856"/>
      <c r="QZV123" s="856"/>
      <c r="QZW123" s="856"/>
      <c r="QZX123" s="856"/>
      <c r="QZY123" s="856"/>
      <c r="QZZ123" s="856"/>
      <c r="RAA123" s="856"/>
      <c r="RAB123" s="856"/>
      <c r="RAC123" s="856"/>
      <c r="RAD123" s="856"/>
      <c r="RAE123" s="856"/>
      <c r="RAF123" s="856"/>
      <c r="RAG123" s="856"/>
      <c r="RAH123" s="856"/>
      <c r="RAI123" s="856"/>
      <c r="RAJ123" s="856"/>
      <c r="RAK123" s="856"/>
      <c r="RAL123" s="856"/>
      <c r="RAM123" s="856"/>
      <c r="RAN123" s="856"/>
      <c r="RAO123" s="856"/>
      <c r="RAP123" s="856"/>
      <c r="RAQ123" s="856"/>
      <c r="RAR123" s="856"/>
      <c r="RAS123" s="856"/>
      <c r="RAT123" s="856"/>
      <c r="RAU123" s="856"/>
      <c r="RAV123" s="856"/>
      <c r="RAW123" s="856"/>
      <c r="RAX123" s="856"/>
      <c r="RAY123" s="856"/>
      <c r="RAZ123" s="856"/>
      <c r="RBA123" s="856"/>
      <c r="RBB123" s="856"/>
      <c r="RBC123" s="856"/>
      <c r="RBD123" s="856"/>
      <c r="RBE123" s="856"/>
      <c r="RBF123" s="856"/>
      <c r="RBG123" s="856"/>
      <c r="RBH123" s="856"/>
      <c r="RBI123" s="856"/>
      <c r="RBJ123" s="856"/>
      <c r="RBK123" s="856"/>
      <c r="RBL123" s="856"/>
      <c r="RBM123" s="856"/>
      <c r="RBN123" s="856"/>
      <c r="RBO123" s="856"/>
      <c r="RBP123" s="856"/>
      <c r="RBQ123" s="856"/>
      <c r="RBR123" s="856"/>
      <c r="RBS123" s="856"/>
      <c r="RBT123" s="856"/>
      <c r="RBU123" s="856"/>
      <c r="RBV123" s="856"/>
      <c r="RBW123" s="856"/>
      <c r="RBX123" s="856"/>
      <c r="RBY123" s="856"/>
      <c r="RBZ123" s="856"/>
      <c r="RCA123" s="856"/>
      <c r="RCB123" s="856"/>
      <c r="RCC123" s="856"/>
      <c r="RCD123" s="856"/>
      <c r="RCE123" s="856"/>
      <c r="RCF123" s="856"/>
      <c r="RCG123" s="856"/>
      <c r="RCH123" s="856"/>
      <c r="RCI123" s="856"/>
      <c r="RCJ123" s="856"/>
      <c r="RCK123" s="856"/>
      <c r="RCL123" s="856"/>
      <c r="RCM123" s="856"/>
      <c r="RCN123" s="856"/>
      <c r="RCO123" s="856"/>
      <c r="RCP123" s="856"/>
      <c r="RCQ123" s="856"/>
      <c r="RCR123" s="856"/>
      <c r="RCS123" s="856"/>
      <c r="RCT123" s="856"/>
      <c r="RCU123" s="856"/>
      <c r="RCV123" s="856"/>
      <c r="RCW123" s="856"/>
      <c r="RCX123" s="856"/>
      <c r="RCY123" s="856"/>
      <c r="RCZ123" s="856"/>
      <c r="RDA123" s="856"/>
      <c r="RDB123" s="856"/>
      <c r="RDC123" s="856"/>
      <c r="RDD123" s="856"/>
      <c r="RDE123" s="856"/>
      <c r="RDF123" s="856"/>
      <c r="RDG123" s="856"/>
      <c r="RDH123" s="856"/>
      <c r="RDI123" s="856"/>
      <c r="RDJ123" s="856"/>
      <c r="RDK123" s="856"/>
      <c r="RDL123" s="856"/>
      <c r="RDM123" s="856"/>
      <c r="RDN123" s="856"/>
      <c r="RDO123" s="856"/>
      <c r="RDP123" s="856"/>
      <c r="RDQ123" s="856"/>
      <c r="RDR123" s="856"/>
      <c r="RDS123" s="856"/>
      <c r="RDT123" s="856"/>
      <c r="RDU123" s="856"/>
      <c r="RDV123" s="856"/>
      <c r="RDW123" s="856"/>
      <c r="RDX123" s="856"/>
      <c r="RDY123" s="856"/>
      <c r="RDZ123" s="856"/>
      <c r="REA123" s="856"/>
      <c r="REB123" s="856"/>
      <c r="REC123" s="856"/>
      <c r="RED123" s="856"/>
      <c r="REE123" s="856"/>
      <c r="REF123" s="856"/>
      <c r="REG123" s="856"/>
      <c r="REH123" s="856"/>
      <c r="REI123" s="856"/>
      <c r="REJ123" s="856"/>
      <c r="REK123" s="856"/>
      <c r="REL123" s="856"/>
      <c r="REM123" s="856"/>
      <c r="REN123" s="856"/>
      <c r="REO123" s="856"/>
      <c r="REP123" s="856"/>
      <c r="REQ123" s="856"/>
      <c r="RER123" s="856"/>
      <c r="RES123" s="856"/>
      <c r="RET123" s="856"/>
      <c r="REU123" s="856"/>
      <c r="REV123" s="856"/>
      <c r="REW123" s="856"/>
      <c r="REX123" s="856"/>
      <c r="REY123" s="856"/>
      <c r="REZ123" s="856"/>
      <c r="RFA123" s="856"/>
      <c r="RFB123" s="856"/>
      <c r="RFC123" s="856"/>
      <c r="RFD123" s="856"/>
      <c r="RFE123" s="856"/>
      <c r="RFF123" s="856"/>
      <c r="RFG123" s="856"/>
      <c r="RFH123" s="856"/>
      <c r="RFI123" s="856"/>
      <c r="RFJ123" s="856"/>
      <c r="RFK123" s="856"/>
      <c r="RFL123" s="856"/>
      <c r="RFM123" s="856"/>
      <c r="RFN123" s="856"/>
      <c r="RFO123" s="856"/>
      <c r="RFP123" s="856"/>
      <c r="RFQ123" s="856"/>
      <c r="RFR123" s="856"/>
      <c r="RFS123" s="856"/>
      <c r="RFT123" s="856"/>
      <c r="RFU123" s="856"/>
      <c r="RFV123" s="856"/>
      <c r="RFW123" s="856"/>
      <c r="RFX123" s="856"/>
      <c r="RFY123" s="856"/>
      <c r="RFZ123" s="856"/>
      <c r="RGA123" s="856"/>
      <c r="RGB123" s="856"/>
      <c r="RGC123" s="856"/>
      <c r="RGD123" s="856"/>
      <c r="RGE123" s="856"/>
      <c r="RGF123" s="856"/>
      <c r="RGG123" s="856"/>
      <c r="RGH123" s="856"/>
      <c r="RGI123" s="856"/>
      <c r="RGJ123" s="856"/>
      <c r="RGK123" s="856"/>
      <c r="RGL123" s="856"/>
      <c r="RGM123" s="856"/>
      <c r="RGN123" s="856"/>
      <c r="RGO123" s="856"/>
      <c r="RGP123" s="856"/>
      <c r="RGQ123" s="856"/>
      <c r="RGR123" s="856"/>
      <c r="RGS123" s="856"/>
      <c r="RGT123" s="856"/>
      <c r="RGU123" s="856"/>
      <c r="RGV123" s="856"/>
      <c r="RGW123" s="856"/>
      <c r="RGX123" s="856"/>
      <c r="RGY123" s="856"/>
      <c r="RGZ123" s="856"/>
      <c r="RHA123" s="856"/>
      <c r="RHB123" s="856"/>
      <c r="RHC123" s="856"/>
      <c r="RHD123" s="856"/>
      <c r="RHE123" s="856"/>
      <c r="RHF123" s="856"/>
      <c r="RHG123" s="856"/>
      <c r="RHH123" s="856"/>
      <c r="RHI123" s="856"/>
      <c r="RHJ123" s="856"/>
      <c r="RHK123" s="856"/>
      <c r="RHL123" s="856"/>
      <c r="RHM123" s="856"/>
      <c r="RHN123" s="856"/>
      <c r="RHO123" s="856"/>
      <c r="RHP123" s="856"/>
      <c r="RHQ123" s="856"/>
      <c r="RHR123" s="856"/>
      <c r="RHS123" s="856"/>
      <c r="RHT123" s="856"/>
      <c r="RHU123" s="856"/>
      <c r="RHV123" s="856"/>
      <c r="RHW123" s="856"/>
      <c r="RHX123" s="856"/>
      <c r="RHY123" s="856"/>
      <c r="RHZ123" s="856"/>
      <c r="RIA123" s="856"/>
      <c r="RIB123" s="856"/>
      <c r="RIC123" s="856"/>
      <c r="RID123" s="856"/>
      <c r="RIE123" s="856"/>
      <c r="RIF123" s="856"/>
      <c r="RIG123" s="856"/>
      <c r="RIH123" s="856"/>
      <c r="RII123" s="856"/>
      <c r="RIJ123" s="856"/>
      <c r="RIK123" s="856"/>
      <c r="RIL123" s="856"/>
      <c r="RIM123" s="856"/>
      <c r="RIN123" s="856"/>
      <c r="RIO123" s="856"/>
      <c r="RIP123" s="856"/>
      <c r="RIQ123" s="856"/>
      <c r="RIR123" s="856"/>
      <c r="RIS123" s="856"/>
      <c r="RIT123" s="856"/>
      <c r="RIU123" s="856"/>
      <c r="RIV123" s="856"/>
      <c r="RIW123" s="856"/>
      <c r="RIX123" s="856"/>
      <c r="RIY123" s="856"/>
      <c r="RIZ123" s="856"/>
      <c r="RJA123" s="856"/>
      <c r="RJB123" s="856"/>
      <c r="RJC123" s="856"/>
      <c r="RJD123" s="856"/>
      <c r="RJE123" s="856"/>
      <c r="RJF123" s="856"/>
      <c r="RJG123" s="856"/>
      <c r="RJH123" s="856"/>
      <c r="RJI123" s="856"/>
      <c r="RJJ123" s="856"/>
      <c r="RJK123" s="856"/>
      <c r="RJL123" s="856"/>
      <c r="RJM123" s="856"/>
      <c r="RJN123" s="856"/>
      <c r="RJO123" s="856"/>
      <c r="RJP123" s="856"/>
      <c r="RJQ123" s="856"/>
      <c r="RJR123" s="856"/>
      <c r="RJS123" s="856"/>
      <c r="RJT123" s="856"/>
      <c r="RJU123" s="856"/>
      <c r="RJV123" s="856"/>
      <c r="RJW123" s="856"/>
      <c r="RJX123" s="856"/>
      <c r="RJY123" s="856"/>
      <c r="RJZ123" s="856"/>
      <c r="RKA123" s="856"/>
      <c r="RKB123" s="856"/>
      <c r="RKC123" s="856"/>
      <c r="RKD123" s="856"/>
      <c r="RKE123" s="856"/>
      <c r="RKF123" s="856"/>
      <c r="RKG123" s="856"/>
      <c r="RKH123" s="856"/>
      <c r="RKI123" s="856"/>
      <c r="RKJ123" s="856"/>
      <c r="RKK123" s="856"/>
      <c r="RKL123" s="856"/>
      <c r="RKM123" s="856"/>
      <c r="RKN123" s="856"/>
      <c r="RKO123" s="856"/>
      <c r="RKP123" s="856"/>
      <c r="RKQ123" s="856"/>
      <c r="RKR123" s="856"/>
      <c r="RKS123" s="856"/>
      <c r="RKT123" s="856"/>
      <c r="RKU123" s="856"/>
      <c r="RKV123" s="856"/>
      <c r="RKW123" s="856"/>
      <c r="RKX123" s="856"/>
      <c r="RKY123" s="856"/>
      <c r="RKZ123" s="856"/>
      <c r="RLA123" s="856"/>
      <c r="RLB123" s="856"/>
      <c r="RLC123" s="856"/>
      <c r="RLD123" s="856"/>
      <c r="RLE123" s="856"/>
      <c r="RLF123" s="856"/>
      <c r="RLG123" s="856"/>
      <c r="RLH123" s="856"/>
      <c r="RLI123" s="856"/>
      <c r="RLJ123" s="856"/>
      <c r="RLK123" s="856"/>
      <c r="RLL123" s="856"/>
      <c r="RLM123" s="856"/>
      <c r="RLN123" s="856"/>
      <c r="RLO123" s="856"/>
      <c r="RLP123" s="856"/>
      <c r="RLQ123" s="856"/>
      <c r="RLR123" s="856"/>
      <c r="RLS123" s="856"/>
      <c r="RLT123" s="856"/>
      <c r="RLU123" s="856"/>
      <c r="RLV123" s="856"/>
      <c r="RLW123" s="856"/>
      <c r="RLX123" s="856"/>
      <c r="RLY123" s="856"/>
      <c r="RLZ123" s="856"/>
      <c r="RMA123" s="856"/>
      <c r="RMB123" s="856"/>
      <c r="RMC123" s="856"/>
      <c r="RMD123" s="856"/>
      <c r="RME123" s="856"/>
      <c r="RMF123" s="856"/>
      <c r="RMG123" s="856"/>
      <c r="RMH123" s="856"/>
      <c r="RMI123" s="856"/>
      <c r="RMJ123" s="856"/>
      <c r="RMK123" s="856"/>
      <c r="RML123" s="856"/>
      <c r="RMM123" s="856"/>
      <c r="RMN123" s="856"/>
      <c r="RMO123" s="856"/>
      <c r="RMP123" s="856"/>
      <c r="RMQ123" s="856"/>
      <c r="RMR123" s="856"/>
      <c r="RMS123" s="856"/>
      <c r="RMT123" s="856"/>
      <c r="RMU123" s="856"/>
      <c r="RMV123" s="856"/>
      <c r="RMW123" s="856"/>
      <c r="RMX123" s="856"/>
      <c r="RMY123" s="856"/>
      <c r="RMZ123" s="856"/>
      <c r="RNA123" s="856"/>
      <c r="RNB123" s="856"/>
      <c r="RNC123" s="856"/>
      <c r="RND123" s="856"/>
      <c r="RNE123" s="856"/>
      <c r="RNF123" s="856"/>
      <c r="RNG123" s="856"/>
      <c r="RNH123" s="856"/>
      <c r="RNI123" s="856"/>
      <c r="RNJ123" s="856"/>
      <c r="RNK123" s="856"/>
      <c r="RNL123" s="856"/>
      <c r="RNM123" s="856"/>
      <c r="RNN123" s="856"/>
      <c r="RNO123" s="856"/>
      <c r="RNP123" s="856"/>
      <c r="RNQ123" s="856"/>
      <c r="RNR123" s="856"/>
      <c r="RNS123" s="856"/>
      <c r="RNT123" s="856"/>
      <c r="RNU123" s="856"/>
      <c r="RNV123" s="856"/>
      <c r="RNW123" s="856"/>
      <c r="RNX123" s="856"/>
      <c r="RNY123" s="856"/>
      <c r="RNZ123" s="856"/>
      <c r="ROA123" s="856"/>
      <c r="ROB123" s="856"/>
      <c r="ROC123" s="856"/>
      <c r="ROD123" s="856"/>
      <c r="ROE123" s="856"/>
      <c r="ROF123" s="856"/>
      <c r="ROG123" s="856"/>
      <c r="ROH123" s="856"/>
      <c r="ROI123" s="856"/>
      <c r="ROJ123" s="856"/>
      <c r="ROK123" s="856"/>
      <c r="ROL123" s="856"/>
      <c r="ROM123" s="856"/>
      <c r="RON123" s="856"/>
      <c r="ROO123" s="856"/>
      <c r="ROP123" s="856"/>
      <c r="ROQ123" s="856"/>
      <c r="ROR123" s="856"/>
      <c r="ROS123" s="856"/>
      <c r="ROT123" s="856"/>
      <c r="ROU123" s="856"/>
      <c r="ROV123" s="856"/>
      <c r="ROW123" s="856"/>
      <c r="ROX123" s="856"/>
      <c r="ROY123" s="856"/>
      <c r="ROZ123" s="856"/>
      <c r="RPA123" s="856"/>
      <c r="RPB123" s="856"/>
      <c r="RPC123" s="856"/>
      <c r="RPD123" s="856"/>
      <c r="RPE123" s="856"/>
      <c r="RPF123" s="856"/>
      <c r="RPG123" s="856"/>
      <c r="RPH123" s="856"/>
      <c r="RPI123" s="856"/>
      <c r="RPJ123" s="856"/>
      <c r="RPK123" s="856"/>
      <c r="RPL123" s="856"/>
      <c r="RPM123" s="856"/>
      <c r="RPN123" s="856"/>
      <c r="RPO123" s="856"/>
      <c r="RPP123" s="856"/>
      <c r="RPQ123" s="856"/>
      <c r="RPR123" s="856"/>
      <c r="RPS123" s="856"/>
      <c r="RPT123" s="856"/>
      <c r="RPU123" s="856"/>
      <c r="RPV123" s="856"/>
      <c r="RPW123" s="856"/>
      <c r="RPX123" s="856"/>
      <c r="RPY123" s="856"/>
      <c r="RPZ123" s="856"/>
      <c r="RQA123" s="856"/>
      <c r="RQB123" s="856"/>
      <c r="RQC123" s="856"/>
      <c r="RQD123" s="856"/>
      <c r="RQE123" s="856"/>
      <c r="RQF123" s="856"/>
      <c r="RQG123" s="856"/>
      <c r="RQH123" s="856"/>
      <c r="RQI123" s="856"/>
      <c r="RQJ123" s="856"/>
      <c r="RQK123" s="856"/>
      <c r="RQL123" s="856"/>
      <c r="RQM123" s="856"/>
      <c r="RQN123" s="856"/>
      <c r="RQO123" s="856"/>
      <c r="RQP123" s="856"/>
      <c r="RQQ123" s="856"/>
      <c r="RQR123" s="856"/>
      <c r="RQS123" s="856"/>
      <c r="RQT123" s="856"/>
      <c r="RQU123" s="856"/>
      <c r="RQV123" s="856"/>
      <c r="RQW123" s="856"/>
      <c r="RQX123" s="856"/>
      <c r="RQY123" s="856"/>
      <c r="RQZ123" s="856"/>
      <c r="RRA123" s="856"/>
      <c r="RRB123" s="856"/>
      <c r="RRC123" s="856"/>
      <c r="RRD123" s="856"/>
      <c r="RRE123" s="856"/>
      <c r="RRF123" s="856"/>
      <c r="RRG123" s="856"/>
      <c r="RRH123" s="856"/>
      <c r="RRI123" s="856"/>
      <c r="RRJ123" s="856"/>
      <c r="RRK123" s="856"/>
      <c r="RRL123" s="856"/>
      <c r="RRM123" s="856"/>
      <c r="RRN123" s="856"/>
      <c r="RRO123" s="856"/>
      <c r="RRP123" s="856"/>
      <c r="RRQ123" s="856"/>
      <c r="RRR123" s="856"/>
      <c r="RRS123" s="856"/>
      <c r="RRT123" s="856"/>
      <c r="RRU123" s="856"/>
      <c r="RRV123" s="856"/>
      <c r="RRW123" s="856"/>
      <c r="RRX123" s="856"/>
      <c r="RRY123" s="856"/>
      <c r="RRZ123" s="856"/>
      <c r="RSA123" s="856"/>
      <c r="RSB123" s="856"/>
      <c r="RSC123" s="856"/>
      <c r="RSD123" s="856"/>
      <c r="RSE123" s="856"/>
      <c r="RSF123" s="856"/>
      <c r="RSG123" s="856"/>
      <c r="RSH123" s="856"/>
      <c r="RSI123" s="856"/>
      <c r="RSJ123" s="856"/>
      <c r="RSK123" s="856"/>
      <c r="RSL123" s="856"/>
      <c r="RSM123" s="856"/>
      <c r="RSN123" s="856"/>
      <c r="RSO123" s="856"/>
      <c r="RSP123" s="856"/>
      <c r="RSQ123" s="856"/>
      <c r="RSR123" s="856"/>
      <c r="RSS123" s="856"/>
      <c r="RST123" s="856"/>
      <c r="RSU123" s="856"/>
      <c r="RSV123" s="856"/>
      <c r="RSW123" s="856"/>
      <c r="RSX123" s="856"/>
      <c r="RSY123" s="856"/>
      <c r="RSZ123" s="856"/>
      <c r="RTA123" s="856"/>
      <c r="RTB123" s="856"/>
      <c r="RTC123" s="856"/>
      <c r="RTD123" s="856"/>
      <c r="RTE123" s="856"/>
      <c r="RTF123" s="856"/>
      <c r="RTG123" s="856"/>
      <c r="RTH123" s="856"/>
      <c r="RTI123" s="856"/>
      <c r="RTJ123" s="856"/>
      <c r="RTK123" s="856"/>
      <c r="RTL123" s="856"/>
      <c r="RTM123" s="856"/>
      <c r="RTN123" s="856"/>
      <c r="RTO123" s="856"/>
      <c r="RTP123" s="856"/>
      <c r="RTQ123" s="856"/>
      <c r="RTR123" s="856"/>
      <c r="RTS123" s="856"/>
      <c r="RTT123" s="856"/>
      <c r="RTU123" s="856"/>
      <c r="RTV123" s="856"/>
      <c r="RTW123" s="856"/>
      <c r="RTX123" s="856"/>
      <c r="RTY123" s="856"/>
      <c r="RTZ123" s="856"/>
      <c r="RUA123" s="856"/>
      <c r="RUB123" s="856"/>
      <c r="RUC123" s="856"/>
      <c r="RUD123" s="856"/>
      <c r="RUE123" s="856"/>
      <c r="RUF123" s="856"/>
      <c r="RUG123" s="856"/>
      <c r="RUH123" s="856"/>
      <c r="RUI123" s="856"/>
      <c r="RUJ123" s="856"/>
      <c r="RUK123" s="856"/>
      <c r="RUL123" s="856"/>
      <c r="RUM123" s="856"/>
      <c r="RUN123" s="856"/>
      <c r="RUO123" s="856"/>
      <c r="RUP123" s="856"/>
      <c r="RUQ123" s="856"/>
      <c r="RUR123" s="856"/>
      <c r="RUS123" s="856"/>
      <c r="RUT123" s="856"/>
      <c r="RUU123" s="856"/>
      <c r="RUV123" s="856"/>
      <c r="RUW123" s="856"/>
      <c r="RUX123" s="856"/>
      <c r="RUY123" s="856"/>
      <c r="RUZ123" s="856"/>
      <c r="RVA123" s="856"/>
      <c r="RVB123" s="856"/>
      <c r="RVC123" s="856"/>
      <c r="RVD123" s="856"/>
      <c r="RVE123" s="856"/>
      <c r="RVF123" s="856"/>
      <c r="RVG123" s="856"/>
      <c r="RVH123" s="856"/>
      <c r="RVI123" s="856"/>
      <c r="RVJ123" s="856"/>
      <c r="RVK123" s="856"/>
      <c r="RVL123" s="856"/>
      <c r="RVM123" s="856"/>
      <c r="RVN123" s="856"/>
      <c r="RVO123" s="856"/>
      <c r="RVP123" s="856"/>
      <c r="RVQ123" s="856"/>
      <c r="RVR123" s="856"/>
      <c r="RVS123" s="856"/>
      <c r="RVT123" s="856"/>
      <c r="RVU123" s="856"/>
      <c r="RVV123" s="856"/>
      <c r="RVW123" s="856"/>
      <c r="RVX123" s="856"/>
      <c r="RVY123" s="856"/>
      <c r="RVZ123" s="856"/>
      <c r="RWA123" s="856"/>
      <c r="RWB123" s="856"/>
      <c r="RWC123" s="856"/>
      <c r="RWD123" s="856"/>
      <c r="RWE123" s="856"/>
      <c r="RWF123" s="856"/>
      <c r="RWG123" s="856"/>
      <c r="RWH123" s="856"/>
      <c r="RWI123" s="856"/>
      <c r="RWJ123" s="856"/>
      <c r="RWK123" s="856"/>
      <c r="RWL123" s="856"/>
      <c r="RWM123" s="856"/>
      <c r="RWN123" s="856"/>
      <c r="RWO123" s="856"/>
      <c r="RWP123" s="856"/>
      <c r="RWQ123" s="856"/>
      <c r="RWR123" s="856"/>
      <c r="RWS123" s="856"/>
      <c r="RWT123" s="856"/>
      <c r="RWU123" s="856"/>
      <c r="RWV123" s="856"/>
      <c r="RWW123" s="856"/>
      <c r="RWX123" s="856"/>
      <c r="RWY123" s="856"/>
      <c r="RWZ123" s="856"/>
      <c r="RXA123" s="856"/>
      <c r="RXB123" s="856"/>
      <c r="RXC123" s="856"/>
      <c r="RXD123" s="856"/>
      <c r="RXE123" s="856"/>
      <c r="RXF123" s="856"/>
      <c r="RXG123" s="856"/>
      <c r="RXH123" s="856"/>
      <c r="RXI123" s="856"/>
      <c r="RXJ123" s="856"/>
      <c r="RXK123" s="856"/>
      <c r="RXL123" s="856"/>
      <c r="RXM123" s="856"/>
      <c r="RXN123" s="856"/>
      <c r="RXO123" s="856"/>
      <c r="RXP123" s="856"/>
      <c r="RXQ123" s="856"/>
      <c r="RXR123" s="856"/>
      <c r="RXS123" s="856"/>
      <c r="RXT123" s="856"/>
      <c r="RXU123" s="856"/>
      <c r="RXV123" s="856"/>
      <c r="RXW123" s="856"/>
      <c r="RXX123" s="856"/>
      <c r="RXY123" s="856"/>
      <c r="RXZ123" s="856"/>
      <c r="RYA123" s="856"/>
      <c r="RYB123" s="856"/>
      <c r="RYC123" s="856"/>
      <c r="RYD123" s="856"/>
      <c r="RYE123" s="856"/>
      <c r="RYF123" s="856"/>
      <c r="RYG123" s="856"/>
      <c r="RYH123" s="856"/>
      <c r="RYI123" s="856"/>
      <c r="RYJ123" s="856"/>
      <c r="RYK123" s="856"/>
      <c r="RYL123" s="856"/>
      <c r="RYM123" s="856"/>
      <c r="RYN123" s="856"/>
      <c r="RYO123" s="856"/>
      <c r="RYP123" s="856"/>
      <c r="RYQ123" s="856"/>
      <c r="RYR123" s="856"/>
      <c r="RYS123" s="856"/>
      <c r="RYT123" s="856"/>
      <c r="RYU123" s="856"/>
      <c r="RYV123" s="856"/>
      <c r="RYW123" s="856"/>
      <c r="RYX123" s="856"/>
      <c r="RYY123" s="856"/>
      <c r="RYZ123" s="856"/>
      <c r="RZA123" s="856"/>
      <c r="RZB123" s="856"/>
      <c r="RZC123" s="856"/>
      <c r="RZD123" s="856"/>
      <c r="RZE123" s="856"/>
      <c r="RZF123" s="856"/>
      <c r="RZG123" s="856"/>
      <c r="RZH123" s="856"/>
      <c r="RZI123" s="856"/>
      <c r="RZJ123" s="856"/>
      <c r="RZK123" s="856"/>
      <c r="RZL123" s="856"/>
      <c r="RZM123" s="856"/>
      <c r="RZN123" s="856"/>
      <c r="RZO123" s="856"/>
      <c r="RZP123" s="856"/>
      <c r="RZQ123" s="856"/>
      <c r="RZR123" s="856"/>
      <c r="RZS123" s="856"/>
      <c r="RZT123" s="856"/>
      <c r="RZU123" s="856"/>
      <c r="RZV123" s="856"/>
      <c r="RZW123" s="856"/>
      <c r="RZX123" s="856"/>
      <c r="RZY123" s="856"/>
      <c r="RZZ123" s="856"/>
      <c r="SAA123" s="856"/>
      <c r="SAB123" s="856"/>
      <c r="SAC123" s="856"/>
      <c r="SAD123" s="856"/>
      <c r="SAE123" s="856"/>
      <c r="SAF123" s="856"/>
      <c r="SAG123" s="856"/>
      <c r="SAH123" s="856"/>
      <c r="SAI123" s="856"/>
      <c r="SAJ123" s="856"/>
      <c r="SAK123" s="856"/>
      <c r="SAL123" s="856"/>
      <c r="SAM123" s="856"/>
      <c r="SAN123" s="856"/>
      <c r="SAO123" s="856"/>
      <c r="SAP123" s="856"/>
      <c r="SAQ123" s="856"/>
      <c r="SAR123" s="856"/>
      <c r="SAS123" s="856"/>
      <c r="SAT123" s="856"/>
      <c r="SAU123" s="856"/>
      <c r="SAV123" s="856"/>
      <c r="SAW123" s="856"/>
      <c r="SAX123" s="856"/>
      <c r="SAY123" s="856"/>
      <c r="SAZ123" s="856"/>
      <c r="SBA123" s="856"/>
      <c r="SBB123" s="856"/>
      <c r="SBC123" s="856"/>
      <c r="SBD123" s="856"/>
      <c r="SBE123" s="856"/>
      <c r="SBF123" s="856"/>
      <c r="SBG123" s="856"/>
      <c r="SBH123" s="856"/>
      <c r="SBI123" s="856"/>
      <c r="SBJ123" s="856"/>
      <c r="SBK123" s="856"/>
      <c r="SBL123" s="856"/>
      <c r="SBM123" s="856"/>
      <c r="SBN123" s="856"/>
      <c r="SBO123" s="856"/>
      <c r="SBP123" s="856"/>
      <c r="SBQ123" s="856"/>
      <c r="SBR123" s="856"/>
      <c r="SBS123" s="856"/>
      <c r="SBT123" s="856"/>
      <c r="SBU123" s="856"/>
      <c r="SBV123" s="856"/>
      <c r="SBW123" s="856"/>
      <c r="SBX123" s="856"/>
      <c r="SBY123" s="856"/>
      <c r="SBZ123" s="856"/>
      <c r="SCA123" s="856"/>
      <c r="SCB123" s="856"/>
      <c r="SCC123" s="856"/>
      <c r="SCD123" s="856"/>
      <c r="SCE123" s="856"/>
      <c r="SCF123" s="856"/>
      <c r="SCG123" s="856"/>
      <c r="SCH123" s="856"/>
      <c r="SCI123" s="856"/>
      <c r="SCJ123" s="856"/>
      <c r="SCK123" s="856"/>
      <c r="SCL123" s="856"/>
      <c r="SCM123" s="856"/>
      <c r="SCN123" s="856"/>
      <c r="SCO123" s="856"/>
      <c r="SCP123" s="856"/>
      <c r="SCQ123" s="856"/>
      <c r="SCR123" s="856"/>
      <c r="SCS123" s="856"/>
      <c r="SCT123" s="856"/>
      <c r="SCU123" s="856"/>
      <c r="SCV123" s="856"/>
      <c r="SCW123" s="856"/>
      <c r="SCX123" s="856"/>
      <c r="SCY123" s="856"/>
      <c r="SCZ123" s="856"/>
      <c r="SDA123" s="856"/>
      <c r="SDB123" s="856"/>
      <c r="SDC123" s="856"/>
      <c r="SDD123" s="856"/>
      <c r="SDE123" s="856"/>
      <c r="SDF123" s="856"/>
      <c r="SDG123" s="856"/>
      <c r="SDH123" s="856"/>
      <c r="SDI123" s="856"/>
      <c r="SDJ123" s="856"/>
      <c r="SDK123" s="856"/>
      <c r="SDL123" s="856"/>
      <c r="SDM123" s="856"/>
      <c r="SDN123" s="856"/>
      <c r="SDO123" s="856"/>
      <c r="SDP123" s="856"/>
      <c r="SDQ123" s="856"/>
      <c r="SDR123" s="856"/>
      <c r="SDS123" s="856"/>
      <c r="SDT123" s="856"/>
      <c r="SDU123" s="856"/>
      <c r="SDV123" s="856"/>
      <c r="SDW123" s="856"/>
      <c r="SDX123" s="856"/>
      <c r="SDY123" s="856"/>
      <c r="SDZ123" s="856"/>
      <c r="SEA123" s="856"/>
      <c r="SEB123" s="856"/>
      <c r="SEC123" s="856"/>
      <c r="SED123" s="856"/>
      <c r="SEE123" s="856"/>
      <c r="SEF123" s="856"/>
      <c r="SEG123" s="856"/>
      <c r="SEH123" s="856"/>
      <c r="SEI123" s="856"/>
      <c r="SEJ123" s="856"/>
      <c r="SEK123" s="856"/>
      <c r="SEL123" s="856"/>
      <c r="SEM123" s="856"/>
      <c r="SEN123" s="856"/>
      <c r="SEO123" s="856"/>
      <c r="SEP123" s="856"/>
      <c r="SEQ123" s="856"/>
      <c r="SER123" s="856"/>
      <c r="SES123" s="856"/>
      <c r="SET123" s="856"/>
      <c r="SEU123" s="856"/>
      <c r="SEV123" s="856"/>
      <c r="SEW123" s="856"/>
      <c r="SEX123" s="856"/>
      <c r="SEY123" s="856"/>
      <c r="SEZ123" s="856"/>
      <c r="SFA123" s="856"/>
      <c r="SFB123" s="856"/>
      <c r="SFC123" s="856"/>
      <c r="SFD123" s="856"/>
      <c r="SFE123" s="856"/>
      <c r="SFF123" s="856"/>
      <c r="SFG123" s="856"/>
      <c r="SFH123" s="856"/>
      <c r="SFI123" s="856"/>
      <c r="SFJ123" s="856"/>
      <c r="SFK123" s="856"/>
      <c r="SFL123" s="856"/>
      <c r="SFM123" s="856"/>
      <c r="SFN123" s="856"/>
      <c r="SFO123" s="856"/>
      <c r="SFP123" s="856"/>
      <c r="SFQ123" s="856"/>
      <c r="SFR123" s="856"/>
      <c r="SFS123" s="856"/>
      <c r="SFT123" s="856"/>
      <c r="SFU123" s="856"/>
      <c r="SFV123" s="856"/>
      <c r="SFW123" s="856"/>
      <c r="SFX123" s="856"/>
      <c r="SFY123" s="856"/>
      <c r="SFZ123" s="856"/>
      <c r="SGA123" s="856"/>
      <c r="SGB123" s="856"/>
      <c r="SGC123" s="856"/>
      <c r="SGD123" s="856"/>
      <c r="SGE123" s="856"/>
      <c r="SGF123" s="856"/>
      <c r="SGG123" s="856"/>
      <c r="SGH123" s="856"/>
      <c r="SGI123" s="856"/>
      <c r="SGJ123" s="856"/>
      <c r="SGK123" s="856"/>
      <c r="SGL123" s="856"/>
      <c r="SGM123" s="856"/>
      <c r="SGN123" s="856"/>
      <c r="SGO123" s="856"/>
      <c r="SGP123" s="856"/>
      <c r="SGQ123" s="856"/>
      <c r="SGR123" s="856"/>
      <c r="SGS123" s="856"/>
      <c r="SGT123" s="856"/>
      <c r="SGU123" s="856"/>
      <c r="SGV123" s="856"/>
      <c r="SGW123" s="856"/>
      <c r="SGX123" s="856"/>
      <c r="SGY123" s="856"/>
      <c r="SGZ123" s="856"/>
      <c r="SHA123" s="856"/>
      <c r="SHB123" s="856"/>
      <c r="SHC123" s="856"/>
      <c r="SHD123" s="856"/>
      <c r="SHE123" s="856"/>
      <c r="SHF123" s="856"/>
      <c r="SHG123" s="856"/>
      <c r="SHH123" s="856"/>
      <c r="SHI123" s="856"/>
      <c r="SHJ123" s="856"/>
      <c r="SHK123" s="856"/>
      <c r="SHL123" s="856"/>
      <c r="SHM123" s="856"/>
      <c r="SHN123" s="856"/>
      <c r="SHO123" s="856"/>
      <c r="SHP123" s="856"/>
      <c r="SHQ123" s="856"/>
      <c r="SHR123" s="856"/>
      <c r="SHS123" s="856"/>
      <c r="SHT123" s="856"/>
      <c r="SHU123" s="856"/>
      <c r="SHV123" s="856"/>
      <c r="SHW123" s="856"/>
      <c r="SHX123" s="856"/>
      <c r="SHY123" s="856"/>
      <c r="SHZ123" s="856"/>
      <c r="SIA123" s="856"/>
      <c r="SIB123" s="856"/>
      <c r="SIC123" s="856"/>
      <c r="SID123" s="856"/>
      <c r="SIE123" s="856"/>
      <c r="SIF123" s="856"/>
      <c r="SIG123" s="856"/>
      <c r="SIH123" s="856"/>
      <c r="SII123" s="856"/>
      <c r="SIJ123" s="856"/>
      <c r="SIK123" s="856"/>
      <c r="SIL123" s="856"/>
      <c r="SIM123" s="856"/>
      <c r="SIN123" s="856"/>
      <c r="SIO123" s="856"/>
      <c r="SIP123" s="856"/>
      <c r="SIQ123" s="856"/>
      <c r="SIR123" s="856"/>
      <c r="SIS123" s="856"/>
      <c r="SIT123" s="856"/>
      <c r="SIU123" s="856"/>
      <c r="SIV123" s="856"/>
      <c r="SIW123" s="856"/>
      <c r="SIX123" s="856"/>
      <c r="SIY123" s="856"/>
      <c r="SIZ123" s="856"/>
      <c r="SJA123" s="856"/>
      <c r="SJB123" s="856"/>
      <c r="SJC123" s="856"/>
      <c r="SJD123" s="856"/>
      <c r="SJE123" s="856"/>
      <c r="SJF123" s="856"/>
      <c r="SJG123" s="856"/>
      <c r="SJH123" s="856"/>
      <c r="SJI123" s="856"/>
      <c r="SJJ123" s="856"/>
      <c r="SJK123" s="856"/>
      <c r="SJL123" s="856"/>
      <c r="SJM123" s="856"/>
      <c r="SJN123" s="856"/>
      <c r="SJO123" s="856"/>
      <c r="SJP123" s="856"/>
      <c r="SJQ123" s="856"/>
      <c r="SJR123" s="856"/>
      <c r="SJS123" s="856"/>
      <c r="SJT123" s="856"/>
      <c r="SJU123" s="856"/>
      <c r="SJV123" s="856"/>
      <c r="SJW123" s="856"/>
      <c r="SJX123" s="856"/>
      <c r="SJY123" s="856"/>
      <c r="SJZ123" s="856"/>
      <c r="SKA123" s="856"/>
      <c r="SKB123" s="856"/>
      <c r="SKC123" s="856"/>
      <c r="SKD123" s="856"/>
      <c r="SKE123" s="856"/>
      <c r="SKF123" s="856"/>
      <c r="SKG123" s="856"/>
      <c r="SKH123" s="856"/>
      <c r="SKI123" s="856"/>
      <c r="SKJ123" s="856"/>
      <c r="SKK123" s="856"/>
      <c r="SKL123" s="856"/>
      <c r="SKM123" s="856"/>
      <c r="SKN123" s="856"/>
      <c r="SKO123" s="856"/>
      <c r="SKP123" s="856"/>
      <c r="SKQ123" s="856"/>
      <c r="SKR123" s="856"/>
      <c r="SKS123" s="856"/>
      <c r="SKT123" s="856"/>
      <c r="SKU123" s="856"/>
      <c r="SKV123" s="856"/>
      <c r="SKW123" s="856"/>
      <c r="SKX123" s="856"/>
      <c r="SKY123" s="856"/>
      <c r="SKZ123" s="856"/>
      <c r="SLA123" s="856"/>
      <c r="SLB123" s="856"/>
      <c r="SLC123" s="856"/>
      <c r="SLD123" s="856"/>
      <c r="SLE123" s="856"/>
      <c r="SLF123" s="856"/>
      <c r="SLG123" s="856"/>
      <c r="SLH123" s="856"/>
      <c r="SLI123" s="856"/>
      <c r="SLJ123" s="856"/>
      <c r="SLK123" s="856"/>
      <c r="SLL123" s="856"/>
      <c r="SLM123" s="856"/>
      <c r="SLN123" s="856"/>
      <c r="SLO123" s="856"/>
      <c r="SLP123" s="856"/>
      <c r="SLQ123" s="856"/>
      <c r="SLR123" s="856"/>
      <c r="SLS123" s="856"/>
      <c r="SLT123" s="856"/>
      <c r="SLU123" s="856"/>
      <c r="SLV123" s="856"/>
      <c r="SLW123" s="856"/>
      <c r="SLX123" s="856"/>
      <c r="SLY123" s="856"/>
      <c r="SLZ123" s="856"/>
      <c r="SMA123" s="856"/>
      <c r="SMB123" s="856"/>
      <c r="SMC123" s="856"/>
      <c r="SMD123" s="856"/>
      <c r="SME123" s="856"/>
      <c r="SMF123" s="856"/>
      <c r="SMG123" s="856"/>
      <c r="SMH123" s="856"/>
      <c r="SMI123" s="856"/>
      <c r="SMJ123" s="856"/>
      <c r="SMK123" s="856"/>
      <c r="SML123" s="856"/>
      <c r="SMM123" s="856"/>
      <c r="SMN123" s="856"/>
      <c r="SMO123" s="856"/>
      <c r="SMP123" s="856"/>
      <c r="SMQ123" s="856"/>
      <c r="SMR123" s="856"/>
      <c r="SMS123" s="856"/>
      <c r="SMT123" s="856"/>
      <c r="SMU123" s="856"/>
      <c r="SMV123" s="856"/>
      <c r="SMW123" s="856"/>
      <c r="SMX123" s="856"/>
      <c r="SMY123" s="856"/>
      <c r="SMZ123" s="856"/>
      <c r="SNA123" s="856"/>
      <c r="SNB123" s="856"/>
      <c r="SNC123" s="856"/>
      <c r="SND123" s="856"/>
      <c r="SNE123" s="856"/>
      <c r="SNF123" s="856"/>
      <c r="SNG123" s="856"/>
      <c r="SNH123" s="856"/>
      <c r="SNI123" s="856"/>
      <c r="SNJ123" s="856"/>
      <c r="SNK123" s="856"/>
      <c r="SNL123" s="856"/>
      <c r="SNM123" s="856"/>
      <c r="SNN123" s="856"/>
      <c r="SNO123" s="856"/>
      <c r="SNP123" s="856"/>
      <c r="SNQ123" s="856"/>
      <c r="SNR123" s="856"/>
      <c r="SNS123" s="856"/>
      <c r="SNT123" s="856"/>
      <c r="SNU123" s="856"/>
      <c r="SNV123" s="856"/>
      <c r="SNW123" s="856"/>
      <c r="SNX123" s="856"/>
      <c r="SNY123" s="856"/>
      <c r="SNZ123" s="856"/>
      <c r="SOA123" s="856"/>
      <c r="SOB123" s="856"/>
      <c r="SOC123" s="856"/>
      <c r="SOD123" s="856"/>
      <c r="SOE123" s="856"/>
      <c r="SOF123" s="856"/>
      <c r="SOG123" s="856"/>
      <c r="SOH123" s="856"/>
      <c r="SOI123" s="856"/>
      <c r="SOJ123" s="856"/>
      <c r="SOK123" s="856"/>
      <c r="SOL123" s="856"/>
      <c r="SOM123" s="856"/>
      <c r="SON123" s="856"/>
      <c r="SOO123" s="856"/>
      <c r="SOP123" s="856"/>
      <c r="SOQ123" s="856"/>
      <c r="SOR123" s="856"/>
      <c r="SOS123" s="856"/>
      <c r="SOT123" s="856"/>
      <c r="SOU123" s="856"/>
      <c r="SOV123" s="856"/>
      <c r="SOW123" s="856"/>
      <c r="SOX123" s="856"/>
      <c r="SOY123" s="856"/>
      <c r="SOZ123" s="856"/>
      <c r="SPA123" s="856"/>
      <c r="SPB123" s="856"/>
      <c r="SPC123" s="856"/>
      <c r="SPD123" s="856"/>
      <c r="SPE123" s="856"/>
      <c r="SPF123" s="856"/>
      <c r="SPG123" s="856"/>
      <c r="SPH123" s="856"/>
      <c r="SPI123" s="856"/>
      <c r="SPJ123" s="856"/>
      <c r="SPK123" s="856"/>
      <c r="SPL123" s="856"/>
      <c r="SPM123" s="856"/>
      <c r="SPN123" s="856"/>
      <c r="SPO123" s="856"/>
      <c r="SPP123" s="856"/>
      <c r="SPQ123" s="856"/>
      <c r="SPR123" s="856"/>
      <c r="SPS123" s="856"/>
      <c r="SPT123" s="856"/>
      <c r="SPU123" s="856"/>
      <c r="SPV123" s="856"/>
      <c r="SPW123" s="856"/>
      <c r="SPX123" s="856"/>
      <c r="SPY123" s="856"/>
      <c r="SPZ123" s="856"/>
      <c r="SQA123" s="856"/>
      <c r="SQB123" s="856"/>
      <c r="SQC123" s="856"/>
      <c r="SQD123" s="856"/>
      <c r="SQE123" s="856"/>
      <c r="SQF123" s="856"/>
      <c r="SQG123" s="856"/>
      <c r="SQH123" s="856"/>
      <c r="SQI123" s="856"/>
      <c r="SQJ123" s="856"/>
      <c r="SQK123" s="856"/>
      <c r="SQL123" s="856"/>
      <c r="SQM123" s="856"/>
      <c r="SQN123" s="856"/>
      <c r="SQO123" s="856"/>
      <c r="SQP123" s="856"/>
      <c r="SQQ123" s="856"/>
      <c r="SQR123" s="856"/>
      <c r="SQS123" s="856"/>
      <c r="SQT123" s="856"/>
      <c r="SQU123" s="856"/>
      <c r="SQV123" s="856"/>
      <c r="SQW123" s="856"/>
      <c r="SQX123" s="856"/>
      <c r="SQY123" s="856"/>
      <c r="SQZ123" s="856"/>
      <c r="SRA123" s="856"/>
      <c r="SRB123" s="856"/>
      <c r="SRC123" s="856"/>
      <c r="SRD123" s="856"/>
      <c r="SRE123" s="856"/>
      <c r="SRF123" s="856"/>
      <c r="SRG123" s="856"/>
      <c r="SRH123" s="856"/>
      <c r="SRI123" s="856"/>
      <c r="SRJ123" s="856"/>
      <c r="SRK123" s="856"/>
      <c r="SRL123" s="856"/>
      <c r="SRM123" s="856"/>
      <c r="SRN123" s="856"/>
      <c r="SRO123" s="856"/>
      <c r="SRP123" s="856"/>
      <c r="SRQ123" s="856"/>
      <c r="SRR123" s="856"/>
      <c r="SRS123" s="856"/>
      <c r="SRT123" s="856"/>
      <c r="SRU123" s="856"/>
      <c r="SRV123" s="856"/>
      <c r="SRW123" s="856"/>
      <c r="SRX123" s="856"/>
      <c r="SRY123" s="856"/>
      <c r="SRZ123" s="856"/>
      <c r="SSA123" s="856"/>
      <c r="SSB123" s="856"/>
      <c r="SSC123" s="856"/>
      <c r="SSD123" s="856"/>
      <c r="SSE123" s="856"/>
      <c r="SSF123" s="856"/>
      <c r="SSG123" s="856"/>
      <c r="SSH123" s="856"/>
      <c r="SSI123" s="856"/>
      <c r="SSJ123" s="856"/>
      <c r="SSK123" s="856"/>
      <c r="SSL123" s="856"/>
      <c r="SSM123" s="856"/>
      <c r="SSN123" s="856"/>
      <c r="SSO123" s="856"/>
      <c r="SSP123" s="856"/>
      <c r="SSQ123" s="856"/>
      <c r="SSR123" s="856"/>
      <c r="SSS123" s="856"/>
      <c r="SST123" s="856"/>
      <c r="SSU123" s="856"/>
      <c r="SSV123" s="856"/>
      <c r="SSW123" s="856"/>
      <c r="SSX123" s="856"/>
      <c r="SSY123" s="856"/>
      <c r="SSZ123" s="856"/>
      <c r="STA123" s="856"/>
      <c r="STB123" s="856"/>
      <c r="STC123" s="856"/>
      <c r="STD123" s="856"/>
      <c r="STE123" s="856"/>
      <c r="STF123" s="856"/>
      <c r="STG123" s="856"/>
      <c r="STH123" s="856"/>
      <c r="STI123" s="856"/>
      <c r="STJ123" s="856"/>
      <c r="STK123" s="856"/>
      <c r="STL123" s="856"/>
      <c r="STM123" s="856"/>
      <c r="STN123" s="856"/>
      <c r="STO123" s="856"/>
      <c r="STP123" s="856"/>
      <c r="STQ123" s="856"/>
      <c r="STR123" s="856"/>
      <c r="STS123" s="856"/>
      <c r="STT123" s="856"/>
      <c r="STU123" s="856"/>
      <c r="STV123" s="856"/>
      <c r="STW123" s="856"/>
      <c r="STX123" s="856"/>
      <c r="STY123" s="856"/>
      <c r="STZ123" s="856"/>
      <c r="SUA123" s="856"/>
      <c r="SUB123" s="856"/>
      <c r="SUC123" s="856"/>
      <c r="SUD123" s="856"/>
      <c r="SUE123" s="856"/>
      <c r="SUF123" s="856"/>
      <c r="SUG123" s="856"/>
      <c r="SUH123" s="856"/>
      <c r="SUI123" s="856"/>
      <c r="SUJ123" s="856"/>
      <c r="SUK123" s="856"/>
      <c r="SUL123" s="856"/>
      <c r="SUM123" s="856"/>
      <c r="SUN123" s="856"/>
      <c r="SUO123" s="856"/>
      <c r="SUP123" s="856"/>
      <c r="SUQ123" s="856"/>
      <c r="SUR123" s="856"/>
      <c r="SUS123" s="856"/>
      <c r="SUT123" s="856"/>
      <c r="SUU123" s="856"/>
      <c r="SUV123" s="856"/>
      <c r="SUW123" s="856"/>
      <c r="SUX123" s="856"/>
      <c r="SUY123" s="856"/>
      <c r="SUZ123" s="856"/>
      <c r="SVA123" s="856"/>
      <c r="SVB123" s="856"/>
      <c r="SVC123" s="856"/>
      <c r="SVD123" s="856"/>
      <c r="SVE123" s="856"/>
      <c r="SVF123" s="856"/>
      <c r="SVG123" s="856"/>
      <c r="SVH123" s="856"/>
      <c r="SVI123" s="856"/>
      <c r="SVJ123" s="856"/>
      <c r="SVK123" s="856"/>
      <c r="SVL123" s="856"/>
      <c r="SVM123" s="856"/>
      <c r="SVN123" s="856"/>
      <c r="SVO123" s="856"/>
      <c r="SVP123" s="856"/>
      <c r="SVQ123" s="856"/>
      <c r="SVR123" s="856"/>
      <c r="SVS123" s="856"/>
      <c r="SVT123" s="856"/>
      <c r="SVU123" s="856"/>
      <c r="SVV123" s="856"/>
      <c r="SVW123" s="856"/>
      <c r="SVX123" s="856"/>
      <c r="SVY123" s="856"/>
      <c r="SVZ123" s="856"/>
      <c r="SWA123" s="856"/>
      <c r="SWB123" s="856"/>
      <c r="SWC123" s="856"/>
      <c r="SWD123" s="856"/>
      <c r="SWE123" s="856"/>
      <c r="SWF123" s="856"/>
      <c r="SWG123" s="856"/>
      <c r="SWH123" s="856"/>
      <c r="SWI123" s="856"/>
      <c r="SWJ123" s="856"/>
      <c r="SWK123" s="856"/>
      <c r="SWL123" s="856"/>
      <c r="SWM123" s="856"/>
      <c r="SWN123" s="856"/>
      <c r="SWO123" s="856"/>
      <c r="SWP123" s="856"/>
      <c r="SWQ123" s="856"/>
      <c r="SWR123" s="856"/>
      <c r="SWS123" s="856"/>
      <c r="SWT123" s="856"/>
      <c r="SWU123" s="856"/>
      <c r="SWV123" s="856"/>
      <c r="SWW123" s="856"/>
      <c r="SWX123" s="856"/>
      <c r="SWY123" s="856"/>
      <c r="SWZ123" s="856"/>
      <c r="SXA123" s="856"/>
      <c r="SXB123" s="856"/>
      <c r="SXC123" s="856"/>
      <c r="SXD123" s="856"/>
      <c r="SXE123" s="856"/>
      <c r="SXF123" s="856"/>
      <c r="SXG123" s="856"/>
      <c r="SXH123" s="856"/>
      <c r="SXI123" s="856"/>
      <c r="SXJ123" s="856"/>
      <c r="SXK123" s="856"/>
      <c r="SXL123" s="856"/>
      <c r="SXM123" s="856"/>
      <c r="SXN123" s="856"/>
      <c r="SXO123" s="856"/>
      <c r="SXP123" s="856"/>
      <c r="SXQ123" s="856"/>
      <c r="SXR123" s="856"/>
      <c r="SXS123" s="856"/>
      <c r="SXT123" s="856"/>
      <c r="SXU123" s="856"/>
      <c r="SXV123" s="856"/>
      <c r="SXW123" s="856"/>
      <c r="SXX123" s="856"/>
      <c r="SXY123" s="856"/>
      <c r="SXZ123" s="856"/>
      <c r="SYA123" s="856"/>
      <c r="SYB123" s="856"/>
      <c r="SYC123" s="856"/>
      <c r="SYD123" s="856"/>
      <c r="SYE123" s="856"/>
      <c r="SYF123" s="856"/>
      <c r="SYG123" s="856"/>
      <c r="SYH123" s="856"/>
      <c r="SYI123" s="856"/>
      <c r="SYJ123" s="856"/>
      <c r="SYK123" s="856"/>
      <c r="SYL123" s="856"/>
      <c r="SYM123" s="856"/>
      <c r="SYN123" s="856"/>
      <c r="SYO123" s="856"/>
      <c r="SYP123" s="856"/>
      <c r="SYQ123" s="856"/>
      <c r="SYR123" s="856"/>
      <c r="SYS123" s="856"/>
      <c r="SYT123" s="856"/>
      <c r="SYU123" s="856"/>
      <c r="SYV123" s="856"/>
      <c r="SYW123" s="856"/>
      <c r="SYX123" s="856"/>
      <c r="SYY123" s="856"/>
      <c r="SYZ123" s="856"/>
      <c r="SZA123" s="856"/>
      <c r="SZB123" s="856"/>
      <c r="SZC123" s="856"/>
      <c r="SZD123" s="856"/>
      <c r="SZE123" s="856"/>
      <c r="SZF123" s="856"/>
      <c r="SZG123" s="856"/>
      <c r="SZH123" s="856"/>
      <c r="SZI123" s="856"/>
      <c r="SZJ123" s="856"/>
      <c r="SZK123" s="856"/>
      <c r="SZL123" s="856"/>
      <c r="SZM123" s="856"/>
      <c r="SZN123" s="856"/>
      <c r="SZO123" s="856"/>
      <c r="SZP123" s="856"/>
      <c r="SZQ123" s="856"/>
      <c r="SZR123" s="856"/>
      <c r="SZS123" s="856"/>
      <c r="SZT123" s="856"/>
      <c r="SZU123" s="856"/>
      <c r="SZV123" s="856"/>
      <c r="SZW123" s="856"/>
      <c r="SZX123" s="856"/>
      <c r="SZY123" s="856"/>
      <c r="SZZ123" s="856"/>
      <c r="TAA123" s="856"/>
      <c r="TAB123" s="856"/>
      <c r="TAC123" s="856"/>
      <c r="TAD123" s="856"/>
      <c r="TAE123" s="856"/>
      <c r="TAF123" s="856"/>
      <c r="TAG123" s="856"/>
      <c r="TAH123" s="856"/>
      <c r="TAI123" s="856"/>
      <c r="TAJ123" s="856"/>
      <c r="TAK123" s="856"/>
      <c r="TAL123" s="856"/>
      <c r="TAM123" s="856"/>
      <c r="TAN123" s="856"/>
      <c r="TAO123" s="856"/>
      <c r="TAP123" s="856"/>
      <c r="TAQ123" s="856"/>
      <c r="TAR123" s="856"/>
      <c r="TAS123" s="856"/>
      <c r="TAT123" s="856"/>
      <c r="TAU123" s="856"/>
      <c r="TAV123" s="856"/>
      <c r="TAW123" s="856"/>
      <c r="TAX123" s="856"/>
      <c r="TAY123" s="856"/>
      <c r="TAZ123" s="856"/>
      <c r="TBA123" s="856"/>
      <c r="TBB123" s="856"/>
      <c r="TBC123" s="856"/>
      <c r="TBD123" s="856"/>
      <c r="TBE123" s="856"/>
      <c r="TBF123" s="856"/>
      <c r="TBG123" s="856"/>
      <c r="TBH123" s="856"/>
      <c r="TBI123" s="856"/>
      <c r="TBJ123" s="856"/>
      <c r="TBK123" s="856"/>
      <c r="TBL123" s="856"/>
      <c r="TBM123" s="856"/>
      <c r="TBN123" s="856"/>
      <c r="TBO123" s="856"/>
      <c r="TBP123" s="856"/>
      <c r="TBQ123" s="856"/>
      <c r="TBR123" s="856"/>
      <c r="TBS123" s="856"/>
      <c r="TBT123" s="856"/>
      <c r="TBU123" s="856"/>
      <c r="TBV123" s="856"/>
      <c r="TBW123" s="856"/>
      <c r="TBX123" s="856"/>
      <c r="TBY123" s="856"/>
      <c r="TBZ123" s="856"/>
      <c r="TCA123" s="856"/>
      <c r="TCB123" s="856"/>
      <c r="TCC123" s="856"/>
      <c r="TCD123" s="856"/>
      <c r="TCE123" s="856"/>
      <c r="TCF123" s="856"/>
      <c r="TCG123" s="856"/>
      <c r="TCH123" s="856"/>
      <c r="TCI123" s="856"/>
      <c r="TCJ123" s="856"/>
      <c r="TCK123" s="856"/>
      <c r="TCL123" s="856"/>
      <c r="TCM123" s="856"/>
      <c r="TCN123" s="856"/>
      <c r="TCO123" s="856"/>
      <c r="TCP123" s="856"/>
      <c r="TCQ123" s="856"/>
      <c r="TCR123" s="856"/>
      <c r="TCS123" s="856"/>
      <c r="TCT123" s="856"/>
      <c r="TCU123" s="856"/>
      <c r="TCV123" s="856"/>
      <c r="TCW123" s="856"/>
      <c r="TCX123" s="856"/>
      <c r="TCY123" s="856"/>
      <c r="TCZ123" s="856"/>
      <c r="TDA123" s="856"/>
      <c r="TDB123" s="856"/>
      <c r="TDC123" s="856"/>
      <c r="TDD123" s="856"/>
      <c r="TDE123" s="856"/>
      <c r="TDF123" s="856"/>
      <c r="TDG123" s="856"/>
      <c r="TDH123" s="856"/>
      <c r="TDI123" s="856"/>
      <c r="TDJ123" s="856"/>
      <c r="TDK123" s="856"/>
      <c r="TDL123" s="856"/>
      <c r="TDM123" s="856"/>
      <c r="TDN123" s="856"/>
      <c r="TDO123" s="856"/>
      <c r="TDP123" s="856"/>
      <c r="TDQ123" s="856"/>
      <c r="TDR123" s="856"/>
      <c r="TDS123" s="856"/>
      <c r="TDT123" s="856"/>
      <c r="TDU123" s="856"/>
      <c r="TDV123" s="856"/>
      <c r="TDW123" s="856"/>
      <c r="TDX123" s="856"/>
      <c r="TDY123" s="856"/>
      <c r="TDZ123" s="856"/>
      <c r="TEA123" s="856"/>
      <c r="TEB123" s="856"/>
      <c r="TEC123" s="856"/>
      <c r="TED123" s="856"/>
      <c r="TEE123" s="856"/>
      <c r="TEF123" s="856"/>
      <c r="TEG123" s="856"/>
      <c r="TEH123" s="856"/>
      <c r="TEI123" s="856"/>
      <c r="TEJ123" s="856"/>
      <c r="TEK123" s="856"/>
      <c r="TEL123" s="856"/>
      <c r="TEM123" s="856"/>
      <c r="TEN123" s="856"/>
      <c r="TEO123" s="856"/>
      <c r="TEP123" s="856"/>
      <c r="TEQ123" s="856"/>
      <c r="TER123" s="856"/>
      <c r="TES123" s="856"/>
      <c r="TET123" s="856"/>
      <c r="TEU123" s="856"/>
      <c r="TEV123" s="856"/>
      <c r="TEW123" s="856"/>
      <c r="TEX123" s="856"/>
      <c r="TEY123" s="856"/>
      <c r="TEZ123" s="856"/>
      <c r="TFA123" s="856"/>
      <c r="TFB123" s="856"/>
      <c r="TFC123" s="856"/>
      <c r="TFD123" s="856"/>
      <c r="TFE123" s="856"/>
      <c r="TFF123" s="856"/>
      <c r="TFG123" s="856"/>
      <c r="TFH123" s="856"/>
      <c r="TFI123" s="856"/>
      <c r="TFJ123" s="856"/>
      <c r="TFK123" s="856"/>
      <c r="TFL123" s="856"/>
      <c r="TFM123" s="856"/>
      <c r="TFN123" s="856"/>
      <c r="TFO123" s="856"/>
      <c r="TFP123" s="856"/>
      <c r="TFQ123" s="856"/>
      <c r="TFR123" s="856"/>
      <c r="TFS123" s="856"/>
      <c r="TFT123" s="856"/>
      <c r="TFU123" s="856"/>
      <c r="TFV123" s="856"/>
      <c r="TFW123" s="856"/>
      <c r="TFX123" s="856"/>
      <c r="TFY123" s="856"/>
      <c r="TFZ123" s="856"/>
      <c r="TGA123" s="856"/>
      <c r="TGB123" s="856"/>
      <c r="TGC123" s="856"/>
      <c r="TGD123" s="856"/>
      <c r="TGE123" s="856"/>
      <c r="TGF123" s="856"/>
      <c r="TGG123" s="856"/>
      <c r="TGH123" s="856"/>
      <c r="TGI123" s="856"/>
      <c r="TGJ123" s="856"/>
      <c r="TGK123" s="856"/>
      <c r="TGL123" s="856"/>
      <c r="TGM123" s="856"/>
      <c r="TGN123" s="856"/>
      <c r="TGO123" s="856"/>
      <c r="TGP123" s="856"/>
      <c r="TGQ123" s="856"/>
      <c r="TGR123" s="856"/>
      <c r="TGS123" s="856"/>
      <c r="TGT123" s="856"/>
      <c r="TGU123" s="856"/>
      <c r="TGV123" s="856"/>
      <c r="TGW123" s="856"/>
      <c r="TGX123" s="856"/>
      <c r="TGY123" s="856"/>
      <c r="TGZ123" s="856"/>
      <c r="THA123" s="856"/>
      <c r="THB123" s="856"/>
      <c r="THC123" s="856"/>
      <c r="THD123" s="856"/>
      <c r="THE123" s="856"/>
      <c r="THF123" s="856"/>
      <c r="THG123" s="856"/>
      <c r="THH123" s="856"/>
      <c r="THI123" s="856"/>
      <c r="THJ123" s="856"/>
      <c r="THK123" s="856"/>
      <c r="THL123" s="856"/>
      <c r="THM123" s="856"/>
      <c r="THN123" s="856"/>
      <c r="THO123" s="856"/>
      <c r="THP123" s="856"/>
      <c r="THQ123" s="856"/>
      <c r="THR123" s="856"/>
      <c r="THS123" s="856"/>
      <c r="THT123" s="856"/>
      <c r="THU123" s="856"/>
      <c r="THV123" s="856"/>
      <c r="THW123" s="856"/>
      <c r="THX123" s="856"/>
      <c r="THY123" s="856"/>
      <c r="THZ123" s="856"/>
      <c r="TIA123" s="856"/>
      <c r="TIB123" s="856"/>
      <c r="TIC123" s="856"/>
      <c r="TID123" s="856"/>
      <c r="TIE123" s="856"/>
      <c r="TIF123" s="856"/>
      <c r="TIG123" s="856"/>
      <c r="TIH123" s="856"/>
      <c r="TII123" s="856"/>
      <c r="TIJ123" s="856"/>
      <c r="TIK123" s="856"/>
      <c r="TIL123" s="856"/>
      <c r="TIM123" s="856"/>
      <c r="TIN123" s="856"/>
      <c r="TIO123" s="856"/>
      <c r="TIP123" s="856"/>
      <c r="TIQ123" s="856"/>
      <c r="TIR123" s="856"/>
      <c r="TIS123" s="856"/>
      <c r="TIT123" s="856"/>
      <c r="TIU123" s="856"/>
      <c r="TIV123" s="856"/>
      <c r="TIW123" s="856"/>
      <c r="TIX123" s="856"/>
      <c r="TIY123" s="856"/>
      <c r="TIZ123" s="856"/>
      <c r="TJA123" s="856"/>
      <c r="TJB123" s="856"/>
      <c r="TJC123" s="856"/>
      <c r="TJD123" s="856"/>
      <c r="TJE123" s="856"/>
      <c r="TJF123" s="856"/>
      <c r="TJG123" s="856"/>
      <c r="TJH123" s="856"/>
      <c r="TJI123" s="856"/>
      <c r="TJJ123" s="856"/>
      <c r="TJK123" s="856"/>
      <c r="TJL123" s="856"/>
      <c r="TJM123" s="856"/>
      <c r="TJN123" s="856"/>
      <c r="TJO123" s="856"/>
      <c r="TJP123" s="856"/>
      <c r="TJQ123" s="856"/>
      <c r="TJR123" s="856"/>
      <c r="TJS123" s="856"/>
      <c r="TJT123" s="856"/>
      <c r="TJU123" s="856"/>
      <c r="TJV123" s="856"/>
      <c r="TJW123" s="856"/>
      <c r="TJX123" s="856"/>
      <c r="TJY123" s="856"/>
      <c r="TJZ123" s="856"/>
      <c r="TKA123" s="856"/>
      <c r="TKB123" s="856"/>
      <c r="TKC123" s="856"/>
      <c r="TKD123" s="856"/>
      <c r="TKE123" s="856"/>
      <c r="TKF123" s="856"/>
      <c r="TKG123" s="856"/>
      <c r="TKH123" s="856"/>
      <c r="TKI123" s="856"/>
      <c r="TKJ123" s="856"/>
      <c r="TKK123" s="856"/>
      <c r="TKL123" s="856"/>
      <c r="TKM123" s="856"/>
      <c r="TKN123" s="856"/>
      <c r="TKO123" s="856"/>
      <c r="TKP123" s="856"/>
      <c r="TKQ123" s="856"/>
      <c r="TKR123" s="856"/>
      <c r="TKS123" s="856"/>
      <c r="TKT123" s="856"/>
      <c r="TKU123" s="856"/>
      <c r="TKV123" s="856"/>
      <c r="TKW123" s="856"/>
      <c r="TKX123" s="856"/>
      <c r="TKY123" s="856"/>
      <c r="TKZ123" s="856"/>
      <c r="TLA123" s="856"/>
      <c r="TLB123" s="856"/>
      <c r="TLC123" s="856"/>
      <c r="TLD123" s="856"/>
      <c r="TLE123" s="856"/>
      <c r="TLF123" s="856"/>
      <c r="TLG123" s="856"/>
      <c r="TLH123" s="856"/>
      <c r="TLI123" s="856"/>
      <c r="TLJ123" s="856"/>
      <c r="TLK123" s="856"/>
      <c r="TLL123" s="856"/>
      <c r="TLM123" s="856"/>
      <c r="TLN123" s="856"/>
      <c r="TLO123" s="856"/>
      <c r="TLP123" s="856"/>
      <c r="TLQ123" s="856"/>
      <c r="TLR123" s="856"/>
      <c r="TLS123" s="856"/>
      <c r="TLT123" s="856"/>
      <c r="TLU123" s="856"/>
      <c r="TLV123" s="856"/>
      <c r="TLW123" s="856"/>
      <c r="TLX123" s="856"/>
      <c r="TLY123" s="856"/>
      <c r="TLZ123" s="856"/>
      <c r="TMA123" s="856"/>
      <c r="TMB123" s="856"/>
      <c r="TMC123" s="856"/>
      <c r="TMD123" s="856"/>
      <c r="TME123" s="856"/>
      <c r="TMF123" s="856"/>
      <c r="TMG123" s="856"/>
      <c r="TMH123" s="856"/>
      <c r="TMI123" s="856"/>
      <c r="TMJ123" s="856"/>
      <c r="TMK123" s="856"/>
      <c r="TML123" s="856"/>
      <c r="TMM123" s="856"/>
      <c r="TMN123" s="856"/>
      <c r="TMO123" s="856"/>
      <c r="TMP123" s="856"/>
      <c r="TMQ123" s="856"/>
      <c r="TMR123" s="856"/>
      <c r="TMS123" s="856"/>
      <c r="TMT123" s="856"/>
      <c r="TMU123" s="856"/>
      <c r="TMV123" s="856"/>
      <c r="TMW123" s="856"/>
      <c r="TMX123" s="856"/>
      <c r="TMY123" s="856"/>
      <c r="TMZ123" s="856"/>
      <c r="TNA123" s="856"/>
      <c r="TNB123" s="856"/>
      <c r="TNC123" s="856"/>
      <c r="TND123" s="856"/>
      <c r="TNE123" s="856"/>
      <c r="TNF123" s="856"/>
      <c r="TNG123" s="856"/>
      <c r="TNH123" s="856"/>
      <c r="TNI123" s="856"/>
      <c r="TNJ123" s="856"/>
      <c r="TNK123" s="856"/>
      <c r="TNL123" s="856"/>
      <c r="TNM123" s="856"/>
      <c r="TNN123" s="856"/>
      <c r="TNO123" s="856"/>
      <c r="TNP123" s="856"/>
      <c r="TNQ123" s="856"/>
      <c r="TNR123" s="856"/>
      <c r="TNS123" s="856"/>
      <c r="TNT123" s="856"/>
      <c r="TNU123" s="856"/>
      <c r="TNV123" s="856"/>
      <c r="TNW123" s="856"/>
      <c r="TNX123" s="856"/>
      <c r="TNY123" s="856"/>
      <c r="TNZ123" s="856"/>
      <c r="TOA123" s="856"/>
      <c r="TOB123" s="856"/>
      <c r="TOC123" s="856"/>
      <c r="TOD123" s="856"/>
      <c r="TOE123" s="856"/>
      <c r="TOF123" s="856"/>
      <c r="TOG123" s="856"/>
      <c r="TOH123" s="856"/>
      <c r="TOI123" s="856"/>
      <c r="TOJ123" s="856"/>
      <c r="TOK123" s="856"/>
      <c r="TOL123" s="856"/>
      <c r="TOM123" s="856"/>
      <c r="TON123" s="856"/>
      <c r="TOO123" s="856"/>
      <c r="TOP123" s="856"/>
      <c r="TOQ123" s="856"/>
      <c r="TOR123" s="856"/>
      <c r="TOS123" s="856"/>
      <c r="TOT123" s="856"/>
      <c r="TOU123" s="856"/>
      <c r="TOV123" s="856"/>
      <c r="TOW123" s="856"/>
      <c r="TOX123" s="856"/>
      <c r="TOY123" s="856"/>
      <c r="TOZ123" s="856"/>
      <c r="TPA123" s="856"/>
      <c r="TPB123" s="856"/>
      <c r="TPC123" s="856"/>
      <c r="TPD123" s="856"/>
      <c r="TPE123" s="856"/>
      <c r="TPF123" s="856"/>
      <c r="TPG123" s="856"/>
      <c r="TPH123" s="856"/>
      <c r="TPI123" s="856"/>
      <c r="TPJ123" s="856"/>
      <c r="TPK123" s="856"/>
      <c r="TPL123" s="856"/>
      <c r="TPM123" s="856"/>
      <c r="TPN123" s="856"/>
      <c r="TPO123" s="856"/>
      <c r="TPP123" s="856"/>
      <c r="TPQ123" s="856"/>
      <c r="TPR123" s="856"/>
      <c r="TPS123" s="856"/>
      <c r="TPT123" s="856"/>
      <c r="TPU123" s="856"/>
      <c r="TPV123" s="856"/>
      <c r="TPW123" s="856"/>
      <c r="TPX123" s="856"/>
      <c r="TPY123" s="856"/>
      <c r="TPZ123" s="856"/>
      <c r="TQA123" s="856"/>
      <c r="TQB123" s="856"/>
      <c r="TQC123" s="856"/>
      <c r="TQD123" s="856"/>
      <c r="TQE123" s="856"/>
      <c r="TQF123" s="856"/>
      <c r="TQG123" s="856"/>
      <c r="TQH123" s="856"/>
      <c r="TQI123" s="856"/>
      <c r="TQJ123" s="856"/>
      <c r="TQK123" s="856"/>
      <c r="TQL123" s="856"/>
      <c r="TQM123" s="856"/>
      <c r="TQN123" s="856"/>
      <c r="TQO123" s="856"/>
      <c r="TQP123" s="856"/>
      <c r="TQQ123" s="856"/>
      <c r="TQR123" s="856"/>
      <c r="TQS123" s="856"/>
      <c r="TQT123" s="856"/>
      <c r="TQU123" s="856"/>
      <c r="TQV123" s="856"/>
      <c r="TQW123" s="856"/>
      <c r="TQX123" s="856"/>
      <c r="TQY123" s="856"/>
      <c r="TQZ123" s="856"/>
      <c r="TRA123" s="856"/>
      <c r="TRB123" s="856"/>
      <c r="TRC123" s="856"/>
      <c r="TRD123" s="856"/>
      <c r="TRE123" s="856"/>
      <c r="TRF123" s="856"/>
      <c r="TRG123" s="856"/>
      <c r="TRH123" s="856"/>
      <c r="TRI123" s="856"/>
      <c r="TRJ123" s="856"/>
      <c r="TRK123" s="856"/>
      <c r="TRL123" s="856"/>
      <c r="TRM123" s="856"/>
      <c r="TRN123" s="856"/>
      <c r="TRO123" s="856"/>
      <c r="TRP123" s="856"/>
      <c r="TRQ123" s="856"/>
      <c r="TRR123" s="856"/>
      <c r="TRS123" s="856"/>
      <c r="TRT123" s="856"/>
      <c r="TRU123" s="856"/>
      <c r="TRV123" s="856"/>
      <c r="TRW123" s="856"/>
      <c r="TRX123" s="856"/>
      <c r="TRY123" s="856"/>
      <c r="TRZ123" s="856"/>
      <c r="TSA123" s="856"/>
      <c r="TSB123" s="856"/>
      <c r="TSC123" s="856"/>
      <c r="TSD123" s="856"/>
      <c r="TSE123" s="856"/>
      <c r="TSF123" s="856"/>
      <c r="TSG123" s="856"/>
      <c r="TSH123" s="856"/>
      <c r="TSI123" s="856"/>
      <c r="TSJ123" s="856"/>
      <c r="TSK123" s="856"/>
      <c r="TSL123" s="856"/>
      <c r="TSM123" s="856"/>
      <c r="TSN123" s="856"/>
      <c r="TSO123" s="856"/>
      <c r="TSP123" s="856"/>
      <c r="TSQ123" s="856"/>
      <c r="TSR123" s="856"/>
      <c r="TSS123" s="856"/>
      <c r="TST123" s="856"/>
      <c r="TSU123" s="856"/>
      <c r="TSV123" s="856"/>
      <c r="TSW123" s="856"/>
      <c r="TSX123" s="856"/>
      <c r="TSY123" s="856"/>
      <c r="TSZ123" s="856"/>
      <c r="TTA123" s="856"/>
      <c r="TTB123" s="856"/>
      <c r="TTC123" s="856"/>
      <c r="TTD123" s="856"/>
      <c r="TTE123" s="856"/>
      <c r="TTF123" s="856"/>
      <c r="TTG123" s="856"/>
      <c r="TTH123" s="856"/>
      <c r="TTI123" s="856"/>
      <c r="TTJ123" s="856"/>
      <c r="TTK123" s="856"/>
      <c r="TTL123" s="856"/>
      <c r="TTM123" s="856"/>
      <c r="TTN123" s="856"/>
      <c r="TTO123" s="856"/>
      <c r="TTP123" s="856"/>
      <c r="TTQ123" s="856"/>
      <c r="TTR123" s="856"/>
      <c r="TTS123" s="856"/>
      <c r="TTT123" s="856"/>
      <c r="TTU123" s="856"/>
      <c r="TTV123" s="856"/>
      <c r="TTW123" s="856"/>
      <c r="TTX123" s="856"/>
      <c r="TTY123" s="856"/>
      <c r="TTZ123" s="856"/>
      <c r="TUA123" s="856"/>
      <c r="TUB123" s="856"/>
      <c r="TUC123" s="856"/>
      <c r="TUD123" s="856"/>
      <c r="TUE123" s="856"/>
      <c r="TUF123" s="856"/>
      <c r="TUG123" s="856"/>
      <c r="TUH123" s="856"/>
      <c r="TUI123" s="856"/>
      <c r="TUJ123" s="856"/>
      <c r="TUK123" s="856"/>
      <c r="TUL123" s="856"/>
      <c r="TUM123" s="856"/>
      <c r="TUN123" s="856"/>
      <c r="TUO123" s="856"/>
      <c r="TUP123" s="856"/>
      <c r="TUQ123" s="856"/>
      <c r="TUR123" s="856"/>
      <c r="TUS123" s="856"/>
      <c r="TUT123" s="856"/>
      <c r="TUU123" s="856"/>
      <c r="TUV123" s="856"/>
      <c r="TUW123" s="856"/>
      <c r="TUX123" s="856"/>
      <c r="TUY123" s="856"/>
      <c r="TUZ123" s="856"/>
      <c r="TVA123" s="856"/>
      <c r="TVB123" s="856"/>
      <c r="TVC123" s="856"/>
      <c r="TVD123" s="856"/>
      <c r="TVE123" s="856"/>
      <c r="TVF123" s="856"/>
      <c r="TVG123" s="856"/>
      <c r="TVH123" s="856"/>
      <c r="TVI123" s="856"/>
      <c r="TVJ123" s="856"/>
      <c r="TVK123" s="856"/>
      <c r="TVL123" s="856"/>
      <c r="TVM123" s="856"/>
      <c r="TVN123" s="856"/>
      <c r="TVO123" s="856"/>
      <c r="TVP123" s="856"/>
      <c r="TVQ123" s="856"/>
      <c r="TVR123" s="856"/>
      <c r="TVS123" s="856"/>
      <c r="TVT123" s="856"/>
      <c r="TVU123" s="856"/>
      <c r="TVV123" s="856"/>
      <c r="TVW123" s="856"/>
      <c r="TVX123" s="856"/>
      <c r="TVY123" s="856"/>
      <c r="TVZ123" s="856"/>
      <c r="TWA123" s="856"/>
      <c r="TWB123" s="856"/>
      <c r="TWC123" s="856"/>
      <c r="TWD123" s="856"/>
      <c r="TWE123" s="856"/>
      <c r="TWF123" s="856"/>
      <c r="TWG123" s="856"/>
      <c r="TWH123" s="856"/>
      <c r="TWI123" s="856"/>
      <c r="TWJ123" s="856"/>
      <c r="TWK123" s="856"/>
      <c r="TWL123" s="856"/>
      <c r="TWM123" s="856"/>
      <c r="TWN123" s="856"/>
      <c r="TWO123" s="856"/>
      <c r="TWP123" s="856"/>
      <c r="TWQ123" s="856"/>
      <c r="TWR123" s="856"/>
      <c r="TWS123" s="856"/>
      <c r="TWT123" s="856"/>
      <c r="TWU123" s="856"/>
      <c r="TWV123" s="856"/>
      <c r="TWW123" s="856"/>
      <c r="TWX123" s="856"/>
      <c r="TWY123" s="856"/>
      <c r="TWZ123" s="856"/>
      <c r="TXA123" s="856"/>
      <c r="TXB123" s="856"/>
      <c r="TXC123" s="856"/>
      <c r="TXD123" s="856"/>
      <c r="TXE123" s="856"/>
      <c r="TXF123" s="856"/>
      <c r="TXG123" s="856"/>
      <c r="TXH123" s="856"/>
      <c r="TXI123" s="856"/>
      <c r="TXJ123" s="856"/>
      <c r="TXK123" s="856"/>
      <c r="TXL123" s="856"/>
      <c r="TXM123" s="856"/>
      <c r="TXN123" s="856"/>
      <c r="TXO123" s="856"/>
      <c r="TXP123" s="856"/>
      <c r="TXQ123" s="856"/>
      <c r="TXR123" s="856"/>
      <c r="TXS123" s="856"/>
      <c r="TXT123" s="856"/>
      <c r="TXU123" s="856"/>
      <c r="TXV123" s="856"/>
      <c r="TXW123" s="856"/>
      <c r="TXX123" s="856"/>
      <c r="TXY123" s="856"/>
      <c r="TXZ123" s="856"/>
      <c r="TYA123" s="856"/>
      <c r="TYB123" s="856"/>
      <c r="TYC123" s="856"/>
      <c r="TYD123" s="856"/>
      <c r="TYE123" s="856"/>
      <c r="TYF123" s="856"/>
      <c r="TYG123" s="856"/>
      <c r="TYH123" s="856"/>
      <c r="TYI123" s="856"/>
      <c r="TYJ123" s="856"/>
      <c r="TYK123" s="856"/>
      <c r="TYL123" s="856"/>
      <c r="TYM123" s="856"/>
      <c r="TYN123" s="856"/>
      <c r="TYO123" s="856"/>
      <c r="TYP123" s="856"/>
      <c r="TYQ123" s="856"/>
      <c r="TYR123" s="856"/>
      <c r="TYS123" s="856"/>
      <c r="TYT123" s="856"/>
      <c r="TYU123" s="856"/>
      <c r="TYV123" s="856"/>
      <c r="TYW123" s="856"/>
      <c r="TYX123" s="856"/>
      <c r="TYY123" s="856"/>
      <c r="TYZ123" s="856"/>
      <c r="TZA123" s="856"/>
      <c r="TZB123" s="856"/>
      <c r="TZC123" s="856"/>
      <c r="TZD123" s="856"/>
      <c r="TZE123" s="856"/>
      <c r="TZF123" s="856"/>
      <c r="TZG123" s="856"/>
      <c r="TZH123" s="856"/>
      <c r="TZI123" s="856"/>
      <c r="TZJ123" s="856"/>
      <c r="TZK123" s="856"/>
      <c r="TZL123" s="856"/>
      <c r="TZM123" s="856"/>
      <c r="TZN123" s="856"/>
      <c r="TZO123" s="856"/>
      <c r="TZP123" s="856"/>
      <c r="TZQ123" s="856"/>
      <c r="TZR123" s="856"/>
      <c r="TZS123" s="856"/>
      <c r="TZT123" s="856"/>
      <c r="TZU123" s="856"/>
      <c r="TZV123" s="856"/>
      <c r="TZW123" s="856"/>
      <c r="TZX123" s="856"/>
      <c r="TZY123" s="856"/>
      <c r="TZZ123" s="856"/>
      <c r="UAA123" s="856"/>
      <c r="UAB123" s="856"/>
      <c r="UAC123" s="856"/>
      <c r="UAD123" s="856"/>
      <c r="UAE123" s="856"/>
      <c r="UAF123" s="856"/>
      <c r="UAG123" s="856"/>
      <c r="UAH123" s="856"/>
      <c r="UAI123" s="856"/>
      <c r="UAJ123" s="856"/>
      <c r="UAK123" s="856"/>
      <c r="UAL123" s="856"/>
      <c r="UAM123" s="856"/>
      <c r="UAN123" s="856"/>
      <c r="UAO123" s="856"/>
      <c r="UAP123" s="856"/>
      <c r="UAQ123" s="856"/>
      <c r="UAR123" s="856"/>
      <c r="UAS123" s="856"/>
      <c r="UAT123" s="856"/>
      <c r="UAU123" s="856"/>
      <c r="UAV123" s="856"/>
      <c r="UAW123" s="856"/>
      <c r="UAX123" s="856"/>
      <c r="UAY123" s="856"/>
      <c r="UAZ123" s="856"/>
      <c r="UBA123" s="856"/>
      <c r="UBB123" s="856"/>
      <c r="UBC123" s="856"/>
      <c r="UBD123" s="856"/>
      <c r="UBE123" s="856"/>
      <c r="UBF123" s="856"/>
      <c r="UBG123" s="856"/>
      <c r="UBH123" s="856"/>
      <c r="UBI123" s="856"/>
      <c r="UBJ123" s="856"/>
      <c r="UBK123" s="856"/>
      <c r="UBL123" s="856"/>
      <c r="UBM123" s="856"/>
      <c r="UBN123" s="856"/>
      <c r="UBO123" s="856"/>
      <c r="UBP123" s="856"/>
      <c r="UBQ123" s="856"/>
      <c r="UBR123" s="856"/>
      <c r="UBS123" s="856"/>
      <c r="UBT123" s="856"/>
      <c r="UBU123" s="856"/>
      <c r="UBV123" s="856"/>
      <c r="UBW123" s="856"/>
      <c r="UBX123" s="856"/>
      <c r="UBY123" s="856"/>
      <c r="UBZ123" s="856"/>
      <c r="UCA123" s="856"/>
      <c r="UCB123" s="856"/>
      <c r="UCC123" s="856"/>
      <c r="UCD123" s="856"/>
      <c r="UCE123" s="856"/>
      <c r="UCF123" s="856"/>
      <c r="UCG123" s="856"/>
      <c r="UCH123" s="856"/>
      <c r="UCI123" s="856"/>
      <c r="UCJ123" s="856"/>
      <c r="UCK123" s="856"/>
      <c r="UCL123" s="856"/>
      <c r="UCM123" s="856"/>
      <c r="UCN123" s="856"/>
      <c r="UCO123" s="856"/>
      <c r="UCP123" s="856"/>
      <c r="UCQ123" s="856"/>
      <c r="UCR123" s="856"/>
      <c r="UCS123" s="856"/>
      <c r="UCT123" s="856"/>
      <c r="UCU123" s="856"/>
      <c r="UCV123" s="856"/>
      <c r="UCW123" s="856"/>
      <c r="UCX123" s="856"/>
      <c r="UCY123" s="856"/>
      <c r="UCZ123" s="856"/>
      <c r="UDA123" s="856"/>
      <c r="UDB123" s="856"/>
      <c r="UDC123" s="856"/>
      <c r="UDD123" s="856"/>
      <c r="UDE123" s="856"/>
      <c r="UDF123" s="856"/>
      <c r="UDG123" s="856"/>
      <c r="UDH123" s="856"/>
      <c r="UDI123" s="856"/>
      <c r="UDJ123" s="856"/>
      <c r="UDK123" s="856"/>
      <c r="UDL123" s="856"/>
      <c r="UDM123" s="856"/>
      <c r="UDN123" s="856"/>
      <c r="UDO123" s="856"/>
      <c r="UDP123" s="856"/>
      <c r="UDQ123" s="856"/>
      <c r="UDR123" s="856"/>
      <c r="UDS123" s="856"/>
      <c r="UDT123" s="856"/>
      <c r="UDU123" s="856"/>
      <c r="UDV123" s="856"/>
      <c r="UDW123" s="856"/>
      <c r="UDX123" s="856"/>
      <c r="UDY123" s="856"/>
      <c r="UDZ123" s="856"/>
      <c r="UEA123" s="856"/>
      <c r="UEB123" s="856"/>
      <c r="UEC123" s="856"/>
      <c r="UED123" s="856"/>
      <c r="UEE123" s="856"/>
      <c r="UEF123" s="856"/>
      <c r="UEG123" s="856"/>
      <c r="UEH123" s="856"/>
      <c r="UEI123" s="856"/>
      <c r="UEJ123" s="856"/>
      <c r="UEK123" s="856"/>
      <c r="UEL123" s="856"/>
      <c r="UEM123" s="856"/>
      <c r="UEN123" s="856"/>
      <c r="UEO123" s="856"/>
      <c r="UEP123" s="856"/>
      <c r="UEQ123" s="856"/>
      <c r="UER123" s="856"/>
      <c r="UES123" s="856"/>
      <c r="UET123" s="856"/>
      <c r="UEU123" s="856"/>
      <c r="UEV123" s="856"/>
      <c r="UEW123" s="856"/>
      <c r="UEX123" s="856"/>
      <c r="UEY123" s="856"/>
      <c r="UEZ123" s="856"/>
      <c r="UFA123" s="856"/>
      <c r="UFB123" s="856"/>
      <c r="UFC123" s="856"/>
      <c r="UFD123" s="856"/>
      <c r="UFE123" s="856"/>
      <c r="UFF123" s="856"/>
      <c r="UFG123" s="856"/>
      <c r="UFH123" s="856"/>
      <c r="UFI123" s="856"/>
      <c r="UFJ123" s="856"/>
      <c r="UFK123" s="856"/>
      <c r="UFL123" s="856"/>
      <c r="UFM123" s="856"/>
      <c r="UFN123" s="856"/>
      <c r="UFO123" s="856"/>
      <c r="UFP123" s="856"/>
      <c r="UFQ123" s="856"/>
      <c r="UFR123" s="856"/>
      <c r="UFS123" s="856"/>
      <c r="UFT123" s="856"/>
      <c r="UFU123" s="856"/>
      <c r="UFV123" s="856"/>
      <c r="UFW123" s="856"/>
      <c r="UFX123" s="856"/>
      <c r="UFY123" s="856"/>
      <c r="UFZ123" s="856"/>
      <c r="UGA123" s="856"/>
      <c r="UGB123" s="856"/>
      <c r="UGC123" s="856"/>
      <c r="UGD123" s="856"/>
      <c r="UGE123" s="856"/>
      <c r="UGF123" s="856"/>
      <c r="UGG123" s="856"/>
      <c r="UGH123" s="856"/>
      <c r="UGI123" s="856"/>
      <c r="UGJ123" s="856"/>
      <c r="UGK123" s="856"/>
      <c r="UGL123" s="856"/>
      <c r="UGM123" s="856"/>
      <c r="UGN123" s="856"/>
      <c r="UGO123" s="856"/>
      <c r="UGP123" s="856"/>
      <c r="UGQ123" s="856"/>
      <c r="UGR123" s="856"/>
      <c r="UGS123" s="856"/>
      <c r="UGT123" s="856"/>
      <c r="UGU123" s="856"/>
      <c r="UGV123" s="856"/>
      <c r="UGW123" s="856"/>
      <c r="UGX123" s="856"/>
      <c r="UGY123" s="856"/>
      <c r="UGZ123" s="856"/>
      <c r="UHA123" s="856"/>
      <c r="UHB123" s="856"/>
      <c r="UHC123" s="856"/>
      <c r="UHD123" s="856"/>
      <c r="UHE123" s="856"/>
      <c r="UHF123" s="856"/>
      <c r="UHG123" s="856"/>
      <c r="UHH123" s="856"/>
      <c r="UHI123" s="856"/>
      <c r="UHJ123" s="856"/>
      <c r="UHK123" s="856"/>
      <c r="UHL123" s="856"/>
      <c r="UHM123" s="856"/>
      <c r="UHN123" s="856"/>
      <c r="UHO123" s="856"/>
      <c r="UHP123" s="856"/>
      <c r="UHQ123" s="856"/>
      <c r="UHR123" s="856"/>
      <c r="UHS123" s="856"/>
      <c r="UHT123" s="856"/>
      <c r="UHU123" s="856"/>
      <c r="UHV123" s="856"/>
      <c r="UHW123" s="856"/>
      <c r="UHX123" s="856"/>
      <c r="UHY123" s="856"/>
      <c r="UHZ123" s="856"/>
      <c r="UIA123" s="856"/>
      <c r="UIB123" s="856"/>
      <c r="UIC123" s="856"/>
      <c r="UID123" s="856"/>
      <c r="UIE123" s="856"/>
      <c r="UIF123" s="856"/>
      <c r="UIG123" s="856"/>
      <c r="UIH123" s="856"/>
      <c r="UII123" s="856"/>
      <c r="UIJ123" s="856"/>
      <c r="UIK123" s="856"/>
      <c r="UIL123" s="856"/>
      <c r="UIM123" s="856"/>
      <c r="UIN123" s="856"/>
      <c r="UIO123" s="856"/>
      <c r="UIP123" s="856"/>
      <c r="UIQ123" s="856"/>
      <c r="UIR123" s="856"/>
      <c r="UIS123" s="856"/>
      <c r="UIT123" s="856"/>
      <c r="UIU123" s="856"/>
      <c r="UIV123" s="856"/>
      <c r="UIW123" s="856"/>
      <c r="UIX123" s="856"/>
      <c r="UIY123" s="856"/>
      <c r="UIZ123" s="856"/>
      <c r="UJA123" s="856"/>
      <c r="UJB123" s="856"/>
      <c r="UJC123" s="856"/>
      <c r="UJD123" s="856"/>
      <c r="UJE123" s="856"/>
      <c r="UJF123" s="856"/>
      <c r="UJG123" s="856"/>
      <c r="UJH123" s="856"/>
      <c r="UJI123" s="856"/>
      <c r="UJJ123" s="856"/>
      <c r="UJK123" s="856"/>
      <c r="UJL123" s="856"/>
      <c r="UJM123" s="856"/>
      <c r="UJN123" s="856"/>
      <c r="UJO123" s="856"/>
      <c r="UJP123" s="856"/>
      <c r="UJQ123" s="856"/>
      <c r="UJR123" s="856"/>
      <c r="UJS123" s="856"/>
      <c r="UJT123" s="856"/>
      <c r="UJU123" s="856"/>
      <c r="UJV123" s="856"/>
      <c r="UJW123" s="856"/>
      <c r="UJX123" s="856"/>
      <c r="UJY123" s="856"/>
      <c r="UJZ123" s="856"/>
      <c r="UKA123" s="856"/>
      <c r="UKB123" s="856"/>
      <c r="UKC123" s="856"/>
      <c r="UKD123" s="856"/>
      <c r="UKE123" s="856"/>
      <c r="UKF123" s="856"/>
      <c r="UKG123" s="856"/>
      <c r="UKH123" s="856"/>
      <c r="UKI123" s="856"/>
      <c r="UKJ123" s="856"/>
      <c r="UKK123" s="856"/>
      <c r="UKL123" s="856"/>
      <c r="UKM123" s="856"/>
      <c r="UKN123" s="856"/>
      <c r="UKO123" s="856"/>
      <c r="UKP123" s="856"/>
      <c r="UKQ123" s="856"/>
      <c r="UKR123" s="856"/>
      <c r="UKS123" s="856"/>
      <c r="UKT123" s="856"/>
      <c r="UKU123" s="856"/>
      <c r="UKV123" s="856"/>
      <c r="UKW123" s="856"/>
      <c r="UKX123" s="856"/>
      <c r="UKY123" s="856"/>
      <c r="UKZ123" s="856"/>
      <c r="ULA123" s="856"/>
      <c r="ULB123" s="856"/>
      <c r="ULC123" s="856"/>
      <c r="ULD123" s="856"/>
      <c r="ULE123" s="856"/>
      <c r="ULF123" s="856"/>
      <c r="ULG123" s="856"/>
      <c r="ULH123" s="856"/>
      <c r="ULI123" s="856"/>
      <c r="ULJ123" s="856"/>
      <c r="ULK123" s="856"/>
      <c r="ULL123" s="856"/>
      <c r="ULM123" s="856"/>
      <c r="ULN123" s="856"/>
      <c r="ULO123" s="856"/>
      <c r="ULP123" s="856"/>
      <c r="ULQ123" s="856"/>
      <c r="ULR123" s="856"/>
      <c r="ULS123" s="856"/>
      <c r="ULT123" s="856"/>
      <c r="ULU123" s="856"/>
      <c r="ULV123" s="856"/>
      <c r="ULW123" s="856"/>
      <c r="ULX123" s="856"/>
      <c r="ULY123" s="856"/>
      <c r="ULZ123" s="856"/>
      <c r="UMA123" s="856"/>
      <c r="UMB123" s="856"/>
      <c r="UMC123" s="856"/>
      <c r="UMD123" s="856"/>
      <c r="UME123" s="856"/>
      <c r="UMF123" s="856"/>
      <c r="UMG123" s="856"/>
      <c r="UMH123" s="856"/>
      <c r="UMI123" s="856"/>
      <c r="UMJ123" s="856"/>
      <c r="UMK123" s="856"/>
      <c r="UML123" s="856"/>
      <c r="UMM123" s="856"/>
      <c r="UMN123" s="856"/>
      <c r="UMO123" s="856"/>
      <c r="UMP123" s="856"/>
      <c r="UMQ123" s="856"/>
      <c r="UMR123" s="856"/>
      <c r="UMS123" s="856"/>
      <c r="UMT123" s="856"/>
      <c r="UMU123" s="856"/>
      <c r="UMV123" s="856"/>
      <c r="UMW123" s="856"/>
      <c r="UMX123" s="856"/>
      <c r="UMY123" s="856"/>
      <c r="UMZ123" s="856"/>
      <c r="UNA123" s="856"/>
      <c r="UNB123" s="856"/>
      <c r="UNC123" s="856"/>
      <c r="UND123" s="856"/>
      <c r="UNE123" s="856"/>
      <c r="UNF123" s="856"/>
      <c r="UNG123" s="856"/>
      <c r="UNH123" s="856"/>
      <c r="UNI123" s="856"/>
      <c r="UNJ123" s="856"/>
      <c r="UNK123" s="856"/>
      <c r="UNL123" s="856"/>
      <c r="UNM123" s="856"/>
      <c r="UNN123" s="856"/>
      <c r="UNO123" s="856"/>
      <c r="UNP123" s="856"/>
      <c r="UNQ123" s="856"/>
      <c r="UNR123" s="856"/>
      <c r="UNS123" s="856"/>
      <c r="UNT123" s="856"/>
      <c r="UNU123" s="856"/>
      <c r="UNV123" s="856"/>
      <c r="UNW123" s="856"/>
      <c r="UNX123" s="856"/>
      <c r="UNY123" s="856"/>
      <c r="UNZ123" s="856"/>
      <c r="UOA123" s="856"/>
      <c r="UOB123" s="856"/>
      <c r="UOC123" s="856"/>
      <c r="UOD123" s="856"/>
      <c r="UOE123" s="856"/>
      <c r="UOF123" s="856"/>
      <c r="UOG123" s="856"/>
      <c r="UOH123" s="856"/>
      <c r="UOI123" s="856"/>
      <c r="UOJ123" s="856"/>
      <c r="UOK123" s="856"/>
      <c r="UOL123" s="856"/>
      <c r="UOM123" s="856"/>
      <c r="UON123" s="856"/>
      <c r="UOO123" s="856"/>
      <c r="UOP123" s="856"/>
      <c r="UOQ123" s="856"/>
      <c r="UOR123" s="856"/>
      <c r="UOS123" s="856"/>
      <c r="UOT123" s="856"/>
      <c r="UOU123" s="856"/>
      <c r="UOV123" s="856"/>
      <c r="UOW123" s="856"/>
      <c r="UOX123" s="856"/>
      <c r="UOY123" s="856"/>
      <c r="UOZ123" s="856"/>
      <c r="UPA123" s="856"/>
      <c r="UPB123" s="856"/>
      <c r="UPC123" s="856"/>
      <c r="UPD123" s="856"/>
      <c r="UPE123" s="856"/>
      <c r="UPF123" s="856"/>
      <c r="UPG123" s="856"/>
      <c r="UPH123" s="856"/>
      <c r="UPI123" s="856"/>
      <c r="UPJ123" s="856"/>
      <c r="UPK123" s="856"/>
      <c r="UPL123" s="856"/>
      <c r="UPM123" s="856"/>
      <c r="UPN123" s="856"/>
      <c r="UPO123" s="856"/>
      <c r="UPP123" s="856"/>
      <c r="UPQ123" s="856"/>
      <c r="UPR123" s="856"/>
      <c r="UPS123" s="856"/>
      <c r="UPT123" s="856"/>
      <c r="UPU123" s="856"/>
      <c r="UPV123" s="856"/>
      <c r="UPW123" s="856"/>
      <c r="UPX123" s="856"/>
      <c r="UPY123" s="856"/>
      <c r="UPZ123" s="856"/>
      <c r="UQA123" s="856"/>
      <c r="UQB123" s="856"/>
      <c r="UQC123" s="856"/>
      <c r="UQD123" s="856"/>
      <c r="UQE123" s="856"/>
      <c r="UQF123" s="856"/>
      <c r="UQG123" s="856"/>
      <c r="UQH123" s="856"/>
      <c r="UQI123" s="856"/>
      <c r="UQJ123" s="856"/>
      <c r="UQK123" s="856"/>
      <c r="UQL123" s="856"/>
      <c r="UQM123" s="856"/>
      <c r="UQN123" s="856"/>
      <c r="UQO123" s="856"/>
      <c r="UQP123" s="856"/>
      <c r="UQQ123" s="856"/>
      <c r="UQR123" s="856"/>
      <c r="UQS123" s="856"/>
      <c r="UQT123" s="856"/>
      <c r="UQU123" s="856"/>
      <c r="UQV123" s="856"/>
      <c r="UQW123" s="856"/>
      <c r="UQX123" s="856"/>
      <c r="UQY123" s="856"/>
      <c r="UQZ123" s="856"/>
      <c r="URA123" s="856"/>
      <c r="URB123" s="856"/>
      <c r="URC123" s="856"/>
      <c r="URD123" s="856"/>
      <c r="URE123" s="856"/>
      <c r="URF123" s="856"/>
      <c r="URG123" s="856"/>
      <c r="URH123" s="856"/>
      <c r="URI123" s="856"/>
      <c r="URJ123" s="856"/>
      <c r="URK123" s="856"/>
      <c r="URL123" s="856"/>
      <c r="URM123" s="856"/>
      <c r="URN123" s="856"/>
      <c r="URO123" s="856"/>
      <c r="URP123" s="856"/>
      <c r="URQ123" s="856"/>
      <c r="URR123" s="856"/>
      <c r="URS123" s="856"/>
      <c r="URT123" s="856"/>
      <c r="URU123" s="856"/>
      <c r="URV123" s="856"/>
      <c r="URW123" s="856"/>
      <c r="URX123" s="856"/>
      <c r="URY123" s="856"/>
      <c r="URZ123" s="856"/>
      <c r="USA123" s="856"/>
      <c r="USB123" s="856"/>
      <c r="USC123" s="856"/>
      <c r="USD123" s="856"/>
      <c r="USE123" s="856"/>
      <c r="USF123" s="856"/>
      <c r="USG123" s="856"/>
      <c r="USH123" s="856"/>
      <c r="USI123" s="856"/>
      <c r="USJ123" s="856"/>
      <c r="USK123" s="856"/>
      <c r="USL123" s="856"/>
      <c r="USM123" s="856"/>
      <c r="USN123" s="856"/>
      <c r="USO123" s="856"/>
      <c r="USP123" s="856"/>
      <c r="USQ123" s="856"/>
      <c r="USR123" s="856"/>
      <c r="USS123" s="856"/>
      <c r="UST123" s="856"/>
      <c r="USU123" s="856"/>
      <c r="USV123" s="856"/>
      <c r="USW123" s="856"/>
      <c r="USX123" s="856"/>
      <c r="USY123" s="856"/>
      <c r="USZ123" s="856"/>
      <c r="UTA123" s="856"/>
      <c r="UTB123" s="856"/>
      <c r="UTC123" s="856"/>
      <c r="UTD123" s="856"/>
      <c r="UTE123" s="856"/>
      <c r="UTF123" s="856"/>
      <c r="UTG123" s="856"/>
      <c r="UTH123" s="856"/>
      <c r="UTI123" s="856"/>
      <c r="UTJ123" s="856"/>
      <c r="UTK123" s="856"/>
      <c r="UTL123" s="856"/>
      <c r="UTM123" s="856"/>
      <c r="UTN123" s="856"/>
      <c r="UTO123" s="856"/>
      <c r="UTP123" s="856"/>
      <c r="UTQ123" s="856"/>
      <c r="UTR123" s="856"/>
      <c r="UTS123" s="856"/>
      <c r="UTT123" s="856"/>
      <c r="UTU123" s="856"/>
      <c r="UTV123" s="856"/>
      <c r="UTW123" s="856"/>
      <c r="UTX123" s="856"/>
      <c r="UTY123" s="856"/>
      <c r="UTZ123" s="856"/>
      <c r="UUA123" s="856"/>
      <c r="UUB123" s="856"/>
      <c r="UUC123" s="856"/>
      <c r="UUD123" s="856"/>
      <c r="UUE123" s="856"/>
      <c r="UUF123" s="856"/>
      <c r="UUG123" s="856"/>
      <c r="UUH123" s="856"/>
      <c r="UUI123" s="856"/>
      <c r="UUJ123" s="856"/>
      <c r="UUK123" s="856"/>
      <c r="UUL123" s="856"/>
      <c r="UUM123" s="856"/>
      <c r="UUN123" s="856"/>
      <c r="UUO123" s="856"/>
      <c r="UUP123" s="856"/>
      <c r="UUQ123" s="856"/>
      <c r="UUR123" s="856"/>
      <c r="UUS123" s="856"/>
      <c r="UUT123" s="856"/>
      <c r="UUU123" s="856"/>
      <c r="UUV123" s="856"/>
      <c r="UUW123" s="856"/>
      <c r="UUX123" s="856"/>
      <c r="UUY123" s="856"/>
      <c r="UUZ123" s="856"/>
      <c r="UVA123" s="856"/>
      <c r="UVB123" s="856"/>
      <c r="UVC123" s="856"/>
      <c r="UVD123" s="856"/>
      <c r="UVE123" s="856"/>
      <c r="UVF123" s="856"/>
      <c r="UVG123" s="856"/>
      <c r="UVH123" s="856"/>
      <c r="UVI123" s="856"/>
      <c r="UVJ123" s="856"/>
      <c r="UVK123" s="856"/>
      <c r="UVL123" s="856"/>
      <c r="UVM123" s="856"/>
      <c r="UVN123" s="856"/>
      <c r="UVO123" s="856"/>
      <c r="UVP123" s="856"/>
      <c r="UVQ123" s="856"/>
      <c r="UVR123" s="856"/>
      <c r="UVS123" s="856"/>
      <c r="UVT123" s="856"/>
      <c r="UVU123" s="856"/>
      <c r="UVV123" s="856"/>
      <c r="UVW123" s="856"/>
      <c r="UVX123" s="856"/>
      <c r="UVY123" s="856"/>
      <c r="UVZ123" s="856"/>
      <c r="UWA123" s="856"/>
      <c r="UWB123" s="856"/>
      <c r="UWC123" s="856"/>
      <c r="UWD123" s="856"/>
      <c r="UWE123" s="856"/>
      <c r="UWF123" s="856"/>
      <c r="UWG123" s="856"/>
      <c r="UWH123" s="856"/>
      <c r="UWI123" s="856"/>
      <c r="UWJ123" s="856"/>
      <c r="UWK123" s="856"/>
      <c r="UWL123" s="856"/>
      <c r="UWM123" s="856"/>
      <c r="UWN123" s="856"/>
      <c r="UWO123" s="856"/>
      <c r="UWP123" s="856"/>
      <c r="UWQ123" s="856"/>
      <c r="UWR123" s="856"/>
      <c r="UWS123" s="856"/>
      <c r="UWT123" s="856"/>
      <c r="UWU123" s="856"/>
      <c r="UWV123" s="856"/>
      <c r="UWW123" s="856"/>
      <c r="UWX123" s="856"/>
      <c r="UWY123" s="856"/>
      <c r="UWZ123" s="856"/>
      <c r="UXA123" s="856"/>
      <c r="UXB123" s="856"/>
      <c r="UXC123" s="856"/>
      <c r="UXD123" s="856"/>
      <c r="UXE123" s="856"/>
      <c r="UXF123" s="856"/>
      <c r="UXG123" s="856"/>
      <c r="UXH123" s="856"/>
      <c r="UXI123" s="856"/>
      <c r="UXJ123" s="856"/>
      <c r="UXK123" s="856"/>
      <c r="UXL123" s="856"/>
      <c r="UXM123" s="856"/>
      <c r="UXN123" s="856"/>
      <c r="UXO123" s="856"/>
      <c r="UXP123" s="856"/>
      <c r="UXQ123" s="856"/>
      <c r="UXR123" s="856"/>
      <c r="UXS123" s="856"/>
      <c r="UXT123" s="856"/>
      <c r="UXU123" s="856"/>
      <c r="UXV123" s="856"/>
      <c r="UXW123" s="856"/>
      <c r="UXX123" s="856"/>
      <c r="UXY123" s="856"/>
      <c r="UXZ123" s="856"/>
      <c r="UYA123" s="856"/>
      <c r="UYB123" s="856"/>
      <c r="UYC123" s="856"/>
      <c r="UYD123" s="856"/>
      <c r="UYE123" s="856"/>
      <c r="UYF123" s="856"/>
      <c r="UYG123" s="856"/>
      <c r="UYH123" s="856"/>
      <c r="UYI123" s="856"/>
      <c r="UYJ123" s="856"/>
      <c r="UYK123" s="856"/>
      <c r="UYL123" s="856"/>
      <c r="UYM123" s="856"/>
      <c r="UYN123" s="856"/>
      <c r="UYO123" s="856"/>
      <c r="UYP123" s="856"/>
      <c r="UYQ123" s="856"/>
      <c r="UYR123" s="856"/>
      <c r="UYS123" s="856"/>
      <c r="UYT123" s="856"/>
      <c r="UYU123" s="856"/>
      <c r="UYV123" s="856"/>
      <c r="UYW123" s="856"/>
      <c r="UYX123" s="856"/>
      <c r="UYY123" s="856"/>
      <c r="UYZ123" s="856"/>
      <c r="UZA123" s="856"/>
      <c r="UZB123" s="856"/>
      <c r="UZC123" s="856"/>
      <c r="UZD123" s="856"/>
      <c r="UZE123" s="856"/>
      <c r="UZF123" s="856"/>
      <c r="UZG123" s="856"/>
      <c r="UZH123" s="856"/>
      <c r="UZI123" s="856"/>
      <c r="UZJ123" s="856"/>
      <c r="UZK123" s="856"/>
      <c r="UZL123" s="856"/>
      <c r="UZM123" s="856"/>
      <c r="UZN123" s="856"/>
      <c r="UZO123" s="856"/>
      <c r="UZP123" s="856"/>
      <c r="UZQ123" s="856"/>
      <c r="UZR123" s="856"/>
      <c r="UZS123" s="856"/>
      <c r="UZT123" s="856"/>
      <c r="UZU123" s="856"/>
      <c r="UZV123" s="856"/>
      <c r="UZW123" s="856"/>
      <c r="UZX123" s="856"/>
      <c r="UZY123" s="856"/>
      <c r="UZZ123" s="856"/>
      <c r="VAA123" s="856"/>
      <c r="VAB123" s="856"/>
      <c r="VAC123" s="856"/>
      <c r="VAD123" s="856"/>
      <c r="VAE123" s="856"/>
      <c r="VAF123" s="856"/>
      <c r="VAG123" s="856"/>
      <c r="VAH123" s="856"/>
      <c r="VAI123" s="856"/>
      <c r="VAJ123" s="856"/>
      <c r="VAK123" s="856"/>
      <c r="VAL123" s="856"/>
      <c r="VAM123" s="856"/>
      <c r="VAN123" s="856"/>
      <c r="VAO123" s="856"/>
      <c r="VAP123" s="856"/>
      <c r="VAQ123" s="856"/>
      <c r="VAR123" s="856"/>
      <c r="VAS123" s="856"/>
      <c r="VAT123" s="856"/>
      <c r="VAU123" s="856"/>
      <c r="VAV123" s="856"/>
      <c r="VAW123" s="856"/>
      <c r="VAX123" s="856"/>
      <c r="VAY123" s="856"/>
      <c r="VAZ123" s="856"/>
      <c r="VBA123" s="856"/>
      <c r="VBB123" s="856"/>
      <c r="VBC123" s="856"/>
      <c r="VBD123" s="856"/>
      <c r="VBE123" s="856"/>
      <c r="VBF123" s="856"/>
      <c r="VBG123" s="856"/>
      <c r="VBH123" s="856"/>
      <c r="VBI123" s="856"/>
      <c r="VBJ123" s="856"/>
      <c r="VBK123" s="856"/>
      <c r="VBL123" s="856"/>
      <c r="VBM123" s="856"/>
      <c r="VBN123" s="856"/>
      <c r="VBO123" s="856"/>
      <c r="VBP123" s="856"/>
      <c r="VBQ123" s="856"/>
      <c r="VBR123" s="856"/>
      <c r="VBS123" s="856"/>
      <c r="VBT123" s="856"/>
      <c r="VBU123" s="856"/>
      <c r="VBV123" s="856"/>
      <c r="VBW123" s="856"/>
      <c r="VBX123" s="856"/>
      <c r="VBY123" s="856"/>
      <c r="VBZ123" s="856"/>
      <c r="VCA123" s="856"/>
      <c r="VCB123" s="856"/>
      <c r="VCC123" s="856"/>
      <c r="VCD123" s="856"/>
      <c r="VCE123" s="856"/>
      <c r="VCF123" s="856"/>
      <c r="VCG123" s="856"/>
      <c r="VCH123" s="856"/>
      <c r="VCI123" s="856"/>
      <c r="VCJ123" s="856"/>
      <c r="VCK123" s="856"/>
      <c r="VCL123" s="856"/>
      <c r="VCM123" s="856"/>
      <c r="VCN123" s="856"/>
      <c r="VCO123" s="856"/>
      <c r="VCP123" s="856"/>
      <c r="VCQ123" s="856"/>
      <c r="VCR123" s="856"/>
      <c r="VCS123" s="856"/>
      <c r="VCT123" s="856"/>
      <c r="VCU123" s="856"/>
      <c r="VCV123" s="856"/>
      <c r="VCW123" s="856"/>
      <c r="VCX123" s="856"/>
      <c r="VCY123" s="856"/>
      <c r="VCZ123" s="856"/>
      <c r="VDA123" s="856"/>
      <c r="VDB123" s="856"/>
      <c r="VDC123" s="856"/>
      <c r="VDD123" s="856"/>
      <c r="VDE123" s="856"/>
      <c r="VDF123" s="856"/>
      <c r="VDG123" s="856"/>
      <c r="VDH123" s="856"/>
      <c r="VDI123" s="856"/>
      <c r="VDJ123" s="856"/>
      <c r="VDK123" s="856"/>
      <c r="VDL123" s="856"/>
      <c r="VDM123" s="856"/>
      <c r="VDN123" s="856"/>
      <c r="VDO123" s="856"/>
      <c r="VDP123" s="856"/>
      <c r="VDQ123" s="856"/>
      <c r="VDR123" s="856"/>
      <c r="VDS123" s="856"/>
      <c r="VDT123" s="856"/>
      <c r="VDU123" s="856"/>
      <c r="VDV123" s="856"/>
      <c r="VDW123" s="856"/>
      <c r="VDX123" s="856"/>
      <c r="VDY123" s="856"/>
      <c r="VDZ123" s="856"/>
      <c r="VEA123" s="856"/>
      <c r="VEB123" s="856"/>
      <c r="VEC123" s="856"/>
      <c r="VED123" s="856"/>
      <c r="VEE123" s="856"/>
      <c r="VEF123" s="856"/>
      <c r="VEG123" s="856"/>
      <c r="VEH123" s="856"/>
      <c r="VEI123" s="856"/>
      <c r="VEJ123" s="856"/>
      <c r="VEK123" s="856"/>
      <c r="VEL123" s="856"/>
      <c r="VEM123" s="856"/>
      <c r="VEN123" s="856"/>
      <c r="VEO123" s="856"/>
      <c r="VEP123" s="856"/>
      <c r="VEQ123" s="856"/>
      <c r="VER123" s="856"/>
      <c r="VES123" s="856"/>
      <c r="VET123" s="856"/>
      <c r="VEU123" s="856"/>
      <c r="VEV123" s="856"/>
      <c r="VEW123" s="856"/>
      <c r="VEX123" s="856"/>
      <c r="VEY123" s="856"/>
      <c r="VEZ123" s="856"/>
      <c r="VFA123" s="856"/>
      <c r="VFB123" s="856"/>
      <c r="VFC123" s="856"/>
      <c r="VFD123" s="856"/>
      <c r="VFE123" s="856"/>
      <c r="VFF123" s="856"/>
      <c r="VFG123" s="856"/>
      <c r="VFH123" s="856"/>
      <c r="VFI123" s="856"/>
      <c r="VFJ123" s="856"/>
      <c r="VFK123" s="856"/>
      <c r="VFL123" s="856"/>
      <c r="VFM123" s="856"/>
      <c r="VFN123" s="856"/>
      <c r="VFO123" s="856"/>
      <c r="VFP123" s="856"/>
      <c r="VFQ123" s="856"/>
      <c r="VFR123" s="856"/>
      <c r="VFS123" s="856"/>
      <c r="VFT123" s="856"/>
      <c r="VFU123" s="856"/>
      <c r="VFV123" s="856"/>
      <c r="VFW123" s="856"/>
      <c r="VFX123" s="856"/>
      <c r="VFY123" s="856"/>
      <c r="VFZ123" s="856"/>
      <c r="VGA123" s="856"/>
      <c r="VGB123" s="856"/>
      <c r="VGC123" s="856"/>
      <c r="VGD123" s="856"/>
      <c r="VGE123" s="856"/>
      <c r="VGF123" s="856"/>
      <c r="VGG123" s="856"/>
      <c r="VGH123" s="856"/>
      <c r="VGI123" s="856"/>
      <c r="VGJ123" s="856"/>
      <c r="VGK123" s="856"/>
      <c r="VGL123" s="856"/>
      <c r="VGM123" s="856"/>
      <c r="VGN123" s="856"/>
      <c r="VGO123" s="856"/>
      <c r="VGP123" s="856"/>
      <c r="VGQ123" s="856"/>
      <c r="VGR123" s="856"/>
      <c r="VGS123" s="856"/>
      <c r="VGT123" s="856"/>
      <c r="VGU123" s="856"/>
      <c r="VGV123" s="856"/>
      <c r="VGW123" s="856"/>
      <c r="VGX123" s="856"/>
      <c r="VGY123" s="856"/>
      <c r="VGZ123" s="856"/>
      <c r="VHA123" s="856"/>
      <c r="VHB123" s="856"/>
      <c r="VHC123" s="856"/>
      <c r="VHD123" s="856"/>
      <c r="VHE123" s="856"/>
      <c r="VHF123" s="856"/>
      <c r="VHG123" s="856"/>
      <c r="VHH123" s="856"/>
      <c r="VHI123" s="856"/>
      <c r="VHJ123" s="856"/>
      <c r="VHK123" s="856"/>
      <c r="VHL123" s="856"/>
      <c r="VHM123" s="856"/>
      <c r="VHN123" s="856"/>
      <c r="VHO123" s="856"/>
      <c r="VHP123" s="856"/>
      <c r="VHQ123" s="856"/>
      <c r="VHR123" s="856"/>
      <c r="VHS123" s="856"/>
      <c r="VHT123" s="856"/>
      <c r="VHU123" s="856"/>
      <c r="VHV123" s="856"/>
      <c r="VHW123" s="856"/>
      <c r="VHX123" s="856"/>
      <c r="VHY123" s="856"/>
      <c r="VHZ123" s="856"/>
      <c r="VIA123" s="856"/>
      <c r="VIB123" s="856"/>
      <c r="VIC123" s="856"/>
      <c r="VID123" s="856"/>
      <c r="VIE123" s="856"/>
      <c r="VIF123" s="856"/>
      <c r="VIG123" s="856"/>
      <c r="VIH123" s="856"/>
      <c r="VII123" s="856"/>
      <c r="VIJ123" s="856"/>
      <c r="VIK123" s="856"/>
      <c r="VIL123" s="856"/>
      <c r="VIM123" s="856"/>
      <c r="VIN123" s="856"/>
      <c r="VIO123" s="856"/>
      <c r="VIP123" s="856"/>
      <c r="VIQ123" s="856"/>
      <c r="VIR123" s="856"/>
      <c r="VIS123" s="856"/>
      <c r="VIT123" s="856"/>
      <c r="VIU123" s="856"/>
      <c r="VIV123" s="856"/>
      <c r="VIW123" s="856"/>
      <c r="VIX123" s="856"/>
      <c r="VIY123" s="856"/>
      <c r="VIZ123" s="856"/>
      <c r="VJA123" s="856"/>
      <c r="VJB123" s="856"/>
      <c r="VJC123" s="856"/>
      <c r="VJD123" s="856"/>
      <c r="VJE123" s="856"/>
      <c r="VJF123" s="856"/>
      <c r="VJG123" s="856"/>
      <c r="VJH123" s="856"/>
      <c r="VJI123" s="856"/>
      <c r="VJJ123" s="856"/>
      <c r="VJK123" s="856"/>
      <c r="VJL123" s="856"/>
      <c r="VJM123" s="856"/>
      <c r="VJN123" s="856"/>
      <c r="VJO123" s="856"/>
      <c r="VJP123" s="856"/>
      <c r="VJQ123" s="856"/>
      <c r="VJR123" s="856"/>
      <c r="VJS123" s="856"/>
      <c r="VJT123" s="856"/>
      <c r="VJU123" s="856"/>
      <c r="VJV123" s="856"/>
      <c r="VJW123" s="856"/>
      <c r="VJX123" s="856"/>
      <c r="VJY123" s="856"/>
      <c r="VJZ123" s="856"/>
      <c r="VKA123" s="856"/>
      <c r="VKB123" s="856"/>
      <c r="VKC123" s="856"/>
      <c r="VKD123" s="856"/>
      <c r="VKE123" s="856"/>
      <c r="VKF123" s="856"/>
      <c r="VKG123" s="856"/>
      <c r="VKH123" s="856"/>
      <c r="VKI123" s="856"/>
      <c r="VKJ123" s="856"/>
      <c r="VKK123" s="856"/>
      <c r="VKL123" s="856"/>
      <c r="VKM123" s="856"/>
      <c r="VKN123" s="856"/>
      <c r="VKO123" s="856"/>
      <c r="VKP123" s="856"/>
      <c r="VKQ123" s="856"/>
      <c r="VKR123" s="856"/>
      <c r="VKS123" s="856"/>
      <c r="VKT123" s="856"/>
      <c r="VKU123" s="856"/>
      <c r="VKV123" s="856"/>
      <c r="VKW123" s="856"/>
      <c r="VKX123" s="856"/>
      <c r="VKY123" s="856"/>
      <c r="VKZ123" s="856"/>
      <c r="VLA123" s="856"/>
      <c r="VLB123" s="856"/>
      <c r="VLC123" s="856"/>
      <c r="VLD123" s="856"/>
      <c r="VLE123" s="856"/>
      <c r="VLF123" s="856"/>
      <c r="VLG123" s="856"/>
      <c r="VLH123" s="856"/>
      <c r="VLI123" s="856"/>
      <c r="VLJ123" s="856"/>
      <c r="VLK123" s="856"/>
      <c r="VLL123" s="856"/>
      <c r="VLM123" s="856"/>
      <c r="VLN123" s="856"/>
      <c r="VLO123" s="856"/>
      <c r="VLP123" s="856"/>
      <c r="VLQ123" s="856"/>
      <c r="VLR123" s="856"/>
      <c r="VLS123" s="856"/>
      <c r="VLT123" s="856"/>
      <c r="VLU123" s="856"/>
      <c r="VLV123" s="856"/>
      <c r="VLW123" s="856"/>
      <c r="VLX123" s="856"/>
      <c r="VLY123" s="856"/>
      <c r="VLZ123" s="856"/>
      <c r="VMA123" s="856"/>
      <c r="VMB123" s="856"/>
      <c r="VMC123" s="856"/>
      <c r="VMD123" s="856"/>
      <c r="VME123" s="856"/>
      <c r="VMF123" s="856"/>
      <c r="VMG123" s="856"/>
      <c r="VMH123" s="856"/>
      <c r="VMI123" s="856"/>
      <c r="VMJ123" s="856"/>
      <c r="VMK123" s="856"/>
      <c r="VML123" s="856"/>
      <c r="VMM123" s="856"/>
      <c r="VMN123" s="856"/>
      <c r="VMO123" s="856"/>
      <c r="VMP123" s="856"/>
      <c r="VMQ123" s="856"/>
      <c r="VMR123" s="856"/>
      <c r="VMS123" s="856"/>
      <c r="VMT123" s="856"/>
      <c r="VMU123" s="856"/>
      <c r="VMV123" s="856"/>
      <c r="VMW123" s="856"/>
      <c r="VMX123" s="856"/>
      <c r="VMY123" s="856"/>
      <c r="VMZ123" s="856"/>
      <c r="VNA123" s="856"/>
      <c r="VNB123" s="856"/>
      <c r="VNC123" s="856"/>
      <c r="VND123" s="856"/>
      <c r="VNE123" s="856"/>
      <c r="VNF123" s="856"/>
      <c r="VNG123" s="856"/>
      <c r="VNH123" s="856"/>
      <c r="VNI123" s="856"/>
      <c r="VNJ123" s="856"/>
      <c r="VNK123" s="856"/>
      <c r="VNL123" s="856"/>
      <c r="VNM123" s="856"/>
      <c r="VNN123" s="856"/>
      <c r="VNO123" s="856"/>
      <c r="VNP123" s="856"/>
      <c r="VNQ123" s="856"/>
      <c r="VNR123" s="856"/>
      <c r="VNS123" s="856"/>
      <c r="VNT123" s="856"/>
      <c r="VNU123" s="856"/>
      <c r="VNV123" s="856"/>
      <c r="VNW123" s="856"/>
      <c r="VNX123" s="856"/>
      <c r="VNY123" s="856"/>
      <c r="VNZ123" s="856"/>
      <c r="VOA123" s="856"/>
      <c r="VOB123" s="856"/>
      <c r="VOC123" s="856"/>
      <c r="VOD123" s="856"/>
      <c r="VOE123" s="856"/>
      <c r="VOF123" s="856"/>
      <c r="VOG123" s="856"/>
      <c r="VOH123" s="856"/>
      <c r="VOI123" s="856"/>
      <c r="VOJ123" s="856"/>
      <c r="VOK123" s="856"/>
      <c r="VOL123" s="856"/>
      <c r="VOM123" s="856"/>
      <c r="VON123" s="856"/>
      <c r="VOO123" s="856"/>
      <c r="VOP123" s="856"/>
      <c r="VOQ123" s="856"/>
      <c r="VOR123" s="856"/>
      <c r="VOS123" s="856"/>
      <c r="VOT123" s="856"/>
      <c r="VOU123" s="856"/>
      <c r="VOV123" s="856"/>
      <c r="VOW123" s="856"/>
      <c r="VOX123" s="856"/>
      <c r="VOY123" s="856"/>
      <c r="VOZ123" s="856"/>
      <c r="VPA123" s="856"/>
      <c r="VPB123" s="856"/>
      <c r="VPC123" s="856"/>
      <c r="VPD123" s="856"/>
      <c r="VPE123" s="856"/>
      <c r="VPF123" s="856"/>
      <c r="VPG123" s="856"/>
      <c r="VPH123" s="856"/>
      <c r="VPI123" s="856"/>
      <c r="VPJ123" s="856"/>
      <c r="VPK123" s="856"/>
      <c r="VPL123" s="856"/>
      <c r="VPM123" s="856"/>
      <c r="VPN123" s="856"/>
      <c r="VPO123" s="856"/>
      <c r="VPP123" s="856"/>
      <c r="VPQ123" s="856"/>
      <c r="VPR123" s="856"/>
      <c r="VPS123" s="856"/>
      <c r="VPT123" s="856"/>
      <c r="VPU123" s="856"/>
      <c r="VPV123" s="856"/>
      <c r="VPW123" s="856"/>
      <c r="VPX123" s="856"/>
      <c r="VPY123" s="856"/>
      <c r="VPZ123" s="856"/>
      <c r="VQA123" s="856"/>
      <c r="VQB123" s="856"/>
      <c r="VQC123" s="856"/>
      <c r="VQD123" s="856"/>
      <c r="VQE123" s="856"/>
      <c r="VQF123" s="856"/>
      <c r="VQG123" s="856"/>
      <c r="VQH123" s="856"/>
      <c r="VQI123" s="856"/>
      <c r="VQJ123" s="856"/>
      <c r="VQK123" s="856"/>
      <c r="VQL123" s="856"/>
      <c r="VQM123" s="856"/>
      <c r="VQN123" s="856"/>
      <c r="VQO123" s="856"/>
      <c r="VQP123" s="856"/>
      <c r="VQQ123" s="856"/>
      <c r="VQR123" s="856"/>
      <c r="VQS123" s="856"/>
      <c r="VQT123" s="856"/>
      <c r="VQU123" s="856"/>
      <c r="VQV123" s="856"/>
      <c r="VQW123" s="856"/>
      <c r="VQX123" s="856"/>
      <c r="VQY123" s="856"/>
      <c r="VQZ123" s="856"/>
      <c r="VRA123" s="856"/>
      <c r="VRB123" s="856"/>
      <c r="VRC123" s="856"/>
      <c r="VRD123" s="856"/>
      <c r="VRE123" s="856"/>
      <c r="VRF123" s="856"/>
      <c r="VRG123" s="856"/>
      <c r="VRH123" s="856"/>
      <c r="VRI123" s="856"/>
      <c r="VRJ123" s="856"/>
      <c r="VRK123" s="856"/>
      <c r="VRL123" s="856"/>
      <c r="VRM123" s="856"/>
      <c r="VRN123" s="856"/>
      <c r="VRO123" s="856"/>
      <c r="VRP123" s="856"/>
      <c r="VRQ123" s="856"/>
      <c r="VRR123" s="856"/>
      <c r="VRS123" s="856"/>
      <c r="VRT123" s="856"/>
      <c r="VRU123" s="856"/>
      <c r="VRV123" s="856"/>
      <c r="VRW123" s="856"/>
      <c r="VRX123" s="856"/>
      <c r="VRY123" s="856"/>
      <c r="VRZ123" s="856"/>
      <c r="VSA123" s="856"/>
      <c r="VSB123" s="856"/>
      <c r="VSC123" s="856"/>
      <c r="VSD123" s="856"/>
      <c r="VSE123" s="856"/>
      <c r="VSF123" s="856"/>
      <c r="VSG123" s="856"/>
      <c r="VSH123" s="856"/>
      <c r="VSI123" s="856"/>
      <c r="VSJ123" s="856"/>
      <c r="VSK123" s="856"/>
      <c r="VSL123" s="856"/>
      <c r="VSM123" s="856"/>
      <c r="VSN123" s="856"/>
      <c r="VSO123" s="856"/>
      <c r="VSP123" s="856"/>
      <c r="VSQ123" s="856"/>
      <c r="VSR123" s="856"/>
      <c r="VSS123" s="856"/>
      <c r="VST123" s="856"/>
      <c r="VSU123" s="856"/>
      <c r="VSV123" s="856"/>
      <c r="VSW123" s="856"/>
      <c r="VSX123" s="856"/>
      <c r="VSY123" s="856"/>
      <c r="VSZ123" s="856"/>
      <c r="VTA123" s="856"/>
      <c r="VTB123" s="856"/>
      <c r="VTC123" s="856"/>
      <c r="VTD123" s="856"/>
      <c r="VTE123" s="856"/>
      <c r="VTF123" s="856"/>
      <c r="VTG123" s="856"/>
      <c r="VTH123" s="856"/>
      <c r="VTI123" s="856"/>
      <c r="VTJ123" s="856"/>
      <c r="VTK123" s="856"/>
      <c r="VTL123" s="856"/>
      <c r="VTM123" s="856"/>
      <c r="VTN123" s="856"/>
      <c r="VTO123" s="856"/>
      <c r="VTP123" s="856"/>
      <c r="VTQ123" s="856"/>
      <c r="VTR123" s="856"/>
      <c r="VTS123" s="856"/>
      <c r="VTT123" s="856"/>
      <c r="VTU123" s="856"/>
      <c r="VTV123" s="856"/>
      <c r="VTW123" s="856"/>
      <c r="VTX123" s="856"/>
      <c r="VTY123" s="856"/>
      <c r="VTZ123" s="856"/>
      <c r="VUA123" s="856"/>
      <c r="VUB123" s="856"/>
      <c r="VUC123" s="856"/>
      <c r="VUD123" s="856"/>
      <c r="VUE123" s="856"/>
      <c r="VUF123" s="856"/>
      <c r="VUG123" s="856"/>
      <c r="VUH123" s="856"/>
      <c r="VUI123" s="856"/>
      <c r="VUJ123" s="856"/>
      <c r="VUK123" s="856"/>
      <c r="VUL123" s="856"/>
      <c r="VUM123" s="856"/>
      <c r="VUN123" s="856"/>
      <c r="VUO123" s="856"/>
      <c r="VUP123" s="856"/>
      <c r="VUQ123" s="856"/>
      <c r="VUR123" s="856"/>
      <c r="VUS123" s="856"/>
      <c r="VUT123" s="856"/>
      <c r="VUU123" s="856"/>
      <c r="VUV123" s="856"/>
      <c r="VUW123" s="856"/>
      <c r="VUX123" s="856"/>
      <c r="VUY123" s="856"/>
      <c r="VUZ123" s="856"/>
      <c r="VVA123" s="856"/>
      <c r="VVB123" s="856"/>
      <c r="VVC123" s="856"/>
      <c r="VVD123" s="856"/>
      <c r="VVE123" s="856"/>
      <c r="VVF123" s="856"/>
      <c r="VVG123" s="856"/>
      <c r="VVH123" s="856"/>
      <c r="VVI123" s="856"/>
      <c r="VVJ123" s="856"/>
      <c r="VVK123" s="856"/>
      <c r="VVL123" s="856"/>
      <c r="VVM123" s="856"/>
      <c r="VVN123" s="856"/>
      <c r="VVO123" s="856"/>
      <c r="VVP123" s="856"/>
      <c r="VVQ123" s="856"/>
      <c r="VVR123" s="856"/>
      <c r="VVS123" s="856"/>
      <c r="VVT123" s="856"/>
      <c r="VVU123" s="856"/>
      <c r="VVV123" s="856"/>
      <c r="VVW123" s="856"/>
      <c r="VVX123" s="856"/>
      <c r="VVY123" s="856"/>
      <c r="VVZ123" s="856"/>
      <c r="VWA123" s="856"/>
      <c r="VWB123" s="856"/>
      <c r="VWC123" s="856"/>
      <c r="VWD123" s="856"/>
      <c r="VWE123" s="856"/>
      <c r="VWF123" s="856"/>
      <c r="VWG123" s="856"/>
      <c r="VWH123" s="856"/>
      <c r="VWI123" s="856"/>
      <c r="VWJ123" s="856"/>
      <c r="VWK123" s="856"/>
      <c r="VWL123" s="856"/>
      <c r="VWM123" s="856"/>
      <c r="VWN123" s="856"/>
      <c r="VWO123" s="856"/>
      <c r="VWP123" s="856"/>
      <c r="VWQ123" s="856"/>
      <c r="VWR123" s="856"/>
      <c r="VWS123" s="856"/>
      <c r="VWT123" s="856"/>
      <c r="VWU123" s="856"/>
      <c r="VWV123" s="856"/>
      <c r="VWW123" s="856"/>
      <c r="VWX123" s="856"/>
      <c r="VWY123" s="856"/>
      <c r="VWZ123" s="856"/>
      <c r="VXA123" s="856"/>
      <c r="VXB123" s="856"/>
      <c r="VXC123" s="856"/>
      <c r="VXD123" s="856"/>
      <c r="VXE123" s="856"/>
      <c r="VXF123" s="856"/>
      <c r="VXG123" s="856"/>
      <c r="VXH123" s="856"/>
      <c r="VXI123" s="856"/>
      <c r="VXJ123" s="856"/>
      <c r="VXK123" s="856"/>
      <c r="VXL123" s="856"/>
      <c r="VXM123" s="856"/>
      <c r="VXN123" s="856"/>
      <c r="VXO123" s="856"/>
      <c r="VXP123" s="856"/>
      <c r="VXQ123" s="856"/>
      <c r="VXR123" s="856"/>
      <c r="VXS123" s="856"/>
      <c r="VXT123" s="856"/>
      <c r="VXU123" s="856"/>
      <c r="VXV123" s="856"/>
      <c r="VXW123" s="856"/>
      <c r="VXX123" s="856"/>
      <c r="VXY123" s="856"/>
      <c r="VXZ123" s="856"/>
      <c r="VYA123" s="856"/>
      <c r="VYB123" s="856"/>
      <c r="VYC123" s="856"/>
      <c r="VYD123" s="856"/>
      <c r="VYE123" s="856"/>
      <c r="VYF123" s="856"/>
      <c r="VYG123" s="856"/>
      <c r="VYH123" s="856"/>
      <c r="VYI123" s="856"/>
      <c r="VYJ123" s="856"/>
      <c r="VYK123" s="856"/>
      <c r="VYL123" s="856"/>
      <c r="VYM123" s="856"/>
      <c r="VYN123" s="856"/>
      <c r="VYO123" s="856"/>
      <c r="VYP123" s="856"/>
      <c r="VYQ123" s="856"/>
      <c r="VYR123" s="856"/>
      <c r="VYS123" s="856"/>
      <c r="VYT123" s="856"/>
      <c r="VYU123" s="856"/>
      <c r="VYV123" s="856"/>
      <c r="VYW123" s="856"/>
      <c r="VYX123" s="856"/>
      <c r="VYY123" s="856"/>
      <c r="VYZ123" s="856"/>
      <c r="VZA123" s="856"/>
      <c r="VZB123" s="856"/>
      <c r="VZC123" s="856"/>
      <c r="VZD123" s="856"/>
      <c r="VZE123" s="856"/>
      <c r="VZF123" s="856"/>
      <c r="VZG123" s="856"/>
      <c r="VZH123" s="856"/>
      <c r="VZI123" s="856"/>
      <c r="VZJ123" s="856"/>
      <c r="VZK123" s="856"/>
      <c r="VZL123" s="856"/>
      <c r="VZM123" s="856"/>
      <c r="VZN123" s="856"/>
      <c r="VZO123" s="856"/>
      <c r="VZP123" s="856"/>
      <c r="VZQ123" s="856"/>
      <c r="VZR123" s="856"/>
      <c r="VZS123" s="856"/>
      <c r="VZT123" s="856"/>
      <c r="VZU123" s="856"/>
      <c r="VZV123" s="856"/>
      <c r="VZW123" s="856"/>
      <c r="VZX123" s="856"/>
      <c r="VZY123" s="856"/>
      <c r="VZZ123" s="856"/>
      <c r="WAA123" s="856"/>
      <c r="WAB123" s="856"/>
      <c r="WAC123" s="856"/>
      <c r="WAD123" s="856"/>
      <c r="WAE123" s="856"/>
      <c r="WAF123" s="856"/>
      <c r="WAG123" s="856"/>
      <c r="WAH123" s="856"/>
      <c r="WAI123" s="856"/>
      <c r="WAJ123" s="856"/>
      <c r="WAK123" s="856"/>
      <c r="WAL123" s="856"/>
      <c r="WAM123" s="856"/>
      <c r="WAN123" s="856"/>
      <c r="WAO123" s="856"/>
      <c r="WAP123" s="856"/>
      <c r="WAQ123" s="856"/>
      <c r="WAR123" s="856"/>
      <c r="WAS123" s="856"/>
      <c r="WAT123" s="856"/>
      <c r="WAU123" s="856"/>
      <c r="WAV123" s="856"/>
      <c r="WAW123" s="856"/>
      <c r="WAX123" s="856"/>
      <c r="WAY123" s="856"/>
      <c r="WAZ123" s="856"/>
      <c r="WBA123" s="856"/>
      <c r="WBB123" s="856"/>
      <c r="WBC123" s="856"/>
      <c r="WBD123" s="856"/>
      <c r="WBE123" s="856"/>
      <c r="WBF123" s="856"/>
      <c r="WBG123" s="856"/>
      <c r="WBH123" s="856"/>
      <c r="WBI123" s="856"/>
      <c r="WBJ123" s="856"/>
      <c r="WBK123" s="856"/>
      <c r="WBL123" s="856"/>
      <c r="WBM123" s="856"/>
      <c r="WBN123" s="856"/>
      <c r="WBO123" s="856"/>
      <c r="WBP123" s="856"/>
      <c r="WBQ123" s="856"/>
      <c r="WBR123" s="856"/>
      <c r="WBS123" s="856"/>
      <c r="WBT123" s="856"/>
      <c r="WBU123" s="856"/>
      <c r="WBV123" s="856"/>
      <c r="WBW123" s="856"/>
      <c r="WBX123" s="856"/>
      <c r="WBY123" s="856"/>
      <c r="WBZ123" s="856"/>
      <c r="WCA123" s="856"/>
      <c r="WCB123" s="856"/>
      <c r="WCC123" s="856"/>
      <c r="WCD123" s="856"/>
      <c r="WCE123" s="856"/>
      <c r="WCF123" s="856"/>
      <c r="WCG123" s="856"/>
      <c r="WCH123" s="856"/>
      <c r="WCI123" s="856"/>
      <c r="WCJ123" s="856"/>
      <c r="WCK123" s="856"/>
      <c r="WCL123" s="856"/>
      <c r="WCM123" s="856"/>
      <c r="WCN123" s="856"/>
      <c r="WCO123" s="856"/>
      <c r="WCP123" s="856"/>
      <c r="WCQ123" s="856"/>
      <c r="WCR123" s="856"/>
      <c r="WCS123" s="856"/>
      <c r="WCT123" s="856"/>
      <c r="WCU123" s="856"/>
      <c r="WCV123" s="856"/>
      <c r="WCW123" s="856"/>
      <c r="WCX123" s="856"/>
      <c r="WCY123" s="856"/>
      <c r="WCZ123" s="856"/>
      <c r="WDA123" s="856"/>
      <c r="WDB123" s="856"/>
      <c r="WDC123" s="856"/>
      <c r="WDD123" s="856"/>
      <c r="WDE123" s="856"/>
      <c r="WDF123" s="856"/>
      <c r="WDG123" s="856"/>
      <c r="WDH123" s="856"/>
      <c r="WDI123" s="856"/>
      <c r="WDJ123" s="856"/>
      <c r="WDK123" s="856"/>
      <c r="WDL123" s="856"/>
      <c r="WDM123" s="856"/>
      <c r="WDN123" s="856"/>
      <c r="WDO123" s="856"/>
      <c r="WDP123" s="856"/>
      <c r="WDQ123" s="856"/>
      <c r="WDR123" s="856"/>
      <c r="WDS123" s="856"/>
      <c r="WDT123" s="856"/>
      <c r="WDU123" s="856"/>
      <c r="WDV123" s="856"/>
      <c r="WDW123" s="856"/>
      <c r="WDX123" s="856"/>
      <c r="WDY123" s="856"/>
      <c r="WDZ123" s="856"/>
      <c r="WEA123" s="856"/>
      <c r="WEB123" s="856"/>
      <c r="WEC123" s="856"/>
      <c r="WED123" s="856"/>
      <c r="WEE123" s="856"/>
      <c r="WEF123" s="856"/>
      <c r="WEG123" s="856"/>
      <c r="WEH123" s="856"/>
      <c r="WEI123" s="856"/>
      <c r="WEJ123" s="856"/>
      <c r="WEK123" s="856"/>
      <c r="WEL123" s="856"/>
      <c r="WEM123" s="856"/>
      <c r="WEN123" s="856"/>
      <c r="WEO123" s="856"/>
      <c r="WEP123" s="856"/>
      <c r="WEQ123" s="856"/>
      <c r="WER123" s="856"/>
      <c r="WES123" s="856"/>
      <c r="WET123" s="856"/>
      <c r="WEU123" s="856"/>
      <c r="WEV123" s="856"/>
      <c r="WEW123" s="856"/>
      <c r="WEX123" s="856"/>
      <c r="WEY123" s="856"/>
      <c r="WEZ123" s="856"/>
      <c r="WFA123" s="856"/>
      <c r="WFB123" s="856"/>
      <c r="WFC123" s="856"/>
      <c r="WFD123" s="856"/>
      <c r="WFE123" s="856"/>
      <c r="WFF123" s="856"/>
      <c r="WFG123" s="856"/>
      <c r="WFH123" s="856"/>
      <c r="WFI123" s="856"/>
      <c r="WFJ123" s="856"/>
      <c r="WFK123" s="856"/>
      <c r="WFL123" s="856"/>
      <c r="WFM123" s="856"/>
      <c r="WFN123" s="856"/>
      <c r="WFO123" s="856"/>
      <c r="WFP123" s="856"/>
      <c r="WFQ123" s="856"/>
      <c r="WFR123" s="856"/>
      <c r="WFS123" s="856"/>
      <c r="WFT123" s="856"/>
      <c r="WFU123" s="856"/>
      <c r="WFV123" s="856"/>
      <c r="WFW123" s="856"/>
      <c r="WFX123" s="856"/>
      <c r="WFY123" s="856"/>
      <c r="WFZ123" s="856"/>
      <c r="WGA123" s="856"/>
      <c r="WGB123" s="856"/>
      <c r="WGC123" s="856"/>
      <c r="WGD123" s="856"/>
      <c r="WGE123" s="856"/>
      <c r="WGF123" s="856"/>
      <c r="WGG123" s="856"/>
      <c r="WGH123" s="856"/>
      <c r="WGI123" s="856"/>
      <c r="WGJ123" s="856"/>
      <c r="WGK123" s="856"/>
      <c r="WGL123" s="856"/>
      <c r="WGM123" s="856"/>
      <c r="WGN123" s="856"/>
      <c r="WGO123" s="856"/>
      <c r="WGP123" s="856"/>
      <c r="WGQ123" s="856"/>
      <c r="WGR123" s="856"/>
      <c r="WGS123" s="856"/>
      <c r="WGT123" s="856"/>
      <c r="WGU123" s="856"/>
      <c r="WGV123" s="856"/>
      <c r="WGW123" s="856"/>
      <c r="WGX123" s="856"/>
      <c r="WGY123" s="856"/>
      <c r="WGZ123" s="856"/>
      <c r="WHA123" s="856"/>
      <c r="WHB123" s="856"/>
      <c r="WHC123" s="856"/>
      <c r="WHD123" s="856"/>
      <c r="WHE123" s="856"/>
      <c r="WHF123" s="856"/>
      <c r="WHG123" s="856"/>
      <c r="WHH123" s="856"/>
      <c r="WHI123" s="856"/>
      <c r="WHJ123" s="856"/>
      <c r="WHK123" s="856"/>
      <c r="WHL123" s="856"/>
      <c r="WHM123" s="856"/>
      <c r="WHN123" s="856"/>
      <c r="WHO123" s="856"/>
      <c r="WHP123" s="856"/>
      <c r="WHQ123" s="856"/>
      <c r="WHR123" s="856"/>
      <c r="WHS123" s="856"/>
      <c r="WHT123" s="856"/>
      <c r="WHU123" s="856"/>
      <c r="WHV123" s="856"/>
      <c r="WHW123" s="856"/>
      <c r="WHX123" s="856"/>
      <c r="WHY123" s="856"/>
      <c r="WHZ123" s="856"/>
      <c r="WIA123" s="856"/>
      <c r="WIB123" s="856"/>
      <c r="WIC123" s="856"/>
      <c r="WID123" s="856"/>
      <c r="WIE123" s="856"/>
      <c r="WIF123" s="856"/>
      <c r="WIG123" s="856"/>
      <c r="WIH123" s="856"/>
      <c r="WII123" s="856"/>
      <c r="WIJ123" s="856"/>
      <c r="WIK123" s="856"/>
      <c r="WIL123" s="856"/>
      <c r="WIM123" s="856"/>
      <c r="WIN123" s="856"/>
      <c r="WIO123" s="856"/>
      <c r="WIP123" s="856"/>
      <c r="WIQ123" s="856"/>
      <c r="WIR123" s="856"/>
      <c r="WIS123" s="856"/>
      <c r="WIT123" s="856"/>
      <c r="WIU123" s="856"/>
      <c r="WIV123" s="856"/>
      <c r="WIW123" s="856"/>
      <c r="WIX123" s="856"/>
      <c r="WIY123" s="856"/>
      <c r="WIZ123" s="856"/>
      <c r="WJA123" s="856"/>
      <c r="WJB123" s="856"/>
      <c r="WJC123" s="856"/>
      <c r="WJD123" s="856"/>
      <c r="WJE123" s="856"/>
      <c r="WJF123" s="856"/>
      <c r="WJG123" s="856"/>
      <c r="WJH123" s="856"/>
      <c r="WJI123" s="856"/>
      <c r="WJJ123" s="856"/>
      <c r="WJK123" s="856"/>
      <c r="WJL123" s="856"/>
      <c r="WJM123" s="856"/>
      <c r="WJN123" s="856"/>
      <c r="WJO123" s="856"/>
      <c r="WJP123" s="856"/>
      <c r="WJQ123" s="856"/>
      <c r="WJR123" s="856"/>
      <c r="WJS123" s="856"/>
      <c r="WJT123" s="856"/>
      <c r="WJU123" s="856"/>
      <c r="WJV123" s="856"/>
      <c r="WJW123" s="856"/>
      <c r="WJX123" s="856"/>
      <c r="WJY123" s="856"/>
      <c r="WJZ123" s="856"/>
      <c r="WKA123" s="856"/>
      <c r="WKB123" s="856"/>
      <c r="WKC123" s="856"/>
      <c r="WKD123" s="856"/>
      <c r="WKE123" s="856"/>
      <c r="WKF123" s="856"/>
      <c r="WKG123" s="856"/>
      <c r="WKH123" s="856"/>
      <c r="WKI123" s="856"/>
      <c r="WKJ123" s="856"/>
      <c r="WKK123" s="856"/>
      <c r="WKL123" s="856"/>
      <c r="WKM123" s="856"/>
      <c r="WKN123" s="856"/>
      <c r="WKO123" s="856"/>
      <c r="WKP123" s="856"/>
      <c r="WKQ123" s="856"/>
      <c r="WKR123" s="856"/>
      <c r="WKS123" s="856"/>
      <c r="WKT123" s="856"/>
      <c r="WKU123" s="856"/>
      <c r="WKV123" s="856"/>
      <c r="WKW123" s="856"/>
      <c r="WKX123" s="856"/>
      <c r="WKY123" s="856"/>
      <c r="WKZ123" s="856"/>
      <c r="WLA123" s="856"/>
      <c r="WLB123" s="856"/>
      <c r="WLC123" s="856"/>
      <c r="WLD123" s="856"/>
      <c r="WLE123" s="856"/>
      <c r="WLF123" s="856"/>
      <c r="WLG123" s="856"/>
      <c r="WLH123" s="856"/>
      <c r="WLI123" s="856"/>
      <c r="WLJ123" s="856"/>
      <c r="WLK123" s="856"/>
      <c r="WLL123" s="856"/>
      <c r="WLM123" s="856"/>
      <c r="WLN123" s="856"/>
      <c r="WLO123" s="856"/>
      <c r="WLP123" s="856"/>
      <c r="WLQ123" s="856"/>
      <c r="WLR123" s="856"/>
      <c r="WLS123" s="856"/>
      <c r="WLT123" s="856"/>
      <c r="WLU123" s="856"/>
      <c r="WLV123" s="856"/>
      <c r="WLW123" s="856"/>
      <c r="WLX123" s="856"/>
      <c r="WLY123" s="856"/>
      <c r="WLZ123" s="856"/>
      <c r="WMA123" s="856"/>
      <c r="WMB123" s="856"/>
      <c r="WMC123" s="856"/>
      <c r="WMD123" s="856"/>
      <c r="WME123" s="856"/>
      <c r="WMF123" s="856"/>
      <c r="WMG123" s="856"/>
      <c r="WMH123" s="856"/>
      <c r="WMI123" s="856"/>
      <c r="WMJ123" s="856"/>
      <c r="WMK123" s="856"/>
      <c r="WML123" s="856"/>
      <c r="WMM123" s="856"/>
      <c r="WMN123" s="856"/>
      <c r="WMO123" s="856"/>
      <c r="WMP123" s="856"/>
      <c r="WMQ123" s="856"/>
      <c r="WMR123" s="856"/>
      <c r="WMS123" s="856"/>
      <c r="WMT123" s="856"/>
      <c r="WMU123" s="856"/>
      <c r="WMV123" s="856"/>
      <c r="WMW123" s="856"/>
      <c r="WMX123" s="856"/>
      <c r="WMY123" s="856"/>
      <c r="WMZ123" s="856"/>
      <c r="WNA123" s="856"/>
      <c r="WNB123" s="856"/>
      <c r="WNC123" s="856"/>
      <c r="WND123" s="856"/>
      <c r="WNE123" s="856"/>
      <c r="WNF123" s="856"/>
      <c r="WNG123" s="856"/>
      <c r="WNH123" s="856"/>
      <c r="WNI123" s="856"/>
      <c r="WNJ123" s="856"/>
      <c r="WNK123" s="856"/>
      <c r="WNL123" s="856"/>
      <c r="WNM123" s="856"/>
      <c r="WNN123" s="856"/>
      <c r="WNO123" s="856"/>
      <c r="WNP123" s="856"/>
      <c r="WNQ123" s="856"/>
      <c r="WNR123" s="856"/>
      <c r="WNS123" s="856"/>
      <c r="WNT123" s="856"/>
      <c r="WNU123" s="856"/>
      <c r="WNV123" s="856"/>
      <c r="WNW123" s="856"/>
      <c r="WNX123" s="856"/>
      <c r="WNY123" s="856"/>
      <c r="WNZ123" s="856"/>
      <c r="WOA123" s="856"/>
      <c r="WOB123" s="856"/>
      <c r="WOC123" s="856"/>
      <c r="WOD123" s="856"/>
      <c r="WOE123" s="856"/>
      <c r="WOF123" s="856"/>
      <c r="WOG123" s="856"/>
      <c r="WOH123" s="856"/>
      <c r="WOI123" s="856"/>
      <c r="WOJ123" s="856"/>
      <c r="WOK123" s="856"/>
      <c r="WOL123" s="856"/>
      <c r="WOM123" s="856"/>
      <c r="WON123" s="856"/>
      <c r="WOO123" s="856"/>
      <c r="WOP123" s="856"/>
      <c r="WOQ123" s="856"/>
      <c r="WOR123" s="856"/>
      <c r="WOS123" s="856"/>
      <c r="WOT123" s="856"/>
      <c r="WOU123" s="856"/>
      <c r="WOV123" s="856"/>
      <c r="WOW123" s="856"/>
      <c r="WOX123" s="856"/>
      <c r="WOY123" s="856"/>
      <c r="WOZ123" s="856"/>
      <c r="WPA123" s="856"/>
      <c r="WPB123" s="856"/>
      <c r="WPC123" s="856"/>
      <c r="WPD123" s="856"/>
      <c r="WPE123" s="856"/>
      <c r="WPF123" s="856"/>
      <c r="WPG123" s="856"/>
      <c r="WPH123" s="856"/>
      <c r="WPI123" s="856"/>
      <c r="WPJ123" s="856"/>
      <c r="WPK123" s="856"/>
      <c r="WPL123" s="856"/>
      <c r="WPM123" s="856"/>
      <c r="WPN123" s="856"/>
      <c r="WPO123" s="856"/>
      <c r="WPP123" s="856"/>
      <c r="WPQ123" s="856"/>
      <c r="WPR123" s="856"/>
      <c r="WPS123" s="856"/>
      <c r="WPT123" s="856"/>
      <c r="WPU123" s="856"/>
      <c r="WPV123" s="856"/>
      <c r="WPW123" s="856"/>
      <c r="WPX123" s="856"/>
      <c r="WPY123" s="856"/>
      <c r="WPZ123" s="856"/>
      <c r="WQA123" s="856"/>
      <c r="WQB123" s="856"/>
      <c r="WQC123" s="856"/>
      <c r="WQD123" s="856"/>
      <c r="WQE123" s="856"/>
      <c r="WQF123" s="856"/>
      <c r="WQG123" s="856"/>
      <c r="WQH123" s="856"/>
      <c r="WQI123" s="856"/>
      <c r="WQJ123" s="856"/>
      <c r="WQK123" s="856"/>
      <c r="WQL123" s="856"/>
      <c r="WQM123" s="856"/>
      <c r="WQN123" s="856"/>
      <c r="WQO123" s="856"/>
      <c r="WQP123" s="856"/>
      <c r="WQQ123" s="856"/>
      <c r="WQR123" s="856"/>
      <c r="WQS123" s="856"/>
      <c r="WQT123" s="856"/>
      <c r="WQU123" s="856"/>
      <c r="WQV123" s="856"/>
      <c r="WQW123" s="856"/>
      <c r="WQX123" s="856"/>
      <c r="WQY123" s="856"/>
      <c r="WQZ123" s="856"/>
      <c r="WRA123" s="856"/>
      <c r="WRB123" s="856"/>
      <c r="WRC123" s="856"/>
      <c r="WRD123" s="856"/>
      <c r="WRE123" s="856"/>
      <c r="WRF123" s="856"/>
      <c r="WRG123" s="856"/>
      <c r="WRH123" s="856"/>
      <c r="WRI123" s="856"/>
      <c r="WRJ123" s="856"/>
      <c r="WRK123" s="856"/>
      <c r="WRL123" s="856"/>
      <c r="WRM123" s="856"/>
      <c r="WRN123" s="856"/>
      <c r="WRO123" s="856"/>
      <c r="WRP123" s="856"/>
      <c r="WRQ123" s="856"/>
      <c r="WRR123" s="856"/>
      <c r="WRS123" s="856"/>
      <c r="WRT123" s="856"/>
      <c r="WRU123" s="856"/>
      <c r="WRV123" s="856"/>
      <c r="WRW123" s="856"/>
      <c r="WRX123" s="856"/>
      <c r="WRY123" s="856"/>
      <c r="WRZ123" s="856"/>
      <c r="WSA123" s="856"/>
      <c r="WSB123" s="856"/>
      <c r="WSC123" s="856"/>
      <c r="WSD123" s="856"/>
      <c r="WSE123" s="856"/>
      <c r="WSF123" s="856"/>
      <c r="WSG123" s="856"/>
      <c r="WSH123" s="856"/>
      <c r="WSI123" s="856"/>
      <c r="WSJ123" s="856"/>
      <c r="WSK123" s="856"/>
      <c r="WSL123" s="856"/>
      <c r="WSM123" s="856"/>
      <c r="WSN123" s="856"/>
      <c r="WSO123" s="856"/>
      <c r="WSP123" s="856"/>
      <c r="WSQ123" s="856"/>
      <c r="WSR123" s="856"/>
      <c r="WSS123" s="856"/>
      <c r="WST123" s="856"/>
      <c r="WSU123" s="856"/>
      <c r="WSV123" s="856"/>
      <c r="WSW123" s="856"/>
      <c r="WSX123" s="856"/>
      <c r="WSY123" s="856"/>
      <c r="WSZ123" s="856"/>
      <c r="WTA123" s="856"/>
      <c r="WTB123" s="856"/>
      <c r="WTC123" s="856"/>
      <c r="WTD123" s="856"/>
      <c r="WTE123" s="856"/>
      <c r="WTF123" s="856"/>
      <c r="WTG123" s="856"/>
      <c r="WTH123" s="856"/>
      <c r="WTI123" s="856"/>
      <c r="WTJ123" s="856"/>
      <c r="WTK123" s="856"/>
      <c r="WTL123" s="856"/>
      <c r="WTM123" s="856"/>
      <c r="WTN123" s="856"/>
      <c r="WTO123" s="856"/>
      <c r="WTP123" s="856"/>
      <c r="WTQ123" s="856"/>
      <c r="WTR123" s="856"/>
      <c r="WTS123" s="856"/>
      <c r="WTT123" s="856"/>
      <c r="WTU123" s="856"/>
      <c r="WTV123" s="856"/>
      <c r="WTW123" s="856"/>
      <c r="WTX123" s="856"/>
      <c r="WTY123" s="856"/>
      <c r="WTZ123" s="856"/>
      <c r="WUA123" s="856"/>
      <c r="WUB123" s="856"/>
      <c r="WUC123" s="856"/>
      <c r="WUD123" s="856"/>
      <c r="WUE123" s="856"/>
      <c r="WUF123" s="856"/>
      <c r="WUG123" s="856"/>
      <c r="WUH123" s="856"/>
      <c r="WUI123" s="856"/>
      <c r="WUJ123" s="856"/>
      <c r="WUK123" s="856"/>
      <c r="WUL123" s="856"/>
      <c r="WUM123" s="856"/>
      <c r="WUN123" s="856"/>
      <c r="WUO123" s="856"/>
      <c r="WUP123" s="856"/>
      <c r="WUQ123" s="856"/>
      <c r="WUR123" s="856"/>
      <c r="WUS123" s="856"/>
      <c r="WUT123" s="856"/>
      <c r="WUU123" s="856"/>
      <c r="WUV123" s="856"/>
      <c r="WUW123" s="856"/>
      <c r="WUX123" s="856"/>
      <c r="WUY123" s="856"/>
      <c r="WUZ123" s="856"/>
      <c r="WVA123" s="856"/>
      <c r="WVB123" s="856"/>
      <c r="WVC123" s="856"/>
      <c r="WVD123" s="856"/>
      <c r="WVE123" s="856"/>
      <c r="WVF123" s="856"/>
      <c r="WVG123" s="856"/>
      <c r="WVH123" s="856"/>
      <c r="WVI123" s="856"/>
      <c r="WVJ123" s="856"/>
      <c r="WVK123" s="856"/>
      <c r="WVL123" s="856"/>
      <c r="WVM123" s="856"/>
      <c r="WVN123" s="856"/>
      <c r="WVO123" s="856"/>
      <c r="WVP123" s="856"/>
      <c r="WVQ123" s="856"/>
      <c r="WVR123" s="856"/>
      <c r="WVS123" s="856"/>
      <c r="WVT123" s="856"/>
      <c r="WVU123" s="856"/>
      <c r="WVV123" s="856"/>
      <c r="WVW123" s="856"/>
      <c r="WVX123" s="856"/>
      <c r="WVY123" s="856"/>
      <c r="WVZ123" s="856"/>
      <c r="WWA123" s="856"/>
      <c r="WWB123" s="856"/>
      <c r="WWC123" s="856"/>
      <c r="WWD123" s="856"/>
      <c r="WWE123" s="856"/>
      <c r="WWF123" s="856"/>
      <c r="WWG123" s="856"/>
      <c r="WWH123" s="856"/>
      <c r="WWI123" s="856"/>
      <c r="WWJ123" s="856"/>
      <c r="WWK123" s="856"/>
      <c r="WWL123" s="856"/>
      <c r="WWM123" s="856"/>
      <c r="WWN123" s="856"/>
      <c r="WWO123" s="856"/>
      <c r="WWP123" s="856"/>
      <c r="WWQ123" s="856"/>
      <c r="WWR123" s="856"/>
      <c r="WWS123" s="856"/>
      <c r="WWT123" s="856"/>
      <c r="WWU123" s="856"/>
      <c r="WWV123" s="856"/>
      <c r="WWW123" s="856"/>
      <c r="WWX123" s="856"/>
      <c r="WWY123" s="856"/>
      <c r="WWZ123" s="856"/>
      <c r="WXA123" s="856"/>
      <c r="WXB123" s="856"/>
      <c r="WXC123" s="856"/>
      <c r="WXD123" s="856"/>
      <c r="WXE123" s="856"/>
      <c r="WXF123" s="856"/>
      <c r="WXG123" s="856"/>
      <c r="WXH123" s="856"/>
      <c r="WXI123" s="856"/>
      <c r="WXJ123" s="856"/>
      <c r="WXK123" s="856"/>
      <c r="WXL123" s="856"/>
      <c r="WXM123" s="856"/>
      <c r="WXN123" s="856"/>
      <c r="WXO123" s="856"/>
      <c r="WXP123" s="856"/>
      <c r="WXQ123" s="856"/>
      <c r="WXR123" s="856"/>
      <c r="WXS123" s="856"/>
      <c r="WXT123" s="856"/>
      <c r="WXU123" s="856"/>
      <c r="WXV123" s="856"/>
      <c r="WXW123" s="856"/>
      <c r="WXX123" s="856"/>
      <c r="WXY123" s="856"/>
      <c r="WXZ123" s="856"/>
      <c r="WYA123" s="856"/>
      <c r="WYB123" s="856"/>
      <c r="WYC123" s="856"/>
      <c r="WYD123" s="856"/>
      <c r="WYE123" s="856"/>
      <c r="WYF123" s="856"/>
      <c r="WYG123" s="856"/>
      <c r="WYH123" s="856"/>
      <c r="WYI123" s="856"/>
      <c r="WYJ123" s="856"/>
      <c r="WYK123" s="856"/>
      <c r="WYL123" s="856"/>
      <c r="WYM123" s="856"/>
      <c r="WYN123" s="856"/>
      <c r="WYO123" s="856"/>
      <c r="WYP123" s="856"/>
      <c r="WYQ123" s="856"/>
      <c r="WYR123" s="856"/>
      <c r="WYS123" s="856"/>
      <c r="WYT123" s="856"/>
      <c r="WYU123" s="856"/>
      <c r="WYV123" s="856"/>
      <c r="WYW123" s="856"/>
      <c r="WYX123" s="856"/>
      <c r="WYY123" s="856"/>
      <c r="WYZ123" s="856"/>
      <c r="WZA123" s="856"/>
      <c r="WZB123" s="856"/>
      <c r="WZC123" s="856"/>
      <c r="WZD123" s="856"/>
      <c r="WZE123" s="856"/>
      <c r="WZF123" s="856"/>
      <c r="WZG123" s="856"/>
      <c r="WZH123" s="856"/>
      <c r="WZI123" s="856"/>
      <c r="WZJ123" s="856"/>
      <c r="WZK123" s="856"/>
      <c r="WZL123" s="856"/>
      <c r="WZM123" s="856"/>
      <c r="WZN123" s="856"/>
      <c r="WZO123" s="856"/>
      <c r="WZP123" s="856"/>
      <c r="WZQ123" s="856"/>
      <c r="WZR123" s="856"/>
      <c r="WZS123" s="856"/>
      <c r="WZT123" s="856"/>
      <c r="WZU123" s="856"/>
      <c r="WZV123" s="856"/>
      <c r="WZW123" s="856"/>
      <c r="WZX123" s="856"/>
      <c r="WZY123" s="856"/>
      <c r="WZZ123" s="856"/>
      <c r="XAA123" s="856"/>
      <c r="XAB123" s="856"/>
      <c r="XAC123" s="856"/>
      <c r="XAD123" s="856"/>
      <c r="XAE123" s="856"/>
      <c r="XAF123" s="856"/>
      <c r="XAG123" s="856"/>
      <c r="XAH123" s="856"/>
      <c r="XAI123" s="856"/>
      <c r="XAJ123" s="856"/>
      <c r="XAK123" s="856"/>
      <c r="XAL123" s="856"/>
      <c r="XAM123" s="856"/>
      <c r="XAN123" s="856"/>
      <c r="XAO123" s="856"/>
      <c r="XAP123" s="856"/>
      <c r="XAQ123" s="856"/>
      <c r="XAR123" s="856"/>
      <c r="XAS123" s="856"/>
      <c r="XAT123" s="856"/>
      <c r="XAU123" s="856"/>
      <c r="XAV123" s="856"/>
      <c r="XAW123" s="856"/>
      <c r="XAX123" s="856"/>
      <c r="XAY123" s="856"/>
      <c r="XAZ123" s="856"/>
      <c r="XBA123" s="856"/>
      <c r="XBB123" s="856"/>
      <c r="XBC123" s="856"/>
      <c r="XBD123" s="856"/>
      <c r="XBE123" s="856"/>
      <c r="XBF123" s="856"/>
      <c r="XBG123" s="856"/>
      <c r="XBH123" s="856"/>
      <c r="XBI123" s="856"/>
      <c r="XBJ123" s="856"/>
      <c r="XBK123" s="856"/>
      <c r="XBL123" s="856"/>
      <c r="XBM123" s="856"/>
      <c r="XBN123" s="856"/>
      <c r="XBO123" s="856"/>
      <c r="XBP123" s="856"/>
      <c r="XBQ123" s="856"/>
      <c r="XBR123" s="856"/>
      <c r="XBS123" s="856"/>
      <c r="XBT123" s="856"/>
      <c r="XBU123" s="856"/>
      <c r="XBV123" s="856"/>
      <c r="XBW123" s="856"/>
      <c r="XBX123" s="856"/>
      <c r="XBY123" s="856"/>
      <c r="XBZ123" s="856"/>
      <c r="XCA123" s="856"/>
      <c r="XCB123" s="856"/>
      <c r="XCC123" s="856"/>
      <c r="XCD123" s="856"/>
      <c r="XCE123" s="856"/>
      <c r="XCF123" s="856"/>
      <c r="XCG123" s="856"/>
      <c r="XCH123" s="856"/>
      <c r="XCI123" s="856"/>
      <c r="XCJ123" s="856"/>
      <c r="XCK123" s="856"/>
      <c r="XCL123" s="856"/>
      <c r="XCM123" s="856"/>
      <c r="XCN123" s="856"/>
      <c r="XCO123" s="856"/>
      <c r="XCP123" s="856"/>
      <c r="XCQ123" s="856"/>
      <c r="XCR123" s="856"/>
      <c r="XCS123" s="856"/>
      <c r="XCT123" s="856"/>
      <c r="XCU123" s="856"/>
      <c r="XCV123" s="856"/>
      <c r="XCW123" s="856"/>
      <c r="XCX123" s="856"/>
      <c r="XCY123" s="856"/>
      <c r="XCZ123" s="856"/>
      <c r="XDA123" s="856"/>
      <c r="XDB123" s="856"/>
      <c r="XDC123" s="856"/>
      <c r="XDD123" s="856"/>
      <c r="XDE123" s="856"/>
      <c r="XDF123" s="856"/>
      <c r="XDG123" s="856"/>
      <c r="XDH123" s="856"/>
      <c r="XDI123" s="856"/>
      <c r="XDJ123" s="856"/>
      <c r="XDK123" s="856"/>
      <c r="XDL123" s="856"/>
      <c r="XDM123" s="856"/>
      <c r="XDN123" s="856"/>
      <c r="XDO123" s="856"/>
      <c r="XDP123" s="856"/>
      <c r="XDQ123" s="856"/>
      <c r="XDR123" s="856"/>
      <c r="XDS123" s="856"/>
      <c r="XDT123" s="856"/>
      <c r="XDU123" s="856"/>
      <c r="XDV123" s="856"/>
      <c r="XDW123" s="856"/>
      <c r="XDX123" s="856"/>
      <c r="XDY123" s="856"/>
      <c r="XDZ123" s="856"/>
      <c r="XEA123" s="856"/>
      <c r="XEB123" s="856"/>
      <c r="XEC123" s="856"/>
      <c r="XED123" s="856"/>
      <c r="XEE123" s="856"/>
      <c r="XEF123" s="856"/>
      <c r="XEG123" s="856"/>
      <c r="XEH123" s="856"/>
      <c r="XEI123" s="856"/>
      <c r="XEJ123" s="856"/>
      <c r="XEK123" s="856"/>
      <c r="XEL123" s="856"/>
      <c r="XEM123" s="856"/>
      <c r="XEN123" s="856"/>
      <c r="XEO123" s="856"/>
      <c r="XEP123" s="856"/>
      <c r="XEQ123" s="856"/>
      <c r="XER123" s="856"/>
      <c r="XES123" s="856"/>
      <c r="XET123" s="856"/>
      <c r="XEU123" s="856"/>
      <c r="XEV123" s="856"/>
      <c r="XEW123" s="856"/>
      <c r="XEX123" s="856"/>
      <c r="XEY123" s="856"/>
      <c r="XEZ123" s="856"/>
      <c r="XFA123" s="856"/>
      <c r="XFB123" s="856"/>
      <c r="XFC123" s="856"/>
      <c r="XFD123" s="856"/>
    </row>
    <row r="124" spans="1:16384" s="695" customFormat="1" ht="12.75" x14ac:dyDescent="0.25">
      <c r="A124" s="820" t="s">
        <v>1293</v>
      </c>
      <c r="B124" s="857"/>
      <c r="C124" s="857"/>
      <c r="D124" s="857"/>
      <c r="E124" s="857"/>
      <c r="F124" s="857"/>
      <c r="G124" s="857"/>
      <c r="H124" s="857"/>
      <c r="I124" s="857"/>
      <c r="J124" s="857"/>
      <c r="K124" s="857"/>
      <c r="L124" s="857"/>
      <c r="M124" s="857"/>
      <c r="N124" s="857"/>
      <c r="O124" s="857"/>
      <c r="P124" s="857"/>
      <c r="Q124" s="857"/>
      <c r="R124" s="857"/>
      <c r="S124" s="857"/>
      <c r="T124" s="857"/>
      <c r="U124" s="857"/>
      <c r="V124" s="857"/>
      <c r="W124" s="857"/>
      <c r="X124" s="857"/>
      <c r="Y124" s="857"/>
      <c r="Z124" s="857"/>
      <c r="AA124" s="857"/>
      <c r="AB124" s="857"/>
      <c r="AC124" s="857"/>
      <c r="AD124" s="857"/>
      <c r="AE124" s="857"/>
      <c r="AF124" s="857"/>
      <c r="AG124" s="857"/>
      <c r="AH124" s="857"/>
      <c r="AI124" s="857"/>
      <c r="AJ124" s="857"/>
      <c r="AK124" s="857"/>
      <c r="AL124" s="857"/>
      <c r="AM124" s="857"/>
      <c r="AN124" s="857"/>
      <c r="AO124" s="857"/>
      <c r="AP124" s="857"/>
      <c r="AQ124" s="857"/>
      <c r="AR124" s="857"/>
      <c r="AS124" s="857"/>
      <c r="AT124" s="857"/>
      <c r="AU124" s="857"/>
      <c r="AV124" s="857"/>
      <c r="AW124" s="857"/>
      <c r="AX124" s="857"/>
      <c r="AY124" s="857"/>
      <c r="AZ124" s="857"/>
      <c r="BA124" s="857"/>
      <c r="BB124" s="857"/>
    </row>
    <row r="125" spans="1:16384" s="695" customFormat="1" ht="44.25" customHeight="1" x14ac:dyDescent="0.25">
      <c r="A125" s="852" t="s">
        <v>1294</v>
      </c>
      <c r="B125" s="852"/>
      <c r="C125" s="852"/>
      <c r="D125" s="852"/>
      <c r="E125" s="852"/>
      <c r="F125" s="852"/>
      <c r="G125" s="852"/>
      <c r="H125" s="852"/>
      <c r="I125" s="852"/>
      <c r="J125" s="852"/>
      <c r="K125" s="852"/>
      <c r="L125" s="852"/>
      <c r="M125" s="852"/>
      <c r="N125" s="852"/>
      <c r="O125" s="852" t="s">
        <v>1295</v>
      </c>
      <c r="P125" s="852"/>
      <c r="Q125" s="852"/>
      <c r="R125" s="852"/>
      <c r="S125" s="852"/>
      <c r="T125" s="852"/>
      <c r="U125" s="852"/>
      <c r="V125" s="852"/>
      <c r="W125" s="852"/>
      <c r="X125" s="852"/>
      <c r="Y125" s="852"/>
      <c r="Z125" s="852"/>
      <c r="AA125" s="852"/>
      <c r="AB125" s="852" t="s">
        <v>1296</v>
      </c>
      <c r="AC125" s="852"/>
      <c r="AD125" s="852"/>
      <c r="AE125" s="852"/>
      <c r="AF125" s="852"/>
      <c r="AG125" s="852"/>
      <c r="AH125" s="852"/>
      <c r="AI125" s="852"/>
      <c r="AJ125" s="852"/>
      <c r="AK125" s="852"/>
      <c r="AL125" s="852"/>
      <c r="AM125" s="852"/>
      <c r="AN125" s="852"/>
      <c r="AO125" s="852"/>
      <c r="AP125" s="868" t="s">
        <v>1297</v>
      </c>
      <c r="AQ125" s="868"/>
      <c r="AR125" s="868"/>
      <c r="AS125" s="868"/>
      <c r="AT125" s="868"/>
      <c r="AU125" s="868"/>
      <c r="AV125" s="868"/>
      <c r="AW125" s="868"/>
      <c r="AX125" s="868"/>
      <c r="AY125" s="868"/>
      <c r="AZ125" s="569"/>
      <c r="BA125" s="696"/>
      <c r="BB125" s="696"/>
    </row>
    <row r="126" spans="1:16384" s="695" customFormat="1" ht="12.75" x14ac:dyDescent="0.25">
      <c r="A126" s="851" t="s">
        <v>1298</v>
      </c>
      <c r="B126" s="851"/>
      <c r="C126" s="851"/>
      <c r="D126" s="851"/>
      <c r="E126" s="851"/>
      <c r="F126" s="851"/>
      <c r="G126" s="851"/>
      <c r="H126" s="851"/>
      <c r="I126" s="851"/>
      <c r="J126" s="851"/>
      <c r="K126" s="851"/>
      <c r="L126" s="851"/>
      <c r="M126" s="851"/>
      <c r="N126" s="851"/>
      <c r="O126" s="869" t="s">
        <v>1299</v>
      </c>
      <c r="P126" s="869"/>
      <c r="Q126" s="869"/>
      <c r="R126" s="869"/>
      <c r="S126" s="869"/>
      <c r="T126" s="869"/>
      <c r="U126" s="869"/>
      <c r="V126" s="869"/>
      <c r="W126" s="869"/>
      <c r="X126" s="869"/>
      <c r="Y126" s="869"/>
      <c r="Z126" s="869"/>
      <c r="AA126" s="869"/>
      <c r="AB126" s="870"/>
      <c r="AC126" s="870"/>
      <c r="AD126" s="870"/>
      <c r="AE126" s="870"/>
      <c r="AF126" s="870"/>
      <c r="AG126" s="870"/>
      <c r="AH126" s="870"/>
      <c r="AI126" s="870"/>
      <c r="AJ126" s="870"/>
      <c r="AK126" s="870"/>
      <c r="AL126" s="870"/>
      <c r="AM126" s="870"/>
      <c r="AN126" s="870"/>
      <c r="AO126" s="870"/>
      <c r="AP126" s="871"/>
      <c r="AQ126" s="871"/>
      <c r="AR126" s="871"/>
      <c r="AS126" s="871"/>
      <c r="AT126" s="871"/>
      <c r="AU126" s="871"/>
      <c r="AV126" s="871"/>
      <c r="AW126" s="871"/>
      <c r="AX126" s="871"/>
      <c r="AY126" s="871"/>
      <c r="AZ126" s="579"/>
      <c r="BA126" s="696"/>
      <c r="BB126" s="696"/>
    </row>
    <row r="127" spans="1:16384" s="695" customFormat="1" ht="13.5" customHeight="1" x14ac:dyDescent="0.25">
      <c r="A127" s="851" t="s">
        <v>1300</v>
      </c>
      <c r="B127" s="851"/>
      <c r="C127" s="851"/>
      <c r="D127" s="851"/>
      <c r="E127" s="851"/>
      <c r="F127" s="851"/>
      <c r="G127" s="851"/>
      <c r="H127" s="851"/>
      <c r="I127" s="851"/>
      <c r="J127" s="851"/>
      <c r="K127" s="851"/>
      <c r="L127" s="851"/>
      <c r="M127" s="851"/>
      <c r="N127" s="851"/>
      <c r="O127" s="869" t="s">
        <v>1299</v>
      </c>
      <c r="P127" s="869"/>
      <c r="Q127" s="869"/>
      <c r="R127" s="869"/>
      <c r="S127" s="869"/>
      <c r="T127" s="869"/>
      <c r="U127" s="869"/>
      <c r="V127" s="869"/>
      <c r="W127" s="869"/>
      <c r="X127" s="869"/>
      <c r="Y127" s="869"/>
      <c r="Z127" s="869"/>
      <c r="AA127" s="869"/>
      <c r="AB127" s="870"/>
      <c r="AC127" s="870"/>
      <c r="AD127" s="870"/>
      <c r="AE127" s="870"/>
      <c r="AF127" s="870"/>
      <c r="AG127" s="870"/>
      <c r="AH127" s="870"/>
      <c r="AI127" s="870"/>
      <c r="AJ127" s="870"/>
      <c r="AK127" s="870"/>
      <c r="AL127" s="870"/>
      <c r="AM127" s="870"/>
      <c r="AN127" s="870"/>
      <c r="AO127" s="870"/>
      <c r="AP127" s="871"/>
      <c r="AQ127" s="871"/>
      <c r="AR127" s="871"/>
      <c r="AS127" s="871"/>
      <c r="AT127" s="871"/>
      <c r="AU127" s="871"/>
      <c r="AV127" s="871"/>
      <c r="AW127" s="871"/>
      <c r="AX127" s="871"/>
      <c r="AY127" s="871"/>
      <c r="AZ127" s="579"/>
      <c r="BA127" s="696"/>
      <c r="BB127" s="696"/>
    </row>
    <row r="128" spans="1:16384" s="695" customFormat="1" ht="23.25" customHeight="1" x14ac:dyDescent="0.25">
      <c r="A128" s="851" t="s">
        <v>1301</v>
      </c>
      <c r="B128" s="851"/>
      <c r="C128" s="851"/>
      <c r="D128" s="851"/>
      <c r="E128" s="851"/>
      <c r="F128" s="851"/>
      <c r="G128" s="851"/>
      <c r="H128" s="851"/>
      <c r="I128" s="851"/>
      <c r="J128" s="851"/>
      <c r="K128" s="851"/>
      <c r="L128" s="851"/>
      <c r="M128" s="851"/>
      <c r="N128" s="851"/>
      <c r="O128" s="869" t="s">
        <v>1302</v>
      </c>
      <c r="P128" s="869"/>
      <c r="Q128" s="869"/>
      <c r="R128" s="869"/>
      <c r="S128" s="869"/>
      <c r="T128" s="869"/>
      <c r="U128" s="869"/>
      <c r="V128" s="869"/>
      <c r="W128" s="869"/>
      <c r="X128" s="869"/>
      <c r="Y128" s="869"/>
      <c r="Z128" s="869"/>
      <c r="AA128" s="869"/>
      <c r="AB128" s="869" t="s">
        <v>1303</v>
      </c>
      <c r="AC128" s="869"/>
      <c r="AD128" s="869"/>
      <c r="AE128" s="869"/>
      <c r="AF128" s="869"/>
      <c r="AG128" s="869"/>
      <c r="AH128" s="869"/>
      <c r="AI128" s="869"/>
      <c r="AJ128" s="869"/>
      <c r="AK128" s="869"/>
      <c r="AL128" s="869"/>
      <c r="AM128" s="869"/>
      <c r="AN128" s="869"/>
      <c r="AO128" s="869"/>
      <c r="AP128" s="881" t="s">
        <v>1304</v>
      </c>
      <c r="AQ128" s="881"/>
      <c r="AR128" s="881"/>
      <c r="AS128" s="881"/>
      <c r="AT128" s="881"/>
      <c r="AU128" s="881"/>
      <c r="AV128" s="881"/>
      <c r="AW128" s="881"/>
      <c r="AX128" s="881"/>
      <c r="AY128" s="881"/>
      <c r="AZ128" s="569"/>
      <c r="BA128" s="696"/>
      <c r="BB128" s="696"/>
    </row>
    <row r="129" spans="1:54" s="695" customFormat="1" ht="32.25" customHeight="1" x14ac:dyDescent="0.25">
      <c r="A129" s="851" t="s">
        <v>1305</v>
      </c>
      <c r="B129" s="851"/>
      <c r="C129" s="851"/>
      <c r="D129" s="851"/>
      <c r="E129" s="851"/>
      <c r="F129" s="851"/>
      <c r="G129" s="851"/>
      <c r="H129" s="851"/>
      <c r="I129" s="851"/>
      <c r="J129" s="851"/>
      <c r="K129" s="851"/>
      <c r="L129" s="851"/>
      <c r="M129" s="851"/>
      <c r="N129" s="851"/>
      <c r="O129" s="869" t="s">
        <v>1306</v>
      </c>
      <c r="P129" s="869"/>
      <c r="Q129" s="869"/>
      <c r="R129" s="869"/>
      <c r="S129" s="869"/>
      <c r="T129" s="869"/>
      <c r="U129" s="869"/>
      <c r="V129" s="869"/>
      <c r="W129" s="869"/>
      <c r="X129" s="869"/>
      <c r="Y129" s="869"/>
      <c r="Z129" s="869"/>
      <c r="AA129" s="869"/>
      <c r="AB129" s="869" t="s">
        <v>1307</v>
      </c>
      <c r="AC129" s="869"/>
      <c r="AD129" s="869"/>
      <c r="AE129" s="869"/>
      <c r="AF129" s="869"/>
      <c r="AG129" s="869"/>
      <c r="AH129" s="869"/>
      <c r="AI129" s="869"/>
      <c r="AJ129" s="869"/>
      <c r="AK129" s="869"/>
      <c r="AL129" s="869"/>
      <c r="AM129" s="869"/>
      <c r="AN129" s="869"/>
      <c r="AO129" s="869"/>
      <c r="AP129" s="881" t="s">
        <v>1304</v>
      </c>
      <c r="AQ129" s="881"/>
      <c r="AR129" s="881"/>
      <c r="AS129" s="881"/>
      <c r="AT129" s="881"/>
      <c r="AU129" s="881"/>
      <c r="AV129" s="881"/>
      <c r="AW129" s="881"/>
      <c r="AX129" s="881"/>
      <c r="AY129" s="881"/>
      <c r="AZ129" s="569"/>
      <c r="BA129" s="696"/>
      <c r="BB129" s="696"/>
    </row>
    <row r="130" spans="1:54" s="695" customFormat="1" ht="12.75" x14ac:dyDescent="0.25">
      <c r="A130" s="851" t="s">
        <v>1308</v>
      </c>
      <c r="B130" s="851"/>
      <c r="C130" s="851"/>
      <c r="D130" s="851"/>
      <c r="E130" s="851"/>
      <c r="F130" s="851"/>
      <c r="G130" s="851"/>
      <c r="H130" s="851"/>
      <c r="I130" s="851"/>
      <c r="J130" s="851"/>
      <c r="K130" s="851"/>
      <c r="L130" s="851"/>
      <c r="M130" s="851"/>
      <c r="N130" s="851"/>
      <c r="O130" s="869"/>
      <c r="P130" s="869"/>
      <c r="Q130" s="869"/>
      <c r="R130" s="869"/>
      <c r="S130" s="869"/>
      <c r="T130" s="869"/>
      <c r="U130" s="869"/>
      <c r="V130" s="869"/>
      <c r="W130" s="869"/>
      <c r="X130" s="869"/>
      <c r="Y130" s="869"/>
      <c r="Z130" s="869"/>
      <c r="AA130" s="869"/>
      <c r="AB130" s="870"/>
      <c r="AC130" s="870"/>
      <c r="AD130" s="870"/>
      <c r="AE130" s="870"/>
      <c r="AF130" s="870"/>
      <c r="AG130" s="870"/>
      <c r="AH130" s="870"/>
      <c r="AI130" s="870"/>
      <c r="AJ130" s="870"/>
      <c r="AK130" s="870"/>
      <c r="AL130" s="870"/>
      <c r="AM130" s="870"/>
      <c r="AN130" s="870"/>
      <c r="AO130" s="870"/>
      <c r="AP130" s="871"/>
      <c r="AQ130" s="871"/>
      <c r="AR130" s="871"/>
      <c r="AS130" s="871"/>
      <c r="AT130" s="871"/>
      <c r="AU130" s="871"/>
      <c r="AV130" s="871"/>
      <c r="AW130" s="871"/>
      <c r="AX130" s="871"/>
      <c r="AY130" s="871"/>
      <c r="AZ130" s="579"/>
      <c r="BA130" s="696"/>
      <c r="BB130" s="696"/>
    </row>
    <row r="131" spans="1:54" s="695" customFormat="1" ht="13.15" x14ac:dyDescent="0.3">
      <c r="A131" s="577"/>
      <c r="B131" s="577"/>
      <c r="C131" s="577"/>
      <c r="D131" s="577"/>
      <c r="E131" s="577"/>
      <c r="F131" s="577"/>
      <c r="G131" s="577"/>
      <c r="H131" s="577"/>
      <c r="I131" s="577"/>
      <c r="J131" s="577"/>
      <c r="K131" s="577"/>
      <c r="L131" s="577"/>
      <c r="M131" s="577"/>
      <c r="N131" s="577"/>
      <c r="O131" s="693"/>
      <c r="P131" s="693"/>
      <c r="Q131" s="693"/>
      <c r="R131" s="693"/>
      <c r="S131" s="693"/>
      <c r="T131" s="693"/>
      <c r="U131" s="693"/>
      <c r="V131" s="693"/>
      <c r="W131" s="693"/>
      <c r="X131" s="693"/>
      <c r="Y131" s="693"/>
      <c r="Z131" s="693"/>
      <c r="AA131" s="693"/>
      <c r="AB131" s="693"/>
      <c r="AC131" s="693"/>
      <c r="AD131" s="693"/>
      <c r="AE131" s="693"/>
      <c r="AF131" s="693"/>
      <c r="AG131" s="693"/>
      <c r="AH131" s="693"/>
      <c r="AI131" s="693"/>
      <c r="AJ131" s="693"/>
      <c r="AK131" s="693"/>
      <c r="AL131" s="693"/>
      <c r="AM131" s="693"/>
      <c r="AN131" s="693"/>
      <c r="AO131" s="693"/>
      <c r="AP131" s="580"/>
      <c r="AQ131" s="580"/>
      <c r="AR131" s="580"/>
      <c r="AS131" s="580"/>
      <c r="AT131" s="580"/>
      <c r="AU131" s="580"/>
      <c r="AV131" s="580"/>
      <c r="AW131" s="580"/>
      <c r="AX131" s="580"/>
      <c r="AY131" s="580"/>
      <c r="AZ131" s="569"/>
      <c r="BA131" s="696"/>
      <c r="BB131" s="696"/>
    </row>
    <row r="132" spans="1:54" s="695" customFormat="1" ht="13.5" x14ac:dyDescent="0.25">
      <c r="A132" s="565" t="s">
        <v>4950</v>
      </c>
      <c r="B132" s="577"/>
      <c r="C132" s="577"/>
      <c r="D132" s="577"/>
      <c r="E132" s="577"/>
      <c r="F132" s="577"/>
      <c r="G132" s="577"/>
      <c r="H132" s="577"/>
      <c r="I132" s="577"/>
      <c r="J132" s="577"/>
      <c r="K132" s="577"/>
      <c r="L132" s="577"/>
      <c r="M132" s="577"/>
      <c r="N132" s="577"/>
      <c r="O132" s="693"/>
      <c r="P132" s="693"/>
      <c r="Q132" s="693"/>
      <c r="R132" s="693"/>
      <c r="S132" s="693"/>
      <c r="T132" s="693"/>
      <c r="U132" s="693"/>
      <c r="V132" s="693"/>
      <c r="W132" s="693"/>
      <c r="X132" s="693"/>
      <c r="Y132" s="693"/>
      <c r="Z132" s="693"/>
      <c r="AA132" s="693"/>
      <c r="AB132" s="693"/>
      <c r="AC132" s="693"/>
      <c r="AD132" s="693"/>
      <c r="AE132" s="693"/>
      <c r="AF132" s="693"/>
      <c r="AG132" s="693"/>
      <c r="AH132" s="693"/>
      <c r="AI132" s="693"/>
      <c r="AJ132" s="693"/>
      <c r="AK132" s="693"/>
      <c r="AL132" s="693"/>
      <c r="AM132" s="693"/>
      <c r="AN132" s="693"/>
      <c r="AO132" s="693"/>
      <c r="AP132" s="580"/>
      <c r="AQ132" s="580"/>
      <c r="AR132" s="580"/>
      <c r="AS132" s="580"/>
      <c r="AT132" s="580"/>
      <c r="AU132" s="580"/>
      <c r="AV132" s="580"/>
      <c r="AW132" s="580"/>
      <c r="AX132" s="580"/>
      <c r="AY132" s="580"/>
      <c r="AZ132" s="569"/>
      <c r="BA132" s="581"/>
      <c r="BB132" s="581"/>
    </row>
    <row r="133" spans="1:54" s="695" customFormat="1" ht="12.75" x14ac:dyDescent="0.25">
      <c r="A133" s="872"/>
      <c r="B133" s="873"/>
      <c r="C133" s="873"/>
      <c r="D133" s="873"/>
      <c r="E133" s="873"/>
      <c r="F133" s="873"/>
      <c r="G133" s="873"/>
      <c r="H133" s="873"/>
      <c r="I133" s="873"/>
      <c r="J133" s="873"/>
      <c r="K133" s="873"/>
      <c r="L133" s="873"/>
      <c r="M133" s="873"/>
      <c r="N133" s="873"/>
      <c r="O133" s="873"/>
      <c r="P133" s="873"/>
      <c r="Q133" s="873"/>
      <c r="R133" s="873"/>
      <c r="S133" s="873"/>
      <c r="T133" s="873"/>
      <c r="U133" s="873"/>
      <c r="V133" s="873"/>
      <c r="W133" s="873"/>
      <c r="X133" s="873"/>
      <c r="Y133" s="873"/>
      <c r="Z133" s="873"/>
      <c r="AA133" s="873"/>
      <c r="AB133" s="873"/>
      <c r="AC133" s="873"/>
      <c r="AD133" s="873"/>
      <c r="AE133" s="873"/>
      <c r="AF133" s="873"/>
      <c r="AG133" s="873"/>
      <c r="AH133" s="873"/>
      <c r="AI133" s="873"/>
      <c r="AJ133" s="873"/>
      <c r="AK133" s="873"/>
      <c r="AL133" s="873"/>
      <c r="AM133" s="873"/>
      <c r="AN133" s="873"/>
      <c r="AO133" s="873"/>
      <c r="AP133" s="873"/>
      <c r="AQ133" s="873"/>
      <c r="AR133" s="873"/>
      <c r="AS133" s="873"/>
      <c r="AT133" s="873"/>
      <c r="AU133" s="873"/>
      <c r="AV133" s="873"/>
      <c r="AW133" s="873"/>
      <c r="AX133" s="873"/>
      <c r="AY133" s="874"/>
      <c r="AZ133" s="569"/>
      <c r="BA133" s="696"/>
      <c r="BB133" s="696"/>
    </row>
    <row r="134" spans="1:54" s="695" customFormat="1" ht="12.75" x14ac:dyDescent="0.25">
      <c r="A134" s="875"/>
      <c r="B134" s="876"/>
      <c r="C134" s="876"/>
      <c r="D134" s="876"/>
      <c r="E134" s="876"/>
      <c r="F134" s="876"/>
      <c r="G134" s="876"/>
      <c r="H134" s="876"/>
      <c r="I134" s="876"/>
      <c r="J134" s="876"/>
      <c r="K134" s="876"/>
      <c r="L134" s="876"/>
      <c r="M134" s="876"/>
      <c r="N134" s="876"/>
      <c r="O134" s="876"/>
      <c r="P134" s="876"/>
      <c r="Q134" s="876"/>
      <c r="R134" s="876"/>
      <c r="S134" s="876"/>
      <c r="T134" s="876"/>
      <c r="U134" s="876"/>
      <c r="V134" s="876"/>
      <c r="W134" s="876"/>
      <c r="X134" s="876"/>
      <c r="Y134" s="876"/>
      <c r="Z134" s="876"/>
      <c r="AA134" s="876"/>
      <c r="AB134" s="876"/>
      <c r="AC134" s="876"/>
      <c r="AD134" s="876"/>
      <c r="AE134" s="876"/>
      <c r="AF134" s="876"/>
      <c r="AG134" s="876"/>
      <c r="AH134" s="876"/>
      <c r="AI134" s="876"/>
      <c r="AJ134" s="876"/>
      <c r="AK134" s="876"/>
      <c r="AL134" s="876"/>
      <c r="AM134" s="876"/>
      <c r="AN134" s="876"/>
      <c r="AO134" s="876"/>
      <c r="AP134" s="876"/>
      <c r="AQ134" s="876"/>
      <c r="AR134" s="876"/>
      <c r="AS134" s="876"/>
      <c r="AT134" s="876"/>
      <c r="AU134" s="876"/>
      <c r="AV134" s="876"/>
      <c r="AW134" s="876"/>
      <c r="AX134" s="876"/>
      <c r="AY134" s="877"/>
      <c r="AZ134" s="569"/>
      <c r="BA134" s="696"/>
      <c r="BB134" s="696"/>
    </row>
    <row r="135" spans="1:54" s="695" customFormat="1" ht="12.75" x14ac:dyDescent="0.25">
      <c r="A135" s="878"/>
      <c r="B135" s="879"/>
      <c r="C135" s="879"/>
      <c r="D135" s="879"/>
      <c r="E135" s="879"/>
      <c r="F135" s="879"/>
      <c r="G135" s="879"/>
      <c r="H135" s="879"/>
      <c r="I135" s="879"/>
      <c r="J135" s="879"/>
      <c r="K135" s="879"/>
      <c r="L135" s="879"/>
      <c r="M135" s="879"/>
      <c r="N135" s="879"/>
      <c r="O135" s="879"/>
      <c r="P135" s="879"/>
      <c r="Q135" s="879"/>
      <c r="R135" s="879"/>
      <c r="S135" s="879"/>
      <c r="T135" s="879"/>
      <c r="U135" s="879"/>
      <c r="V135" s="879"/>
      <c r="W135" s="879"/>
      <c r="X135" s="879"/>
      <c r="Y135" s="879"/>
      <c r="Z135" s="879"/>
      <c r="AA135" s="879"/>
      <c r="AB135" s="879"/>
      <c r="AC135" s="879"/>
      <c r="AD135" s="879"/>
      <c r="AE135" s="879"/>
      <c r="AF135" s="879"/>
      <c r="AG135" s="879"/>
      <c r="AH135" s="879"/>
      <c r="AI135" s="879"/>
      <c r="AJ135" s="879"/>
      <c r="AK135" s="879"/>
      <c r="AL135" s="879"/>
      <c r="AM135" s="879"/>
      <c r="AN135" s="879"/>
      <c r="AO135" s="879"/>
      <c r="AP135" s="879"/>
      <c r="AQ135" s="879"/>
      <c r="AR135" s="879"/>
      <c r="AS135" s="879"/>
      <c r="AT135" s="879"/>
      <c r="AU135" s="879"/>
      <c r="AV135" s="879"/>
      <c r="AW135" s="879"/>
      <c r="AX135" s="879"/>
      <c r="AY135" s="880"/>
      <c r="AZ135" s="569"/>
      <c r="BA135" s="696"/>
      <c r="BB135" s="696"/>
    </row>
    <row r="136" spans="1:54" s="695" customFormat="1" ht="13.15" x14ac:dyDescent="0.3">
      <c r="A136" s="571"/>
      <c r="B136" s="577"/>
      <c r="C136" s="577"/>
      <c r="D136" s="577"/>
      <c r="E136" s="577"/>
      <c r="F136" s="577"/>
      <c r="G136" s="577"/>
      <c r="H136" s="577"/>
      <c r="I136" s="577"/>
      <c r="J136" s="577"/>
      <c r="K136" s="577"/>
      <c r="L136" s="577"/>
      <c r="M136" s="577"/>
      <c r="N136" s="577"/>
      <c r="O136" s="693"/>
      <c r="P136" s="693"/>
      <c r="Q136" s="693"/>
      <c r="R136" s="693"/>
      <c r="S136" s="693"/>
      <c r="T136" s="693"/>
      <c r="U136" s="693"/>
      <c r="V136" s="693"/>
      <c r="W136" s="693"/>
      <c r="X136" s="693"/>
      <c r="Y136" s="693"/>
      <c r="Z136" s="693"/>
      <c r="AA136" s="693"/>
      <c r="AB136" s="693"/>
      <c r="AC136" s="693"/>
      <c r="AD136" s="693"/>
      <c r="AE136" s="693"/>
      <c r="AF136" s="693"/>
      <c r="AG136" s="693"/>
      <c r="AH136" s="693"/>
      <c r="AI136" s="693"/>
      <c r="AJ136" s="693"/>
      <c r="AK136" s="693"/>
      <c r="AL136" s="693"/>
      <c r="AM136" s="693"/>
      <c r="AN136" s="693"/>
      <c r="AO136" s="693"/>
      <c r="AP136" s="580"/>
      <c r="AQ136" s="580"/>
      <c r="AR136" s="580"/>
      <c r="AS136" s="580"/>
      <c r="AT136" s="580"/>
      <c r="AU136" s="580"/>
      <c r="AV136" s="580"/>
      <c r="AW136" s="580"/>
      <c r="AX136" s="580"/>
      <c r="AY136" s="580"/>
      <c r="AZ136" s="569"/>
      <c r="BA136" s="696"/>
      <c r="BB136" s="696"/>
    </row>
    <row r="137" spans="1:54" s="695" customFormat="1" ht="12.75" x14ac:dyDescent="0.25">
      <c r="A137" s="820" t="s">
        <v>1309</v>
      </c>
      <c r="B137" s="857"/>
      <c r="C137" s="857"/>
      <c r="D137" s="857"/>
      <c r="E137" s="857"/>
      <c r="F137" s="857"/>
      <c r="G137" s="857"/>
      <c r="H137" s="857"/>
      <c r="I137" s="857"/>
      <c r="J137" s="857"/>
      <c r="K137" s="857"/>
      <c r="L137" s="857"/>
      <c r="M137" s="857"/>
      <c r="N137" s="857"/>
      <c r="O137" s="857"/>
      <c r="P137" s="857"/>
      <c r="Q137" s="857"/>
      <c r="R137" s="857"/>
      <c r="S137" s="857"/>
      <c r="T137" s="857"/>
      <c r="U137" s="857"/>
      <c r="V137" s="857"/>
      <c r="W137" s="857"/>
      <c r="X137" s="857"/>
      <c r="Y137" s="857"/>
      <c r="Z137" s="857"/>
      <c r="AA137" s="857"/>
      <c r="AB137" s="857"/>
      <c r="AC137" s="857"/>
      <c r="AD137" s="857"/>
      <c r="AE137" s="857"/>
      <c r="AF137" s="857"/>
      <c r="AG137" s="857"/>
      <c r="AH137" s="857"/>
      <c r="AI137" s="857"/>
      <c r="AJ137" s="857"/>
      <c r="AK137" s="857"/>
      <c r="AL137" s="857"/>
      <c r="AM137" s="857"/>
      <c r="AN137" s="857"/>
      <c r="AO137" s="857"/>
      <c r="AP137" s="857"/>
      <c r="AQ137" s="857"/>
      <c r="AR137" s="857"/>
      <c r="AS137" s="857"/>
      <c r="AT137" s="857"/>
      <c r="AU137" s="857"/>
      <c r="AV137" s="857"/>
      <c r="AW137" s="857"/>
      <c r="AX137" s="857"/>
      <c r="AY137" s="857"/>
      <c r="AZ137" s="857"/>
      <c r="BA137" s="857"/>
      <c r="BB137" s="857"/>
    </row>
    <row r="138" spans="1:54" ht="12.6" customHeight="1" x14ac:dyDescent="0.25">
      <c r="A138" s="820" t="s">
        <v>1310</v>
      </c>
      <c r="B138" s="857"/>
      <c r="C138" s="857"/>
      <c r="D138" s="857"/>
      <c r="E138" s="857"/>
      <c r="F138" s="857"/>
      <c r="G138" s="857"/>
      <c r="H138" s="857"/>
      <c r="I138" s="857"/>
      <c r="J138" s="857"/>
      <c r="K138" s="857"/>
      <c r="L138" s="857"/>
      <c r="M138" s="857"/>
      <c r="N138" s="857"/>
      <c r="O138" s="857"/>
      <c r="P138" s="857"/>
      <c r="Q138" s="857"/>
      <c r="R138" s="857"/>
      <c r="S138" s="857"/>
      <c r="T138" s="857"/>
      <c r="U138" s="857"/>
      <c r="V138" s="857"/>
      <c r="W138" s="857"/>
      <c r="X138" s="857"/>
      <c r="Y138" s="857"/>
      <c r="Z138" s="857"/>
      <c r="AA138" s="857"/>
      <c r="AB138" s="857"/>
      <c r="AC138" s="857"/>
      <c r="AD138" s="857"/>
      <c r="AE138" s="857"/>
      <c r="AF138" s="857"/>
      <c r="AG138" s="857"/>
      <c r="AH138" s="857"/>
      <c r="AI138" s="857"/>
      <c r="AJ138" s="857"/>
      <c r="AK138" s="857"/>
      <c r="AL138" s="857"/>
      <c r="AM138" s="857"/>
      <c r="AN138" s="857"/>
      <c r="AO138" s="857"/>
      <c r="AP138" s="857"/>
      <c r="AQ138" s="857"/>
      <c r="AR138" s="857"/>
      <c r="AS138" s="857"/>
      <c r="AT138" s="857"/>
      <c r="AU138" s="857"/>
      <c r="AV138" s="857"/>
      <c r="AW138" s="857"/>
      <c r="AX138" s="857"/>
      <c r="AY138" s="857"/>
      <c r="AZ138" s="817"/>
      <c r="BA138" s="817"/>
      <c r="BB138" s="817"/>
    </row>
    <row r="139" spans="1:54" ht="115.9" customHeight="1" x14ac:dyDescent="0.25">
      <c r="A139" s="817" t="s">
        <v>5287</v>
      </c>
      <c r="B139" s="817"/>
      <c r="C139" s="817"/>
      <c r="D139" s="817"/>
      <c r="E139" s="817"/>
      <c r="F139" s="817"/>
      <c r="G139" s="817"/>
      <c r="H139" s="817"/>
      <c r="I139" s="817"/>
      <c r="J139" s="817"/>
      <c r="K139" s="817"/>
      <c r="L139" s="817"/>
      <c r="M139" s="817"/>
      <c r="N139" s="817"/>
      <c r="O139" s="817"/>
      <c r="P139" s="817"/>
      <c r="Q139" s="817"/>
      <c r="R139" s="817"/>
      <c r="S139" s="817"/>
      <c r="T139" s="817"/>
      <c r="U139" s="817"/>
      <c r="V139" s="817"/>
      <c r="W139" s="817"/>
      <c r="X139" s="817"/>
      <c r="Y139" s="817"/>
      <c r="Z139" s="817"/>
      <c r="AA139" s="817"/>
      <c r="AB139" s="817"/>
      <c r="AC139" s="817"/>
      <c r="AD139" s="817"/>
      <c r="AE139" s="817"/>
      <c r="AF139" s="817"/>
      <c r="AG139" s="817"/>
      <c r="AH139" s="817"/>
      <c r="AI139" s="817"/>
      <c r="AJ139" s="817"/>
      <c r="AK139" s="817"/>
      <c r="AL139" s="817"/>
      <c r="AM139" s="817"/>
      <c r="AN139" s="817"/>
      <c r="AO139" s="817"/>
      <c r="AP139" s="817"/>
      <c r="AQ139" s="817"/>
      <c r="AR139" s="817"/>
      <c r="AS139" s="817"/>
      <c r="AT139" s="817"/>
      <c r="AU139" s="817"/>
      <c r="AV139" s="817"/>
      <c r="AW139" s="817"/>
      <c r="AX139" s="817"/>
      <c r="AY139" s="817"/>
      <c r="AZ139" s="817"/>
      <c r="BA139" s="817"/>
      <c r="BB139" s="817"/>
    </row>
    <row r="140" spans="1:54" ht="135.6" customHeight="1" x14ac:dyDescent="0.25">
      <c r="A140" s="817" t="s">
        <v>5286</v>
      </c>
      <c r="B140" s="817"/>
      <c r="C140" s="817"/>
      <c r="D140" s="817"/>
      <c r="E140" s="817"/>
      <c r="F140" s="817"/>
      <c r="G140" s="817"/>
      <c r="H140" s="817"/>
      <c r="I140" s="817"/>
      <c r="J140" s="817"/>
      <c r="K140" s="817"/>
      <c r="L140" s="817"/>
      <c r="M140" s="817"/>
      <c r="N140" s="817"/>
      <c r="O140" s="817"/>
      <c r="P140" s="817"/>
      <c r="Q140" s="817"/>
      <c r="R140" s="817"/>
      <c r="S140" s="817"/>
      <c r="T140" s="817"/>
      <c r="U140" s="817"/>
      <c r="V140" s="817"/>
      <c r="W140" s="817"/>
      <c r="X140" s="817"/>
      <c r="Y140" s="817"/>
      <c r="Z140" s="817"/>
      <c r="AA140" s="817"/>
      <c r="AB140" s="817"/>
      <c r="AC140" s="817"/>
      <c r="AD140" s="817"/>
      <c r="AE140" s="817"/>
      <c r="AF140" s="817"/>
      <c r="AG140" s="817"/>
      <c r="AH140" s="817"/>
      <c r="AI140" s="817"/>
      <c r="AJ140" s="817"/>
      <c r="AK140" s="817"/>
      <c r="AL140" s="817"/>
      <c r="AM140" s="817"/>
      <c r="AN140" s="817"/>
      <c r="AO140" s="817"/>
      <c r="AP140" s="817"/>
      <c r="AQ140" s="817"/>
      <c r="AR140" s="817"/>
      <c r="AS140" s="817"/>
      <c r="AT140" s="817"/>
      <c r="AU140" s="817"/>
      <c r="AV140" s="817"/>
      <c r="AW140" s="817"/>
      <c r="AX140" s="817"/>
      <c r="AY140" s="817"/>
      <c r="AZ140" s="817"/>
      <c r="BA140" s="817"/>
      <c r="BB140" s="817"/>
    </row>
    <row r="141" spans="1:54" ht="13.5" x14ac:dyDescent="0.25">
      <c r="A141" s="820" t="s">
        <v>1311</v>
      </c>
      <c r="B141" s="857"/>
      <c r="C141" s="857"/>
      <c r="D141" s="857"/>
      <c r="E141" s="857"/>
      <c r="F141" s="857"/>
      <c r="G141" s="857"/>
      <c r="H141" s="857"/>
      <c r="I141" s="857"/>
      <c r="J141" s="857"/>
      <c r="K141" s="857"/>
      <c r="L141" s="857"/>
      <c r="M141" s="857"/>
      <c r="N141" s="857"/>
      <c r="O141" s="857"/>
      <c r="P141" s="857"/>
      <c r="Q141" s="857"/>
      <c r="R141" s="857"/>
      <c r="S141" s="857"/>
      <c r="T141" s="857"/>
      <c r="U141" s="857"/>
      <c r="V141" s="857"/>
      <c r="W141" s="857"/>
      <c r="X141" s="857"/>
      <c r="Y141" s="857"/>
      <c r="Z141" s="857"/>
      <c r="AA141" s="857"/>
      <c r="AB141" s="857"/>
      <c r="AC141" s="857"/>
      <c r="AD141" s="857"/>
      <c r="AE141" s="857"/>
      <c r="AF141" s="857"/>
      <c r="AG141" s="857"/>
      <c r="AH141" s="857"/>
      <c r="AI141" s="857"/>
      <c r="AJ141" s="857"/>
      <c r="AK141" s="857"/>
      <c r="AL141" s="857"/>
      <c r="AM141" s="857"/>
      <c r="AN141" s="857"/>
      <c r="AO141" s="857"/>
      <c r="AP141" s="857"/>
      <c r="AQ141" s="857"/>
      <c r="AR141" s="857"/>
      <c r="AS141" s="857"/>
      <c r="AT141" s="857"/>
      <c r="AU141" s="857"/>
      <c r="AV141" s="857"/>
      <c r="AW141" s="857"/>
      <c r="AX141" s="857"/>
      <c r="AY141" s="857"/>
      <c r="AZ141" s="577"/>
      <c r="BA141" s="577"/>
      <c r="BB141" s="577"/>
    </row>
    <row r="142" spans="1:54" ht="13.5" x14ac:dyDescent="0.25">
      <c r="A142" s="856" t="s">
        <v>1312</v>
      </c>
      <c r="B142" s="856"/>
      <c r="C142" s="856"/>
      <c r="D142" s="856"/>
      <c r="E142" s="856"/>
      <c r="F142" s="856"/>
      <c r="G142" s="856"/>
      <c r="H142" s="856"/>
      <c r="I142" s="856"/>
      <c r="J142" s="856"/>
      <c r="K142" s="856"/>
      <c r="L142" s="856"/>
      <c r="M142" s="856"/>
      <c r="N142" s="856"/>
      <c r="O142" s="856"/>
      <c r="P142" s="856"/>
      <c r="Q142" s="856"/>
      <c r="R142" s="856"/>
      <c r="S142" s="856"/>
      <c r="T142" s="856"/>
      <c r="U142" s="856"/>
      <c r="V142" s="856"/>
      <c r="W142" s="856"/>
      <c r="X142" s="856"/>
      <c r="Y142" s="856"/>
      <c r="Z142" s="856"/>
      <c r="AA142" s="856"/>
      <c r="AB142" s="856"/>
      <c r="AC142" s="856"/>
      <c r="AD142" s="856"/>
      <c r="AE142" s="856"/>
      <c r="AF142" s="856"/>
      <c r="AG142" s="856"/>
      <c r="AH142" s="856"/>
      <c r="AI142" s="856"/>
      <c r="AJ142" s="856"/>
      <c r="AK142" s="856"/>
      <c r="AL142" s="856"/>
      <c r="AM142" s="856"/>
      <c r="AN142" s="856"/>
      <c r="AO142" s="856"/>
      <c r="AP142" s="856"/>
      <c r="AQ142" s="856"/>
      <c r="AR142" s="856"/>
      <c r="AS142" s="856"/>
      <c r="AT142" s="856"/>
      <c r="AU142" s="856"/>
      <c r="AV142" s="856"/>
      <c r="AW142" s="856"/>
      <c r="AX142" s="856"/>
      <c r="AY142" s="856"/>
      <c r="AZ142" s="577"/>
      <c r="BA142" s="577"/>
      <c r="BB142" s="577"/>
    </row>
    <row r="143" spans="1:54" s="568" customFormat="1" ht="28.15" customHeight="1" x14ac:dyDescent="0.25">
      <c r="A143" s="882" t="s">
        <v>1313</v>
      </c>
      <c r="B143" s="882"/>
      <c r="C143" s="882"/>
      <c r="D143" s="882"/>
      <c r="E143" s="882"/>
      <c r="F143" s="882"/>
      <c r="G143" s="882"/>
      <c r="H143" s="882"/>
      <c r="I143" s="882"/>
      <c r="J143" s="882"/>
      <c r="K143" s="882"/>
      <c r="L143" s="882"/>
      <c r="M143" s="882"/>
      <c r="N143" s="882"/>
      <c r="O143" s="882"/>
      <c r="P143" s="882"/>
      <c r="Q143" s="882"/>
      <c r="R143" s="882"/>
      <c r="S143" s="882"/>
      <c r="T143" s="582"/>
      <c r="U143" s="883" t="s">
        <v>1314</v>
      </c>
      <c r="V143" s="884"/>
      <c r="W143" s="884"/>
      <c r="X143" s="884"/>
      <c r="Y143" s="884"/>
      <c r="Z143" s="884"/>
      <c r="AA143" s="884"/>
      <c r="AB143" s="884"/>
      <c r="AC143" s="885" t="s">
        <v>1315</v>
      </c>
      <c r="AD143" s="885"/>
      <c r="AE143" s="885"/>
      <c r="AF143" s="885"/>
      <c r="AG143" s="885"/>
      <c r="AH143" s="885"/>
      <c r="AI143" s="885"/>
      <c r="AJ143" s="885"/>
      <c r="AK143" s="886" t="s">
        <v>1316</v>
      </c>
      <c r="AL143" s="886"/>
      <c r="AM143" s="886"/>
      <c r="AN143" s="886"/>
      <c r="AO143" s="886"/>
      <c r="AP143" s="886"/>
      <c r="AQ143" s="886"/>
      <c r="AR143" s="886"/>
      <c r="AS143" s="886"/>
      <c r="AT143" s="886"/>
      <c r="AU143" s="886"/>
      <c r="AV143" s="583"/>
      <c r="AW143" s="583"/>
      <c r="AX143" s="583"/>
      <c r="AY143" s="583"/>
      <c r="AZ143" s="583"/>
      <c r="BA143" s="583"/>
      <c r="BB143" s="583"/>
    </row>
    <row r="144" spans="1:54" s="568" customFormat="1" ht="12.75" customHeight="1" x14ac:dyDescent="0.25">
      <c r="A144" s="851" t="s">
        <v>1317</v>
      </c>
      <c r="B144" s="851"/>
      <c r="C144" s="851"/>
      <c r="D144" s="851"/>
      <c r="E144" s="851"/>
      <c r="F144" s="851"/>
      <c r="G144" s="851"/>
      <c r="H144" s="851"/>
      <c r="I144" s="851"/>
      <c r="J144" s="851"/>
      <c r="K144" s="851"/>
      <c r="L144" s="851"/>
      <c r="M144" s="851"/>
      <c r="N144" s="851"/>
      <c r="O144" s="851"/>
      <c r="P144" s="851"/>
      <c r="Q144" s="851"/>
      <c r="R144" s="851"/>
      <c r="S144" s="851"/>
      <c r="T144" s="868">
        <v>4</v>
      </c>
      <c r="U144" s="868"/>
      <c r="V144" s="868"/>
      <c r="W144" s="868"/>
      <c r="X144" s="868"/>
      <c r="Y144" s="868"/>
      <c r="Z144" s="868"/>
      <c r="AA144" s="868"/>
      <c r="AB144" s="868"/>
      <c r="AC144" s="868" t="s">
        <v>1318</v>
      </c>
      <c r="AD144" s="868"/>
      <c r="AE144" s="868"/>
      <c r="AF144" s="868"/>
      <c r="AG144" s="868"/>
      <c r="AH144" s="868"/>
      <c r="AI144" s="868"/>
      <c r="AJ144" s="868"/>
      <c r="AK144" s="868">
        <v>25</v>
      </c>
      <c r="AL144" s="868"/>
      <c r="AM144" s="868"/>
      <c r="AN144" s="868"/>
      <c r="AO144" s="868"/>
      <c r="AP144" s="868"/>
      <c r="AQ144" s="868"/>
      <c r="AR144" s="868"/>
      <c r="AS144" s="868"/>
      <c r="AT144" s="868"/>
      <c r="AU144" s="868"/>
      <c r="AV144" s="569"/>
      <c r="AW144" s="569"/>
      <c r="AX144" s="569"/>
      <c r="AY144" s="569"/>
      <c r="AZ144" s="569"/>
      <c r="BA144" s="569"/>
      <c r="BB144" s="569"/>
    </row>
    <row r="145" spans="1:16384" s="568" customFormat="1" ht="13.5" customHeight="1" x14ac:dyDescent="0.25">
      <c r="A145" s="851" t="s">
        <v>1319</v>
      </c>
      <c r="B145" s="851"/>
      <c r="C145" s="851"/>
      <c r="D145" s="851"/>
      <c r="E145" s="851"/>
      <c r="F145" s="851"/>
      <c r="G145" s="851"/>
      <c r="H145" s="851"/>
      <c r="I145" s="851"/>
      <c r="J145" s="851"/>
      <c r="K145" s="851"/>
      <c r="L145" s="851"/>
      <c r="M145" s="851"/>
      <c r="N145" s="851"/>
      <c r="O145" s="851"/>
      <c r="P145" s="851"/>
      <c r="Q145" s="851"/>
      <c r="R145" s="851"/>
      <c r="S145" s="851"/>
      <c r="T145" s="868" t="s">
        <v>1320</v>
      </c>
      <c r="U145" s="868"/>
      <c r="V145" s="868"/>
      <c r="W145" s="868"/>
      <c r="X145" s="868"/>
      <c r="Y145" s="868"/>
      <c r="Z145" s="868"/>
      <c r="AA145" s="868"/>
      <c r="AB145" s="868"/>
      <c r="AC145" s="868" t="s">
        <v>1321</v>
      </c>
      <c r="AD145" s="868"/>
      <c r="AE145" s="868"/>
      <c r="AF145" s="868"/>
      <c r="AG145" s="868"/>
      <c r="AH145" s="868"/>
      <c r="AI145" s="868"/>
      <c r="AJ145" s="868"/>
      <c r="AK145" s="868">
        <v>100</v>
      </c>
      <c r="AL145" s="868"/>
      <c r="AM145" s="868"/>
      <c r="AN145" s="868"/>
      <c r="AO145" s="868"/>
      <c r="AP145" s="868"/>
      <c r="AQ145" s="868"/>
      <c r="AR145" s="868"/>
      <c r="AS145" s="868"/>
      <c r="AT145" s="868"/>
      <c r="AU145" s="868"/>
      <c r="AV145" s="569"/>
      <c r="AW145" s="569"/>
      <c r="AX145" s="569"/>
      <c r="AY145" s="569"/>
      <c r="AZ145" s="817"/>
      <c r="BA145" s="817"/>
      <c r="BB145" s="817"/>
      <c r="BC145" s="817"/>
      <c r="BD145" s="817"/>
      <c r="BE145" s="817"/>
      <c r="BF145" s="817"/>
      <c r="BG145" s="817"/>
      <c r="BH145" s="817"/>
      <c r="BI145" s="817"/>
      <c r="BJ145" s="817"/>
      <c r="BK145" s="817"/>
      <c r="BL145" s="817"/>
      <c r="BM145" s="817"/>
      <c r="BN145" s="817"/>
      <c r="BO145" s="817"/>
      <c r="BP145" s="817"/>
      <c r="BQ145" s="817"/>
      <c r="BR145" s="817"/>
      <c r="BS145" s="817"/>
      <c r="BT145" s="817"/>
      <c r="BU145" s="817"/>
      <c r="BV145" s="817"/>
      <c r="BW145" s="817"/>
      <c r="BX145" s="817"/>
      <c r="BY145" s="817"/>
      <c r="BZ145" s="817"/>
      <c r="CA145" s="817"/>
      <c r="CB145" s="817"/>
      <c r="CC145" s="817"/>
      <c r="CD145" s="817"/>
      <c r="CE145" s="817"/>
      <c r="CF145" s="817"/>
      <c r="CG145" s="817"/>
      <c r="CH145" s="817"/>
      <c r="CI145" s="817"/>
      <c r="CJ145" s="817"/>
      <c r="CK145" s="817"/>
      <c r="CL145" s="817"/>
      <c r="CM145" s="817"/>
      <c r="CN145" s="817"/>
      <c r="CO145" s="817"/>
      <c r="CP145" s="817"/>
      <c r="CQ145" s="817"/>
      <c r="CR145" s="817"/>
      <c r="CS145" s="817"/>
      <c r="CT145" s="817"/>
      <c r="CU145" s="817"/>
      <c r="CV145" s="817"/>
      <c r="CW145" s="817"/>
      <c r="CX145" s="817"/>
      <c r="CY145" s="817"/>
      <c r="CZ145" s="817"/>
      <c r="DA145" s="817"/>
      <c r="DB145" s="817"/>
      <c r="DC145" s="817"/>
      <c r="DD145" s="817"/>
      <c r="DE145" s="817"/>
      <c r="DF145" s="817"/>
      <c r="DG145" s="817"/>
      <c r="DH145" s="817"/>
      <c r="DI145" s="817"/>
      <c r="DJ145" s="817"/>
      <c r="DK145" s="817"/>
      <c r="DL145" s="817"/>
      <c r="DM145" s="817"/>
      <c r="DN145" s="817"/>
      <c r="DO145" s="817"/>
      <c r="DP145" s="817"/>
      <c r="DQ145" s="817"/>
      <c r="DR145" s="817"/>
      <c r="DS145" s="817"/>
      <c r="DT145" s="817"/>
      <c r="DU145" s="817"/>
      <c r="DV145" s="817"/>
      <c r="DW145" s="817"/>
      <c r="DX145" s="817"/>
      <c r="DY145" s="817"/>
      <c r="DZ145" s="817"/>
      <c r="EA145" s="817"/>
      <c r="EB145" s="817"/>
      <c r="EC145" s="817"/>
      <c r="ED145" s="817"/>
      <c r="EE145" s="817"/>
      <c r="EF145" s="817"/>
      <c r="EG145" s="817"/>
      <c r="EH145" s="817"/>
      <c r="EI145" s="817"/>
      <c r="EJ145" s="817"/>
      <c r="EK145" s="817"/>
      <c r="EL145" s="817"/>
      <c r="EM145" s="817"/>
      <c r="EN145" s="817"/>
      <c r="EO145" s="817"/>
      <c r="EP145" s="817"/>
      <c r="EQ145" s="817"/>
      <c r="ER145" s="817"/>
      <c r="ES145" s="817"/>
      <c r="ET145" s="817"/>
      <c r="EU145" s="817"/>
      <c r="EV145" s="817"/>
      <c r="EW145" s="817"/>
      <c r="EX145" s="817"/>
      <c r="EY145" s="817"/>
      <c r="EZ145" s="817"/>
      <c r="FA145" s="817"/>
      <c r="FB145" s="817"/>
      <c r="FC145" s="817"/>
      <c r="FD145" s="817"/>
      <c r="FE145" s="817"/>
      <c r="FF145" s="817"/>
      <c r="FG145" s="817"/>
      <c r="FH145" s="817"/>
      <c r="FI145" s="817"/>
      <c r="FJ145" s="817"/>
      <c r="FK145" s="817"/>
      <c r="FL145" s="817"/>
      <c r="FM145" s="817"/>
      <c r="FN145" s="817"/>
      <c r="FO145" s="817"/>
      <c r="FP145" s="817"/>
      <c r="FQ145" s="817"/>
      <c r="FR145" s="817"/>
      <c r="FS145" s="817"/>
      <c r="FT145" s="817"/>
      <c r="FU145" s="817"/>
      <c r="FV145" s="817"/>
      <c r="FW145" s="817"/>
      <c r="FX145" s="817"/>
      <c r="FY145" s="817"/>
      <c r="FZ145" s="817"/>
      <c r="GA145" s="817"/>
      <c r="GB145" s="817"/>
      <c r="GC145" s="817"/>
      <c r="GD145" s="817"/>
      <c r="GE145" s="817"/>
      <c r="GF145" s="817"/>
      <c r="GG145" s="817"/>
      <c r="GH145" s="817"/>
      <c r="GI145" s="817"/>
      <c r="GJ145" s="817"/>
      <c r="GK145" s="817"/>
      <c r="GL145" s="817"/>
      <c r="GM145" s="817"/>
      <c r="GN145" s="817"/>
      <c r="GO145" s="817"/>
      <c r="GP145" s="817"/>
      <c r="GQ145" s="817"/>
      <c r="GR145" s="817"/>
      <c r="GS145" s="817"/>
      <c r="GT145" s="817"/>
      <c r="GU145" s="817"/>
      <c r="GV145" s="817"/>
      <c r="GW145" s="817"/>
      <c r="GX145" s="817"/>
      <c r="GY145" s="817"/>
      <c r="GZ145" s="817"/>
      <c r="HA145" s="817"/>
      <c r="HB145" s="817"/>
      <c r="HC145" s="817"/>
      <c r="HD145" s="817"/>
      <c r="HE145" s="817"/>
      <c r="HF145" s="817"/>
      <c r="HG145" s="817"/>
      <c r="HH145" s="817"/>
      <c r="HI145" s="817"/>
      <c r="HJ145" s="817"/>
      <c r="HK145" s="817"/>
      <c r="HL145" s="817"/>
      <c r="HM145" s="817"/>
      <c r="HN145" s="817"/>
      <c r="HO145" s="817"/>
      <c r="HP145" s="817"/>
      <c r="HQ145" s="817"/>
      <c r="HR145" s="817"/>
      <c r="HS145" s="817"/>
      <c r="HT145" s="817"/>
      <c r="HU145" s="817"/>
      <c r="HV145" s="817"/>
      <c r="HW145" s="817"/>
      <c r="HX145" s="817"/>
      <c r="HY145" s="817"/>
      <c r="HZ145" s="817"/>
      <c r="IA145" s="817"/>
      <c r="IB145" s="817"/>
      <c r="IC145" s="817"/>
      <c r="ID145" s="817"/>
      <c r="IE145" s="817"/>
      <c r="IF145" s="817"/>
      <c r="IG145" s="817"/>
      <c r="IH145" s="817"/>
      <c r="II145" s="817"/>
      <c r="IJ145" s="817"/>
      <c r="IK145" s="817"/>
      <c r="IL145" s="817"/>
      <c r="IM145" s="817"/>
      <c r="IN145" s="817"/>
      <c r="IO145" s="817"/>
      <c r="IP145" s="817"/>
      <c r="IQ145" s="817"/>
      <c r="IR145" s="817"/>
      <c r="IS145" s="817"/>
      <c r="IT145" s="817"/>
      <c r="IU145" s="817"/>
      <c r="IV145" s="817"/>
      <c r="IW145" s="817"/>
      <c r="IX145" s="817"/>
      <c r="IY145" s="817"/>
      <c r="IZ145" s="817"/>
      <c r="JA145" s="817"/>
      <c r="JB145" s="817"/>
      <c r="JC145" s="817"/>
      <c r="JD145" s="817"/>
      <c r="JE145" s="817"/>
      <c r="JF145" s="817"/>
      <c r="JG145" s="817"/>
      <c r="JH145" s="817"/>
      <c r="JI145" s="817"/>
      <c r="JJ145" s="817"/>
      <c r="JK145" s="817"/>
      <c r="JL145" s="817"/>
      <c r="JM145" s="817"/>
      <c r="JN145" s="817"/>
      <c r="JO145" s="817"/>
      <c r="JP145" s="817"/>
      <c r="JQ145" s="817"/>
      <c r="JR145" s="817"/>
      <c r="JS145" s="817"/>
      <c r="JT145" s="817"/>
      <c r="JU145" s="817"/>
      <c r="JV145" s="817"/>
      <c r="JW145" s="817"/>
      <c r="JX145" s="817"/>
      <c r="JY145" s="817"/>
      <c r="JZ145" s="817"/>
      <c r="KA145" s="817"/>
      <c r="KB145" s="817"/>
      <c r="KC145" s="817"/>
      <c r="KD145" s="817"/>
      <c r="KE145" s="817"/>
      <c r="KF145" s="817"/>
      <c r="KG145" s="817"/>
      <c r="KH145" s="817"/>
      <c r="KI145" s="817"/>
      <c r="KJ145" s="817"/>
      <c r="KK145" s="817"/>
      <c r="KL145" s="817"/>
      <c r="KM145" s="817"/>
      <c r="KN145" s="817"/>
      <c r="KO145" s="817"/>
      <c r="KP145" s="817"/>
      <c r="KQ145" s="817"/>
      <c r="KR145" s="817"/>
      <c r="KS145" s="817"/>
      <c r="KT145" s="817"/>
      <c r="KU145" s="817"/>
      <c r="KV145" s="817"/>
      <c r="KW145" s="817"/>
      <c r="KX145" s="817"/>
      <c r="KY145" s="817"/>
      <c r="KZ145" s="817"/>
      <c r="LA145" s="817"/>
      <c r="LB145" s="817"/>
      <c r="LC145" s="817"/>
      <c r="LD145" s="817"/>
      <c r="LE145" s="817"/>
      <c r="LF145" s="817"/>
      <c r="LG145" s="817"/>
      <c r="LH145" s="817"/>
      <c r="LI145" s="817"/>
      <c r="LJ145" s="817"/>
      <c r="LK145" s="817"/>
      <c r="LL145" s="817"/>
      <c r="LM145" s="817"/>
      <c r="LN145" s="817"/>
      <c r="LO145" s="817"/>
      <c r="LP145" s="817"/>
      <c r="LQ145" s="817"/>
      <c r="LR145" s="817"/>
      <c r="LS145" s="817"/>
      <c r="LT145" s="817"/>
      <c r="LU145" s="817"/>
      <c r="LV145" s="817"/>
      <c r="LW145" s="817"/>
      <c r="LX145" s="817"/>
      <c r="LY145" s="817"/>
      <c r="LZ145" s="817"/>
      <c r="MA145" s="817"/>
      <c r="MB145" s="817"/>
      <c r="MC145" s="817"/>
      <c r="MD145" s="817"/>
      <c r="ME145" s="817"/>
      <c r="MF145" s="817"/>
      <c r="MG145" s="817"/>
      <c r="MH145" s="817"/>
      <c r="MI145" s="817"/>
      <c r="MJ145" s="817"/>
      <c r="MK145" s="817"/>
      <c r="ML145" s="817"/>
      <c r="MM145" s="817"/>
      <c r="MN145" s="817"/>
      <c r="MO145" s="817"/>
      <c r="MP145" s="817"/>
      <c r="MQ145" s="817"/>
      <c r="MR145" s="817"/>
      <c r="MS145" s="817"/>
      <c r="MT145" s="817"/>
      <c r="MU145" s="817"/>
      <c r="MV145" s="817"/>
      <c r="MW145" s="817"/>
      <c r="MX145" s="817"/>
      <c r="MY145" s="817"/>
      <c r="MZ145" s="817"/>
      <c r="NA145" s="817"/>
      <c r="NB145" s="817"/>
      <c r="NC145" s="817"/>
      <c r="ND145" s="817"/>
      <c r="NE145" s="817"/>
      <c r="NF145" s="817"/>
      <c r="NG145" s="817"/>
      <c r="NH145" s="817"/>
      <c r="NI145" s="817"/>
      <c r="NJ145" s="817"/>
      <c r="NK145" s="817"/>
      <c r="NL145" s="817"/>
      <c r="NM145" s="817"/>
      <c r="NN145" s="817"/>
      <c r="NO145" s="817"/>
      <c r="NP145" s="817"/>
      <c r="NQ145" s="817"/>
      <c r="NR145" s="817"/>
      <c r="NS145" s="817"/>
      <c r="NT145" s="817"/>
      <c r="NU145" s="817"/>
      <c r="NV145" s="817"/>
      <c r="NW145" s="817"/>
      <c r="NX145" s="817"/>
      <c r="NY145" s="817"/>
      <c r="NZ145" s="817"/>
      <c r="OA145" s="817"/>
      <c r="OB145" s="817"/>
      <c r="OC145" s="817"/>
      <c r="OD145" s="817"/>
      <c r="OE145" s="817"/>
      <c r="OF145" s="817"/>
      <c r="OG145" s="817"/>
      <c r="OH145" s="817"/>
      <c r="OI145" s="817"/>
      <c r="OJ145" s="817"/>
      <c r="OK145" s="817"/>
      <c r="OL145" s="817"/>
      <c r="OM145" s="817"/>
      <c r="ON145" s="817"/>
      <c r="OO145" s="817"/>
      <c r="OP145" s="817"/>
      <c r="OQ145" s="817"/>
      <c r="OR145" s="817"/>
      <c r="OS145" s="817"/>
      <c r="OT145" s="817"/>
      <c r="OU145" s="817"/>
      <c r="OV145" s="817"/>
      <c r="OW145" s="817"/>
      <c r="OX145" s="817"/>
      <c r="OY145" s="817"/>
      <c r="OZ145" s="817"/>
      <c r="PA145" s="817"/>
      <c r="PB145" s="817"/>
      <c r="PC145" s="817"/>
      <c r="PD145" s="817"/>
      <c r="PE145" s="817"/>
      <c r="PF145" s="817"/>
      <c r="PG145" s="817"/>
      <c r="PH145" s="817"/>
      <c r="PI145" s="817"/>
      <c r="PJ145" s="817"/>
      <c r="PK145" s="817"/>
      <c r="PL145" s="817"/>
      <c r="PM145" s="817"/>
      <c r="PN145" s="817"/>
      <c r="PO145" s="817"/>
      <c r="PP145" s="817"/>
      <c r="PQ145" s="817"/>
      <c r="PR145" s="817"/>
      <c r="PS145" s="817"/>
      <c r="PT145" s="817"/>
      <c r="PU145" s="817"/>
      <c r="PV145" s="817"/>
      <c r="PW145" s="817"/>
      <c r="PX145" s="817"/>
      <c r="PY145" s="817"/>
      <c r="PZ145" s="817"/>
      <c r="QA145" s="817"/>
      <c r="QB145" s="817"/>
      <c r="QC145" s="817"/>
      <c r="QD145" s="817"/>
      <c r="QE145" s="817"/>
      <c r="QF145" s="817"/>
      <c r="QG145" s="817"/>
      <c r="QH145" s="817"/>
      <c r="QI145" s="817"/>
      <c r="QJ145" s="817"/>
      <c r="QK145" s="817"/>
      <c r="QL145" s="817"/>
      <c r="QM145" s="817"/>
      <c r="QN145" s="817"/>
      <c r="QO145" s="817"/>
      <c r="QP145" s="817"/>
      <c r="QQ145" s="817"/>
      <c r="QR145" s="817"/>
      <c r="QS145" s="817"/>
      <c r="QT145" s="817"/>
      <c r="QU145" s="817"/>
      <c r="QV145" s="817"/>
      <c r="QW145" s="817"/>
      <c r="QX145" s="817"/>
      <c r="QY145" s="817"/>
      <c r="QZ145" s="817"/>
      <c r="RA145" s="817"/>
      <c r="RB145" s="817"/>
      <c r="RC145" s="817"/>
      <c r="RD145" s="817"/>
      <c r="RE145" s="817"/>
      <c r="RF145" s="817"/>
      <c r="RG145" s="817"/>
      <c r="RH145" s="817"/>
      <c r="RI145" s="817"/>
      <c r="RJ145" s="817"/>
      <c r="RK145" s="817"/>
      <c r="RL145" s="817"/>
      <c r="RM145" s="817"/>
      <c r="RN145" s="817"/>
      <c r="RO145" s="817"/>
      <c r="RP145" s="817"/>
      <c r="RQ145" s="817"/>
      <c r="RR145" s="817"/>
      <c r="RS145" s="817"/>
      <c r="RT145" s="817"/>
      <c r="RU145" s="817"/>
      <c r="RV145" s="817"/>
      <c r="RW145" s="817"/>
      <c r="RX145" s="817"/>
      <c r="RY145" s="817"/>
      <c r="RZ145" s="817"/>
      <c r="SA145" s="817"/>
      <c r="SB145" s="817"/>
      <c r="SC145" s="817"/>
      <c r="SD145" s="817"/>
      <c r="SE145" s="817"/>
      <c r="SF145" s="817"/>
      <c r="SG145" s="817"/>
      <c r="SH145" s="817"/>
      <c r="SI145" s="817"/>
      <c r="SJ145" s="817"/>
      <c r="SK145" s="817"/>
      <c r="SL145" s="817"/>
      <c r="SM145" s="817"/>
      <c r="SN145" s="817"/>
      <c r="SO145" s="817"/>
      <c r="SP145" s="817"/>
      <c r="SQ145" s="817"/>
      <c r="SR145" s="817"/>
      <c r="SS145" s="817"/>
      <c r="ST145" s="817"/>
      <c r="SU145" s="817"/>
      <c r="SV145" s="817"/>
      <c r="SW145" s="817"/>
      <c r="SX145" s="817"/>
      <c r="SY145" s="817"/>
      <c r="SZ145" s="817"/>
      <c r="TA145" s="817"/>
      <c r="TB145" s="817"/>
      <c r="TC145" s="817"/>
      <c r="TD145" s="817"/>
      <c r="TE145" s="817"/>
      <c r="TF145" s="817"/>
      <c r="TG145" s="817"/>
      <c r="TH145" s="817"/>
      <c r="TI145" s="817"/>
      <c r="TJ145" s="817"/>
      <c r="TK145" s="817"/>
      <c r="TL145" s="817"/>
      <c r="TM145" s="817"/>
      <c r="TN145" s="817"/>
      <c r="TO145" s="817"/>
      <c r="TP145" s="817"/>
      <c r="TQ145" s="817"/>
      <c r="TR145" s="817"/>
      <c r="TS145" s="817"/>
      <c r="TT145" s="817"/>
      <c r="TU145" s="817"/>
      <c r="TV145" s="817"/>
      <c r="TW145" s="817"/>
      <c r="TX145" s="817"/>
      <c r="TY145" s="817"/>
      <c r="TZ145" s="817"/>
      <c r="UA145" s="817"/>
      <c r="UB145" s="817"/>
      <c r="UC145" s="817"/>
      <c r="UD145" s="817"/>
      <c r="UE145" s="817"/>
      <c r="UF145" s="817"/>
      <c r="UG145" s="817"/>
      <c r="UH145" s="817"/>
      <c r="UI145" s="817"/>
      <c r="UJ145" s="817"/>
      <c r="UK145" s="817"/>
      <c r="UL145" s="817"/>
      <c r="UM145" s="817"/>
      <c r="UN145" s="817"/>
      <c r="UO145" s="817"/>
      <c r="UP145" s="817"/>
      <c r="UQ145" s="817"/>
      <c r="UR145" s="817"/>
      <c r="US145" s="817"/>
      <c r="UT145" s="817"/>
      <c r="UU145" s="817"/>
      <c r="UV145" s="817"/>
      <c r="UW145" s="817"/>
      <c r="UX145" s="817"/>
      <c r="UY145" s="817"/>
      <c r="UZ145" s="817"/>
      <c r="VA145" s="817"/>
      <c r="VB145" s="817"/>
      <c r="VC145" s="817"/>
      <c r="VD145" s="817"/>
      <c r="VE145" s="817"/>
      <c r="VF145" s="817"/>
      <c r="VG145" s="817"/>
      <c r="VH145" s="817"/>
      <c r="VI145" s="817"/>
      <c r="VJ145" s="817"/>
      <c r="VK145" s="817"/>
      <c r="VL145" s="817"/>
      <c r="VM145" s="817"/>
      <c r="VN145" s="817"/>
      <c r="VO145" s="817"/>
      <c r="VP145" s="817"/>
      <c r="VQ145" s="817"/>
      <c r="VR145" s="817"/>
      <c r="VS145" s="817"/>
      <c r="VT145" s="817"/>
      <c r="VU145" s="817"/>
      <c r="VV145" s="817"/>
      <c r="VW145" s="817"/>
      <c r="VX145" s="817"/>
      <c r="VY145" s="817"/>
      <c r="VZ145" s="817"/>
      <c r="WA145" s="817"/>
      <c r="WB145" s="817"/>
      <c r="WC145" s="817"/>
      <c r="WD145" s="817"/>
      <c r="WE145" s="817"/>
      <c r="WF145" s="817"/>
      <c r="WG145" s="817"/>
      <c r="WH145" s="817"/>
      <c r="WI145" s="817"/>
      <c r="WJ145" s="817"/>
      <c r="WK145" s="817"/>
      <c r="WL145" s="817"/>
      <c r="WM145" s="817"/>
      <c r="WN145" s="817"/>
      <c r="WO145" s="817"/>
      <c r="WP145" s="817"/>
      <c r="WQ145" s="817"/>
      <c r="WR145" s="817"/>
      <c r="WS145" s="817"/>
      <c r="WT145" s="817"/>
      <c r="WU145" s="817"/>
      <c r="WV145" s="817"/>
      <c r="WW145" s="817"/>
      <c r="WX145" s="817"/>
      <c r="WY145" s="817"/>
      <c r="WZ145" s="817"/>
      <c r="XA145" s="817"/>
      <c r="XB145" s="817"/>
      <c r="XC145" s="817"/>
      <c r="XD145" s="817"/>
      <c r="XE145" s="817"/>
      <c r="XF145" s="817"/>
      <c r="XG145" s="817"/>
      <c r="XH145" s="817"/>
      <c r="XI145" s="817"/>
      <c r="XJ145" s="817"/>
      <c r="XK145" s="817"/>
      <c r="XL145" s="817"/>
      <c r="XM145" s="817"/>
      <c r="XN145" s="817"/>
      <c r="XO145" s="817"/>
      <c r="XP145" s="817"/>
      <c r="XQ145" s="817"/>
      <c r="XR145" s="817"/>
      <c r="XS145" s="817"/>
      <c r="XT145" s="817"/>
      <c r="XU145" s="817"/>
      <c r="XV145" s="817"/>
      <c r="XW145" s="817"/>
      <c r="XX145" s="817"/>
      <c r="XY145" s="817"/>
      <c r="XZ145" s="817"/>
      <c r="YA145" s="817"/>
      <c r="YB145" s="817"/>
      <c r="YC145" s="817"/>
      <c r="YD145" s="817"/>
      <c r="YE145" s="817"/>
      <c r="YF145" s="817"/>
      <c r="YG145" s="817"/>
      <c r="YH145" s="817"/>
      <c r="YI145" s="817"/>
      <c r="YJ145" s="817"/>
      <c r="YK145" s="817"/>
      <c r="YL145" s="817"/>
      <c r="YM145" s="817"/>
      <c r="YN145" s="817"/>
      <c r="YO145" s="817"/>
      <c r="YP145" s="817"/>
      <c r="YQ145" s="817"/>
      <c r="YR145" s="817"/>
      <c r="YS145" s="817"/>
      <c r="YT145" s="817"/>
      <c r="YU145" s="817"/>
      <c r="YV145" s="817"/>
      <c r="YW145" s="817"/>
      <c r="YX145" s="817"/>
      <c r="YY145" s="817"/>
      <c r="YZ145" s="817"/>
      <c r="ZA145" s="817"/>
      <c r="ZB145" s="817"/>
      <c r="ZC145" s="817"/>
      <c r="ZD145" s="817"/>
      <c r="ZE145" s="817"/>
      <c r="ZF145" s="817"/>
      <c r="ZG145" s="817"/>
      <c r="ZH145" s="817"/>
      <c r="ZI145" s="817"/>
      <c r="ZJ145" s="817"/>
      <c r="ZK145" s="817"/>
      <c r="ZL145" s="817"/>
      <c r="ZM145" s="817"/>
      <c r="ZN145" s="817"/>
      <c r="ZO145" s="817"/>
      <c r="ZP145" s="817"/>
      <c r="ZQ145" s="817"/>
      <c r="ZR145" s="817"/>
      <c r="ZS145" s="817"/>
      <c r="ZT145" s="817"/>
      <c r="ZU145" s="817"/>
      <c r="ZV145" s="817"/>
      <c r="ZW145" s="817"/>
      <c r="ZX145" s="817"/>
      <c r="ZY145" s="817"/>
      <c r="ZZ145" s="817"/>
      <c r="AAA145" s="817"/>
      <c r="AAB145" s="817"/>
      <c r="AAC145" s="817"/>
      <c r="AAD145" s="817"/>
      <c r="AAE145" s="817"/>
      <c r="AAF145" s="817"/>
      <c r="AAG145" s="817"/>
      <c r="AAH145" s="817"/>
      <c r="AAI145" s="817"/>
      <c r="AAJ145" s="817"/>
      <c r="AAK145" s="817"/>
      <c r="AAL145" s="817"/>
      <c r="AAM145" s="817"/>
      <c r="AAN145" s="817"/>
      <c r="AAO145" s="817"/>
      <c r="AAP145" s="817"/>
      <c r="AAQ145" s="817"/>
      <c r="AAR145" s="817"/>
      <c r="AAS145" s="817"/>
      <c r="AAT145" s="817"/>
      <c r="AAU145" s="817"/>
      <c r="AAV145" s="817"/>
      <c r="AAW145" s="817"/>
      <c r="AAX145" s="817"/>
      <c r="AAY145" s="817"/>
      <c r="AAZ145" s="817"/>
      <c r="ABA145" s="817"/>
      <c r="ABB145" s="817"/>
      <c r="ABC145" s="817"/>
      <c r="ABD145" s="817"/>
      <c r="ABE145" s="817"/>
      <c r="ABF145" s="817"/>
      <c r="ABG145" s="817"/>
      <c r="ABH145" s="817"/>
      <c r="ABI145" s="817"/>
      <c r="ABJ145" s="817"/>
      <c r="ABK145" s="817"/>
      <c r="ABL145" s="817"/>
      <c r="ABM145" s="817"/>
      <c r="ABN145" s="817"/>
      <c r="ABO145" s="817"/>
      <c r="ABP145" s="817"/>
      <c r="ABQ145" s="817"/>
      <c r="ABR145" s="817"/>
      <c r="ABS145" s="817"/>
      <c r="ABT145" s="817"/>
      <c r="ABU145" s="817"/>
      <c r="ABV145" s="817"/>
      <c r="ABW145" s="817"/>
      <c r="ABX145" s="817"/>
      <c r="ABY145" s="817"/>
      <c r="ABZ145" s="817"/>
      <c r="ACA145" s="817"/>
      <c r="ACB145" s="817"/>
      <c r="ACC145" s="817"/>
      <c r="ACD145" s="817"/>
      <c r="ACE145" s="817"/>
      <c r="ACF145" s="817"/>
      <c r="ACG145" s="817"/>
      <c r="ACH145" s="817"/>
      <c r="ACI145" s="817"/>
      <c r="ACJ145" s="817"/>
      <c r="ACK145" s="817"/>
      <c r="ACL145" s="817"/>
      <c r="ACM145" s="817"/>
      <c r="ACN145" s="817"/>
      <c r="ACO145" s="817"/>
      <c r="ACP145" s="817"/>
      <c r="ACQ145" s="817"/>
      <c r="ACR145" s="817"/>
      <c r="ACS145" s="817"/>
      <c r="ACT145" s="817"/>
      <c r="ACU145" s="817"/>
      <c r="ACV145" s="817"/>
      <c r="ACW145" s="817"/>
      <c r="ACX145" s="817"/>
      <c r="ACY145" s="817"/>
      <c r="ACZ145" s="817"/>
      <c r="ADA145" s="817"/>
      <c r="ADB145" s="817"/>
      <c r="ADC145" s="817"/>
      <c r="ADD145" s="817"/>
      <c r="ADE145" s="817"/>
      <c r="ADF145" s="817"/>
      <c r="ADG145" s="817"/>
      <c r="ADH145" s="817"/>
      <c r="ADI145" s="817"/>
      <c r="ADJ145" s="817"/>
      <c r="ADK145" s="817"/>
      <c r="ADL145" s="817"/>
      <c r="ADM145" s="817"/>
      <c r="ADN145" s="817"/>
      <c r="ADO145" s="817"/>
      <c r="ADP145" s="817"/>
      <c r="ADQ145" s="817"/>
      <c r="ADR145" s="817"/>
      <c r="ADS145" s="817"/>
      <c r="ADT145" s="817"/>
      <c r="ADU145" s="817"/>
      <c r="ADV145" s="817"/>
      <c r="ADW145" s="817"/>
      <c r="ADX145" s="817"/>
      <c r="ADY145" s="817"/>
      <c r="ADZ145" s="817"/>
      <c r="AEA145" s="817"/>
      <c r="AEB145" s="817"/>
      <c r="AEC145" s="817"/>
      <c r="AED145" s="817"/>
      <c r="AEE145" s="817"/>
      <c r="AEF145" s="817"/>
      <c r="AEG145" s="817"/>
      <c r="AEH145" s="817"/>
      <c r="AEI145" s="817"/>
      <c r="AEJ145" s="817"/>
      <c r="AEK145" s="817"/>
      <c r="AEL145" s="817"/>
      <c r="AEM145" s="817"/>
      <c r="AEN145" s="817"/>
      <c r="AEO145" s="817"/>
      <c r="AEP145" s="817"/>
      <c r="AEQ145" s="817"/>
      <c r="AER145" s="817"/>
      <c r="AES145" s="817"/>
      <c r="AET145" s="817"/>
      <c r="AEU145" s="817"/>
      <c r="AEV145" s="817"/>
      <c r="AEW145" s="817"/>
      <c r="AEX145" s="817"/>
      <c r="AEY145" s="817"/>
      <c r="AEZ145" s="817"/>
      <c r="AFA145" s="817"/>
      <c r="AFB145" s="817"/>
      <c r="AFC145" s="817"/>
      <c r="AFD145" s="817"/>
      <c r="AFE145" s="817"/>
      <c r="AFF145" s="817"/>
      <c r="AFG145" s="817"/>
      <c r="AFH145" s="817"/>
      <c r="AFI145" s="817"/>
      <c r="AFJ145" s="817"/>
      <c r="AFK145" s="817"/>
      <c r="AFL145" s="817"/>
      <c r="AFM145" s="817"/>
      <c r="AFN145" s="817"/>
      <c r="AFO145" s="817"/>
      <c r="AFP145" s="817"/>
      <c r="AFQ145" s="817"/>
      <c r="AFR145" s="817"/>
      <c r="AFS145" s="817"/>
      <c r="AFT145" s="817"/>
      <c r="AFU145" s="817"/>
      <c r="AFV145" s="817"/>
      <c r="AFW145" s="817"/>
      <c r="AFX145" s="817"/>
      <c r="AFY145" s="817"/>
      <c r="AFZ145" s="817"/>
      <c r="AGA145" s="817"/>
      <c r="AGB145" s="817"/>
      <c r="AGC145" s="817"/>
      <c r="AGD145" s="817"/>
      <c r="AGE145" s="817"/>
      <c r="AGF145" s="817"/>
      <c r="AGG145" s="817"/>
      <c r="AGH145" s="817"/>
      <c r="AGI145" s="817"/>
      <c r="AGJ145" s="817"/>
      <c r="AGK145" s="817"/>
      <c r="AGL145" s="817"/>
      <c r="AGM145" s="817"/>
      <c r="AGN145" s="817"/>
      <c r="AGO145" s="817"/>
      <c r="AGP145" s="817"/>
      <c r="AGQ145" s="817"/>
      <c r="AGR145" s="817"/>
      <c r="AGS145" s="817"/>
      <c r="AGT145" s="817"/>
      <c r="AGU145" s="817"/>
      <c r="AGV145" s="817"/>
      <c r="AGW145" s="817"/>
      <c r="AGX145" s="817"/>
      <c r="AGY145" s="817"/>
      <c r="AGZ145" s="817"/>
      <c r="AHA145" s="817"/>
      <c r="AHB145" s="817"/>
      <c r="AHC145" s="817"/>
      <c r="AHD145" s="817"/>
      <c r="AHE145" s="817"/>
      <c r="AHF145" s="817"/>
      <c r="AHG145" s="817"/>
      <c r="AHH145" s="817"/>
      <c r="AHI145" s="817"/>
      <c r="AHJ145" s="817"/>
      <c r="AHK145" s="817"/>
      <c r="AHL145" s="817"/>
      <c r="AHM145" s="817"/>
      <c r="AHN145" s="817"/>
      <c r="AHO145" s="817"/>
      <c r="AHP145" s="817"/>
      <c r="AHQ145" s="817"/>
      <c r="AHR145" s="817"/>
      <c r="AHS145" s="817"/>
      <c r="AHT145" s="817"/>
      <c r="AHU145" s="817"/>
      <c r="AHV145" s="817"/>
      <c r="AHW145" s="817"/>
      <c r="AHX145" s="817"/>
      <c r="AHY145" s="817"/>
      <c r="AHZ145" s="817"/>
      <c r="AIA145" s="817"/>
      <c r="AIB145" s="817"/>
      <c r="AIC145" s="817"/>
      <c r="AID145" s="817"/>
      <c r="AIE145" s="817"/>
      <c r="AIF145" s="817"/>
      <c r="AIG145" s="817"/>
      <c r="AIH145" s="817"/>
      <c r="AII145" s="817"/>
      <c r="AIJ145" s="817"/>
      <c r="AIK145" s="817"/>
      <c r="AIL145" s="817"/>
      <c r="AIM145" s="817"/>
      <c r="AIN145" s="817"/>
      <c r="AIO145" s="817"/>
      <c r="AIP145" s="817"/>
      <c r="AIQ145" s="817"/>
      <c r="AIR145" s="817"/>
      <c r="AIS145" s="817"/>
      <c r="AIT145" s="817"/>
      <c r="AIU145" s="817"/>
      <c r="AIV145" s="817"/>
      <c r="AIW145" s="817"/>
      <c r="AIX145" s="817"/>
      <c r="AIY145" s="817"/>
      <c r="AIZ145" s="817"/>
      <c r="AJA145" s="817"/>
      <c r="AJB145" s="817"/>
      <c r="AJC145" s="817"/>
      <c r="AJD145" s="817"/>
      <c r="AJE145" s="817"/>
      <c r="AJF145" s="817"/>
      <c r="AJG145" s="817"/>
      <c r="AJH145" s="817"/>
      <c r="AJI145" s="817"/>
      <c r="AJJ145" s="817"/>
      <c r="AJK145" s="817"/>
      <c r="AJL145" s="817"/>
      <c r="AJM145" s="817"/>
      <c r="AJN145" s="817"/>
      <c r="AJO145" s="817"/>
      <c r="AJP145" s="817"/>
      <c r="AJQ145" s="817"/>
      <c r="AJR145" s="817"/>
      <c r="AJS145" s="817"/>
      <c r="AJT145" s="817"/>
      <c r="AJU145" s="817"/>
      <c r="AJV145" s="817"/>
      <c r="AJW145" s="817"/>
      <c r="AJX145" s="817"/>
      <c r="AJY145" s="817"/>
      <c r="AJZ145" s="817"/>
      <c r="AKA145" s="817"/>
      <c r="AKB145" s="817"/>
      <c r="AKC145" s="817"/>
      <c r="AKD145" s="817"/>
      <c r="AKE145" s="817"/>
      <c r="AKF145" s="817"/>
      <c r="AKG145" s="817"/>
      <c r="AKH145" s="817"/>
      <c r="AKI145" s="817"/>
      <c r="AKJ145" s="817"/>
      <c r="AKK145" s="817"/>
      <c r="AKL145" s="817"/>
      <c r="AKM145" s="817"/>
      <c r="AKN145" s="817"/>
      <c r="AKO145" s="817"/>
      <c r="AKP145" s="817"/>
      <c r="AKQ145" s="817"/>
      <c r="AKR145" s="817"/>
      <c r="AKS145" s="817"/>
      <c r="AKT145" s="817"/>
      <c r="AKU145" s="817"/>
      <c r="AKV145" s="817"/>
      <c r="AKW145" s="817"/>
      <c r="AKX145" s="817"/>
      <c r="AKY145" s="817"/>
      <c r="AKZ145" s="817"/>
      <c r="ALA145" s="817"/>
      <c r="ALB145" s="817"/>
      <c r="ALC145" s="817"/>
      <c r="ALD145" s="817"/>
      <c r="ALE145" s="817"/>
      <c r="ALF145" s="817"/>
      <c r="ALG145" s="817"/>
      <c r="ALH145" s="817"/>
      <c r="ALI145" s="817"/>
      <c r="ALJ145" s="817"/>
      <c r="ALK145" s="817"/>
      <c r="ALL145" s="817"/>
      <c r="ALM145" s="817"/>
      <c r="ALN145" s="817"/>
      <c r="ALO145" s="817"/>
      <c r="ALP145" s="817"/>
      <c r="ALQ145" s="817"/>
      <c r="ALR145" s="817"/>
      <c r="ALS145" s="817"/>
      <c r="ALT145" s="817"/>
      <c r="ALU145" s="817"/>
      <c r="ALV145" s="817"/>
      <c r="ALW145" s="817"/>
      <c r="ALX145" s="817"/>
      <c r="ALY145" s="817"/>
      <c r="ALZ145" s="817"/>
      <c r="AMA145" s="817"/>
      <c r="AMB145" s="817"/>
      <c r="AMC145" s="817"/>
      <c r="AMD145" s="817"/>
      <c r="AME145" s="817"/>
      <c r="AMF145" s="817"/>
      <c r="AMG145" s="817"/>
      <c r="AMH145" s="817"/>
      <c r="AMI145" s="817"/>
      <c r="AMJ145" s="817"/>
      <c r="AMK145" s="817"/>
      <c r="AML145" s="817"/>
      <c r="AMM145" s="817"/>
      <c r="AMN145" s="817"/>
      <c r="AMO145" s="817"/>
      <c r="AMP145" s="817"/>
      <c r="AMQ145" s="817"/>
      <c r="AMR145" s="817"/>
      <c r="AMS145" s="817"/>
      <c r="AMT145" s="817"/>
      <c r="AMU145" s="817"/>
      <c r="AMV145" s="817"/>
      <c r="AMW145" s="817"/>
      <c r="AMX145" s="817"/>
      <c r="AMY145" s="817"/>
      <c r="AMZ145" s="817"/>
      <c r="ANA145" s="817"/>
      <c r="ANB145" s="817"/>
      <c r="ANC145" s="817"/>
      <c r="AND145" s="817"/>
      <c r="ANE145" s="817"/>
      <c r="ANF145" s="817"/>
      <c r="ANG145" s="817"/>
      <c r="ANH145" s="817"/>
      <c r="ANI145" s="817"/>
      <c r="ANJ145" s="817"/>
      <c r="ANK145" s="817"/>
      <c r="ANL145" s="817"/>
      <c r="ANM145" s="817"/>
      <c r="ANN145" s="817"/>
      <c r="ANO145" s="817"/>
      <c r="ANP145" s="817"/>
      <c r="ANQ145" s="817"/>
      <c r="ANR145" s="817"/>
      <c r="ANS145" s="817"/>
      <c r="ANT145" s="817"/>
      <c r="ANU145" s="817"/>
      <c r="ANV145" s="817"/>
      <c r="ANW145" s="817"/>
      <c r="ANX145" s="817"/>
      <c r="ANY145" s="817"/>
      <c r="ANZ145" s="817"/>
      <c r="AOA145" s="817"/>
      <c r="AOB145" s="817"/>
      <c r="AOC145" s="817"/>
      <c r="AOD145" s="817"/>
      <c r="AOE145" s="817"/>
      <c r="AOF145" s="817"/>
      <c r="AOG145" s="817"/>
      <c r="AOH145" s="817"/>
      <c r="AOI145" s="817"/>
      <c r="AOJ145" s="817"/>
      <c r="AOK145" s="817"/>
      <c r="AOL145" s="817"/>
      <c r="AOM145" s="817"/>
      <c r="AON145" s="817"/>
      <c r="AOO145" s="817"/>
      <c r="AOP145" s="817"/>
      <c r="AOQ145" s="817"/>
      <c r="AOR145" s="817"/>
      <c r="AOS145" s="817"/>
      <c r="AOT145" s="817"/>
      <c r="AOU145" s="817"/>
      <c r="AOV145" s="817"/>
      <c r="AOW145" s="817"/>
      <c r="AOX145" s="817"/>
      <c r="AOY145" s="817"/>
      <c r="AOZ145" s="817"/>
      <c r="APA145" s="817"/>
      <c r="APB145" s="817"/>
      <c r="APC145" s="817"/>
      <c r="APD145" s="817"/>
      <c r="APE145" s="817"/>
      <c r="APF145" s="817"/>
      <c r="APG145" s="817"/>
      <c r="APH145" s="817"/>
      <c r="API145" s="817"/>
      <c r="APJ145" s="817"/>
      <c r="APK145" s="817"/>
      <c r="APL145" s="817"/>
      <c r="APM145" s="817"/>
      <c r="APN145" s="817"/>
      <c r="APO145" s="817"/>
      <c r="APP145" s="817"/>
      <c r="APQ145" s="817"/>
      <c r="APR145" s="817"/>
      <c r="APS145" s="817"/>
      <c r="APT145" s="817"/>
      <c r="APU145" s="817"/>
      <c r="APV145" s="817"/>
      <c r="APW145" s="817"/>
      <c r="APX145" s="817"/>
      <c r="APY145" s="817"/>
      <c r="APZ145" s="817"/>
      <c r="AQA145" s="817"/>
      <c r="AQB145" s="817"/>
      <c r="AQC145" s="817"/>
      <c r="AQD145" s="817"/>
      <c r="AQE145" s="817"/>
      <c r="AQF145" s="817"/>
      <c r="AQG145" s="817"/>
      <c r="AQH145" s="817"/>
      <c r="AQI145" s="817"/>
      <c r="AQJ145" s="817"/>
      <c r="AQK145" s="817"/>
      <c r="AQL145" s="817"/>
      <c r="AQM145" s="817"/>
      <c r="AQN145" s="817"/>
      <c r="AQO145" s="817"/>
      <c r="AQP145" s="817"/>
      <c r="AQQ145" s="817"/>
      <c r="AQR145" s="817"/>
      <c r="AQS145" s="817"/>
      <c r="AQT145" s="817"/>
      <c r="AQU145" s="817"/>
      <c r="AQV145" s="817"/>
      <c r="AQW145" s="817"/>
      <c r="AQX145" s="817"/>
      <c r="AQY145" s="817"/>
      <c r="AQZ145" s="817"/>
      <c r="ARA145" s="817"/>
      <c r="ARB145" s="817"/>
      <c r="ARC145" s="817"/>
      <c r="ARD145" s="817"/>
      <c r="ARE145" s="817"/>
      <c r="ARF145" s="817"/>
      <c r="ARG145" s="817"/>
      <c r="ARH145" s="817"/>
      <c r="ARI145" s="817"/>
      <c r="ARJ145" s="817"/>
      <c r="ARK145" s="817"/>
      <c r="ARL145" s="817"/>
      <c r="ARM145" s="817"/>
      <c r="ARN145" s="817"/>
      <c r="ARO145" s="817"/>
      <c r="ARP145" s="817"/>
      <c r="ARQ145" s="817"/>
      <c r="ARR145" s="817"/>
      <c r="ARS145" s="817"/>
      <c r="ART145" s="817"/>
      <c r="ARU145" s="817"/>
      <c r="ARV145" s="817"/>
      <c r="ARW145" s="817"/>
      <c r="ARX145" s="817"/>
      <c r="ARY145" s="817"/>
      <c r="ARZ145" s="817"/>
      <c r="ASA145" s="817"/>
      <c r="ASB145" s="817"/>
      <c r="ASC145" s="817"/>
      <c r="ASD145" s="817"/>
      <c r="ASE145" s="817"/>
      <c r="ASF145" s="817"/>
      <c r="ASG145" s="817"/>
      <c r="ASH145" s="817"/>
      <c r="ASI145" s="817"/>
      <c r="ASJ145" s="817"/>
      <c r="ASK145" s="817"/>
      <c r="ASL145" s="817"/>
      <c r="ASM145" s="817"/>
      <c r="ASN145" s="817"/>
      <c r="ASO145" s="817"/>
      <c r="ASP145" s="817"/>
      <c r="ASQ145" s="817"/>
      <c r="ASR145" s="817"/>
      <c r="ASS145" s="817"/>
      <c r="AST145" s="817"/>
      <c r="ASU145" s="817"/>
      <c r="ASV145" s="817"/>
      <c r="ASW145" s="817"/>
      <c r="ASX145" s="817"/>
      <c r="ASY145" s="817"/>
      <c r="ASZ145" s="817"/>
      <c r="ATA145" s="817"/>
      <c r="ATB145" s="817"/>
      <c r="ATC145" s="817"/>
      <c r="ATD145" s="817"/>
      <c r="ATE145" s="817"/>
      <c r="ATF145" s="817"/>
      <c r="ATG145" s="817"/>
      <c r="ATH145" s="817"/>
      <c r="ATI145" s="817"/>
      <c r="ATJ145" s="817"/>
      <c r="ATK145" s="817"/>
      <c r="ATL145" s="817"/>
      <c r="ATM145" s="817"/>
      <c r="ATN145" s="817"/>
      <c r="ATO145" s="817"/>
      <c r="ATP145" s="817"/>
      <c r="ATQ145" s="817"/>
      <c r="ATR145" s="817"/>
      <c r="ATS145" s="817"/>
      <c r="ATT145" s="817"/>
      <c r="ATU145" s="817"/>
      <c r="ATV145" s="817"/>
      <c r="ATW145" s="817"/>
      <c r="ATX145" s="817"/>
      <c r="ATY145" s="817"/>
      <c r="ATZ145" s="817"/>
      <c r="AUA145" s="817"/>
      <c r="AUB145" s="817"/>
      <c r="AUC145" s="817"/>
      <c r="AUD145" s="817"/>
      <c r="AUE145" s="817"/>
      <c r="AUF145" s="817"/>
      <c r="AUG145" s="817"/>
      <c r="AUH145" s="817"/>
      <c r="AUI145" s="817"/>
      <c r="AUJ145" s="817"/>
      <c r="AUK145" s="817"/>
      <c r="AUL145" s="817"/>
      <c r="AUM145" s="817"/>
      <c r="AUN145" s="817"/>
      <c r="AUO145" s="817"/>
      <c r="AUP145" s="817"/>
      <c r="AUQ145" s="817"/>
      <c r="AUR145" s="817"/>
      <c r="AUS145" s="817"/>
      <c r="AUT145" s="817"/>
      <c r="AUU145" s="817"/>
      <c r="AUV145" s="817"/>
      <c r="AUW145" s="817"/>
      <c r="AUX145" s="817"/>
      <c r="AUY145" s="817"/>
      <c r="AUZ145" s="817"/>
      <c r="AVA145" s="817"/>
      <c r="AVB145" s="817"/>
      <c r="AVC145" s="817"/>
      <c r="AVD145" s="817"/>
      <c r="AVE145" s="817"/>
      <c r="AVF145" s="817"/>
      <c r="AVG145" s="817"/>
      <c r="AVH145" s="817"/>
      <c r="AVI145" s="817"/>
      <c r="AVJ145" s="817"/>
      <c r="AVK145" s="817"/>
      <c r="AVL145" s="817"/>
      <c r="AVM145" s="817"/>
      <c r="AVN145" s="817"/>
      <c r="AVO145" s="817"/>
      <c r="AVP145" s="817"/>
      <c r="AVQ145" s="817"/>
      <c r="AVR145" s="817"/>
      <c r="AVS145" s="817"/>
      <c r="AVT145" s="817"/>
      <c r="AVU145" s="817"/>
      <c r="AVV145" s="817"/>
      <c r="AVW145" s="817"/>
      <c r="AVX145" s="817"/>
      <c r="AVY145" s="817"/>
      <c r="AVZ145" s="817"/>
      <c r="AWA145" s="817"/>
      <c r="AWB145" s="817"/>
      <c r="AWC145" s="817"/>
      <c r="AWD145" s="817"/>
      <c r="AWE145" s="817"/>
      <c r="AWF145" s="817"/>
      <c r="AWG145" s="817"/>
      <c r="AWH145" s="817"/>
      <c r="AWI145" s="817"/>
      <c r="AWJ145" s="817"/>
      <c r="AWK145" s="817"/>
      <c r="AWL145" s="817"/>
      <c r="AWM145" s="817"/>
      <c r="AWN145" s="817"/>
      <c r="AWO145" s="817"/>
      <c r="AWP145" s="817"/>
      <c r="AWQ145" s="817"/>
      <c r="AWR145" s="817"/>
      <c r="AWS145" s="817"/>
      <c r="AWT145" s="817"/>
      <c r="AWU145" s="817"/>
      <c r="AWV145" s="817"/>
      <c r="AWW145" s="817"/>
      <c r="AWX145" s="817"/>
      <c r="AWY145" s="817"/>
      <c r="AWZ145" s="817"/>
      <c r="AXA145" s="817"/>
      <c r="AXB145" s="817"/>
      <c r="AXC145" s="817"/>
      <c r="AXD145" s="817"/>
      <c r="AXE145" s="817"/>
      <c r="AXF145" s="817"/>
      <c r="AXG145" s="817"/>
      <c r="AXH145" s="817"/>
      <c r="AXI145" s="817"/>
      <c r="AXJ145" s="817"/>
      <c r="AXK145" s="817"/>
      <c r="AXL145" s="817"/>
      <c r="AXM145" s="817"/>
      <c r="AXN145" s="817"/>
      <c r="AXO145" s="817"/>
      <c r="AXP145" s="817"/>
      <c r="AXQ145" s="817"/>
      <c r="AXR145" s="817"/>
      <c r="AXS145" s="817"/>
      <c r="AXT145" s="817"/>
      <c r="AXU145" s="817"/>
      <c r="AXV145" s="817"/>
      <c r="AXW145" s="817"/>
      <c r="AXX145" s="817"/>
      <c r="AXY145" s="817"/>
      <c r="AXZ145" s="817"/>
      <c r="AYA145" s="817"/>
      <c r="AYB145" s="817"/>
      <c r="AYC145" s="817"/>
      <c r="AYD145" s="817"/>
      <c r="AYE145" s="817"/>
      <c r="AYF145" s="817"/>
      <c r="AYG145" s="817"/>
      <c r="AYH145" s="817"/>
      <c r="AYI145" s="817"/>
      <c r="AYJ145" s="817"/>
      <c r="AYK145" s="817"/>
      <c r="AYL145" s="817"/>
      <c r="AYM145" s="817"/>
      <c r="AYN145" s="817"/>
      <c r="AYO145" s="817"/>
      <c r="AYP145" s="817"/>
      <c r="AYQ145" s="817"/>
      <c r="AYR145" s="817"/>
      <c r="AYS145" s="817"/>
      <c r="AYT145" s="817"/>
      <c r="AYU145" s="817"/>
      <c r="AYV145" s="817"/>
      <c r="AYW145" s="817"/>
      <c r="AYX145" s="817"/>
      <c r="AYY145" s="817"/>
      <c r="AYZ145" s="817"/>
      <c r="AZA145" s="817"/>
      <c r="AZB145" s="817"/>
      <c r="AZC145" s="817"/>
      <c r="AZD145" s="817"/>
      <c r="AZE145" s="817"/>
      <c r="AZF145" s="817"/>
      <c r="AZG145" s="817"/>
      <c r="AZH145" s="817"/>
      <c r="AZI145" s="817"/>
      <c r="AZJ145" s="817"/>
      <c r="AZK145" s="817"/>
      <c r="AZL145" s="817"/>
      <c r="AZM145" s="817"/>
      <c r="AZN145" s="817"/>
      <c r="AZO145" s="817"/>
      <c r="AZP145" s="817"/>
      <c r="AZQ145" s="817"/>
      <c r="AZR145" s="817"/>
      <c r="AZS145" s="817"/>
      <c r="AZT145" s="817"/>
      <c r="AZU145" s="817"/>
      <c r="AZV145" s="817"/>
      <c r="AZW145" s="817"/>
      <c r="AZX145" s="817"/>
      <c r="AZY145" s="817"/>
      <c r="AZZ145" s="817"/>
      <c r="BAA145" s="817"/>
      <c r="BAB145" s="817"/>
      <c r="BAC145" s="817"/>
      <c r="BAD145" s="817"/>
      <c r="BAE145" s="817"/>
      <c r="BAF145" s="817"/>
      <c r="BAG145" s="817"/>
      <c r="BAH145" s="817"/>
      <c r="BAI145" s="817"/>
      <c r="BAJ145" s="817"/>
      <c r="BAK145" s="817"/>
      <c r="BAL145" s="817"/>
      <c r="BAM145" s="817"/>
      <c r="BAN145" s="817"/>
      <c r="BAO145" s="817"/>
      <c r="BAP145" s="817"/>
      <c r="BAQ145" s="817"/>
      <c r="BAR145" s="817"/>
      <c r="BAS145" s="817"/>
      <c r="BAT145" s="817"/>
      <c r="BAU145" s="817"/>
      <c r="BAV145" s="817"/>
      <c r="BAW145" s="817"/>
      <c r="BAX145" s="817"/>
      <c r="BAY145" s="817"/>
      <c r="BAZ145" s="817"/>
      <c r="BBA145" s="817"/>
      <c r="BBB145" s="817"/>
      <c r="BBC145" s="817"/>
      <c r="BBD145" s="817"/>
      <c r="BBE145" s="817"/>
      <c r="BBF145" s="817"/>
      <c r="BBG145" s="817"/>
      <c r="BBH145" s="817"/>
      <c r="BBI145" s="817"/>
      <c r="BBJ145" s="817"/>
      <c r="BBK145" s="817"/>
      <c r="BBL145" s="817"/>
      <c r="BBM145" s="817"/>
      <c r="BBN145" s="817"/>
      <c r="BBO145" s="817"/>
      <c r="BBP145" s="817"/>
      <c r="BBQ145" s="817"/>
      <c r="BBR145" s="817"/>
      <c r="BBS145" s="817"/>
      <c r="BBT145" s="817"/>
      <c r="BBU145" s="817"/>
      <c r="BBV145" s="817"/>
      <c r="BBW145" s="817"/>
      <c r="BBX145" s="817"/>
      <c r="BBY145" s="817"/>
      <c r="BBZ145" s="817"/>
      <c r="BCA145" s="817"/>
      <c r="BCB145" s="817"/>
      <c r="BCC145" s="817"/>
      <c r="BCD145" s="817"/>
      <c r="BCE145" s="817"/>
      <c r="BCF145" s="817"/>
      <c r="BCG145" s="817"/>
      <c r="BCH145" s="817"/>
      <c r="BCI145" s="817"/>
      <c r="BCJ145" s="817"/>
      <c r="BCK145" s="817"/>
      <c r="BCL145" s="817"/>
      <c r="BCM145" s="817"/>
      <c r="BCN145" s="817"/>
      <c r="BCO145" s="817"/>
      <c r="BCP145" s="817"/>
      <c r="BCQ145" s="817"/>
      <c r="BCR145" s="817"/>
      <c r="BCS145" s="817"/>
      <c r="BCT145" s="817"/>
      <c r="BCU145" s="817"/>
      <c r="BCV145" s="817"/>
      <c r="BCW145" s="817"/>
      <c r="BCX145" s="817"/>
      <c r="BCY145" s="817"/>
      <c r="BCZ145" s="817"/>
      <c r="BDA145" s="817"/>
      <c r="BDB145" s="817"/>
      <c r="BDC145" s="817"/>
      <c r="BDD145" s="817"/>
      <c r="BDE145" s="817"/>
      <c r="BDF145" s="817"/>
      <c r="BDG145" s="817"/>
      <c r="BDH145" s="817"/>
      <c r="BDI145" s="817"/>
      <c r="BDJ145" s="817"/>
      <c r="BDK145" s="817"/>
      <c r="BDL145" s="817"/>
      <c r="BDM145" s="817"/>
      <c r="BDN145" s="817"/>
      <c r="BDO145" s="817"/>
      <c r="BDP145" s="817"/>
      <c r="BDQ145" s="817"/>
      <c r="BDR145" s="817"/>
      <c r="BDS145" s="817"/>
      <c r="BDT145" s="817"/>
      <c r="BDU145" s="817"/>
      <c r="BDV145" s="817"/>
      <c r="BDW145" s="817"/>
      <c r="BDX145" s="817"/>
      <c r="BDY145" s="817"/>
      <c r="BDZ145" s="817"/>
      <c r="BEA145" s="817"/>
      <c r="BEB145" s="817"/>
      <c r="BEC145" s="817"/>
      <c r="BED145" s="817"/>
      <c r="BEE145" s="817"/>
      <c r="BEF145" s="817"/>
      <c r="BEG145" s="817"/>
      <c r="BEH145" s="817"/>
      <c r="BEI145" s="817"/>
      <c r="BEJ145" s="817"/>
      <c r="BEK145" s="817"/>
      <c r="BEL145" s="817"/>
      <c r="BEM145" s="817"/>
      <c r="BEN145" s="817"/>
      <c r="BEO145" s="817"/>
      <c r="BEP145" s="817"/>
      <c r="BEQ145" s="817"/>
      <c r="BER145" s="817"/>
      <c r="BES145" s="817"/>
      <c r="BET145" s="817"/>
      <c r="BEU145" s="817"/>
      <c r="BEV145" s="817"/>
      <c r="BEW145" s="817"/>
      <c r="BEX145" s="817"/>
      <c r="BEY145" s="817"/>
      <c r="BEZ145" s="817"/>
      <c r="BFA145" s="817"/>
      <c r="BFB145" s="817"/>
      <c r="BFC145" s="817"/>
      <c r="BFD145" s="817"/>
      <c r="BFE145" s="817"/>
      <c r="BFF145" s="817"/>
      <c r="BFG145" s="817"/>
      <c r="BFH145" s="817"/>
      <c r="BFI145" s="817"/>
      <c r="BFJ145" s="817"/>
      <c r="BFK145" s="817"/>
      <c r="BFL145" s="817"/>
      <c r="BFM145" s="817"/>
      <c r="BFN145" s="817"/>
      <c r="BFO145" s="817"/>
      <c r="BFP145" s="817"/>
      <c r="BFQ145" s="817"/>
      <c r="BFR145" s="817"/>
      <c r="BFS145" s="817"/>
      <c r="BFT145" s="817"/>
      <c r="BFU145" s="817"/>
      <c r="BFV145" s="817"/>
      <c r="BFW145" s="817"/>
      <c r="BFX145" s="817"/>
      <c r="BFY145" s="817"/>
      <c r="BFZ145" s="817"/>
      <c r="BGA145" s="817"/>
      <c r="BGB145" s="817"/>
      <c r="BGC145" s="817"/>
      <c r="BGD145" s="817"/>
      <c r="BGE145" s="817"/>
      <c r="BGF145" s="817"/>
      <c r="BGG145" s="817"/>
      <c r="BGH145" s="817"/>
      <c r="BGI145" s="817"/>
      <c r="BGJ145" s="817"/>
      <c r="BGK145" s="817"/>
      <c r="BGL145" s="817"/>
      <c r="BGM145" s="817"/>
      <c r="BGN145" s="817"/>
      <c r="BGO145" s="817"/>
      <c r="BGP145" s="817"/>
      <c r="BGQ145" s="817"/>
      <c r="BGR145" s="817"/>
      <c r="BGS145" s="817"/>
      <c r="BGT145" s="817"/>
      <c r="BGU145" s="817"/>
      <c r="BGV145" s="817"/>
      <c r="BGW145" s="817"/>
      <c r="BGX145" s="817"/>
      <c r="BGY145" s="817"/>
      <c r="BGZ145" s="817"/>
      <c r="BHA145" s="817"/>
      <c r="BHB145" s="817"/>
      <c r="BHC145" s="817"/>
      <c r="BHD145" s="817"/>
      <c r="BHE145" s="817"/>
      <c r="BHF145" s="817"/>
      <c r="BHG145" s="817"/>
      <c r="BHH145" s="817"/>
      <c r="BHI145" s="817"/>
      <c r="BHJ145" s="817"/>
      <c r="BHK145" s="817"/>
      <c r="BHL145" s="817"/>
      <c r="BHM145" s="817"/>
      <c r="BHN145" s="817"/>
      <c r="BHO145" s="817"/>
      <c r="BHP145" s="817"/>
      <c r="BHQ145" s="817"/>
      <c r="BHR145" s="817"/>
      <c r="BHS145" s="817"/>
      <c r="BHT145" s="817"/>
      <c r="BHU145" s="817"/>
      <c r="BHV145" s="817"/>
      <c r="BHW145" s="817"/>
      <c r="BHX145" s="817"/>
      <c r="BHY145" s="817"/>
      <c r="BHZ145" s="817"/>
      <c r="BIA145" s="817"/>
      <c r="BIB145" s="817"/>
      <c r="BIC145" s="817"/>
      <c r="BID145" s="817"/>
      <c r="BIE145" s="817"/>
      <c r="BIF145" s="817"/>
      <c r="BIG145" s="817"/>
      <c r="BIH145" s="817"/>
      <c r="BII145" s="817"/>
      <c r="BIJ145" s="817"/>
      <c r="BIK145" s="817"/>
      <c r="BIL145" s="817"/>
      <c r="BIM145" s="817"/>
      <c r="BIN145" s="817"/>
      <c r="BIO145" s="817"/>
      <c r="BIP145" s="817"/>
      <c r="BIQ145" s="817"/>
      <c r="BIR145" s="817"/>
      <c r="BIS145" s="817"/>
      <c r="BIT145" s="817"/>
      <c r="BIU145" s="817"/>
      <c r="BIV145" s="817"/>
      <c r="BIW145" s="817"/>
      <c r="BIX145" s="817"/>
      <c r="BIY145" s="817"/>
      <c r="BIZ145" s="817"/>
      <c r="BJA145" s="817"/>
      <c r="BJB145" s="817"/>
      <c r="BJC145" s="817"/>
      <c r="BJD145" s="817"/>
      <c r="BJE145" s="817"/>
      <c r="BJF145" s="817"/>
      <c r="BJG145" s="817"/>
      <c r="BJH145" s="817"/>
      <c r="BJI145" s="817"/>
      <c r="BJJ145" s="817"/>
      <c r="BJK145" s="817"/>
      <c r="BJL145" s="817"/>
      <c r="BJM145" s="817"/>
      <c r="BJN145" s="817"/>
      <c r="BJO145" s="817"/>
      <c r="BJP145" s="817"/>
      <c r="BJQ145" s="817"/>
      <c r="BJR145" s="817"/>
      <c r="BJS145" s="817"/>
      <c r="BJT145" s="817"/>
      <c r="BJU145" s="817"/>
      <c r="BJV145" s="817"/>
      <c r="BJW145" s="817"/>
      <c r="BJX145" s="817"/>
      <c r="BJY145" s="817"/>
      <c r="BJZ145" s="817"/>
      <c r="BKA145" s="817"/>
      <c r="BKB145" s="817"/>
      <c r="BKC145" s="817"/>
      <c r="BKD145" s="817"/>
      <c r="BKE145" s="817"/>
      <c r="BKF145" s="817"/>
      <c r="BKG145" s="817"/>
      <c r="BKH145" s="817"/>
      <c r="BKI145" s="817"/>
      <c r="BKJ145" s="817"/>
      <c r="BKK145" s="817"/>
      <c r="BKL145" s="817"/>
      <c r="BKM145" s="817"/>
      <c r="BKN145" s="817"/>
      <c r="BKO145" s="817"/>
      <c r="BKP145" s="817"/>
      <c r="BKQ145" s="817"/>
      <c r="BKR145" s="817"/>
      <c r="BKS145" s="817"/>
      <c r="BKT145" s="817"/>
      <c r="BKU145" s="817"/>
      <c r="BKV145" s="817"/>
      <c r="BKW145" s="817"/>
      <c r="BKX145" s="817"/>
      <c r="BKY145" s="817"/>
      <c r="BKZ145" s="817"/>
      <c r="BLA145" s="817"/>
      <c r="BLB145" s="817"/>
      <c r="BLC145" s="817"/>
      <c r="BLD145" s="817"/>
      <c r="BLE145" s="817"/>
      <c r="BLF145" s="817"/>
      <c r="BLG145" s="817"/>
      <c r="BLH145" s="817"/>
      <c r="BLI145" s="817"/>
      <c r="BLJ145" s="817"/>
      <c r="BLK145" s="817"/>
      <c r="BLL145" s="817"/>
      <c r="BLM145" s="817"/>
      <c r="BLN145" s="817"/>
      <c r="BLO145" s="817"/>
      <c r="BLP145" s="817"/>
      <c r="BLQ145" s="817"/>
      <c r="BLR145" s="817"/>
      <c r="BLS145" s="817"/>
      <c r="BLT145" s="817"/>
      <c r="BLU145" s="817"/>
      <c r="BLV145" s="817"/>
      <c r="BLW145" s="817"/>
      <c r="BLX145" s="817"/>
      <c r="BLY145" s="817"/>
      <c r="BLZ145" s="817"/>
      <c r="BMA145" s="817"/>
      <c r="BMB145" s="817"/>
      <c r="BMC145" s="817"/>
      <c r="BMD145" s="817"/>
      <c r="BME145" s="817"/>
      <c r="BMF145" s="817"/>
      <c r="BMG145" s="817"/>
      <c r="BMH145" s="817"/>
      <c r="BMI145" s="817"/>
      <c r="BMJ145" s="817"/>
      <c r="BMK145" s="817"/>
      <c r="BML145" s="817"/>
      <c r="BMM145" s="817"/>
      <c r="BMN145" s="817"/>
      <c r="BMO145" s="817"/>
      <c r="BMP145" s="817"/>
      <c r="BMQ145" s="817"/>
      <c r="BMR145" s="817"/>
      <c r="BMS145" s="817"/>
      <c r="BMT145" s="817"/>
      <c r="BMU145" s="817"/>
      <c r="BMV145" s="817"/>
      <c r="BMW145" s="817"/>
      <c r="BMX145" s="817"/>
      <c r="BMY145" s="817"/>
      <c r="BMZ145" s="817"/>
      <c r="BNA145" s="817"/>
      <c r="BNB145" s="817"/>
      <c r="BNC145" s="817"/>
      <c r="BND145" s="817"/>
      <c r="BNE145" s="817"/>
      <c r="BNF145" s="817"/>
      <c r="BNG145" s="817"/>
      <c r="BNH145" s="817"/>
      <c r="BNI145" s="817"/>
      <c r="BNJ145" s="817"/>
      <c r="BNK145" s="817"/>
      <c r="BNL145" s="817"/>
      <c r="BNM145" s="817"/>
      <c r="BNN145" s="817"/>
      <c r="BNO145" s="817"/>
      <c r="BNP145" s="817"/>
      <c r="BNQ145" s="817"/>
      <c r="BNR145" s="817"/>
      <c r="BNS145" s="817"/>
      <c r="BNT145" s="817"/>
      <c r="BNU145" s="817"/>
      <c r="BNV145" s="817"/>
      <c r="BNW145" s="817"/>
      <c r="BNX145" s="817"/>
      <c r="BNY145" s="817"/>
      <c r="BNZ145" s="817"/>
      <c r="BOA145" s="817"/>
      <c r="BOB145" s="817"/>
      <c r="BOC145" s="817"/>
      <c r="BOD145" s="817"/>
      <c r="BOE145" s="817"/>
      <c r="BOF145" s="817"/>
      <c r="BOG145" s="817"/>
      <c r="BOH145" s="817"/>
      <c r="BOI145" s="817"/>
      <c r="BOJ145" s="817"/>
      <c r="BOK145" s="817"/>
      <c r="BOL145" s="817"/>
      <c r="BOM145" s="817"/>
      <c r="BON145" s="817"/>
      <c r="BOO145" s="817"/>
      <c r="BOP145" s="817"/>
      <c r="BOQ145" s="817"/>
      <c r="BOR145" s="817"/>
      <c r="BOS145" s="817"/>
      <c r="BOT145" s="817"/>
      <c r="BOU145" s="817"/>
      <c r="BOV145" s="817"/>
      <c r="BOW145" s="817"/>
      <c r="BOX145" s="817"/>
      <c r="BOY145" s="817"/>
      <c r="BOZ145" s="817"/>
      <c r="BPA145" s="817"/>
      <c r="BPB145" s="817"/>
      <c r="BPC145" s="817"/>
      <c r="BPD145" s="817"/>
      <c r="BPE145" s="817"/>
      <c r="BPF145" s="817"/>
      <c r="BPG145" s="817"/>
      <c r="BPH145" s="817"/>
      <c r="BPI145" s="817"/>
      <c r="BPJ145" s="817"/>
      <c r="BPK145" s="817"/>
      <c r="BPL145" s="817"/>
      <c r="BPM145" s="817"/>
      <c r="BPN145" s="817"/>
      <c r="BPO145" s="817"/>
      <c r="BPP145" s="817"/>
      <c r="BPQ145" s="817"/>
      <c r="BPR145" s="817"/>
      <c r="BPS145" s="817"/>
      <c r="BPT145" s="817"/>
      <c r="BPU145" s="817"/>
      <c r="BPV145" s="817"/>
      <c r="BPW145" s="817"/>
      <c r="BPX145" s="817"/>
      <c r="BPY145" s="817"/>
      <c r="BPZ145" s="817"/>
      <c r="BQA145" s="817"/>
      <c r="BQB145" s="817"/>
      <c r="BQC145" s="817"/>
      <c r="BQD145" s="817"/>
      <c r="BQE145" s="817"/>
      <c r="BQF145" s="817"/>
      <c r="BQG145" s="817"/>
      <c r="BQH145" s="817"/>
      <c r="BQI145" s="817"/>
      <c r="BQJ145" s="817"/>
      <c r="BQK145" s="817"/>
      <c r="BQL145" s="817"/>
      <c r="BQM145" s="817"/>
      <c r="BQN145" s="817"/>
      <c r="BQO145" s="817"/>
      <c r="BQP145" s="817"/>
      <c r="BQQ145" s="817"/>
      <c r="BQR145" s="817"/>
      <c r="BQS145" s="817"/>
      <c r="BQT145" s="817"/>
      <c r="BQU145" s="817"/>
      <c r="BQV145" s="817"/>
      <c r="BQW145" s="817"/>
      <c r="BQX145" s="817"/>
      <c r="BQY145" s="817"/>
      <c r="BQZ145" s="817"/>
      <c r="BRA145" s="817"/>
      <c r="BRB145" s="817"/>
      <c r="BRC145" s="817"/>
      <c r="BRD145" s="817"/>
      <c r="BRE145" s="817"/>
      <c r="BRF145" s="817"/>
      <c r="BRG145" s="817"/>
      <c r="BRH145" s="817"/>
      <c r="BRI145" s="817"/>
      <c r="BRJ145" s="817"/>
      <c r="BRK145" s="817"/>
      <c r="BRL145" s="817"/>
      <c r="BRM145" s="817"/>
      <c r="BRN145" s="817"/>
      <c r="BRO145" s="817"/>
      <c r="BRP145" s="817"/>
      <c r="BRQ145" s="817"/>
      <c r="BRR145" s="817"/>
      <c r="BRS145" s="817"/>
      <c r="BRT145" s="817"/>
      <c r="BRU145" s="817"/>
      <c r="BRV145" s="817"/>
      <c r="BRW145" s="817"/>
      <c r="BRX145" s="817"/>
      <c r="BRY145" s="817"/>
      <c r="BRZ145" s="817"/>
      <c r="BSA145" s="817"/>
      <c r="BSB145" s="817"/>
      <c r="BSC145" s="817"/>
      <c r="BSD145" s="817"/>
      <c r="BSE145" s="817"/>
      <c r="BSF145" s="817"/>
      <c r="BSG145" s="817"/>
      <c r="BSH145" s="817"/>
      <c r="BSI145" s="817"/>
      <c r="BSJ145" s="817"/>
      <c r="BSK145" s="817"/>
      <c r="BSL145" s="817"/>
      <c r="BSM145" s="817"/>
      <c r="BSN145" s="817"/>
      <c r="BSO145" s="817"/>
      <c r="BSP145" s="817"/>
      <c r="BSQ145" s="817"/>
      <c r="BSR145" s="817"/>
      <c r="BSS145" s="817"/>
      <c r="BST145" s="817"/>
      <c r="BSU145" s="817"/>
      <c r="BSV145" s="817"/>
      <c r="BSW145" s="817"/>
      <c r="BSX145" s="817"/>
      <c r="BSY145" s="817"/>
      <c r="BSZ145" s="817"/>
      <c r="BTA145" s="817"/>
      <c r="BTB145" s="817"/>
      <c r="BTC145" s="817"/>
      <c r="BTD145" s="817"/>
      <c r="BTE145" s="817"/>
      <c r="BTF145" s="817"/>
      <c r="BTG145" s="817"/>
      <c r="BTH145" s="817"/>
      <c r="BTI145" s="817"/>
      <c r="BTJ145" s="817"/>
      <c r="BTK145" s="817"/>
      <c r="BTL145" s="817"/>
      <c r="BTM145" s="817"/>
      <c r="BTN145" s="817"/>
      <c r="BTO145" s="817"/>
      <c r="BTP145" s="817"/>
      <c r="BTQ145" s="817"/>
      <c r="BTR145" s="817"/>
      <c r="BTS145" s="817"/>
      <c r="BTT145" s="817"/>
      <c r="BTU145" s="817"/>
      <c r="BTV145" s="817"/>
      <c r="BTW145" s="817"/>
      <c r="BTX145" s="817"/>
      <c r="BTY145" s="817"/>
      <c r="BTZ145" s="817"/>
      <c r="BUA145" s="817"/>
      <c r="BUB145" s="817"/>
      <c r="BUC145" s="817"/>
      <c r="BUD145" s="817"/>
      <c r="BUE145" s="817"/>
      <c r="BUF145" s="817"/>
      <c r="BUG145" s="817"/>
      <c r="BUH145" s="817"/>
      <c r="BUI145" s="817"/>
      <c r="BUJ145" s="817"/>
      <c r="BUK145" s="817"/>
      <c r="BUL145" s="817"/>
      <c r="BUM145" s="817"/>
      <c r="BUN145" s="817"/>
      <c r="BUO145" s="817"/>
      <c r="BUP145" s="817"/>
      <c r="BUQ145" s="817"/>
      <c r="BUR145" s="817"/>
      <c r="BUS145" s="817"/>
      <c r="BUT145" s="817"/>
      <c r="BUU145" s="817"/>
      <c r="BUV145" s="817"/>
      <c r="BUW145" s="817"/>
      <c r="BUX145" s="817"/>
      <c r="BUY145" s="817"/>
      <c r="BUZ145" s="817"/>
      <c r="BVA145" s="817"/>
      <c r="BVB145" s="817"/>
      <c r="BVC145" s="817"/>
      <c r="BVD145" s="817"/>
      <c r="BVE145" s="817"/>
      <c r="BVF145" s="817"/>
      <c r="BVG145" s="817"/>
      <c r="BVH145" s="817"/>
      <c r="BVI145" s="817"/>
      <c r="BVJ145" s="817"/>
      <c r="BVK145" s="817"/>
      <c r="BVL145" s="817"/>
      <c r="BVM145" s="817"/>
      <c r="BVN145" s="817"/>
      <c r="BVO145" s="817"/>
      <c r="BVP145" s="817"/>
      <c r="BVQ145" s="817"/>
      <c r="BVR145" s="817"/>
      <c r="BVS145" s="817"/>
      <c r="BVT145" s="817"/>
      <c r="BVU145" s="817"/>
      <c r="BVV145" s="817"/>
      <c r="BVW145" s="817"/>
      <c r="BVX145" s="817"/>
      <c r="BVY145" s="817"/>
      <c r="BVZ145" s="817"/>
      <c r="BWA145" s="817"/>
      <c r="BWB145" s="817"/>
      <c r="BWC145" s="817"/>
      <c r="BWD145" s="817"/>
      <c r="BWE145" s="817"/>
      <c r="BWF145" s="817"/>
      <c r="BWG145" s="817"/>
      <c r="BWH145" s="817"/>
      <c r="BWI145" s="817"/>
      <c r="BWJ145" s="817"/>
      <c r="BWK145" s="817"/>
      <c r="BWL145" s="817"/>
      <c r="BWM145" s="817"/>
      <c r="BWN145" s="817"/>
      <c r="BWO145" s="817"/>
      <c r="BWP145" s="817"/>
      <c r="BWQ145" s="817"/>
      <c r="BWR145" s="817"/>
      <c r="BWS145" s="817"/>
      <c r="BWT145" s="817"/>
      <c r="BWU145" s="817"/>
      <c r="BWV145" s="817"/>
      <c r="BWW145" s="817"/>
      <c r="BWX145" s="817"/>
      <c r="BWY145" s="817"/>
      <c r="BWZ145" s="817"/>
      <c r="BXA145" s="817"/>
      <c r="BXB145" s="817"/>
      <c r="BXC145" s="817"/>
      <c r="BXD145" s="817"/>
      <c r="BXE145" s="817"/>
      <c r="BXF145" s="817"/>
      <c r="BXG145" s="817"/>
      <c r="BXH145" s="817"/>
      <c r="BXI145" s="817"/>
      <c r="BXJ145" s="817"/>
      <c r="BXK145" s="817"/>
      <c r="BXL145" s="817"/>
      <c r="BXM145" s="817"/>
      <c r="BXN145" s="817"/>
      <c r="BXO145" s="817"/>
      <c r="BXP145" s="817"/>
      <c r="BXQ145" s="817"/>
      <c r="BXR145" s="817"/>
      <c r="BXS145" s="817"/>
      <c r="BXT145" s="817"/>
      <c r="BXU145" s="817"/>
      <c r="BXV145" s="817"/>
      <c r="BXW145" s="817"/>
      <c r="BXX145" s="817"/>
      <c r="BXY145" s="817"/>
      <c r="BXZ145" s="817"/>
      <c r="BYA145" s="817"/>
      <c r="BYB145" s="817"/>
      <c r="BYC145" s="817"/>
      <c r="BYD145" s="817"/>
      <c r="BYE145" s="817"/>
      <c r="BYF145" s="817"/>
      <c r="BYG145" s="817"/>
      <c r="BYH145" s="817"/>
      <c r="BYI145" s="817"/>
      <c r="BYJ145" s="817"/>
      <c r="BYK145" s="817"/>
      <c r="BYL145" s="817"/>
      <c r="BYM145" s="817"/>
      <c r="BYN145" s="817"/>
      <c r="BYO145" s="817"/>
      <c r="BYP145" s="817"/>
      <c r="BYQ145" s="817"/>
      <c r="BYR145" s="817"/>
      <c r="BYS145" s="817"/>
      <c r="BYT145" s="817"/>
      <c r="BYU145" s="817"/>
      <c r="BYV145" s="817"/>
      <c r="BYW145" s="817"/>
      <c r="BYX145" s="817"/>
      <c r="BYY145" s="817"/>
      <c r="BYZ145" s="817"/>
      <c r="BZA145" s="817"/>
      <c r="BZB145" s="817"/>
      <c r="BZC145" s="817"/>
      <c r="BZD145" s="817"/>
      <c r="BZE145" s="817"/>
      <c r="BZF145" s="817"/>
      <c r="BZG145" s="817"/>
      <c r="BZH145" s="817"/>
      <c r="BZI145" s="817"/>
      <c r="BZJ145" s="817"/>
      <c r="BZK145" s="817"/>
      <c r="BZL145" s="817"/>
      <c r="BZM145" s="817"/>
      <c r="BZN145" s="817"/>
      <c r="BZO145" s="817"/>
      <c r="BZP145" s="817"/>
      <c r="BZQ145" s="817"/>
      <c r="BZR145" s="817"/>
      <c r="BZS145" s="817"/>
      <c r="BZT145" s="817"/>
      <c r="BZU145" s="817"/>
      <c r="BZV145" s="817"/>
      <c r="BZW145" s="817"/>
      <c r="BZX145" s="817"/>
      <c r="BZY145" s="817"/>
      <c r="BZZ145" s="817"/>
      <c r="CAA145" s="817"/>
      <c r="CAB145" s="817"/>
      <c r="CAC145" s="817"/>
      <c r="CAD145" s="817"/>
      <c r="CAE145" s="817"/>
      <c r="CAF145" s="817"/>
      <c r="CAG145" s="817"/>
      <c r="CAH145" s="817"/>
      <c r="CAI145" s="817"/>
      <c r="CAJ145" s="817"/>
      <c r="CAK145" s="817"/>
      <c r="CAL145" s="817"/>
      <c r="CAM145" s="817"/>
      <c r="CAN145" s="817"/>
      <c r="CAO145" s="817"/>
      <c r="CAP145" s="817"/>
      <c r="CAQ145" s="817"/>
      <c r="CAR145" s="817"/>
      <c r="CAS145" s="817"/>
      <c r="CAT145" s="817"/>
      <c r="CAU145" s="817"/>
      <c r="CAV145" s="817"/>
      <c r="CAW145" s="817"/>
      <c r="CAX145" s="817"/>
      <c r="CAY145" s="817"/>
      <c r="CAZ145" s="817"/>
      <c r="CBA145" s="817"/>
      <c r="CBB145" s="817"/>
      <c r="CBC145" s="817"/>
      <c r="CBD145" s="817"/>
      <c r="CBE145" s="817"/>
      <c r="CBF145" s="817"/>
      <c r="CBG145" s="817"/>
      <c r="CBH145" s="817"/>
      <c r="CBI145" s="817"/>
      <c r="CBJ145" s="817"/>
      <c r="CBK145" s="817"/>
      <c r="CBL145" s="817"/>
      <c r="CBM145" s="817"/>
      <c r="CBN145" s="817"/>
      <c r="CBO145" s="817"/>
      <c r="CBP145" s="817"/>
      <c r="CBQ145" s="817"/>
      <c r="CBR145" s="817"/>
      <c r="CBS145" s="817"/>
      <c r="CBT145" s="817"/>
      <c r="CBU145" s="817"/>
      <c r="CBV145" s="817"/>
      <c r="CBW145" s="817"/>
      <c r="CBX145" s="817"/>
      <c r="CBY145" s="817"/>
      <c r="CBZ145" s="817"/>
      <c r="CCA145" s="817"/>
      <c r="CCB145" s="817"/>
      <c r="CCC145" s="817"/>
      <c r="CCD145" s="817"/>
      <c r="CCE145" s="817"/>
      <c r="CCF145" s="817"/>
      <c r="CCG145" s="817"/>
      <c r="CCH145" s="817"/>
      <c r="CCI145" s="817"/>
      <c r="CCJ145" s="817"/>
      <c r="CCK145" s="817"/>
      <c r="CCL145" s="817"/>
      <c r="CCM145" s="817"/>
      <c r="CCN145" s="817"/>
      <c r="CCO145" s="817"/>
      <c r="CCP145" s="817"/>
      <c r="CCQ145" s="817"/>
      <c r="CCR145" s="817"/>
      <c r="CCS145" s="817"/>
      <c r="CCT145" s="817"/>
      <c r="CCU145" s="817"/>
      <c r="CCV145" s="817"/>
      <c r="CCW145" s="817"/>
      <c r="CCX145" s="817"/>
      <c r="CCY145" s="817"/>
      <c r="CCZ145" s="817"/>
      <c r="CDA145" s="817"/>
      <c r="CDB145" s="817"/>
      <c r="CDC145" s="817"/>
      <c r="CDD145" s="817"/>
      <c r="CDE145" s="817"/>
      <c r="CDF145" s="817"/>
      <c r="CDG145" s="817"/>
      <c r="CDH145" s="817"/>
      <c r="CDI145" s="817"/>
      <c r="CDJ145" s="817"/>
      <c r="CDK145" s="817"/>
      <c r="CDL145" s="817"/>
      <c r="CDM145" s="817"/>
      <c r="CDN145" s="817"/>
      <c r="CDO145" s="817"/>
      <c r="CDP145" s="817"/>
      <c r="CDQ145" s="817"/>
      <c r="CDR145" s="817"/>
      <c r="CDS145" s="817"/>
      <c r="CDT145" s="817"/>
      <c r="CDU145" s="817"/>
      <c r="CDV145" s="817"/>
      <c r="CDW145" s="817"/>
      <c r="CDX145" s="817"/>
      <c r="CDY145" s="817"/>
      <c r="CDZ145" s="817"/>
      <c r="CEA145" s="817"/>
      <c r="CEB145" s="817"/>
      <c r="CEC145" s="817"/>
      <c r="CED145" s="817"/>
      <c r="CEE145" s="817"/>
      <c r="CEF145" s="817"/>
      <c r="CEG145" s="817"/>
      <c r="CEH145" s="817"/>
      <c r="CEI145" s="817"/>
      <c r="CEJ145" s="817"/>
      <c r="CEK145" s="817"/>
      <c r="CEL145" s="817"/>
      <c r="CEM145" s="817"/>
      <c r="CEN145" s="817"/>
      <c r="CEO145" s="817"/>
      <c r="CEP145" s="817"/>
      <c r="CEQ145" s="817"/>
      <c r="CER145" s="817"/>
      <c r="CES145" s="817"/>
      <c r="CET145" s="817"/>
      <c r="CEU145" s="817"/>
      <c r="CEV145" s="817"/>
      <c r="CEW145" s="817"/>
      <c r="CEX145" s="817"/>
      <c r="CEY145" s="817"/>
      <c r="CEZ145" s="817"/>
      <c r="CFA145" s="817"/>
      <c r="CFB145" s="817"/>
      <c r="CFC145" s="817"/>
      <c r="CFD145" s="817"/>
      <c r="CFE145" s="817"/>
      <c r="CFF145" s="817"/>
      <c r="CFG145" s="817"/>
      <c r="CFH145" s="817"/>
      <c r="CFI145" s="817"/>
      <c r="CFJ145" s="817"/>
      <c r="CFK145" s="817"/>
      <c r="CFL145" s="817"/>
      <c r="CFM145" s="817"/>
      <c r="CFN145" s="817"/>
      <c r="CFO145" s="817"/>
      <c r="CFP145" s="817"/>
      <c r="CFQ145" s="817"/>
      <c r="CFR145" s="817"/>
      <c r="CFS145" s="817"/>
      <c r="CFT145" s="817"/>
      <c r="CFU145" s="817"/>
      <c r="CFV145" s="817"/>
      <c r="CFW145" s="817"/>
      <c r="CFX145" s="817"/>
      <c r="CFY145" s="817"/>
      <c r="CFZ145" s="817"/>
      <c r="CGA145" s="817"/>
      <c r="CGB145" s="817"/>
      <c r="CGC145" s="817"/>
      <c r="CGD145" s="817"/>
      <c r="CGE145" s="817"/>
      <c r="CGF145" s="817"/>
      <c r="CGG145" s="817"/>
      <c r="CGH145" s="817"/>
      <c r="CGI145" s="817"/>
      <c r="CGJ145" s="817"/>
      <c r="CGK145" s="817"/>
      <c r="CGL145" s="817"/>
      <c r="CGM145" s="817"/>
      <c r="CGN145" s="817"/>
      <c r="CGO145" s="817"/>
      <c r="CGP145" s="817"/>
      <c r="CGQ145" s="817"/>
      <c r="CGR145" s="817"/>
      <c r="CGS145" s="817"/>
      <c r="CGT145" s="817"/>
      <c r="CGU145" s="817"/>
      <c r="CGV145" s="817"/>
      <c r="CGW145" s="817"/>
      <c r="CGX145" s="817"/>
      <c r="CGY145" s="817"/>
      <c r="CGZ145" s="817"/>
      <c r="CHA145" s="817"/>
      <c r="CHB145" s="817"/>
      <c r="CHC145" s="817"/>
      <c r="CHD145" s="817"/>
      <c r="CHE145" s="817"/>
      <c r="CHF145" s="817"/>
      <c r="CHG145" s="817"/>
      <c r="CHH145" s="817"/>
      <c r="CHI145" s="817"/>
      <c r="CHJ145" s="817"/>
      <c r="CHK145" s="817"/>
      <c r="CHL145" s="817"/>
      <c r="CHM145" s="817"/>
      <c r="CHN145" s="817"/>
      <c r="CHO145" s="817"/>
      <c r="CHP145" s="817"/>
      <c r="CHQ145" s="817"/>
      <c r="CHR145" s="817"/>
      <c r="CHS145" s="817"/>
      <c r="CHT145" s="817"/>
      <c r="CHU145" s="817"/>
      <c r="CHV145" s="817"/>
      <c r="CHW145" s="817"/>
      <c r="CHX145" s="817"/>
      <c r="CHY145" s="817"/>
      <c r="CHZ145" s="817"/>
      <c r="CIA145" s="817"/>
      <c r="CIB145" s="817"/>
      <c r="CIC145" s="817"/>
      <c r="CID145" s="817"/>
      <c r="CIE145" s="817"/>
      <c r="CIF145" s="817"/>
      <c r="CIG145" s="817"/>
      <c r="CIH145" s="817"/>
      <c r="CII145" s="817"/>
      <c r="CIJ145" s="817"/>
      <c r="CIK145" s="817"/>
      <c r="CIL145" s="817"/>
      <c r="CIM145" s="817"/>
      <c r="CIN145" s="817"/>
      <c r="CIO145" s="817"/>
      <c r="CIP145" s="817"/>
      <c r="CIQ145" s="817"/>
      <c r="CIR145" s="817"/>
      <c r="CIS145" s="817"/>
      <c r="CIT145" s="817"/>
      <c r="CIU145" s="817"/>
      <c r="CIV145" s="817"/>
      <c r="CIW145" s="817"/>
      <c r="CIX145" s="817"/>
      <c r="CIY145" s="817"/>
      <c r="CIZ145" s="817"/>
      <c r="CJA145" s="817"/>
      <c r="CJB145" s="817"/>
      <c r="CJC145" s="817"/>
      <c r="CJD145" s="817"/>
      <c r="CJE145" s="817"/>
      <c r="CJF145" s="817"/>
      <c r="CJG145" s="817"/>
      <c r="CJH145" s="817"/>
      <c r="CJI145" s="817"/>
      <c r="CJJ145" s="817"/>
      <c r="CJK145" s="817"/>
      <c r="CJL145" s="817"/>
      <c r="CJM145" s="817"/>
      <c r="CJN145" s="817"/>
      <c r="CJO145" s="817"/>
      <c r="CJP145" s="817"/>
      <c r="CJQ145" s="817"/>
      <c r="CJR145" s="817"/>
      <c r="CJS145" s="817"/>
      <c r="CJT145" s="817"/>
      <c r="CJU145" s="817"/>
      <c r="CJV145" s="817"/>
      <c r="CJW145" s="817"/>
      <c r="CJX145" s="817"/>
      <c r="CJY145" s="817"/>
      <c r="CJZ145" s="817"/>
      <c r="CKA145" s="817"/>
      <c r="CKB145" s="817"/>
      <c r="CKC145" s="817"/>
      <c r="CKD145" s="817"/>
      <c r="CKE145" s="817"/>
      <c r="CKF145" s="817"/>
      <c r="CKG145" s="817"/>
      <c r="CKH145" s="817"/>
      <c r="CKI145" s="817"/>
      <c r="CKJ145" s="817"/>
      <c r="CKK145" s="817"/>
      <c r="CKL145" s="817"/>
      <c r="CKM145" s="817"/>
      <c r="CKN145" s="817"/>
      <c r="CKO145" s="817"/>
      <c r="CKP145" s="817"/>
      <c r="CKQ145" s="817"/>
      <c r="CKR145" s="817"/>
      <c r="CKS145" s="817"/>
      <c r="CKT145" s="817"/>
      <c r="CKU145" s="817"/>
      <c r="CKV145" s="817"/>
      <c r="CKW145" s="817"/>
      <c r="CKX145" s="817"/>
      <c r="CKY145" s="817"/>
      <c r="CKZ145" s="817"/>
      <c r="CLA145" s="817"/>
      <c r="CLB145" s="817"/>
      <c r="CLC145" s="817"/>
      <c r="CLD145" s="817"/>
      <c r="CLE145" s="817"/>
      <c r="CLF145" s="817"/>
      <c r="CLG145" s="817"/>
      <c r="CLH145" s="817"/>
      <c r="CLI145" s="817"/>
      <c r="CLJ145" s="817"/>
      <c r="CLK145" s="817"/>
      <c r="CLL145" s="817"/>
      <c r="CLM145" s="817"/>
      <c r="CLN145" s="817"/>
      <c r="CLO145" s="817"/>
      <c r="CLP145" s="817"/>
      <c r="CLQ145" s="817"/>
      <c r="CLR145" s="817"/>
      <c r="CLS145" s="817"/>
      <c r="CLT145" s="817"/>
      <c r="CLU145" s="817"/>
      <c r="CLV145" s="817"/>
      <c r="CLW145" s="817"/>
      <c r="CLX145" s="817"/>
      <c r="CLY145" s="817"/>
      <c r="CLZ145" s="817"/>
      <c r="CMA145" s="817"/>
      <c r="CMB145" s="817"/>
      <c r="CMC145" s="817"/>
      <c r="CMD145" s="817"/>
      <c r="CME145" s="817"/>
      <c r="CMF145" s="817"/>
      <c r="CMG145" s="817"/>
      <c r="CMH145" s="817"/>
      <c r="CMI145" s="817"/>
      <c r="CMJ145" s="817"/>
      <c r="CMK145" s="817"/>
      <c r="CML145" s="817"/>
      <c r="CMM145" s="817"/>
      <c r="CMN145" s="817"/>
      <c r="CMO145" s="817"/>
      <c r="CMP145" s="817"/>
      <c r="CMQ145" s="817"/>
      <c r="CMR145" s="817"/>
      <c r="CMS145" s="817"/>
      <c r="CMT145" s="817"/>
      <c r="CMU145" s="817"/>
      <c r="CMV145" s="817"/>
      <c r="CMW145" s="817"/>
      <c r="CMX145" s="817"/>
      <c r="CMY145" s="817"/>
      <c r="CMZ145" s="817"/>
      <c r="CNA145" s="817"/>
      <c r="CNB145" s="817"/>
      <c r="CNC145" s="817"/>
      <c r="CND145" s="817"/>
      <c r="CNE145" s="817"/>
      <c r="CNF145" s="817"/>
      <c r="CNG145" s="817"/>
      <c r="CNH145" s="817"/>
      <c r="CNI145" s="817"/>
      <c r="CNJ145" s="817"/>
      <c r="CNK145" s="817"/>
      <c r="CNL145" s="817"/>
      <c r="CNM145" s="817"/>
      <c r="CNN145" s="817"/>
      <c r="CNO145" s="817"/>
      <c r="CNP145" s="817"/>
      <c r="CNQ145" s="817"/>
      <c r="CNR145" s="817"/>
      <c r="CNS145" s="817"/>
      <c r="CNT145" s="817"/>
      <c r="CNU145" s="817"/>
      <c r="CNV145" s="817"/>
      <c r="CNW145" s="817"/>
      <c r="CNX145" s="817"/>
      <c r="CNY145" s="817"/>
      <c r="CNZ145" s="817"/>
      <c r="COA145" s="817"/>
      <c r="COB145" s="817"/>
      <c r="COC145" s="817"/>
      <c r="COD145" s="817"/>
      <c r="COE145" s="817"/>
      <c r="COF145" s="817"/>
      <c r="COG145" s="817"/>
      <c r="COH145" s="817"/>
      <c r="COI145" s="817"/>
      <c r="COJ145" s="817"/>
      <c r="COK145" s="817"/>
      <c r="COL145" s="817"/>
      <c r="COM145" s="817"/>
      <c r="CON145" s="817"/>
      <c r="COO145" s="817"/>
      <c r="COP145" s="817"/>
      <c r="COQ145" s="817"/>
      <c r="COR145" s="817"/>
      <c r="COS145" s="817"/>
      <c r="COT145" s="817"/>
      <c r="COU145" s="817"/>
      <c r="COV145" s="817"/>
      <c r="COW145" s="817"/>
      <c r="COX145" s="817"/>
      <c r="COY145" s="817"/>
      <c r="COZ145" s="817"/>
      <c r="CPA145" s="817"/>
      <c r="CPB145" s="817"/>
      <c r="CPC145" s="817"/>
      <c r="CPD145" s="817"/>
      <c r="CPE145" s="817"/>
      <c r="CPF145" s="817"/>
      <c r="CPG145" s="817"/>
      <c r="CPH145" s="817"/>
      <c r="CPI145" s="817"/>
      <c r="CPJ145" s="817"/>
      <c r="CPK145" s="817"/>
      <c r="CPL145" s="817"/>
      <c r="CPM145" s="817"/>
      <c r="CPN145" s="817"/>
      <c r="CPO145" s="817"/>
      <c r="CPP145" s="817"/>
      <c r="CPQ145" s="817"/>
      <c r="CPR145" s="817"/>
      <c r="CPS145" s="817"/>
      <c r="CPT145" s="817"/>
      <c r="CPU145" s="817"/>
      <c r="CPV145" s="817"/>
      <c r="CPW145" s="817"/>
      <c r="CPX145" s="817"/>
      <c r="CPY145" s="817"/>
      <c r="CPZ145" s="817"/>
      <c r="CQA145" s="817"/>
      <c r="CQB145" s="817"/>
      <c r="CQC145" s="817"/>
      <c r="CQD145" s="817"/>
      <c r="CQE145" s="817"/>
      <c r="CQF145" s="817"/>
      <c r="CQG145" s="817"/>
      <c r="CQH145" s="817"/>
      <c r="CQI145" s="817"/>
      <c r="CQJ145" s="817"/>
      <c r="CQK145" s="817"/>
      <c r="CQL145" s="817"/>
      <c r="CQM145" s="817"/>
      <c r="CQN145" s="817"/>
      <c r="CQO145" s="817"/>
      <c r="CQP145" s="817"/>
      <c r="CQQ145" s="817"/>
      <c r="CQR145" s="817"/>
      <c r="CQS145" s="817"/>
      <c r="CQT145" s="817"/>
      <c r="CQU145" s="817"/>
      <c r="CQV145" s="817"/>
      <c r="CQW145" s="817"/>
      <c r="CQX145" s="817"/>
      <c r="CQY145" s="817"/>
      <c r="CQZ145" s="817"/>
      <c r="CRA145" s="817"/>
      <c r="CRB145" s="817"/>
      <c r="CRC145" s="817"/>
      <c r="CRD145" s="817"/>
      <c r="CRE145" s="817"/>
      <c r="CRF145" s="817"/>
      <c r="CRG145" s="817"/>
      <c r="CRH145" s="817"/>
      <c r="CRI145" s="817"/>
      <c r="CRJ145" s="817"/>
      <c r="CRK145" s="817"/>
      <c r="CRL145" s="817"/>
      <c r="CRM145" s="817"/>
      <c r="CRN145" s="817"/>
      <c r="CRO145" s="817"/>
      <c r="CRP145" s="817"/>
      <c r="CRQ145" s="817"/>
      <c r="CRR145" s="817"/>
      <c r="CRS145" s="817"/>
      <c r="CRT145" s="817"/>
      <c r="CRU145" s="817"/>
      <c r="CRV145" s="817"/>
      <c r="CRW145" s="817"/>
      <c r="CRX145" s="817"/>
      <c r="CRY145" s="817"/>
      <c r="CRZ145" s="817"/>
      <c r="CSA145" s="817"/>
      <c r="CSB145" s="817"/>
      <c r="CSC145" s="817"/>
      <c r="CSD145" s="817"/>
      <c r="CSE145" s="817"/>
      <c r="CSF145" s="817"/>
      <c r="CSG145" s="817"/>
      <c r="CSH145" s="817"/>
      <c r="CSI145" s="817"/>
      <c r="CSJ145" s="817"/>
      <c r="CSK145" s="817"/>
      <c r="CSL145" s="817"/>
      <c r="CSM145" s="817"/>
      <c r="CSN145" s="817"/>
      <c r="CSO145" s="817"/>
      <c r="CSP145" s="817"/>
      <c r="CSQ145" s="817"/>
      <c r="CSR145" s="817"/>
      <c r="CSS145" s="817"/>
      <c r="CST145" s="817"/>
      <c r="CSU145" s="817"/>
      <c r="CSV145" s="817"/>
      <c r="CSW145" s="817"/>
      <c r="CSX145" s="817"/>
      <c r="CSY145" s="817"/>
      <c r="CSZ145" s="817"/>
      <c r="CTA145" s="817"/>
      <c r="CTB145" s="817"/>
      <c r="CTC145" s="817"/>
      <c r="CTD145" s="817"/>
      <c r="CTE145" s="817"/>
      <c r="CTF145" s="817"/>
      <c r="CTG145" s="817"/>
      <c r="CTH145" s="817"/>
      <c r="CTI145" s="817"/>
      <c r="CTJ145" s="817"/>
      <c r="CTK145" s="817"/>
      <c r="CTL145" s="817"/>
      <c r="CTM145" s="817"/>
      <c r="CTN145" s="817"/>
      <c r="CTO145" s="817"/>
      <c r="CTP145" s="817"/>
      <c r="CTQ145" s="817"/>
      <c r="CTR145" s="817"/>
      <c r="CTS145" s="817"/>
      <c r="CTT145" s="817"/>
      <c r="CTU145" s="817"/>
      <c r="CTV145" s="817"/>
      <c r="CTW145" s="817"/>
      <c r="CTX145" s="817"/>
      <c r="CTY145" s="817"/>
      <c r="CTZ145" s="817"/>
      <c r="CUA145" s="817"/>
      <c r="CUB145" s="817"/>
      <c r="CUC145" s="817"/>
      <c r="CUD145" s="817"/>
      <c r="CUE145" s="817"/>
      <c r="CUF145" s="817"/>
      <c r="CUG145" s="817"/>
      <c r="CUH145" s="817"/>
      <c r="CUI145" s="817"/>
      <c r="CUJ145" s="817"/>
      <c r="CUK145" s="817"/>
      <c r="CUL145" s="817"/>
      <c r="CUM145" s="817"/>
      <c r="CUN145" s="817"/>
      <c r="CUO145" s="817"/>
      <c r="CUP145" s="817"/>
      <c r="CUQ145" s="817"/>
      <c r="CUR145" s="817"/>
      <c r="CUS145" s="817"/>
      <c r="CUT145" s="817"/>
      <c r="CUU145" s="817"/>
      <c r="CUV145" s="817"/>
      <c r="CUW145" s="817"/>
      <c r="CUX145" s="817"/>
      <c r="CUY145" s="817"/>
      <c r="CUZ145" s="817"/>
      <c r="CVA145" s="817"/>
      <c r="CVB145" s="817"/>
      <c r="CVC145" s="817"/>
      <c r="CVD145" s="817"/>
      <c r="CVE145" s="817"/>
      <c r="CVF145" s="817"/>
      <c r="CVG145" s="817"/>
      <c r="CVH145" s="817"/>
      <c r="CVI145" s="817"/>
      <c r="CVJ145" s="817"/>
      <c r="CVK145" s="817"/>
      <c r="CVL145" s="817"/>
      <c r="CVM145" s="817"/>
      <c r="CVN145" s="817"/>
      <c r="CVO145" s="817"/>
      <c r="CVP145" s="817"/>
      <c r="CVQ145" s="817"/>
      <c r="CVR145" s="817"/>
      <c r="CVS145" s="817"/>
      <c r="CVT145" s="817"/>
      <c r="CVU145" s="817"/>
      <c r="CVV145" s="817"/>
      <c r="CVW145" s="817"/>
      <c r="CVX145" s="817"/>
      <c r="CVY145" s="817"/>
      <c r="CVZ145" s="817"/>
      <c r="CWA145" s="817"/>
      <c r="CWB145" s="817"/>
      <c r="CWC145" s="817"/>
      <c r="CWD145" s="817"/>
      <c r="CWE145" s="817"/>
      <c r="CWF145" s="817"/>
      <c r="CWG145" s="817"/>
      <c r="CWH145" s="817"/>
      <c r="CWI145" s="817"/>
      <c r="CWJ145" s="817"/>
      <c r="CWK145" s="817"/>
      <c r="CWL145" s="817"/>
      <c r="CWM145" s="817"/>
      <c r="CWN145" s="817"/>
      <c r="CWO145" s="817"/>
      <c r="CWP145" s="817"/>
      <c r="CWQ145" s="817"/>
      <c r="CWR145" s="817"/>
      <c r="CWS145" s="817"/>
      <c r="CWT145" s="817"/>
      <c r="CWU145" s="817"/>
      <c r="CWV145" s="817"/>
      <c r="CWW145" s="817"/>
      <c r="CWX145" s="817"/>
      <c r="CWY145" s="817"/>
      <c r="CWZ145" s="817"/>
      <c r="CXA145" s="817"/>
      <c r="CXB145" s="817"/>
      <c r="CXC145" s="817"/>
      <c r="CXD145" s="817"/>
      <c r="CXE145" s="817"/>
      <c r="CXF145" s="817"/>
      <c r="CXG145" s="817"/>
      <c r="CXH145" s="817"/>
      <c r="CXI145" s="817"/>
      <c r="CXJ145" s="817"/>
      <c r="CXK145" s="817"/>
      <c r="CXL145" s="817"/>
      <c r="CXM145" s="817"/>
      <c r="CXN145" s="817"/>
      <c r="CXO145" s="817"/>
      <c r="CXP145" s="817"/>
      <c r="CXQ145" s="817"/>
      <c r="CXR145" s="817"/>
      <c r="CXS145" s="817"/>
      <c r="CXT145" s="817"/>
      <c r="CXU145" s="817"/>
      <c r="CXV145" s="817"/>
      <c r="CXW145" s="817"/>
      <c r="CXX145" s="817"/>
      <c r="CXY145" s="817"/>
      <c r="CXZ145" s="817"/>
      <c r="CYA145" s="817"/>
      <c r="CYB145" s="817"/>
      <c r="CYC145" s="817"/>
      <c r="CYD145" s="817"/>
      <c r="CYE145" s="817"/>
      <c r="CYF145" s="817"/>
      <c r="CYG145" s="817"/>
      <c r="CYH145" s="817"/>
      <c r="CYI145" s="817"/>
      <c r="CYJ145" s="817"/>
      <c r="CYK145" s="817"/>
      <c r="CYL145" s="817"/>
      <c r="CYM145" s="817"/>
      <c r="CYN145" s="817"/>
      <c r="CYO145" s="817"/>
      <c r="CYP145" s="817"/>
      <c r="CYQ145" s="817"/>
      <c r="CYR145" s="817"/>
      <c r="CYS145" s="817"/>
      <c r="CYT145" s="817"/>
      <c r="CYU145" s="817"/>
      <c r="CYV145" s="817"/>
      <c r="CYW145" s="817"/>
      <c r="CYX145" s="817"/>
      <c r="CYY145" s="817"/>
      <c r="CYZ145" s="817"/>
      <c r="CZA145" s="817"/>
      <c r="CZB145" s="817"/>
      <c r="CZC145" s="817"/>
      <c r="CZD145" s="817"/>
      <c r="CZE145" s="817"/>
      <c r="CZF145" s="817"/>
      <c r="CZG145" s="817"/>
      <c r="CZH145" s="817"/>
      <c r="CZI145" s="817"/>
      <c r="CZJ145" s="817"/>
      <c r="CZK145" s="817"/>
      <c r="CZL145" s="817"/>
      <c r="CZM145" s="817"/>
      <c r="CZN145" s="817"/>
      <c r="CZO145" s="817"/>
      <c r="CZP145" s="817"/>
      <c r="CZQ145" s="817"/>
      <c r="CZR145" s="817"/>
      <c r="CZS145" s="817"/>
      <c r="CZT145" s="817"/>
      <c r="CZU145" s="817"/>
      <c r="CZV145" s="817"/>
      <c r="CZW145" s="817"/>
      <c r="CZX145" s="817"/>
      <c r="CZY145" s="817"/>
      <c r="CZZ145" s="817"/>
      <c r="DAA145" s="817"/>
      <c r="DAB145" s="817"/>
      <c r="DAC145" s="817"/>
      <c r="DAD145" s="817"/>
      <c r="DAE145" s="817"/>
      <c r="DAF145" s="817"/>
      <c r="DAG145" s="817"/>
      <c r="DAH145" s="817"/>
      <c r="DAI145" s="817"/>
      <c r="DAJ145" s="817"/>
      <c r="DAK145" s="817"/>
      <c r="DAL145" s="817"/>
      <c r="DAM145" s="817"/>
      <c r="DAN145" s="817"/>
      <c r="DAO145" s="817"/>
      <c r="DAP145" s="817"/>
      <c r="DAQ145" s="817"/>
      <c r="DAR145" s="817"/>
      <c r="DAS145" s="817"/>
      <c r="DAT145" s="817"/>
      <c r="DAU145" s="817"/>
      <c r="DAV145" s="817"/>
      <c r="DAW145" s="817"/>
      <c r="DAX145" s="817"/>
      <c r="DAY145" s="817"/>
      <c r="DAZ145" s="817"/>
      <c r="DBA145" s="817"/>
      <c r="DBB145" s="817"/>
      <c r="DBC145" s="817"/>
      <c r="DBD145" s="817"/>
      <c r="DBE145" s="817"/>
      <c r="DBF145" s="817"/>
      <c r="DBG145" s="817"/>
      <c r="DBH145" s="817"/>
      <c r="DBI145" s="817"/>
      <c r="DBJ145" s="817"/>
      <c r="DBK145" s="817"/>
      <c r="DBL145" s="817"/>
      <c r="DBM145" s="817"/>
      <c r="DBN145" s="817"/>
      <c r="DBO145" s="817"/>
      <c r="DBP145" s="817"/>
      <c r="DBQ145" s="817"/>
      <c r="DBR145" s="817"/>
      <c r="DBS145" s="817"/>
      <c r="DBT145" s="817"/>
      <c r="DBU145" s="817"/>
      <c r="DBV145" s="817"/>
      <c r="DBW145" s="817"/>
      <c r="DBX145" s="817"/>
      <c r="DBY145" s="817"/>
      <c r="DBZ145" s="817"/>
      <c r="DCA145" s="817"/>
      <c r="DCB145" s="817"/>
      <c r="DCC145" s="817"/>
      <c r="DCD145" s="817"/>
      <c r="DCE145" s="817"/>
      <c r="DCF145" s="817"/>
      <c r="DCG145" s="817"/>
      <c r="DCH145" s="817"/>
      <c r="DCI145" s="817"/>
      <c r="DCJ145" s="817"/>
      <c r="DCK145" s="817"/>
      <c r="DCL145" s="817"/>
      <c r="DCM145" s="817"/>
      <c r="DCN145" s="817"/>
      <c r="DCO145" s="817"/>
      <c r="DCP145" s="817"/>
      <c r="DCQ145" s="817"/>
      <c r="DCR145" s="817"/>
      <c r="DCS145" s="817"/>
      <c r="DCT145" s="817"/>
      <c r="DCU145" s="817"/>
      <c r="DCV145" s="817"/>
      <c r="DCW145" s="817"/>
      <c r="DCX145" s="817"/>
      <c r="DCY145" s="817"/>
      <c r="DCZ145" s="817"/>
      <c r="DDA145" s="817"/>
      <c r="DDB145" s="817"/>
      <c r="DDC145" s="817"/>
      <c r="DDD145" s="817"/>
      <c r="DDE145" s="817"/>
      <c r="DDF145" s="817"/>
      <c r="DDG145" s="817"/>
      <c r="DDH145" s="817"/>
      <c r="DDI145" s="817"/>
      <c r="DDJ145" s="817"/>
      <c r="DDK145" s="817"/>
      <c r="DDL145" s="817"/>
      <c r="DDM145" s="817"/>
      <c r="DDN145" s="817"/>
      <c r="DDO145" s="817"/>
      <c r="DDP145" s="817"/>
      <c r="DDQ145" s="817"/>
      <c r="DDR145" s="817"/>
      <c r="DDS145" s="817"/>
      <c r="DDT145" s="817"/>
      <c r="DDU145" s="817"/>
      <c r="DDV145" s="817"/>
      <c r="DDW145" s="817"/>
      <c r="DDX145" s="817"/>
      <c r="DDY145" s="817"/>
      <c r="DDZ145" s="817"/>
      <c r="DEA145" s="817"/>
      <c r="DEB145" s="817"/>
      <c r="DEC145" s="817"/>
      <c r="DED145" s="817"/>
      <c r="DEE145" s="817"/>
      <c r="DEF145" s="817"/>
      <c r="DEG145" s="817"/>
      <c r="DEH145" s="817"/>
      <c r="DEI145" s="817"/>
      <c r="DEJ145" s="817"/>
      <c r="DEK145" s="817"/>
      <c r="DEL145" s="817"/>
      <c r="DEM145" s="817"/>
      <c r="DEN145" s="817"/>
      <c r="DEO145" s="817"/>
      <c r="DEP145" s="817"/>
      <c r="DEQ145" s="817"/>
      <c r="DER145" s="817"/>
      <c r="DES145" s="817"/>
      <c r="DET145" s="817"/>
      <c r="DEU145" s="817"/>
      <c r="DEV145" s="817"/>
      <c r="DEW145" s="817"/>
      <c r="DEX145" s="817"/>
      <c r="DEY145" s="817"/>
      <c r="DEZ145" s="817"/>
      <c r="DFA145" s="817"/>
      <c r="DFB145" s="817"/>
      <c r="DFC145" s="817"/>
      <c r="DFD145" s="817"/>
      <c r="DFE145" s="817"/>
      <c r="DFF145" s="817"/>
      <c r="DFG145" s="817"/>
      <c r="DFH145" s="817"/>
      <c r="DFI145" s="817"/>
      <c r="DFJ145" s="817"/>
      <c r="DFK145" s="817"/>
      <c r="DFL145" s="817"/>
      <c r="DFM145" s="817"/>
      <c r="DFN145" s="817"/>
      <c r="DFO145" s="817"/>
      <c r="DFP145" s="817"/>
      <c r="DFQ145" s="817"/>
      <c r="DFR145" s="817"/>
      <c r="DFS145" s="817"/>
      <c r="DFT145" s="817"/>
      <c r="DFU145" s="817"/>
      <c r="DFV145" s="817"/>
      <c r="DFW145" s="817"/>
      <c r="DFX145" s="817"/>
      <c r="DFY145" s="817"/>
      <c r="DFZ145" s="817"/>
      <c r="DGA145" s="817"/>
      <c r="DGB145" s="817"/>
      <c r="DGC145" s="817"/>
      <c r="DGD145" s="817"/>
      <c r="DGE145" s="817"/>
      <c r="DGF145" s="817"/>
      <c r="DGG145" s="817"/>
      <c r="DGH145" s="817"/>
      <c r="DGI145" s="817"/>
      <c r="DGJ145" s="817"/>
      <c r="DGK145" s="817"/>
      <c r="DGL145" s="817"/>
      <c r="DGM145" s="817"/>
      <c r="DGN145" s="817"/>
      <c r="DGO145" s="817"/>
      <c r="DGP145" s="817"/>
      <c r="DGQ145" s="817"/>
      <c r="DGR145" s="817"/>
      <c r="DGS145" s="817"/>
      <c r="DGT145" s="817"/>
      <c r="DGU145" s="817"/>
      <c r="DGV145" s="817"/>
      <c r="DGW145" s="817"/>
      <c r="DGX145" s="817"/>
      <c r="DGY145" s="817"/>
      <c r="DGZ145" s="817"/>
      <c r="DHA145" s="817"/>
      <c r="DHB145" s="817"/>
      <c r="DHC145" s="817"/>
      <c r="DHD145" s="817"/>
      <c r="DHE145" s="817"/>
      <c r="DHF145" s="817"/>
      <c r="DHG145" s="817"/>
      <c r="DHH145" s="817"/>
      <c r="DHI145" s="817"/>
      <c r="DHJ145" s="817"/>
      <c r="DHK145" s="817"/>
      <c r="DHL145" s="817"/>
      <c r="DHM145" s="817"/>
      <c r="DHN145" s="817"/>
      <c r="DHO145" s="817"/>
      <c r="DHP145" s="817"/>
      <c r="DHQ145" s="817"/>
      <c r="DHR145" s="817"/>
      <c r="DHS145" s="817"/>
      <c r="DHT145" s="817"/>
      <c r="DHU145" s="817"/>
      <c r="DHV145" s="817"/>
      <c r="DHW145" s="817"/>
      <c r="DHX145" s="817"/>
      <c r="DHY145" s="817"/>
      <c r="DHZ145" s="817"/>
      <c r="DIA145" s="817"/>
      <c r="DIB145" s="817"/>
      <c r="DIC145" s="817"/>
      <c r="DID145" s="817"/>
      <c r="DIE145" s="817"/>
      <c r="DIF145" s="817"/>
      <c r="DIG145" s="817"/>
      <c r="DIH145" s="817"/>
      <c r="DII145" s="817"/>
      <c r="DIJ145" s="817"/>
      <c r="DIK145" s="817"/>
      <c r="DIL145" s="817"/>
      <c r="DIM145" s="817"/>
      <c r="DIN145" s="817"/>
      <c r="DIO145" s="817"/>
      <c r="DIP145" s="817"/>
      <c r="DIQ145" s="817"/>
      <c r="DIR145" s="817"/>
      <c r="DIS145" s="817"/>
      <c r="DIT145" s="817"/>
      <c r="DIU145" s="817"/>
      <c r="DIV145" s="817"/>
      <c r="DIW145" s="817"/>
      <c r="DIX145" s="817"/>
      <c r="DIY145" s="817"/>
      <c r="DIZ145" s="817"/>
      <c r="DJA145" s="817"/>
      <c r="DJB145" s="817"/>
      <c r="DJC145" s="817"/>
      <c r="DJD145" s="817"/>
      <c r="DJE145" s="817"/>
      <c r="DJF145" s="817"/>
      <c r="DJG145" s="817"/>
      <c r="DJH145" s="817"/>
      <c r="DJI145" s="817"/>
      <c r="DJJ145" s="817"/>
      <c r="DJK145" s="817"/>
      <c r="DJL145" s="817"/>
      <c r="DJM145" s="817"/>
      <c r="DJN145" s="817"/>
      <c r="DJO145" s="817"/>
      <c r="DJP145" s="817"/>
      <c r="DJQ145" s="817"/>
      <c r="DJR145" s="817"/>
      <c r="DJS145" s="817"/>
      <c r="DJT145" s="817"/>
      <c r="DJU145" s="817"/>
      <c r="DJV145" s="817"/>
      <c r="DJW145" s="817"/>
      <c r="DJX145" s="817"/>
      <c r="DJY145" s="817"/>
      <c r="DJZ145" s="817"/>
      <c r="DKA145" s="817"/>
      <c r="DKB145" s="817"/>
      <c r="DKC145" s="817"/>
      <c r="DKD145" s="817"/>
      <c r="DKE145" s="817"/>
      <c r="DKF145" s="817"/>
      <c r="DKG145" s="817"/>
      <c r="DKH145" s="817"/>
      <c r="DKI145" s="817"/>
      <c r="DKJ145" s="817"/>
      <c r="DKK145" s="817"/>
      <c r="DKL145" s="817"/>
      <c r="DKM145" s="817"/>
      <c r="DKN145" s="817"/>
      <c r="DKO145" s="817"/>
      <c r="DKP145" s="817"/>
      <c r="DKQ145" s="817"/>
      <c r="DKR145" s="817"/>
      <c r="DKS145" s="817"/>
      <c r="DKT145" s="817"/>
      <c r="DKU145" s="817"/>
      <c r="DKV145" s="817"/>
      <c r="DKW145" s="817"/>
      <c r="DKX145" s="817"/>
      <c r="DKY145" s="817"/>
      <c r="DKZ145" s="817"/>
      <c r="DLA145" s="817"/>
      <c r="DLB145" s="817"/>
      <c r="DLC145" s="817"/>
      <c r="DLD145" s="817"/>
      <c r="DLE145" s="817"/>
      <c r="DLF145" s="817"/>
      <c r="DLG145" s="817"/>
      <c r="DLH145" s="817"/>
      <c r="DLI145" s="817"/>
      <c r="DLJ145" s="817"/>
      <c r="DLK145" s="817"/>
      <c r="DLL145" s="817"/>
      <c r="DLM145" s="817"/>
      <c r="DLN145" s="817"/>
      <c r="DLO145" s="817"/>
      <c r="DLP145" s="817"/>
      <c r="DLQ145" s="817"/>
      <c r="DLR145" s="817"/>
      <c r="DLS145" s="817"/>
      <c r="DLT145" s="817"/>
      <c r="DLU145" s="817"/>
      <c r="DLV145" s="817"/>
      <c r="DLW145" s="817"/>
      <c r="DLX145" s="817"/>
      <c r="DLY145" s="817"/>
      <c r="DLZ145" s="817"/>
      <c r="DMA145" s="817"/>
      <c r="DMB145" s="817"/>
      <c r="DMC145" s="817"/>
      <c r="DMD145" s="817"/>
      <c r="DME145" s="817"/>
      <c r="DMF145" s="817"/>
      <c r="DMG145" s="817"/>
      <c r="DMH145" s="817"/>
      <c r="DMI145" s="817"/>
      <c r="DMJ145" s="817"/>
      <c r="DMK145" s="817"/>
      <c r="DML145" s="817"/>
      <c r="DMM145" s="817"/>
      <c r="DMN145" s="817"/>
      <c r="DMO145" s="817"/>
      <c r="DMP145" s="817"/>
      <c r="DMQ145" s="817"/>
      <c r="DMR145" s="817"/>
      <c r="DMS145" s="817"/>
      <c r="DMT145" s="817"/>
      <c r="DMU145" s="817"/>
      <c r="DMV145" s="817"/>
      <c r="DMW145" s="817"/>
      <c r="DMX145" s="817"/>
      <c r="DMY145" s="817"/>
      <c r="DMZ145" s="817"/>
      <c r="DNA145" s="817"/>
      <c r="DNB145" s="817"/>
      <c r="DNC145" s="817"/>
      <c r="DND145" s="817"/>
      <c r="DNE145" s="817"/>
      <c r="DNF145" s="817"/>
      <c r="DNG145" s="817"/>
      <c r="DNH145" s="817"/>
      <c r="DNI145" s="817"/>
      <c r="DNJ145" s="817"/>
      <c r="DNK145" s="817"/>
      <c r="DNL145" s="817"/>
      <c r="DNM145" s="817"/>
      <c r="DNN145" s="817"/>
      <c r="DNO145" s="817"/>
      <c r="DNP145" s="817"/>
      <c r="DNQ145" s="817"/>
      <c r="DNR145" s="817"/>
      <c r="DNS145" s="817"/>
      <c r="DNT145" s="817"/>
      <c r="DNU145" s="817"/>
      <c r="DNV145" s="817"/>
      <c r="DNW145" s="817"/>
      <c r="DNX145" s="817"/>
      <c r="DNY145" s="817"/>
      <c r="DNZ145" s="817"/>
      <c r="DOA145" s="817"/>
      <c r="DOB145" s="817"/>
      <c r="DOC145" s="817"/>
      <c r="DOD145" s="817"/>
      <c r="DOE145" s="817"/>
      <c r="DOF145" s="817"/>
      <c r="DOG145" s="817"/>
      <c r="DOH145" s="817"/>
      <c r="DOI145" s="817"/>
      <c r="DOJ145" s="817"/>
      <c r="DOK145" s="817"/>
      <c r="DOL145" s="817"/>
      <c r="DOM145" s="817"/>
      <c r="DON145" s="817"/>
      <c r="DOO145" s="817"/>
      <c r="DOP145" s="817"/>
      <c r="DOQ145" s="817"/>
      <c r="DOR145" s="817"/>
      <c r="DOS145" s="817"/>
      <c r="DOT145" s="817"/>
      <c r="DOU145" s="817"/>
      <c r="DOV145" s="817"/>
      <c r="DOW145" s="817"/>
      <c r="DOX145" s="817"/>
      <c r="DOY145" s="817"/>
      <c r="DOZ145" s="817"/>
      <c r="DPA145" s="817"/>
      <c r="DPB145" s="817"/>
      <c r="DPC145" s="817"/>
      <c r="DPD145" s="817"/>
      <c r="DPE145" s="817"/>
      <c r="DPF145" s="817"/>
      <c r="DPG145" s="817"/>
      <c r="DPH145" s="817"/>
      <c r="DPI145" s="817"/>
      <c r="DPJ145" s="817"/>
      <c r="DPK145" s="817"/>
      <c r="DPL145" s="817"/>
      <c r="DPM145" s="817"/>
      <c r="DPN145" s="817"/>
      <c r="DPO145" s="817"/>
      <c r="DPP145" s="817"/>
      <c r="DPQ145" s="817"/>
      <c r="DPR145" s="817"/>
      <c r="DPS145" s="817"/>
      <c r="DPT145" s="817"/>
      <c r="DPU145" s="817"/>
      <c r="DPV145" s="817"/>
      <c r="DPW145" s="817"/>
      <c r="DPX145" s="817"/>
      <c r="DPY145" s="817"/>
      <c r="DPZ145" s="817"/>
      <c r="DQA145" s="817"/>
      <c r="DQB145" s="817"/>
      <c r="DQC145" s="817"/>
      <c r="DQD145" s="817"/>
      <c r="DQE145" s="817"/>
      <c r="DQF145" s="817"/>
      <c r="DQG145" s="817"/>
      <c r="DQH145" s="817"/>
      <c r="DQI145" s="817"/>
      <c r="DQJ145" s="817"/>
      <c r="DQK145" s="817"/>
      <c r="DQL145" s="817"/>
      <c r="DQM145" s="817"/>
      <c r="DQN145" s="817"/>
      <c r="DQO145" s="817"/>
      <c r="DQP145" s="817"/>
      <c r="DQQ145" s="817"/>
      <c r="DQR145" s="817"/>
      <c r="DQS145" s="817"/>
      <c r="DQT145" s="817"/>
      <c r="DQU145" s="817"/>
      <c r="DQV145" s="817"/>
      <c r="DQW145" s="817"/>
      <c r="DQX145" s="817"/>
      <c r="DQY145" s="817"/>
      <c r="DQZ145" s="817"/>
      <c r="DRA145" s="817"/>
      <c r="DRB145" s="817"/>
      <c r="DRC145" s="817"/>
      <c r="DRD145" s="817"/>
      <c r="DRE145" s="817"/>
      <c r="DRF145" s="817"/>
      <c r="DRG145" s="817"/>
      <c r="DRH145" s="817"/>
      <c r="DRI145" s="817"/>
      <c r="DRJ145" s="817"/>
      <c r="DRK145" s="817"/>
      <c r="DRL145" s="817"/>
      <c r="DRM145" s="817"/>
      <c r="DRN145" s="817"/>
      <c r="DRO145" s="817"/>
      <c r="DRP145" s="817"/>
      <c r="DRQ145" s="817"/>
      <c r="DRR145" s="817"/>
      <c r="DRS145" s="817"/>
      <c r="DRT145" s="817"/>
      <c r="DRU145" s="817"/>
      <c r="DRV145" s="817"/>
      <c r="DRW145" s="817"/>
      <c r="DRX145" s="817"/>
      <c r="DRY145" s="817"/>
      <c r="DRZ145" s="817"/>
      <c r="DSA145" s="817"/>
      <c r="DSB145" s="817"/>
      <c r="DSC145" s="817"/>
      <c r="DSD145" s="817"/>
      <c r="DSE145" s="817"/>
      <c r="DSF145" s="817"/>
      <c r="DSG145" s="817"/>
      <c r="DSH145" s="817"/>
      <c r="DSI145" s="817"/>
      <c r="DSJ145" s="817"/>
      <c r="DSK145" s="817"/>
      <c r="DSL145" s="817"/>
      <c r="DSM145" s="817"/>
      <c r="DSN145" s="817"/>
      <c r="DSO145" s="817"/>
      <c r="DSP145" s="817"/>
      <c r="DSQ145" s="817"/>
      <c r="DSR145" s="817"/>
      <c r="DSS145" s="817"/>
      <c r="DST145" s="817"/>
      <c r="DSU145" s="817"/>
      <c r="DSV145" s="817"/>
      <c r="DSW145" s="817"/>
      <c r="DSX145" s="817"/>
      <c r="DSY145" s="817"/>
      <c r="DSZ145" s="817"/>
      <c r="DTA145" s="817"/>
      <c r="DTB145" s="817"/>
      <c r="DTC145" s="817"/>
      <c r="DTD145" s="817"/>
      <c r="DTE145" s="817"/>
      <c r="DTF145" s="817"/>
      <c r="DTG145" s="817"/>
      <c r="DTH145" s="817"/>
      <c r="DTI145" s="817"/>
      <c r="DTJ145" s="817"/>
      <c r="DTK145" s="817"/>
      <c r="DTL145" s="817"/>
      <c r="DTM145" s="817"/>
      <c r="DTN145" s="817"/>
      <c r="DTO145" s="817"/>
      <c r="DTP145" s="817"/>
      <c r="DTQ145" s="817"/>
      <c r="DTR145" s="817"/>
      <c r="DTS145" s="817"/>
      <c r="DTT145" s="817"/>
      <c r="DTU145" s="817"/>
      <c r="DTV145" s="817"/>
      <c r="DTW145" s="817"/>
      <c r="DTX145" s="817"/>
      <c r="DTY145" s="817"/>
      <c r="DTZ145" s="817"/>
      <c r="DUA145" s="817"/>
      <c r="DUB145" s="817"/>
      <c r="DUC145" s="817"/>
      <c r="DUD145" s="817"/>
      <c r="DUE145" s="817"/>
      <c r="DUF145" s="817"/>
      <c r="DUG145" s="817"/>
      <c r="DUH145" s="817"/>
      <c r="DUI145" s="817"/>
      <c r="DUJ145" s="817"/>
      <c r="DUK145" s="817"/>
      <c r="DUL145" s="817"/>
      <c r="DUM145" s="817"/>
      <c r="DUN145" s="817"/>
      <c r="DUO145" s="817"/>
      <c r="DUP145" s="817"/>
      <c r="DUQ145" s="817"/>
      <c r="DUR145" s="817"/>
      <c r="DUS145" s="817"/>
      <c r="DUT145" s="817"/>
      <c r="DUU145" s="817"/>
      <c r="DUV145" s="817"/>
      <c r="DUW145" s="817"/>
      <c r="DUX145" s="817"/>
      <c r="DUY145" s="817"/>
      <c r="DUZ145" s="817"/>
      <c r="DVA145" s="817"/>
      <c r="DVB145" s="817"/>
      <c r="DVC145" s="817"/>
      <c r="DVD145" s="817"/>
      <c r="DVE145" s="817"/>
      <c r="DVF145" s="817"/>
      <c r="DVG145" s="817"/>
      <c r="DVH145" s="817"/>
      <c r="DVI145" s="817"/>
      <c r="DVJ145" s="817"/>
      <c r="DVK145" s="817"/>
      <c r="DVL145" s="817"/>
      <c r="DVM145" s="817"/>
      <c r="DVN145" s="817"/>
      <c r="DVO145" s="817"/>
      <c r="DVP145" s="817"/>
      <c r="DVQ145" s="817"/>
      <c r="DVR145" s="817"/>
      <c r="DVS145" s="817"/>
      <c r="DVT145" s="817"/>
      <c r="DVU145" s="817"/>
      <c r="DVV145" s="817"/>
      <c r="DVW145" s="817"/>
      <c r="DVX145" s="817"/>
      <c r="DVY145" s="817"/>
      <c r="DVZ145" s="817"/>
      <c r="DWA145" s="817"/>
      <c r="DWB145" s="817"/>
      <c r="DWC145" s="817"/>
      <c r="DWD145" s="817"/>
      <c r="DWE145" s="817"/>
      <c r="DWF145" s="817"/>
      <c r="DWG145" s="817"/>
      <c r="DWH145" s="817"/>
      <c r="DWI145" s="817"/>
      <c r="DWJ145" s="817"/>
      <c r="DWK145" s="817"/>
      <c r="DWL145" s="817"/>
      <c r="DWM145" s="817"/>
      <c r="DWN145" s="817"/>
      <c r="DWO145" s="817"/>
      <c r="DWP145" s="817"/>
      <c r="DWQ145" s="817"/>
      <c r="DWR145" s="817"/>
      <c r="DWS145" s="817"/>
      <c r="DWT145" s="817"/>
      <c r="DWU145" s="817"/>
      <c r="DWV145" s="817"/>
      <c r="DWW145" s="817"/>
      <c r="DWX145" s="817"/>
      <c r="DWY145" s="817"/>
      <c r="DWZ145" s="817"/>
      <c r="DXA145" s="817"/>
      <c r="DXB145" s="817"/>
      <c r="DXC145" s="817"/>
      <c r="DXD145" s="817"/>
      <c r="DXE145" s="817"/>
      <c r="DXF145" s="817"/>
      <c r="DXG145" s="817"/>
      <c r="DXH145" s="817"/>
      <c r="DXI145" s="817"/>
      <c r="DXJ145" s="817"/>
      <c r="DXK145" s="817"/>
      <c r="DXL145" s="817"/>
      <c r="DXM145" s="817"/>
      <c r="DXN145" s="817"/>
      <c r="DXO145" s="817"/>
      <c r="DXP145" s="817"/>
      <c r="DXQ145" s="817"/>
      <c r="DXR145" s="817"/>
      <c r="DXS145" s="817"/>
      <c r="DXT145" s="817"/>
      <c r="DXU145" s="817"/>
      <c r="DXV145" s="817"/>
      <c r="DXW145" s="817"/>
      <c r="DXX145" s="817"/>
      <c r="DXY145" s="817"/>
      <c r="DXZ145" s="817"/>
      <c r="DYA145" s="817"/>
      <c r="DYB145" s="817"/>
      <c r="DYC145" s="817"/>
      <c r="DYD145" s="817"/>
      <c r="DYE145" s="817"/>
      <c r="DYF145" s="817"/>
      <c r="DYG145" s="817"/>
      <c r="DYH145" s="817"/>
      <c r="DYI145" s="817"/>
      <c r="DYJ145" s="817"/>
      <c r="DYK145" s="817"/>
      <c r="DYL145" s="817"/>
      <c r="DYM145" s="817"/>
      <c r="DYN145" s="817"/>
      <c r="DYO145" s="817"/>
      <c r="DYP145" s="817"/>
      <c r="DYQ145" s="817"/>
      <c r="DYR145" s="817"/>
      <c r="DYS145" s="817"/>
      <c r="DYT145" s="817"/>
      <c r="DYU145" s="817"/>
      <c r="DYV145" s="817"/>
      <c r="DYW145" s="817"/>
      <c r="DYX145" s="817"/>
      <c r="DYY145" s="817"/>
      <c r="DYZ145" s="817"/>
      <c r="DZA145" s="817"/>
      <c r="DZB145" s="817"/>
      <c r="DZC145" s="817"/>
      <c r="DZD145" s="817"/>
      <c r="DZE145" s="817"/>
      <c r="DZF145" s="817"/>
      <c r="DZG145" s="817"/>
      <c r="DZH145" s="817"/>
      <c r="DZI145" s="817"/>
      <c r="DZJ145" s="817"/>
      <c r="DZK145" s="817"/>
      <c r="DZL145" s="817"/>
      <c r="DZM145" s="817"/>
      <c r="DZN145" s="817"/>
      <c r="DZO145" s="817"/>
      <c r="DZP145" s="817"/>
      <c r="DZQ145" s="817"/>
      <c r="DZR145" s="817"/>
      <c r="DZS145" s="817"/>
      <c r="DZT145" s="817"/>
      <c r="DZU145" s="817"/>
      <c r="DZV145" s="817"/>
      <c r="DZW145" s="817"/>
      <c r="DZX145" s="817"/>
      <c r="DZY145" s="817"/>
      <c r="DZZ145" s="817"/>
      <c r="EAA145" s="817"/>
      <c r="EAB145" s="817"/>
      <c r="EAC145" s="817"/>
      <c r="EAD145" s="817"/>
      <c r="EAE145" s="817"/>
      <c r="EAF145" s="817"/>
      <c r="EAG145" s="817"/>
      <c r="EAH145" s="817"/>
      <c r="EAI145" s="817"/>
      <c r="EAJ145" s="817"/>
      <c r="EAK145" s="817"/>
      <c r="EAL145" s="817"/>
      <c r="EAM145" s="817"/>
      <c r="EAN145" s="817"/>
      <c r="EAO145" s="817"/>
      <c r="EAP145" s="817"/>
      <c r="EAQ145" s="817"/>
      <c r="EAR145" s="817"/>
      <c r="EAS145" s="817"/>
      <c r="EAT145" s="817"/>
      <c r="EAU145" s="817"/>
      <c r="EAV145" s="817"/>
      <c r="EAW145" s="817"/>
      <c r="EAX145" s="817"/>
      <c r="EAY145" s="817"/>
      <c r="EAZ145" s="817"/>
      <c r="EBA145" s="817"/>
      <c r="EBB145" s="817"/>
      <c r="EBC145" s="817"/>
      <c r="EBD145" s="817"/>
      <c r="EBE145" s="817"/>
      <c r="EBF145" s="817"/>
      <c r="EBG145" s="817"/>
      <c r="EBH145" s="817"/>
      <c r="EBI145" s="817"/>
      <c r="EBJ145" s="817"/>
      <c r="EBK145" s="817"/>
      <c r="EBL145" s="817"/>
      <c r="EBM145" s="817"/>
      <c r="EBN145" s="817"/>
      <c r="EBO145" s="817"/>
      <c r="EBP145" s="817"/>
      <c r="EBQ145" s="817"/>
      <c r="EBR145" s="817"/>
      <c r="EBS145" s="817"/>
      <c r="EBT145" s="817"/>
      <c r="EBU145" s="817"/>
      <c r="EBV145" s="817"/>
      <c r="EBW145" s="817"/>
      <c r="EBX145" s="817"/>
      <c r="EBY145" s="817"/>
      <c r="EBZ145" s="817"/>
      <c r="ECA145" s="817"/>
      <c r="ECB145" s="817"/>
      <c r="ECC145" s="817"/>
      <c r="ECD145" s="817"/>
      <c r="ECE145" s="817"/>
      <c r="ECF145" s="817"/>
      <c r="ECG145" s="817"/>
      <c r="ECH145" s="817"/>
      <c r="ECI145" s="817"/>
      <c r="ECJ145" s="817"/>
      <c r="ECK145" s="817"/>
      <c r="ECL145" s="817"/>
      <c r="ECM145" s="817"/>
      <c r="ECN145" s="817"/>
      <c r="ECO145" s="817"/>
      <c r="ECP145" s="817"/>
      <c r="ECQ145" s="817"/>
      <c r="ECR145" s="817"/>
      <c r="ECS145" s="817"/>
      <c r="ECT145" s="817"/>
      <c r="ECU145" s="817"/>
      <c r="ECV145" s="817"/>
      <c r="ECW145" s="817"/>
      <c r="ECX145" s="817"/>
      <c r="ECY145" s="817"/>
      <c r="ECZ145" s="817"/>
      <c r="EDA145" s="817"/>
      <c r="EDB145" s="817"/>
      <c r="EDC145" s="817"/>
      <c r="EDD145" s="817"/>
      <c r="EDE145" s="817"/>
      <c r="EDF145" s="817"/>
      <c r="EDG145" s="817"/>
      <c r="EDH145" s="817"/>
      <c r="EDI145" s="817"/>
      <c r="EDJ145" s="817"/>
      <c r="EDK145" s="817"/>
      <c r="EDL145" s="817"/>
      <c r="EDM145" s="817"/>
      <c r="EDN145" s="817"/>
      <c r="EDO145" s="817"/>
      <c r="EDP145" s="817"/>
      <c r="EDQ145" s="817"/>
      <c r="EDR145" s="817"/>
      <c r="EDS145" s="817"/>
      <c r="EDT145" s="817"/>
      <c r="EDU145" s="817"/>
      <c r="EDV145" s="817"/>
      <c r="EDW145" s="817"/>
      <c r="EDX145" s="817"/>
      <c r="EDY145" s="817"/>
      <c r="EDZ145" s="817"/>
      <c r="EEA145" s="817"/>
      <c r="EEB145" s="817"/>
      <c r="EEC145" s="817"/>
      <c r="EED145" s="817"/>
      <c r="EEE145" s="817"/>
      <c r="EEF145" s="817"/>
      <c r="EEG145" s="817"/>
      <c r="EEH145" s="817"/>
      <c r="EEI145" s="817"/>
      <c r="EEJ145" s="817"/>
      <c r="EEK145" s="817"/>
      <c r="EEL145" s="817"/>
      <c r="EEM145" s="817"/>
      <c r="EEN145" s="817"/>
      <c r="EEO145" s="817"/>
      <c r="EEP145" s="817"/>
      <c r="EEQ145" s="817"/>
      <c r="EER145" s="817"/>
      <c r="EES145" s="817"/>
      <c r="EET145" s="817"/>
      <c r="EEU145" s="817"/>
      <c r="EEV145" s="817"/>
      <c r="EEW145" s="817"/>
      <c r="EEX145" s="817"/>
      <c r="EEY145" s="817"/>
      <c r="EEZ145" s="817"/>
      <c r="EFA145" s="817"/>
      <c r="EFB145" s="817"/>
      <c r="EFC145" s="817"/>
      <c r="EFD145" s="817"/>
      <c r="EFE145" s="817"/>
      <c r="EFF145" s="817"/>
      <c r="EFG145" s="817"/>
      <c r="EFH145" s="817"/>
      <c r="EFI145" s="817"/>
      <c r="EFJ145" s="817"/>
      <c r="EFK145" s="817"/>
      <c r="EFL145" s="817"/>
      <c r="EFM145" s="817"/>
      <c r="EFN145" s="817"/>
      <c r="EFO145" s="817"/>
      <c r="EFP145" s="817"/>
      <c r="EFQ145" s="817"/>
      <c r="EFR145" s="817"/>
      <c r="EFS145" s="817"/>
      <c r="EFT145" s="817"/>
      <c r="EFU145" s="817"/>
      <c r="EFV145" s="817"/>
      <c r="EFW145" s="817"/>
      <c r="EFX145" s="817"/>
      <c r="EFY145" s="817"/>
      <c r="EFZ145" s="817"/>
      <c r="EGA145" s="817"/>
      <c r="EGB145" s="817"/>
      <c r="EGC145" s="817"/>
      <c r="EGD145" s="817"/>
      <c r="EGE145" s="817"/>
      <c r="EGF145" s="817"/>
      <c r="EGG145" s="817"/>
      <c r="EGH145" s="817"/>
      <c r="EGI145" s="817"/>
      <c r="EGJ145" s="817"/>
      <c r="EGK145" s="817"/>
      <c r="EGL145" s="817"/>
      <c r="EGM145" s="817"/>
      <c r="EGN145" s="817"/>
      <c r="EGO145" s="817"/>
      <c r="EGP145" s="817"/>
      <c r="EGQ145" s="817"/>
      <c r="EGR145" s="817"/>
      <c r="EGS145" s="817"/>
      <c r="EGT145" s="817"/>
      <c r="EGU145" s="817"/>
      <c r="EGV145" s="817"/>
      <c r="EGW145" s="817"/>
      <c r="EGX145" s="817"/>
      <c r="EGY145" s="817"/>
      <c r="EGZ145" s="817"/>
      <c r="EHA145" s="817"/>
      <c r="EHB145" s="817"/>
      <c r="EHC145" s="817"/>
      <c r="EHD145" s="817"/>
      <c r="EHE145" s="817"/>
      <c r="EHF145" s="817"/>
      <c r="EHG145" s="817"/>
      <c r="EHH145" s="817"/>
      <c r="EHI145" s="817"/>
      <c r="EHJ145" s="817"/>
      <c r="EHK145" s="817"/>
      <c r="EHL145" s="817"/>
      <c r="EHM145" s="817"/>
      <c r="EHN145" s="817"/>
      <c r="EHO145" s="817"/>
      <c r="EHP145" s="817"/>
      <c r="EHQ145" s="817"/>
      <c r="EHR145" s="817"/>
      <c r="EHS145" s="817"/>
      <c r="EHT145" s="817"/>
      <c r="EHU145" s="817"/>
      <c r="EHV145" s="817"/>
      <c r="EHW145" s="817"/>
      <c r="EHX145" s="817"/>
      <c r="EHY145" s="817"/>
      <c r="EHZ145" s="817"/>
      <c r="EIA145" s="817"/>
      <c r="EIB145" s="817"/>
      <c r="EIC145" s="817"/>
      <c r="EID145" s="817"/>
      <c r="EIE145" s="817"/>
      <c r="EIF145" s="817"/>
      <c r="EIG145" s="817"/>
      <c r="EIH145" s="817"/>
      <c r="EII145" s="817"/>
      <c r="EIJ145" s="817"/>
      <c r="EIK145" s="817"/>
      <c r="EIL145" s="817"/>
      <c r="EIM145" s="817"/>
      <c r="EIN145" s="817"/>
      <c r="EIO145" s="817"/>
      <c r="EIP145" s="817"/>
      <c r="EIQ145" s="817"/>
      <c r="EIR145" s="817"/>
      <c r="EIS145" s="817"/>
      <c r="EIT145" s="817"/>
      <c r="EIU145" s="817"/>
      <c r="EIV145" s="817"/>
      <c r="EIW145" s="817"/>
      <c r="EIX145" s="817"/>
      <c r="EIY145" s="817"/>
      <c r="EIZ145" s="817"/>
      <c r="EJA145" s="817"/>
      <c r="EJB145" s="817"/>
      <c r="EJC145" s="817"/>
      <c r="EJD145" s="817"/>
      <c r="EJE145" s="817"/>
      <c r="EJF145" s="817"/>
      <c r="EJG145" s="817"/>
      <c r="EJH145" s="817"/>
      <c r="EJI145" s="817"/>
      <c r="EJJ145" s="817"/>
      <c r="EJK145" s="817"/>
      <c r="EJL145" s="817"/>
      <c r="EJM145" s="817"/>
      <c r="EJN145" s="817"/>
      <c r="EJO145" s="817"/>
      <c r="EJP145" s="817"/>
      <c r="EJQ145" s="817"/>
      <c r="EJR145" s="817"/>
      <c r="EJS145" s="817"/>
      <c r="EJT145" s="817"/>
      <c r="EJU145" s="817"/>
      <c r="EJV145" s="817"/>
      <c r="EJW145" s="817"/>
      <c r="EJX145" s="817"/>
      <c r="EJY145" s="817"/>
      <c r="EJZ145" s="817"/>
      <c r="EKA145" s="817"/>
      <c r="EKB145" s="817"/>
      <c r="EKC145" s="817"/>
      <c r="EKD145" s="817"/>
      <c r="EKE145" s="817"/>
      <c r="EKF145" s="817"/>
      <c r="EKG145" s="817"/>
      <c r="EKH145" s="817"/>
      <c r="EKI145" s="817"/>
      <c r="EKJ145" s="817"/>
      <c r="EKK145" s="817"/>
      <c r="EKL145" s="817"/>
      <c r="EKM145" s="817"/>
      <c r="EKN145" s="817"/>
      <c r="EKO145" s="817"/>
      <c r="EKP145" s="817"/>
      <c r="EKQ145" s="817"/>
      <c r="EKR145" s="817"/>
      <c r="EKS145" s="817"/>
      <c r="EKT145" s="817"/>
      <c r="EKU145" s="817"/>
      <c r="EKV145" s="817"/>
      <c r="EKW145" s="817"/>
      <c r="EKX145" s="817"/>
      <c r="EKY145" s="817"/>
      <c r="EKZ145" s="817"/>
      <c r="ELA145" s="817"/>
      <c r="ELB145" s="817"/>
      <c r="ELC145" s="817"/>
      <c r="ELD145" s="817"/>
      <c r="ELE145" s="817"/>
      <c r="ELF145" s="817"/>
      <c r="ELG145" s="817"/>
      <c r="ELH145" s="817"/>
      <c r="ELI145" s="817"/>
      <c r="ELJ145" s="817"/>
      <c r="ELK145" s="817"/>
      <c r="ELL145" s="817"/>
      <c r="ELM145" s="817"/>
      <c r="ELN145" s="817"/>
      <c r="ELO145" s="817"/>
      <c r="ELP145" s="817"/>
      <c r="ELQ145" s="817"/>
      <c r="ELR145" s="817"/>
      <c r="ELS145" s="817"/>
      <c r="ELT145" s="817"/>
      <c r="ELU145" s="817"/>
      <c r="ELV145" s="817"/>
      <c r="ELW145" s="817"/>
      <c r="ELX145" s="817"/>
      <c r="ELY145" s="817"/>
      <c r="ELZ145" s="817"/>
      <c r="EMA145" s="817"/>
      <c r="EMB145" s="817"/>
      <c r="EMC145" s="817"/>
      <c r="EMD145" s="817"/>
      <c r="EME145" s="817"/>
      <c r="EMF145" s="817"/>
      <c r="EMG145" s="817"/>
      <c r="EMH145" s="817"/>
      <c r="EMI145" s="817"/>
      <c r="EMJ145" s="817"/>
      <c r="EMK145" s="817"/>
      <c r="EML145" s="817"/>
      <c r="EMM145" s="817"/>
      <c r="EMN145" s="817"/>
      <c r="EMO145" s="817"/>
      <c r="EMP145" s="817"/>
      <c r="EMQ145" s="817"/>
      <c r="EMR145" s="817"/>
      <c r="EMS145" s="817"/>
      <c r="EMT145" s="817"/>
      <c r="EMU145" s="817"/>
      <c r="EMV145" s="817"/>
      <c r="EMW145" s="817"/>
      <c r="EMX145" s="817"/>
      <c r="EMY145" s="817"/>
      <c r="EMZ145" s="817"/>
      <c r="ENA145" s="817"/>
      <c r="ENB145" s="817"/>
      <c r="ENC145" s="817"/>
      <c r="END145" s="817"/>
      <c r="ENE145" s="817"/>
      <c r="ENF145" s="817"/>
      <c r="ENG145" s="817"/>
      <c r="ENH145" s="817"/>
      <c r="ENI145" s="817"/>
      <c r="ENJ145" s="817"/>
      <c r="ENK145" s="817"/>
      <c r="ENL145" s="817"/>
      <c r="ENM145" s="817"/>
      <c r="ENN145" s="817"/>
      <c r="ENO145" s="817"/>
      <c r="ENP145" s="817"/>
      <c r="ENQ145" s="817"/>
      <c r="ENR145" s="817"/>
      <c r="ENS145" s="817"/>
      <c r="ENT145" s="817"/>
      <c r="ENU145" s="817"/>
      <c r="ENV145" s="817"/>
      <c r="ENW145" s="817"/>
      <c r="ENX145" s="817"/>
      <c r="ENY145" s="817"/>
      <c r="ENZ145" s="817"/>
      <c r="EOA145" s="817"/>
      <c r="EOB145" s="817"/>
      <c r="EOC145" s="817"/>
      <c r="EOD145" s="817"/>
      <c r="EOE145" s="817"/>
      <c r="EOF145" s="817"/>
      <c r="EOG145" s="817"/>
      <c r="EOH145" s="817"/>
      <c r="EOI145" s="817"/>
      <c r="EOJ145" s="817"/>
      <c r="EOK145" s="817"/>
      <c r="EOL145" s="817"/>
      <c r="EOM145" s="817"/>
      <c r="EON145" s="817"/>
      <c r="EOO145" s="817"/>
      <c r="EOP145" s="817"/>
      <c r="EOQ145" s="817"/>
      <c r="EOR145" s="817"/>
      <c r="EOS145" s="817"/>
      <c r="EOT145" s="817"/>
      <c r="EOU145" s="817"/>
      <c r="EOV145" s="817"/>
      <c r="EOW145" s="817"/>
      <c r="EOX145" s="817"/>
      <c r="EOY145" s="817"/>
      <c r="EOZ145" s="817"/>
      <c r="EPA145" s="817"/>
      <c r="EPB145" s="817"/>
      <c r="EPC145" s="817"/>
      <c r="EPD145" s="817"/>
      <c r="EPE145" s="817"/>
      <c r="EPF145" s="817"/>
      <c r="EPG145" s="817"/>
      <c r="EPH145" s="817"/>
      <c r="EPI145" s="817"/>
      <c r="EPJ145" s="817"/>
      <c r="EPK145" s="817"/>
      <c r="EPL145" s="817"/>
      <c r="EPM145" s="817"/>
      <c r="EPN145" s="817"/>
      <c r="EPO145" s="817"/>
      <c r="EPP145" s="817"/>
      <c r="EPQ145" s="817"/>
      <c r="EPR145" s="817"/>
      <c r="EPS145" s="817"/>
      <c r="EPT145" s="817"/>
      <c r="EPU145" s="817"/>
      <c r="EPV145" s="817"/>
      <c r="EPW145" s="817"/>
      <c r="EPX145" s="817"/>
      <c r="EPY145" s="817"/>
      <c r="EPZ145" s="817"/>
      <c r="EQA145" s="817"/>
      <c r="EQB145" s="817"/>
      <c r="EQC145" s="817"/>
      <c r="EQD145" s="817"/>
      <c r="EQE145" s="817"/>
      <c r="EQF145" s="817"/>
      <c r="EQG145" s="817"/>
      <c r="EQH145" s="817"/>
      <c r="EQI145" s="817"/>
      <c r="EQJ145" s="817"/>
      <c r="EQK145" s="817"/>
      <c r="EQL145" s="817"/>
      <c r="EQM145" s="817"/>
      <c r="EQN145" s="817"/>
      <c r="EQO145" s="817"/>
      <c r="EQP145" s="817"/>
      <c r="EQQ145" s="817"/>
      <c r="EQR145" s="817"/>
      <c r="EQS145" s="817"/>
      <c r="EQT145" s="817"/>
      <c r="EQU145" s="817"/>
      <c r="EQV145" s="817"/>
      <c r="EQW145" s="817"/>
      <c r="EQX145" s="817"/>
      <c r="EQY145" s="817"/>
      <c r="EQZ145" s="817"/>
      <c r="ERA145" s="817"/>
      <c r="ERB145" s="817"/>
      <c r="ERC145" s="817"/>
      <c r="ERD145" s="817"/>
      <c r="ERE145" s="817"/>
      <c r="ERF145" s="817"/>
      <c r="ERG145" s="817"/>
      <c r="ERH145" s="817"/>
      <c r="ERI145" s="817"/>
      <c r="ERJ145" s="817"/>
      <c r="ERK145" s="817"/>
      <c r="ERL145" s="817"/>
      <c r="ERM145" s="817"/>
      <c r="ERN145" s="817"/>
      <c r="ERO145" s="817"/>
      <c r="ERP145" s="817"/>
      <c r="ERQ145" s="817"/>
      <c r="ERR145" s="817"/>
      <c r="ERS145" s="817"/>
      <c r="ERT145" s="817"/>
      <c r="ERU145" s="817"/>
      <c r="ERV145" s="817"/>
      <c r="ERW145" s="817"/>
      <c r="ERX145" s="817"/>
      <c r="ERY145" s="817"/>
      <c r="ERZ145" s="817"/>
      <c r="ESA145" s="817"/>
      <c r="ESB145" s="817"/>
      <c r="ESC145" s="817"/>
      <c r="ESD145" s="817"/>
      <c r="ESE145" s="817"/>
      <c r="ESF145" s="817"/>
      <c r="ESG145" s="817"/>
      <c r="ESH145" s="817"/>
      <c r="ESI145" s="817"/>
      <c r="ESJ145" s="817"/>
      <c r="ESK145" s="817"/>
      <c r="ESL145" s="817"/>
      <c r="ESM145" s="817"/>
      <c r="ESN145" s="817"/>
      <c r="ESO145" s="817"/>
      <c r="ESP145" s="817"/>
      <c r="ESQ145" s="817"/>
      <c r="ESR145" s="817"/>
      <c r="ESS145" s="817"/>
      <c r="EST145" s="817"/>
      <c r="ESU145" s="817"/>
      <c r="ESV145" s="817"/>
      <c r="ESW145" s="817"/>
      <c r="ESX145" s="817"/>
      <c r="ESY145" s="817"/>
      <c r="ESZ145" s="817"/>
      <c r="ETA145" s="817"/>
      <c r="ETB145" s="817"/>
      <c r="ETC145" s="817"/>
      <c r="ETD145" s="817"/>
      <c r="ETE145" s="817"/>
      <c r="ETF145" s="817"/>
      <c r="ETG145" s="817"/>
      <c r="ETH145" s="817"/>
      <c r="ETI145" s="817"/>
      <c r="ETJ145" s="817"/>
      <c r="ETK145" s="817"/>
      <c r="ETL145" s="817"/>
      <c r="ETM145" s="817"/>
      <c r="ETN145" s="817"/>
      <c r="ETO145" s="817"/>
      <c r="ETP145" s="817"/>
      <c r="ETQ145" s="817"/>
      <c r="ETR145" s="817"/>
      <c r="ETS145" s="817"/>
      <c r="ETT145" s="817"/>
      <c r="ETU145" s="817"/>
      <c r="ETV145" s="817"/>
      <c r="ETW145" s="817"/>
      <c r="ETX145" s="817"/>
      <c r="ETY145" s="817"/>
      <c r="ETZ145" s="817"/>
      <c r="EUA145" s="817"/>
      <c r="EUB145" s="817"/>
      <c r="EUC145" s="817"/>
      <c r="EUD145" s="817"/>
      <c r="EUE145" s="817"/>
      <c r="EUF145" s="817"/>
      <c r="EUG145" s="817"/>
      <c r="EUH145" s="817"/>
      <c r="EUI145" s="817"/>
      <c r="EUJ145" s="817"/>
      <c r="EUK145" s="817"/>
      <c r="EUL145" s="817"/>
      <c r="EUM145" s="817"/>
      <c r="EUN145" s="817"/>
      <c r="EUO145" s="817"/>
      <c r="EUP145" s="817"/>
      <c r="EUQ145" s="817"/>
      <c r="EUR145" s="817"/>
      <c r="EUS145" s="817"/>
      <c r="EUT145" s="817"/>
      <c r="EUU145" s="817"/>
      <c r="EUV145" s="817"/>
      <c r="EUW145" s="817"/>
      <c r="EUX145" s="817"/>
      <c r="EUY145" s="817"/>
      <c r="EUZ145" s="817"/>
      <c r="EVA145" s="817"/>
      <c r="EVB145" s="817"/>
      <c r="EVC145" s="817"/>
      <c r="EVD145" s="817"/>
      <c r="EVE145" s="817"/>
      <c r="EVF145" s="817"/>
      <c r="EVG145" s="817"/>
      <c r="EVH145" s="817"/>
      <c r="EVI145" s="817"/>
      <c r="EVJ145" s="817"/>
      <c r="EVK145" s="817"/>
      <c r="EVL145" s="817"/>
      <c r="EVM145" s="817"/>
      <c r="EVN145" s="817"/>
      <c r="EVO145" s="817"/>
      <c r="EVP145" s="817"/>
      <c r="EVQ145" s="817"/>
      <c r="EVR145" s="817"/>
      <c r="EVS145" s="817"/>
      <c r="EVT145" s="817"/>
      <c r="EVU145" s="817"/>
      <c r="EVV145" s="817"/>
      <c r="EVW145" s="817"/>
      <c r="EVX145" s="817"/>
      <c r="EVY145" s="817"/>
      <c r="EVZ145" s="817"/>
      <c r="EWA145" s="817"/>
      <c r="EWB145" s="817"/>
      <c r="EWC145" s="817"/>
      <c r="EWD145" s="817"/>
      <c r="EWE145" s="817"/>
      <c r="EWF145" s="817"/>
      <c r="EWG145" s="817"/>
      <c r="EWH145" s="817"/>
      <c r="EWI145" s="817"/>
      <c r="EWJ145" s="817"/>
      <c r="EWK145" s="817"/>
      <c r="EWL145" s="817"/>
      <c r="EWM145" s="817"/>
      <c r="EWN145" s="817"/>
      <c r="EWO145" s="817"/>
      <c r="EWP145" s="817"/>
      <c r="EWQ145" s="817"/>
      <c r="EWR145" s="817"/>
      <c r="EWS145" s="817"/>
      <c r="EWT145" s="817"/>
      <c r="EWU145" s="817"/>
      <c r="EWV145" s="817"/>
      <c r="EWW145" s="817"/>
      <c r="EWX145" s="817"/>
      <c r="EWY145" s="817"/>
      <c r="EWZ145" s="817"/>
      <c r="EXA145" s="817"/>
      <c r="EXB145" s="817"/>
      <c r="EXC145" s="817"/>
      <c r="EXD145" s="817"/>
      <c r="EXE145" s="817"/>
      <c r="EXF145" s="817"/>
      <c r="EXG145" s="817"/>
      <c r="EXH145" s="817"/>
      <c r="EXI145" s="817"/>
      <c r="EXJ145" s="817"/>
      <c r="EXK145" s="817"/>
      <c r="EXL145" s="817"/>
      <c r="EXM145" s="817"/>
      <c r="EXN145" s="817"/>
      <c r="EXO145" s="817"/>
      <c r="EXP145" s="817"/>
      <c r="EXQ145" s="817"/>
      <c r="EXR145" s="817"/>
      <c r="EXS145" s="817"/>
      <c r="EXT145" s="817"/>
      <c r="EXU145" s="817"/>
      <c r="EXV145" s="817"/>
      <c r="EXW145" s="817"/>
      <c r="EXX145" s="817"/>
      <c r="EXY145" s="817"/>
      <c r="EXZ145" s="817"/>
      <c r="EYA145" s="817"/>
      <c r="EYB145" s="817"/>
      <c r="EYC145" s="817"/>
      <c r="EYD145" s="817"/>
      <c r="EYE145" s="817"/>
      <c r="EYF145" s="817"/>
      <c r="EYG145" s="817"/>
      <c r="EYH145" s="817"/>
      <c r="EYI145" s="817"/>
      <c r="EYJ145" s="817"/>
      <c r="EYK145" s="817"/>
      <c r="EYL145" s="817"/>
      <c r="EYM145" s="817"/>
      <c r="EYN145" s="817"/>
      <c r="EYO145" s="817"/>
      <c r="EYP145" s="817"/>
      <c r="EYQ145" s="817"/>
      <c r="EYR145" s="817"/>
      <c r="EYS145" s="817"/>
      <c r="EYT145" s="817"/>
      <c r="EYU145" s="817"/>
      <c r="EYV145" s="817"/>
      <c r="EYW145" s="817"/>
      <c r="EYX145" s="817"/>
      <c r="EYY145" s="817"/>
      <c r="EYZ145" s="817"/>
      <c r="EZA145" s="817"/>
      <c r="EZB145" s="817"/>
      <c r="EZC145" s="817"/>
      <c r="EZD145" s="817"/>
      <c r="EZE145" s="817"/>
      <c r="EZF145" s="817"/>
      <c r="EZG145" s="817"/>
      <c r="EZH145" s="817"/>
      <c r="EZI145" s="817"/>
      <c r="EZJ145" s="817"/>
      <c r="EZK145" s="817"/>
      <c r="EZL145" s="817"/>
      <c r="EZM145" s="817"/>
      <c r="EZN145" s="817"/>
      <c r="EZO145" s="817"/>
      <c r="EZP145" s="817"/>
      <c r="EZQ145" s="817"/>
      <c r="EZR145" s="817"/>
      <c r="EZS145" s="817"/>
      <c r="EZT145" s="817"/>
      <c r="EZU145" s="817"/>
      <c r="EZV145" s="817"/>
      <c r="EZW145" s="817"/>
      <c r="EZX145" s="817"/>
      <c r="EZY145" s="817"/>
      <c r="EZZ145" s="817"/>
      <c r="FAA145" s="817"/>
      <c r="FAB145" s="817"/>
      <c r="FAC145" s="817"/>
      <c r="FAD145" s="817"/>
      <c r="FAE145" s="817"/>
      <c r="FAF145" s="817"/>
      <c r="FAG145" s="817"/>
      <c r="FAH145" s="817"/>
      <c r="FAI145" s="817"/>
      <c r="FAJ145" s="817"/>
      <c r="FAK145" s="817"/>
      <c r="FAL145" s="817"/>
      <c r="FAM145" s="817"/>
      <c r="FAN145" s="817"/>
      <c r="FAO145" s="817"/>
      <c r="FAP145" s="817"/>
      <c r="FAQ145" s="817"/>
      <c r="FAR145" s="817"/>
      <c r="FAS145" s="817"/>
      <c r="FAT145" s="817"/>
      <c r="FAU145" s="817"/>
      <c r="FAV145" s="817"/>
      <c r="FAW145" s="817"/>
      <c r="FAX145" s="817"/>
      <c r="FAY145" s="817"/>
      <c r="FAZ145" s="817"/>
      <c r="FBA145" s="817"/>
      <c r="FBB145" s="817"/>
      <c r="FBC145" s="817"/>
      <c r="FBD145" s="817"/>
      <c r="FBE145" s="817"/>
      <c r="FBF145" s="817"/>
      <c r="FBG145" s="817"/>
      <c r="FBH145" s="817"/>
      <c r="FBI145" s="817"/>
      <c r="FBJ145" s="817"/>
      <c r="FBK145" s="817"/>
      <c r="FBL145" s="817"/>
      <c r="FBM145" s="817"/>
      <c r="FBN145" s="817"/>
      <c r="FBO145" s="817"/>
      <c r="FBP145" s="817"/>
      <c r="FBQ145" s="817"/>
      <c r="FBR145" s="817"/>
      <c r="FBS145" s="817"/>
      <c r="FBT145" s="817"/>
      <c r="FBU145" s="817"/>
      <c r="FBV145" s="817"/>
      <c r="FBW145" s="817"/>
      <c r="FBX145" s="817"/>
      <c r="FBY145" s="817"/>
      <c r="FBZ145" s="817"/>
      <c r="FCA145" s="817"/>
      <c r="FCB145" s="817"/>
      <c r="FCC145" s="817"/>
      <c r="FCD145" s="817"/>
      <c r="FCE145" s="817"/>
      <c r="FCF145" s="817"/>
      <c r="FCG145" s="817"/>
      <c r="FCH145" s="817"/>
      <c r="FCI145" s="817"/>
      <c r="FCJ145" s="817"/>
      <c r="FCK145" s="817"/>
      <c r="FCL145" s="817"/>
      <c r="FCM145" s="817"/>
      <c r="FCN145" s="817"/>
      <c r="FCO145" s="817"/>
      <c r="FCP145" s="817"/>
      <c r="FCQ145" s="817"/>
      <c r="FCR145" s="817"/>
      <c r="FCS145" s="817"/>
      <c r="FCT145" s="817"/>
      <c r="FCU145" s="817"/>
      <c r="FCV145" s="817"/>
      <c r="FCW145" s="817"/>
      <c r="FCX145" s="817"/>
      <c r="FCY145" s="817"/>
      <c r="FCZ145" s="817"/>
      <c r="FDA145" s="817"/>
      <c r="FDB145" s="817"/>
      <c r="FDC145" s="817"/>
      <c r="FDD145" s="817"/>
      <c r="FDE145" s="817"/>
      <c r="FDF145" s="817"/>
      <c r="FDG145" s="817"/>
      <c r="FDH145" s="817"/>
      <c r="FDI145" s="817"/>
      <c r="FDJ145" s="817"/>
      <c r="FDK145" s="817"/>
      <c r="FDL145" s="817"/>
      <c r="FDM145" s="817"/>
      <c r="FDN145" s="817"/>
      <c r="FDO145" s="817"/>
      <c r="FDP145" s="817"/>
      <c r="FDQ145" s="817"/>
      <c r="FDR145" s="817"/>
      <c r="FDS145" s="817"/>
      <c r="FDT145" s="817"/>
      <c r="FDU145" s="817"/>
      <c r="FDV145" s="817"/>
      <c r="FDW145" s="817"/>
      <c r="FDX145" s="817"/>
      <c r="FDY145" s="817"/>
      <c r="FDZ145" s="817"/>
      <c r="FEA145" s="817"/>
      <c r="FEB145" s="817"/>
      <c r="FEC145" s="817"/>
      <c r="FED145" s="817"/>
      <c r="FEE145" s="817"/>
      <c r="FEF145" s="817"/>
      <c r="FEG145" s="817"/>
      <c r="FEH145" s="817"/>
      <c r="FEI145" s="817"/>
      <c r="FEJ145" s="817"/>
      <c r="FEK145" s="817"/>
      <c r="FEL145" s="817"/>
      <c r="FEM145" s="817"/>
      <c r="FEN145" s="817"/>
      <c r="FEO145" s="817"/>
      <c r="FEP145" s="817"/>
      <c r="FEQ145" s="817"/>
      <c r="FER145" s="817"/>
      <c r="FES145" s="817"/>
      <c r="FET145" s="817"/>
      <c r="FEU145" s="817"/>
      <c r="FEV145" s="817"/>
      <c r="FEW145" s="817"/>
      <c r="FEX145" s="817"/>
      <c r="FEY145" s="817"/>
      <c r="FEZ145" s="817"/>
      <c r="FFA145" s="817"/>
      <c r="FFB145" s="817"/>
      <c r="FFC145" s="817"/>
      <c r="FFD145" s="817"/>
      <c r="FFE145" s="817"/>
      <c r="FFF145" s="817"/>
      <c r="FFG145" s="817"/>
      <c r="FFH145" s="817"/>
      <c r="FFI145" s="817"/>
      <c r="FFJ145" s="817"/>
      <c r="FFK145" s="817"/>
      <c r="FFL145" s="817"/>
      <c r="FFM145" s="817"/>
      <c r="FFN145" s="817"/>
      <c r="FFO145" s="817"/>
      <c r="FFP145" s="817"/>
      <c r="FFQ145" s="817"/>
      <c r="FFR145" s="817"/>
      <c r="FFS145" s="817"/>
      <c r="FFT145" s="817"/>
      <c r="FFU145" s="817"/>
      <c r="FFV145" s="817"/>
      <c r="FFW145" s="817"/>
      <c r="FFX145" s="817"/>
      <c r="FFY145" s="817"/>
      <c r="FFZ145" s="817"/>
      <c r="FGA145" s="817"/>
      <c r="FGB145" s="817"/>
      <c r="FGC145" s="817"/>
      <c r="FGD145" s="817"/>
      <c r="FGE145" s="817"/>
      <c r="FGF145" s="817"/>
      <c r="FGG145" s="817"/>
      <c r="FGH145" s="817"/>
      <c r="FGI145" s="817"/>
      <c r="FGJ145" s="817"/>
      <c r="FGK145" s="817"/>
      <c r="FGL145" s="817"/>
      <c r="FGM145" s="817"/>
      <c r="FGN145" s="817"/>
      <c r="FGO145" s="817"/>
      <c r="FGP145" s="817"/>
      <c r="FGQ145" s="817"/>
      <c r="FGR145" s="817"/>
      <c r="FGS145" s="817"/>
      <c r="FGT145" s="817"/>
      <c r="FGU145" s="817"/>
      <c r="FGV145" s="817"/>
      <c r="FGW145" s="817"/>
      <c r="FGX145" s="817"/>
      <c r="FGY145" s="817"/>
      <c r="FGZ145" s="817"/>
      <c r="FHA145" s="817"/>
      <c r="FHB145" s="817"/>
      <c r="FHC145" s="817"/>
      <c r="FHD145" s="817"/>
      <c r="FHE145" s="817"/>
      <c r="FHF145" s="817"/>
      <c r="FHG145" s="817"/>
      <c r="FHH145" s="817"/>
      <c r="FHI145" s="817"/>
      <c r="FHJ145" s="817"/>
      <c r="FHK145" s="817"/>
      <c r="FHL145" s="817"/>
      <c r="FHM145" s="817"/>
      <c r="FHN145" s="817"/>
      <c r="FHO145" s="817"/>
      <c r="FHP145" s="817"/>
      <c r="FHQ145" s="817"/>
      <c r="FHR145" s="817"/>
      <c r="FHS145" s="817"/>
      <c r="FHT145" s="817"/>
      <c r="FHU145" s="817"/>
      <c r="FHV145" s="817"/>
      <c r="FHW145" s="817"/>
      <c r="FHX145" s="817"/>
      <c r="FHY145" s="817"/>
      <c r="FHZ145" s="817"/>
      <c r="FIA145" s="817"/>
      <c r="FIB145" s="817"/>
      <c r="FIC145" s="817"/>
      <c r="FID145" s="817"/>
      <c r="FIE145" s="817"/>
      <c r="FIF145" s="817"/>
      <c r="FIG145" s="817"/>
      <c r="FIH145" s="817"/>
      <c r="FII145" s="817"/>
      <c r="FIJ145" s="817"/>
      <c r="FIK145" s="817"/>
      <c r="FIL145" s="817"/>
      <c r="FIM145" s="817"/>
      <c r="FIN145" s="817"/>
      <c r="FIO145" s="817"/>
      <c r="FIP145" s="817"/>
      <c r="FIQ145" s="817"/>
      <c r="FIR145" s="817"/>
      <c r="FIS145" s="817"/>
      <c r="FIT145" s="817"/>
      <c r="FIU145" s="817"/>
      <c r="FIV145" s="817"/>
      <c r="FIW145" s="817"/>
      <c r="FIX145" s="817"/>
      <c r="FIY145" s="817"/>
      <c r="FIZ145" s="817"/>
      <c r="FJA145" s="817"/>
      <c r="FJB145" s="817"/>
      <c r="FJC145" s="817"/>
      <c r="FJD145" s="817"/>
      <c r="FJE145" s="817"/>
      <c r="FJF145" s="817"/>
      <c r="FJG145" s="817"/>
      <c r="FJH145" s="817"/>
      <c r="FJI145" s="817"/>
      <c r="FJJ145" s="817"/>
      <c r="FJK145" s="817"/>
      <c r="FJL145" s="817"/>
      <c r="FJM145" s="817"/>
      <c r="FJN145" s="817"/>
      <c r="FJO145" s="817"/>
      <c r="FJP145" s="817"/>
      <c r="FJQ145" s="817"/>
      <c r="FJR145" s="817"/>
      <c r="FJS145" s="817"/>
      <c r="FJT145" s="817"/>
      <c r="FJU145" s="817"/>
      <c r="FJV145" s="817"/>
      <c r="FJW145" s="817"/>
      <c r="FJX145" s="817"/>
      <c r="FJY145" s="817"/>
      <c r="FJZ145" s="817"/>
      <c r="FKA145" s="817"/>
      <c r="FKB145" s="817"/>
      <c r="FKC145" s="817"/>
      <c r="FKD145" s="817"/>
      <c r="FKE145" s="817"/>
      <c r="FKF145" s="817"/>
      <c r="FKG145" s="817"/>
      <c r="FKH145" s="817"/>
      <c r="FKI145" s="817"/>
      <c r="FKJ145" s="817"/>
      <c r="FKK145" s="817"/>
      <c r="FKL145" s="817"/>
      <c r="FKM145" s="817"/>
      <c r="FKN145" s="817"/>
      <c r="FKO145" s="817"/>
      <c r="FKP145" s="817"/>
      <c r="FKQ145" s="817"/>
      <c r="FKR145" s="817"/>
      <c r="FKS145" s="817"/>
      <c r="FKT145" s="817"/>
      <c r="FKU145" s="817"/>
      <c r="FKV145" s="817"/>
      <c r="FKW145" s="817"/>
      <c r="FKX145" s="817"/>
      <c r="FKY145" s="817"/>
      <c r="FKZ145" s="817"/>
      <c r="FLA145" s="817"/>
      <c r="FLB145" s="817"/>
      <c r="FLC145" s="817"/>
      <c r="FLD145" s="817"/>
      <c r="FLE145" s="817"/>
      <c r="FLF145" s="817"/>
      <c r="FLG145" s="817"/>
      <c r="FLH145" s="817"/>
      <c r="FLI145" s="817"/>
      <c r="FLJ145" s="817"/>
      <c r="FLK145" s="817"/>
      <c r="FLL145" s="817"/>
      <c r="FLM145" s="817"/>
      <c r="FLN145" s="817"/>
      <c r="FLO145" s="817"/>
      <c r="FLP145" s="817"/>
      <c r="FLQ145" s="817"/>
      <c r="FLR145" s="817"/>
      <c r="FLS145" s="817"/>
      <c r="FLT145" s="817"/>
      <c r="FLU145" s="817"/>
      <c r="FLV145" s="817"/>
      <c r="FLW145" s="817"/>
      <c r="FLX145" s="817"/>
      <c r="FLY145" s="817"/>
      <c r="FLZ145" s="817"/>
      <c r="FMA145" s="817"/>
      <c r="FMB145" s="817"/>
      <c r="FMC145" s="817"/>
      <c r="FMD145" s="817"/>
      <c r="FME145" s="817"/>
      <c r="FMF145" s="817"/>
      <c r="FMG145" s="817"/>
      <c r="FMH145" s="817"/>
      <c r="FMI145" s="817"/>
      <c r="FMJ145" s="817"/>
      <c r="FMK145" s="817"/>
      <c r="FML145" s="817"/>
      <c r="FMM145" s="817"/>
      <c r="FMN145" s="817"/>
      <c r="FMO145" s="817"/>
      <c r="FMP145" s="817"/>
      <c r="FMQ145" s="817"/>
      <c r="FMR145" s="817"/>
      <c r="FMS145" s="817"/>
      <c r="FMT145" s="817"/>
      <c r="FMU145" s="817"/>
      <c r="FMV145" s="817"/>
      <c r="FMW145" s="817"/>
      <c r="FMX145" s="817"/>
      <c r="FMY145" s="817"/>
      <c r="FMZ145" s="817"/>
      <c r="FNA145" s="817"/>
      <c r="FNB145" s="817"/>
      <c r="FNC145" s="817"/>
      <c r="FND145" s="817"/>
      <c r="FNE145" s="817"/>
      <c r="FNF145" s="817"/>
      <c r="FNG145" s="817"/>
      <c r="FNH145" s="817"/>
      <c r="FNI145" s="817"/>
      <c r="FNJ145" s="817"/>
      <c r="FNK145" s="817"/>
      <c r="FNL145" s="817"/>
      <c r="FNM145" s="817"/>
      <c r="FNN145" s="817"/>
      <c r="FNO145" s="817"/>
      <c r="FNP145" s="817"/>
      <c r="FNQ145" s="817"/>
      <c r="FNR145" s="817"/>
      <c r="FNS145" s="817"/>
      <c r="FNT145" s="817"/>
      <c r="FNU145" s="817"/>
      <c r="FNV145" s="817"/>
      <c r="FNW145" s="817"/>
      <c r="FNX145" s="817"/>
      <c r="FNY145" s="817"/>
      <c r="FNZ145" s="817"/>
      <c r="FOA145" s="817"/>
      <c r="FOB145" s="817"/>
      <c r="FOC145" s="817"/>
      <c r="FOD145" s="817"/>
      <c r="FOE145" s="817"/>
      <c r="FOF145" s="817"/>
      <c r="FOG145" s="817"/>
      <c r="FOH145" s="817"/>
      <c r="FOI145" s="817"/>
      <c r="FOJ145" s="817"/>
      <c r="FOK145" s="817"/>
      <c r="FOL145" s="817"/>
      <c r="FOM145" s="817"/>
      <c r="FON145" s="817"/>
      <c r="FOO145" s="817"/>
      <c r="FOP145" s="817"/>
      <c r="FOQ145" s="817"/>
      <c r="FOR145" s="817"/>
      <c r="FOS145" s="817"/>
      <c r="FOT145" s="817"/>
      <c r="FOU145" s="817"/>
      <c r="FOV145" s="817"/>
      <c r="FOW145" s="817"/>
      <c r="FOX145" s="817"/>
      <c r="FOY145" s="817"/>
      <c r="FOZ145" s="817"/>
      <c r="FPA145" s="817"/>
      <c r="FPB145" s="817"/>
      <c r="FPC145" s="817"/>
      <c r="FPD145" s="817"/>
      <c r="FPE145" s="817"/>
      <c r="FPF145" s="817"/>
      <c r="FPG145" s="817"/>
      <c r="FPH145" s="817"/>
      <c r="FPI145" s="817"/>
      <c r="FPJ145" s="817"/>
      <c r="FPK145" s="817"/>
      <c r="FPL145" s="817"/>
      <c r="FPM145" s="817"/>
      <c r="FPN145" s="817"/>
      <c r="FPO145" s="817"/>
      <c r="FPP145" s="817"/>
      <c r="FPQ145" s="817"/>
      <c r="FPR145" s="817"/>
      <c r="FPS145" s="817"/>
      <c r="FPT145" s="817"/>
      <c r="FPU145" s="817"/>
      <c r="FPV145" s="817"/>
      <c r="FPW145" s="817"/>
      <c r="FPX145" s="817"/>
      <c r="FPY145" s="817"/>
      <c r="FPZ145" s="817"/>
      <c r="FQA145" s="817"/>
      <c r="FQB145" s="817"/>
      <c r="FQC145" s="817"/>
      <c r="FQD145" s="817"/>
      <c r="FQE145" s="817"/>
      <c r="FQF145" s="817"/>
      <c r="FQG145" s="817"/>
      <c r="FQH145" s="817"/>
      <c r="FQI145" s="817"/>
      <c r="FQJ145" s="817"/>
      <c r="FQK145" s="817"/>
      <c r="FQL145" s="817"/>
      <c r="FQM145" s="817"/>
      <c r="FQN145" s="817"/>
      <c r="FQO145" s="817"/>
      <c r="FQP145" s="817"/>
      <c r="FQQ145" s="817"/>
      <c r="FQR145" s="817"/>
      <c r="FQS145" s="817"/>
      <c r="FQT145" s="817"/>
      <c r="FQU145" s="817"/>
      <c r="FQV145" s="817"/>
      <c r="FQW145" s="817"/>
      <c r="FQX145" s="817"/>
      <c r="FQY145" s="817"/>
      <c r="FQZ145" s="817"/>
      <c r="FRA145" s="817"/>
      <c r="FRB145" s="817"/>
      <c r="FRC145" s="817"/>
      <c r="FRD145" s="817"/>
      <c r="FRE145" s="817"/>
      <c r="FRF145" s="817"/>
      <c r="FRG145" s="817"/>
      <c r="FRH145" s="817"/>
      <c r="FRI145" s="817"/>
      <c r="FRJ145" s="817"/>
      <c r="FRK145" s="817"/>
      <c r="FRL145" s="817"/>
      <c r="FRM145" s="817"/>
      <c r="FRN145" s="817"/>
      <c r="FRO145" s="817"/>
      <c r="FRP145" s="817"/>
      <c r="FRQ145" s="817"/>
      <c r="FRR145" s="817"/>
      <c r="FRS145" s="817"/>
      <c r="FRT145" s="817"/>
      <c r="FRU145" s="817"/>
      <c r="FRV145" s="817"/>
      <c r="FRW145" s="817"/>
      <c r="FRX145" s="817"/>
      <c r="FRY145" s="817"/>
      <c r="FRZ145" s="817"/>
      <c r="FSA145" s="817"/>
      <c r="FSB145" s="817"/>
      <c r="FSC145" s="817"/>
      <c r="FSD145" s="817"/>
      <c r="FSE145" s="817"/>
      <c r="FSF145" s="817"/>
      <c r="FSG145" s="817"/>
      <c r="FSH145" s="817"/>
      <c r="FSI145" s="817"/>
      <c r="FSJ145" s="817"/>
      <c r="FSK145" s="817"/>
      <c r="FSL145" s="817"/>
      <c r="FSM145" s="817"/>
      <c r="FSN145" s="817"/>
      <c r="FSO145" s="817"/>
      <c r="FSP145" s="817"/>
      <c r="FSQ145" s="817"/>
      <c r="FSR145" s="817"/>
      <c r="FSS145" s="817"/>
      <c r="FST145" s="817"/>
      <c r="FSU145" s="817"/>
      <c r="FSV145" s="817"/>
      <c r="FSW145" s="817"/>
      <c r="FSX145" s="817"/>
      <c r="FSY145" s="817"/>
      <c r="FSZ145" s="817"/>
      <c r="FTA145" s="817"/>
      <c r="FTB145" s="817"/>
      <c r="FTC145" s="817"/>
      <c r="FTD145" s="817"/>
      <c r="FTE145" s="817"/>
      <c r="FTF145" s="817"/>
      <c r="FTG145" s="817"/>
      <c r="FTH145" s="817"/>
      <c r="FTI145" s="817"/>
      <c r="FTJ145" s="817"/>
      <c r="FTK145" s="817"/>
      <c r="FTL145" s="817"/>
      <c r="FTM145" s="817"/>
      <c r="FTN145" s="817"/>
      <c r="FTO145" s="817"/>
      <c r="FTP145" s="817"/>
      <c r="FTQ145" s="817"/>
      <c r="FTR145" s="817"/>
      <c r="FTS145" s="817"/>
      <c r="FTT145" s="817"/>
      <c r="FTU145" s="817"/>
      <c r="FTV145" s="817"/>
      <c r="FTW145" s="817"/>
      <c r="FTX145" s="817"/>
      <c r="FTY145" s="817"/>
      <c r="FTZ145" s="817"/>
      <c r="FUA145" s="817"/>
      <c r="FUB145" s="817"/>
      <c r="FUC145" s="817"/>
      <c r="FUD145" s="817"/>
      <c r="FUE145" s="817"/>
      <c r="FUF145" s="817"/>
      <c r="FUG145" s="817"/>
      <c r="FUH145" s="817"/>
      <c r="FUI145" s="817"/>
      <c r="FUJ145" s="817"/>
      <c r="FUK145" s="817"/>
      <c r="FUL145" s="817"/>
      <c r="FUM145" s="817"/>
      <c r="FUN145" s="817"/>
      <c r="FUO145" s="817"/>
      <c r="FUP145" s="817"/>
      <c r="FUQ145" s="817"/>
      <c r="FUR145" s="817"/>
      <c r="FUS145" s="817"/>
      <c r="FUT145" s="817"/>
      <c r="FUU145" s="817"/>
      <c r="FUV145" s="817"/>
      <c r="FUW145" s="817"/>
      <c r="FUX145" s="817"/>
      <c r="FUY145" s="817"/>
      <c r="FUZ145" s="817"/>
      <c r="FVA145" s="817"/>
      <c r="FVB145" s="817"/>
      <c r="FVC145" s="817"/>
      <c r="FVD145" s="817"/>
      <c r="FVE145" s="817"/>
      <c r="FVF145" s="817"/>
      <c r="FVG145" s="817"/>
      <c r="FVH145" s="817"/>
      <c r="FVI145" s="817"/>
      <c r="FVJ145" s="817"/>
      <c r="FVK145" s="817"/>
      <c r="FVL145" s="817"/>
      <c r="FVM145" s="817"/>
      <c r="FVN145" s="817"/>
      <c r="FVO145" s="817"/>
      <c r="FVP145" s="817"/>
      <c r="FVQ145" s="817"/>
      <c r="FVR145" s="817"/>
      <c r="FVS145" s="817"/>
      <c r="FVT145" s="817"/>
      <c r="FVU145" s="817"/>
      <c r="FVV145" s="817"/>
      <c r="FVW145" s="817"/>
      <c r="FVX145" s="817"/>
      <c r="FVY145" s="817"/>
      <c r="FVZ145" s="817"/>
      <c r="FWA145" s="817"/>
      <c r="FWB145" s="817"/>
      <c r="FWC145" s="817"/>
      <c r="FWD145" s="817"/>
      <c r="FWE145" s="817"/>
      <c r="FWF145" s="817"/>
      <c r="FWG145" s="817"/>
      <c r="FWH145" s="817"/>
      <c r="FWI145" s="817"/>
      <c r="FWJ145" s="817"/>
      <c r="FWK145" s="817"/>
      <c r="FWL145" s="817"/>
      <c r="FWM145" s="817"/>
      <c r="FWN145" s="817"/>
      <c r="FWO145" s="817"/>
      <c r="FWP145" s="817"/>
      <c r="FWQ145" s="817"/>
      <c r="FWR145" s="817"/>
      <c r="FWS145" s="817"/>
      <c r="FWT145" s="817"/>
      <c r="FWU145" s="817"/>
      <c r="FWV145" s="817"/>
      <c r="FWW145" s="817"/>
      <c r="FWX145" s="817"/>
      <c r="FWY145" s="817"/>
      <c r="FWZ145" s="817"/>
      <c r="FXA145" s="817"/>
      <c r="FXB145" s="817"/>
      <c r="FXC145" s="817"/>
      <c r="FXD145" s="817"/>
      <c r="FXE145" s="817"/>
      <c r="FXF145" s="817"/>
      <c r="FXG145" s="817"/>
      <c r="FXH145" s="817"/>
      <c r="FXI145" s="817"/>
      <c r="FXJ145" s="817"/>
      <c r="FXK145" s="817"/>
      <c r="FXL145" s="817"/>
      <c r="FXM145" s="817"/>
      <c r="FXN145" s="817"/>
      <c r="FXO145" s="817"/>
      <c r="FXP145" s="817"/>
      <c r="FXQ145" s="817"/>
      <c r="FXR145" s="817"/>
      <c r="FXS145" s="817"/>
      <c r="FXT145" s="817"/>
      <c r="FXU145" s="817"/>
      <c r="FXV145" s="817"/>
      <c r="FXW145" s="817"/>
      <c r="FXX145" s="817"/>
      <c r="FXY145" s="817"/>
      <c r="FXZ145" s="817"/>
      <c r="FYA145" s="817"/>
      <c r="FYB145" s="817"/>
      <c r="FYC145" s="817"/>
      <c r="FYD145" s="817"/>
      <c r="FYE145" s="817"/>
      <c r="FYF145" s="817"/>
      <c r="FYG145" s="817"/>
      <c r="FYH145" s="817"/>
      <c r="FYI145" s="817"/>
      <c r="FYJ145" s="817"/>
      <c r="FYK145" s="817"/>
      <c r="FYL145" s="817"/>
      <c r="FYM145" s="817"/>
      <c r="FYN145" s="817"/>
      <c r="FYO145" s="817"/>
      <c r="FYP145" s="817"/>
      <c r="FYQ145" s="817"/>
      <c r="FYR145" s="817"/>
      <c r="FYS145" s="817"/>
      <c r="FYT145" s="817"/>
      <c r="FYU145" s="817"/>
      <c r="FYV145" s="817"/>
      <c r="FYW145" s="817"/>
      <c r="FYX145" s="817"/>
      <c r="FYY145" s="817"/>
      <c r="FYZ145" s="817"/>
      <c r="FZA145" s="817"/>
      <c r="FZB145" s="817"/>
      <c r="FZC145" s="817"/>
      <c r="FZD145" s="817"/>
      <c r="FZE145" s="817"/>
      <c r="FZF145" s="817"/>
      <c r="FZG145" s="817"/>
      <c r="FZH145" s="817"/>
      <c r="FZI145" s="817"/>
      <c r="FZJ145" s="817"/>
      <c r="FZK145" s="817"/>
      <c r="FZL145" s="817"/>
      <c r="FZM145" s="817"/>
      <c r="FZN145" s="817"/>
      <c r="FZO145" s="817"/>
      <c r="FZP145" s="817"/>
      <c r="FZQ145" s="817"/>
      <c r="FZR145" s="817"/>
      <c r="FZS145" s="817"/>
      <c r="FZT145" s="817"/>
      <c r="FZU145" s="817"/>
      <c r="FZV145" s="817"/>
      <c r="FZW145" s="817"/>
      <c r="FZX145" s="817"/>
      <c r="FZY145" s="817"/>
      <c r="FZZ145" s="817"/>
      <c r="GAA145" s="817"/>
      <c r="GAB145" s="817"/>
      <c r="GAC145" s="817"/>
      <c r="GAD145" s="817"/>
      <c r="GAE145" s="817"/>
      <c r="GAF145" s="817"/>
      <c r="GAG145" s="817"/>
      <c r="GAH145" s="817"/>
      <c r="GAI145" s="817"/>
      <c r="GAJ145" s="817"/>
      <c r="GAK145" s="817"/>
      <c r="GAL145" s="817"/>
      <c r="GAM145" s="817"/>
      <c r="GAN145" s="817"/>
      <c r="GAO145" s="817"/>
      <c r="GAP145" s="817"/>
      <c r="GAQ145" s="817"/>
      <c r="GAR145" s="817"/>
      <c r="GAS145" s="817"/>
      <c r="GAT145" s="817"/>
      <c r="GAU145" s="817"/>
      <c r="GAV145" s="817"/>
      <c r="GAW145" s="817"/>
      <c r="GAX145" s="817"/>
      <c r="GAY145" s="817"/>
      <c r="GAZ145" s="817"/>
      <c r="GBA145" s="817"/>
      <c r="GBB145" s="817"/>
      <c r="GBC145" s="817"/>
      <c r="GBD145" s="817"/>
      <c r="GBE145" s="817"/>
      <c r="GBF145" s="817"/>
      <c r="GBG145" s="817"/>
      <c r="GBH145" s="817"/>
      <c r="GBI145" s="817"/>
      <c r="GBJ145" s="817"/>
      <c r="GBK145" s="817"/>
      <c r="GBL145" s="817"/>
      <c r="GBM145" s="817"/>
      <c r="GBN145" s="817"/>
      <c r="GBO145" s="817"/>
      <c r="GBP145" s="817"/>
      <c r="GBQ145" s="817"/>
      <c r="GBR145" s="817"/>
      <c r="GBS145" s="817"/>
      <c r="GBT145" s="817"/>
      <c r="GBU145" s="817"/>
      <c r="GBV145" s="817"/>
      <c r="GBW145" s="817"/>
      <c r="GBX145" s="817"/>
      <c r="GBY145" s="817"/>
      <c r="GBZ145" s="817"/>
      <c r="GCA145" s="817"/>
      <c r="GCB145" s="817"/>
      <c r="GCC145" s="817"/>
      <c r="GCD145" s="817"/>
      <c r="GCE145" s="817"/>
      <c r="GCF145" s="817"/>
      <c r="GCG145" s="817"/>
      <c r="GCH145" s="817"/>
      <c r="GCI145" s="817"/>
      <c r="GCJ145" s="817"/>
      <c r="GCK145" s="817"/>
      <c r="GCL145" s="817"/>
      <c r="GCM145" s="817"/>
      <c r="GCN145" s="817"/>
      <c r="GCO145" s="817"/>
      <c r="GCP145" s="817"/>
      <c r="GCQ145" s="817"/>
      <c r="GCR145" s="817"/>
      <c r="GCS145" s="817"/>
      <c r="GCT145" s="817"/>
      <c r="GCU145" s="817"/>
      <c r="GCV145" s="817"/>
      <c r="GCW145" s="817"/>
      <c r="GCX145" s="817"/>
      <c r="GCY145" s="817"/>
      <c r="GCZ145" s="817"/>
      <c r="GDA145" s="817"/>
      <c r="GDB145" s="817"/>
      <c r="GDC145" s="817"/>
      <c r="GDD145" s="817"/>
      <c r="GDE145" s="817"/>
      <c r="GDF145" s="817"/>
      <c r="GDG145" s="817"/>
      <c r="GDH145" s="817"/>
      <c r="GDI145" s="817"/>
      <c r="GDJ145" s="817"/>
      <c r="GDK145" s="817"/>
      <c r="GDL145" s="817"/>
      <c r="GDM145" s="817"/>
      <c r="GDN145" s="817"/>
      <c r="GDO145" s="817"/>
      <c r="GDP145" s="817"/>
      <c r="GDQ145" s="817"/>
      <c r="GDR145" s="817"/>
      <c r="GDS145" s="817"/>
      <c r="GDT145" s="817"/>
      <c r="GDU145" s="817"/>
      <c r="GDV145" s="817"/>
      <c r="GDW145" s="817"/>
      <c r="GDX145" s="817"/>
      <c r="GDY145" s="817"/>
      <c r="GDZ145" s="817"/>
      <c r="GEA145" s="817"/>
      <c r="GEB145" s="817"/>
      <c r="GEC145" s="817"/>
      <c r="GED145" s="817"/>
      <c r="GEE145" s="817"/>
      <c r="GEF145" s="817"/>
      <c r="GEG145" s="817"/>
      <c r="GEH145" s="817"/>
      <c r="GEI145" s="817"/>
      <c r="GEJ145" s="817"/>
      <c r="GEK145" s="817"/>
      <c r="GEL145" s="817"/>
      <c r="GEM145" s="817"/>
      <c r="GEN145" s="817"/>
      <c r="GEO145" s="817"/>
      <c r="GEP145" s="817"/>
      <c r="GEQ145" s="817"/>
      <c r="GER145" s="817"/>
      <c r="GES145" s="817"/>
      <c r="GET145" s="817"/>
      <c r="GEU145" s="817"/>
      <c r="GEV145" s="817"/>
      <c r="GEW145" s="817"/>
      <c r="GEX145" s="817"/>
      <c r="GEY145" s="817"/>
      <c r="GEZ145" s="817"/>
      <c r="GFA145" s="817"/>
      <c r="GFB145" s="817"/>
      <c r="GFC145" s="817"/>
      <c r="GFD145" s="817"/>
      <c r="GFE145" s="817"/>
      <c r="GFF145" s="817"/>
      <c r="GFG145" s="817"/>
      <c r="GFH145" s="817"/>
      <c r="GFI145" s="817"/>
      <c r="GFJ145" s="817"/>
      <c r="GFK145" s="817"/>
      <c r="GFL145" s="817"/>
      <c r="GFM145" s="817"/>
      <c r="GFN145" s="817"/>
      <c r="GFO145" s="817"/>
      <c r="GFP145" s="817"/>
      <c r="GFQ145" s="817"/>
      <c r="GFR145" s="817"/>
      <c r="GFS145" s="817"/>
      <c r="GFT145" s="817"/>
      <c r="GFU145" s="817"/>
      <c r="GFV145" s="817"/>
      <c r="GFW145" s="817"/>
      <c r="GFX145" s="817"/>
      <c r="GFY145" s="817"/>
      <c r="GFZ145" s="817"/>
      <c r="GGA145" s="817"/>
      <c r="GGB145" s="817"/>
      <c r="GGC145" s="817"/>
      <c r="GGD145" s="817"/>
      <c r="GGE145" s="817"/>
      <c r="GGF145" s="817"/>
      <c r="GGG145" s="817"/>
      <c r="GGH145" s="817"/>
      <c r="GGI145" s="817"/>
      <c r="GGJ145" s="817"/>
      <c r="GGK145" s="817"/>
      <c r="GGL145" s="817"/>
      <c r="GGM145" s="817"/>
      <c r="GGN145" s="817"/>
      <c r="GGO145" s="817"/>
      <c r="GGP145" s="817"/>
      <c r="GGQ145" s="817"/>
      <c r="GGR145" s="817"/>
      <c r="GGS145" s="817"/>
      <c r="GGT145" s="817"/>
      <c r="GGU145" s="817"/>
      <c r="GGV145" s="817"/>
      <c r="GGW145" s="817"/>
      <c r="GGX145" s="817"/>
      <c r="GGY145" s="817"/>
      <c r="GGZ145" s="817"/>
      <c r="GHA145" s="817"/>
      <c r="GHB145" s="817"/>
      <c r="GHC145" s="817"/>
      <c r="GHD145" s="817"/>
      <c r="GHE145" s="817"/>
      <c r="GHF145" s="817"/>
      <c r="GHG145" s="817"/>
      <c r="GHH145" s="817"/>
      <c r="GHI145" s="817"/>
      <c r="GHJ145" s="817"/>
      <c r="GHK145" s="817"/>
      <c r="GHL145" s="817"/>
      <c r="GHM145" s="817"/>
      <c r="GHN145" s="817"/>
      <c r="GHO145" s="817"/>
      <c r="GHP145" s="817"/>
      <c r="GHQ145" s="817"/>
      <c r="GHR145" s="817"/>
      <c r="GHS145" s="817"/>
      <c r="GHT145" s="817"/>
      <c r="GHU145" s="817"/>
      <c r="GHV145" s="817"/>
      <c r="GHW145" s="817"/>
      <c r="GHX145" s="817"/>
      <c r="GHY145" s="817"/>
      <c r="GHZ145" s="817"/>
      <c r="GIA145" s="817"/>
      <c r="GIB145" s="817"/>
      <c r="GIC145" s="817"/>
      <c r="GID145" s="817"/>
      <c r="GIE145" s="817"/>
      <c r="GIF145" s="817"/>
      <c r="GIG145" s="817"/>
      <c r="GIH145" s="817"/>
      <c r="GII145" s="817"/>
      <c r="GIJ145" s="817"/>
      <c r="GIK145" s="817"/>
      <c r="GIL145" s="817"/>
      <c r="GIM145" s="817"/>
      <c r="GIN145" s="817"/>
      <c r="GIO145" s="817"/>
      <c r="GIP145" s="817"/>
      <c r="GIQ145" s="817"/>
      <c r="GIR145" s="817"/>
      <c r="GIS145" s="817"/>
      <c r="GIT145" s="817"/>
      <c r="GIU145" s="817"/>
      <c r="GIV145" s="817"/>
      <c r="GIW145" s="817"/>
      <c r="GIX145" s="817"/>
      <c r="GIY145" s="817"/>
      <c r="GIZ145" s="817"/>
      <c r="GJA145" s="817"/>
      <c r="GJB145" s="817"/>
      <c r="GJC145" s="817"/>
      <c r="GJD145" s="817"/>
      <c r="GJE145" s="817"/>
      <c r="GJF145" s="817"/>
      <c r="GJG145" s="817"/>
      <c r="GJH145" s="817"/>
      <c r="GJI145" s="817"/>
      <c r="GJJ145" s="817"/>
      <c r="GJK145" s="817"/>
      <c r="GJL145" s="817"/>
      <c r="GJM145" s="817"/>
      <c r="GJN145" s="817"/>
      <c r="GJO145" s="817"/>
      <c r="GJP145" s="817"/>
      <c r="GJQ145" s="817"/>
      <c r="GJR145" s="817"/>
      <c r="GJS145" s="817"/>
      <c r="GJT145" s="817"/>
      <c r="GJU145" s="817"/>
      <c r="GJV145" s="817"/>
      <c r="GJW145" s="817"/>
      <c r="GJX145" s="817"/>
      <c r="GJY145" s="817"/>
      <c r="GJZ145" s="817"/>
      <c r="GKA145" s="817"/>
      <c r="GKB145" s="817"/>
      <c r="GKC145" s="817"/>
      <c r="GKD145" s="817"/>
      <c r="GKE145" s="817"/>
      <c r="GKF145" s="817"/>
      <c r="GKG145" s="817"/>
      <c r="GKH145" s="817"/>
      <c r="GKI145" s="817"/>
      <c r="GKJ145" s="817"/>
      <c r="GKK145" s="817"/>
      <c r="GKL145" s="817"/>
      <c r="GKM145" s="817"/>
      <c r="GKN145" s="817"/>
      <c r="GKO145" s="817"/>
      <c r="GKP145" s="817"/>
      <c r="GKQ145" s="817"/>
      <c r="GKR145" s="817"/>
      <c r="GKS145" s="817"/>
      <c r="GKT145" s="817"/>
      <c r="GKU145" s="817"/>
      <c r="GKV145" s="817"/>
      <c r="GKW145" s="817"/>
      <c r="GKX145" s="817"/>
      <c r="GKY145" s="817"/>
      <c r="GKZ145" s="817"/>
      <c r="GLA145" s="817"/>
      <c r="GLB145" s="817"/>
      <c r="GLC145" s="817"/>
      <c r="GLD145" s="817"/>
      <c r="GLE145" s="817"/>
      <c r="GLF145" s="817"/>
      <c r="GLG145" s="817"/>
      <c r="GLH145" s="817"/>
      <c r="GLI145" s="817"/>
      <c r="GLJ145" s="817"/>
      <c r="GLK145" s="817"/>
      <c r="GLL145" s="817"/>
      <c r="GLM145" s="817"/>
      <c r="GLN145" s="817"/>
      <c r="GLO145" s="817"/>
      <c r="GLP145" s="817"/>
      <c r="GLQ145" s="817"/>
      <c r="GLR145" s="817"/>
      <c r="GLS145" s="817"/>
      <c r="GLT145" s="817"/>
      <c r="GLU145" s="817"/>
      <c r="GLV145" s="817"/>
      <c r="GLW145" s="817"/>
      <c r="GLX145" s="817"/>
      <c r="GLY145" s="817"/>
      <c r="GLZ145" s="817"/>
      <c r="GMA145" s="817"/>
      <c r="GMB145" s="817"/>
      <c r="GMC145" s="817"/>
      <c r="GMD145" s="817"/>
      <c r="GME145" s="817"/>
      <c r="GMF145" s="817"/>
      <c r="GMG145" s="817"/>
      <c r="GMH145" s="817"/>
      <c r="GMI145" s="817"/>
      <c r="GMJ145" s="817"/>
      <c r="GMK145" s="817"/>
      <c r="GML145" s="817"/>
      <c r="GMM145" s="817"/>
      <c r="GMN145" s="817"/>
      <c r="GMO145" s="817"/>
      <c r="GMP145" s="817"/>
      <c r="GMQ145" s="817"/>
      <c r="GMR145" s="817"/>
      <c r="GMS145" s="817"/>
      <c r="GMT145" s="817"/>
      <c r="GMU145" s="817"/>
      <c r="GMV145" s="817"/>
      <c r="GMW145" s="817"/>
      <c r="GMX145" s="817"/>
      <c r="GMY145" s="817"/>
      <c r="GMZ145" s="817"/>
      <c r="GNA145" s="817"/>
      <c r="GNB145" s="817"/>
      <c r="GNC145" s="817"/>
      <c r="GND145" s="817"/>
      <c r="GNE145" s="817"/>
      <c r="GNF145" s="817"/>
      <c r="GNG145" s="817"/>
      <c r="GNH145" s="817"/>
      <c r="GNI145" s="817"/>
      <c r="GNJ145" s="817"/>
      <c r="GNK145" s="817"/>
      <c r="GNL145" s="817"/>
      <c r="GNM145" s="817"/>
      <c r="GNN145" s="817"/>
      <c r="GNO145" s="817"/>
      <c r="GNP145" s="817"/>
      <c r="GNQ145" s="817"/>
      <c r="GNR145" s="817"/>
      <c r="GNS145" s="817"/>
      <c r="GNT145" s="817"/>
      <c r="GNU145" s="817"/>
      <c r="GNV145" s="817"/>
      <c r="GNW145" s="817"/>
      <c r="GNX145" s="817"/>
      <c r="GNY145" s="817"/>
      <c r="GNZ145" s="817"/>
      <c r="GOA145" s="817"/>
      <c r="GOB145" s="817"/>
      <c r="GOC145" s="817"/>
      <c r="GOD145" s="817"/>
      <c r="GOE145" s="817"/>
      <c r="GOF145" s="817"/>
      <c r="GOG145" s="817"/>
      <c r="GOH145" s="817"/>
      <c r="GOI145" s="817"/>
      <c r="GOJ145" s="817"/>
      <c r="GOK145" s="817"/>
      <c r="GOL145" s="817"/>
      <c r="GOM145" s="817"/>
      <c r="GON145" s="817"/>
      <c r="GOO145" s="817"/>
      <c r="GOP145" s="817"/>
      <c r="GOQ145" s="817"/>
      <c r="GOR145" s="817"/>
      <c r="GOS145" s="817"/>
      <c r="GOT145" s="817"/>
      <c r="GOU145" s="817"/>
      <c r="GOV145" s="817"/>
      <c r="GOW145" s="817"/>
      <c r="GOX145" s="817"/>
      <c r="GOY145" s="817"/>
      <c r="GOZ145" s="817"/>
      <c r="GPA145" s="817"/>
      <c r="GPB145" s="817"/>
      <c r="GPC145" s="817"/>
      <c r="GPD145" s="817"/>
      <c r="GPE145" s="817"/>
      <c r="GPF145" s="817"/>
      <c r="GPG145" s="817"/>
      <c r="GPH145" s="817"/>
      <c r="GPI145" s="817"/>
      <c r="GPJ145" s="817"/>
      <c r="GPK145" s="817"/>
      <c r="GPL145" s="817"/>
      <c r="GPM145" s="817"/>
      <c r="GPN145" s="817"/>
      <c r="GPO145" s="817"/>
      <c r="GPP145" s="817"/>
      <c r="GPQ145" s="817"/>
      <c r="GPR145" s="817"/>
      <c r="GPS145" s="817"/>
      <c r="GPT145" s="817"/>
      <c r="GPU145" s="817"/>
      <c r="GPV145" s="817"/>
      <c r="GPW145" s="817"/>
      <c r="GPX145" s="817"/>
      <c r="GPY145" s="817"/>
      <c r="GPZ145" s="817"/>
      <c r="GQA145" s="817"/>
      <c r="GQB145" s="817"/>
      <c r="GQC145" s="817"/>
      <c r="GQD145" s="817"/>
      <c r="GQE145" s="817"/>
      <c r="GQF145" s="817"/>
      <c r="GQG145" s="817"/>
      <c r="GQH145" s="817"/>
      <c r="GQI145" s="817"/>
      <c r="GQJ145" s="817"/>
      <c r="GQK145" s="817"/>
      <c r="GQL145" s="817"/>
      <c r="GQM145" s="817"/>
      <c r="GQN145" s="817"/>
      <c r="GQO145" s="817"/>
      <c r="GQP145" s="817"/>
      <c r="GQQ145" s="817"/>
      <c r="GQR145" s="817"/>
      <c r="GQS145" s="817"/>
      <c r="GQT145" s="817"/>
      <c r="GQU145" s="817"/>
      <c r="GQV145" s="817"/>
      <c r="GQW145" s="817"/>
      <c r="GQX145" s="817"/>
      <c r="GQY145" s="817"/>
      <c r="GQZ145" s="817"/>
      <c r="GRA145" s="817"/>
      <c r="GRB145" s="817"/>
      <c r="GRC145" s="817"/>
      <c r="GRD145" s="817"/>
      <c r="GRE145" s="817"/>
      <c r="GRF145" s="817"/>
      <c r="GRG145" s="817"/>
      <c r="GRH145" s="817"/>
      <c r="GRI145" s="817"/>
      <c r="GRJ145" s="817"/>
      <c r="GRK145" s="817"/>
      <c r="GRL145" s="817"/>
      <c r="GRM145" s="817"/>
      <c r="GRN145" s="817"/>
      <c r="GRO145" s="817"/>
      <c r="GRP145" s="817"/>
      <c r="GRQ145" s="817"/>
      <c r="GRR145" s="817"/>
      <c r="GRS145" s="817"/>
      <c r="GRT145" s="817"/>
      <c r="GRU145" s="817"/>
      <c r="GRV145" s="817"/>
      <c r="GRW145" s="817"/>
      <c r="GRX145" s="817"/>
      <c r="GRY145" s="817"/>
      <c r="GRZ145" s="817"/>
      <c r="GSA145" s="817"/>
      <c r="GSB145" s="817"/>
      <c r="GSC145" s="817"/>
      <c r="GSD145" s="817"/>
      <c r="GSE145" s="817"/>
      <c r="GSF145" s="817"/>
      <c r="GSG145" s="817"/>
      <c r="GSH145" s="817"/>
      <c r="GSI145" s="817"/>
      <c r="GSJ145" s="817"/>
      <c r="GSK145" s="817"/>
      <c r="GSL145" s="817"/>
      <c r="GSM145" s="817"/>
      <c r="GSN145" s="817"/>
      <c r="GSO145" s="817"/>
      <c r="GSP145" s="817"/>
      <c r="GSQ145" s="817"/>
      <c r="GSR145" s="817"/>
      <c r="GSS145" s="817"/>
      <c r="GST145" s="817"/>
      <c r="GSU145" s="817"/>
      <c r="GSV145" s="817"/>
      <c r="GSW145" s="817"/>
      <c r="GSX145" s="817"/>
      <c r="GSY145" s="817"/>
      <c r="GSZ145" s="817"/>
      <c r="GTA145" s="817"/>
      <c r="GTB145" s="817"/>
      <c r="GTC145" s="817"/>
      <c r="GTD145" s="817"/>
      <c r="GTE145" s="817"/>
      <c r="GTF145" s="817"/>
      <c r="GTG145" s="817"/>
      <c r="GTH145" s="817"/>
      <c r="GTI145" s="817"/>
      <c r="GTJ145" s="817"/>
      <c r="GTK145" s="817"/>
      <c r="GTL145" s="817"/>
      <c r="GTM145" s="817"/>
      <c r="GTN145" s="817"/>
      <c r="GTO145" s="817"/>
      <c r="GTP145" s="817"/>
      <c r="GTQ145" s="817"/>
      <c r="GTR145" s="817"/>
      <c r="GTS145" s="817"/>
      <c r="GTT145" s="817"/>
      <c r="GTU145" s="817"/>
      <c r="GTV145" s="817"/>
      <c r="GTW145" s="817"/>
      <c r="GTX145" s="817"/>
      <c r="GTY145" s="817"/>
      <c r="GTZ145" s="817"/>
      <c r="GUA145" s="817"/>
      <c r="GUB145" s="817"/>
      <c r="GUC145" s="817"/>
      <c r="GUD145" s="817"/>
      <c r="GUE145" s="817"/>
      <c r="GUF145" s="817"/>
      <c r="GUG145" s="817"/>
      <c r="GUH145" s="817"/>
      <c r="GUI145" s="817"/>
      <c r="GUJ145" s="817"/>
      <c r="GUK145" s="817"/>
      <c r="GUL145" s="817"/>
      <c r="GUM145" s="817"/>
      <c r="GUN145" s="817"/>
      <c r="GUO145" s="817"/>
      <c r="GUP145" s="817"/>
      <c r="GUQ145" s="817"/>
      <c r="GUR145" s="817"/>
      <c r="GUS145" s="817"/>
      <c r="GUT145" s="817"/>
      <c r="GUU145" s="817"/>
      <c r="GUV145" s="817"/>
      <c r="GUW145" s="817"/>
      <c r="GUX145" s="817"/>
      <c r="GUY145" s="817"/>
      <c r="GUZ145" s="817"/>
      <c r="GVA145" s="817"/>
      <c r="GVB145" s="817"/>
      <c r="GVC145" s="817"/>
      <c r="GVD145" s="817"/>
      <c r="GVE145" s="817"/>
      <c r="GVF145" s="817"/>
      <c r="GVG145" s="817"/>
      <c r="GVH145" s="817"/>
      <c r="GVI145" s="817"/>
      <c r="GVJ145" s="817"/>
      <c r="GVK145" s="817"/>
      <c r="GVL145" s="817"/>
      <c r="GVM145" s="817"/>
      <c r="GVN145" s="817"/>
      <c r="GVO145" s="817"/>
      <c r="GVP145" s="817"/>
      <c r="GVQ145" s="817"/>
      <c r="GVR145" s="817"/>
      <c r="GVS145" s="817"/>
      <c r="GVT145" s="817"/>
      <c r="GVU145" s="817"/>
      <c r="GVV145" s="817"/>
      <c r="GVW145" s="817"/>
      <c r="GVX145" s="817"/>
      <c r="GVY145" s="817"/>
      <c r="GVZ145" s="817"/>
      <c r="GWA145" s="817"/>
      <c r="GWB145" s="817"/>
      <c r="GWC145" s="817"/>
      <c r="GWD145" s="817"/>
      <c r="GWE145" s="817"/>
      <c r="GWF145" s="817"/>
      <c r="GWG145" s="817"/>
      <c r="GWH145" s="817"/>
      <c r="GWI145" s="817"/>
      <c r="GWJ145" s="817"/>
      <c r="GWK145" s="817"/>
      <c r="GWL145" s="817"/>
      <c r="GWM145" s="817"/>
      <c r="GWN145" s="817"/>
      <c r="GWO145" s="817"/>
      <c r="GWP145" s="817"/>
      <c r="GWQ145" s="817"/>
      <c r="GWR145" s="817"/>
      <c r="GWS145" s="817"/>
      <c r="GWT145" s="817"/>
      <c r="GWU145" s="817"/>
      <c r="GWV145" s="817"/>
      <c r="GWW145" s="817"/>
      <c r="GWX145" s="817"/>
      <c r="GWY145" s="817"/>
      <c r="GWZ145" s="817"/>
      <c r="GXA145" s="817"/>
      <c r="GXB145" s="817"/>
      <c r="GXC145" s="817"/>
      <c r="GXD145" s="817"/>
      <c r="GXE145" s="817"/>
      <c r="GXF145" s="817"/>
      <c r="GXG145" s="817"/>
      <c r="GXH145" s="817"/>
      <c r="GXI145" s="817"/>
      <c r="GXJ145" s="817"/>
      <c r="GXK145" s="817"/>
      <c r="GXL145" s="817"/>
      <c r="GXM145" s="817"/>
      <c r="GXN145" s="817"/>
      <c r="GXO145" s="817"/>
      <c r="GXP145" s="817"/>
      <c r="GXQ145" s="817"/>
      <c r="GXR145" s="817"/>
      <c r="GXS145" s="817"/>
      <c r="GXT145" s="817"/>
      <c r="GXU145" s="817"/>
      <c r="GXV145" s="817"/>
      <c r="GXW145" s="817"/>
      <c r="GXX145" s="817"/>
      <c r="GXY145" s="817"/>
      <c r="GXZ145" s="817"/>
      <c r="GYA145" s="817"/>
      <c r="GYB145" s="817"/>
      <c r="GYC145" s="817"/>
      <c r="GYD145" s="817"/>
      <c r="GYE145" s="817"/>
      <c r="GYF145" s="817"/>
      <c r="GYG145" s="817"/>
      <c r="GYH145" s="817"/>
      <c r="GYI145" s="817"/>
      <c r="GYJ145" s="817"/>
      <c r="GYK145" s="817"/>
      <c r="GYL145" s="817"/>
      <c r="GYM145" s="817"/>
      <c r="GYN145" s="817"/>
      <c r="GYO145" s="817"/>
      <c r="GYP145" s="817"/>
      <c r="GYQ145" s="817"/>
      <c r="GYR145" s="817"/>
      <c r="GYS145" s="817"/>
      <c r="GYT145" s="817"/>
      <c r="GYU145" s="817"/>
      <c r="GYV145" s="817"/>
      <c r="GYW145" s="817"/>
      <c r="GYX145" s="817"/>
      <c r="GYY145" s="817"/>
      <c r="GYZ145" s="817"/>
      <c r="GZA145" s="817"/>
      <c r="GZB145" s="817"/>
      <c r="GZC145" s="817"/>
      <c r="GZD145" s="817"/>
      <c r="GZE145" s="817"/>
      <c r="GZF145" s="817"/>
      <c r="GZG145" s="817"/>
      <c r="GZH145" s="817"/>
      <c r="GZI145" s="817"/>
      <c r="GZJ145" s="817"/>
      <c r="GZK145" s="817"/>
      <c r="GZL145" s="817"/>
      <c r="GZM145" s="817"/>
      <c r="GZN145" s="817"/>
      <c r="GZO145" s="817"/>
      <c r="GZP145" s="817"/>
      <c r="GZQ145" s="817"/>
      <c r="GZR145" s="817"/>
      <c r="GZS145" s="817"/>
      <c r="GZT145" s="817"/>
      <c r="GZU145" s="817"/>
      <c r="GZV145" s="817"/>
      <c r="GZW145" s="817"/>
      <c r="GZX145" s="817"/>
      <c r="GZY145" s="817"/>
      <c r="GZZ145" s="817"/>
      <c r="HAA145" s="817"/>
      <c r="HAB145" s="817"/>
      <c r="HAC145" s="817"/>
      <c r="HAD145" s="817"/>
      <c r="HAE145" s="817"/>
      <c r="HAF145" s="817"/>
      <c r="HAG145" s="817"/>
      <c r="HAH145" s="817"/>
      <c r="HAI145" s="817"/>
      <c r="HAJ145" s="817"/>
      <c r="HAK145" s="817"/>
      <c r="HAL145" s="817"/>
      <c r="HAM145" s="817"/>
      <c r="HAN145" s="817"/>
      <c r="HAO145" s="817"/>
      <c r="HAP145" s="817"/>
      <c r="HAQ145" s="817"/>
      <c r="HAR145" s="817"/>
      <c r="HAS145" s="817"/>
      <c r="HAT145" s="817"/>
      <c r="HAU145" s="817"/>
      <c r="HAV145" s="817"/>
      <c r="HAW145" s="817"/>
      <c r="HAX145" s="817"/>
      <c r="HAY145" s="817"/>
      <c r="HAZ145" s="817"/>
      <c r="HBA145" s="817"/>
      <c r="HBB145" s="817"/>
      <c r="HBC145" s="817"/>
      <c r="HBD145" s="817"/>
      <c r="HBE145" s="817"/>
      <c r="HBF145" s="817"/>
      <c r="HBG145" s="817"/>
      <c r="HBH145" s="817"/>
      <c r="HBI145" s="817"/>
      <c r="HBJ145" s="817"/>
      <c r="HBK145" s="817"/>
      <c r="HBL145" s="817"/>
      <c r="HBM145" s="817"/>
      <c r="HBN145" s="817"/>
      <c r="HBO145" s="817"/>
      <c r="HBP145" s="817"/>
      <c r="HBQ145" s="817"/>
      <c r="HBR145" s="817"/>
      <c r="HBS145" s="817"/>
      <c r="HBT145" s="817"/>
      <c r="HBU145" s="817"/>
      <c r="HBV145" s="817"/>
      <c r="HBW145" s="817"/>
      <c r="HBX145" s="817"/>
      <c r="HBY145" s="817"/>
      <c r="HBZ145" s="817"/>
      <c r="HCA145" s="817"/>
      <c r="HCB145" s="817"/>
      <c r="HCC145" s="817"/>
      <c r="HCD145" s="817"/>
      <c r="HCE145" s="817"/>
      <c r="HCF145" s="817"/>
      <c r="HCG145" s="817"/>
      <c r="HCH145" s="817"/>
      <c r="HCI145" s="817"/>
      <c r="HCJ145" s="817"/>
      <c r="HCK145" s="817"/>
      <c r="HCL145" s="817"/>
      <c r="HCM145" s="817"/>
      <c r="HCN145" s="817"/>
      <c r="HCO145" s="817"/>
      <c r="HCP145" s="817"/>
      <c r="HCQ145" s="817"/>
      <c r="HCR145" s="817"/>
      <c r="HCS145" s="817"/>
      <c r="HCT145" s="817"/>
      <c r="HCU145" s="817"/>
      <c r="HCV145" s="817"/>
      <c r="HCW145" s="817"/>
      <c r="HCX145" s="817"/>
      <c r="HCY145" s="817"/>
      <c r="HCZ145" s="817"/>
      <c r="HDA145" s="817"/>
      <c r="HDB145" s="817"/>
      <c r="HDC145" s="817"/>
      <c r="HDD145" s="817"/>
      <c r="HDE145" s="817"/>
      <c r="HDF145" s="817"/>
      <c r="HDG145" s="817"/>
      <c r="HDH145" s="817"/>
      <c r="HDI145" s="817"/>
      <c r="HDJ145" s="817"/>
      <c r="HDK145" s="817"/>
      <c r="HDL145" s="817"/>
      <c r="HDM145" s="817"/>
      <c r="HDN145" s="817"/>
      <c r="HDO145" s="817"/>
      <c r="HDP145" s="817"/>
      <c r="HDQ145" s="817"/>
      <c r="HDR145" s="817"/>
      <c r="HDS145" s="817"/>
      <c r="HDT145" s="817"/>
      <c r="HDU145" s="817"/>
      <c r="HDV145" s="817"/>
      <c r="HDW145" s="817"/>
      <c r="HDX145" s="817"/>
      <c r="HDY145" s="817"/>
      <c r="HDZ145" s="817"/>
      <c r="HEA145" s="817"/>
      <c r="HEB145" s="817"/>
      <c r="HEC145" s="817"/>
      <c r="HED145" s="817"/>
      <c r="HEE145" s="817"/>
      <c r="HEF145" s="817"/>
      <c r="HEG145" s="817"/>
      <c r="HEH145" s="817"/>
      <c r="HEI145" s="817"/>
      <c r="HEJ145" s="817"/>
      <c r="HEK145" s="817"/>
      <c r="HEL145" s="817"/>
      <c r="HEM145" s="817"/>
      <c r="HEN145" s="817"/>
      <c r="HEO145" s="817"/>
      <c r="HEP145" s="817"/>
      <c r="HEQ145" s="817"/>
      <c r="HER145" s="817"/>
      <c r="HES145" s="817"/>
      <c r="HET145" s="817"/>
      <c r="HEU145" s="817"/>
      <c r="HEV145" s="817"/>
      <c r="HEW145" s="817"/>
      <c r="HEX145" s="817"/>
      <c r="HEY145" s="817"/>
      <c r="HEZ145" s="817"/>
      <c r="HFA145" s="817"/>
      <c r="HFB145" s="817"/>
      <c r="HFC145" s="817"/>
      <c r="HFD145" s="817"/>
      <c r="HFE145" s="817"/>
      <c r="HFF145" s="817"/>
      <c r="HFG145" s="817"/>
      <c r="HFH145" s="817"/>
      <c r="HFI145" s="817"/>
      <c r="HFJ145" s="817"/>
      <c r="HFK145" s="817"/>
      <c r="HFL145" s="817"/>
      <c r="HFM145" s="817"/>
      <c r="HFN145" s="817"/>
      <c r="HFO145" s="817"/>
      <c r="HFP145" s="817"/>
      <c r="HFQ145" s="817"/>
      <c r="HFR145" s="817"/>
      <c r="HFS145" s="817"/>
      <c r="HFT145" s="817"/>
      <c r="HFU145" s="817"/>
      <c r="HFV145" s="817"/>
      <c r="HFW145" s="817"/>
      <c r="HFX145" s="817"/>
      <c r="HFY145" s="817"/>
      <c r="HFZ145" s="817"/>
      <c r="HGA145" s="817"/>
      <c r="HGB145" s="817"/>
      <c r="HGC145" s="817"/>
      <c r="HGD145" s="817"/>
      <c r="HGE145" s="817"/>
      <c r="HGF145" s="817"/>
      <c r="HGG145" s="817"/>
      <c r="HGH145" s="817"/>
      <c r="HGI145" s="817"/>
      <c r="HGJ145" s="817"/>
      <c r="HGK145" s="817"/>
      <c r="HGL145" s="817"/>
      <c r="HGM145" s="817"/>
      <c r="HGN145" s="817"/>
      <c r="HGO145" s="817"/>
      <c r="HGP145" s="817"/>
      <c r="HGQ145" s="817"/>
      <c r="HGR145" s="817"/>
      <c r="HGS145" s="817"/>
      <c r="HGT145" s="817"/>
      <c r="HGU145" s="817"/>
      <c r="HGV145" s="817"/>
      <c r="HGW145" s="817"/>
      <c r="HGX145" s="817"/>
      <c r="HGY145" s="817"/>
      <c r="HGZ145" s="817"/>
      <c r="HHA145" s="817"/>
      <c r="HHB145" s="817"/>
      <c r="HHC145" s="817"/>
      <c r="HHD145" s="817"/>
      <c r="HHE145" s="817"/>
      <c r="HHF145" s="817"/>
      <c r="HHG145" s="817"/>
      <c r="HHH145" s="817"/>
      <c r="HHI145" s="817"/>
      <c r="HHJ145" s="817"/>
      <c r="HHK145" s="817"/>
      <c r="HHL145" s="817"/>
      <c r="HHM145" s="817"/>
      <c r="HHN145" s="817"/>
      <c r="HHO145" s="817"/>
      <c r="HHP145" s="817"/>
      <c r="HHQ145" s="817"/>
      <c r="HHR145" s="817"/>
      <c r="HHS145" s="817"/>
      <c r="HHT145" s="817"/>
      <c r="HHU145" s="817"/>
      <c r="HHV145" s="817"/>
      <c r="HHW145" s="817"/>
      <c r="HHX145" s="817"/>
      <c r="HHY145" s="817"/>
      <c r="HHZ145" s="817"/>
      <c r="HIA145" s="817"/>
      <c r="HIB145" s="817"/>
      <c r="HIC145" s="817"/>
      <c r="HID145" s="817"/>
      <c r="HIE145" s="817"/>
      <c r="HIF145" s="817"/>
      <c r="HIG145" s="817"/>
      <c r="HIH145" s="817"/>
      <c r="HII145" s="817"/>
      <c r="HIJ145" s="817"/>
      <c r="HIK145" s="817"/>
      <c r="HIL145" s="817"/>
      <c r="HIM145" s="817"/>
      <c r="HIN145" s="817"/>
      <c r="HIO145" s="817"/>
      <c r="HIP145" s="817"/>
      <c r="HIQ145" s="817"/>
      <c r="HIR145" s="817"/>
      <c r="HIS145" s="817"/>
      <c r="HIT145" s="817"/>
      <c r="HIU145" s="817"/>
      <c r="HIV145" s="817"/>
      <c r="HIW145" s="817"/>
      <c r="HIX145" s="817"/>
      <c r="HIY145" s="817"/>
      <c r="HIZ145" s="817"/>
      <c r="HJA145" s="817"/>
      <c r="HJB145" s="817"/>
      <c r="HJC145" s="817"/>
      <c r="HJD145" s="817"/>
      <c r="HJE145" s="817"/>
      <c r="HJF145" s="817"/>
      <c r="HJG145" s="817"/>
      <c r="HJH145" s="817"/>
      <c r="HJI145" s="817"/>
      <c r="HJJ145" s="817"/>
      <c r="HJK145" s="817"/>
      <c r="HJL145" s="817"/>
      <c r="HJM145" s="817"/>
      <c r="HJN145" s="817"/>
      <c r="HJO145" s="817"/>
      <c r="HJP145" s="817"/>
      <c r="HJQ145" s="817"/>
      <c r="HJR145" s="817"/>
      <c r="HJS145" s="817"/>
      <c r="HJT145" s="817"/>
      <c r="HJU145" s="817"/>
      <c r="HJV145" s="817"/>
      <c r="HJW145" s="817"/>
      <c r="HJX145" s="817"/>
      <c r="HJY145" s="817"/>
      <c r="HJZ145" s="817"/>
      <c r="HKA145" s="817"/>
      <c r="HKB145" s="817"/>
      <c r="HKC145" s="817"/>
      <c r="HKD145" s="817"/>
      <c r="HKE145" s="817"/>
      <c r="HKF145" s="817"/>
      <c r="HKG145" s="817"/>
      <c r="HKH145" s="817"/>
      <c r="HKI145" s="817"/>
      <c r="HKJ145" s="817"/>
      <c r="HKK145" s="817"/>
      <c r="HKL145" s="817"/>
      <c r="HKM145" s="817"/>
      <c r="HKN145" s="817"/>
      <c r="HKO145" s="817"/>
      <c r="HKP145" s="817"/>
      <c r="HKQ145" s="817"/>
      <c r="HKR145" s="817"/>
      <c r="HKS145" s="817"/>
      <c r="HKT145" s="817"/>
      <c r="HKU145" s="817"/>
      <c r="HKV145" s="817"/>
      <c r="HKW145" s="817"/>
      <c r="HKX145" s="817"/>
      <c r="HKY145" s="817"/>
      <c r="HKZ145" s="817"/>
      <c r="HLA145" s="817"/>
      <c r="HLB145" s="817"/>
      <c r="HLC145" s="817"/>
      <c r="HLD145" s="817"/>
      <c r="HLE145" s="817"/>
      <c r="HLF145" s="817"/>
      <c r="HLG145" s="817"/>
      <c r="HLH145" s="817"/>
      <c r="HLI145" s="817"/>
      <c r="HLJ145" s="817"/>
      <c r="HLK145" s="817"/>
      <c r="HLL145" s="817"/>
      <c r="HLM145" s="817"/>
      <c r="HLN145" s="817"/>
      <c r="HLO145" s="817"/>
      <c r="HLP145" s="817"/>
      <c r="HLQ145" s="817"/>
      <c r="HLR145" s="817"/>
      <c r="HLS145" s="817"/>
      <c r="HLT145" s="817"/>
      <c r="HLU145" s="817"/>
      <c r="HLV145" s="817"/>
      <c r="HLW145" s="817"/>
      <c r="HLX145" s="817"/>
      <c r="HLY145" s="817"/>
      <c r="HLZ145" s="817"/>
      <c r="HMA145" s="817"/>
      <c r="HMB145" s="817"/>
      <c r="HMC145" s="817"/>
      <c r="HMD145" s="817"/>
      <c r="HME145" s="817"/>
      <c r="HMF145" s="817"/>
      <c r="HMG145" s="817"/>
      <c r="HMH145" s="817"/>
      <c r="HMI145" s="817"/>
      <c r="HMJ145" s="817"/>
      <c r="HMK145" s="817"/>
      <c r="HML145" s="817"/>
      <c r="HMM145" s="817"/>
      <c r="HMN145" s="817"/>
      <c r="HMO145" s="817"/>
      <c r="HMP145" s="817"/>
      <c r="HMQ145" s="817"/>
      <c r="HMR145" s="817"/>
      <c r="HMS145" s="817"/>
      <c r="HMT145" s="817"/>
      <c r="HMU145" s="817"/>
      <c r="HMV145" s="817"/>
      <c r="HMW145" s="817"/>
      <c r="HMX145" s="817"/>
      <c r="HMY145" s="817"/>
      <c r="HMZ145" s="817"/>
      <c r="HNA145" s="817"/>
      <c r="HNB145" s="817"/>
      <c r="HNC145" s="817"/>
      <c r="HND145" s="817"/>
      <c r="HNE145" s="817"/>
      <c r="HNF145" s="817"/>
      <c r="HNG145" s="817"/>
      <c r="HNH145" s="817"/>
      <c r="HNI145" s="817"/>
      <c r="HNJ145" s="817"/>
      <c r="HNK145" s="817"/>
      <c r="HNL145" s="817"/>
      <c r="HNM145" s="817"/>
      <c r="HNN145" s="817"/>
      <c r="HNO145" s="817"/>
      <c r="HNP145" s="817"/>
      <c r="HNQ145" s="817"/>
      <c r="HNR145" s="817"/>
      <c r="HNS145" s="817"/>
      <c r="HNT145" s="817"/>
      <c r="HNU145" s="817"/>
      <c r="HNV145" s="817"/>
      <c r="HNW145" s="817"/>
      <c r="HNX145" s="817"/>
      <c r="HNY145" s="817"/>
      <c r="HNZ145" s="817"/>
      <c r="HOA145" s="817"/>
      <c r="HOB145" s="817"/>
      <c r="HOC145" s="817"/>
      <c r="HOD145" s="817"/>
      <c r="HOE145" s="817"/>
      <c r="HOF145" s="817"/>
      <c r="HOG145" s="817"/>
      <c r="HOH145" s="817"/>
      <c r="HOI145" s="817"/>
      <c r="HOJ145" s="817"/>
      <c r="HOK145" s="817"/>
      <c r="HOL145" s="817"/>
      <c r="HOM145" s="817"/>
      <c r="HON145" s="817"/>
      <c r="HOO145" s="817"/>
      <c r="HOP145" s="817"/>
      <c r="HOQ145" s="817"/>
      <c r="HOR145" s="817"/>
      <c r="HOS145" s="817"/>
      <c r="HOT145" s="817"/>
      <c r="HOU145" s="817"/>
      <c r="HOV145" s="817"/>
      <c r="HOW145" s="817"/>
      <c r="HOX145" s="817"/>
      <c r="HOY145" s="817"/>
      <c r="HOZ145" s="817"/>
      <c r="HPA145" s="817"/>
      <c r="HPB145" s="817"/>
      <c r="HPC145" s="817"/>
      <c r="HPD145" s="817"/>
      <c r="HPE145" s="817"/>
      <c r="HPF145" s="817"/>
      <c r="HPG145" s="817"/>
      <c r="HPH145" s="817"/>
      <c r="HPI145" s="817"/>
      <c r="HPJ145" s="817"/>
      <c r="HPK145" s="817"/>
      <c r="HPL145" s="817"/>
      <c r="HPM145" s="817"/>
      <c r="HPN145" s="817"/>
      <c r="HPO145" s="817"/>
      <c r="HPP145" s="817"/>
      <c r="HPQ145" s="817"/>
      <c r="HPR145" s="817"/>
      <c r="HPS145" s="817"/>
      <c r="HPT145" s="817"/>
      <c r="HPU145" s="817"/>
      <c r="HPV145" s="817"/>
      <c r="HPW145" s="817"/>
      <c r="HPX145" s="817"/>
      <c r="HPY145" s="817"/>
      <c r="HPZ145" s="817"/>
      <c r="HQA145" s="817"/>
      <c r="HQB145" s="817"/>
      <c r="HQC145" s="817"/>
      <c r="HQD145" s="817"/>
      <c r="HQE145" s="817"/>
      <c r="HQF145" s="817"/>
      <c r="HQG145" s="817"/>
      <c r="HQH145" s="817"/>
      <c r="HQI145" s="817"/>
      <c r="HQJ145" s="817"/>
      <c r="HQK145" s="817"/>
      <c r="HQL145" s="817"/>
      <c r="HQM145" s="817"/>
      <c r="HQN145" s="817"/>
      <c r="HQO145" s="817"/>
      <c r="HQP145" s="817"/>
      <c r="HQQ145" s="817"/>
      <c r="HQR145" s="817"/>
      <c r="HQS145" s="817"/>
      <c r="HQT145" s="817"/>
      <c r="HQU145" s="817"/>
      <c r="HQV145" s="817"/>
      <c r="HQW145" s="817"/>
      <c r="HQX145" s="817"/>
      <c r="HQY145" s="817"/>
      <c r="HQZ145" s="817"/>
      <c r="HRA145" s="817"/>
      <c r="HRB145" s="817"/>
      <c r="HRC145" s="817"/>
      <c r="HRD145" s="817"/>
      <c r="HRE145" s="817"/>
      <c r="HRF145" s="817"/>
      <c r="HRG145" s="817"/>
      <c r="HRH145" s="817"/>
      <c r="HRI145" s="817"/>
      <c r="HRJ145" s="817"/>
      <c r="HRK145" s="817"/>
      <c r="HRL145" s="817"/>
      <c r="HRM145" s="817"/>
      <c r="HRN145" s="817"/>
      <c r="HRO145" s="817"/>
      <c r="HRP145" s="817"/>
      <c r="HRQ145" s="817"/>
      <c r="HRR145" s="817"/>
      <c r="HRS145" s="817"/>
      <c r="HRT145" s="817"/>
      <c r="HRU145" s="817"/>
      <c r="HRV145" s="817"/>
      <c r="HRW145" s="817"/>
      <c r="HRX145" s="817"/>
      <c r="HRY145" s="817"/>
      <c r="HRZ145" s="817"/>
      <c r="HSA145" s="817"/>
      <c r="HSB145" s="817"/>
      <c r="HSC145" s="817"/>
      <c r="HSD145" s="817"/>
      <c r="HSE145" s="817"/>
      <c r="HSF145" s="817"/>
      <c r="HSG145" s="817"/>
      <c r="HSH145" s="817"/>
      <c r="HSI145" s="817"/>
      <c r="HSJ145" s="817"/>
      <c r="HSK145" s="817"/>
      <c r="HSL145" s="817"/>
      <c r="HSM145" s="817"/>
      <c r="HSN145" s="817"/>
      <c r="HSO145" s="817"/>
      <c r="HSP145" s="817"/>
      <c r="HSQ145" s="817"/>
      <c r="HSR145" s="817"/>
      <c r="HSS145" s="817"/>
      <c r="HST145" s="817"/>
      <c r="HSU145" s="817"/>
      <c r="HSV145" s="817"/>
      <c r="HSW145" s="817"/>
      <c r="HSX145" s="817"/>
      <c r="HSY145" s="817"/>
      <c r="HSZ145" s="817"/>
      <c r="HTA145" s="817"/>
      <c r="HTB145" s="817"/>
      <c r="HTC145" s="817"/>
      <c r="HTD145" s="817"/>
      <c r="HTE145" s="817"/>
      <c r="HTF145" s="817"/>
      <c r="HTG145" s="817"/>
      <c r="HTH145" s="817"/>
      <c r="HTI145" s="817"/>
      <c r="HTJ145" s="817"/>
      <c r="HTK145" s="817"/>
      <c r="HTL145" s="817"/>
      <c r="HTM145" s="817"/>
      <c r="HTN145" s="817"/>
      <c r="HTO145" s="817"/>
      <c r="HTP145" s="817"/>
      <c r="HTQ145" s="817"/>
      <c r="HTR145" s="817"/>
      <c r="HTS145" s="817"/>
      <c r="HTT145" s="817"/>
      <c r="HTU145" s="817"/>
      <c r="HTV145" s="817"/>
      <c r="HTW145" s="817"/>
      <c r="HTX145" s="817"/>
      <c r="HTY145" s="817"/>
      <c r="HTZ145" s="817"/>
      <c r="HUA145" s="817"/>
      <c r="HUB145" s="817"/>
      <c r="HUC145" s="817"/>
      <c r="HUD145" s="817"/>
      <c r="HUE145" s="817"/>
      <c r="HUF145" s="817"/>
      <c r="HUG145" s="817"/>
      <c r="HUH145" s="817"/>
      <c r="HUI145" s="817"/>
      <c r="HUJ145" s="817"/>
      <c r="HUK145" s="817"/>
      <c r="HUL145" s="817"/>
      <c r="HUM145" s="817"/>
      <c r="HUN145" s="817"/>
      <c r="HUO145" s="817"/>
      <c r="HUP145" s="817"/>
      <c r="HUQ145" s="817"/>
      <c r="HUR145" s="817"/>
      <c r="HUS145" s="817"/>
      <c r="HUT145" s="817"/>
      <c r="HUU145" s="817"/>
      <c r="HUV145" s="817"/>
      <c r="HUW145" s="817"/>
      <c r="HUX145" s="817"/>
      <c r="HUY145" s="817"/>
      <c r="HUZ145" s="817"/>
      <c r="HVA145" s="817"/>
      <c r="HVB145" s="817"/>
      <c r="HVC145" s="817"/>
      <c r="HVD145" s="817"/>
      <c r="HVE145" s="817"/>
      <c r="HVF145" s="817"/>
      <c r="HVG145" s="817"/>
      <c r="HVH145" s="817"/>
      <c r="HVI145" s="817"/>
      <c r="HVJ145" s="817"/>
      <c r="HVK145" s="817"/>
      <c r="HVL145" s="817"/>
      <c r="HVM145" s="817"/>
      <c r="HVN145" s="817"/>
      <c r="HVO145" s="817"/>
      <c r="HVP145" s="817"/>
      <c r="HVQ145" s="817"/>
      <c r="HVR145" s="817"/>
      <c r="HVS145" s="817"/>
      <c r="HVT145" s="817"/>
      <c r="HVU145" s="817"/>
      <c r="HVV145" s="817"/>
      <c r="HVW145" s="817"/>
      <c r="HVX145" s="817"/>
      <c r="HVY145" s="817"/>
      <c r="HVZ145" s="817"/>
      <c r="HWA145" s="817"/>
      <c r="HWB145" s="817"/>
      <c r="HWC145" s="817"/>
      <c r="HWD145" s="817"/>
      <c r="HWE145" s="817"/>
      <c r="HWF145" s="817"/>
      <c r="HWG145" s="817"/>
      <c r="HWH145" s="817"/>
      <c r="HWI145" s="817"/>
      <c r="HWJ145" s="817"/>
      <c r="HWK145" s="817"/>
      <c r="HWL145" s="817"/>
      <c r="HWM145" s="817"/>
      <c r="HWN145" s="817"/>
      <c r="HWO145" s="817"/>
      <c r="HWP145" s="817"/>
      <c r="HWQ145" s="817"/>
      <c r="HWR145" s="817"/>
      <c r="HWS145" s="817"/>
      <c r="HWT145" s="817"/>
      <c r="HWU145" s="817"/>
      <c r="HWV145" s="817"/>
      <c r="HWW145" s="817"/>
      <c r="HWX145" s="817"/>
      <c r="HWY145" s="817"/>
      <c r="HWZ145" s="817"/>
      <c r="HXA145" s="817"/>
      <c r="HXB145" s="817"/>
      <c r="HXC145" s="817"/>
      <c r="HXD145" s="817"/>
      <c r="HXE145" s="817"/>
      <c r="HXF145" s="817"/>
      <c r="HXG145" s="817"/>
      <c r="HXH145" s="817"/>
      <c r="HXI145" s="817"/>
      <c r="HXJ145" s="817"/>
      <c r="HXK145" s="817"/>
      <c r="HXL145" s="817"/>
      <c r="HXM145" s="817"/>
      <c r="HXN145" s="817"/>
      <c r="HXO145" s="817"/>
      <c r="HXP145" s="817"/>
      <c r="HXQ145" s="817"/>
      <c r="HXR145" s="817"/>
      <c r="HXS145" s="817"/>
      <c r="HXT145" s="817"/>
      <c r="HXU145" s="817"/>
      <c r="HXV145" s="817"/>
      <c r="HXW145" s="817"/>
      <c r="HXX145" s="817"/>
      <c r="HXY145" s="817"/>
      <c r="HXZ145" s="817"/>
      <c r="HYA145" s="817"/>
      <c r="HYB145" s="817"/>
      <c r="HYC145" s="817"/>
      <c r="HYD145" s="817"/>
      <c r="HYE145" s="817"/>
      <c r="HYF145" s="817"/>
      <c r="HYG145" s="817"/>
      <c r="HYH145" s="817"/>
      <c r="HYI145" s="817"/>
      <c r="HYJ145" s="817"/>
      <c r="HYK145" s="817"/>
      <c r="HYL145" s="817"/>
      <c r="HYM145" s="817"/>
      <c r="HYN145" s="817"/>
      <c r="HYO145" s="817"/>
      <c r="HYP145" s="817"/>
      <c r="HYQ145" s="817"/>
      <c r="HYR145" s="817"/>
      <c r="HYS145" s="817"/>
      <c r="HYT145" s="817"/>
      <c r="HYU145" s="817"/>
      <c r="HYV145" s="817"/>
      <c r="HYW145" s="817"/>
      <c r="HYX145" s="817"/>
      <c r="HYY145" s="817"/>
      <c r="HYZ145" s="817"/>
      <c r="HZA145" s="817"/>
      <c r="HZB145" s="817"/>
      <c r="HZC145" s="817"/>
      <c r="HZD145" s="817"/>
      <c r="HZE145" s="817"/>
      <c r="HZF145" s="817"/>
      <c r="HZG145" s="817"/>
      <c r="HZH145" s="817"/>
      <c r="HZI145" s="817"/>
      <c r="HZJ145" s="817"/>
      <c r="HZK145" s="817"/>
      <c r="HZL145" s="817"/>
      <c r="HZM145" s="817"/>
      <c r="HZN145" s="817"/>
      <c r="HZO145" s="817"/>
      <c r="HZP145" s="817"/>
      <c r="HZQ145" s="817"/>
      <c r="HZR145" s="817"/>
      <c r="HZS145" s="817"/>
      <c r="HZT145" s="817"/>
      <c r="HZU145" s="817"/>
      <c r="HZV145" s="817"/>
      <c r="HZW145" s="817"/>
      <c r="HZX145" s="817"/>
      <c r="HZY145" s="817"/>
      <c r="HZZ145" s="817"/>
      <c r="IAA145" s="817"/>
      <c r="IAB145" s="817"/>
      <c r="IAC145" s="817"/>
      <c r="IAD145" s="817"/>
      <c r="IAE145" s="817"/>
      <c r="IAF145" s="817"/>
      <c r="IAG145" s="817"/>
      <c r="IAH145" s="817"/>
      <c r="IAI145" s="817"/>
      <c r="IAJ145" s="817"/>
      <c r="IAK145" s="817"/>
      <c r="IAL145" s="817"/>
      <c r="IAM145" s="817"/>
      <c r="IAN145" s="817"/>
      <c r="IAO145" s="817"/>
      <c r="IAP145" s="817"/>
      <c r="IAQ145" s="817"/>
      <c r="IAR145" s="817"/>
      <c r="IAS145" s="817"/>
      <c r="IAT145" s="817"/>
      <c r="IAU145" s="817"/>
      <c r="IAV145" s="817"/>
      <c r="IAW145" s="817"/>
      <c r="IAX145" s="817"/>
      <c r="IAY145" s="817"/>
      <c r="IAZ145" s="817"/>
      <c r="IBA145" s="817"/>
      <c r="IBB145" s="817"/>
      <c r="IBC145" s="817"/>
      <c r="IBD145" s="817"/>
      <c r="IBE145" s="817"/>
      <c r="IBF145" s="817"/>
      <c r="IBG145" s="817"/>
      <c r="IBH145" s="817"/>
      <c r="IBI145" s="817"/>
      <c r="IBJ145" s="817"/>
      <c r="IBK145" s="817"/>
      <c r="IBL145" s="817"/>
      <c r="IBM145" s="817"/>
      <c r="IBN145" s="817"/>
      <c r="IBO145" s="817"/>
      <c r="IBP145" s="817"/>
      <c r="IBQ145" s="817"/>
      <c r="IBR145" s="817"/>
      <c r="IBS145" s="817"/>
      <c r="IBT145" s="817"/>
      <c r="IBU145" s="817"/>
      <c r="IBV145" s="817"/>
      <c r="IBW145" s="817"/>
      <c r="IBX145" s="817"/>
      <c r="IBY145" s="817"/>
      <c r="IBZ145" s="817"/>
      <c r="ICA145" s="817"/>
      <c r="ICB145" s="817"/>
      <c r="ICC145" s="817"/>
      <c r="ICD145" s="817"/>
      <c r="ICE145" s="817"/>
      <c r="ICF145" s="817"/>
      <c r="ICG145" s="817"/>
      <c r="ICH145" s="817"/>
      <c r="ICI145" s="817"/>
      <c r="ICJ145" s="817"/>
      <c r="ICK145" s="817"/>
      <c r="ICL145" s="817"/>
      <c r="ICM145" s="817"/>
      <c r="ICN145" s="817"/>
      <c r="ICO145" s="817"/>
      <c r="ICP145" s="817"/>
      <c r="ICQ145" s="817"/>
      <c r="ICR145" s="817"/>
      <c r="ICS145" s="817"/>
      <c r="ICT145" s="817"/>
      <c r="ICU145" s="817"/>
      <c r="ICV145" s="817"/>
      <c r="ICW145" s="817"/>
      <c r="ICX145" s="817"/>
      <c r="ICY145" s="817"/>
      <c r="ICZ145" s="817"/>
      <c r="IDA145" s="817"/>
      <c r="IDB145" s="817"/>
      <c r="IDC145" s="817"/>
      <c r="IDD145" s="817"/>
      <c r="IDE145" s="817"/>
      <c r="IDF145" s="817"/>
      <c r="IDG145" s="817"/>
      <c r="IDH145" s="817"/>
      <c r="IDI145" s="817"/>
      <c r="IDJ145" s="817"/>
      <c r="IDK145" s="817"/>
      <c r="IDL145" s="817"/>
      <c r="IDM145" s="817"/>
      <c r="IDN145" s="817"/>
      <c r="IDO145" s="817"/>
      <c r="IDP145" s="817"/>
      <c r="IDQ145" s="817"/>
      <c r="IDR145" s="817"/>
      <c r="IDS145" s="817"/>
      <c r="IDT145" s="817"/>
      <c r="IDU145" s="817"/>
      <c r="IDV145" s="817"/>
      <c r="IDW145" s="817"/>
      <c r="IDX145" s="817"/>
      <c r="IDY145" s="817"/>
      <c r="IDZ145" s="817"/>
      <c r="IEA145" s="817"/>
      <c r="IEB145" s="817"/>
      <c r="IEC145" s="817"/>
      <c r="IED145" s="817"/>
      <c r="IEE145" s="817"/>
      <c r="IEF145" s="817"/>
      <c r="IEG145" s="817"/>
      <c r="IEH145" s="817"/>
      <c r="IEI145" s="817"/>
      <c r="IEJ145" s="817"/>
      <c r="IEK145" s="817"/>
      <c r="IEL145" s="817"/>
      <c r="IEM145" s="817"/>
      <c r="IEN145" s="817"/>
      <c r="IEO145" s="817"/>
      <c r="IEP145" s="817"/>
      <c r="IEQ145" s="817"/>
      <c r="IER145" s="817"/>
      <c r="IES145" s="817"/>
      <c r="IET145" s="817"/>
      <c r="IEU145" s="817"/>
      <c r="IEV145" s="817"/>
      <c r="IEW145" s="817"/>
      <c r="IEX145" s="817"/>
      <c r="IEY145" s="817"/>
      <c r="IEZ145" s="817"/>
      <c r="IFA145" s="817"/>
      <c r="IFB145" s="817"/>
      <c r="IFC145" s="817"/>
      <c r="IFD145" s="817"/>
      <c r="IFE145" s="817"/>
      <c r="IFF145" s="817"/>
      <c r="IFG145" s="817"/>
      <c r="IFH145" s="817"/>
      <c r="IFI145" s="817"/>
      <c r="IFJ145" s="817"/>
      <c r="IFK145" s="817"/>
      <c r="IFL145" s="817"/>
      <c r="IFM145" s="817"/>
      <c r="IFN145" s="817"/>
      <c r="IFO145" s="817"/>
      <c r="IFP145" s="817"/>
      <c r="IFQ145" s="817"/>
      <c r="IFR145" s="817"/>
      <c r="IFS145" s="817"/>
      <c r="IFT145" s="817"/>
      <c r="IFU145" s="817"/>
      <c r="IFV145" s="817"/>
      <c r="IFW145" s="817"/>
      <c r="IFX145" s="817"/>
      <c r="IFY145" s="817"/>
      <c r="IFZ145" s="817"/>
      <c r="IGA145" s="817"/>
      <c r="IGB145" s="817"/>
      <c r="IGC145" s="817"/>
      <c r="IGD145" s="817"/>
      <c r="IGE145" s="817"/>
      <c r="IGF145" s="817"/>
      <c r="IGG145" s="817"/>
      <c r="IGH145" s="817"/>
      <c r="IGI145" s="817"/>
      <c r="IGJ145" s="817"/>
      <c r="IGK145" s="817"/>
      <c r="IGL145" s="817"/>
      <c r="IGM145" s="817"/>
      <c r="IGN145" s="817"/>
      <c r="IGO145" s="817"/>
      <c r="IGP145" s="817"/>
      <c r="IGQ145" s="817"/>
      <c r="IGR145" s="817"/>
      <c r="IGS145" s="817"/>
      <c r="IGT145" s="817"/>
      <c r="IGU145" s="817"/>
      <c r="IGV145" s="817"/>
      <c r="IGW145" s="817"/>
      <c r="IGX145" s="817"/>
      <c r="IGY145" s="817"/>
      <c r="IGZ145" s="817"/>
      <c r="IHA145" s="817"/>
      <c r="IHB145" s="817"/>
      <c r="IHC145" s="817"/>
      <c r="IHD145" s="817"/>
      <c r="IHE145" s="817"/>
      <c r="IHF145" s="817"/>
      <c r="IHG145" s="817"/>
      <c r="IHH145" s="817"/>
      <c r="IHI145" s="817"/>
      <c r="IHJ145" s="817"/>
      <c r="IHK145" s="817"/>
      <c r="IHL145" s="817"/>
      <c r="IHM145" s="817"/>
      <c r="IHN145" s="817"/>
      <c r="IHO145" s="817"/>
      <c r="IHP145" s="817"/>
      <c r="IHQ145" s="817"/>
      <c r="IHR145" s="817"/>
      <c r="IHS145" s="817"/>
      <c r="IHT145" s="817"/>
      <c r="IHU145" s="817"/>
      <c r="IHV145" s="817"/>
      <c r="IHW145" s="817"/>
      <c r="IHX145" s="817"/>
      <c r="IHY145" s="817"/>
      <c r="IHZ145" s="817"/>
      <c r="IIA145" s="817"/>
      <c r="IIB145" s="817"/>
      <c r="IIC145" s="817"/>
      <c r="IID145" s="817"/>
      <c r="IIE145" s="817"/>
      <c r="IIF145" s="817"/>
      <c r="IIG145" s="817"/>
      <c r="IIH145" s="817"/>
      <c r="III145" s="817"/>
      <c r="IIJ145" s="817"/>
      <c r="IIK145" s="817"/>
      <c r="IIL145" s="817"/>
      <c r="IIM145" s="817"/>
      <c r="IIN145" s="817"/>
      <c r="IIO145" s="817"/>
      <c r="IIP145" s="817"/>
      <c r="IIQ145" s="817"/>
      <c r="IIR145" s="817"/>
      <c r="IIS145" s="817"/>
      <c r="IIT145" s="817"/>
      <c r="IIU145" s="817"/>
      <c r="IIV145" s="817"/>
      <c r="IIW145" s="817"/>
      <c r="IIX145" s="817"/>
      <c r="IIY145" s="817"/>
      <c r="IIZ145" s="817"/>
      <c r="IJA145" s="817"/>
      <c r="IJB145" s="817"/>
      <c r="IJC145" s="817"/>
      <c r="IJD145" s="817"/>
      <c r="IJE145" s="817"/>
      <c r="IJF145" s="817"/>
      <c r="IJG145" s="817"/>
      <c r="IJH145" s="817"/>
      <c r="IJI145" s="817"/>
      <c r="IJJ145" s="817"/>
      <c r="IJK145" s="817"/>
      <c r="IJL145" s="817"/>
      <c r="IJM145" s="817"/>
      <c r="IJN145" s="817"/>
      <c r="IJO145" s="817"/>
      <c r="IJP145" s="817"/>
      <c r="IJQ145" s="817"/>
      <c r="IJR145" s="817"/>
      <c r="IJS145" s="817"/>
      <c r="IJT145" s="817"/>
      <c r="IJU145" s="817"/>
      <c r="IJV145" s="817"/>
      <c r="IJW145" s="817"/>
      <c r="IJX145" s="817"/>
      <c r="IJY145" s="817"/>
      <c r="IJZ145" s="817"/>
      <c r="IKA145" s="817"/>
      <c r="IKB145" s="817"/>
      <c r="IKC145" s="817"/>
      <c r="IKD145" s="817"/>
      <c r="IKE145" s="817"/>
      <c r="IKF145" s="817"/>
      <c r="IKG145" s="817"/>
      <c r="IKH145" s="817"/>
      <c r="IKI145" s="817"/>
      <c r="IKJ145" s="817"/>
      <c r="IKK145" s="817"/>
      <c r="IKL145" s="817"/>
      <c r="IKM145" s="817"/>
      <c r="IKN145" s="817"/>
      <c r="IKO145" s="817"/>
      <c r="IKP145" s="817"/>
      <c r="IKQ145" s="817"/>
      <c r="IKR145" s="817"/>
      <c r="IKS145" s="817"/>
      <c r="IKT145" s="817"/>
      <c r="IKU145" s="817"/>
      <c r="IKV145" s="817"/>
      <c r="IKW145" s="817"/>
      <c r="IKX145" s="817"/>
      <c r="IKY145" s="817"/>
      <c r="IKZ145" s="817"/>
      <c r="ILA145" s="817"/>
      <c r="ILB145" s="817"/>
      <c r="ILC145" s="817"/>
      <c r="ILD145" s="817"/>
      <c r="ILE145" s="817"/>
      <c r="ILF145" s="817"/>
      <c r="ILG145" s="817"/>
      <c r="ILH145" s="817"/>
      <c r="ILI145" s="817"/>
      <c r="ILJ145" s="817"/>
      <c r="ILK145" s="817"/>
      <c r="ILL145" s="817"/>
      <c r="ILM145" s="817"/>
      <c r="ILN145" s="817"/>
      <c r="ILO145" s="817"/>
      <c r="ILP145" s="817"/>
      <c r="ILQ145" s="817"/>
      <c r="ILR145" s="817"/>
      <c r="ILS145" s="817"/>
      <c r="ILT145" s="817"/>
      <c r="ILU145" s="817"/>
      <c r="ILV145" s="817"/>
      <c r="ILW145" s="817"/>
      <c r="ILX145" s="817"/>
      <c r="ILY145" s="817"/>
      <c r="ILZ145" s="817"/>
      <c r="IMA145" s="817"/>
      <c r="IMB145" s="817"/>
      <c r="IMC145" s="817"/>
      <c r="IMD145" s="817"/>
      <c r="IME145" s="817"/>
      <c r="IMF145" s="817"/>
      <c r="IMG145" s="817"/>
      <c r="IMH145" s="817"/>
      <c r="IMI145" s="817"/>
      <c r="IMJ145" s="817"/>
      <c r="IMK145" s="817"/>
      <c r="IML145" s="817"/>
      <c r="IMM145" s="817"/>
      <c r="IMN145" s="817"/>
      <c r="IMO145" s="817"/>
      <c r="IMP145" s="817"/>
      <c r="IMQ145" s="817"/>
      <c r="IMR145" s="817"/>
      <c r="IMS145" s="817"/>
      <c r="IMT145" s="817"/>
      <c r="IMU145" s="817"/>
      <c r="IMV145" s="817"/>
      <c r="IMW145" s="817"/>
      <c r="IMX145" s="817"/>
      <c r="IMY145" s="817"/>
      <c r="IMZ145" s="817"/>
      <c r="INA145" s="817"/>
      <c r="INB145" s="817"/>
      <c r="INC145" s="817"/>
      <c r="IND145" s="817"/>
      <c r="INE145" s="817"/>
      <c r="INF145" s="817"/>
      <c r="ING145" s="817"/>
      <c r="INH145" s="817"/>
      <c r="INI145" s="817"/>
      <c r="INJ145" s="817"/>
      <c r="INK145" s="817"/>
      <c r="INL145" s="817"/>
      <c r="INM145" s="817"/>
      <c r="INN145" s="817"/>
      <c r="INO145" s="817"/>
      <c r="INP145" s="817"/>
      <c r="INQ145" s="817"/>
      <c r="INR145" s="817"/>
      <c r="INS145" s="817"/>
      <c r="INT145" s="817"/>
      <c r="INU145" s="817"/>
      <c r="INV145" s="817"/>
      <c r="INW145" s="817"/>
      <c r="INX145" s="817"/>
      <c r="INY145" s="817"/>
      <c r="INZ145" s="817"/>
      <c r="IOA145" s="817"/>
      <c r="IOB145" s="817"/>
      <c r="IOC145" s="817"/>
      <c r="IOD145" s="817"/>
      <c r="IOE145" s="817"/>
      <c r="IOF145" s="817"/>
      <c r="IOG145" s="817"/>
      <c r="IOH145" s="817"/>
      <c r="IOI145" s="817"/>
      <c r="IOJ145" s="817"/>
      <c r="IOK145" s="817"/>
      <c r="IOL145" s="817"/>
      <c r="IOM145" s="817"/>
      <c r="ION145" s="817"/>
      <c r="IOO145" s="817"/>
      <c r="IOP145" s="817"/>
      <c r="IOQ145" s="817"/>
      <c r="IOR145" s="817"/>
      <c r="IOS145" s="817"/>
      <c r="IOT145" s="817"/>
      <c r="IOU145" s="817"/>
      <c r="IOV145" s="817"/>
      <c r="IOW145" s="817"/>
      <c r="IOX145" s="817"/>
      <c r="IOY145" s="817"/>
      <c r="IOZ145" s="817"/>
      <c r="IPA145" s="817"/>
      <c r="IPB145" s="817"/>
      <c r="IPC145" s="817"/>
      <c r="IPD145" s="817"/>
      <c r="IPE145" s="817"/>
      <c r="IPF145" s="817"/>
      <c r="IPG145" s="817"/>
      <c r="IPH145" s="817"/>
      <c r="IPI145" s="817"/>
      <c r="IPJ145" s="817"/>
      <c r="IPK145" s="817"/>
      <c r="IPL145" s="817"/>
      <c r="IPM145" s="817"/>
      <c r="IPN145" s="817"/>
      <c r="IPO145" s="817"/>
      <c r="IPP145" s="817"/>
      <c r="IPQ145" s="817"/>
      <c r="IPR145" s="817"/>
      <c r="IPS145" s="817"/>
      <c r="IPT145" s="817"/>
      <c r="IPU145" s="817"/>
      <c r="IPV145" s="817"/>
      <c r="IPW145" s="817"/>
      <c r="IPX145" s="817"/>
      <c r="IPY145" s="817"/>
      <c r="IPZ145" s="817"/>
      <c r="IQA145" s="817"/>
      <c r="IQB145" s="817"/>
      <c r="IQC145" s="817"/>
      <c r="IQD145" s="817"/>
      <c r="IQE145" s="817"/>
      <c r="IQF145" s="817"/>
      <c r="IQG145" s="817"/>
      <c r="IQH145" s="817"/>
      <c r="IQI145" s="817"/>
      <c r="IQJ145" s="817"/>
      <c r="IQK145" s="817"/>
      <c r="IQL145" s="817"/>
      <c r="IQM145" s="817"/>
      <c r="IQN145" s="817"/>
      <c r="IQO145" s="817"/>
      <c r="IQP145" s="817"/>
      <c r="IQQ145" s="817"/>
      <c r="IQR145" s="817"/>
      <c r="IQS145" s="817"/>
      <c r="IQT145" s="817"/>
      <c r="IQU145" s="817"/>
      <c r="IQV145" s="817"/>
      <c r="IQW145" s="817"/>
      <c r="IQX145" s="817"/>
      <c r="IQY145" s="817"/>
      <c r="IQZ145" s="817"/>
      <c r="IRA145" s="817"/>
      <c r="IRB145" s="817"/>
      <c r="IRC145" s="817"/>
      <c r="IRD145" s="817"/>
      <c r="IRE145" s="817"/>
      <c r="IRF145" s="817"/>
      <c r="IRG145" s="817"/>
      <c r="IRH145" s="817"/>
      <c r="IRI145" s="817"/>
      <c r="IRJ145" s="817"/>
      <c r="IRK145" s="817"/>
      <c r="IRL145" s="817"/>
      <c r="IRM145" s="817"/>
      <c r="IRN145" s="817"/>
      <c r="IRO145" s="817"/>
      <c r="IRP145" s="817"/>
      <c r="IRQ145" s="817"/>
      <c r="IRR145" s="817"/>
      <c r="IRS145" s="817"/>
      <c r="IRT145" s="817"/>
      <c r="IRU145" s="817"/>
      <c r="IRV145" s="817"/>
      <c r="IRW145" s="817"/>
      <c r="IRX145" s="817"/>
      <c r="IRY145" s="817"/>
      <c r="IRZ145" s="817"/>
      <c r="ISA145" s="817"/>
      <c r="ISB145" s="817"/>
      <c r="ISC145" s="817"/>
      <c r="ISD145" s="817"/>
      <c r="ISE145" s="817"/>
      <c r="ISF145" s="817"/>
      <c r="ISG145" s="817"/>
      <c r="ISH145" s="817"/>
      <c r="ISI145" s="817"/>
      <c r="ISJ145" s="817"/>
      <c r="ISK145" s="817"/>
      <c r="ISL145" s="817"/>
      <c r="ISM145" s="817"/>
      <c r="ISN145" s="817"/>
      <c r="ISO145" s="817"/>
      <c r="ISP145" s="817"/>
      <c r="ISQ145" s="817"/>
      <c r="ISR145" s="817"/>
      <c r="ISS145" s="817"/>
      <c r="IST145" s="817"/>
      <c r="ISU145" s="817"/>
      <c r="ISV145" s="817"/>
      <c r="ISW145" s="817"/>
      <c r="ISX145" s="817"/>
      <c r="ISY145" s="817"/>
      <c r="ISZ145" s="817"/>
      <c r="ITA145" s="817"/>
      <c r="ITB145" s="817"/>
      <c r="ITC145" s="817"/>
      <c r="ITD145" s="817"/>
      <c r="ITE145" s="817"/>
      <c r="ITF145" s="817"/>
      <c r="ITG145" s="817"/>
      <c r="ITH145" s="817"/>
      <c r="ITI145" s="817"/>
      <c r="ITJ145" s="817"/>
      <c r="ITK145" s="817"/>
      <c r="ITL145" s="817"/>
      <c r="ITM145" s="817"/>
      <c r="ITN145" s="817"/>
      <c r="ITO145" s="817"/>
      <c r="ITP145" s="817"/>
      <c r="ITQ145" s="817"/>
      <c r="ITR145" s="817"/>
      <c r="ITS145" s="817"/>
      <c r="ITT145" s="817"/>
      <c r="ITU145" s="817"/>
      <c r="ITV145" s="817"/>
      <c r="ITW145" s="817"/>
      <c r="ITX145" s="817"/>
      <c r="ITY145" s="817"/>
      <c r="ITZ145" s="817"/>
      <c r="IUA145" s="817"/>
      <c r="IUB145" s="817"/>
      <c r="IUC145" s="817"/>
      <c r="IUD145" s="817"/>
      <c r="IUE145" s="817"/>
      <c r="IUF145" s="817"/>
      <c r="IUG145" s="817"/>
      <c r="IUH145" s="817"/>
      <c r="IUI145" s="817"/>
      <c r="IUJ145" s="817"/>
      <c r="IUK145" s="817"/>
      <c r="IUL145" s="817"/>
      <c r="IUM145" s="817"/>
      <c r="IUN145" s="817"/>
      <c r="IUO145" s="817"/>
      <c r="IUP145" s="817"/>
      <c r="IUQ145" s="817"/>
      <c r="IUR145" s="817"/>
      <c r="IUS145" s="817"/>
      <c r="IUT145" s="817"/>
      <c r="IUU145" s="817"/>
      <c r="IUV145" s="817"/>
      <c r="IUW145" s="817"/>
      <c r="IUX145" s="817"/>
      <c r="IUY145" s="817"/>
      <c r="IUZ145" s="817"/>
      <c r="IVA145" s="817"/>
      <c r="IVB145" s="817"/>
      <c r="IVC145" s="817"/>
      <c r="IVD145" s="817"/>
      <c r="IVE145" s="817"/>
      <c r="IVF145" s="817"/>
      <c r="IVG145" s="817"/>
      <c r="IVH145" s="817"/>
      <c r="IVI145" s="817"/>
      <c r="IVJ145" s="817"/>
      <c r="IVK145" s="817"/>
      <c r="IVL145" s="817"/>
      <c r="IVM145" s="817"/>
      <c r="IVN145" s="817"/>
      <c r="IVO145" s="817"/>
      <c r="IVP145" s="817"/>
      <c r="IVQ145" s="817"/>
      <c r="IVR145" s="817"/>
      <c r="IVS145" s="817"/>
      <c r="IVT145" s="817"/>
      <c r="IVU145" s="817"/>
      <c r="IVV145" s="817"/>
      <c r="IVW145" s="817"/>
      <c r="IVX145" s="817"/>
      <c r="IVY145" s="817"/>
      <c r="IVZ145" s="817"/>
      <c r="IWA145" s="817"/>
      <c r="IWB145" s="817"/>
      <c r="IWC145" s="817"/>
      <c r="IWD145" s="817"/>
      <c r="IWE145" s="817"/>
      <c r="IWF145" s="817"/>
      <c r="IWG145" s="817"/>
      <c r="IWH145" s="817"/>
      <c r="IWI145" s="817"/>
      <c r="IWJ145" s="817"/>
      <c r="IWK145" s="817"/>
      <c r="IWL145" s="817"/>
      <c r="IWM145" s="817"/>
      <c r="IWN145" s="817"/>
      <c r="IWO145" s="817"/>
      <c r="IWP145" s="817"/>
      <c r="IWQ145" s="817"/>
      <c r="IWR145" s="817"/>
      <c r="IWS145" s="817"/>
      <c r="IWT145" s="817"/>
      <c r="IWU145" s="817"/>
      <c r="IWV145" s="817"/>
      <c r="IWW145" s="817"/>
      <c r="IWX145" s="817"/>
      <c r="IWY145" s="817"/>
      <c r="IWZ145" s="817"/>
      <c r="IXA145" s="817"/>
      <c r="IXB145" s="817"/>
      <c r="IXC145" s="817"/>
      <c r="IXD145" s="817"/>
      <c r="IXE145" s="817"/>
      <c r="IXF145" s="817"/>
      <c r="IXG145" s="817"/>
      <c r="IXH145" s="817"/>
      <c r="IXI145" s="817"/>
      <c r="IXJ145" s="817"/>
      <c r="IXK145" s="817"/>
      <c r="IXL145" s="817"/>
      <c r="IXM145" s="817"/>
      <c r="IXN145" s="817"/>
      <c r="IXO145" s="817"/>
      <c r="IXP145" s="817"/>
      <c r="IXQ145" s="817"/>
      <c r="IXR145" s="817"/>
      <c r="IXS145" s="817"/>
      <c r="IXT145" s="817"/>
      <c r="IXU145" s="817"/>
      <c r="IXV145" s="817"/>
      <c r="IXW145" s="817"/>
      <c r="IXX145" s="817"/>
      <c r="IXY145" s="817"/>
      <c r="IXZ145" s="817"/>
      <c r="IYA145" s="817"/>
      <c r="IYB145" s="817"/>
      <c r="IYC145" s="817"/>
      <c r="IYD145" s="817"/>
      <c r="IYE145" s="817"/>
      <c r="IYF145" s="817"/>
      <c r="IYG145" s="817"/>
      <c r="IYH145" s="817"/>
      <c r="IYI145" s="817"/>
      <c r="IYJ145" s="817"/>
      <c r="IYK145" s="817"/>
      <c r="IYL145" s="817"/>
      <c r="IYM145" s="817"/>
      <c r="IYN145" s="817"/>
      <c r="IYO145" s="817"/>
      <c r="IYP145" s="817"/>
      <c r="IYQ145" s="817"/>
      <c r="IYR145" s="817"/>
      <c r="IYS145" s="817"/>
      <c r="IYT145" s="817"/>
      <c r="IYU145" s="817"/>
      <c r="IYV145" s="817"/>
      <c r="IYW145" s="817"/>
      <c r="IYX145" s="817"/>
      <c r="IYY145" s="817"/>
      <c r="IYZ145" s="817"/>
      <c r="IZA145" s="817"/>
      <c r="IZB145" s="817"/>
      <c r="IZC145" s="817"/>
      <c r="IZD145" s="817"/>
      <c r="IZE145" s="817"/>
      <c r="IZF145" s="817"/>
      <c r="IZG145" s="817"/>
      <c r="IZH145" s="817"/>
      <c r="IZI145" s="817"/>
      <c r="IZJ145" s="817"/>
      <c r="IZK145" s="817"/>
      <c r="IZL145" s="817"/>
      <c r="IZM145" s="817"/>
      <c r="IZN145" s="817"/>
      <c r="IZO145" s="817"/>
      <c r="IZP145" s="817"/>
      <c r="IZQ145" s="817"/>
      <c r="IZR145" s="817"/>
      <c r="IZS145" s="817"/>
      <c r="IZT145" s="817"/>
      <c r="IZU145" s="817"/>
      <c r="IZV145" s="817"/>
      <c r="IZW145" s="817"/>
      <c r="IZX145" s="817"/>
      <c r="IZY145" s="817"/>
      <c r="IZZ145" s="817"/>
      <c r="JAA145" s="817"/>
      <c r="JAB145" s="817"/>
      <c r="JAC145" s="817"/>
      <c r="JAD145" s="817"/>
      <c r="JAE145" s="817"/>
      <c r="JAF145" s="817"/>
      <c r="JAG145" s="817"/>
      <c r="JAH145" s="817"/>
      <c r="JAI145" s="817"/>
      <c r="JAJ145" s="817"/>
      <c r="JAK145" s="817"/>
      <c r="JAL145" s="817"/>
      <c r="JAM145" s="817"/>
      <c r="JAN145" s="817"/>
      <c r="JAO145" s="817"/>
      <c r="JAP145" s="817"/>
      <c r="JAQ145" s="817"/>
      <c r="JAR145" s="817"/>
      <c r="JAS145" s="817"/>
      <c r="JAT145" s="817"/>
      <c r="JAU145" s="817"/>
      <c r="JAV145" s="817"/>
      <c r="JAW145" s="817"/>
      <c r="JAX145" s="817"/>
      <c r="JAY145" s="817"/>
      <c r="JAZ145" s="817"/>
      <c r="JBA145" s="817"/>
      <c r="JBB145" s="817"/>
      <c r="JBC145" s="817"/>
      <c r="JBD145" s="817"/>
      <c r="JBE145" s="817"/>
      <c r="JBF145" s="817"/>
      <c r="JBG145" s="817"/>
      <c r="JBH145" s="817"/>
      <c r="JBI145" s="817"/>
      <c r="JBJ145" s="817"/>
      <c r="JBK145" s="817"/>
      <c r="JBL145" s="817"/>
      <c r="JBM145" s="817"/>
      <c r="JBN145" s="817"/>
      <c r="JBO145" s="817"/>
      <c r="JBP145" s="817"/>
      <c r="JBQ145" s="817"/>
      <c r="JBR145" s="817"/>
      <c r="JBS145" s="817"/>
      <c r="JBT145" s="817"/>
      <c r="JBU145" s="817"/>
      <c r="JBV145" s="817"/>
      <c r="JBW145" s="817"/>
      <c r="JBX145" s="817"/>
      <c r="JBY145" s="817"/>
      <c r="JBZ145" s="817"/>
      <c r="JCA145" s="817"/>
      <c r="JCB145" s="817"/>
      <c r="JCC145" s="817"/>
      <c r="JCD145" s="817"/>
      <c r="JCE145" s="817"/>
      <c r="JCF145" s="817"/>
      <c r="JCG145" s="817"/>
      <c r="JCH145" s="817"/>
      <c r="JCI145" s="817"/>
      <c r="JCJ145" s="817"/>
      <c r="JCK145" s="817"/>
      <c r="JCL145" s="817"/>
      <c r="JCM145" s="817"/>
      <c r="JCN145" s="817"/>
      <c r="JCO145" s="817"/>
      <c r="JCP145" s="817"/>
      <c r="JCQ145" s="817"/>
      <c r="JCR145" s="817"/>
      <c r="JCS145" s="817"/>
      <c r="JCT145" s="817"/>
      <c r="JCU145" s="817"/>
      <c r="JCV145" s="817"/>
      <c r="JCW145" s="817"/>
      <c r="JCX145" s="817"/>
      <c r="JCY145" s="817"/>
      <c r="JCZ145" s="817"/>
      <c r="JDA145" s="817"/>
      <c r="JDB145" s="817"/>
      <c r="JDC145" s="817"/>
      <c r="JDD145" s="817"/>
      <c r="JDE145" s="817"/>
      <c r="JDF145" s="817"/>
      <c r="JDG145" s="817"/>
      <c r="JDH145" s="817"/>
      <c r="JDI145" s="817"/>
      <c r="JDJ145" s="817"/>
      <c r="JDK145" s="817"/>
      <c r="JDL145" s="817"/>
      <c r="JDM145" s="817"/>
      <c r="JDN145" s="817"/>
      <c r="JDO145" s="817"/>
      <c r="JDP145" s="817"/>
      <c r="JDQ145" s="817"/>
      <c r="JDR145" s="817"/>
      <c r="JDS145" s="817"/>
      <c r="JDT145" s="817"/>
      <c r="JDU145" s="817"/>
      <c r="JDV145" s="817"/>
      <c r="JDW145" s="817"/>
      <c r="JDX145" s="817"/>
      <c r="JDY145" s="817"/>
      <c r="JDZ145" s="817"/>
      <c r="JEA145" s="817"/>
      <c r="JEB145" s="817"/>
      <c r="JEC145" s="817"/>
      <c r="JED145" s="817"/>
      <c r="JEE145" s="817"/>
      <c r="JEF145" s="817"/>
      <c r="JEG145" s="817"/>
      <c r="JEH145" s="817"/>
      <c r="JEI145" s="817"/>
      <c r="JEJ145" s="817"/>
      <c r="JEK145" s="817"/>
      <c r="JEL145" s="817"/>
      <c r="JEM145" s="817"/>
      <c r="JEN145" s="817"/>
      <c r="JEO145" s="817"/>
      <c r="JEP145" s="817"/>
      <c r="JEQ145" s="817"/>
      <c r="JER145" s="817"/>
      <c r="JES145" s="817"/>
      <c r="JET145" s="817"/>
      <c r="JEU145" s="817"/>
      <c r="JEV145" s="817"/>
      <c r="JEW145" s="817"/>
      <c r="JEX145" s="817"/>
      <c r="JEY145" s="817"/>
      <c r="JEZ145" s="817"/>
      <c r="JFA145" s="817"/>
      <c r="JFB145" s="817"/>
      <c r="JFC145" s="817"/>
      <c r="JFD145" s="817"/>
      <c r="JFE145" s="817"/>
      <c r="JFF145" s="817"/>
      <c r="JFG145" s="817"/>
      <c r="JFH145" s="817"/>
      <c r="JFI145" s="817"/>
      <c r="JFJ145" s="817"/>
      <c r="JFK145" s="817"/>
      <c r="JFL145" s="817"/>
      <c r="JFM145" s="817"/>
      <c r="JFN145" s="817"/>
      <c r="JFO145" s="817"/>
      <c r="JFP145" s="817"/>
      <c r="JFQ145" s="817"/>
      <c r="JFR145" s="817"/>
      <c r="JFS145" s="817"/>
      <c r="JFT145" s="817"/>
      <c r="JFU145" s="817"/>
      <c r="JFV145" s="817"/>
      <c r="JFW145" s="817"/>
      <c r="JFX145" s="817"/>
      <c r="JFY145" s="817"/>
      <c r="JFZ145" s="817"/>
      <c r="JGA145" s="817"/>
      <c r="JGB145" s="817"/>
      <c r="JGC145" s="817"/>
      <c r="JGD145" s="817"/>
      <c r="JGE145" s="817"/>
      <c r="JGF145" s="817"/>
      <c r="JGG145" s="817"/>
      <c r="JGH145" s="817"/>
      <c r="JGI145" s="817"/>
      <c r="JGJ145" s="817"/>
      <c r="JGK145" s="817"/>
      <c r="JGL145" s="817"/>
      <c r="JGM145" s="817"/>
      <c r="JGN145" s="817"/>
      <c r="JGO145" s="817"/>
      <c r="JGP145" s="817"/>
      <c r="JGQ145" s="817"/>
      <c r="JGR145" s="817"/>
      <c r="JGS145" s="817"/>
      <c r="JGT145" s="817"/>
      <c r="JGU145" s="817"/>
      <c r="JGV145" s="817"/>
      <c r="JGW145" s="817"/>
      <c r="JGX145" s="817"/>
      <c r="JGY145" s="817"/>
      <c r="JGZ145" s="817"/>
      <c r="JHA145" s="817"/>
      <c r="JHB145" s="817"/>
      <c r="JHC145" s="817"/>
      <c r="JHD145" s="817"/>
      <c r="JHE145" s="817"/>
      <c r="JHF145" s="817"/>
      <c r="JHG145" s="817"/>
      <c r="JHH145" s="817"/>
      <c r="JHI145" s="817"/>
      <c r="JHJ145" s="817"/>
      <c r="JHK145" s="817"/>
      <c r="JHL145" s="817"/>
      <c r="JHM145" s="817"/>
      <c r="JHN145" s="817"/>
      <c r="JHO145" s="817"/>
      <c r="JHP145" s="817"/>
      <c r="JHQ145" s="817"/>
      <c r="JHR145" s="817"/>
      <c r="JHS145" s="817"/>
      <c r="JHT145" s="817"/>
      <c r="JHU145" s="817"/>
      <c r="JHV145" s="817"/>
      <c r="JHW145" s="817"/>
      <c r="JHX145" s="817"/>
      <c r="JHY145" s="817"/>
      <c r="JHZ145" s="817"/>
      <c r="JIA145" s="817"/>
      <c r="JIB145" s="817"/>
      <c r="JIC145" s="817"/>
      <c r="JID145" s="817"/>
      <c r="JIE145" s="817"/>
      <c r="JIF145" s="817"/>
      <c r="JIG145" s="817"/>
      <c r="JIH145" s="817"/>
      <c r="JII145" s="817"/>
      <c r="JIJ145" s="817"/>
      <c r="JIK145" s="817"/>
      <c r="JIL145" s="817"/>
      <c r="JIM145" s="817"/>
      <c r="JIN145" s="817"/>
      <c r="JIO145" s="817"/>
      <c r="JIP145" s="817"/>
      <c r="JIQ145" s="817"/>
      <c r="JIR145" s="817"/>
      <c r="JIS145" s="817"/>
      <c r="JIT145" s="817"/>
      <c r="JIU145" s="817"/>
      <c r="JIV145" s="817"/>
      <c r="JIW145" s="817"/>
      <c r="JIX145" s="817"/>
      <c r="JIY145" s="817"/>
      <c r="JIZ145" s="817"/>
      <c r="JJA145" s="817"/>
      <c r="JJB145" s="817"/>
      <c r="JJC145" s="817"/>
      <c r="JJD145" s="817"/>
      <c r="JJE145" s="817"/>
      <c r="JJF145" s="817"/>
      <c r="JJG145" s="817"/>
      <c r="JJH145" s="817"/>
      <c r="JJI145" s="817"/>
      <c r="JJJ145" s="817"/>
      <c r="JJK145" s="817"/>
      <c r="JJL145" s="817"/>
      <c r="JJM145" s="817"/>
      <c r="JJN145" s="817"/>
      <c r="JJO145" s="817"/>
      <c r="JJP145" s="817"/>
      <c r="JJQ145" s="817"/>
      <c r="JJR145" s="817"/>
      <c r="JJS145" s="817"/>
      <c r="JJT145" s="817"/>
      <c r="JJU145" s="817"/>
      <c r="JJV145" s="817"/>
      <c r="JJW145" s="817"/>
      <c r="JJX145" s="817"/>
      <c r="JJY145" s="817"/>
      <c r="JJZ145" s="817"/>
      <c r="JKA145" s="817"/>
      <c r="JKB145" s="817"/>
      <c r="JKC145" s="817"/>
      <c r="JKD145" s="817"/>
      <c r="JKE145" s="817"/>
      <c r="JKF145" s="817"/>
      <c r="JKG145" s="817"/>
      <c r="JKH145" s="817"/>
      <c r="JKI145" s="817"/>
      <c r="JKJ145" s="817"/>
      <c r="JKK145" s="817"/>
      <c r="JKL145" s="817"/>
      <c r="JKM145" s="817"/>
      <c r="JKN145" s="817"/>
      <c r="JKO145" s="817"/>
      <c r="JKP145" s="817"/>
      <c r="JKQ145" s="817"/>
      <c r="JKR145" s="817"/>
      <c r="JKS145" s="817"/>
      <c r="JKT145" s="817"/>
      <c r="JKU145" s="817"/>
      <c r="JKV145" s="817"/>
      <c r="JKW145" s="817"/>
      <c r="JKX145" s="817"/>
      <c r="JKY145" s="817"/>
      <c r="JKZ145" s="817"/>
      <c r="JLA145" s="817"/>
      <c r="JLB145" s="817"/>
      <c r="JLC145" s="817"/>
      <c r="JLD145" s="817"/>
      <c r="JLE145" s="817"/>
      <c r="JLF145" s="817"/>
      <c r="JLG145" s="817"/>
      <c r="JLH145" s="817"/>
      <c r="JLI145" s="817"/>
      <c r="JLJ145" s="817"/>
      <c r="JLK145" s="817"/>
      <c r="JLL145" s="817"/>
      <c r="JLM145" s="817"/>
      <c r="JLN145" s="817"/>
      <c r="JLO145" s="817"/>
      <c r="JLP145" s="817"/>
      <c r="JLQ145" s="817"/>
      <c r="JLR145" s="817"/>
      <c r="JLS145" s="817"/>
      <c r="JLT145" s="817"/>
      <c r="JLU145" s="817"/>
      <c r="JLV145" s="817"/>
      <c r="JLW145" s="817"/>
      <c r="JLX145" s="817"/>
      <c r="JLY145" s="817"/>
      <c r="JLZ145" s="817"/>
      <c r="JMA145" s="817"/>
      <c r="JMB145" s="817"/>
      <c r="JMC145" s="817"/>
      <c r="JMD145" s="817"/>
      <c r="JME145" s="817"/>
      <c r="JMF145" s="817"/>
      <c r="JMG145" s="817"/>
      <c r="JMH145" s="817"/>
      <c r="JMI145" s="817"/>
      <c r="JMJ145" s="817"/>
      <c r="JMK145" s="817"/>
      <c r="JML145" s="817"/>
      <c r="JMM145" s="817"/>
      <c r="JMN145" s="817"/>
      <c r="JMO145" s="817"/>
      <c r="JMP145" s="817"/>
      <c r="JMQ145" s="817"/>
      <c r="JMR145" s="817"/>
      <c r="JMS145" s="817"/>
      <c r="JMT145" s="817"/>
      <c r="JMU145" s="817"/>
      <c r="JMV145" s="817"/>
      <c r="JMW145" s="817"/>
      <c r="JMX145" s="817"/>
      <c r="JMY145" s="817"/>
      <c r="JMZ145" s="817"/>
      <c r="JNA145" s="817"/>
      <c r="JNB145" s="817"/>
      <c r="JNC145" s="817"/>
      <c r="JND145" s="817"/>
      <c r="JNE145" s="817"/>
      <c r="JNF145" s="817"/>
      <c r="JNG145" s="817"/>
      <c r="JNH145" s="817"/>
      <c r="JNI145" s="817"/>
      <c r="JNJ145" s="817"/>
      <c r="JNK145" s="817"/>
      <c r="JNL145" s="817"/>
      <c r="JNM145" s="817"/>
      <c r="JNN145" s="817"/>
      <c r="JNO145" s="817"/>
      <c r="JNP145" s="817"/>
      <c r="JNQ145" s="817"/>
      <c r="JNR145" s="817"/>
      <c r="JNS145" s="817"/>
      <c r="JNT145" s="817"/>
      <c r="JNU145" s="817"/>
      <c r="JNV145" s="817"/>
      <c r="JNW145" s="817"/>
      <c r="JNX145" s="817"/>
      <c r="JNY145" s="817"/>
      <c r="JNZ145" s="817"/>
      <c r="JOA145" s="817"/>
      <c r="JOB145" s="817"/>
      <c r="JOC145" s="817"/>
      <c r="JOD145" s="817"/>
      <c r="JOE145" s="817"/>
      <c r="JOF145" s="817"/>
      <c r="JOG145" s="817"/>
      <c r="JOH145" s="817"/>
      <c r="JOI145" s="817"/>
      <c r="JOJ145" s="817"/>
      <c r="JOK145" s="817"/>
      <c r="JOL145" s="817"/>
      <c r="JOM145" s="817"/>
      <c r="JON145" s="817"/>
      <c r="JOO145" s="817"/>
      <c r="JOP145" s="817"/>
      <c r="JOQ145" s="817"/>
      <c r="JOR145" s="817"/>
      <c r="JOS145" s="817"/>
      <c r="JOT145" s="817"/>
      <c r="JOU145" s="817"/>
      <c r="JOV145" s="817"/>
      <c r="JOW145" s="817"/>
      <c r="JOX145" s="817"/>
      <c r="JOY145" s="817"/>
      <c r="JOZ145" s="817"/>
      <c r="JPA145" s="817"/>
      <c r="JPB145" s="817"/>
      <c r="JPC145" s="817"/>
      <c r="JPD145" s="817"/>
      <c r="JPE145" s="817"/>
      <c r="JPF145" s="817"/>
      <c r="JPG145" s="817"/>
      <c r="JPH145" s="817"/>
      <c r="JPI145" s="817"/>
      <c r="JPJ145" s="817"/>
      <c r="JPK145" s="817"/>
      <c r="JPL145" s="817"/>
      <c r="JPM145" s="817"/>
      <c r="JPN145" s="817"/>
      <c r="JPO145" s="817"/>
      <c r="JPP145" s="817"/>
      <c r="JPQ145" s="817"/>
      <c r="JPR145" s="817"/>
      <c r="JPS145" s="817"/>
      <c r="JPT145" s="817"/>
      <c r="JPU145" s="817"/>
      <c r="JPV145" s="817"/>
      <c r="JPW145" s="817"/>
      <c r="JPX145" s="817"/>
      <c r="JPY145" s="817"/>
      <c r="JPZ145" s="817"/>
      <c r="JQA145" s="817"/>
      <c r="JQB145" s="817"/>
      <c r="JQC145" s="817"/>
      <c r="JQD145" s="817"/>
      <c r="JQE145" s="817"/>
      <c r="JQF145" s="817"/>
      <c r="JQG145" s="817"/>
      <c r="JQH145" s="817"/>
      <c r="JQI145" s="817"/>
      <c r="JQJ145" s="817"/>
      <c r="JQK145" s="817"/>
      <c r="JQL145" s="817"/>
      <c r="JQM145" s="817"/>
      <c r="JQN145" s="817"/>
      <c r="JQO145" s="817"/>
      <c r="JQP145" s="817"/>
      <c r="JQQ145" s="817"/>
      <c r="JQR145" s="817"/>
      <c r="JQS145" s="817"/>
      <c r="JQT145" s="817"/>
      <c r="JQU145" s="817"/>
      <c r="JQV145" s="817"/>
      <c r="JQW145" s="817"/>
      <c r="JQX145" s="817"/>
      <c r="JQY145" s="817"/>
      <c r="JQZ145" s="817"/>
      <c r="JRA145" s="817"/>
      <c r="JRB145" s="817"/>
      <c r="JRC145" s="817"/>
      <c r="JRD145" s="817"/>
      <c r="JRE145" s="817"/>
      <c r="JRF145" s="817"/>
      <c r="JRG145" s="817"/>
      <c r="JRH145" s="817"/>
      <c r="JRI145" s="817"/>
      <c r="JRJ145" s="817"/>
      <c r="JRK145" s="817"/>
      <c r="JRL145" s="817"/>
      <c r="JRM145" s="817"/>
      <c r="JRN145" s="817"/>
      <c r="JRO145" s="817"/>
      <c r="JRP145" s="817"/>
      <c r="JRQ145" s="817"/>
      <c r="JRR145" s="817"/>
      <c r="JRS145" s="817"/>
      <c r="JRT145" s="817"/>
      <c r="JRU145" s="817"/>
      <c r="JRV145" s="817"/>
      <c r="JRW145" s="817"/>
      <c r="JRX145" s="817"/>
      <c r="JRY145" s="817"/>
      <c r="JRZ145" s="817"/>
      <c r="JSA145" s="817"/>
      <c r="JSB145" s="817"/>
      <c r="JSC145" s="817"/>
      <c r="JSD145" s="817"/>
      <c r="JSE145" s="817"/>
      <c r="JSF145" s="817"/>
      <c r="JSG145" s="817"/>
      <c r="JSH145" s="817"/>
      <c r="JSI145" s="817"/>
      <c r="JSJ145" s="817"/>
      <c r="JSK145" s="817"/>
      <c r="JSL145" s="817"/>
      <c r="JSM145" s="817"/>
      <c r="JSN145" s="817"/>
      <c r="JSO145" s="817"/>
      <c r="JSP145" s="817"/>
      <c r="JSQ145" s="817"/>
      <c r="JSR145" s="817"/>
      <c r="JSS145" s="817"/>
      <c r="JST145" s="817"/>
      <c r="JSU145" s="817"/>
      <c r="JSV145" s="817"/>
      <c r="JSW145" s="817"/>
      <c r="JSX145" s="817"/>
      <c r="JSY145" s="817"/>
      <c r="JSZ145" s="817"/>
      <c r="JTA145" s="817"/>
      <c r="JTB145" s="817"/>
      <c r="JTC145" s="817"/>
      <c r="JTD145" s="817"/>
      <c r="JTE145" s="817"/>
      <c r="JTF145" s="817"/>
      <c r="JTG145" s="817"/>
      <c r="JTH145" s="817"/>
      <c r="JTI145" s="817"/>
      <c r="JTJ145" s="817"/>
      <c r="JTK145" s="817"/>
      <c r="JTL145" s="817"/>
      <c r="JTM145" s="817"/>
      <c r="JTN145" s="817"/>
      <c r="JTO145" s="817"/>
      <c r="JTP145" s="817"/>
      <c r="JTQ145" s="817"/>
      <c r="JTR145" s="817"/>
      <c r="JTS145" s="817"/>
      <c r="JTT145" s="817"/>
      <c r="JTU145" s="817"/>
      <c r="JTV145" s="817"/>
      <c r="JTW145" s="817"/>
      <c r="JTX145" s="817"/>
      <c r="JTY145" s="817"/>
      <c r="JTZ145" s="817"/>
      <c r="JUA145" s="817"/>
      <c r="JUB145" s="817"/>
      <c r="JUC145" s="817"/>
      <c r="JUD145" s="817"/>
      <c r="JUE145" s="817"/>
      <c r="JUF145" s="817"/>
      <c r="JUG145" s="817"/>
      <c r="JUH145" s="817"/>
      <c r="JUI145" s="817"/>
      <c r="JUJ145" s="817"/>
      <c r="JUK145" s="817"/>
      <c r="JUL145" s="817"/>
      <c r="JUM145" s="817"/>
      <c r="JUN145" s="817"/>
      <c r="JUO145" s="817"/>
      <c r="JUP145" s="817"/>
      <c r="JUQ145" s="817"/>
      <c r="JUR145" s="817"/>
      <c r="JUS145" s="817"/>
      <c r="JUT145" s="817"/>
      <c r="JUU145" s="817"/>
      <c r="JUV145" s="817"/>
      <c r="JUW145" s="817"/>
      <c r="JUX145" s="817"/>
      <c r="JUY145" s="817"/>
      <c r="JUZ145" s="817"/>
      <c r="JVA145" s="817"/>
      <c r="JVB145" s="817"/>
      <c r="JVC145" s="817"/>
      <c r="JVD145" s="817"/>
      <c r="JVE145" s="817"/>
      <c r="JVF145" s="817"/>
      <c r="JVG145" s="817"/>
      <c r="JVH145" s="817"/>
      <c r="JVI145" s="817"/>
      <c r="JVJ145" s="817"/>
      <c r="JVK145" s="817"/>
      <c r="JVL145" s="817"/>
      <c r="JVM145" s="817"/>
      <c r="JVN145" s="817"/>
      <c r="JVO145" s="817"/>
      <c r="JVP145" s="817"/>
      <c r="JVQ145" s="817"/>
      <c r="JVR145" s="817"/>
      <c r="JVS145" s="817"/>
      <c r="JVT145" s="817"/>
      <c r="JVU145" s="817"/>
      <c r="JVV145" s="817"/>
      <c r="JVW145" s="817"/>
      <c r="JVX145" s="817"/>
      <c r="JVY145" s="817"/>
      <c r="JVZ145" s="817"/>
      <c r="JWA145" s="817"/>
      <c r="JWB145" s="817"/>
      <c r="JWC145" s="817"/>
      <c r="JWD145" s="817"/>
      <c r="JWE145" s="817"/>
      <c r="JWF145" s="817"/>
      <c r="JWG145" s="817"/>
      <c r="JWH145" s="817"/>
      <c r="JWI145" s="817"/>
      <c r="JWJ145" s="817"/>
      <c r="JWK145" s="817"/>
      <c r="JWL145" s="817"/>
      <c r="JWM145" s="817"/>
      <c r="JWN145" s="817"/>
      <c r="JWO145" s="817"/>
      <c r="JWP145" s="817"/>
      <c r="JWQ145" s="817"/>
      <c r="JWR145" s="817"/>
      <c r="JWS145" s="817"/>
      <c r="JWT145" s="817"/>
      <c r="JWU145" s="817"/>
      <c r="JWV145" s="817"/>
      <c r="JWW145" s="817"/>
      <c r="JWX145" s="817"/>
      <c r="JWY145" s="817"/>
      <c r="JWZ145" s="817"/>
      <c r="JXA145" s="817"/>
      <c r="JXB145" s="817"/>
      <c r="JXC145" s="817"/>
      <c r="JXD145" s="817"/>
      <c r="JXE145" s="817"/>
      <c r="JXF145" s="817"/>
      <c r="JXG145" s="817"/>
      <c r="JXH145" s="817"/>
      <c r="JXI145" s="817"/>
      <c r="JXJ145" s="817"/>
      <c r="JXK145" s="817"/>
      <c r="JXL145" s="817"/>
      <c r="JXM145" s="817"/>
      <c r="JXN145" s="817"/>
      <c r="JXO145" s="817"/>
      <c r="JXP145" s="817"/>
      <c r="JXQ145" s="817"/>
      <c r="JXR145" s="817"/>
      <c r="JXS145" s="817"/>
      <c r="JXT145" s="817"/>
      <c r="JXU145" s="817"/>
      <c r="JXV145" s="817"/>
      <c r="JXW145" s="817"/>
      <c r="JXX145" s="817"/>
      <c r="JXY145" s="817"/>
      <c r="JXZ145" s="817"/>
      <c r="JYA145" s="817"/>
      <c r="JYB145" s="817"/>
      <c r="JYC145" s="817"/>
      <c r="JYD145" s="817"/>
      <c r="JYE145" s="817"/>
      <c r="JYF145" s="817"/>
      <c r="JYG145" s="817"/>
      <c r="JYH145" s="817"/>
      <c r="JYI145" s="817"/>
      <c r="JYJ145" s="817"/>
      <c r="JYK145" s="817"/>
      <c r="JYL145" s="817"/>
      <c r="JYM145" s="817"/>
      <c r="JYN145" s="817"/>
      <c r="JYO145" s="817"/>
      <c r="JYP145" s="817"/>
      <c r="JYQ145" s="817"/>
      <c r="JYR145" s="817"/>
      <c r="JYS145" s="817"/>
      <c r="JYT145" s="817"/>
      <c r="JYU145" s="817"/>
      <c r="JYV145" s="817"/>
      <c r="JYW145" s="817"/>
      <c r="JYX145" s="817"/>
      <c r="JYY145" s="817"/>
      <c r="JYZ145" s="817"/>
      <c r="JZA145" s="817"/>
      <c r="JZB145" s="817"/>
      <c r="JZC145" s="817"/>
      <c r="JZD145" s="817"/>
      <c r="JZE145" s="817"/>
      <c r="JZF145" s="817"/>
      <c r="JZG145" s="817"/>
      <c r="JZH145" s="817"/>
      <c r="JZI145" s="817"/>
      <c r="JZJ145" s="817"/>
      <c r="JZK145" s="817"/>
      <c r="JZL145" s="817"/>
      <c r="JZM145" s="817"/>
      <c r="JZN145" s="817"/>
      <c r="JZO145" s="817"/>
      <c r="JZP145" s="817"/>
      <c r="JZQ145" s="817"/>
      <c r="JZR145" s="817"/>
      <c r="JZS145" s="817"/>
      <c r="JZT145" s="817"/>
      <c r="JZU145" s="817"/>
      <c r="JZV145" s="817"/>
      <c r="JZW145" s="817"/>
      <c r="JZX145" s="817"/>
      <c r="JZY145" s="817"/>
      <c r="JZZ145" s="817"/>
      <c r="KAA145" s="817"/>
      <c r="KAB145" s="817"/>
      <c r="KAC145" s="817"/>
      <c r="KAD145" s="817"/>
      <c r="KAE145" s="817"/>
      <c r="KAF145" s="817"/>
      <c r="KAG145" s="817"/>
      <c r="KAH145" s="817"/>
      <c r="KAI145" s="817"/>
      <c r="KAJ145" s="817"/>
      <c r="KAK145" s="817"/>
      <c r="KAL145" s="817"/>
      <c r="KAM145" s="817"/>
      <c r="KAN145" s="817"/>
      <c r="KAO145" s="817"/>
      <c r="KAP145" s="817"/>
      <c r="KAQ145" s="817"/>
      <c r="KAR145" s="817"/>
      <c r="KAS145" s="817"/>
      <c r="KAT145" s="817"/>
      <c r="KAU145" s="817"/>
      <c r="KAV145" s="817"/>
      <c r="KAW145" s="817"/>
      <c r="KAX145" s="817"/>
      <c r="KAY145" s="817"/>
      <c r="KAZ145" s="817"/>
      <c r="KBA145" s="817"/>
      <c r="KBB145" s="817"/>
      <c r="KBC145" s="817"/>
      <c r="KBD145" s="817"/>
      <c r="KBE145" s="817"/>
      <c r="KBF145" s="817"/>
      <c r="KBG145" s="817"/>
      <c r="KBH145" s="817"/>
      <c r="KBI145" s="817"/>
      <c r="KBJ145" s="817"/>
      <c r="KBK145" s="817"/>
      <c r="KBL145" s="817"/>
      <c r="KBM145" s="817"/>
      <c r="KBN145" s="817"/>
      <c r="KBO145" s="817"/>
      <c r="KBP145" s="817"/>
      <c r="KBQ145" s="817"/>
      <c r="KBR145" s="817"/>
      <c r="KBS145" s="817"/>
      <c r="KBT145" s="817"/>
      <c r="KBU145" s="817"/>
      <c r="KBV145" s="817"/>
      <c r="KBW145" s="817"/>
      <c r="KBX145" s="817"/>
      <c r="KBY145" s="817"/>
      <c r="KBZ145" s="817"/>
      <c r="KCA145" s="817"/>
      <c r="KCB145" s="817"/>
      <c r="KCC145" s="817"/>
      <c r="KCD145" s="817"/>
      <c r="KCE145" s="817"/>
      <c r="KCF145" s="817"/>
      <c r="KCG145" s="817"/>
      <c r="KCH145" s="817"/>
      <c r="KCI145" s="817"/>
      <c r="KCJ145" s="817"/>
      <c r="KCK145" s="817"/>
      <c r="KCL145" s="817"/>
      <c r="KCM145" s="817"/>
      <c r="KCN145" s="817"/>
      <c r="KCO145" s="817"/>
      <c r="KCP145" s="817"/>
      <c r="KCQ145" s="817"/>
      <c r="KCR145" s="817"/>
      <c r="KCS145" s="817"/>
      <c r="KCT145" s="817"/>
      <c r="KCU145" s="817"/>
      <c r="KCV145" s="817"/>
      <c r="KCW145" s="817"/>
      <c r="KCX145" s="817"/>
      <c r="KCY145" s="817"/>
      <c r="KCZ145" s="817"/>
      <c r="KDA145" s="817"/>
      <c r="KDB145" s="817"/>
      <c r="KDC145" s="817"/>
      <c r="KDD145" s="817"/>
      <c r="KDE145" s="817"/>
      <c r="KDF145" s="817"/>
      <c r="KDG145" s="817"/>
      <c r="KDH145" s="817"/>
      <c r="KDI145" s="817"/>
      <c r="KDJ145" s="817"/>
      <c r="KDK145" s="817"/>
      <c r="KDL145" s="817"/>
      <c r="KDM145" s="817"/>
      <c r="KDN145" s="817"/>
      <c r="KDO145" s="817"/>
      <c r="KDP145" s="817"/>
      <c r="KDQ145" s="817"/>
      <c r="KDR145" s="817"/>
      <c r="KDS145" s="817"/>
      <c r="KDT145" s="817"/>
      <c r="KDU145" s="817"/>
      <c r="KDV145" s="817"/>
      <c r="KDW145" s="817"/>
      <c r="KDX145" s="817"/>
      <c r="KDY145" s="817"/>
      <c r="KDZ145" s="817"/>
      <c r="KEA145" s="817"/>
      <c r="KEB145" s="817"/>
      <c r="KEC145" s="817"/>
      <c r="KED145" s="817"/>
      <c r="KEE145" s="817"/>
      <c r="KEF145" s="817"/>
      <c r="KEG145" s="817"/>
      <c r="KEH145" s="817"/>
      <c r="KEI145" s="817"/>
      <c r="KEJ145" s="817"/>
      <c r="KEK145" s="817"/>
      <c r="KEL145" s="817"/>
      <c r="KEM145" s="817"/>
      <c r="KEN145" s="817"/>
      <c r="KEO145" s="817"/>
      <c r="KEP145" s="817"/>
      <c r="KEQ145" s="817"/>
      <c r="KER145" s="817"/>
      <c r="KES145" s="817"/>
      <c r="KET145" s="817"/>
      <c r="KEU145" s="817"/>
      <c r="KEV145" s="817"/>
      <c r="KEW145" s="817"/>
      <c r="KEX145" s="817"/>
      <c r="KEY145" s="817"/>
      <c r="KEZ145" s="817"/>
      <c r="KFA145" s="817"/>
      <c r="KFB145" s="817"/>
      <c r="KFC145" s="817"/>
      <c r="KFD145" s="817"/>
      <c r="KFE145" s="817"/>
      <c r="KFF145" s="817"/>
      <c r="KFG145" s="817"/>
      <c r="KFH145" s="817"/>
      <c r="KFI145" s="817"/>
      <c r="KFJ145" s="817"/>
      <c r="KFK145" s="817"/>
      <c r="KFL145" s="817"/>
      <c r="KFM145" s="817"/>
      <c r="KFN145" s="817"/>
      <c r="KFO145" s="817"/>
      <c r="KFP145" s="817"/>
      <c r="KFQ145" s="817"/>
      <c r="KFR145" s="817"/>
      <c r="KFS145" s="817"/>
      <c r="KFT145" s="817"/>
      <c r="KFU145" s="817"/>
      <c r="KFV145" s="817"/>
      <c r="KFW145" s="817"/>
      <c r="KFX145" s="817"/>
      <c r="KFY145" s="817"/>
      <c r="KFZ145" s="817"/>
      <c r="KGA145" s="817"/>
      <c r="KGB145" s="817"/>
      <c r="KGC145" s="817"/>
      <c r="KGD145" s="817"/>
      <c r="KGE145" s="817"/>
      <c r="KGF145" s="817"/>
      <c r="KGG145" s="817"/>
      <c r="KGH145" s="817"/>
      <c r="KGI145" s="817"/>
      <c r="KGJ145" s="817"/>
      <c r="KGK145" s="817"/>
      <c r="KGL145" s="817"/>
      <c r="KGM145" s="817"/>
      <c r="KGN145" s="817"/>
      <c r="KGO145" s="817"/>
      <c r="KGP145" s="817"/>
      <c r="KGQ145" s="817"/>
      <c r="KGR145" s="817"/>
      <c r="KGS145" s="817"/>
      <c r="KGT145" s="817"/>
      <c r="KGU145" s="817"/>
      <c r="KGV145" s="817"/>
      <c r="KGW145" s="817"/>
      <c r="KGX145" s="817"/>
      <c r="KGY145" s="817"/>
      <c r="KGZ145" s="817"/>
      <c r="KHA145" s="817"/>
      <c r="KHB145" s="817"/>
      <c r="KHC145" s="817"/>
      <c r="KHD145" s="817"/>
      <c r="KHE145" s="817"/>
      <c r="KHF145" s="817"/>
      <c r="KHG145" s="817"/>
      <c r="KHH145" s="817"/>
      <c r="KHI145" s="817"/>
      <c r="KHJ145" s="817"/>
      <c r="KHK145" s="817"/>
      <c r="KHL145" s="817"/>
      <c r="KHM145" s="817"/>
      <c r="KHN145" s="817"/>
      <c r="KHO145" s="817"/>
      <c r="KHP145" s="817"/>
      <c r="KHQ145" s="817"/>
      <c r="KHR145" s="817"/>
      <c r="KHS145" s="817"/>
      <c r="KHT145" s="817"/>
      <c r="KHU145" s="817"/>
      <c r="KHV145" s="817"/>
      <c r="KHW145" s="817"/>
      <c r="KHX145" s="817"/>
      <c r="KHY145" s="817"/>
      <c r="KHZ145" s="817"/>
      <c r="KIA145" s="817"/>
      <c r="KIB145" s="817"/>
      <c r="KIC145" s="817"/>
      <c r="KID145" s="817"/>
      <c r="KIE145" s="817"/>
      <c r="KIF145" s="817"/>
      <c r="KIG145" s="817"/>
      <c r="KIH145" s="817"/>
      <c r="KII145" s="817"/>
      <c r="KIJ145" s="817"/>
      <c r="KIK145" s="817"/>
      <c r="KIL145" s="817"/>
      <c r="KIM145" s="817"/>
      <c r="KIN145" s="817"/>
      <c r="KIO145" s="817"/>
      <c r="KIP145" s="817"/>
      <c r="KIQ145" s="817"/>
      <c r="KIR145" s="817"/>
      <c r="KIS145" s="817"/>
      <c r="KIT145" s="817"/>
      <c r="KIU145" s="817"/>
      <c r="KIV145" s="817"/>
      <c r="KIW145" s="817"/>
      <c r="KIX145" s="817"/>
      <c r="KIY145" s="817"/>
      <c r="KIZ145" s="817"/>
      <c r="KJA145" s="817"/>
      <c r="KJB145" s="817"/>
      <c r="KJC145" s="817"/>
      <c r="KJD145" s="817"/>
      <c r="KJE145" s="817"/>
      <c r="KJF145" s="817"/>
      <c r="KJG145" s="817"/>
      <c r="KJH145" s="817"/>
      <c r="KJI145" s="817"/>
      <c r="KJJ145" s="817"/>
      <c r="KJK145" s="817"/>
      <c r="KJL145" s="817"/>
      <c r="KJM145" s="817"/>
      <c r="KJN145" s="817"/>
      <c r="KJO145" s="817"/>
      <c r="KJP145" s="817"/>
      <c r="KJQ145" s="817"/>
      <c r="KJR145" s="817"/>
      <c r="KJS145" s="817"/>
      <c r="KJT145" s="817"/>
      <c r="KJU145" s="817"/>
      <c r="KJV145" s="817"/>
      <c r="KJW145" s="817"/>
      <c r="KJX145" s="817"/>
      <c r="KJY145" s="817"/>
      <c r="KJZ145" s="817"/>
      <c r="KKA145" s="817"/>
      <c r="KKB145" s="817"/>
      <c r="KKC145" s="817"/>
      <c r="KKD145" s="817"/>
      <c r="KKE145" s="817"/>
      <c r="KKF145" s="817"/>
      <c r="KKG145" s="817"/>
      <c r="KKH145" s="817"/>
      <c r="KKI145" s="817"/>
      <c r="KKJ145" s="817"/>
      <c r="KKK145" s="817"/>
      <c r="KKL145" s="817"/>
      <c r="KKM145" s="817"/>
      <c r="KKN145" s="817"/>
      <c r="KKO145" s="817"/>
      <c r="KKP145" s="817"/>
      <c r="KKQ145" s="817"/>
      <c r="KKR145" s="817"/>
      <c r="KKS145" s="817"/>
      <c r="KKT145" s="817"/>
      <c r="KKU145" s="817"/>
      <c r="KKV145" s="817"/>
      <c r="KKW145" s="817"/>
      <c r="KKX145" s="817"/>
      <c r="KKY145" s="817"/>
      <c r="KKZ145" s="817"/>
      <c r="KLA145" s="817"/>
      <c r="KLB145" s="817"/>
      <c r="KLC145" s="817"/>
      <c r="KLD145" s="817"/>
      <c r="KLE145" s="817"/>
      <c r="KLF145" s="817"/>
      <c r="KLG145" s="817"/>
      <c r="KLH145" s="817"/>
      <c r="KLI145" s="817"/>
      <c r="KLJ145" s="817"/>
      <c r="KLK145" s="817"/>
      <c r="KLL145" s="817"/>
      <c r="KLM145" s="817"/>
      <c r="KLN145" s="817"/>
      <c r="KLO145" s="817"/>
      <c r="KLP145" s="817"/>
      <c r="KLQ145" s="817"/>
      <c r="KLR145" s="817"/>
      <c r="KLS145" s="817"/>
      <c r="KLT145" s="817"/>
      <c r="KLU145" s="817"/>
      <c r="KLV145" s="817"/>
      <c r="KLW145" s="817"/>
      <c r="KLX145" s="817"/>
      <c r="KLY145" s="817"/>
      <c r="KLZ145" s="817"/>
      <c r="KMA145" s="817"/>
      <c r="KMB145" s="817"/>
      <c r="KMC145" s="817"/>
      <c r="KMD145" s="817"/>
      <c r="KME145" s="817"/>
      <c r="KMF145" s="817"/>
      <c r="KMG145" s="817"/>
      <c r="KMH145" s="817"/>
      <c r="KMI145" s="817"/>
      <c r="KMJ145" s="817"/>
      <c r="KMK145" s="817"/>
      <c r="KML145" s="817"/>
      <c r="KMM145" s="817"/>
      <c r="KMN145" s="817"/>
      <c r="KMO145" s="817"/>
      <c r="KMP145" s="817"/>
      <c r="KMQ145" s="817"/>
      <c r="KMR145" s="817"/>
      <c r="KMS145" s="817"/>
      <c r="KMT145" s="817"/>
      <c r="KMU145" s="817"/>
      <c r="KMV145" s="817"/>
      <c r="KMW145" s="817"/>
      <c r="KMX145" s="817"/>
      <c r="KMY145" s="817"/>
      <c r="KMZ145" s="817"/>
      <c r="KNA145" s="817"/>
      <c r="KNB145" s="817"/>
      <c r="KNC145" s="817"/>
      <c r="KND145" s="817"/>
      <c r="KNE145" s="817"/>
      <c r="KNF145" s="817"/>
      <c r="KNG145" s="817"/>
      <c r="KNH145" s="817"/>
      <c r="KNI145" s="817"/>
      <c r="KNJ145" s="817"/>
      <c r="KNK145" s="817"/>
      <c r="KNL145" s="817"/>
      <c r="KNM145" s="817"/>
      <c r="KNN145" s="817"/>
      <c r="KNO145" s="817"/>
      <c r="KNP145" s="817"/>
      <c r="KNQ145" s="817"/>
      <c r="KNR145" s="817"/>
      <c r="KNS145" s="817"/>
      <c r="KNT145" s="817"/>
      <c r="KNU145" s="817"/>
      <c r="KNV145" s="817"/>
      <c r="KNW145" s="817"/>
      <c r="KNX145" s="817"/>
      <c r="KNY145" s="817"/>
      <c r="KNZ145" s="817"/>
      <c r="KOA145" s="817"/>
      <c r="KOB145" s="817"/>
      <c r="KOC145" s="817"/>
      <c r="KOD145" s="817"/>
      <c r="KOE145" s="817"/>
      <c r="KOF145" s="817"/>
      <c r="KOG145" s="817"/>
      <c r="KOH145" s="817"/>
      <c r="KOI145" s="817"/>
      <c r="KOJ145" s="817"/>
      <c r="KOK145" s="817"/>
      <c r="KOL145" s="817"/>
      <c r="KOM145" s="817"/>
      <c r="KON145" s="817"/>
      <c r="KOO145" s="817"/>
      <c r="KOP145" s="817"/>
      <c r="KOQ145" s="817"/>
      <c r="KOR145" s="817"/>
      <c r="KOS145" s="817"/>
      <c r="KOT145" s="817"/>
      <c r="KOU145" s="817"/>
      <c r="KOV145" s="817"/>
      <c r="KOW145" s="817"/>
      <c r="KOX145" s="817"/>
      <c r="KOY145" s="817"/>
      <c r="KOZ145" s="817"/>
      <c r="KPA145" s="817"/>
      <c r="KPB145" s="817"/>
      <c r="KPC145" s="817"/>
      <c r="KPD145" s="817"/>
      <c r="KPE145" s="817"/>
      <c r="KPF145" s="817"/>
      <c r="KPG145" s="817"/>
      <c r="KPH145" s="817"/>
      <c r="KPI145" s="817"/>
      <c r="KPJ145" s="817"/>
      <c r="KPK145" s="817"/>
      <c r="KPL145" s="817"/>
      <c r="KPM145" s="817"/>
      <c r="KPN145" s="817"/>
      <c r="KPO145" s="817"/>
      <c r="KPP145" s="817"/>
      <c r="KPQ145" s="817"/>
      <c r="KPR145" s="817"/>
      <c r="KPS145" s="817"/>
      <c r="KPT145" s="817"/>
      <c r="KPU145" s="817"/>
      <c r="KPV145" s="817"/>
      <c r="KPW145" s="817"/>
      <c r="KPX145" s="817"/>
      <c r="KPY145" s="817"/>
      <c r="KPZ145" s="817"/>
      <c r="KQA145" s="817"/>
      <c r="KQB145" s="817"/>
      <c r="KQC145" s="817"/>
      <c r="KQD145" s="817"/>
      <c r="KQE145" s="817"/>
      <c r="KQF145" s="817"/>
      <c r="KQG145" s="817"/>
      <c r="KQH145" s="817"/>
      <c r="KQI145" s="817"/>
      <c r="KQJ145" s="817"/>
      <c r="KQK145" s="817"/>
      <c r="KQL145" s="817"/>
      <c r="KQM145" s="817"/>
      <c r="KQN145" s="817"/>
      <c r="KQO145" s="817"/>
      <c r="KQP145" s="817"/>
      <c r="KQQ145" s="817"/>
      <c r="KQR145" s="817"/>
      <c r="KQS145" s="817"/>
      <c r="KQT145" s="817"/>
      <c r="KQU145" s="817"/>
      <c r="KQV145" s="817"/>
      <c r="KQW145" s="817"/>
      <c r="KQX145" s="817"/>
      <c r="KQY145" s="817"/>
      <c r="KQZ145" s="817"/>
      <c r="KRA145" s="817"/>
      <c r="KRB145" s="817"/>
      <c r="KRC145" s="817"/>
      <c r="KRD145" s="817"/>
      <c r="KRE145" s="817"/>
      <c r="KRF145" s="817"/>
      <c r="KRG145" s="817"/>
      <c r="KRH145" s="817"/>
      <c r="KRI145" s="817"/>
      <c r="KRJ145" s="817"/>
      <c r="KRK145" s="817"/>
      <c r="KRL145" s="817"/>
      <c r="KRM145" s="817"/>
      <c r="KRN145" s="817"/>
      <c r="KRO145" s="817"/>
      <c r="KRP145" s="817"/>
      <c r="KRQ145" s="817"/>
      <c r="KRR145" s="817"/>
      <c r="KRS145" s="817"/>
      <c r="KRT145" s="817"/>
      <c r="KRU145" s="817"/>
      <c r="KRV145" s="817"/>
      <c r="KRW145" s="817"/>
      <c r="KRX145" s="817"/>
      <c r="KRY145" s="817"/>
      <c r="KRZ145" s="817"/>
      <c r="KSA145" s="817"/>
      <c r="KSB145" s="817"/>
      <c r="KSC145" s="817"/>
      <c r="KSD145" s="817"/>
      <c r="KSE145" s="817"/>
      <c r="KSF145" s="817"/>
      <c r="KSG145" s="817"/>
      <c r="KSH145" s="817"/>
      <c r="KSI145" s="817"/>
      <c r="KSJ145" s="817"/>
      <c r="KSK145" s="817"/>
      <c r="KSL145" s="817"/>
      <c r="KSM145" s="817"/>
      <c r="KSN145" s="817"/>
      <c r="KSO145" s="817"/>
      <c r="KSP145" s="817"/>
      <c r="KSQ145" s="817"/>
      <c r="KSR145" s="817"/>
      <c r="KSS145" s="817"/>
      <c r="KST145" s="817"/>
      <c r="KSU145" s="817"/>
      <c r="KSV145" s="817"/>
      <c r="KSW145" s="817"/>
      <c r="KSX145" s="817"/>
      <c r="KSY145" s="817"/>
      <c r="KSZ145" s="817"/>
      <c r="KTA145" s="817"/>
      <c r="KTB145" s="817"/>
      <c r="KTC145" s="817"/>
      <c r="KTD145" s="817"/>
      <c r="KTE145" s="817"/>
      <c r="KTF145" s="817"/>
      <c r="KTG145" s="817"/>
      <c r="KTH145" s="817"/>
      <c r="KTI145" s="817"/>
      <c r="KTJ145" s="817"/>
      <c r="KTK145" s="817"/>
      <c r="KTL145" s="817"/>
      <c r="KTM145" s="817"/>
      <c r="KTN145" s="817"/>
      <c r="KTO145" s="817"/>
      <c r="KTP145" s="817"/>
      <c r="KTQ145" s="817"/>
      <c r="KTR145" s="817"/>
      <c r="KTS145" s="817"/>
      <c r="KTT145" s="817"/>
      <c r="KTU145" s="817"/>
      <c r="KTV145" s="817"/>
      <c r="KTW145" s="817"/>
      <c r="KTX145" s="817"/>
      <c r="KTY145" s="817"/>
      <c r="KTZ145" s="817"/>
      <c r="KUA145" s="817"/>
      <c r="KUB145" s="817"/>
      <c r="KUC145" s="817"/>
      <c r="KUD145" s="817"/>
      <c r="KUE145" s="817"/>
      <c r="KUF145" s="817"/>
      <c r="KUG145" s="817"/>
      <c r="KUH145" s="817"/>
      <c r="KUI145" s="817"/>
      <c r="KUJ145" s="817"/>
      <c r="KUK145" s="817"/>
      <c r="KUL145" s="817"/>
      <c r="KUM145" s="817"/>
      <c r="KUN145" s="817"/>
      <c r="KUO145" s="817"/>
      <c r="KUP145" s="817"/>
      <c r="KUQ145" s="817"/>
      <c r="KUR145" s="817"/>
      <c r="KUS145" s="817"/>
      <c r="KUT145" s="817"/>
      <c r="KUU145" s="817"/>
      <c r="KUV145" s="817"/>
      <c r="KUW145" s="817"/>
      <c r="KUX145" s="817"/>
      <c r="KUY145" s="817"/>
      <c r="KUZ145" s="817"/>
      <c r="KVA145" s="817"/>
      <c r="KVB145" s="817"/>
      <c r="KVC145" s="817"/>
      <c r="KVD145" s="817"/>
      <c r="KVE145" s="817"/>
      <c r="KVF145" s="817"/>
      <c r="KVG145" s="817"/>
      <c r="KVH145" s="817"/>
      <c r="KVI145" s="817"/>
      <c r="KVJ145" s="817"/>
      <c r="KVK145" s="817"/>
      <c r="KVL145" s="817"/>
      <c r="KVM145" s="817"/>
      <c r="KVN145" s="817"/>
      <c r="KVO145" s="817"/>
      <c r="KVP145" s="817"/>
      <c r="KVQ145" s="817"/>
      <c r="KVR145" s="817"/>
      <c r="KVS145" s="817"/>
      <c r="KVT145" s="817"/>
      <c r="KVU145" s="817"/>
      <c r="KVV145" s="817"/>
      <c r="KVW145" s="817"/>
      <c r="KVX145" s="817"/>
      <c r="KVY145" s="817"/>
      <c r="KVZ145" s="817"/>
      <c r="KWA145" s="817"/>
      <c r="KWB145" s="817"/>
      <c r="KWC145" s="817"/>
      <c r="KWD145" s="817"/>
      <c r="KWE145" s="817"/>
      <c r="KWF145" s="817"/>
      <c r="KWG145" s="817"/>
      <c r="KWH145" s="817"/>
      <c r="KWI145" s="817"/>
      <c r="KWJ145" s="817"/>
      <c r="KWK145" s="817"/>
      <c r="KWL145" s="817"/>
      <c r="KWM145" s="817"/>
      <c r="KWN145" s="817"/>
      <c r="KWO145" s="817"/>
      <c r="KWP145" s="817"/>
      <c r="KWQ145" s="817"/>
      <c r="KWR145" s="817"/>
      <c r="KWS145" s="817"/>
      <c r="KWT145" s="817"/>
      <c r="KWU145" s="817"/>
      <c r="KWV145" s="817"/>
      <c r="KWW145" s="817"/>
      <c r="KWX145" s="817"/>
      <c r="KWY145" s="817"/>
      <c r="KWZ145" s="817"/>
      <c r="KXA145" s="817"/>
      <c r="KXB145" s="817"/>
      <c r="KXC145" s="817"/>
      <c r="KXD145" s="817"/>
      <c r="KXE145" s="817"/>
      <c r="KXF145" s="817"/>
      <c r="KXG145" s="817"/>
      <c r="KXH145" s="817"/>
      <c r="KXI145" s="817"/>
      <c r="KXJ145" s="817"/>
      <c r="KXK145" s="817"/>
      <c r="KXL145" s="817"/>
      <c r="KXM145" s="817"/>
      <c r="KXN145" s="817"/>
      <c r="KXO145" s="817"/>
      <c r="KXP145" s="817"/>
      <c r="KXQ145" s="817"/>
      <c r="KXR145" s="817"/>
      <c r="KXS145" s="817"/>
      <c r="KXT145" s="817"/>
      <c r="KXU145" s="817"/>
      <c r="KXV145" s="817"/>
      <c r="KXW145" s="817"/>
      <c r="KXX145" s="817"/>
      <c r="KXY145" s="817"/>
      <c r="KXZ145" s="817"/>
      <c r="KYA145" s="817"/>
      <c r="KYB145" s="817"/>
      <c r="KYC145" s="817"/>
      <c r="KYD145" s="817"/>
      <c r="KYE145" s="817"/>
      <c r="KYF145" s="817"/>
      <c r="KYG145" s="817"/>
      <c r="KYH145" s="817"/>
      <c r="KYI145" s="817"/>
      <c r="KYJ145" s="817"/>
      <c r="KYK145" s="817"/>
      <c r="KYL145" s="817"/>
      <c r="KYM145" s="817"/>
      <c r="KYN145" s="817"/>
      <c r="KYO145" s="817"/>
      <c r="KYP145" s="817"/>
      <c r="KYQ145" s="817"/>
      <c r="KYR145" s="817"/>
      <c r="KYS145" s="817"/>
      <c r="KYT145" s="817"/>
      <c r="KYU145" s="817"/>
      <c r="KYV145" s="817"/>
      <c r="KYW145" s="817"/>
      <c r="KYX145" s="817"/>
      <c r="KYY145" s="817"/>
      <c r="KYZ145" s="817"/>
      <c r="KZA145" s="817"/>
      <c r="KZB145" s="817"/>
      <c r="KZC145" s="817"/>
      <c r="KZD145" s="817"/>
      <c r="KZE145" s="817"/>
      <c r="KZF145" s="817"/>
      <c r="KZG145" s="817"/>
      <c r="KZH145" s="817"/>
      <c r="KZI145" s="817"/>
      <c r="KZJ145" s="817"/>
      <c r="KZK145" s="817"/>
      <c r="KZL145" s="817"/>
      <c r="KZM145" s="817"/>
      <c r="KZN145" s="817"/>
      <c r="KZO145" s="817"/>
      <c r="KZP145" s="817"/>
      <c r="KZQ145" s="817"/>
      <c r="KZR145" s="817"/>
      <c r="KZS145" s="817"/>
      <c r="KZT145" s="817"/>
      <c r="KZU145" s="817"/>
      <c r="KZV145" s="817"/>
      <c r="KZW145" s="817"/>
      <c r="KZX145" s="817"/>
      <c r="KZY145" s="817"/>
      <c r="KZZ145" s="817"/>
      <c r="LAA145" s="817"/>
      <c r="LAB145" s="817"/>
      <c r="LAC145" s="817"/>
      <c r="LAD145" s="817"/>
      <c r="LAE145" s="817"/>
      <c r="LAF145" s="817"/>
      <c r="LAG145" s="817"/>
      <c r="LAH145" s="817"/>
      <c r="LAI145" s="817"/>
      <c r="LAJ145" s="817"/>
      <c r="LAK145" s="817"/>
      <c r="LAL145" s="817"/>
      <c r="LAM145" s="817"/>
      <c r="LAN145" s="817"/>
      <c r="LAO145" s="817"/>
      <c r="LAP145" s="817"/>
      <c r="LAQ145" s="817"/>
      <c r="LAR145" s="817"/>
      <c r="LAS145" s="817"/>
      <c r="LAT145" s="817"/>
      <c r="LAU145" s="817"/>
      <c r="LAV145" s="817"/>
      <c r="LAW145" s="817"/>
      <c r="LAX145" s="817"/>
      <c r="LAY145" s="817"/>
      <c r="LAZ145" s="817"/>
      <c r="LBA145" s="817"/>
      <c r="LBB145" s="817"/>
      <c r="LBC145" s="817"/>
      <c r="LBD145" s="817"/>
      <c r="LBE145" s="817"/>
      <c r="LBF145" s="817"/>
      <c r="LBG145" s="817"/>
      <c r="LBH145" s="817"/>
      <c r="LBI145" s="817"/>
      <c r="LBJ145" s="817"/>
      <c r="LBK145" s="817"/>
      <c r="LBL145" s="817"/>
      <c r="LBM145" s="817"/>
      <c r="LBN145" s="817"/>
      <c r="LBO145" s="817"/>
      <c r="LBP145" s="817"/>
      <c r="LBQ145" s="817"/>
      <c r="LBR145" s="817"/>
      <c r="LBS145" s="817"/>
      <c r="LBT145" s="817"/>
      <c r="LBU145" s="817"/>
      <c r="LBV145" s="817"/>
      <c r="LBW145" s="817"/>
      <c r="LBX145" s="817"/>
      <c r="LBY145" s="817"/>
      <c r="LBZ145" s="817"/>
      <c r="LCA145" s="817"/>
      <c r="LCB145" s="817"/>
      <c r="LCC145" s="817"/>
      <c r="LCD145" s="817"/>
      <c r="LCE145" s="817"/>
      <c r="LCF145" s="817"/>
      <c r="LCG145" s="817"/>
      <c r="LCH145" s="817"/>
      <c r="LCI145" s="817"/>
      <c r="LCJ145" s="817"/>
      <c r="LCK145" s="817"/>
      <c r="LCL145" s="817"/>
      <c r="LCM145" s="817"/>
      <c r="LCN145" s="817"/>
      <c r="LCO145" s="817"/>
      <c r="LCP145" s="817"/>
      <c r="LCQ145" s="817"/>
      <c r="LCR145" s="817"/>
      <c r="LCS145" s="817"/>
      <c r="LCT145" s="817"/>
      <c r="LCU145" s="817"/>
      <c r="LCV145" s="817"/>
      <c r="LCW145" s="817"/>
      <c r="LCX145" s="817"/>
      <c r="LCY145" s="817"/>
      <c r="LCZ145" s="817"/>
      <c r="LDA145" s="817"/>
      <c r="LDB145" s="817"/>
      <c r="LDC145" s="817"/>
      <c r="LDD145" s="817"/>
      <c r="LDE145" s="817"/>
      <c r="LDF145" s="817"/>
      <c r="LDG145" s="817"/>
      <c r="LDH145" s="817"/>
      <c r="LDI145" s="817"/>
      <c r="LDJ145" s="817"/>
      <c r="LDK145" s="817"/>
      <c r="LDL145" s="817"/>
      <c r="LDM145" s="817"/>
      <c r="LDN145" s="817"/>
      <c r="LDO145" s="817"/>
      <c r="LDP145" s="817"/>
      <c r="LDQ145" s="817"/>
      <c r="LDR145" s="817"/>
      <c r="LDS145" s="817"/>
      <c r="LDT145" s="817"/>
      <c r="LDU145" s="817"/>
      <c r="LDV145" s="817"/>
      <c r="LDW145" s="817"/>
      <c r="LDX145" s="817"/>
      <c r="LDY145" s="817"/>
      <c r="LDZ145" s="817"/>
      <c r="LEA145" s="817"/>
      <c r="LEB145" s="817"/>
      <c r="LEC145" s="817"/>
      <c r="LED145" s="817"/>
      <c r="LEE145" s="817"/>
      <c r="LEF145" s="817"/>
      <c r="LEG145" s="817"/>
      <c r="LEH145" s="817"/>
      <c r="LEI145" s="817"/>
      <c r="LEJ145" s="817"/>
      <c r="LEK145" s="817"/>
      <c r="LEL145" s="817"/>
      <c r="LEM145" s="817"/>
      <c r="LEN145" s="817"/>
      <c r="LEO145" s="817"/>
      <c r="LEP145" s="817"/>
      <c r="LEQ145" s="817"/>
      <c r="LER145" s="817"/>
      <c r="LES145" s="817"/>
      <c r="LET145" s="817"/>
      <c r="LEU145" s="817"/>
      <c r="LEV145" s="817"/>
      <c r="LEW145" s="817"/>
      <c r="LEX145" s="817"/>
      <c r="LEY145" s="817"/>
      <c r="LEZ145" s="817"/>
      <c r="LFA145" s="817"/>
      <c r="LFB145" s="817"/>
      <c r="LFC145" s="817"/>
      <c r="LFD145" s="817"/>
      <c r="LFE145" s="817"/>
      <c r="LFF145" s="817"/>
      <c r="LFG145" s="817"/>
      <c r="LFH145" s="817"/>
      <c r="LFI145" s="817"/>
      <c r="LFJ145" s="817"/>
      <c r="LFK145" s="817"/>
      <c r="LFL145" s="817"/>
      <c r="LFM145" s="817"/>
      <c r="LFN145" s="817"/>
      <c r="LFO145" s="817"/>
      <c r="LFP145" s="817"/>
      <c r="LFQ145" s="817"/>
      <c r="LFR145" s="817"/>
      <c r="LFS145" s="817"/>
      <c r="LFT145" s="817"/>
      <c r="LFU145" s="817"/>
      <c r="LFV145" s="817"/>
      <c r="LFW145" s="817"/>
      <c r="LFX145" s="817"/>
      <c r="LFY145" s="817"/>
      <c r="LFZ145" s="817"/>
      <c r="LGA145" s="817"/>
      <c r="LGB145" s="817"/>
      <c r="LGC145" s="817"/>
      <c r="LGD145" s="817"/>
      <c r="LGE145" s="817"/>
      <c r="LGF145" s="817"/>
      <c r="LGG145" s="817"/>
      <c r="LGH145" s="817"/>
      <c r="LGI145" s="817"/>
      <c r="LGJ145" s="817"/>
      <c r="LGK145" s="817"/>
      <c r="LGL145" s="817"/>
      <c r="LGM145" s="817"/>
      <c r="LGN145" s="817"/>
      <c r="LGO145" s="817"/>
      <c r="LGP145" s="817"/>
      <c r="LGQ145" s="817"/>
      <c r="LGR145" s="817"/>
      <c r="LGS145" s="817"/>
      <c r="LGT145" s="817"/>
      <c r="LGU145" s="817"/>
      <c r="LGV145" s="817"/>
      <c r="LGW145" s="817"/>
      <c r="LGX145" s="817"/>
      <c r="LGY145" s="817"/>
      <c r="LGZ145" s="817"/>
      <c r="LHA145" s="817"/>
      <c r="LHB145" s="817"/>
      <c r="LHC145" s="817"/>
      <c r="LHD145" s="817"/>
      <c r="LHE145" s="817"/>
      <c r="LHF145" s="817"/>
      <c r="LHG145" s="817"/>
      <c r="LHH145" s="817"/>
      <c r="LHI145" s="817"/>
      <c r="LHJ145" s="817"/>
      <c r="LHK145" s="817"/>
      <c r="LHL145" s="817"/>
      <c r="LHM145" s="817"/>
      <c r="LHN145" s="817"/>
      <c r="LHO145" s="817"/>
      <c r="LHP145" s="817"/>
      <c r="LHQ145" s="817"/>
      <c r="LHR145" s="817"/>
      <c r="LHS145" s="817"/>
      <c r="LHT145" s="817"/>
      <c r="LHU145" s="817"/>
      <c r="LHV145" s="817"/>
      <c r="LHW145" s="817"/>
      <c r="LHX145" s="817"/>
      <c r="LHY145" s="817"/>
      <c r="LHZ145" s="817"/>
      <c r="LIA145" s="817"/>
      <c r="LIB145" s="817"/>
      <c r="LIC145" s="817"/>
      <c r="LID145" s="817"/>
      <c r="LIE145" s="817"/>
      <c r="LIF145" s="817"/>
      <c r="LIG145" s="817"/>
      <c r="LIH145" s="817"/>
      <c r="LII145" s="817"/>
      <c r="LIJ145" s="817"/>
      <c r="LIK145" s="817"/>
      <c r="LIL145" s="817"/>
      <c r="LIM145" s="817"/>
      <c r="LIN145" s="817"/>
      <c r="LIO145" s="817"/>
      <c r="LIP145" s="817"/>
      <c r="LIQ145" s="817"/>
      <c r="LIR145" s="817"/>
      <c r="LIS145" s="817"/>
      <c r="LIT145" s="817"/>
      <c r="LIU145" s="817"/>
      <c r="LIV145" s="817"/>
      <c r="LIW145" s="817"/>
      <c r="LIX145" s="817"/>
      <c r="LIY145" s="817"/>
      <c r="LIZ145" s="817"/>
      <c r="LJA145" s="817"/>
      <c r="LJB145" s="817"/>
      <c r="LJC145" s="817"/>
      <c r="LJD145" s="817"/>
      <c r="LJE145" s="817"/>
      <c r="LJF145" s="817"/>
      <c r="LJG145" s="817"/>
      <c r="LJH145" s="817"/>
      <c r="LJI145" s="817"/>
      <c r="LJJ145" s="817"/>
      <c r="LJK145" s="817"/>
      <c r="LJL145" s="817"/>
      <c r="LJM145" s="817"/>
      <c r="LJN145" s="817"/>
      <c r="LJO145" s="817"/>
      <c r="LJP145" s="817"/>
      <c r="LJQ145" s="817"/>
      <c r="LJR145" s="817"/>
      <c r="LJS145" s="817"/>
      <c r="LJT145" s="817"/>
      <c r="LJU145" s="817"/>
      <c r="LJV145" s="817"/>
      <c r="LJW145" s="817"/>
      <c r="LJX145" s="817"/>
      <c r="LJY145" s="817"/>
      <c r="LJZ145" s="817"/>
      <c r="LKA145" s="817"/>
      <c r="LKB145" s="817"/>
      <c r="LKC145" s="817"/>
      <c r="LKD145" s="817"/>
      <c r="LKE145" s="817"/>
      <c r="LKF145" s="817"/>
      <c r="LKG145" s="817"/>
      <c r="LKH145" s="817"/>
      <c r="LKI145" s="817"/>
      <c r="LKJ145" s="817"/>
      <c r="LKK145" s="817"/>
      <c r="LKL145" s="817"/>
      <c r="LKM145" s="817"/>
      <c r="LKN145" s="817"/>
      <c r="LKO145" s="817"/>
      <c r="LKP145" s="817"/>
      <c r="LKQ145" s="817"/>
      <c r="LKR145" s="817"/>
      <c r="LKS145" s="817"/>
      <c r="LKT145" s="817"/>
      <c r="LKU145" s="817"/>
      <c r="LKV145" s="817"/>
      <c r="LKW145" s="817"/>
      <c r="LKX145" s="817"/>
      <c r="LKY145" s="817"/>
      <c r="LKZ145" s="817"/>
      <c r="LLA145" s="817"/>
      <c r="LLB145" s="817"/>
      <c r="LLC145" s="817"/>
      <c r="LLD145" s="817"/>
      <c r="LLE145" s="817"/>
      <c r="LLF145" s="817"/>
      <c r="LLG145" s="817"/>
      <c r="LLH145" s="817"/>
      <c r="LLI145" s="817"/>
      <c r="LLJ145" s="817"/>
      <c r="LLK145" s="817"/>
      <c r="LLL145" s="817"/>
      <c r="LLM145" s="817"/>
      <c r="LLN145" s="817"/>
      <c r="LLO145" s="817"/>
      <c r="LLP145" s="817"/>
      <c r="LLQ145" s="817"/>
      <c r="LLR145" s="817"/>
      <c r="LLS145" s="817"/>
      <c r="LLT145" s="817"/>
      <c r="LLU145" s="817"/>
      <c r="LLV145" s="817"/>
      <c r="LLW145" s="817"/>
      <c r="LLX145" s="817"/>
      <c r="LLY145" s="817"/>
      <c r="LLZ145" s="817"/>
      <c r="LMA145" s="817"/>
      <c r="LMB145" s="817"/>
      <c r="LMC145" s="817"/>
      <c r="LMD145" s="817"/>
      <c r="LME145" s="817"/>
      <c r="LMF145" s="817"/>
      <c r="LMG145" s="817"/>
      <c r="LMH145" s="817"/>
      <c r="LMI145" s="817"/>
      <c r="LMJ145" s="817"/>
      <c r="LMK145" s="817"/>
      <c r="LML145" s="817"/>
      <c r="LMM145" s="817"/>
      <c r="LMN145" s="817"/>
      <c r="LMO145" s="817"/>
      <c r="LMP145" s="817"/>
      <c r="LMQ145" s="817"/>
      <c r="LMR145" s="817"/>
      <c r="LMS145" s="817"/>
      <c r="LMT145" s="817"/>
      <c r="LMU145" s="817"/>
      <c r="LMV145" s="817"/>
      <c r="LMW145" s="817"/>
      <c r="LMX145" s="817"/>
      <c r="LMY145" s="817"/>
      <c r="LMZ145" s="817"/>
      <c r="LNA145" s="817"/>
      <c r="LNB145" s="817"/>
      <c r="LNC145" s="817"/>
      <c r="LND145" s="817"/>
      <c r="LNE145" s="817"/>
      <c r="LNF145" s="817"/>
      <c r="LNG145" s="817"/>
      <c r="LNH145" s="817"/>
      <c r="LNI145" s="817"/>
      <c r="LNJ145" s="817"/>
      <c r="LNK145" s="817"/>
      <c r="LNL145" s="817"/>
      <c r="LNM145" s="817"/>
      <c r="LNN145" s="817"/>
      <c r="LNO145" s="817"/>
      <c r="LNP145" s="817"/>
      <c r="LNQ145" s="817"/>
      <c r="LNR145" s="817"/>
      <c r="LNS145" s="817"/>
      <c r="LNT145" s="817"/>
      <c r="LNU145" s="817"/>
      <c r="LNV145" s="817"/>
      <c r="LNW145" s="817"/>
      <c r="LNX145" s="817"/>
      <c r="LNY145" s="817"/>
      <c r="LNZ145" s="817"/>
      <c r="LOA145" s="817"/>
      <c r="LOB145" s="817"/>
      <c r="LOC145" s="817"/>
      <c r="LOD145" s="817"/>
      <c r="LOE145" s="817"/>
      <c r="LOF145" s="817"/>
      <c r="LOG145" s="817"/>
      <c r="LOH145" s="817"/>
      <c r="LOI145" s="817"/>
      <c r="LOJ145" s="817"/>
      <c r="LOK145" s="817"/>
      <c r="LOL145" s="817"/>
      <c r="LOM145" s="817"/>
      <c r="LON145" s="817"/>
      <c r="LOO145" s="817"/>
      <c r="LOP145" s="817"/>
      <c r="LOQ145" s="817"/>
      <c r="LOR145" s="817"/>
      <c r="LOS145" s="817"/>
      <c r="LOT145" s="817"/>
      <c r="LOU145" s="817"/>
      <c r="LOV145" s="817"/>
      <c r="LOW145" s="817"/>
      <c r="LOX145" s="817"/>
      <c r="LOY145" s="817"/>
      <c r="LOZ145" s="817"/>
      <c r="LPA145" s="817"/>
      <c r="LPB145" s="817"/>
      <c r="LPC145" s="817"/>
      <c r="LPD145" s="817"/>
      <c r="LPE145" s="817"/>
      <c r="LPF145" s="817"/>
      <c r="LPG145" s="817"/>
      <c r="LPH145" s="817"/>
      <c r="LPI145" s="817"/>
      <c r="LPJ145" s="817"/>
      <c r="LPK145" s="817"/>
      <c r="LPL145" s="817"/>
      <c r="LPM145" s="817"/>
      <c r="LPN145" s="817"/>
      <c r="LPO145" s="817"/>
      <c r="LPP145" s="817"/>
      <c r="LPQ145" s="817"/>
      <c r="LPR145" s="817"/>
      <c r="LPS145" s="817"/>
      <c r="LPT145" s="817"/>
      <c r="LPU145" s="817"/>
      <c r="LPV145" s="817"/>
      <c r="LPW145" s="817"/>
      <c r="LPX145" s="817"/>
      <c r="LPY145" s="817"/>
      <c r="LPZ145" s="817"/>
      <c r="LQA145" s="817"/>
      <c r="LQB145" s="817"/>
      <c r="LQC145" s="817"/>
      <c r="LQD145" s="817"/>
      <c r="LQE145" s="817"/>
      <c r="LQF145" s="817"/>
      <c r="LQG145" s="817"/>
      <c r="LQH145" s="817"/>
      <c r="LQI145" s="817"/>
      <c r="LQJ145" s="817"/>
      <c r="LQK145" s="817"/>
      <c r="LQL145" s="817"/>
      <c r="LQM145" s="817"/>
      <c r="LQN145" s="817"/>
      <c r="LQO145" s="817"/>
      <c r="LQP145" s="817"/>
      <c r="LQQ145" s="817"/>
      <c r="LQR145" s="817"/>
      <c r="LQS145" s="817"/>
      <c r="LQT145" s="817"/>
      <c r="LQU145" s="817"/>
      <c r="LQV145" s="817"/>
      <c r="LQW145" s="817"/>
      <c r="LQX145" s="817"/>
      <c r="LQY145" s="817"/>
      <c r="LQZ145" s="817"/>
      <c r="LRA145" s="817"/>
      <c r="LRB145" s="817"/>
      <c r="LRC145" s="817"/>
      <c r="LRD145" s="817"/>
      <c r="LRE145" s="817"/>
      <c r="LRF145" s="817"/>
      <c r="LRG145" s="817"/>
      <c r="LRH145" s="817"/>
      <c r="LRI145" s="817"/>
      <c r="LRJ145" s="817"/>
      <c r="LRK145" s="817"/>
      <c r="LRL145" s="817"/>
      <c r="LRM145" s="817"/>
      <c r="LRN145" s="817"/>
      <c r="LRO145" s="817"/>
      <c r="LRP145" s="817"/>
      <c r="LRQ145" s="817"/>
      <c r="LRR145" s="817"/>
      <c r="LRS145" s="817"/>
      <c r="LRT145" s="817"/>
      <c r="LRU145" s="817"/>
      <c r="LRV145" s="817"/>
      <c r="LRW145" s="817"/>
      <c r="LRX145" s="817"/>
      <c r="LRY145" s="817"/>
      <c r="LRZ145" s="817"/>
      <c r="LSA145" s="817"/>
      <c r="LSB145" s="817"/>
      <c r="LSC145" s="817"/>
      <c r="LSD145" s="817"/>
      <c r="LSE145" s="817"/>
      <c r="LSF145" s="817"/>
      <c r="LSG145" s="817"/>
      <c r="LSH145" s="817"/>
      <c r="LSI145" s="817"/>
      <c r="LSJ145" s="817"/>
      <c r="LSK145" s="817"/>
      <c r="LSL145" s="817"/>
      <c r="LSM145" s="817"/>
      <c r="LSN145" s="817"/>
      <c r="LSO145" s="817"/>
      <c r="LSP145" s="817"/>
      <c r="LSQ145" s="817"/>
      <c r="LSR145" s="817"/>
      <c r="LSS145" s="817"/>
      <c r="LST145" s="817"/>
      <c r="LSU145" s="817"/>
      <c r="LSV145" s="817"/>
      <c r="LSW145" s="817"/>
      <c r="LSX145" s="817"/>
      <c r="LSY145" s="817"/>
      <c r="LSZ145" s="817"/>
      <c r="LTA145" s="817"/>
      <c r="LTB145" s="817"/>
      <c r="LTC145" s="817"/>
      <c r="LTD145" s="817"/>
      <c r="LTE145" s="817"/>
      <c r="LTF145" s="817"/>
      <c r="LTG145" s="817"/>
      <c r="LTH145" s="817"/>
      <c r="LTI145" s="817"/>
      <c r="LTJ145" s="817"/>
      <c r="LTK145" s="817"/>
      <c r="LTL145" s="817"/>
      <c r="LTM145" s="817"/>
      <c r="LTN145" s="817"/>
      <c r="LTO145" s="817"/>
      <c r="LTP145" s="817"/>
      <c r="LTQ145" s="817"/>
      <c r="LTR145" s="817"/>
      <c r="LTS145" s="817"/>
      <c r="LTT145" s="817"/>
      <c r="LTU145" s="817"/>
      <c r="LTV145" s="817"/>
      <c r="LTW145" s="817"/>
      <c r="LTX145" s="817"/>
      <c r="LTY145" s="817"/>
      <c r="LTZ145" s="817"/>
      <c r="LUA145" s="817"/>
      <c r="LUB145" s="817"/>
      <c r="LUC145" s="817"/>
      <c r="LUD145" s="817"/>
      <c r="LUE145" s="817"/>
      <c r="LUF145" s="817"/>
      <c r="LUG145" s="817"/>
      <c r="LUH145" s="817"/>
      <c r="LUI145" s="817"/>
      <c r="LUJ145" s="817"/>
      <c r="LUK145" s="817"/>
      <c r="LUL145" s="817"/>
      <c r="LUM145" s="817"/>
      <c r="LUN145" s="817"/>
      <c r="LUO145" s="817"/>
      <c r="LUP145" s="817"/>
      <c r="LUQ145" s="817"/>
      <c r="LUR145" s="817"/>
      <c r="LUS145" s="817"/>
      <c r="LUT145" s="817"/>
      <c r="LUU145" s="817"/>
      <c r="LUV145" s="817"/>
      <c r="LUW145" s="817"/>
      <c r="LUX145" s="817"/>
      <c r="LUY145" s="817"/>
      <c r="LUZ145" s="817"/>
      <c r="LVA145" s="817"/>
      <c r="LVB145" s="817"/>
      <c r="LVC145" s="817"/>
      <c r="LVD145" s="817"/>
      <c r="LVE145" s="817"/>
      <c r="LVF145" s="817"/>
      <c r="LVG145" s="817"/>
      <c r="LVH145" s="817"/>
      <c r="LVI145" s="817"/>
      <c r="LVJ145" s="817"/>
      <c r="LVK145" s="817"/>
      <c r="LVL145" s="817"/>
      <c r="LVM145" s="817"/>
      <c r="LVN145" s="817"/>
      <c r="LVO145" s="817"/>
      <c r="LVP145" s="817"/>
      <c r="LVQ145" s="817"/>
      <c r="LVR145" s="817"/>
      <c r="LVS145" s="817"/>
      <c r="LVT145" s="817"/>
      <c r="LVU145" s="817"/>
      <c r="LVV145" s="817"/>
      <c r="LVW145" s="817"/>
      <c r="LVX145" s="817"/>
      <c r="LVY145" s="817"/>
      <c r="LVZ145" s="817"/>
      <c r="LWA145" s="817"/>
      <c r="LWB145" s="817"/>
      <c r="LWC145" s="817"/>
      <c r="LWD145" s="817"/>
      <c r="LWE145" s="817"/>
      <c r="LWF145" s="817"/>
      <c r="LWG145" s="817"/>
      <c r="LWH145" s="817"/>
      <c r="LWI145" s="817"/>
      <c r="LWJ145" s="817"/>
      <c r="LWK145" s="817"/>
      <c r="LWL145" s="817"/>
      <c r="LWM145" s="817"/>
      <c r="LWN145" s="817"/>
      <c r="LWO145" s="817"/>
      <c r="LWP145" s="817"/>
      <c r="LWQ145" s="817"/>
      <c r="LWR145" s="817"/>
      <c r="LWS145" s="817"/>
      <c r="LWT145" s="817"/>
      <c r="LWU145" s="817"/>
      <c r="LWV145" s="817"/>
      <c r="LWW145" s="817"/>
      <c r="LWX145" s="817"/>
      <c r="LWY145" s="817"/>
      <c r="LWZ145" s="817"/>
      <c r="LXA145" s="817"/>
      <c r="LXB145" s="817"/>
      <c r="LXC145" s="817"/>
      <c r="LXD145" s="817"/>
      <c r="LXE145" s="817"/>
      <c r="LXF145" s="817"/>
      <c r="LXG145" s="817"/>
      <c r="LXH145" s="817"/>
      <c r="LXI145" s="817"/>
      <c r="LXJ145" s="817"/>
      <c r="LXK145" s="817"/>
      <c r="LXL145" s="817"/>
      <c r="LXM145" s="817"/>
      <c r="LXN145" s="817"/>
      <c r="LXO145" s="817"/>
      <c r="LXP145" s="817"/>
      <c r="LXQ145" s="817"/>
      <c r="LXR145" s="817"/>
      <c r="LXS145" s="817"/>
      <c r="LXT145" s="817"/>
      <c r="LXU145" s="817"/>
      <c r="LXV145" s="817"/>
      <c r="LXW145" s="817"/>
      <c r="LXX145" s="817"/>
      <c r="LXY145" s="817"/>
      <c r="LXZ145" s="817"/>
      <c r="LYA145" s="817"/>
      <c r="LYB145" s="817"/>
      <c r="LYC145" s="817"/>
      <c r="LYD145" s="817"/>
      <c r="LYE145" s="817"/>
      <c r="LYF145" s="817"/>
      <c r="LYG145" s="817"/>
      <c r="LYH145" s="817"/>
      <c r="LYI145" s="817"/>
      <c r="LYJ145" s="817"/>
      <c r="LYK145" s="817"/>
      <c r="LYL145" s="817"/>
      <c r="LYM145" s="817"/>
      <c r="LYN145" s="817"/>
      <c r="LYO145" s="817"/>
      <c r="LYP145" s="817"/>
      <c r="LYQ145" s="817"/>
      <c r="LYR145" s="817"/>
      <c r="LYS145" s="817"/>
      <c r="LYT145" s="817"/>
      <c r="LYU145" s="817"/>
      <c r="LYV145" s="817"/>
      <c r="LYW145" s="817"/>
      <c r="LYX145" s="817"/>
      <c r="LYY145" s="817"/>
      <c r="LYZ145" s="817"/>
      <c r="LZA145" s="817"/>
      <c r="LZB145" s="817"/>
      <c r="LZC145" s="817"/>
      <c r="LZD145" s="817"/>
      <c r="LZE145" s="817"/>
      <c r="LZF145" s="817"/>
      <c r="LZG145" s="817"/>
      <c r="LZH145" s="817"/>
      <c r="LZI145" s="817"/>
      <c r="LZJ145" s="817"/>
      <c r="LZK145" s="817"/>
      <c r="LZL145" s="817"/>
      <c r="LZM145" s="817"/>
      <c r="LZN145" s="817"/>
      <c r="LZO145" s="817"/>
      <c r="LZP145" s="817"/>
      <c r="LZQ145" s="817"/>
      <c r="LZR145" s="817"/>
      <c r="LZS145" s="817"/>
      <c r="LZT145" s="817"/>
      <c r="LZU145" s="817"/>
      <c r="LZV145" s="817"/>
      <c r="LZW145" s="817"/>
      <c r="LZX145" s="817"/>
      <c r="LZY145" s="817"/>
      <c r="LZZ145" s="817"/>
      <c r="MAA145" s="817"/>
      <c r="MAB145" s="817"/>
      <c r="MAC145" s="817"/>
      <c r="MAD145" s="817"/>
      <c r="MAE145" s="817"/>
      <c r="MAF145" s="817"/>
      <c r="MAG145" s="817"/>
      <c r="MAH145" s="817"/>
      <c r="MAI145" s="817"/>
      <c r="MAJ145" s="817"/>
      <c r="MAK145" s="817"/>
      <c r="MAL145" s="817"/>
      <c r="MAM145" s="817"/>
      <c r="MAN145" s="817"/>
      <c r="MAO145" s="817"/>
      <c r="MAP145" s="817"/>
      <c r="MAQ145" s="817"/>
      <c r="MAR145" s="817"/>
      <c r="MAS145" s="817"/>
      <c r="MAT145" s="817"/>
      <c r="MAU145" s="817"/>
      <c r="MAV145" s="817"/>
      <c r="MAW145" s="817"/>
      <c r="MAX145" s="817"/>
      <c r="MAY145" s="817"/>
      <c r="MAZ145" s="817"/>
      <c r="MBA145" s="817"/>
      <c r="MBB145" s="817"/>
      <c r="MBC145" s="817"/>
      <c r="MBD145" s="817"/>
      <c r="MBE145" s="817"/>
      <c r="MBF145" s="817"/>
      <c r="MBG145" s="817"/>
      <c r="MBH145" s="817"/>
      <c r="MBI145" s="817"/>
      <c r="MBJ145" s="817"/>
      <c r="MBK145" s="817"/>
      <c r="MBL145" s="817"/>
      <c r="MBM145" s="817"/>
      <c r="MBN145" s="817"/>
      <c r="MBO145" s="817"/>
      <c r="MBP145" s="817"/>
      <c r="MBQ145" s="817"/>
      <c r="MBR145" s="817"/>
      <c r="MBS145" s="817"/>
      <c r="MBT145" s="817"/>
      <c r="MBU145" s="817"/>
      <c r="MBV145" s="817"/>
      <c r="MBW145" s="817"/>
      <c r="MBX145" s="817"/>
      <c r="MBY145" s="817"/>
      <c r="MBZ145" s="817"/>
      <c r="MCA145" s="817"/>
      <c r="MCB145" s="817"/>
      <c r="MCC145" s="817"/>
      <c r="MCD145" s="817"/>
      <c r="MCE145" s="817"/>
      <c r="MCF145" s="817"/>
      <c r="MCG145" s="817"/>
      <c r="MCH145" s="817"/>
      <c r="MCI145" s="817"/>
      <c r="MCJ145" s="817"/>
      <c r="MCK145" s="817"/>
      <c r="MCL145" s="817"/>
      <c r="MCM145" s="817"/>
      <c r="MCN145" s="817"/>
      <c r="MCO145" s="817"/>
      <c r="MCP145" s="817"/>
      <c r="MCQ145" s="817"/>
      <c r="MCR145" s="817"/>
      <c r="MCS145" s="817"/>
      <c r="MCT145" s="817"/>
      <c r="MCU145" s="817"/>
      <c r="MCV145" s="817"/>
      <c r="MCW145" s="817"/>
      <c r="MCX145" s="817"/>
      <c r="MCY145" s="817"/>
      <c r="MCZ145" s="817"/>
      <c r="MDA145" s="817"/>
      <c r="MDB145" s="817"/>
      <c r="MDC145" s="817"/>
      <c r="MDD145" s="817"/>
      <c r="MDE145" s="817"/>
      <c r="MDF145" s="817"/>
      <c r="MDG145" s="817"/>
      <c r="MDH145" s="817"/>
      <c r="MDI145" s="817"/>
      <c r="MDJ145" s="817"/>
      <c r="MDK145" s="817"/>
      <c r="MDL145" s="817"/>
      <c r="MDM145" s="817"/>
      <c r="MDN145" s="817"/>
      <c r="MDO145" s="817"/>
      <c r="MDP145" s="817"/>
      <c r="MDQ145" s="817"/>
      <c r="MDR145" s="817"/>
      <c r="MDS145" s="817"/>
      <c r="MDT145" s="817"/>
      <c r="MDU145" s="817"/>
      <c r="MDV145" s="817"/>
      <c r="MDW145" s="817"/>
      <c r="MDX145" s="817"/>
      <c r="MDY145" s="817"/>
      <c r="MDZ145" s="817"/>
      <c r="MEA145" s="817"/>
      <c r="MEB145" s="817"/>
      <c r="MEC145" s="817"/>
      <c r="MED145" s="817"/>
      <c r="MEE145" s="817"/>
      <c r="MEF145" s="817"/>
      <c r="MEG145" s="817"/>
      <c r="MEH145" s="817"/>
      <c r="MEI145" s="817"/>
      <c r="MEJ145" s="817"/>
      <c r="MEK145" s="817"/>
      <c r="MEL145" s="817"/>
      <c r="MEM145" s="817"/>
      <c r="MEN145" s="817"/>
      <c r="MEO145" s="817"/>
      <c r="MEP145" s="817"/>
      <c r="MEQ145" s="817"/>
      <c r="MER145" s="817"/>
      <c r="MES145" s="817"/>
      <c r="MET145" s="817"/>
      <c r="MEU145" s="817"/>
      <c r="MEV145" s="817"/>
      <c r="MEW145" s="817"/>
      <c r="MEX145" s="817"/>
      <c r="MEY145" s="817"/>
      <c r="MEZ145" s="817"/>
      <c r="MFA145" s="817"/>
      <c r="MFB145" s="817"/>
      <c r="MFC145" s="817"/>
      <c r="MFD145" s="817"/>
      <c r="MFE145" s="817"/>
      <c r="MFF145" s="817"/>
      <c r="MFG145" s="817"/>
      <c r="MFH145" s="817"/>
      <c r="MFI145" s="817"/>
      <c r="MFJ145" s="817"/>
      <c r="MFK145" s="817"/>
      <c r="MFL145" s="817"/>
      <c r="MFM145" s="817"/>
      <c r="MFN145" s="817"/>
      <c r="MFO145" s="817"/>
      <c r="MFP145" s="817"/>
      <c r="MFQ145" s="817"/>
      <c r="MFR145" s="817"/>
      <c r="MFS145" s="817"/>
      <c r="MFT145" s="817"/>
      <c r="MFU145" s="817"/>
      <c r="MFV145" s="817"/>
      <c r="MFW145" s="817"/>
      <c r="MFX145" s="817"/>
      <c r="MFY145" s="817"/>
      <c r="MFZ145" s="817"/>
      <c r="MGA145" s="817"/>
      <c r="MGB145" s="817"/>
      <c r="MGC145" s="817"/>
      <c r="MGD145" s="817"/>
      <c r="MGE145" s="817"/>
      <c r="MGF145" s="817"/>
      <c r="MGG145" s="817"/>
      <c r="MGH145" s="817"/>
      <c r="MGI145" s="817"/>
      <c r="MGJ145" s="817"/>
      <c r="MGK145" s="817"/>
      <c r="MGL145" s="817"/>
      <c r="MGM145" s="817"/>
      <c r="MGN145" s="817"/>
      <c r="MGO145" s="817"/>
      <c r="MGP145" s="817"/>
      <c r="MGQ145" s="817"/>
      <c r="MGR145" s="817"/>
      <c r="MGS145" s="817"/>
      <c r="MGT145" s="817"/>
      <c r="MGU145" s="817"/>
      <c r="MGV145" s="817"/>
      <c r="MGW145" s="817"/>
      <c r="MGX145" s="817"/>
      <c r="MGY145" s="817"/>
      <c r="MGZ145" s="817"/>
      <c r="MHA145" s="817"/>
      <c r="MHB145" s="817"/>
      <c r="MHC145" s="817"/>
      <c r="MHD145" s="817"/>
      <c r="MHE145" s="817"/>
      <c r="MHF145" s="817"/>
      <c r="MHG145" s="817"/>
      <c r="MHH145" s="817"/>
      <c r="MHI145" s="817"/>
      <c r="MHJ145" s="817"/>
      <c r="MHK145" s="817"/>
      <c r="MHL145" s="817"/>
      <c r="MHM145" s="817"/>
      <c r="MHN145" s="817"/>
      <c r="MHO145" s="817"/>
      <c r="MHP145" s="817"/>
      <c r="MHQ145" s="817"/>
      <c r="MHR145" s="817"/>
      <c r="MHS145" s="817"/>
      <c r="MHT145" s="817"/>
      <c r="MHU145" s="817"/>
      <c r="MHV145" s="817"/>
      <c r="MHW145" s="817"/>
      <c r="MHX145" s="817"/>
      <c r="MHY145" s="817"/>
      <c r="MHZ145" s="817"/>
      <c r="MIA145" s="817"/>
      <c r="MIB145" s="817"/>
      <c r="MIC145" s="817"/>
      <c r="MID145" s="817"/>
      <c r="MIE145" s="817"/>
      <c r="MIF145" s="817"/>
      <c r="MIG145" s="817"/>
      <c r="MIH145" s="817"/>
      <c r="MII145" s="817"/>
      <c r="MIJ145" s="817"/>
      <c r="MIK145" s="817"/>
      <c r="MIL145" s="817"/>
      <c r="MIM145" s="817"/>
      <c r="MIN145" s="817"/>
      <c r="MIO145" s="817"/>
      <c r="MIP145" s="817"/>
      <c r="MIQ145" s="817"/>
      <c r="MIR145" s="817"/>
      <c r="MIS145" s="817"/>
      <c r="MIT145" s="817"/>
      <c r="MIU145" s="817"/>
      <c r="MIV145" s="817"/>
      <c r="MIW145" s="817"/>
      <c r="MIX145" s="817"/>
      <c r="MIY145" s="817"/>
      <c r="MIZ145" s="817"/>
      <c r="MJA145" s="817"/>
      <c r="MJB145" s="817"/>
      <c r="MJC145" s="817"/>
      <c r="MJD145" s="817"/>
      <c r="MJE145" s="817"/>
      <c r="MJF145" s="817"/>
      <c r="MJG145" s="817"/>
      <c r="MJH145" s="817"/>
      <c r="MJI145" s="817"/>
      <c r="MJJ145" s="817"/>
      <c r="MJK145" s="817"/>
      <c r="MJL145" s="817"/>
      <c r="MJM145" s="817"/>
      <c r="MJN145" s="817"/>
      <c r="MJO145" s="817"/>
      <c r="MJP145" s="817"/>
      <c r="MJQ145" s="817"/>
      <c r="MJR145" s="817"/>
      <c r="MJS145" s="817"/>
      <c r="MJT145" s="817"/>
      <c r="MJU145" s="817"/>
      <c r="MJV145" s="817"/>
      <c r="MJW145" s="817"/>
      <c r="MJX145" s="817"/>
      <c r="MJY145" s="817"/>
      <c r="MJZ145" s="817"/>
      <c r="MKA145" s="817"/>
      <c r="MKB145" s="817"/>
      <c r="MKC145" s="817"/>
      <c r="MKD145" s="817"/>
      <c r="MKE145" s="817"/>
      <c r="MKF145" s="817"/>
      <c r="MKG145" s="817"/>
      <c r="MKH145" s="817"/>
      <c r="MKI145" s="817"/>
      <c r="MKJ145" s="817"/>
      <c r="MKK145" s="817"/>
      <c r="MKL145" s="817"/>
      <c r="MKM145" s="817"/>
      <c r="MKN145" s="817"/>
      <c r="MKO145" s="817"/>
      <c r="MKP145" s="817"/>
      <c r="MKQ145" s="817"/>
      <c r="MKR145" s="817"/>
      <c r="MKS145" s="817"/>
      <c r="MKT145" s="817"/>
      <c r="MKU145" s="817"/>
      <c r="MKV145" s="817"/>
      <c r="MKW145" s="817"/>
      <c r="MKX145" s="817"/>
      <c r="MKY145" s="817"/>
      <c r="MKZ145" s="817"/>
      <c r="MLA145" s="817"/>
      <c r="MLB145" s="817"/>
      <c r="MLC145" s="817"/>
      <c r="MLD145" s="817"/>
      <c r="MLE145" s="817"/>
      <c r="MLF145" s="817"/>
      <c r="MLG145" s="817"/>
      <c r="MLH145" s="817"/>
      <c r="MLI145" s="817"/>
      <c r="MLJ145" s="817"/>
      <c r="MLK145" s="817"/>
      <c r="MLL145" s="817"/>
      <c r="MLM145" s="817"/>
      <c r="MLN145" s="817"/>
      <c r="MLO145" s="817"/>
      <c r="MLP145" s="817"/>
      <c r="MLQ145" s="817"/>
      <c r="MLR145" s="817"/>
      <c r="MLS145" s="817"/>
      <c r="MLT145" s="817"/>
      <c r="MLU145" s="817"/>
      <c r="MLV145" s="817"/>
      <c r="MLW145" s="817"/>
      <c r="MLX145" s="817"/>
      <c r="MLY145" s="817"/>
      <c r="MLZ145" s="817"/>
      <c r="MMA145" s="817"/>
      <c r="MMB145" s="817"/>
      <c r="MMC145" s="817"/>
      <c r="MMD145" s="817"/>
      <c r="MME145" s="817"/>
      <c r="MMF145" s="817"/>
      <c r="MMG145" s="817"/>
      <c r="MMH145" s="817"/>
      <c r="MMI145" s="817"/>
      <c r="MMJ145" s="817"/>
      <c r="MMK145" s="817"/>
      <c r="MML145" s="817"/>
      <c r="MMM145" s="817"/>
      <c r="MMN145" s="817"/>
      <c r="MMO145" s="817"/>
      <c r="MMP145" s="817"/>
      <c r="MMQ145" s="817"/>
      <c r="MMR145" s="817"/>
      <c r="MMS145" s="817"/>
      <c r="MMT145" s="817"/>
      <c r="MMU145" s="817"/>
      <c r="MMV145" s="817"/>
      <c r="MMW145" s="817"/>
      <c r="MMX145" s="817"/>
      <c r="MMY145" s="817"/>
      <c r="MMZ145" s="817"/>
      <c r="MNA145" s="817"/>
      <c r="MNB145" s="817"/>
      <c r="MNC145" s="817"/>
      <c r="MND145" s="817"/>
      <c r="MNE145" s="817"/>
      <c r="MNF145" s="817"/>
      <c r="MNG145" s="817"/>
      <c r="MNH145" s="817"/>
      <c r="MNI145" s="817"/>
      <c r="MNJ145" s="817"/>
      <c r="MNK145" s="817"/>
      <c r="MNL145" s="817"/>
      <c r="MNM145" s="817"/>
      <c r="MNN145" s="817"/>
      <c r="MNO145" s="817"/>
      <c r="MNP145" s="817"/>
      <c r="MNQ145" s="817"/>
      <c r="MNR145" s="817"/>
      <c r="MNS145" s="817"/>
      <c r="MNT145" s="817"/>
      <c r="MNU145" s="817"/>
      <c r="MNV145" s="817"/>
      <c r="MNW145" s="817"/>
      <c r="MNX145" s="817"/>
      <c r="MNY145" s="817"/>
      <c r="MNZ145" s="817"/>
      <c r="MOA145" s="817"/>
      <c r="MOB145" s="817"/>
      <c r="MOC145" s="817"/>
      <c r="MOD145" s="817"/>
      <c r="MOE145" s="817"/>
      <c r="MOF145" s="817"/>
      <c r="MOG145" s="817"/>
      <c r="MOH145" s="817"/>
      <c r="MOI145" s="817"/>
      <c r="MOJ145" s="817"/>
      <c r="MOK145" s="817"/>
      <c r="MOL145" s="817"/>
      <c r="MOM145" s="817"/>
      <c r="MON145" s="817"/>
      <c r="MOO145" s="817"/>
      <c r="MOP145" s="817"/>
      <c r="MOQ145" s="817"/>
      <c r="MOR145" s="817"/>
      <c r="MOS145" s="817"/>
      <c r="MOT145" s="817"/>
      <c r="MOU145" s="817"/>
      <c r="MOV145" s="817"/>
      <c r="MOW145" s="817"/>
      <c r="MOX145" s="817"/>
      <c r="MOY145" s="817"/>
      <c r="MOZ145" s="817"/>
      <c r="MPA145" s="817"/>
      <c r="MPB145" s="817"/>
      <c r="MPC145" s="817"/>
      <c r="MPD145" s="817"/>
      <c r="MPE145" s="817"/>
      <c r="MPF145" s="817"/>
      <c r="MPG145" s="817"/>
      <c r="MPH145" s="817"/>
      <c r="MPI145" s="817"/>
      <c r="MPJ145" s="817"/>
      <c r="MPK145" s="817"/>
      <c r="MPL145" s="817"/>
      <c r="MPM145" s="817"/>
      <c r="MPN145" s="817"/>
      <c r="MPO145" s="817"/>
      <c r="MPP145" s="817"/>
      <c r="MPQ145" s="817"/>
      <c r="MPR145" s="817"/>
      <c r="MPS145" s="817"/>
      <c r="MPT145" s="817"/>
      <c r="MPU145" s="817"/>
      <c r="MPV145" s="817"/>
      <c r="MPW145" s="817"/>
      <c r="MPX145" s="817"/>
      <c r="MPY145" s="817"/>
      <c r="MPZ145" s="817"/>
      <c r="MQA145" s="817"/>
      <c r="MQB145" s="817"/>
      <c r="MQC145" s="817"/>
      <c r="MQD145" s="817"/>
      <c r="MQE145" s="817"/>
      <c r="MQF145" s="817"/>
      <c r="MQG145" s="817"/>
      <c r="MQH145" s="817"/>
      <c r="MQI145" s="817"/>
      <c r="MQJ145" s="817"/>
      <c r="MQK145" s="817"/>
      <c r="MQL145" s="817"/>
      <c r="MQM145" s="817"/>
      <c r="MQN145" s="817"/>
      <c r="MQO145" s="817"/>
      <c r="MQP145" s="817"/>
      <c r="MQQ145" s="817"/>
      <c r="MQR145" s="817"/>
      <c r="MQS145" s="817"/>
      <c r="MQT145" s="817"/>
      <c r="MQU145" s="817"/>
      <c r="MQV145" s="817"/>
      <c r="MQW145" s="817"/>
      <c r="MQX145" s="817"/>
      <c r="MQY145" s="817"/>
      <c r="MQZ145" s="817"/>
      <c r="MRA145" s="817"/>
      <c r="MRB145" s="817"/>
      <c r="MRC145" s="817"/>
      <c r="MRD145" s="817"/>
      <c r="MRE145" s="817"/>
      <c r="MRF145" s="817"/>
      <c r="MRG145" s="817"/>
      <c r="MRH145" s="817"/>
      <c r="MRI145" s="817"/>
      <c r="MRJ145" s="817"/>
      <c r="MRK145" s="817"/>
      <c r="MRL145" s="817"/>
      <c r="MRM145" s="817"/>
      <c r="MRN145" s="817"/>
      <c r="MRO145" s="817"/>
      <c r="MRP145" s="817"/>
      <c r="MRQ145" s="817"/>
      <c r="MRR145" s="817"/>
      <c r="MRS145" s="817"/>
      <c r="MRT145" s="817"/>
      <c r="MRU145" s="817"/>
      <c r="MRV145" s="817"/>
      <c r="MRW145" s="817"/>
      <c r="MRX145" s="817"/>
      <c r="MRY145" s="817"/>
      <c r="MRZ145" s="817"/>
      <c r="MSA145" s="817"/>
      <c r="MSB145" s="817"/>
      <c r="MSC145" s="817"/>
      <c r="MSD145" s="817"/>
      <c r="MSE145" s="817"/>
      <c r="MSF145" s="817"/>
      <c r="MSG145" s="817"/>
      <c r="MSH145" s="817"/>
      <c r="MSI145" s="817"/>
      <c r="MSJ145" s="817"/>
      <c r="MSK145" s="817"/>
      <c r="MSL145" s="817"/>
      <c r="MSM145" s="817"/>
      <c r="MSN145" s="817"/>
      <c r="MSO145" s="817"/>
      <c r="MSP145" s="817"/>
      <c r="MSQ145" s="817"/>
      <c r="MSR145" s="817"/>
      <c r="MSS145" s="817"/>
      <c r="MST145" s="817"/>
      <c r="MSU145" s="817"/>
      <c r="MSV145" s="817"/>
      <c r="MSW145" s="817"/>
      <c r="MSX145" s="817"/>
      <c r="MSY145" s="817"/>
      <c r="MSZ145" s="817"/>
      <c r="MTA145" s="817"/>
      <c r="MTB145" s="817"/>
      <c r="MTC145" s="817"/>
      <c r="MTD145" s="817"/>
      <c r="MTE145" s="817"/>
      <c r="MTF145" s="817"/>
      <c r="MTG145" s="817"/>
      <c r="MTH145" s="817"/>
      <c r="MTI145" s="817"/>
      <c r="MTJ145" s="817"/>
      <c r="MTK145" s="817"/>
      <c r="MTL145" s="817"/>
      <c r="MTM145" s="817"/>
      <c r="MTN145" s="817"/>
      <c r="MTO145" s="817"/>
      <c r="MTP145" s="817"/>
      <c r="MTQ145" s="817"/>
      <c r="MTR145" s="817"/>
      <c r="MTS145" s="817"/>
      <c r="MTT145" s="817"/>
      <c r="MTU145" s="817"/>
      <c r="MTV145" s="817"/>
      <c r="MTW145" s="817"/>
      <c r="MTX145" s="817"/>
      <c r="MTY145" s="817"/>
      <c r="MTZ145" s="817"/>
      <c r="MUA145" s="817"/>
      <c r="MUB145" s="817"/>
      <c r="MUC145" s="817"/>
      <c r="MUD145" s="817"/>
      <c r="MUE145" s="817"/>
      <c r="MUF145" s="817"/>
      <c r="MUG145" s="817"/>
      <c r="MUH145" s="817"/>
      <c r="MUI145" s="817"/>
      <c r="MUJ145" s="817"/>
      <c r="MUK145" s="817"/>
      <c r="MUL145" s="817"/>
      <c r="MUM145" s="817"/>
      <c r="MUN145" s="817"/>
      <c r="MUO145" s="817"/>
      <c r="MUP145" s="817"/>
      <c r="MUQ145" s="817"/>
      <c r="MUR145" s="817"/>
      <c r="MUS145" s="817"/>
      <c r="MUT145" s="817"/>
      <c r="MUU145" s="817"/>
      <c r="MUV145" s="817"/>
      <c r="MUW145" s="817"/>
      <c r="MUX145" s="817"/>
      <c r="MUY145" s="817"/>
      <c r="MUZ145" s="817"/>
      <c r="MVA145" s="817"/>
      <c r="MVB145" s="817"/>
      <c r="MVC145" s="817"/>
      <c r="MVD145" s="817"/>
      <c r="MVE145" s="817"/>
      <c r="MVF145" s="817"/>
      <c r="MVG145" s="817"/>
      <c r="MVH145" s="817"/>
      <c r="MVI145" s="817"/>
      <c r="MVJ145" s="817"/>
      <c r="MVK145" s="817"/>
      <c r="MVL145" s="817"/>
      <c r="MVM145" s="817"/>
      <c r="MVN145" s="817"/>
      <c r="MVO145" s="817"/>
      <c r="MVP145" s="817"/>
      <c r="MVQ145" s="817"/>
      <c r="MVR145" s="817"/>
      <c r="MVS145" s="817"/>
      <c r="MVT145" s="817"/>
      <c r="MVU145" s="817"/>
      <c r="MVV145" s="817"/>
      <c r="MVW145" s="817"/>
      <c r="MVX145" s="817"/>
      <c r="MVY145" s="817"/>
      <c r="MVZ145" s="817"/>
      <c r="MWA145" s="817"/>
      <c r="MWB145" s="817"/>
      <c r="MWC145" s="817"/>
      <c r="MWD145" s="817"/>
      <c r="MWE145" s="817"/>
      <c r="MWF145" s="817"/>
      <c r="MWG145" s="817"/>
      <c r="MWH145" s="817"/>
      <c r="MWI145" s="817"/>
      <c r="MWJ145" s="817"/>
      <c r="MWK145" s="817"/>
      <c r="MWL145" s="817"/>
      <c r="MWM145" s="817"/>
      <c r="MWN145" s="817"/>
      <c r="MWO145" s="817"/>
      <c r="MWP145" s="817"/>
      <c r="MWQ145" s="817"/>
      <c r="MWR145" s="817"/>
      <c r="MWS145" s="817"/>
      <c r="MWT145" s="817"/>
      <c r="MWU145" s="817"/>
      <c r="MWV145" s="817"/>
      <c r="MWW145" s="817"/>
      <c r="MWX145" s="817"/>
      <c r="MWY145" s="817"/>
      <c r="MWZ145" s="817"/>
      <c r="MXA145" s="817"/>
      <c r="MXB145" s="817"/>
      <c r="MXC145" s="817"/>
      <c r="MXD145" s="817"/>
      <c r="MXE145" s="817"/>
      <c r="MXF145" s="817"/>
      <c r="MXG145" s="817"/>
      <c r="MXH145" s="817"/>
      <c r="MXI145" s="817"/>
      <c r="MXJ145" s="817"/>
      <c r="MXK145" s="817"/>
      <c r="MXL145" s="817"/>
      <c r="MXM145" s="817"/>
      <c r="MXN145" s="817"/>
      <c r="MXO145" s="817"/>
      <c r="MXP145" s="817"/>
      <c r="MXQ145" s="817"/>
      <c r="MXR145" s="817"/>
      <c r="MXS145" s="817"/>
      <c r="MXT145" s="817"/>
      <c r="MXU145" s="817"/>
      <c r="MXV145" s="817"/>
      <c r="MXW145" s="817"/>
      <c r="MXX145" s="817"/>
      <c r="MXY145" s="817"/>
      <c r="MXZ145" s="817"/>
      <c r="MYA145" s="817"/>
      <c r="MYB145" s="817"/>
      <c r="MYC145" s="817"/>
      <c r="MYD145" s="817"/>
      <c r="MYE145" s="817"/>
      <c r="MYF145" s="817"/>
      <c r="MYG145" s="817"/>
      <c r="MYH145" s="817"/>
      <c r="MYI145" s="817"/>
      <c r="MYJ145" s="817"/>
      <c r="MYK145" s="817"/>
      <c r="MYL145" s="817"/>
      <c r="MYM145" s="817"/>
      <c r="MYN145" s="817"/>
      <c r="MYO145" s="817"/>
      <c r="MYP145" s="817"/>
      <c r="MYQ145" s="817"/>
      <c r="MYR145" s="817"/>
      <c r="MYS145" s="817"/>
      <c r="MYT145" s="817"/>
      <c r="MYU145" s="817"/>
      <c r="MYV145" s="817"/>
      <c r="MYW145" s="817"/>
      <c r="MYX145" s="817"/>
      <c r="MYY145" s="817"/>
      <c r="MYZ145" s="817"/>
      <c r="MZA145" s="817"/>
      <c r="MZB145" s="817"/>
      <c r="MZC145" s="817"/>
      <c r="MZD145" s="817"/>
      <c r="MZE145" s="817"/>
      <c r="MZF145" s="817"/>
      <c r="MZG145" s="817"/>
      <c r="MZH145" s="817"/>
      <c r="MZI145" s="817"/>
      <c r="MZJ145" s="817"/>
      <c r="MZK145" s="817"/>
      <c r="MZL145" s="817"/>
      <c r="MZM145" s="817"/>
      <c r="MZN145" s="817"/>
      <c r="MZO145" s="817"/>
      <c r="MZP145" s="817"/>
      <c r="MZQ145" s="817"/>
      <c r="MZR145" s="817"/>
      <c r="MZS145" s="817"/>
      <c r="MZT145" s="817"/>
      <c r="MZU145" s="817"/>
      <c r="MZV145" s="817"/>
      <c r="MZW145" s="817"/>
      <c r="MZX145" s="817"/>
      <c r="MZY145" s="817"/>
      <c r="MZZ145" s="817"/>
      <c r="NAA145" s="817"/>
      <c r="NAB145" s="817"/>
      <c r="NAC145" s="817"/>
      <c r="NAD145" s="817"/>
      <c r="NAE145" s="817"/>
      <c r="NAF145" s="817"/>
      <c r="NAG145" s="817"/>
      <c r="NAH145" s="817"/>
      <c r="NAI145" s="817"/>
      <c r="NAJ145" s="817"/>
      <c r="NAK145" s="817"/>
      <c r="NAL145" s="817"/>
      <c r="NAM145" s="817"/>
      <c r="NAN145" s="817"/>
      <c r="NAO145" s="817"/>
      <c r="NAP145" s="817"/>
      <c r="NAQ145" s="817"/>
      <c r="NAR145" s="817"/>
      <c r="NAS145" s="817"/>
      <c r="NAT145" s="817"/>
      <c r="NAU145" s="817"/>
      <c r="NAV145" s="817"/>
      <c r="NAW145" s="817"/>
      <c r="NAX145" s="817"/>
      <c r="NAY145" s="817"/>
      <c r="NAZ145" s="817"/>
      <c r="NBA145" s="817"/>
      <c r="NBB145" s="817"/>
      <c r="NBC145" s="817"/>
      <c r="NBD145" s="817"/>
      <c r="NBE145" s="817"/>
      <c r="NBF145" s="817"/>
      <c r="NBG145" s="817"/>
      <c r="NBH145" s="817"/>
      <c r="NBI145" s="817"/>
      <c r="NBJ145" s="817"/>
      <c r="NBK145" s="817"/>
      <c r="NBL145" s="817"/>
      <c r="NBM145" s="817"/>
      <c r="NBN145" s="817"/>
      <c r="NBO145" s="817"/>
      <c r="NBP145" s="817"/>
      <c r="NBQ145" s="817"/>
      <c r="NBR145" s="817"/>
      <c r="NBS145" s="817"/>
      <c r="NBT145" s="817"/>
      <c r="NBU145" s="817"/>
      <c r="NBV145" s="817"/>
      <c r="NBW145" s="817"/>
      <c r="NBX145" s="817"/>
      <c r="NBY145" s="817"/>
      <c r="NBZ145" s="817"/>
      <c r="NCA145" s="817"/>
      <c r="NCB145" s="817"/>
      <c r="NCC145" s="817"/>
      <c r="NCD145" s="817"/>
      <c r="NCE145" s="817"/>
      <c r="NCF145" s="817"/>
      <c r="NCG145" s="817"/>
      <c r="NCH145" s="817"/>
      <c r="NCI145" s="817"/>
      <c r="NCJ145" s="817"/>
      <c r="NCK145" s="817"/>
      <c r="NCL145" s="817"/>
      <c r="NCM145" s="817"/>
      <c r="NCN145" s="817"/>
      <c r="NCO145" s="817"/>
      <c r="NCP145" s="817"/>
      <c r="NCQ145" s="817"/>
      <c r="NCR145" s="817"/>
      <c r="NCS145" s="817"/>
      <c r="NCT145" s="817"/>
      <c r="NCU145" s="817"/>
      <c r="NCV145" s="817"/>
      <c r="NCW145" s="817"/>
      <c r="NCX145" s="817"/>
      <c r="NCY145" s="817"/>
      <c r="NCZ145" s="817"/>
      <c r="NDA145" s="817"/>
      <c r="NDB145" s="817"/>
      <c r="NDC145" s="817"/>
      <c r="NDD145" s="817"/>
      <c r="NDE145" s="817"/>
      <c r="NDF145" s="817"/>
      <c r="NDG145" s="817"/>
      <c r="NDH145" s="817"/>
      <c r="NDI145" s="817"/>
      <c r="NDJ145" s="817"/>
      <c r="NDK145" s="817"/>
      <c r="NDL145" s="817"/>
      <c r="NDM145" s="817"/>
      <c r="NDN145" s="817"/>
      <c r="NDO145" s="817"/>
      <c r="NDP145" s="817"/>
      <c r="NDQ145" s="817"/>
      <c r="NDR145" s="817"/>
      <c r="NDS145" s="817"/>
      <c r="NDT145" s="817"/>
      <c r="NDU145" s="817"/>
      <c r="NDV145" s="817"/>
      <c r="NDW145" s="817"/>
      <c r="NDX145" s="817"/>
      <c r="NDY145" s="817"/>
      <c r="NDZ145" s="817"/>
      <c r="NEA145" s="817"/>
      <c r="NEB145" s="817"/>
      <c r="NEC145" s="817"/>
      <c r="NED145" s="817"/>
      <c r="NEE145" s="817"/>
      <c r="NEF145" s="817"/>
      <c r="NEG145" s="817"/>
      <c r="NEH145" s="817"/>
      <c r="NEI145" s="817"/>
      <c r="NEJ145" s="817"/>
      <c r="NEK145" s="817"/>
      <c r="NEL145" s="817"/>
      <c r="NEM145" s="817"/>
      <c r="NEN145" s="817"/>
      <c r="NEO145" s="817"/>
      <c r="NEP145" s="817"/>
      <c r="NEQ145" s="817"/>
      <c r="NER145" s="817"/>
      <c r="NES145" s="817"/>
      <c r="NET145" s="817"/>
      <c r="NEU145" s="817"/>
      <c r="NEV145" s="817"/>
      <c r="NEW145" s="817"/>
      <c r="NEX145" s="817"/>
      <c r="NEY145" s="817"/>
      <c r="NEZ145" s="817"/>
      <c r="NFA145" s="817"/>
      <c r="NFB145" s="817"/>
      <c r="NFC145" s="817"/>
      <c r="NFD145" s="817"/>
      <c r="NFE145" s="817"/>
      <c r="NFF145" s="817"/>
      <c r="NFG145" s="817"/>
      <c r="NFH145" s="817"/>
      <c r="NFI145" s="817"/>
      <c r="NFJ145" s="817"/>
      <c r="NFK145" s="817"/>
      <c r="NFL145" s="817"/>
      <c r="NFM145" s="817"/>
      <c r="NFN145" s="817"/>
      <c r="NFO145" s="817"/>
      <c r="NFP145" s="817"/>
      <c r="NFQ145" s="817"/>
      <c r="NFR145" s="817"/>
      <c r="NFS145" s="817"/>
      <c r="NFT145" s="817"/>
      <c r="NFU145" s="817"/>
      <c r="NFV145" s="817"/>
      <c r="NFW145" s="817"/>
      <c r="NFX145" s="817"/>
      <c r="NFY145" s="817"/>
      <c r="NFZ145" s="817"/>
      <c r="NGA145" s="817"/>
      <c r="NGB145" s="817"/>
      <c r="NGC145" s="817"/>
      <c r="NGD145" s="817"/>
      <c r="NGE145" s="817"/>
      <c r="NGF145" s="817"/>
      <c r="NGG145" s="817"/>
      <c r="NGH145" s="817"/>
      <c r="NGI145" s="817"/>
      <c r="NGJ145" s="817"/>
      <c r="NGK145" s="817"/>
      <c r="NGL145" s="817"/>
      <c r="NGM145" s="817"/>
      <c r="NGN145" s="817"/>
      <c r="NGO145" s="817"/>
      <c r="NGP145" s="817"/>
      <c r="NGQ145" s="817"/>
      <c r="NGR145" s="817"/>
      <c r="NGS145" s="817"/>
      <c r="NGT145" s="817"/>
      <c r="NGU145" s="817"/>
      <c r="NGV145" s="817"/>
      <c r="NGW145" s="817"/>
      <c r="NGX145" s="817"/>
      <c r="NGY145" s="817"/>
      <c r="NGZ145" s="817"/>
      <c r="NHA145" s="817"/>
      <c r="NHB145" s="817"/>
      <c r="NHC145" s="817"/>
      <c r="NHD145" s="817"/>
      <c r="NHE145" s="817"/>
      <c r="NHF145" s="817"/>
      <c r="NHG145" s="817"/>
      <c r="NHH145" s="817"/>
      <c r="NHI145" s="817"/>
      <c r="NHJ145" s="817"/>
      <c r="NHK145" s="817"/>
      <c r="NHL145" s="817"/>
      <c r="NHM145" s="817"/>
      <c r="NHN145" s="817"/>
      <c r="NHO145" s="817"/>
      <c r="NHP145" s="817"/>
      <c r="NHQ145" s="817"/>
      <c r="NHR145" s="817"/>
      <c r="NHS145" s="817"/>
      <c r="NHT145" s="817"/>
      <c r="NHU145" s="817"/>
      <c r="NHV145" s="817"/>
      <c r="NHW145" s="817"/>
      <c r="NHX145" s="817"/>
      <c r="NHY145" s="817"/>
      <c r="NHZ145" s="817"/>
      <c r="NIA145" s="817"/>
      <c r="NIB145" s="817"/>
      <c r="NIC145" s="817"/>
      <c r="NID145" s="817"/>
      <c r="NIE145" s="817"/>
      <c r="NIF145" s="817"/>
      <c r="NIG145" s="817"/>
      <c r="NIH145" s="817"/>
      <c r="NII145" s="817"/>
      <c r="NIJ145" s="817"/>
      <c r="NIK145" s="817"/>
      <c r="NIL145" s="817"/>
      <c r="NIM145" s="817"/>
      <c r="NIN145" s="817"/>
      <c r="NIO145" s="817"/>
      <c r="NIP145" s="817"/>
      <c r="NIQ145" s="817"/>
      <c r="NIR145" s="817"/>
      <c r="NIS145" s="817"/>
      <c r="NIT145" s="817"/>
      <c r="NIU145" s="817"/>
      <c r="NIV145" s="817"/>
      <c r="NIW145" s="817"/>
      <c r="NIX145" s="817"/>
      <c r="NIY145" s="817"/>
      <c r="NIZ145" s="817"/>
      <c r="NJA145" s="817"/>
      <c r="NJB145" s="817"/>
      <c r="NJC145" s="817"/>
      <c r="NJD145" s="817"/>
      <c r="NJE145" s="817"/>
      <c r="NJF145" s="817"/>
      <c r="NJG145" s="817"/>
      <c r="NJH145" s="817"/>
      <c r="NJI145" s="817"/>
      <c r="NJJ145" s="817"/>
      <c r="NJK145" s="817"/>
      <c r="NJL145" s="817"/>
      <c r="NJM145" s="817"/>
      <c r="NJN145" s="817"/>
      <c r="NJO145" s="817"/>
      <c r="NJP145" s="817"/>
      <c r="NJQ145" s="817"/>
      <c r="NJR145" s="817"/>
      <c r="NJS145" s="817"/>
      <c r="NJT145" s="817"/>
      <c r="NJU145" s="817"/>
      <c r="NJV145" s="817"/>
      <c r="NJW145" s="817"/>
      <c r="NJX145" s="817"/>
      <c r="NJY145" s="817"/>
      <c r="NJZ145" s="817"/>
      <c r="NKA145" s="817"/>
      <c r="NKB145" s="817"/>
      <c r="NKC145" s="817"/>
      <c r="NKD145" s="817"/>
      <c r="NKE145" s="817"/>
      <c r="NKF145" s="817"/>
      <c r="NKG145" s="817"/>
      <c r="NKH145" s="817"/>
      <c r="NKI145" s="817"/>
      <c r="NKJ145" s="817"/>
      <c r="NKK145" s="817"/>
      <c r="NKL145" s="817"/>
      <c r="NKM145" s="817"/>
      <c r="NKN145" s="817"/>
      <c r="NKO145" s="817"/>
      <c r="NKP145" s="817"/>
      <c r="NKQ145" s="817"/>
      <c r="NKR145" s="817"/>
      <c r="NKS145" s="817"/>
      <c r="NKT145" s="817"/>
      <c r="NKU145" s="817"/>
      <c r="NKV145" s="817"/>
      <c r="NKW145" s="817"/>
      <c r="NKX145" s="817"/>
      <c r="NKY145" s="817"/>
      <c r="NKZ145" s="817"/>
      <c r="NLA145" s="817"/>
      <c r="NLB145" s="817"/>
      <c r="NLC145" s="817"/>
      <c r="NLD145" s="817"/>
      <c r="NLE145" s="817"/>
      <c r="NLF145" s="817"/>
      <c r="NLG145" s="817"/>
      <c r="NLH145" s="817"/>
      <c r="NLI145" s="817"/>
      <c r="NLJ145" s="817"/>
      <c r="NLK145" s="817"/>
      <c r="NLL145" s="817"/>
      <c r="NLM145" s="817"/>
      <c r="NLN145" s="817"/>
      <c r="NLO145" s="817"/>
      <c r="NLP145" s="817"/>
      <c r="NLQ145" s="817"/>
      <c r="NLR145" s="817"/>
      <c r="NLS145" s="817"/>
      <c r="NLT145" s="817"/>
      <c r="NLU145" s="817"/>
      <c r="NLV145" s="817"/>
      <c r="NLW145" s="817"/>
      <c r="NLX145" s="817"/>
      <c r="NLY145" s="817"/>
      <c r="NLZ145" s="817"/>
      <c r="NMA145" s="817"/>
      <c r="NMB145" s="817"/>
      <c r="NMC145" s="817"/>
      <c r="NMD145" s="817"/>
      <c r="NME145" s="817"/>
      <c r="NMF145" s="817"/>
      <c r="NMG145" s="817"/>
      <c r="NMH145" s="817"/>
      <c r="NMI145" s="817"/>
      <c r="NMJ145" s="817"/>
      <c r="NMK145" s="817"/>
      <c r="NML145" s="817"/>
      <c r="NMM145" s="817"/>
      <c r="NMN145" s="817"/>
      <c r="NMO145" s="817"/>
      <c r="NMP145" s="817"/>
      <c r="NMQ145" s="817"/>
      <c r="NMR145" s="817"/>
      <c r="NMS145" s="817"/>
      <c r="NMT145" s="817"/>
      <c r="NMU145" s="817"/>
      <c r="NMV145" s="817"/>
      <c r="NMW145" s="817"/>
      <c r="NMX145" s="817"/>
      <c r="NMY145" s="817"/>
      <c r="NMZ145" s="817"/>
      <c r="NNA145" s="817"/>
      <c r="NNB145" s="817"/>
      <c r="NNC145" s="817"/>
      <c r="NND145" s="817"/>
      <c r="NNE145" s="817"/>
      <c r="NNF145" s="817"/>
      <c r="NNG145" s="817"/>
      <c r="NNH145" s="817"/>
      <c r="NNI145" s="817"/>
      <c r="NNJ145" s="817"/>
      <c r="NNK145" s="817"/>
      <c r="NNL145" s="817"/>
      <c r="NNM145" s="817"/>
      <c r="NNN145" s="817"/>
      <c r="NNO145" s="817"/>
      <c r="NNP145" s="817"/>
      <c r="NNQ145" s="817"/>
      <c r="NNR145" s="817"/>
      <c r="NNS145" s="817"/>
      <c r="NNT145" s="817"/>
      <c r="NNU145" s="817"/>
      <c r="NNV145" s="817"/>
      <c r="NNW145" s="817"/>
      <c r="NNX145" s="817"/>
      <c r="NNY145" s="817"/>
      <c r="NNZ145" s="817"/>
      <c r="NOA145" s="817"/>
      <c r="NOB145" s="817"/>
      <c r="NOC145" s="817"/>
      <c r="NOD145" s="817"/>
      <c r="NOE145" s="817"/>
      <c r="NOF145" s="817"/>
      <c r="NOG145" s="817"/>
      <c r="NOH145" s="817"/>
      <c r="NOI145" s="817"/>
      <c r="NOJ145" s="817"/>
      <c r="NOK145" s="817"/>
      <c r="NOL145" s="817"/>
      <c r="NOM145" s="817"/>
      <c r="NON145" s="817"/>
      <c r="NOO145" s="817"/>
      <c r="NOP145" s="817"/>
      <c r="NOQ145" s="817"/>
      <c r="NOR145" s="817"/>
      <c r="NOS145" s="817"/>
      <c r="NOT145" s="817"/>
      <c r="NOU145" s="817"/>
      <c r="NOV145" s="817"/>
      <c r="NOW145" s="817"/>
      <c r="NOX145" s="817"/>
      <c r="NOY145" s="817"/>
      <c r="NOZ145" s="817"/>
      <c r="NPA145" s="817"/>
      <c r="NPB145" s="817"/>
      <c r="NPC145" s="817"/>
      <c r="NPD145" s="817"/>
      <c r="NPE145" s="817"/>
      <c r="NPF145" s="817"/>
      <c r="NPG145" s="817"/>
      <c r="NPH145" s="817"/>
      <c r="NPI145" s="817"/>
      <c r="NPJ145" s="817"/>
      <c r="NPK145" s="817"/>
      <c r="NPL145" s="817"/>
      <c r="NPM145" s="817"/>
      <c r="NPN145" s="817"/>
      <c r="NPO145" s="817"/>
      <c r="NPP145" s="817"/>
      <c r="NPQ145" s="817"/>
      <c r="NPR145" s="817"/>
      <c r="NPS145" s="817"/>
      <c r="NPT145" s="817"/>
      <c r="NPU145" s="817"/>
      <c r="NPV145" s="817"/>
      <c r="NPW145" s="817"/>
      <c r="NPX145" s="817"/>
      <c r="NPY145" s="817"/>
      <c r="NPZ145" s="817"/>
      <c r="NQA145" s="817"/>
      <c r="NQB145" s="817"/>
      <c r="NQC145" s="817"/>
      <c r="NQD145" s="817"/>
      <c r="NQE145" s="817"/>
      <c r="NQF145" s="817"/>
      <c r="NQG145" s="817"/>
      <c r="NQH145" s="817"/>
      <c r="NQI145" s="817"/>
      <c r="NQJ145" s="817"/>
      <c r="NQK145" s="817"/>
      <c r="NQL145" s="817"/>
      <c r="NQM145" s="817"/>
      <c r="NQN145" s="817"/>
      <c r="NQO145" s="817"/>
      <c r="NQP145" s="817"/>
      <c r="NQQ145" s="817"/>
      <c r="NQR145" s="817"/>
      <c r="NQS145" s="817"/>
      <c r="NQT145" s="817"/>
      <c r="NQU145" s="817"/>
      <c r="NQV145" s="817"/>
      <c r="NQW145" s="817"/>
      <c r="NQX145" s="817"/>
      <c r="NQY145" s="817"/>
      <c r="NQZ145" s="817"/>
      <c r="NRA145" s="817"/>
      <c r="NRB145" s="817"/>
      <c r="NRC145" s="817"/>
      <c r="NRD145" s="817"/>
      <c r="NRE145" s="817"/>
      <c r="NRF145" s="817"/>
      <c r="NRG145" s="817"/>
      <c r="NRH145" s="817"/>
      <c r="NRI145" s="817"/>
      <c r="NRJ145" s="817"/>
      <c r="NRK145" s="817"/>
      <c r="NRL145" s="817"/>
      <c r="NRM145" s="817"/>
      <c r="NRN145" s="817"/>
      <c r="NRO145" s="817"/>
      <c r="NRP145" s="817"/>
      <c r="NRQ145" s="817"/>
      <c r="NRR145" s="817"/>
      <c r="NRS145" s="817"/>
      <c r="NRT145" s="817"/>
      <c r="NRU145" s="817"/>
      <c r="NRV145" s="817"/>
      <c r="NRW145" s="817"/>
      <c r="NRX145" s="817"/>
      <c r="NRY145" s="817"/>
      <c r="NRZ145" s="817"/>
      <c r="NSA145" s="817"/>
      <c r="NSB145" s="817"/>
      <c r="NSC145" s="817"/>
      <c r="NSD145" s="817"/>
      <c r="NSE145" s="817"/>
      <c r="NSF145" s="817"/>
      <c r="NSG145" s="817"/>
      <c r="NSH145" s="817"/>
      <c r="NSI145" s="817"/>
      <c r="NSJ145" s="817"/>
      <c r="NSK145" s="817"/>
      <c r="NSL145" s="817"/>
      <c r="NSM145" s="817"/>
      <c r="NSN145" s="817"/>
      <c r="NSO145" s="817"/>
      <c r="NSP145" s="817"/>
      <c r="NSQ145" s="817"/>
      <c r="NSR145" s="817"/>
      <c r="NSS145" s="817"/>
      <c r="NST145" s="817"/>
      <c r="NSU145" s="817"/>
      <c r="NSV145" s="817"/>
      <c r="NSW145" s="817"/>
      <c r="NSX145" s="817"/>
      <c r="NSY145" s="817"/>
      <c r="NSZ145" s="817"/>
      <c r="NTA145" s="817"/>
      <c r="NTB145" s="817"/>
      <c r="NTC145" s="817"/>
      <c r="NTD145" s="817"/>
      <c r="NTE145" s="817"/>
      <c r="NTF145" s="817"/>
      <c r="NTG145" s="817"/>
      <c r="NTH145" s="817"/>
      <c r="NTI145" s="817"/>
      <c r="NTJ145" s="817"/>
      <c r="NTK145" s="817"/>
      <c r="NTL145" s="817"/>
      <c r="NTM145" s="817"/>
      <c r="NTN145" s="817"/>
      <c r="NTO145" s="817"/>
      <c r="NTP145" s="817"/>
      <c r="NTQ145" s="817"/>
      <c r="NTR145" s="817"/>
      <c r="NTS145" s="817"/>
      <c r="NTT145" s="817"/>
      <c r="NTU145" s="817"/>
      <c r="NTV145" s="817"/>
      <c r="NTW145" s="817"/>
      <c r="NTX145" s="817"/>
      <c r="NTY145" s="817"/>
      <c r="NTZ145" s="817"/>
      <c r="NUA145" s="817"/>
      <c r="NUB145" s="817"/>
      <c r="NUC145" s="817"/>
      <c r="NUD145" s="817"/>
      <c r="NUE145" s="817"/>
      <c r="NUF145" s="817"/>
      <c r="NUG145" s="817"/>
      <c r="NUH145" s="817"/>
      <c r="NUI145" s="817"/>
      <c r="NUJ145" s="817"/>
      <c r="NUK145" s="817"/>
      <c r="NUL145" s="817"/>
      <c r="NUM145" s="817"/>
      <c r="NUN145" s="817"/>
      <c r="NUO145" s="817"/>
      <c r="NUP145" s="817"/>
      <c r="NUQ145" s="817"/>
      <c r="NUR145" s="817"/>
      <c r="NUS145" s="817"/>
      <c r="NUT145" s="817"/>
      <c r="NUU145" s="817"/>
      <c r="NUV145" s="817"/>
      <c r="NUW145" s="817"/>
      <c r="NUX145" s="817"/>
      <c r="NUY145" s="817"/>
      <c r="NUZ145" s="817"/>
      <c r="NVA145" s="817"/>
      <c r="NVB145" s="817"/>
      <c r="NVC145" s="817"/>
      <c r="NVD145" s="817"/>
      <c r="NVE145" s="817"/>
      <c r="NVF145" s="817"/>
      <c r="NVG145" s="817"/>
      <c r="NVH145" s="817"/>
      <c r="NVI145" s="817"/>
      <c r="NVJ145" s="817"/>
      <c r="NVK145" s="817"/>
      <c r="NVL145" s="817"/>
      <c r="NVM145" s="817"/>
      <c r="NVN145" s="817"/>
      <c r="NVO145" s="817"/>
      <c r="NVP145" s="817"/>
      <c r="NVQ145" s="817"/>
      <c r="NVR145" s="817"/>
      <c r="NVS145" s="817"/>
      <c r="NVT145" s="817"/>
      <c r="NVU145" s="817"/>
      <c r="NVV145" s="817"/>
      <c r="NVW145" s="817"/>
      <c r="NVX145" s="817"/>
      <c r="NVY145" s="817"/>
      <c r="NVZ145" s="817"/>
      <c r="NWA145" s="817"/>
      <c r="NWB145" s="817"/>
      <c r="NWC145" s="817"/>
      <c r="NWD145" s="817"/>
      <c r="NWE145" s="817"/>
      <c r="NWF145" s="817"/>
      <c r="NWG145" s="817"/>
      <c r="NWH145" s="817"/>
      <c r="NWI145" s="817"/>
      <c r="NWJ145" s="817"/>
      <c r="NWK145" s="817"/>
      <c r="NWL145" s="817"/>
      <c r="NWM145" s="817"/>
      <c r="NWN145" s="817"/>
      <c r="NWO145" s="817"/>
      <c r="NWP145" s="817"/>
      <c r="NWQ145" s="817"/>
      <c r="NWR145" s="817"/>
      <c r="NWS145" s="817"/>
      <c r="NWT145" s="817"/>
      <c r="NWU145" s="817"/>
      <c r="NWV145" s="817"/>
      <c r="NWW145" s="817"/>
      <c r="NWX145" s="817"/>
      <c r="NWY145" s="817"/>
      <c r="NWZ145" s="817"/>
      <c r="NXA145" s="817"/>
      <c r="NXB145" s="817"/>
      <c r="NXC145" s="817"/>
      <c r="NXD145" s="817"/>
      <c r="NXE145" s="817"/>
      <c r="NXF145" s="817"/>
      <c r="NXG145" s="817"/>
      <c r="NXH145" s="817"/>
      <c r="NXI145" s="817"/>
      <c r="NXJ145" s="817"/>
      <c r="NXK145" s="817"/>
      <c r="NXL145" s="817"/>
      <c r="NXM145" s="817"/>
      <c r="NXN145" s="817"/>
      <c r="NXO145" s="817"/>
      <c r="NXP145" s="817"/>
      <c r="NXQ145" s="817"/>
      <c r="NXR145" s="817"/>
      <c r="NXS145" s="817"/>
      <c r="NXT145" s="817"/>
      <c r="NXU145" s="817"/>
      <c r="NXV145" s="817"/>
      <c r="NXW145" s="817"/>
      <c r="NXX145" s="817"/>
      <c r="NXY145" s="817"/>
      <c r="NXZ145" s="817"/>
      <c r="NYA145" s="817"/>
      <c r="NYB145" s="817"/>
      <c r="NYC145" s="817"/>
      <c r="NYD145" s="817"/>
      <c r="NYE145" s="817"/>
      <c r="NYF145" s="817"/>
      <c r="NYG145" s="817"/>
      <c r="NYH145" s="817"/>
      <c r="NYI145" s="817"/>
      <c r="NYJ145" s="817"/>
      <c r="NYK145" s="817"/>
      <c r="NYL145" s="817"/>
      <c r="NYM145" s="817"/>
      <c r="NYN145" s="817"/>
      <c r="NYO145" s="817"/>
      <c r="NYP145" s="817"/>
      <c r="NYQ145" s="817"/>
      <c r="NYR145" s="817"/>
      <c r="NYS145" s="817"/>
      <c r="NYT145" s="817"/>
      <c r="NYU145" s="817"/>
      <c r="NYV145" s="817"/>
      <c r="NYW145" s="817"/>
      <c r="NYX145" s="817"/>
      <c r="NYY145" s="817"/>
      <c r="NYZ145" s="817"/>
      <c r="NZA145" s="817"/>
      <c r="NZB145" s="817"/>
      <c r="NZC145" s="817"/>
      <c r="NZD145" s="817"/>
      <c r="NZE145" s="817"/>
      <c r="NZF145" s="817"/>
      <c r="NZG145" s="817"/>
      <c r="NZH145" s="817"/>
      <c r="NZI145" s="817"/>
      <c r="NZJ145" s="817"/>
      <c r="NZK145" s="817"/>
      <c r="NZL145" s="817"/>
      <c r="NZM145" s="817"/>
      <c r="NZN145" s="817"/>
      <c r="NZO145" s="817"/>
      <c r="NZP145" s="817"/>
      <c r="NZQ145" s="817"/>
      <c r="NZR145" s="817"/>
      <c r="NZS145" s="817"/>
      <c r="NZT145" s="817"/>
      <c r="NZU145" s="817"/>
      <c r="NZV145" s="817"/>
      <c r="NZW145" s="817"/>
      <c r="NZX145" s="817"/>
      <c r="NZY145" s="817"/>
      <c r="NZZ145" s="817"/>
      <c r="OAA145" s="817"/>
      <c r="OAB145" s="817"/>
      <c r="OAC145" s="817"/>
      <c r="OAD145" s="817"/>
      <c r="OAE145" s="817"/>
      <c r="OAF145" s="817"/>
      <c r="OAG145" s="817"/>
      <c r="OAH145" s="817"/>
      <c r="OAI145" s="817"/>
      <c r="OAJ145" s="817"/>
      <c r="OAK145" s="817"/>
      <c r="OAL145" s="817"/>
      <c r="OAM145" s="817"/>
      <c r="OAN145" s="817"/>
      <c r="OAO145" s="817"/>
      <c r="OAP145" s="817"/>
      <c r="OAQ145" s="817"/>
      <c r="OAR145" s="817"/>
      <c r="OAS145" s="817"/>
      <c r="OAT145" s="817"/>
      <c r="OAU145" s="817"/>
      <c r="OAV145" s="817"/>
      <c r="OAW145" s="817"/>
      <c r="OAX145" s="817"/>
      <c r="OAY145" s="817"/>
      <c r="OAZ145" s="817"/>
      <c r="OBA145" s="817"/>
      <c r="OBB145" s="817"/>
      <c r="OBC145" s="817"/>
      <c r="OBD145" s="817"/>
      <c r="OBE145" s="817"/>
      <c r="OBF145" s="817"/>
      <c r="OBG145" s="817"/>
      <c r="OBH145" s="817"/>
      <c r="OBI145" s="817"/>
      <c r="OBJ145" s="817"/>
      <c r="OBK145" s="817"/>
      <c r="OBL145" s="817"/>
      <c r="OBM145" s="817"/>
      <c r="OBN145" s="817"/>
      <c r="OBO145" s="817"/>
      <c r="OBP145" s="817"/>
      <c r="OBQ145" s="817"/>
      <c r="OBR145" s="817"/>
      <c r="OBS145" s="817"/>
      <c r="OBT145" s="817"/>
      <c r="OBU145" s="817"/>
      <c r="OBV145" s="817"/>
      <c r="OBW145" s="817"/>
      <c r="OBX145" s="817"/>
      <c r="OBY145" s="817"/>
      <c r="OBZ145" s="817"/>
      <c r="OCA145" s="817"/>
      <c r="OCB145" s="817"/>
      <c r="OCC145" s="817"/>
      <c r="OCD145" s="817"/>
      <c r="OCE145" s="817"/>
      <c r="OCF145" s="817"/>
      <c r="OCG145" s="817"/>
      <c r="OCH145" s="817"/>
      <c r="OCI145" s="817"/>
      <c r="OCJ145" s="817"/>
      <c r="OCK145" s="817"/>
      <c r="OCL145" s="817"/>
      <c r="OCM145" s="817"/>
      <c r="OCN145" s="817"/>
      <c r="OCO145" s="817"/>
      <c r="OCP145" s="817"/>
      <c r="OCQ145" s="817"/>
      <c r="OCR145" s="817"/>
      <c r="OCS145" s="817"/>
      <c r="OCT145" s="817"/>
      <c r="OCU145" s="817"/>
      <c r="OCV145" s="817"/>
      <c r="OCW145" s="817"/>
      <c r="OCX145" s="817"/>
      <c r="OCY145" s="817"/>
      <c r="OCZ145" s="817"/>
      <c r="ODA145" s="817"/>
      <c r="ODB145" s="817"/>
      <c r="ODC145" s="817"/>
      <c r="ODD145" s="817"/>
      <c r="ODE145" s="817"/>
      <c r="ODF145" s="817"/>
      <c r="ODG145" s="817"/>
      <c r="ODH145" s="817"/>
      <c r="ODI145" s="817"/>
      <c r="ODJ145" s="817"/>
      <c r="ODK145" s="817"/>
      <c r="ODL145" s="817"/>
      <c r="ODM145" s="817"/>
      <c r="ODN145" s="817"/>
      <c r="ODO145" s="817"/>
      <c r="ODP145" s="817"/>
      <c r="ODQ145" s="817"/>
      <c r="ODR145" s="817"/>
      <c r="ODS145" s="817"/>
      <c r="ODT145" s="817"/>
      <c r="ODU145" s="817"/>
      <c r="ODV145" s="817"/>
      <c r="ODW145" s="817"/>
      <c r="ODX145" s="817"/>
      <c r="ODY145" s="817"/>
      <c r="ODZ145" s="817"/>
      <c r="OEA145" s="817"/>
      <c r="OEB145" s="817"/>
      <c r="OEC145" s="817"/>
      <c r="OED145" s="817"/>
      <c r="OEE145" s="817"/>
      <c r="OEF145" s="817"/>
      <c r="OEG145" s="817"/>
      <c r="OEH145" s="817"/>
      <c r="OEI145" s="817"/>
      <c r="OEJ145" s="817"/>
      <c r="OEK145" s="817"/>
      <c r="OEL145" s="817"/>
      <c r="OEM145" s="817"/>
      <c r="OEN145" s="817"/>
      <c r="OEO145" s="817"/>
      <c r="OEP145" s="817"/>
      <c r="OEQ145" s="817"/>
      <c r="OER145" s="817"/>
      <c r="OES145" s="817"/>
      <c r="OET145" s="817"/>
      <c r="OEU145" s="817"/>
      <c r="OEV145" s="817"/>
      <c r="OEW145" s="817"/>
      <c r="OEX145" s="817"/>
      <c r="OEY145" s="817"/>
      <c r="OEZ145" s="817"/>
      <c r="OFA145" s="817"/>
      <c r="OFB145" s="817"/>
      <c r="OFC145" s="817"/>
      <c r="OFD145" s="817"/>
      <c r="OFE145" s="817"/>
      <c r="OFF145" s="817"/>
      <c r="OFG145" s="817"/>
      <c r="OFH145" s="817"/>
      <c r="OFI145" s="817"/>
      <c r="OFJ145" s="817"/>
      <c r="OFK145" s="817"/>
      <c r="OFL145" s="817"/>
      <c r="OFM145" s="817"/>
      <c r="OFN145" s="817"/>
      <c r="OFO145" s="817"/>
      <c r="OFP145" s="817"/>
      <c r="OFQ145" s="817"/>
      <c r="OFR145" s="817"/>
      <c r="OFS145" s="817"/>
      <c r="OFT145" s="817"/>
      <c r="OFU145" s="817"/>
      <c r="OFV145" s="817"/>
      <c r="OFW145" s="817"/>
      <c r="OFX145" s="817"/>
      <c r="OFY145" s="817"/>
      <c r="OFZ145" s="817"/>
      <c r="OGA145" s="817"/>
      <c r="OGB145" s="817"/>
      <c r="OGC145" s="817"/>
      <c r="OGD145" s="817"/>
      <c r="OGE145" s="817"/>
      <c r="OGF145" s="817"/>
      <c r="OGG145" s="817"/>
      <c r="OGH145" s="817"/>
      <c r="OGI145" s="817"/>
      <c r="OGJ145" s="817"/>
      <c r="OGK145" s="817"/>
      <c r="OGL145" s="817"/>
      <c r="OGM145" s="817"/>
      <c r="OGN145" s="817"/>
      <c r="OGO145" s="817"/>
      <c r="OGP145" s="817"/>
      <c r="OGQ145" s="817"/>
      <c r="OGR145" s="817"/>
      <c r="OGS145" s="817"/>
      <c r="OGT145" s="817"/>
      <c r="OGU145" s="817"/>
      <c r="OGV145" s="817"/>
      <c r="OGW145" s="817"/>
      <c r="OGX145" s="817"/>
      <c r="OGY145" s="817"/>
      <c r="OGZ145" s="817"/>
      <c r="OHA145" s="817"/>
      <c r="OHB145" s="817"/>
      <c r="OHC145" s="817"/>
      <c r="OHD145" s="817"/>
      <c r="OHE145" s="817"/>
      <c r="OHF145" s="817"/>
      <c r="OHG145" s="817"/>
      <c r="OHH145" s="817"/>
      <c r="OHI145" s="817"/>
      <c r="OHJ145" s="817"/>
      <c r="OHK145" s="817"/>
      <c r="OHL145" s="817"/>
      <c r="OHM145" s="817"/>
      <c r="OHN145" s="817"/>
      <c r="OHO145" s="817"/>
      <c r="OHP145" s="817"/>
      <c r="OHQ145" s="817"/>
      <c r="OHR145" s="817"/>
      <c r="OHS145" s="817"/>
      <c r="OHT145" s="817"/>
      <c r="OHU145" s="817"/>
      <c r="OHV145" s="817"/>
      <c r="OHW145" s="817"/>
      <c r="OHX145" s="817"/>
      <c r="OHY145" s="817"/>
      <c r="OHZ145" s="817"/>
      <c r="OIA145" s="817"/>
      <c r="OIB145" s="817"/>
      <c r="OIC145" s="817"/>
      <c r="OID145" s="817"/>
      <c r="OIE145" s="817"/>
      <c r="OIF145" s="817"/>
      <c r="OIG145" s="817"/>
      <c r="OIH145" s="817"/>
      <c r="OII145" s="817"/>
      <c r="OIJ145" s="817"/>
      <c r="OIK145" s="817"/>
      <c r="OIL145" s="817"/>
      <c r="OIM145" s="817"/>
      <c r="OIN145" s="817"/>
      <c r="OIO145" s="817"/>
      <c r="OIP145" s="817"/>
      <c r="OIQ145" s="817"/>
      <c r="OIR145" s="817"/>
      <c r="OIS145" s="817"/>
      <c r="OIT145" s="817"/>
      <c r="OIU145" s="817"/>
      <c r="OIV145" s="817"/>
      <c r="OIW145" s="817"/>
      <c r="OIX145" s="817"/>
      <c r="OIY145" s="817"/>
      <c r="OIZ145" s="817"/>
      <c r="OJA145" s="817"/>
      <c r="OJB145" s="817"/>
      <c r="OJC145" s="817"/>
      <c r="OJD145" s="817"/>
      <c r="OJE145" s="817"/>
      <c r="OJF145" s="817"/>
      <c r="OJG145" s="817"/>
      <c r="OJH145" s="817"/>
      <c r="OJI145" s="817"/>
      <c r="OJJ145" s="817"/>
      <c r="OJK145" s="817"/>
      <c r="OJL145" s="817"/>
      <c r="OJM145" s="817"/>
      <c r="OJN145" s="817"/>
      <c r="OJO145" s="817"/>
      <c r="OJP145" s="817"/>
      <c r="OJQ145" s="817"/>
      <c r="OJR145" s="817"/>
      <c r="OJS145" s="817"/>
      <c r="OJT145" s="817"/>
      <c r="OJU145" s="817"/>
      <c r="OJV145" s="817"/>
      <c r="OJW145" s="817"/>
      <c r="OJX145" s="817"/>
      <c r="OJY145" s="817"/>
      <c r="OJZ145" s="817"/>
      <c r="OKA145" s="817"/>
      <c r="OKB145" s="817"/>
      <c r="OKC145" s="817"/>
      <c r="OKD145" s="817"/>
      <c r="OKE145" s="817"/>
      <c r="OKF145" s="817"/>
      <c r="OKG145" s="817"/>
      <c r="OKH145" s="817"/>
      <c r="OKI145" s="817"/>
      <c r="OKJ145" s="817"/>
      <c r="OKK145" s="817"/>
      <c r="OKL145" s="817"/>
      <c r="OKM145" s="817"/>
      <c r="OKN145" s="817"/>
      <c r="OKO145" s="817"/>
      <c r="OKP145" s="817"/>
      <c r="OKQ145" s="817"/>
      <c r="OKR145" s="817"/>
      <c r="OKS145" s="817"/>
      <c r="OKT145" s="817"/>
      <c r="OKU145" s="817"/>
      <c r="OKV145" s="817"/>
      <c r="OKW145" s="817"/>
      <c r="OKX145" s="817"/>
      <c r="OKY145" s="817"/>
      <c r="OKZ145" s="817"/>
      <c r="OLA145" s="817"/>
      <c r="OLB145" s="817"/>
      <c r="OLC145" s="817"/>
      <c r="OLD145" s="817"/>
      <c r="OLE145" s="817"/>
      <c r="OLF145" s="817"/>
      <c r="OLG145" s="817"/>
      <c r="OLH145" s="817"/>
      <c r="OLI145" s="817"/>
      <c r="OLJ145" s="817"/>
      <c r="OLK145" s="817"/>
      <c r="OLL145" s="817"/>
      <c r="OLM145" s="817"/>
      <c r="OLN145" s="817"/>
      <c r="OLO145" s="817"/>
      <c r="OLP145" s="817"/>
      <c r="OLQ145" s="817"/>
      <c r="OLR145" s="817"/>
      <c r="OLS145" s="817"/>
      <c r="OLT145" s="817"/>
      <c r="OLU145" s="817"/>
      <c r="OLV145" s="817"/>
      <c r="OLW145" s="817"/>
      <c r="OLX145" s="817"/>
      <c r="OLY145" s="817"/>
      <c r="OLZ145" s="817"/>
      <c r="OMA145" s="817"/>
      <c r="OMB145" s="817"/>
      <c r="OMC145" s="817"/>
      <c r="OMD145" s="817"/>
      <c r="OME145" s="817"/>
      <c r="OMF145" s="817"/>
      <c r="OMG145" s="817"/>
      <c r="OMH145" s="817"/>
      <c r="OMI145" s="817"/>
      <c r="OMJ145" s="817"/>
      <c r="OMK145" s="817"/>
      <c r="OML145" s="817"/>
      <c r="OMM145" s="817"/>
      <c r="OMN145" s="817"/>
      <c r="OMO145" s="817"/>
      <c r="OMP145" s="817"/>
      <c r="OMQ145" s="817"/>
      <c r="OMR145" s="817"/>
      <c r="OMS145" s="817"/>
      <c r="OMT145" s="817"/>
      <c r="OMU145" s="817"/>
      <c r="OMV145" s="817"/>
      <c r="OMW145" s="817"/>
      <c r="OMX145" s="817"/>
      <c r="OMY145" s="817"/>
      <c r="OMZ145" s="817"/>
      <c r="ONA145" s="817"/>
      <c r="ONB145" s="817"/>
      <c r="ONC145" s="817"/>
      <c r="OND145" s="817"/>
      <c r="ONE145" s="817"/>
      <c r="ONF145" s="817"/>
      <c r="ONG145" s="817"/>
      <c r="ONH145" s="817"/>
      <c r="ONI145" s="817"/>
      <c r="ONJ145" s="817"/>
      <c r="ONK145" s="817"/>
      <c r="ONL145" s="817"/>
      <c r="ONM145" s="817"/>
      <c r="ONN145" s="817"/>
      <c r="ONO145" s="817"/>
      <c r="ONP145" s="817"/>
      <c r="ONQ145" s="817"/>
      <c r="ONR145" s="817"/>
      <c r="ONS145" s="817"/>
      <c r="ONT145" s="817"/>
      <c r="ONU145" s="817"/>
      <c r="ONV145" s="817"/>
      <c r="ONW145" s="817"/>
      <c r="ONX145" s="817"/>
      <c r="ONY145" s="817"/>
      <c r="ONZ145" s="817"/>
      <c r="OOA145" s="817"/>
      <c r="OOB145" s="817"/>
      <c r="OOC145" s="817"/>
      <c r="OOD145" s="817"/>
      <c r="OOE145" s="817"/>
      <c r="OOF145" s="817"/>
      <c r="OOG145" s="817"/>
      <c r="OOH145" s="817"/>
      <c r="OOI145" s="817"/>
      <c r="OOJ145" s="817"/>
      <c r="OOK145" s="817"/>
      <c r="OOL145" s="817"/>
      <c r="OOM145" s="817"/>
      <c r="OON145" s="817"/>
      <c r="OOO145" s="817"/>
      <c r="OOP145" s="817"/>
      <c r="OOQ145" s="817"/>
      <c r="OOR145" s="817"/>
      <c r="OOS145" s="817"/>
      <c r="OOT145" s="817"/>
      <c r="OOU145" s="817"/>
      <c r="OOV145" s="817"/>
      <c r="OOW145" s="817"/>
      <c r="OOX145" s="817"/>
      <c r="OOY145" s="817"/>
      <c r="OOZ145" s="817"/>
      <c r="OPA145" s="817"/>
      <c r="OPB145" s="817"/>
      <c r="OPC145" s="817"/>
      <c r="OPD145" s="817"/>
      <c r="OPE145" s="817"/>
      <c r="OPF145" s="817"/>
      <c r="OPG145" s="817"/>
      <c r="OPH145" s="817"/>
      <c r="OPI145" s="817"/>
      <c r="OPJ145" s="817"/>
      <c r="OPK145" s="817"/>
      <c r="OPL145" s="817"/>
      <c r="OPM145" s="817"/>
      <c r="OPN145" s="817"/>
      <c r="OPO145" s="817"/>
      <c r="OPP145" s="817"/>
      <c r="OPQ145" s="817"/>
      <c r="OPR145" s="817"/>
      <c r="OPS145" s="817"/>
      <c r="OPT145" s="817"/>
      <c r="OPU145" s="817"/>
      <c r="OPV145" s="817"/>
      <c r="OPW145" s="817"/>
      <c r="OPX145" s="817"/>
      <c r="OPY145" s="817"/>
      <c r="OPZ145" s="817"/>
      <c r="OQA145" s="817"/>
      <c r="OQB145" s="817"/>
      <c r="OQC145" s="817"/>
      <c r="OQD145" s="817"/>
      <c r="OQE145" s="817"/>
      <c r="OQF145" s="817"/>
      <c r="OQG145" s="817"/>
      <c r="OQH145" s="817"/>
      <c r="OQI145" s="817"/>
      <c r="OQJ145" s="817"/>
      <c r="OQK145" s="817"/>
      <c r="OQL145" s="817"/>
      <c r="OQM145" s="817"/>
      <c r="OQN145" s="817"/>
      <c r="OQO145" s="817"/>
      <c r="OQP145" s="817"/>
      <c r="OQQ145" s="817"/>
      <c r="OQR145" s="817"/>
      <c r="OQS145" s="817"/>
      <c r="OQT145" s="817"/>
      <c r="OQU145" s="817"/>
      <c r="OQV145" s="817"/>
      <c r="OQW145" s="817"/>
      <c r="OQX145" s="817"/>
      <c r="OQY145" s="817"/>
      <c r="OQZ145" s="817"/>
      <c r="ORA145" s="817"/>
      <c r="ORB145" s="817"/>
      <c r="ORC145" s="817"/>
      <c r="ORD145" s="817"/>
      <c r="ORE145" s="817"/>
      <c r="ORF145" s="817"/>
      <c r="ORG145" s="817"/>
      <c r="ORH145" s="817"/>
      <c r="ORI145" s="817"/>
      <c r="ORJ145" s="817"/>
      <c r="ORK145" s="817"/>
      <c r="ORL145" s="817"/>
      <c r="ORM145" s="817"/>
      <c r="ORN145" s="817"/>
      <c r="ORO145" s="817"/>
      <c r="ORP145" s="817"/>
      <c r="ORQ145" s="817"/>
      <c r="ORR145" s="817"/>
      <c r="ORS145" s="817"/>
      <c r="ORT145" s="817"/>
      <c r="ORU145" s="817"/>
      <c r="ORV145" s="817"/>
      <c r="ORW145" s="817"/>
      <c r="ORX145" s="817"/>
      <c r="ORY145" s="817"/>
      <c r="ORZ145" s="817"/>
      <c r="OSA145" s="817"/>
      <c r="OSB145" s="817"/>
      <c r="OSC145" s="817"/>
      <c r="OSD145" s="817"/>
      <c r="OSE145" s="817"/>
      <c r="OSF145" s="817"/>
      <c r="OSG145" s="817"/>
      <c r="OSH145" s="817"/>
      <c r="OSI145" s="817"/>
      <c r="OSJ145" s="817"/>
      <c r="OSK145" s="817"/>
      <c r="OSL145" s="817"/>
      <c r="OSM145" s="817"/>
      <c r="OSN145" s="817"/>
      <c r="OSO145" s="817"/>
      <c r="OSP145" s="817"/>
      <c r="OSQ145" s="817"/>
      <c r="OSR145" s="817"/>
      <c r="OSS145" s="817"/>
      <c r="OST145" s="817"/>
      <c r="OSU145" s="817"/>
      <c r="OSV145" s="817"/>
      <c r="OSW145" s="817"/>
      <c r="OSX145" s="817"/>
      <c r="OSY145" s="817"/>
      <c r="OSZ145" s="817"/>
      <c r="OTA145" s="817"/>
      <c r="OTB145" s="817"/>
      <c r="OTC145" s="817"/>
      <c r="OTD145" s="817"/>
      <c r="OTE145" s="817"/>
      <c r="OTF145" s="817"/>
      <c r="OTG145" s="817"/>
      <c r="OTH145" s="817"/>
      <c r="OTI145" s="817"/>
      <c r="OTJ145" s="817"/>
      <c r="OTK145" s="817"/>
      <c r="OTL145" s="817"/>
      <c r="OTM145" s="817"/>
      <c r="OTN145" s="817"/>
      <c r="OTO145" s="817"/>
      <c r="OTP145" s="817"/>
      <c r="OTQ145" s="817"/>
      <c r="OTR145" s="817"/>
      <c r="OTS145" s="817"/>
      <c r="OTT145" s="817"/>
      <c r="OTU145" s="817"/>
      <c r="OTV145" s="817"/>
      <c r="OTW145" s="817"/>
      <c r="OTX145" s="817"/>
      <c r="OTY145" s="817"/>
      <c r="OTZ145" s="817"/>
      <c r="OUA145" s="817"/>
      <c r="OUB145" s="817"/>
      <c r="OUC145" s="817"/>
      <c r="OUD145" s="817"/>
      <c r="OUE145" s="817"/>
      <c r="OUF145" s="817"/>
      <c r="OUG145" s="817"/>
      <c r="OUH145" s="817"/>
      <c r="OUI145" s="817"/>
      <c r="OUJ145" s="817"/>
      <c r="OUK145" s="817"/>
      <c r="OUL145" s="817"/>
      <c r="OUM145" s="817"/>
      <c r="OUN145" s="817"/>
      <c r="OUO145" s="817"/>
      <c r="OUP145" s="817"/>
      <c r="OUQ145" s="817"/>
      <c r="OUR145" s="817"/>
      <c r="OUS145" s="817"/>
      <c r="OUT145" s="817"/>
      <c r="OUU145" s="817"/>
      <c r="OUV145" s="817"/>
      <c r="OUW145" s="817"/>
      <c r="OUX145" s="817"/>
      <c r="OUY145" s="817"/>
      <c r="OUZ145" s="817"/>
      <c r="OVA145" s="817"/>
      <c r="OVB145" s="817"/>
      <c r="OVC145" s="817"/>
      <c r="OVD145" s="817"/>
      <c r="OVE145" s="817"/>
      <c r="OVF145" s="817"/>
      <c r="OVG145" s="817"/>
      <c r="OVH145" s="817"/>
      <c r="OVI145" s="817"/>
      <c r="OVJ145" s="817"/>
      <c r="OVK145" s="817"/>
      <c r="OVL145" s="817"/>
      <c r="OVM145" s="817"/>
      <c r="OVN145" s="817"/>
      <c r="OVO145" s="817"/>
      <c r="OVP145" s="817"/>
      <c r="OVQ145" s="817"/>
      <c r="OVR145" s="817"/>
      <c r="OVS145" s="817"/>
      <c r="OVT145" s="817"/>
      <c r="OVU145" s="817"/>
      <c r="OVV145" s="817"/>
      <c r="OVW145" s="817"/>
      <c r="OVX145" s="817"/>
      <c r="OVY145" s="817"/>
      <c r="OVZ145" s="817"/>
      <c r="OWA145" s="817"/>
      <c r="OWB145" s="817"/>
      <c r="OWC145" s="817"/>
      <c r="OWD145" s="817"/>
      <c r="OWE145" s="817"/>
      <c r="OWF145" s="817"/>
      <c r="OWG145" s="817"/>
      <c r="OWH145" s="817"/>
      <c r="OWI145" s="817"/>
      <c r="OWJ145" s="817"/>
      <c r="OWK145" s="817"/>
      <c r="OWL145" s="817"/>
      <c r="OWM145" s="817"/>
      <c r="OWN145" s="817"/>
      <c r="OWO145" s="817"/>
      <c r="OWP145" s="817"/>
      <c r="OWQ145" s="817"/>
      <c r="OWR145" s="817"/>
      <c r="OWS145" s="817"/>
      <c r="OWT145" s="817"/>
      <c r="OWU145" s="817"/>
      <c r="OWV145" s="817"/>
      <c r="OWW145" s="817"/>
      <c r="OWX145" s="817"/>
      <c r="OWY145" s="817"/>
      <c r="OWZ145" s="817"/>
      <c r="OXA145" s="817"/>
      <c r="OXB145" s="817"/>
      <c r="OXC145" s="817"/>
      <c r="OXD145" s="817"/>
      <c r="OXE145" s="817"/>
      <c r="OXF145" s="817"/>
      <c r="OXG145" s="817"/>
      <c r="OXH145" s="817"/>
      <c r="OXI145" s="817"/>
      <c r="OXJ145" s="817"/>
      <c r="OXK145" s="817"/>
      <c r="OXL145" s="817"/>
      <c r="OXM145" s="817"/>
      <c r="OXN145" s="817"/>
      <c r="OXO145" s="817"/>
      <c r="OXP145" s="817"/>
      <c r="OXQ145" s="817"/>
      <c r="OXR145" s="817"/>
      <c r="OXS145" s="817"/>
      <c r="OXT145" s="817"/>
      <c r="OXU145" s="817"/>
      <c r="OXV145" s="817"/>
      <c r="OXW145" s="817"/>
      <c r="OXX145" s="817"/>
      <c r="OXY145" s="817"/>
      <c r="OXZ145" s="817"/>
      <c r="OYA145" s="817"/>
      <c r="OYB145" s="817"/>
      <c r="OYC145" s="817"/>
      <c r="OYD145" s="817"/>
      <c r="OYE145" s="817"/>
      <c r="OYF145" s="817"/>
      <c r="OYG145" s="817"/>
      <c r="OYH145" s="817"/>
      <c r="OYI145" s="817"/>
      <c r="OYJ145" s="817"/>
      <c r="OYK145" s="817"/>
      <c r="OYL145" s="817"/>
      <c r="OYM145" s="817"/>
      <c r="OYN145" s="817"/>
      <c r="OYO145" s="817"/>
      <c r="OYP145" s="817"/>
      <c r="OYQ145" s="817"/>
      <c r="OYR145" s="817"/>
      <c r="OYS145" s="817"/>
      <c r="OYT145" s="817"/>
      <c r="OYU145" s="817"/>
      <c r="OYV145" s="817"/>
      <c r="OYW145" s="817"/>
      <c r="OYX145" s="817"/>
      <c r="OYY145" s="817"/>
      <c r="OYZ145" s="817"/>
      <c r="OZA145" s="817"/>
      <c r="OZB145" s="817"/>
      <c r="OZC145" s="817"/>
      <c r="OZD145" s="817"/>
      <c r="OZE145" s="817"/>
      <c r="OZF145" s="817"/>
      <c r="OZG145" s="817"/>
      <c r="OZH145" s="817"/>
      <c r="OZI145" s="817"/>
      <c r="OZJ145" s="817"/>
      <c r="OZK145" s="817"/>
      <c r="OZL145" s="817"/>
      <c r="OZM145" s="817"/>
      <c r="OZN145" s="817"/>
      <c r="OZO145" s="817"/>
      <c r="OZP145" s="817"/>
      <c r="OZQ145" s="817"/>
      <c r="OZR145" s="817"/>
      <c r="OZS145" s="817"/>
      <c r="OZT145" s="817"/>
      <c r="OZU145" s="817"/>
      <c r="OZV145" s="817"/>
      <c r="OZW145" s="817"/>
      <c r="OZX145" s="817"/>
      <c r="OZY145" s="817"/>
      <c r="OZZ145" s="817"/>
      <c r="PAA145" s="817"/>
      <c r="PAB145" s="817"/>
      <c r="PAC145" s="817"/>
      <c r="PAD145" s="817"/>
      <c r="PAE145" s="817"/>
      <c r="PAF145" s="817"/>
      <c r="PAG145" s="817"/>
      <c r="PAH145" s="817"/>
      <c r="PAI145" s="817"/>
      <c r="PAJ145" s="817"/>
      <c r="PAK145" s="817"/>
      <c r="PAL145" s="817"/>
      <c r="PAM145" s="817"/>
      <c r="PAN145" s="817"/>
      <c r="PAO145" s="817"/>
      <c r="PAP145" s="817"/>
      <c r="PAQ145" s="817"/>
      <c r="PAR145" s="817"/>
      <c r="PAS145" s="817"/>
      <c r="PAT145" s="817"/>
      <c r="PAU145" s="817"/>
      <c r="PAV145" s="817"/>
      <c r="PAW145" s="817"/>
      <c r="PAX145" s="817"/>
      <c r="PAY145" s="817"/>
      <c r="PAZ145" s="817"/>
      <c r="PBA145" s="817"/>
      <c r="PBB145" s="817"/>
      <c r="PBC145" s="817"/>
      <c r="PBD145" s="817"/>
      <c r="PBE145" s="817"/>
      <c r="PBF145" s="817"/>
      <c r="PBG145" s="817"/>
      <c r="PBH145" s="817"/>
      <c r="PBI145" s="817"/>
      <c r="PBJ145" s="817"/>
      <c r="PBK145" s="817"/>
      <c r="PBL145" s="817"/>
      <c r="PBM145" s="817"/>
      <c r="PBN145" s="817"/>
      <c r="PBO145" s="817"/>
      <c r="PBP145" s="817"/>
      <c r="PBQ145" s="817"/>
      <c r="PBR145" s="817"/>
      <c r="PBS145" s="817"/>
      <c r="PBT145" s="817"/>
      <c r="PBU145" s="817"/>
      <c r="PBV145" s="817"/>
      <c r="PBW145" s="817"/>
      <c r="PBX145" s="817"/>
      <c r="PBY145" s="817"/>
      <c r="PBZ145" s="817"/>
      <c r="PCA145" s="817"/>
      <c r="PCB145" s="817"/>
      <c r="PCC145" s="817"/>
      <c r="PCD145" s="817"/>
      <c r="PCE145" s="817"/>
      <c r="PCF145" s="817"/>
      <c r="PCG145" s="817"/>
      <c r="PCH145" s="817"/>
      <c r="PCI145" s="817"/>
      <c r="PCJ145" s="817"/>
      <c r="PCK145" s="817"/>
      <c r="PCL145" s="817"/>
      <c r="PCM145" s="817"/>
      <c r="PCN145" s="817"/>
      <c r="PCO145" s="817"/>
      <c r="PCP145" s="817"/>
      <c r="PCQ145" s="817"/>
      <c r="PCR145" s="817"/>
      <c r="PCS145" s="817"/>
      <c r="PCT145" s="817"/>
      <c r="PCU145" s="817"/>
      <c r="PCV145" s="817"/>
      <c r="PCW145" s="817"/>
      <c r="PCX145" s="817"/>
      <c r="PCY145" s="817"/>
      <c r="PCZ145" s="817"/>
      <c r="PDA145" s="817"/>
      <c r="PDB145" s="817"/>
      <c r="PDC145" s="817"/>
      <c r="PDD145" s="817"/>
      <c r="PDE145" s="817"/>
      <c r="PDF145" s="817"/>
      <c r="PDG145" s="817"/>
      <c r="PDH145" s="817"/>
      <c r="PDI145" s="817"/>
      <c r="PDJ145" s="817"/>
      <c r="PDK145" s="817"/>
      <c r="PDL145" s="817"/>
      <c r="PDM145" s="817"/>
      <c r="PDN145" s="817"/>
      <c r="PDO145" s="817"/>
      <c r="PDP145" s="817"/>
      <c r="PDQ145" s="817"/>
      <c r="PDR145" s="817"/>
      <c r="PDS145" s="817"/>
      <c r="PDT145" s="817"/>
      <c r="PDU145" s="817"/>
      <c r="PDV145" s="817"/>
      <c r="PDW145" s="817"/>
      <c r="PDX145" s="817"/>
      <c r="PDY145" s="817"/>
      <c r="PDZ145" s="817"/>
      <c r="PEA145" s="817"/>
      <c r="PEB145" s="817"/>
      <c r="PEC145" s="817"/>
      <c r="PED145" s="817"/>
      <c r="PEE145" s="817"/>
      <c r="PEF145" s="817"/>
      <c r="PEG145" s="817"/>
      <c r="PEH145" s="817"/>
      <c r="PEI145" s="817"/>
      <c r="PEJ145" s="817"/>
      <c r="PEK145" s="817"/>
      <c r="PEL145" s="817"/>
      <c r="PEM145" s="817"/>
      <c r="PEN145" s="817"/>
      <c r="PEO145" s="817"/>
      <c r="PEP145" s="817"/>
      <c r="PEQ145" s="817"/>
      <c r="PER145" s="817"/>
      <c r="PES145" s="817"/>
      <c r="PET145" s="817"/>
      <c r="PEU145" s="817"/>
      <c r="PEV145" s="817"/>
      <c r="PEW145" s="817"/>
      <c r="PEX145" s="817"/>
      <c r="PEY145" s="817"/>
      <c r="PEZ145" s="817"/>
      <c r="PFA145" s="817"/>
      <c r="PFB145" s="817"/>
      <c r="PFC145" s="817"/>
      <c r="PFD145" s="817"/>
      <c r="PFE145" s="817"/>
      <c r="PFF145" s="817"/>
      <c r="PFG145" s="817"/>
      <c r="PFH145" s="817"/>
      <c r="PFI145" s="817"/>
      <c r="PFJ145" s="817"/>
      <c r="PFK145" s="817"/>
      <c r="PFL145" s="817"/>
      <c r="PFM145" s="817"/>
      <c r="PFN145" s="817"/>
      <c r="PFO145" s="817"/>
      <c r="PFP145" s="817"/>
      <c r="PFQ145" s="817"/>
      <c r="PFR145" s="817"/>
      <c r="PFS145" s="817"/>
      <c r="PFT145" s="817"/>
      <c r="PFU145" s="817"/>
      <c r="PFV145" s="817"/>
      <c r="PFW145" s="817"/>
      <c r="PFX145" s="817"/>
      <c r="PFY145" s="817"/>
      <c r="PFZ145" s="817"/>
      <c r="PGA145" s="817"/>
      <c r="PGB145" s="817"/>
      <c r="PGC145" s="817"/>
      <c r="PGD145" s="817"/>
      <c r="PGE145" s="817"/>
      <c r="PGF145" s="817"/>
      <c r="PGG145" s="817"/>
      <c r="PGH145" s="817"/>
      <c r="PGI145" s="817"/>
      <c r="PGJ145" s="817"/>
      <c r="PGK145" s="817"/>
      <c r="PGL145" s="817"/>
      <c r="PGM145" s="817"/>
      <c r="PGN145" s="817"/>
      <c r="PGO145" s="817"/>
      <c r="PGP145" s="817"/>
      <c r="PGQ145" s="817"/>
      <c r="PGR145" s="817"/>
      <c r="PGS145" s="817"/>
      <c r="PGT145" s="817"/>
      <c r="PGU145" s="817"/>
      <c r="PGV145" s="817"/>
      <c r="PGW145" s="817"/>
      <c r="PGX145" s="817"/>
      <c r="PGY145" s="817"/>
      <c r="PGZ145" s="817"/>
      <c r="PHA145" s="817"/>
      <c r="PHB145" s="817"/>
      <c r="PHC145" s="817"/>
      <c r="PHD145" s="817"/>
      <c r="PHE145" s="817"/>
      <c r="PHF145" s="817"/>
      <c r="PHG145" s="817"/>
      <c r="PHH145" s="817"/>
      <c r="PHI145" s="817"/>
      <c r="PHJ145" s="817"/>
      <c r="PHK145" s="817"/>
      <c r="PHL145" s="817"/>
      <c r="PHM145" s="817"/>
      <c r="PHN145" s="817"/>
      <c r="PHO145" s="817"/>
      <c r="PHP145" s="817"/>
      <c r="PHQ145" s="817"/>
      <c r="PHR145" s="817"/>
      <c r="PHS145" s="817"/>
      <c r="PHT145" s="817"/>
      <c r="PHU145" s="817"/>
      <c r="PHV145" s="817"/>
      <c r="PHW145" s="817"/>
      <c r="PHX145" s="817"/>
      <c r="PHY145" s="817"/>
      <c r="PHZ145" s="817"/>
      <c r="PIA145" s="817"/>
      <c r="PIB145" s="817"/>
      <c r="PIC145" s="817"/>
      <c r="PID145" s="817"/>
      <c r="PIE145" s="817"/>
      <c r="PIF145" s="817"/>
      <c r="PIG145" s="817"/>
      <c r="PIH145" s="817"/>
      <c r="PII145" s="817"/>
      <c r="PIJ145" s="817"/>
      <c r="PIK145" s="817"/>
      <c r="PIL145" s="817"/>
      <c r="PIM145" s="817"/>
      <c r="PIN145" s="817"/>
      <c r="PIO145" s="817"/>
      <c r="PIP145" s="817"/>
      <c r="PIQ145" s="817"/>
      <c r="PIR145" s="817"/>
      <c r="PIS145" s="817"/>
      <c r="PIT145" s="817"/>
      <c r="PIU145" s="817"/>
      <c r="PIV145" s="817"/>
      <c r="PIW145" s="817"/>
      <c r="PIX145" s="817"/>
      <c r="PIY145" s="817"/>
      <c r="PIZ145" s="817"/>
      <c r="PJA145" s="817"/>
      <c r="PJB145" s="817"/>
      <c r="PJC145" s="817"/>
      <c r="PJD145" s="817"/>
      <c r="PJE145" s="817"/>
      <c r="PJF145" s="817"/>
      <c r="PJG145" s="817"/>
      <c r="PJH145" s="817"/>
      <c r="PJI145" s="817"/>
      <c r="PJJ145" s="817"/>
      <c r="PJK145" s="817"/>
      <c r="PJL145" s="817"/>
      <c r="PJM145" s="817"/>
      <c r="PJN145" s="817"/>
      <c r="PJO145" s="817"/>
      <c r="PJP145" s="817"/>
      <c r="PJQ145" s="817"/>
      <c r="PJR145" s="817"/>
      <c r="PJS145" s="817"/>
      <c r="PJT145" s="817"/>
      <c r="PJU145" s="817"/>
      <c r="PJV145" s="817"/>
      <c r="PJW145" s="817"/>
      <c r="PJX145" s="817"/>
      <c r="PJY145" s="817"/>
      <c r="PJZ145" s="817"/>
      <c r="PKA145" s="817"/>
      <c r="PKB145" s="817"/>
      <c r="PKC145" s="817"/>
      <c r="PKD145" s="817"/>
      <c r="PKE145" s="817"/>
      <c r="PKF145" s="817"/>
      <c r="PKG145" s="817"/>
      <c r="PKH145" s="817"/>
      <c r="PKI145" s="817"/>
      <c r="PKJ145" s="817"/>
      <c r="PKK145" s="817"/>
      <c r="PKL145" s="817"/>
      <c r="PKM145" s="817"/>
      <c r="PKN145" s="817"/>
      <c r="PKO145" s="817"/>
      <c r="PKP145" s="817"/>
      <c r="PKQ145" s="817"/>
      <c r="PKR145" s="817"/>
      <c r="PKS145" s="817"/>
      <c r="PKT145" s="817"/>
      <c r="PKU145" s="817"/>
      <c r="PKV145" s="817"/>
      <c r="PKW145" s="817"/>
      <c r="PKX145" s="817"/>
      <c r="PKY145" s="817"/>
      <c r="PKZ145" s="817"/>
      <c r="PLA145" s="817"/>
      <c r="PLB145" s="817"/>
      <c r="PLC145" s="817"/>
      <c r="PLD145" s="817"/>
      <c r="PLE145" s="817"/>
      <c r="PLF145" s="817"/>
      <c r="PLG145" s="817"/>
      <c r="PLH145" s="817"/>
      <c r="PLI145" s="817"/>
      <c r="PLJ145" s="817"/>
      <c r="PLK145" s="817"/>
      <c r="PLL145" s="817"/>
      <c r="PLM145" s="817"/>
      <c r="PLN145" s="817"/>
      <c r="PLO145" s="817"/>
      <c r="PLP145" s="817"/>
      <c r="PLQ145" s="817"/>
      <c r="PLR145" s="817"/>
      <c r="PLS145" s="817"/>
      <c r="PLT145" s="817"/>
      <c r="PLU145" s="817"/>
      <c r="PLV145" s="817"/>
      <c r="PLW145" s="817"/>
      <c r="PLX145" s="817"/>
      <c r="PLY145" s="817"/>
      <c r="PLZ145" s="817"/>
      <c r="PMA145" s="817"/>
      <c r="PMB145" s="817"/>
      <c r="PMC145" s="817"/>
      <c r="PMD145" s="817"/>
      <c r="PME145" s="817"/>
      <c r="PMF145" s="817"/>
      <c r="PMG145" s="817"/>
      <c r="PMH145" s="817"/>
      <c r="PMI145" s="817"/>
      <c r="PMJ145" s="817"/>
      <c r="PMK145" s="817"/>
      <c r="PML145" s="817"/>
      <c r="PMM145" s="817"/>
      <c r="PMN145" s="817"/>
      <c r="PMO145" s="817"/>
      <c r="PMP145" s="817"/>
      <c r="PMQ145" s="817"/>
      <c r="PMR145" s="817"/>
      <c r="PMS145" s="817"/>
      <c r="PMT145" s="817"/>
      <c r="PMU145" s="817"/>
      <c r="PMV145" s="817"/>
      <c r="PMW145" s="817"/>
      <c r="PMX145" s="817"/>
      <c r="PMY145" s="817"/>
      <c r="PMZ145" s="817"/>
      <c r="PNA145" s="817"/>
      <c r="PNB145" s="817"/>
      <c r="PNC145" s="817"/>
      <c r="PND145" s="817"/>
      <c r="PNE145" s="817"/>
      <c r="PNF145" s="817"/>
      <c r="PNG145" s="817"/>
      <c r="PNH145" s="817"/>
      <c r="PNI145" s="817"/>
      <c r="PNJ145" s="817"/>
      <c r="PNK145" s="817"/>
      <c r="PNL145" s="817"/>
      <c r="PNM145" s="817"/>
      <c r="PNN145" s="817"/>
      <c r="PNO145" s="817"/>
      <c r="PNP145" s="817"/>
      <c r="PNQ145" s="817"/>
      <c r="PNR145" s="817"/>
      <c r="PNS145" s="817"/>
      <c r="PNT145" s="817"/>
      <c r="PNU145" s="817"/>
      <c r="PNV145" s="817"/>
      <c r="PNW145" s="817"/>
      <c r="PNX145" s="817"/>
      <c r="PNY145" s="817"/>
      <c r="PNZ145" s="817"/>
      <c r="POA145" s="817"/>
      <c r="POB145" s="817"/>
      <c r="POC145" s="817"/>
      <c r="POD145" s="817"/>
      <c r="POE145" s="817"/>
      <c r="POF145" s="817"/>
      <c r="POG145" s="817"/>
      <c r="POH145" s="817"/>
      <c r="POI145" s="817"/>
      <c r="POJ145" s="817"/>
      <c r="POK145" s="817"/>
      <c r="POL145" s="817"/>
      <c r="POM145" s="817"/>
      <c r="PON145" s="817"/>
      <c r="POO145" s="817"/>
      <c r="POP145" s="817"/>
      <c r="POQ145" s="817"/>
      <c r="POR145" s="817"/>
      <c r="POS145" s="817"/>
      <c r="POT145" s="817"/>
      <c r="POU145" s="817"/>
      <c r="POV145" s="817"/>
      <c r="POW145" s="817"/>
      <c r="POX145" s="817"/>
      <c r="POY145" s="817"/>
      <c r="POZ145" s="817"/>
      <c r="PPA145" s="817"/>
      <c r="PPB145" s="817"/>
      <c r="PPC145" s="817"/>
      <c r="PPD145" s="817"/>
      <c r="PPE145" s="817"/>
      <c r="PPF145" s="817"/>
      <c r="PPG145" s="817"/>
      <c r="PPH145" s="817"/>
      <c r="PPI145" s="817"/>
      <c r="PPJ145" s="817"/>
      <c r="PPK145" s="817"/>
      <c r="PPL145" s="817"/>
      <c r="PPM145" s="817"/>
      <c r="PPN145" s="817"/>
      <c r="PPO145" s="817"/>
      <c r="PPP145" s="817"/>
      <c r="PPQ145" s="817"/>
      <c r="PPR145" s="817"/>
      <c r="PPS145" s="817"/>
      <c r="PPT145" s="817"/>
      <c r="PPU145" s="817"/>
      <c r="PPV145" s="817"/>
      <c r="PPW145" s="817"/>
      <c r="PPX145" s="817"/>
      <c r="PPY145" s="817"/>
      <c r="PPZ145" s="817"/>
      <c r="PQA145" s="817"/>
      <c r="PQB145" s="817"/>
      <c r="PQC145" s="817"/>
      <c r="PQD145" s="817"/>
      <c r="PQE145" s="817"/>
      <c r="PQF145" s="817"/>
      <c r="PQG145" s="817"/>
      <c r="PQH145" s="817"/>
      <c r="PQI145" s="817"/>
      <c r="PQJ145" s="817"/>
      <c r="PQK145" s="817"/>
      <c r="PQL145" s="817"/>
      <c r="PQM145" s="817"/>
      <c r="PQN145" s="817"/>
      <c r="PQO145" s="817"/>
      <c r="PQP145" s="817"/>
      <c r="PQQ145" s="817"/>
      <c r="PQR145" s="817"/>
      <c r="PQS145" s="817"/>
      <c r="PQT145" s="817"/>
      <c r="PQU145" s="817"/>
      <c r="PQV145" s="817"/>
      <c r="PQW145" s="817"/>
      <c r="PQX145" s="817"/>
      <c r="PQY145" s="817"/>
      <c r="PQZ145" s="817"/>
      <c r="PRA145" s="817"/>
      <c r="PRB145" s="817"/>
      <c r="PRC145" s="817"/>
      <c r="PRD145" s="817"/>
      <c r="PRE145" s="817"/>
      <c r="PRF145" s="817"/>
      <c r="PRG145" s="817"/>
      <c r="PRH145" s="817"/>
      <c r="PRI145" s="817"/>
      <c r="PRJ145" s="817"/>
      <c r="PRK145" s="817"/>
      <c r="PRL145" s="817"/>
      <c r="PRM145" s="817"/>
      <c r="PRN145" s="817"/>
      <c r="PRO145" s="817"/>
      <c r="PRP145" s="817"/>
      <c r="PRQ145" s="817"/>
      <c r="PRR145" s="817"/>
      <c r="PRS145" s="817"/>
      <c r="PRT145" s="817"/>
      <c r="PRU145" s="817"/>
      <c r="PRV145" s="817"/>
      <c r="PRW145" s="817"/>
      <c r="PRX145" s="817"/>
      <c r="PRY145" s="817"/>
      <c r="PRZ145" s="817"/>
      <c r="PSA145" s="817"/>
      <c r="PSB145" s="817"/>
      <c r="PSC145" s="817"/>
      <c r="PSD145" s="817"/>
      <c r="PSE145" s="817"/>
      <c r="PSF145" s="817"/>
      <c r="PSG145" s="817"/>
      <c r="PSH145" s="817"/>
      <c r="PSI145" s="817"/>
      <c r="PSJ145" s="817"/>
      <c r="PSK145" s="817"/>
      <c r="PSL145" s="817"/>
      <c r="PSM145" s="817"/>
      <c r="PSN145" s="817"/>
      <c r="PSO145" s="817"/>
      <c r="PSP145" s="817"/>
      <c r="PSQ145" s="817"/>
      <c r="PSR145" s="817"/>
      <c r="PSS145" s="817"/>
      <c r="PST145" s="817"/>
      <c r="PSU145" s="817"/>
      <c r="PSV145" s="817"/>
      <c r="PSW145" s="817"/>
      <c r="PSX145" s="817"/>
      <c r="PSY145" s="817"/>
      <c r="PSZ145" s="817"/>
      <c r="PTA145" s="817"/>
      <c r="PTB145" s="817"/>
      <c r="PTC145" s="817"/>
      <c r="PTD145" s="817"/>
      <c r="PTE145" s="817"/>
      <c r="PTF145" s="817"/>
      <c r="PTG145" s="817"/>
      <c r="PTH145" s="817"/>
      <c r="PTI145" s="817"/>
      <c r="PTJ145" s="817"/>
      <c r="PTK145" s="817"/>
      <c r="PTL145" s="817"/>
      <c r="PTM145" s="817"/>
      <c r="PTN145" s="817"/>
      <c r="PTO145" s="817"/>
      <c r="PTP145" s="817"/>
      <c r="PTQ145" s="817"/>
      <c r="PTR145" s="817"/>
      <c r="PTS145" s="817"/>
      <c r="PTT145" s="817"/>
      <c r="PTU145" s="817"/>
      <c r="PTV145" s="817"/>
      <c r="PTW145" s="817"/>
      <c r="PTX145" s="817"/>
      <c r="PTY145" s="817"/>
      <c r="PTZ145" s="817"/>
      <c r="PUA145" s="817"/>
      <c r="PUB145" s="817"/>
      <c r="PUC145" s="817"/>
      <c r="PUD145" s="817"/>
      <c r="PUE145" s="817"/>
      <c r="PUF145" s="817"/>
      <c r="PUG145" s="817"/>
      <c r="PUH145" s="817"/>
      <c r="PUI145" s="817"/>
      <c r="PUJ145" s="817"/>
      <c r="PUK145" s="817"/>
      <c r="PUL145" s="817"/>
      <c r="PUM145" s="817"/>
      <c r="PUN145" s="817"/>
      <c r="PUO145" s="817"/>
      <c r="PUP145" s="817"/>
      <c r="PUQ145" s="817"/>
      <c r="PUR145" s="817"/>
      <c r="PUS145" s="817"/>
      <c r="PUT145" s="817"/>
      <c r="PUU145" s="817"/>
      <c r="PUV145" s="817"/>
      <c r="PUW145" s="817"/>
      <c r="PUX145" s="817"/>
      <c r="PUY145" s="817"/>
      <c r="PUZ145" s="817"/>
      <c r="PVA145" s="817"/>
      <c r="PVB145" s="817"/>
      <c r="PVC145" s="817"/>
      <c r="PVD145" s="817"/>
      <c r="PVE145" s="817"/>
      <c r="PVF145" s="817"/>
      <c r="PVG145" s="817"/>
      <c r="PVH145" s="817"/>
      <c r="PVI145" s="817"/>
      <c r="PVJ145" s="817"/>
      <c r="PVK145" s="817"/>
      <c r="PVL145" s="817"/>
      <c r="PVM145" s="817"/>
      <c r="PVN145" s="817"/>
      <c r="PVO145" s="817"/>
      <c r="PVP145" s="817"/>
      <c r="PVQ145" s="817"/>
      <c r="PVR145" s="817"/>
      <c r="PVS145" s="817"/>
      <c r="PVT145" s="817"/>
      <c r="PVU145" s="817"/>
      <c r="PVV145" s="817"/>
      <c r="PVW145" s="817"/>
      <c r="PVX145" s="817"/>
      <c r="PVY145" s="817"/>
      <c r="PVZ145" s="817"/>
      <c r="PWA145" s="817"/>
      <c r="PWB145" s="817"/>
      <c r="PWC145" s="817"/>
      <c r="PWD145" s="817"/>
      <c r="PWE145" s="817"/>
      <c r="PWF145" s="817"/>
      <c r="PWG145" s="817"/>
      <c r="PWH145" s="817"/>
      <c r="PWI145" s="817"/>
      <c r="PWJ145" s="817"/>
      <c r="PWK145" s="817"/>
      <c r="PWL145" s="817"/>
      <c r="PWM145" s="817"/>
      <c r="PWN145" s="817"/>
      <c r="PWO145" s="817"/>
      <c r="PWP145" s="817"/>
      <c r="PWQ145" s="817"/>
      <c r="PWR145" s="817"/>
      <c r="PWS145" s="817"/>
      <c r="PWT145" s="817"/>
      <c r="PWU145" s="817"/>
      <c r="PWV145" s="817"/>
      <c r="PWW145" s="817"/>
      <c r="PWX145" s="817"/>
      <c r="PWY145" s="817"/>
      <c r="PWZ145" s="817"/>
      <c r="PXA145" s="817"/>
      <c r="PXB145" s="817"/>
      <c r="PXC145" s="817"/>
      <c r="PXD145" s="817"/>
      <c r="PXE145" s="817"/>
      <c r="PXF145" s="817"/>
      <c r="PXG145" s="817"/>
      <c r="PXH145" s="817"/>
      <c r="PXI145" s="817"/>
      <c r="PXJ145" s="817"/>
      <c r="PXK145" s="817"/>
      <c r="PXL145" s="817"/>
      <c r="PXM145" s="817"/>
      <c r="PXN145" s="817"/>
      <c r="PXO145" s="817"/>
      <c r="PXP145" s="817"/>
      <c r="PXQ145" s="817"/>
      <c r="PXR145" s="817"/>
      <c r="PXS145" s="817"/>
      <c r="PXT145" s="817"/>
      <c r="PXU145" s="817"/>
      <c r="PXV145" s="817"/>
      <c r="PXW145" s="817"/>
      <c r="PXX145" s="817"/>
      <c r="PXY145" s="817"/>
      <c r="PXZ145" s="817"/>
      <c r="PYA145" s="817"/>
      <c r="PYB145" s="817"/>
      <c r="PYC145" s="817"/>
      <c r="PYD145" s="817"/>
      <c r="PYE145" s="817"/>
      <c r="PYF145" s="817"/>
      <c r="PYG145" s="817"/>
      <c r="PYH145" s="817"/>
      <c r="PYI145" s="817"/>
      <c r="PYJ145" s="817"/>
      <c r="PYK145" s="817"/>
      <c r="PYL145" s="817"/>
      <c r="PYM145" s="817"/>
      <c r="PYN145" s="817"/>
      <c r="PYO145" s="817"/>
      <c r="PYP145" s="817"/>
      <c r="PYQ145" s="817"/>
      <c r="PYR145" s="817"/>
      <c r="PYS145" s="817"/>
      <c r="PYT145" s="817"/>
      <c r="PYU145" s="817"/>
      <c r="PYV145" s="817"/>
      <c r="PYW145" s="817"/>
      <c r="PYX145" s="817"/>
      <c r="PYY145" s="817"/>
      <c r="PYZ145" s="817"/>
      <c r="PZA145" s="817"/>
      <c r="PZB145" s="817"/>
      <c r="PZC145" s="817"/>
      <c r="PZD145" s="817"/>
      <c r="PZE145" s="817"/>
      <c r="PZF145" s="817"/>
      <c r="PZG145" s="817"/>
      <c r="PZH145" s="817"/>
      <c r="PZI145" s="817"/>
      <c r="PZJ145" s="817"/>
      <c r="PZK145" s="817"/>
      <c r="PZL145" s="817"/>
      <c r="PZM145" s="817"/>
      <c r="PZN145" s="817"/>
      <c r="PZO145" s="817"/>
      <c r="PZP145" s="817"/>
      <c r="PZQ145" s="817"/>
      <c r="PZR145" s="817"/>
      <c r="PZS145" s="817"/>
      <c r="PZT145" s="817"/>
      <c r="PZU145" s="817"/>
      <c r="PZV145" s="817"/>
      <c r="PZW145" s="817"/>
      <c r="PZX145" s="817"/>
      <c r="PZY145" s="817"/>
      <c r="PZZ145" s="817"/>
      <c r="QAA145" s="817"/>
      <c r="QAB145" s="817"/>
      <c r="QAC145" s="817"/>
      <c r="QAD145" s="817"/>
      <c r="QAE145" s="817"/>
      <c r="QAF145" s="817"/>
      <c r="QAG145" s="817"/>
      <c r="QAH145" s="817"/>
      <c r="QAI145" s="817"/>
      <c r="QAJ145" s="817"/>
      <c r="QAK145" s="817"/>
      <c r="QAL145" s="817"/>
      <c r="QAM145" s="817"/>
      <c r="QAN145" s="817"/>
      <c r="QAO145" s="817"/>
      <c r="QAP145" s="817"/>
      <c r="QAQ145" s="817"/>
      <c r="QAR145" s="817"/>
      <c r="QAS145" s="817"/>
      <c r="QAT145" s="817"/>
      <c r="QAU145" s="817"/>
      <c r="QAV145" s="817"/>
      <c r="QAW145" s="817"/>
      <c r="QAX145" s="817"/>
      <c r="QAY145" s="817"/>
      <c r="QAZ145" s="817"/>
      <c r="QBA145" s="817"/>
      <c r="QBB145" s="817"/>
      <c r="QBC145" s="817"/>
      <c r="QBD145" s="817"/>
      <c r="QBE145" s="817"/>
      <c r="QBF145" s="817"/>
      <c r="QBG145" s="817"/>
      <c r="QBH145" s="817"/>
      <c r="QBI145" s="817"/>
      <c r="QBJ145" s="817"/>
      <c r="QBK145" s="817"/>
      <c r="QBL145" s="817"/>
      <c r="QBM145" s="817"/>
      <c r="QBN145" s="817"/>
      <c r="QBO145" s="817"/>
      <c r="QBP145" s="817"/>
      <c r="QBQ145" s="817"/>
      <c r="QBR145" s="817"/>
      <c r="QBS145" s="817"/>
      <c r="QBT145" s="817"/>
      <c r="QBU145" s="817"/>
      <c r="QBV145" s="817"/>
      <c r="QBW145" s="817"/>
      <c r="QBX145" s="817"/>
      <c r="QBY145" s="817"/>
      <c r="QBZ145" s="817"/>
      <c r="QCA145" s="817"/>
      <c r="QCB145" s="817"/>
      <c r="QCC145" s="817"/>
      <c r="QCD145" s="817"/>
      <c r="QCE145" s="817"/>
      <c r="QCF145" s="817"/>
      <c r="QCG145" s="817"/>
      <c r="QCH145" s="817"/>
      <c r="QCI145" s="817"/>
      <c r="QCJ145" s="817"/>
      <c r="QCK145" s="817"/>
      <c r="QCL145" s="817"/>
      <c r="QCM145" s="817"/>
      <c r="QCN145" s="817"/>
      <c r="QCO145" s="817"/>
      <c r="QCP145" s="817"/>
      <c r="QCQ145" s="817"/>
      <c r="QCR145" s="817"/>
      <c r="QCS145" s="817"/>
      <c r="QCT145" s="817"/>
      <c r="QCU145" s="817"/>
      <c r="QCV145" s="817"/>
      <c r="QCW145" s="817"/>
      <c r="QCX145" s="817"/>
      <c r="QCY145" s="817"/>
      <c r="QCZ145" s="817"/>
      <c r="QDA145" s="817"/>
      <c r="QDB145" s="817"/>
      <c r="QDC145" s="817"/>
      <c r="QDD145" s="817"/>
      <c r="QDE145" s="817"/>
      <c r="QDF145" s="817"/>
      <c r="QDG145" s="817"/>
      <c r="QDH145" s="817"/>
      <c r="QDI145" s="817"/>
      <c r="QDJ145" s="817"/>
      <c r="QDK145" s="817"/>
      <c r="QDL145" s="817"/>
      <c r="QDM145" s="817"/>
      <c r="QDN145" s="817"/>
      <c r="QDO145" s="817"/>
      <c r="QDP145" s="817"/>
      <c r="QDQ145" s="817"/>
      <c r="QDR145" s="817"/>
      <c r="QDS145" s="817"/>
      <c r="QDT145" s="817"/>
      <c r="QDU145" s="817"/>
      <c r="QDV145" s="817"/>
      <c r="QDW145" s="817"/>
      <c r="QDX145" s="817"/>
      <c r="QDY145" s="817"/>
      <c r="QDZ145" s="817"/>
      <c r="QEA145" s="817"/>
      <c r="QEB145" s="817"/>
      <c r="QEC145" s="817"/>
      <c r="QED145" s="817"/>
      <c r="QEE145" s="817"/>
      <c r="QEF145" s="817"/>
      <c r="QEG145" s="817"/>
      <c r="QEH145" s="817"/>
      <c r="QEI145" s="817"/>
      <c r="QEJ145" s="817"/>
      <c r="QEK145" s="817"/>
      <c r="QEL145" s="817"/>
      <c r="QEM145" s="817"/>
      <c r="QEN145" s="817"/>
      <c r="QEO145" s="817"/>
      <c r="QEP145" s="817"/>
      <c r="QEQ145" s="817"/>
      <c r="QER145" s="817"/>
      <c r="QES145" s="817"/>
      <c r="QET145" s="817"/>
      <c r="QEU145" s="817"/>
      <c r="QEV145" s="817"/>
      <c r="QEW145" s="817"/>
      <c r="QEX145" s="817"/>
      <c r="QEY145" s="817"/>
      <c r="QEZ145" s="817"/>
      <c r="QFA145" s="817"/>
      <c r="QFB145" s="817"/>
      <c r="QFC145" s="817"/>
      <c r="QFD145" s="817"/>
      <c r="QFE145" s="817"/>
      <c r="QFF145" s="817"/>
      <c r="QFG145" s="817"/>
      <c r="QFH145" s="817"/>
      <c r="QFI145" s="817"/>
      <c r="QFJ145" s="817"/>
      <c r="QFK145" s="817"/>
      <c r="QFL145" s="817"/>
      <c r="QFM145" s="817"/>
      <c r="QFN145" s="817"/>
      <c r="QFO145" s="817"/>
      <c r="QFP145" s="817"/>
      <c r="QFQ145" s="817"/>
      <c r="QFR145" s="817"/>
      <c r="QFS145" s="817"/>
      <c r="QFT145" s="817"/>
      <c r="QFU145" s="817"/>
      <c r="QFV145" s="817"/>
      <c r="QFW145" s="817"/>
      <c r="QFX145" s="817"/>
      <c r="QFY145" s="817"/>
      <c r="QFZ145" s="817"/>
      <c r="QGA145" s="817"/>
      <c r="QGB145" s="817"/>
      <c r="QGC145" s="817"/>
      <c r="QGD145" s="817"/>
      <c r="QGE145" s="817"/>
      <c r="QGF145" s="817"/>
      <c r="QGG145" s="817"/>
      <c r="QGH145" s="817"/>
      <c r="QGI145" s="817"/>
      <c r="QGJ145" s="817"/>
      <c r="QGK145" s="817"/>
      <c r="QGL145" s="817"/>
      <c r="QGM145" s="817"/>
      <c r="QGN145" s="817"/>
      <c r="QGO145" s="817"/>
      <c r="QGP145" s="817"/>
      <c r="QGQ145" s="817"/>
      <c r="QGR145" s="817"/>
      <c r="QGS145" s="817"/>
      <c r="QGT145" s="817"/>
      <c r="QGU145" s="817"/>
      <c r="QGV145" s="817"/>
      <c r="QGW145" s="817"/>
      <c r="QGX145" s="817"/>
      <c r="QGY145" s="817"/>
      <c r="QGZ145" s="817"/>
      <c r="QHA145" s="817"/>
      <c r="QHB145" s="817"/>
      <c r="QHC145" s="817"/>
      <c r="QHD145" s="817"/>
      <c r="QHE145" s="817"/>
      <c r="QHF145" s="817"/>
      <c r="QHG145" s="817"/>
      <c r="QHH145" s="817"/>
      <c r="QHI145" s="817"/>
      <c r="QHJ145" s="817"/>
      <c r="QHK145" s="817"/>
      <c r="QHL145" s="817"/>
      <c r="QHM145" s="817"/>
      <c r="QHN145" s="817"/>
      <c r="QHO145" s="817"/>
      <c r="QHP145" s="817"/>
      <c r="QHQ145" s="817"/>
      <c r="QHR145" s="817"/>
      <c r="QHS145" s="817"/>
      <c r="QHT145" s="817"/>
      <c r="QHU145" s="817"/>
      <c r="QHV145" s="817"/>
      <c r="QHW145" s="817"/>
      <c r="QHX145" s="817"/>
      <c r="QHY145" s="817"/>
      <c r="QHZ145" s="817"/>
      <c r="QIA145" s="817"/>
      <c r="QIB145" s="817"/>
      <c r="QIC145" s="817"/>
      <c r="QID145" s="817"/>
      <c r="QIE145" s="817"/>
      <c r="QIF145" s="817"/>
      <c r="QIG145" s="817"/>
      <c r="QIH145" s="817"/>
      <c r="QII145" s="817"/>
      <c r="QIJ145" s="817"/>
      <c r="QIK145" s="817"/>
      <c r="QIL145" s="817"/>
      <c r="QIM145" s="817"/>
      <c r="QIN145" s="817"/>
      <c r="QIO145" s="817"/>
      <c r="QIP145" s="817"/>
      <c r="QIQ145" s="817"/>
      <c r="QIR145" s="817"/>
      <c r="QIS145" s="817"/>
      <c r="QIT145" s="817"/>
      <c r="QIU145" s="817"/>
      <c r="QIV145" s="817"/>
      <c r="QIW145" s="817"/>
      <c r="QIX145" s="817"/>
      <c r="QIY145" s="817"/>
      <c r="QIZ145" s="817"/>
      <c r="QJA145" s="817"/>
      <c r="QJB145" s="817"/>
      <c r="QJC145" s="817"/>
      <c r="QJD145" s="817"/>
      <c r="QJE145" s="817"/>
      <c r="QJF145" s="817"/>
      <c r="QJG145" s="817"/>
      <c r="QJH145" s="817"/>
      <c r="QJI145" s="817"/>
      <c r="QJJ145" s="817"/>
      <c r="QJK145" s="817"/>
      <c r="QJL145" s="817"/>
      <c r="QJM145" s="817"/>
      <c r="QJN145" s="817"/>
      <c r="QJO145" s="817"/>
      <c r="QJP145" s="817"/>
      <c r="QJQ145" s="817"/>
      <c r="QJR145" s="817"/>
      <c r="QJS145" s="817"/>
      <c r="QJT145" s="817"/>
      <c r="QJU145" s="817"/>
      <c r="QJV145" s="817"/>
      <c r="QJW145" s="817"/>
      <c r="QJX145" s="817"/>
      <c r="QJY145" s="817"/>
      <c r="QJZ145" s="817"/>
      <c r="QKA145" s="817"/>
      <c r="QKB145" s="817"/>
      <c r="QKC145" s="817"/>
      <c r="QKD145" s="817"/>
      <c r="QKE145" s="817"/>
      <c r="QKF145" s="817"/>
      <c r="QKG145" s="817"/>
      <c r="QKH145" s="817"/>
      <c r="QKI145" s="817"/>
      <c r="QKJ145" s="817"/>
      <c r="QKK145" s="817"/>
      <c r="QKL145" s="817"/>
      <c r="QKM145" s="817"/>
      <c r="QKN145" s="817"/>
      <c r="QKO145" s="817"/>
      <c r="QKP145" s="817"/>
      <c r="QKQ145" s="817"/>
      <c r="QKR145" s="817"/>
      <c r="QKS145" s="817"/>
      <c r="QKT145" s="817"/>
      <c r="QKU145" s="817"/>
      <c r="QKV145" s="817"/>
      <c r="QKW145" s="817"/>
      <c r="QKX145" s="817"/>
      <c r="QKY145" s="817"/>
      <c r="QKZ145" s="817"/>
      <c r="QLA145" s="817"/>
      <c r="QLB145" s="817"/>
      <c r="QLC145" s="817"/>
      <c r="QLD145" s="817"/>
      <c r="QLE145" s="817"/>
      <c r="QLF145" s="817"/>
      <c r="QLG145" s="817"/>
      <c r="QLH145" s="817"/>
      <c r="QLI145" s="817"/>
      <c r="QLJ145" s="817"/>
      <c r="QLK145" s="817"/>
      <c r="QLL145" s="817"/>
      <c r="QLM145" s="817"/>
      <c r="QLN145" s="817"/>
      <c r="QLO145" s="817"/>
      <c r="QLP145" s="817"/>
      <c r="QLQ145" s="817"/>
      <c r="QLR145" s="817"/>
      <c r="QLS145" s="817"/>
      <c r="QLT145" s="817"/>
      <c r="QLU145" s="817"/>
      <c r="QLV145" s="817"/>
      <c r="QLW145" s="817"/>
      <c r="QLX145" s="817"/>
      <c r="QLY145" s="817"/>
      <c r="QLZ145" s="817"/>
      <c r="QMA145" s="817"/>
      <c r="QMB145" s="817"/>
      <c r="QMC145" s="817"/>
      <c r="QMD145" s="817"/>
      <c r="QME145" s="817"/>
      <c r="QMF145" s="817"/>
      <c r="QMG145" s="817"/>
      <c r="QMH145" s="817"/>
      <c r="QMI145" s="817"/>
      <c r="QMJ145" s="817"/>
      <c r="QMK145" s="817"/>
      <c r="QML145" s="817"/>
      <c r="QMM145" s="817"/>
      <c r="QMN145" s="817"/>
      <c r="QMO145" s="817"/>
      <c r="QMP145" s="817"/>
      <c r="QMQ145" s="817"/>
      <c r="QMR145" s="817"/>
      <c r="QMS145" s="817"/>
      <c r="QMT145" s="817"/>
      <c r="QMU145" s="817"/>
      <c r="QMV145" s="817"/>
      <c r="QMW145" s="817"/>
      <c r="QMX145" s="817"/>
      <c r="QMY145" s="817"/>
      <c r="QMZ145" s="817"/>
      <c r="QNA145" s="817"/>
      <c r="QNB145" s="817"/>
      <c r="QNC145" s="817"/>
      <c r="QND145" s="817"/>
      <c r="QNE145" s="817"/>
      <c r="QNF145" s="817"/>
      <c r="QNG145" s="817"/>
      <c r="QNH145" s="817"/>
      <c r="QNI145" s="817"/>
      <c r="QNJ145" s="817"/>
      <c r="QNK145" s="817"/>
      <c r="QNL145" s="817"/>
      <c r="QNM145" s="817"/>
      <c r="QNN145" s="817"/>
      <c r="QNO145" s="817"/>
      <c r="QNP145" s="817"/>
      <c r="QNQ145" s="817"/>
      <c r="QNR145" s="817"/>
      <c r="QNS145" s="817"/>
      <c r="QNT145" s="817"/>
      <c r="QNU145" s="817"/>
      <c r="QNV145" s="817"/>
      <c r="QNW145" s="817"/>
      <c r="QNX145" s="817"/>
      <c r="QNY145" s="817"/>
      <c r="QNZ145" s="817"/>
      <c r="QOA145" s="817"/>
      <c r="QOB145" s="817"/>
      <c r="QOC145" s="817"/>
      <c r="QOD145" s="817"/>
      <c r="QOE145" s="817"/>
      <c r="QOF145" s="817"/>
      <c r="QOG145" s="817"/>
      <c r="QOH145" s="817"/>
      <c r="QOI145" s="817"/>
      <c r="QOJ145" s="817"/>
      <c r="QOK145" s="817"/>
      <c r="QOL145" s="817"/>
      <c r="QOM145" s="817"/>
      <c r="QON145" s="817"/>
      <c r="QOO145" s="817"/>
      <c r="QOP145" s="817"/>
      <c r="QOQ145" s="817"/>
      <c r="QOR145" s="817"/>
      <c r="QOS145" s="817"/>
      <c r="QOT145" s="817"/>
      <c r="QOU145" s="817"/>
      <c r="QOV145" s="817"/>
      <c r="QOW145" s="817"/>
      <c r="QOX145" s="817"/>
      <c r="QOY145" s="817"/>
      <c r="QOZ145" s="817"/>
      <c r="QPA145" s="817"/>
      <c r="QPB145" s="817"/>
      <c r="QPC145" s="817"/>
      <c r="QPD145" s="817"/>
      <c r="QPE145" s="817"/>
      <c r="QPF145" s="817"/>
      <c r="QPG145" s="817"/>
      <c r="QPH145" s="817"/>
      <c r="QPI145" s="817"/>
      <c r="QPJ145" s="817"/>
      <c r="QPK145" s="817"/>
      <c r="QPL145" s="817"/>
      <c r="QPM145" s="817"/>
      <c r="QPN145" s="817"/>
      <c r="QPO145" s="817"/>
      <c r="QPP145" s="817"/>
      <c r="QPQ145" s="817"/>
      <c r="QPR145" s="817"/>
      <c r="QPS145" s="817"/>
      <c r="QPT145" s="817"/>
      <c r="QPU145" s="817"/>
      <c r="QPV145" s="817"/>
      <c r="QPW145" s="817"/>
      <c r="QPX145" s="817"/>
      <c r="QPY145" s="817"/>
      <c r="QPZ145" s="817"/>
      <c r="QQA145" s="817"/>
      <c r="QQB145" s="817"/>
      <c r="QQC145" s="817"/>
      <c r="QQD145" s="817"/>
      <c r="QQE145" s="817"/>
      <c r="QQF145" s="817"/>
      <c r="QQG145" s="817"/>
      <c r="QQH145" s="817"/>
      <c r="QQI145" s="817"/>
      <c r="QQJ145" s="817"/>
      <c r="QQK145" s="817"/>
      <c r="QQL145" s="817"/>
      <c r="QQM145" s="817"/>
      <c r="QQN145" s="817"/>
      <c r="QQO145" s="817"/>
      <c r="QQP145" s="817"/>
      <c r="QQQ145" s="817"/>
      <c r="QQR145" s="817"/>
      <c r="QQS145" s="817"/>
      <c r="QQT145" s="817"/>
      <c r="QQU145" s="817"/>
      <c r="QQV145" s="817"/>
      <c r="QQW145" s="817"/>
      <c r="QQX145" s="817"/>
      <c r="QQY145" s="817"/>
      <c r="QQZ145" s="817"/>
      <c r="QRA145" s="817"/>
      <c r="QRB145" s="817"/>
      <c r="QRC145" s="817"/>
      <c r="QRD145" s="817"/>
      <c r="QRE145" s="817"/>
      <c r="QRF145" s="817"/>
      <c r="QRG145" s="817"/>
      <c r="QRH145" s="817"/>
      <c r="QRI145" s="817"/>
      <c r="QRJ145" s="817"/>
      <c r="QRK145" s="817"/>
      <c r="QRL145" s="817"/>
      <c r="QRM145" s="817"/>
      <c r="QRN145" s="817"/>
      <c r="QRO145" s="817"/>
      <c r="QRP145" s="817"/>
      <c r="QRQ145" s="817"/>
      <c r="QRR145" s="817"/>
      <c r="QRS145" s="817"/>
      <c r="QRT145" s="817"/>
      <c r="QRU145" s="817"/>
      <c r="QRV145" s="817"/>
      <c r="QRW145" s="817"/>
      <c r="QRX145" s="817"/>
      <c r="QRY145" s="817"/>
      <c r="QRZ145" s="817"/>
      <c r="QSA145" s="817"/>
      <c r="QSB145" s="817"/>
      <c r="QSC145" s="817"/>
      <c r="QSD145" s="817"/>
      <c r="QSE145" s="817"/>
      <c r="QSF145" s="817"/>
      <c r="QSG145" s="817"/>
      <c r="QSH145" s="817"/>
      <c r="QSI145" s="817"/>
      <c r="QSJ145" s="817"/>
      <c r="QSK145" s="817"/>
      <c r="QSL145" s="817"/>
      <c r="QSM145" s="817"/>
      <c r="QSN145" s="817"/>
      <c r="QSO145" s="817"/>
      <c r="QSP145" s="817"/>
      <c r="QSQ145" s="817"/>
      <c r="QSR145" s="817"/>
      <c r="QSS145" s="817"/>
      <c r="QST145" s="817"/>
      <c r="QSU145" s="817"/>
      <c r="QSV145" s="817"/>
      <c r="QSW145" s="817"/>
      <c r="QSX145" s="817"/>
      <c r="QSY145" s="817"/>
      <c r="QSZ145" s="817"/>
      <c r="QTA145" s="817"/>
      <c r="QTB145" s="817"/>
      <c r="QTC145" s="817"/>
      <c r="QTD145" s="817"/>
      <c r="QTE145" s="817"/>
      <c r="QTF145" s="817"/>
      <c r="QTG145" s="817"/>
      <c r="QTH145" s="817"/>
      <c r="QTI145" s="817"/>
      <c r="QTJ145" s="817"/>
      <c r="QTK145" s="817"/>
      <c r="QTL145" s="817"/>
      <c r="QTM145" s="817"/>
      <c r="QTN145" s="817"/>
      <c r="QTO145" s="817"/>
      <c r="QTP145" s="817"/>
      <c r="QTQ145" s="817"/>
      <c r="QTR145" s="817"/>
      <c r="QTS145" s="817"/>
      <c r="QTT145" s="817"/>
      <c r="QTU145" s="817"/>
      <c r="QTV145" s="817"/>
      <c r="QTW145" s="817"/>
      <c r="QTX145" s="817"/>
      <c r="QTY145" s="817"/>
      <c r="QTZ145" s="817"/>
      <c r="QUA145" s="817"/>
      <c r="QUB145" s="817"/>
      <c r="QUC145" s="817"/>
      <c r="QUD145" s="817"/>
      <c r="QUE145" s="817"/>
      <c r="QUF145" s="817"/>
      <c r="QUG145" s="817"/>
      <c r="QUH145" s="817"/>
      <c r="QUI145" s="817"/>
      <c r="QUJ145" s="817"/>
      <c r="QUK145" s="817"/>
      <c r="QUL145" s="817"/>
      <c r="QUM145" s="817"/>
      <c r="QUN145" s="817"/>
      <c r="QUO145" s="817"/>
      <c r="QUP145" s="817"/>
      <c r="QUQ145" s="817"/>
      <c r="QUR145" s="817"/>
      <c r="QUS145" s="817"/>
      <c r="QUT145" s="817"/>
      <c r="QUU145" s="817"/>
      <c r="QUV145" s="817"/>
      <c r="QUW145" s="817"/>
      <c r="QUX145" s="817"/>
      <c r="QUY145" s="817"/>
      <c r="QUZ145" s="817"/>
      <c r="QVA145" s="817"/>
      <c r="QVB145" s="817"/>
      <c r="QVC145" s="817"/>
      <c r="QVD145" s="817"/>
      <c r="QVE145" s="817"/>
      <c r="QVF145" s="817"/>
      <c r="QVG145" s="817"/>
      <c r="QVH145" s="817"/>
      <c r="QVI145" s="817"/>
      <c r="QVJ145" s="817"/>
      <c r="QVK145" s="817"/>
      <c r="QVL145" s="817"/>
      <c r="QVM145" s="817"/>
      <c r="QVN145" s="817"/>
      <c r="QVO145" s="817"/>
      <c r="QVP145" s="817"/>
      <c r="QVQ145" s="817"/>
      <c r="QVR145" s="817"/>
      <c r="QVS145" s="817"/>
      <c r="QVT145" s="817"/>
      <c r="QVU145" s="817"/>
      <c r="QVV145" s="817"/>
      <c r="QVW145" s="817"/>
      <c r="QVX145" s="817"/>
      <c r="QVY145" s="817"/>
      <c r="QVZ145" s="817"/>
      <c r="QWA145" s="817"/>
      <c r="QWB145" s="817"/>
      <c r="QWC145" s="817"/>
      <c r="QWD145" s="817"/>
      <c r="QWE145" s="817"/>
      <c r="QWF145" s="817"/>
      <c r="QWG145" s="817"/>
      <c r="QWH145" s="817"/>
      <c r="QWI145" s="817"/>
      <c r="QWJ145" s="817"/>
      <c r="QWK145" s="817"/>
      <c r="QWL145" s="817"/>
      <c r="QWM145" s="817"/>
      <c r="QWN145" s="817"/>
      <c r="QWO145" s="817"/>
      <c r="QWP145" s="817"/>
      <c r="QWQ145" s="817"/>
      <c r="QWR145" s="817"/>
      <c r="QWS145" s="817"/>
      <c r="QWT145" s="817"/>
      <c r="QWU145" s="817"/>
      <c r="QWV145" s="817"/>
      <c r="QWW145" s="817"/>
      <c r="QWX145" s="817"/>
      <c r="QWY145" s="817"/>
      <c r="QWZ145" s="817"/>
      <c r="QXA145" s="817"/>
      <c r="QXB145" s="817"/>
      <c r="QXC145" s="817"/>
      <c r="QXD145" s="817"/>
      <c r="QXE145" s="817"/>
      <c r="QXF145" s="817"/>
      <c r="QXG145" s="817"/>
      <c r="QXH145" s="817"/>
      <c r="QXI145" s="817"/>
      <c r="QXJ145" s="817"/>
      <c r="QXK145" s="817"/>
      <c r="QXL145" s="817"/>
      <c r="QXM145" s="817"/>
      <c r="QXN145" s="817"/>
      <c r="QXO145" s="817"/>
      <c r="QXP145" s="817"/>
      <c r="QXQ145" s="817"/>
      <c r="QXR145" s="817"/>
      <c r="QXS145" s="817"/>
      <c r="QXT145" s="817"/>
      <c r="QXU145" s="817"/>
      <c r="QXV145" s="817"/>
      <c r="QXW145" s="817"/>
      <c r="QXX145" s="817"/>
      <c r="QXY145" s="817"/>
      <c r="QXZ145" s="817"/>
      <c r="QYA145" s="817"/>
      <c r="QYB145" s="817"/>
      <c r="QYC145" s="817"/>
      <c r="QYD145" s="817"/>
      <c r="QYE145" s="817"/>
      <c r="QYF145" s="817"/>
      <c r="QYG145" s="817"/>
      <c r="QYH145" s="817"/>
      <c r="QYI145" s="817"/>
      <c r="QYJ145" s="817"/>
      <c r="QYK145" s="817"/>
      <c r="QYL145" s="817"/>
      <c r="QYM145" s="817"/>
      <c r="QYN145" s="817"/>
      <c r="QYO145" s="817"/>
      <c r="QYP145" s="817"/>
      <c r="QYQ145" s="817"/>
      <c r="QYR145" s="817"/>
      <c r="QYS145" s="817"/>
      <c r="QYT145" s="817"/>
      <c r="QYU145" s="817"/>
      <c r="QYV145" s="817"/>
      <c r="QYW145" s="817"/>
      <c r="QYX145" s="817"/>
      <c r="QYY145" s="817"/>
      <c r="QYZ145" s="817"/>
      <c r="QZA145" s="817"/>
      <c r="QZB145" s="817"/>
      <c r="QZC145" s="817"/>
      <c r="QZD145" s="817"/>
      <c r="QZE145" s="817"/>
      <c r="QZF145" s="817"/>
      <c r="QZG145" s="817"/>
      <c r="QZH145" s="817"/>
      <c r="QZI145" s="817"/>
      <c r="QZJ145" s="817"/>
      <c r="QZK145" s="817"/>
      <c r="QZL145" s="817"/>
      <c r="QZM145" s="817"/>
      <c r="QZN145" s="817"/>
      <c r="QZO145" s="817"/>
      <c r="QZP145" s="817"/>
      <c r="QZQ145" s="817"/>
      <c r="QZR145" s="817"/>
      <c r="QZS145" s="817"/>
      <c r="QZT145" s="817"/>
      <c r="QZU145" s="817"/>
      <c r="QZV145" s="817"/>
      <c r="QZW145" s="817"/>
      <c r="QZX145" s="817"/>
      <c r="QZY145" s="817"/>
      <c r="QZZ145" s="817"/>
      <c r="RAA145" s="817"/>
      <c r="RAB145" s="817"/>
      <c r="RAC145" s="817"/>
      <c r="RAD145" s="817"/>
      <c r="RAE145" s="817"/>
      <c r="RAF145" s="817"/>
      <c r="RAG145" s="817"/>
      <c r="RAH145" s="817"/>
      <c r="RAI145" s="817"/>
      <c r="RAJ145" s="817"/>
      <c r="RAK145" s="817"/>
      <c r="RAL145" s="817"/>
      <c r="RAM145" s="817"/>
      <c r="RAN145" s="817"/>
      <c r="RAO145" s="817"/>
      <c r="RAP145" s="817"/>
      <c r="RAQ145" s="817"/>
      <c r="RAR145" s="817"/>
      <c r="RAS145" s="817"/>
      <c r="RAT145" s="817"/>
      <c r="RAU145" s="817"/>
      <c r="RAV145" s="817"/>
      <c r="RAW145" s="817"/>
      <c r="RAX145" s="817"/>
      <c r="RAY145" s="817"/>
      <c r="RAZ145" s="817"/>
      <c r="RBA145" s="817"/>
      <c r="RBB145" s="817"/>
      <c r="RBC145" s="817"/>
      <c r="RBD145" s="817"/>
      <c r="RBE145" s="817"/>
      <c r="RBF145" s="817"/>
      <c r="RBG145" s="817"/>
      <c r="RBH145" s="817"/>
      <c r="RBI145" s="817"/>
      <c r="RBJ145" s="817"/>
      <c r="RBK145" s="817"/>
      <c r="RBL145" s="817"/>
      <c r="RBM145" s="817"/>
      <c r="RBN145" s="817"/>
      <c r="RBO145" s="817"/>
      <c r="RBP145" s="817"/>
      <c r="RBQ145" s="817"/>
      <c r="RBR145" s="817"/>
      <c r="RBS145" s="817"/>
      <c r="RBT145" s="817"/>
      <c r="RBU145" s="817"/>
      <c r="RBV145" s="817"/>
      <c r="RBW145" s="817"/>
      <c r="RBX145" s="817"/>
      <c r="RBY145" s="817"/>
      <c r="RBZ145" s="817"/>
      <c r="RCA145" s="817"/>
      <c r="RCB145" s="817"/>
      <c r="RCC145" s="817"/>
      <c r="RCD145" s="817"/>
      <c r="RCE145" s="817"/>
      <c r="RCF145" s="817"/>
      <c r="RCG145" s="817"/>
      <c r="RCH145" s="817"/>
      <c r="RCI145" s="817"/>
      <c r="RCJ145" s="817"/>
      <c r="RCK145" s="817"/>
      <c r="RCL145" s="817"/>
      <c r="RCM145" s="817"/>
      <c r="RCN145" s="817"/>
      <c r="RCO145" s="817"/>
      <c r="RCP145" s="817"/>
      <c r="RCQ145" s="817"/>
      <c r="RCR145" s="817"/>
      <c r="RCS145" s="817"/>
      <c r="RCT145" s="817"/>
      <c r="RCU145" s="817"/>
      <c r="RCV145" s="817"/>
      <c r="RCW145" s="817"/>
      <c r="RCX145" s="817"/>
      <c r="RCY145" s="817"/>
      <c r="RCZ145" s="817"/>
      <c r="RDA145" s="817"/>
      <c r="RDB145" s="817"/>
      <c r="RDC145" s="817"/>
      <c r="RDD145" s="817"/>
      <c r="RDE145" s="817"/>
      <c r="RDF145" s="817"/>
      <c r="RDG145" s="817"/>
      <c r="RDH145" s="817"/>
      <c r="RDI145" s="817"/>
      <c r="RDJ145" s="817"/>
      <c r="RDK145" s="817"/>
      <c r="RDL145" s="817"/>
      <c r="RDM145" s="817"/>
      <c r="RDN145" s="817"/>
      <c r="RDO145" s="817"/>
      <c r="RDP145" s="817"/>
      <c r="RDQ145" s="817"/>
      <c r="RDR145" s="817"/>
      <c r="RDS145" s="817"/>
      <c r="RDT145" s="817"/>
      <c r="RDU145" s="817"/>
      <c r="RDV145" s="817"/>
      <c r="RDW145" s="817"/>
      <c r="RDX145" s="817"/>
      <c r="RDY145" s="817"/>
      <c r="RDZ145" s="817"/>
      <c r="REA145" s="817"/>
      <c r="REB145" s="817"/>
      <c r="REC145" s="817"/>
      <c r="RED145" s="817"/>
      <c r="REE145" s="817"/>
      <c r="REF145" s="817"/>
      <c r="REG145" s="817"/>
      <c r="REH145" s="817"/>
      <c r="REI145" s="817"/>
      <c r="REJ145" s="817"/>
      <c r="REK145" s="817"/>
      <c r="REL145" s="817"/>
      <c r="REM145" s="817"/>
      <c r="REN145" s="817"/>
      <c r="REO145" s="817"/>
      <c r="REP145" s="817"/>
      <c r="REQ145" s="817"/>
      <c r="RER145" s="817"/>
      <c r="RES145" s="817"/>
      <c r="RET145" s="817"/>
      <c r="REU145" s="817"/>
      <c r="REV145" s="817"/>
      <c r="REW145" s="817"/>
      <c r="REX145" s="817"/>
      <c r="REY145" s="817"/>
      <c r="REZ145" s="817"/>
      <c r="RFA145" s="817"/>
      <c r="RFB145" s="817"/>
      <c r="RFC145" s="817"/>
      <c r="RFD145" s="817"/>
      <c r="RFE145" s="817"/>
      <c r="RFF145" s="817"/>
      <c r="RFG145" s="817"/>
      <c r="RFH145" s="817"/>
      <c r="RFI145" s="817"/>
      <c r="RFJ145" s="817"/>
      <c r="RFK145" s="817"/>
      <c r="RFL145" s="817"/>
      <c r="RFM145" s="817"/>
      <c r="RFN145" s="817"/>
      <c r="RFO145" s="817"/>
      <c r="RFP145" s="817"/>
      <c r="RFQ145" s="817"/>
      <c r="RFR145" s="817"/>
      <c r="RFS145" s="817"/>
      <c r="RFT145" s="817"/>
      <c r="RFU145" s="817"/>
      <c r="RFV145" s="817"/>
      <c r="RFW145" s="817"/>
      <c r="RFX145" s="817"/>
      <c r="RFY145" s="817"/>
      <c r="RFZ145" s="817"/>
      <c r="RGA145" s="817"/>
      <c r="RGB145" s="817"/>
      <c r="RGC145" s="817"/>
      <c r="RGD145" s="817"/>
      <c r="RGE145" s="817"/>
      <c r="RGF145" s="817"/>
      <c r="RGG145" s="817"/>
      <c r="RGH145" s="817"/>
      <c r="RGI145" s="817"/>
      <c r="RGJ145" s="817"/>
      <c r="RGK145" s="817"/>
      <c r="RGL145" s="817"/>
      <c r="RGM145" s="817"/>
      <c r="RGN145" s="817"/>
      <c r="RGO145" s="817"/>
      <c r="RGP145" s="817"/>
      <c r="RGQ145" s="817"/>
      <c r="RGR145" s="817"/>
      <c r="RGS145" s="817"/>
      <c r="RGT145" s="817"/>
      <c r="RGU145" s="817"/>
      <c r="RGV145" s="817"/>
      <c r="RGW145" s="817"/>
      <c r="RGX145" s="817"/>
      <c r="RGY145" s="817"/>
      <c r="RGZ145" s="817"/>
      <c r="RHA145" s="817"/>
      <c r="RHB145" s="817"/>
      <c r="RHC145" s="817"/>
      <c r="RHD145" s="817"/>
      <c r="RHE145" s="817"/>
      <c r="RHF145" s="817"/>
      <c r="RHG145" s="817"/>
      <c r="RHH145" s="817"/>
      <c r="RHI145" s="817"/>
      <c r="RHJ145" s="817"/>
      <c r="RHK145" s="817"/>
      <c r="RHL145" s="817"/>
      <c r="RHM145" s="817"/>
      <c r="RHN145" s="817"/>
      <c r="RHO145" s="817"/>
      <c r="RHP145" s="817"/>
      <c r="RHQ145" s="817"/>
      <c r="RHR145" s="817"/>
      <c r="RHS145" s="817"/>
      <c r="RHT145" s="817"/>
      <c r="RHU145" s="817"/>
      <c r="RHV145" s="817"/>
      <c r="RHW145" s="817"/>
      <c r="RHX145" s="817"/>
      <c r="RHY145" s="817"/>
      <c r="RHZ145" s="817"/>
      <c r="RIA145" s="817"/>
      <c r="RIB145" s="817"/>
      <c r="RIC145" s="817"/>
      <c r="RID145" s="817"/>
      <c r="RIE145" s="817"/>
      <c r="RIF145" s="817"/>
      <c r="RIG145" s="817"/>
      <c r="RIH145" s="817"/>
      <c r="RII145" s="817"/>
      <c r="RIJ145" s="817"/>
      <c r="RIK145" s="817"/>
      <c r="RIL145" s="817"/>
      <c r="RIM145" s="817"/>
      <c r="RIN145" s="817"/>
      <c r="RIO145" s="817"/>
      <c r="RIP145" s="817"/>
      <c r="RIQ145" s="817"/>
      <c r="RIR145" s="817"/>
      <c r="RIS145" s="817"/>
      <c r="RIT145" s="817"/>
      <c r="RIU145" s="817"/>
      <c r="RIV145" s="817"/>
      <c r="RIW145" s="817"/>
      <c r="RIX145" s="817"/>
      <c r="RIY145" s="817"/>
      <c r="RIZ145" s="817"/>
      <c r="RJA145" s="817"/>
      <c r="RJB145" s="817"/>
      <c r="RJC145" s="817"/>
      <c r="RJD145" s="817"/>
      <c r="RJE145" s="817"/>
      <c r="RJF145" s="817"/>
      <c r="RJG145" s="817"/>
      <c r="RJH145" s="817"/>
      <c r="RJI145" s="817"/>
      <c r="RJJ145" s="817"/>
      <c r="RJK145" s="817"/>
      <c r="RJL145" s="817"/>
      <c r="RJM145" s="817"/>
      <c r="RJN145" s="817"/>
      <c r="RJO145" s="817"/>
      <c r="RJP145" s="817"/>
      <c r="RJQ145" s="817"/>
      <c r="RJR145" s="817"/>
      <c r="RJS145" s="817"/>
      <c r="RJT145" s="817"/>
      <c r="RJU145" s="817"/>
      <c r="RJV145" s="817"/>
      <c r="RJW145" s="817"/>
      <c r="RJX145" s="817"/>
      <c r="RJY145" s="817"/>
      <c r="RJZ145" s="817"/>
      <c r="RKA145" s="817"/>
      <c r="RKB145" s="817"/>
      <c r="RKC145" s="817"/>
      <c r="RKD145" s="817"/>
      <c r="RKE145" s="817"/>
      <c r="RKF145" s="817"/>
      <c r="RKG145" s="817"/>
      <c r="RKH145" s="817"/>
      <c r="RKI145" s="817"/>
      <c r="RKJ145" s="817"/>
      <c r="RKK145" s="817"/>
      <c r="RKL145" s="817"/>
      <c r="RKM145" s="817"/>
      <c r="RKN145" s="817"/>
      <c r="RKO145" s="817"/>
      <c r="RKP145" s="817"/>
      <c r="RKQ145" s="817"/>
      <c r="RKR145" s="817"/>
      <c r="RKS145" s="817"/>
      <c r="RKT145" s="817"/>
      <c r="RKU145" s="817"/>
      <c r="RKV145" s="817"/>
      <c r="RKW145" s="817"/>
      <c r="RKX145" s="817"/>
      <c r="RKY145" s="817"/>
      <c r="RKZ145" s="817"/>
      <c r="RLA145" s="817"/>
      <c r="RLB145" s="817"/>
      <c r="RLC145" s="817"/>
      <c r="RLD145" s="817"/>
      <c r="RLE145" s="817"/>
      <c r="RLF145" s="817"/>
      <c r="RLG145" s="817"/>
      <c r="RLH145" s="817"/>
      <c r="RLI145" s="817"/>
      <c r="RLJ145" s="817"/>
      <c r="RLK145" s="817"/>
      <c r="RLL145" s="817"/>
      <c r="RLM145" s="817"/>
      <c r="RLN145" s="817"/>
      <c r="RLO145" s="817"/>
      <c r="RLP145" s="817"/>
      <c r="RLQ145" s="817"/>
      <c r="RLR145" s="817"/>
      <c r="RLS145" s="817"/>
      <c r="RLT145" s="817"/>
      <c r="RLU145" s="817"/>
      <c r="RLV145" s="817"/>
      <c r="RLW145" s="817"/>
      <c r="RLX145" s="817"/>
      <c r="RLY145" s="817"/>
      <c r="RLZ145" s="817"/>
      <c r="RMA145" s="817"/>
      <c r="RMB145" s="817"/>
      <c r="RMC145" s="817"/>
      <c r="RMD145" s="817"/>
      <c r="RME145" s="817"/>
      <c r="RMF145" s="817"/>
      <c r="RMG145" s="817"/>
      <c r="RMH145" s="817"/>
      <c r="RMI145" s="817"/>
      <c r="RMJ145" s="817"/>
      <c r="RMK145" s="817"/>
      <c r="RML145" s="817"/>
      <c r="RMM145" s="817"/>
      <c r="RMN145" s="817"/>
      <c r="RMO145" s="817"/>
      <c r="RMP145" s="817"/>
      <c r="RMQ145" s="817"/>
      <c r="RMR145" s="817"/>
      <c r="RMS145" s="817"/>
      <c r="RMT145" s="817"/>
      <c r="RMU145" s="817"/>
      <c r="RMV145" s="817"/>
      <c r="RMW145" s="817"/>
      <c r="RMX145" s="817"/>
      <c r="RMY145" s="817"/>
      <c r="RMZ145" s="817"/>
      <c r="RNA145" s="817"/>
      <c r="RNB145" s="817"/>
      <c r="RNC145" s="817"/>
      <c r="RND145" s="817"/>
      <c r="RNE145" s="817"/>
      <c r="RNF145" s="817"/>
      <c r="RNG145" s="817"/>
      <c r="RNH145" s="817"/>
      <c r="RNI145" s="817"/>
      <c r="RNJ145" s="817"/>
      <c r="RNK145" s="817"/>
      <c r="RNL145" s="817"/>
      <c r="RNM145" s="817"/>
      <c r="RNN145" s="817"/>
      <c r="RNO145" s="817"/>
      <c r="RNP145" s="817"/>
      <c r="RNQ145" s="817"/>
      <c r="RNR145" s="817"/>
      <c r="RNS145" s="817"/>
      <c r="RNT145" s="817"/>
      <c r="RNU145" s="817"/>
      <c r="RNV145" s="817"/>
      <c r="RNW145" s="817"/>
      <c r="RNX145" s="817"/>
      <c r="RNY145" s="817"/>
      <c r="RNZ145" s="817"/>
      <c r="ROA145" s="817"/>
      <c r="ROB145" s="817"/>
      <c r="ROC145" s="817"/>
      <c r="ROD145" s="817"/>
      <c r="ROE145" s="817"/>
      <c r="ROF145" s="817"/>
      <c r="ROG145" s="817"/>
      <c r="ROH145" s="817"/>
      <c r="ROI145" s="817"/>
      <c r="ROJ145" s="817"/>
      <c r="ROK145" s="817"/>
      <c r="ROL145" s="817"/>
      <c r="ROM145" s="817"/>
      <c r="RON145" s="817"/>
      <c r="ROO145" s="817"/>
      <c r="ROP145" s="817"/>
      <c r="ROQ145" s="817"/>
      <c r="ROR145" s="817"/>
      <c r="ROS145" s="817"/>
      <c r="ROT145" s="817"/>
      <c r="ROU145" s="817"/>
      <c r="ROV145" s="817"/>
      <c r="ROW145" s="817"/>
      <c r="ROX145" s="817"/>
      <c r="ROY145" s="817"/>
      <c r="ROZ145" s="817"/>
      <c r="RPA145" s="817"/>
      <c r="RPB145" s="817"/>
      <c r="RPC145" s="817"/>
      <c r="RPD145" s="817"/>
      <c r="RPE145" s="817"/>
      <c r="RPF145" s="817"/>
      <c r="RPG145" s="817"/>
      <c r="RPH145" s="817"/>
      <c r="RPI145" s="817"/>
      <c r="RPJ145" s="817"/>
      <c r="RPK145" s="817"/>
      <c r="RPL145" s="817"/>
      <c r="RPM145" s="817"/>
      <c r="RPN145" s="817"/>
      <c r="RPO145" s="817"/>
      <c r="RPP145" s="817"/>
      <c r="RPQ145" s="817"/>
      <c r="RPR145" s="817"/>
      <c r="RPS145" s="817"/>
      <c r="RPT145" s="817"/>
      <c r="RPU145" s="817"/>
      <c r="RPV145" s="817"/>
      <c r="RPW145" s="817"/>
      <c r="RPX145" s="817"/>
      <c r="RPY145" s="817"/>
      <c r="RPZ145" s="817"/>
      <c r="RQA145" s="817"/>
      <c r="RQB145" s="817"/>
      <c r="RQC145" s="817"/>
      <c r="RQD145" s="817"/>
      <c r="RQE145" s="817"/>
      <c r="RQF145" s="817"/>
      <c r="RQG145" s="817"/>
      <c r="RQH145" s="817"/>
      <c r="RQI145" s="817"/>
      <c r="RQJ145" s="817"/>
      <c r="RQK145" s="817"/>
      <c r="RQL145" s="817"/>
      <c r="RQM145" s="817"/>
      <c r="RQN145" s="817"/>
      <c r="RQO145" s="817"/>
      <c r="RQP145" s="817"/>
      <c r="RQQ145" s="817"/>
      <c r="RQR145" s="817"/>
      <c r="RQS145" s="817"/>
      <c r="RQT145" s="817"/>
      <c r="RQU145" s="817"/>
      <c r="RQV145" s="817"/>
      <c r="RQW145" s="817"/>
      <c r="RQX145" s="817"/>
      <c r="RQY145" s="817"/>
      <c r="RQZ145" s="817"/>
      <c r="RRA145" s="817"/>
      <c r="RRB145" s="817"/>
      <c r="RRC145" s="817"/>
      <c r="RRD145" s="817"/>
      <c r="RRE145" s="817"/>
      <c r="RRF145" s="817"/>
      <c r="RRG145" s="817"/>
      <c r="RRH145" s="817"/>
      <c r="RRI145" s="817"/>
      <c r="RRJ145" s="817"/>
      <c r="RRK145" s="817"/>
      <c r="RRL145" s="817"/>
      <c r="RRM145" s="817"/>
      <c r="RRN145" s="817"/>
      <c r="RRO145" s="817"/>
      <c r="RRP145" s="817"/>
      <c r="RRQ145" s="817"/>
      <c r="RRR145" s="817"/>
      <c r="RRS145" s="817"/>
      <c r="RRT145" s="817"/>
      <c r="RRU145" s="817"/>
      <c r="RRV145" s="817"/>
      <c r="RRW145" s="817"/>
      <c r="RRX145" s="817"/>
      <c r="RRY145" s="817"/>
      <c r="RRZ145" s="817"/>
      <c r="RSA145" s="817"/>
      <c r="RSB145" s="817"/>
      <c r="RSC145" s="817"/>
      <c r="RSD145" s="817"/>
      <c r="RSE145" s="817"/>
      <c r="RSF145" s="817"/>
      <c r="RSG145" s="817"/>
      <c r="RSH145" s="817"/>
      <c r="RSI145" s="817"/>
      <c r="RSJ145" s="817"/>
      <c r="RSK145" s="817"/>
      <c r="RSL145" s="817"/>
      <c r="RSM145" s="817"/>
      <c r="RSN145" s="817"/>
      <c r="RSO145" s="817"/>
      <c r="RSP145" s="817"/>
      <c r="RSQ145" s="817"/>
      <c r="RSR145" s="817"/>
      <c r="RSS145" s="817"/>
      <c r="RST145" s="817"/>
      <c r="RSU145" s="817"/>
      <c r="RSV145" s="817"/>
      <c r="RSW145" s="817"/>
      <c r="RSX145" s="817"/>
      <c r="RSY145" s="817"/>
      <c r="RSZ145" s="817"/>
      <c r="RTA145" s="817"/>
      <c r="RTB145" s="817"/>
      <c r="RTC145" s="817"/>
      <c r="RTD145" s="817"/>
      <c r="RTE145" s="817"/>
      <c r="RTF145" s="817"/>
      <c r="RTG145" s="817"/>
      <c r="RTH145" s="817"/>
      <c r="RTI145" s="817"/>
      <c r="RTJ145" s="817"/>
      <c r="RTK145" s="817"/>
      <c r="RTL145" s="817"/>
      <c r="RTM145" s="817"/>
      <c r="RTN145" s="817"/>
      <c r="RTO145" s="817"/>
      <c r="RTP145" s="817"/>
      <c r="RTQ145" s="817"/>
      <c r="RTR145" s="817"/>
      <c r="RTS145" s="817"/>
      <c r="RTT145" s="817"/>
      <c r="RTU145" s="817"/>
      <c r="RTV145" s="817"/>
      <c r="RTW145" s="817"/>
      <c r="RTX145" s="817"/>
      <c r="RTY145" s="817"/>
      <c r="RTZ145" s="817"/>
      <c r="RUA145" s="817"/>
      <c r="RUB145" s="817"/>
      <c r="RUC145" s="817"/>
      <c r="RUD145" s="817"/>
      <c r="RUE145" s="817"/>
      <c r="RUF145" s="817"/>
      <c r="RUG145" s="817"/>
      <c r="RUH145" s="817"/>
      <c r="RUI145" s="817"/>
      <c r="RUJ145" s="817"/>
      <c r="RUK145" s="817"/>
      <c r="RUL145" s="817"/>
      <c r="RUM145" s="817"/>
      <c r="RUN145" s="817"/>
      <c r="RUO145" s="817"/>
      <c r="RUP145" s="817"/>
      <c r="RUQ145" s="817"/>
      <c r="RUR145" s="817"/>
      <c r="RUS145" s="817"/>
      <c r="RUT145" s="817"/>
      <c r="RUU145" s="817"/>
      <c r="RUV145" s="817"/>
      <c r="RUW145" s="817"/>
      <c r="RUX145" s="817"/>
      <c r="RUY145" s="817"/>
      <c r="RUZ145" s="817"/>
      <c r="RVA145" s="817"/>
      <c r="RVB145" s="817"/>
      <c r="RVC145" s="817"/>
      <c r="RVD145" s="817"/>
      <c r="RVE145" s="817"/>
      <c r="RVF145" s="817"/>
      <c r="RVG145" s="817"/>
      <c r="RVH145" s="817"/>
      <c r="RVI145" s="817"/>
      <c r="RVJ145" s="817"/>
      <c r="RVK145" s="817"/>
      <c r="RVL145" s="817"/>
      <c r="RVM145" s="817"/>
      <c r="RVN145" s="817"/>
      <c r="RVO145" s="817"/>
      <c r="RVP145" s="817"/>
      <c r="RVQ145" s="817"/>
      <c r="RVR145" s="817"/>
      <c r="RVS145" s="817"/>
      <c r="RVT145" s="817"/>
      <c r="RVU145" s="817"/>
      <c r="RVV145" s="817"/>
      <c r="RVW145" s="817"/>
      <c r="RVX145" s="817"/>
      <c r="RVY145" s="817"/>
      <c r="RVZ145" s="817"/>
      <c r="RWA145" s="817"/>
      <c r="RWB145" s="817"/>
      <c r="RWC145" s="817"/>
      <c r="RWD145" s="817"/>
      <c r="RWE145" s="817"/>
      <c r="RWF145" s="817"/>
      <c r="RWG145" s="817"/>
      <c r="RWH145" s="817"/>
      <c r="RWI145" s="817"/>
      <c r="RWJ145" s="817"/>
      <c r="RWK145" s="817"/>
      <c r="RWL145" s="817"/>
      <c r="RWM145" s="817"/>
      <c r="RWN145" s="817"/>
      <c r="RWO145" s="817"/>
      <c r="RWP145" s="817"/>
      <c r="RWQ145" s="817"/>
      <c r="RWR145" s="817"/>
      <c r="RWS145" s="817"/>
      <c r="RWT145" s="817"/>
      <c r="RWU145" s="817"/>
      <c r="RWV145" s="817"/>
      <c r="RWW145" s="817"/>
      <c r="RWX145" s="817"/>
      <c r="RWY145" s="817"/>
      <c r="RWZ145" s="817"/>
      <c r="RXA145" s="817"/>
      <c r="RXB145" s="817"/>
      <c r="RXC145" s="817"/>
      <c r="RXD145" s="817"/>
      <c r="RXE145" s="817"/>
      <c r="RXF145" s="817"/>
      <c r="RXG145" s="817"/>
      <c r="RXH145" s="817"/>
      <c r="RXI145" s="817"/>
      <c r="RXJ145" s="817"/>
      <c r="RXK145" s="817"/>
      <c r="RXL145" s="817"/>
      <c r="RXM145" s="817"/>
      <c r="RXN145" s="817"/>
      <c r="RXO145" s="817"/>
      <c r="RXP145" s="817"/>
      <c r="RXQ145" s="817"/>
      <c r="RXR145" s="817"/>
      <c r="RXS145" s="817"/>
      <c r="RXT145" s="817"/>
      <c r="RXU145" s="817"/>
      <c r="RXV145" s="817"/>
      <c r="RXW145" s="817"/>
      <c r="RXX145" s="817"/>
      <c r="RXY145" s="817"/>
      <c r="RXZ145" s="817"/>
      <c r="RYA145" s="817"/>
      <c r="RYB145" s="817"/>
      <c r="RYC145" s="817"/>
      <c r="RYD145" s="817"/>
      <c r="RYE145" s="817"/>
      <c r="RYF145" s="817"/>
      <c r="RYG145" s="817"/>
      <c r="RYH145" s="817"/>
      <c r="RYI145" s="817"/>
      <c r="RYJ145" s="817"/>
      <c r="RYK145" s="817"/>
      <c r="RYL145" s="817"/>
      <c r="RYM145" s="817"/>
      <c r="RYN145" s="817"/>
      <c r="RYO145" s="817"/>
      <c r="RYP145" s="817"/>
      <c r="RYQ145" s="817"/>
      <c r="RYR145" s="817"/>
      <c r="RYS145" s="817"/>
      <c r="RYT145" s="817"/>
      <c r="RYU145" s="817"/>
      <c r="RYV145" s="817"/>
      <c r="RYW145" s="817"/>
      <c r="RYX145" s="817"/>
      <c r="RYY145" s="817"/>
      <c r="RYZ145" s="817"/>
      <c r="RZA145" s="817"/>
      <c r="RZB145" s="817"/>
      <c r="RZC145" s="817"/>
      <c r="RZD145" s="817"/>
      <c r="RZE145" s="817"/>
      <c r="RZF145" s="817"/>
      <c r="RZG145" s="817"/>
      <c r="RZH145" s="817"/>
      <c r="RZI145" s="817"/>
      <c r="RZJ145" s="817"/>
      <c r="RZK145" s="817"/>
      <c r="RZL145" s="817"/>
      <c r="RZM145" s="817"/>
      <c r="RZN145" s="817"/>
      <c r="RZO145" s="817"/>
      <c r="RZP145" s="817"/>
      <c r="RZQ145" s="817"/>
      <c r="RZR145" s="817"/>
      <c r="RZS145" s="817"/>
      <c r="RZT145" s="817"/>
      <c r="RZU145" s="817"/>
      <c r="RZV145" s="817"/>
      <c r="RZW145" s="817"/>
      <c r="RZX145" s="817"/>
      <c r="RZY145" s="817"/>
      <c r="RZZ145" s="817"/>
      <c r="SAA145" s="817"/>
      <c r="SAB145" s="817"/>
      <c r="SAC145" s="817"/>
      <c r="SAD145" s="817"/>
      <c r="SAE145" s="817"/>
      <c r="SAF145" s="817"/>
      <c r="SAG145" s="817"/>
      <c r="SAH145" s="817"/>
      <c r="SAI145" s="817"/>
      <c r="SAJ145" s="817"/>
      <c r="SAK145" s="817"/>
      <c r="SAL145" s="817"/>
      <c r="SAM145" s="817"/>
      <c r="SAN145" s="817"/>
      <c r="SAO145" s="817"/>
      <c r="SAP145" s="817"/>
      <c r="SAQ145" s="817"/>
      <c r="SAR145" s="817"/>
      <c r="SAS145" s="817"/>
      <c r="SAT145" s="817"/>
      <c r="SAU145" s="817"/>
      <c r="SAV145" s="817"/>
      <c r="SAW145" s="817"/>
      <c r="SAX145" s="817"/>
      <c r="SAY145" s="817"/>
      <c r="SAZ145" s="817"/>
      <c r="SBA145" s="817"/>
      <c r="SBB145" s="817"/>
      <c r="SBC145" s="817"/>
      <c r="SBD145" s="817"/>
      <c r="SBE145" s="817"/>
      <c r="SBF145" s="817"/>
      <c r="SBG145" s="817"/>
      <c r="SBH145" s="817"/>
      <c r="SBI145" s="817"/>
      <c r="SBJ145" s="817"/>
      <c r="SBK145" s="817"/>
      <c r="SBL145" s="817"/>
      <c r="SBM145" s="817"/>
      <c r="SBN145" s="817"/>
      <c r="SBO145" s="817"/>
      <c r="SBP145" s="817"/>
      <c r="SBQ145" s="817"/>
      <c r="SBR145" s="817"/>
      <c r="SBS145" s="817"/>
      <c r="SBT145" s="817"/>
      <c r="SBU145" s="817"/>
      <c r="SBV145" s="817"/>
      <c r="SBW145" s="817"/>
      <c r="SBX145" s="817"/>
      <c r="SBY145" s="817"/>
      <c r="SBZ145" s="817"/>
      <c r="SCA145" s="817"/>
      <c r="SCB145" s="817"/>
      <c r="SCC145" s="817"/>
      <c r="SCD145" s="817"/>
      <c r="SCE145" s="817"/>
      <c r="SCF145" s="817"/>
      <c r="SCG145" s="817"/>
      <c r="SCH145" s="817"/>
      <c r="SCI145" s="817"/>
      <c r="SCJ145" s="817"/>
      <c r="SCK145" s="817"/>
      <c r="SCL145" s="817"/>
      <c r="SCM145" s="817"/>
      <c r="SCN145" s="817"/>
      <c r="SCO145" s="817"/>
      <c r="SCP145" s="817"/>
      <c r="SCQ145" s="817"/>
      <c r="SCR145" s="817"/>
      <c r="SCS145" s="817"/>
      <c r="SCT145" s="817"/>
      <c r="SCU145" s="817"/>
      <c r="SCV145" s="817"/>
      <c r="SCW145" s="817"/>
      <c r="SCX145" s="817"/>
      <c r="SCY145" s="817"/>
      <c r="SCZ145" s="817"/>
      <c r="SDA145" s="817"/>
      <c r="SDB145" s="817"/>
      <c r="SDC145" s="817"/>
      <c r="SDD145" s="817"/>
      <c r="SDE145" s="817"/>
      <c r="SDF145" s="817"/>
      <c r="SDG145" s="817"/>
      <c r="SDH145" s="817"/>
      <c r="SDI145" s="817"/>
      <c r="SDJ145" s="817"/>
      <c r="SDK145" s="817"/>
      <c r="SDL145" s="817"/>
      <c r="SDM145" s="817"/>
      <c r="SDN145" s="817"/>
      <c r="SDO145" s="817"/>
      <c r="SDP145" s="817"/>
      <c r="SDQ145" s="817"/>
      <c r="SDR145" s="817"/>
      <c r="SDS145" s="817"/>
      <c r="SDT145" s="817"/>
      <c r="SDU145" s="817"/>
      <c r="SDV145" s="817"/>
      <c r="SDW145" s="817"/>
      <c r="SDX145" s="817"/>
      <c r="SDY145" s="817"/>
      <c r="SDZ145" s="817"/>
      <c r="SEA145" s="817"/>
      <c r="SEB145" s="817"/>
      <c r="SEC145" s="817"/>
      <c r="SED145" s="817"/>
      <c r="SEE145" s="817"/>
      <c r="SEF145" s="817"/>
      <c r="SEG145" s="817"/>
      <c r="SEH145" s="817"/>
      <c r="SEI145" s="817"/>
      <c r="SEJ145" s="817"/>
      <c r="SEK145" s="817"/>
      <c r="SEL145" s="817"/>
      <c r="SEM145" s="817"/>
      <c r="SEN145" s="817"/>
      <c r="SEO145" s="817"/>
      <c r="SEP145" s="817"/>
      <c r="SEQ145" s="817"/>
      <c r="SER145" s="817"/>
      <c r="SES145" s="817"/>
      <c r="SET145" s="817"/>
      <c r="SEU145" s="817"/>
      <c r="SEV145" s="817"/>
      <c r="SEW145" s="817"/>
      <c r="SEX145" s="817"/>
      <c r="SEY145" s="817"/>
      <c r="SEZ145" s="817"/>
      <c r="SFA145" s="817"/>
      <c r="SFB145" s="817"/>
      <c r="SFC145" s="817"/>
      <c r="SFD145" s="817"/>
      <c r="SFE145" s="817"/>
      <c r="SFF145" s="817"/>
      <c r="SFG145" s="817"/>
      <c r="SFH145" s="817"/>
      <c r="SFI145" s="817"/>
      <c r="SFJ145" s="817"/>
      <c r="SFK145" s="817"/>
      <c r="SFL145" s="817"/>
      <c r="SFM145" s="817"/>
      <c r="SFN145" s="817"/>
      <c r="SFO145" s="817"/>
      <c r="SFP145" s="817"/>
      <c r="SFQ145" s="817"/>
      <c r="SFR145" s="817"/>
      <c r="SFS145" s="817"/>
      <c r="SFT145" s="817"/>
      <c r="SFU145" s="817"/>
      <c r="SFV145" s="817"/>
      <c r="SFW145" s="817"/>
      <c r="SFX145" s="817"/>
      <c r="SFY145" s="817"/>
      <c r="SFZ145" s="817"/>
      <c r="SGA145" s="817"/>
      <c r="SGB145" s="817"/>
      <c r="SGC145" s="817"/>
      <c r="SGD145" s="817"/>
      <c r="SGE145" s="817"/>
      <c r="SGF145" s="817"/>
      <c r="SGG145" s="817"/>
      <c r="SGH145" s="817"/>
      <c r="SGI145" s="817"/>
      <c r="SGJ145" s="817"/>
      <c r="SGK145" s="817"/>
      <c r="SGL145" s="817"/>
      <c r="SGM145" s="817"/>
      <c r="SGN145" s="817"/>
      <c r="SGO145" s="817"/>
      <c r="SGP145" s="817"/>
      <c r="SGQ145" s="817"/>
      <c r="SGR145" s="817"/>
      <c r="SGS145" s="817"/>
      <c r="SGT145" s="817"/>
      <c r="SGU145" s="817"/>
      <c r="SGV145" s="817"/>
      <c r="SGW145" s="817"/>
      <c r="SGX145" s="817"/>
      <c r="SGY145" s="817"/>
      <c r="SGZ145" s="817"/>
      <c r="SHA145" s="817"/>
      <c r="SHB145" s="817"/>
      <c r="SHC145" s="817"/>
      <c r="SHD145" s="817"/>
      <c r="SHE145" s="817"/>
      <c r="SHF145" s="817"/>
      <c r="SHG145" s="817"/>
      <c r="SHH145" s="817"/>
      <c r="SHI145" s="817"/>
      <c r="SHJ145" s="817"/>
      <c r="SHK145" s="817"/>
      <c r="SHL145" s="817"/>
      <c r="SHM145" s="817"/>
      <c r="SHN145" s="817"/>
      <c r="SHO145" s="817"/>
      <c r="SHP145" s="817"/>
      <c r="SHQ145" s="817"/>
      <c r="SHR145" s="817"/>
      <c r="SHS145" s="817"/>
      <c r="SHT145" s="817"/>
      <c r="SHU145" s="817"/>
      <c r="SHV145" s="817"/>
      <c r="SHW145" s="817"/>
      <c r="SHX145" s="817"/>
      <c r="SHY145" s="817"/>
      <c r="SHZ145" s="817"/>
      <c r="SIA145" s="817"/>
      <c r="SIB145" s="817"/>
      <c r="SIC145" s="817"/>
      <c r="SID145" s="817"/>
      <c r="SIE145" s="817"/>
      <c r="SIF145" s="817"/>
      <c r="SIG145" s="817"/>
      <c r="SIH145" s="817"/>
      <c r="SII145" s="817"/>
      <c r="SIJ145" s="817"/>
      <c r="SIK145" s="817"/>
      <c r="SIL145" s="817"/>
      <c r="SIM145" s="817"/>
      <c r="SIN145" s="817"/>
      <c r="SIO145" s="817"/>
      <c r="SIP145" s="817"/>
      <c r="SIQ145" s="817"/>
      <c r="SIR145" s="817"/>
      <c r="SIS145" s="817"/>
      <c r="SIT145" s="817"/>
      <c r="SIU145" s="817"/>
      <c r="SIV145" s="817"/>
      <c r="SIW145" s="817"/>
      <c r="SIX145" s="817"/>
      <c r="SIY145" s="817"/>
      <c r="SIZ145" s="817"/>
      <c r="SJA145" s="817"/>
      <c r="SJB145" s="817"/>
      <c r="SJC145" s="817"/>
      <c r="SJD145" s="817"/>
      <c r="SJE145" s="817"/>
      <c r="SJF145" s="817"/>
      <c r="SJG145" s="817"/>
      <c r="SJH145" s="817"/>
      <c r="SJI145" s="817"/>
      <c r="SJJ145" s="817"/>
      <c r="SJK145" s="817"/>
      <c r="SJL145" s="817"/>
      <c r="SJM145" s="817"/>
      <c r="SJN145" s="817"/>
      <c r="SJO145" s="817"/>
      <c r="SJP145" s="817"/>
      <c r="SJQ145" s="817"/>
      <c r="SJR145" s="817"/>
      <c r="SJS145" s="817"/>
      <c r="SJT145" s="817"/>
      <c r="SJU145" s="817"/>
      <c r="SJV145" s="817"/>
      <c r="SJW145" s="817"/>
      <c r="SJX145" s="817"/>
      <c r="SJY145" s="817"/>
      <c r="SJZ145" s="817"/>
      <c r="SKA145" s="817"/>
      <c r="SKB145" s="817"/>
      <c r="SKC145" s="817"/>
      <c r="SKD145" s="817"/>
      <c r="SKE145" s="817"/>
      <c r="SKF145" s="817"/>
      <c r="SKG145" s="817"/>
      <c r="SKH145" s="817"/>
      <c r="SKI145" s="817"/>
      <c r="SKJ145" s="817"/>
      <c r="SKK145" s="817"/>
      <c r="SKL145" s="817"/>
      <c r="SKM145" s="817"/>
      <c r="SKN145" s="817"/>
      <c r="SKO145" s="817"/>
      <c r="SKP145" s="817"/>
      <c r="SKQ145" s="817"/>
      <c r="SKR145" s="817"/>
      <c r="SKS145" s="817"/>
      <c r="SKT145" s="817"/>
      <c r="SKU145" s="817"/>
      <c r="SKV145" s="817"/>
      <c r="SKW145" s="817"/>
      <c r="SKX145" s="817"/>
      <c r="SKY145" s="817"/>
      <c r="SKZ145" s="817"/>
      <c r="SLA145" s="817"/>
      <c r="SLB145" s="817"/>
      <c r="SLC145" s="817"/>
      <c r="SLD145" s="817"/>
      <c r="SLE145" s="817"/>
      <c r="SLF145" s="817"/>
      <c r="SLG145" s="817"/>
      <c r="SLH145" s="817"/>
      <c r="SLI145" s="817"/>
      <c r="SLJ145" s="817"/>
      <c r="SLK145" s="817"/>
      <c r="SLL145" s="817"/>
      <c r="SLM145" s="817"/>
      <c r="SLN145" s="817"/>
      <c r="SLO145" s="817"/>
      <c r="SLP145" s="817"/>
      <c r="SLQ145" s="817"/>
      <c r="SLR145" s="817"/>
      <c r="SLS145" s="817"/>
      <c r="SLT145" s="817"/>
      <c r="SLU145" s="817"/>
      <c r="SLV145" s="817"/>
      <c r="SLW145" s="817"/>
      <c r="SLX145" s="817"/>
      <c r="SLY145" s="817"/>
      <c r="SLZ145" s="817"/>
      <c r="SMA145" s="817"/>
      <c r="SMB145" s="817"/>
      <c r="SMC145" s="817"/>
      <c r="SMD145" s="817"/>
      <c r="SME145" s="817"/>
      <c r="SMF145" s="817"/>
      <c r="SMG145" s="817"/>
      <c r="SMH145" s="817"/>
      <c r="SMI145" s="817"/>
      <c r="SMJ145" s="817"/>
      <c r="SMK145" s="817"/>
      <c r="SML145" s="817"/>
      <c r="SMM145" s="817"/>
      <c r="SMN145" s="817"/>
      <c r="SMO145" s="817"/>
      <c r="SMP145" s="817"/>
      <c r="SMQ145" s="817"/>
      <c r="SMR145" s="817"/>
      <c r="SMS145" s="817"/>
      <c r="SMT145" s="817"/>
      <c r="SMU145" s="817"/>
      <c r="SMV145" s="817"/>
      <c r="SMW145" s="817"/>
      <c r="SMX145" s="817"/>
      <c r="SMY145" s="817"/>
      <c r="SMZ145" s="817"/>
      <c r="SNA145" s="817"/>
      <c r="SNB145" s="817"/>
      <c r="SNC145" s="817"/>
      <c r="SND145" s="817"/>
      <c r="SNE145" s="817"/>
      <c r="SNF145" s="817"/>
      <c r="SNG145" s="817"/>
      <c r="SNH145" s="817"/>
      <c r="SNI145" s="817"/>
      <c r="SNJ145" s="817"/>
      <c r="SNK145" s="817"/>
      <c r="SNL145" s="817"/>
      <c r="SNM145" s="817"/>
      <c r="SNN145" s="817"/>
      <c r="SNO145" s="817"/>
      <c r="SNP145" s="817"/>
      <c r="SNQ145" s="817"/>
      <c r="SNR145" s="817"/>
      <c r="SNS145" s="817"/>
      <c r="SNT145" s="817"/>
      <c r="SNU145" s="817"/>
      <c r="SNV145" s="817"/>
      <c r="SNW145" s="817"/>
      <c r="SNX145" s="817"/>
      <c r="SNY145" s="817"/>
      <c r="SNZ145" s="817"/>
      <c r="SOA145" s="817"/>
      <c r="SOB145" s="817"/>
      <c r="SOC145" s="817"/>
      <c r="SOD145" s="817"/>
      <c r="SOE145" s="817"/>
      <c r="SOF145" s="817"/>
      <c r="SOG145" s="817"/>
      <c r="SOH145" s="817"/>
      <c r="SOI145" s="817"/>
      <c r="SOJ145" s="817"/>
      <c r="SOK145" s="817"/>
      <c r="SOL145" s="817"/>
      <c r="SOM145" s="817"/>
      <c r="SON145" s="817"/>
      <c r="SOO145" s="817"/>
      <c r="SOP145" s="817"/>
      <c r="SOQ145" s="817"/>
      <c r="SOR145" s="817"/>
      <c r="SOS145" s="817"/>
      <c r="SOT145" s="817"/>
      <c r="SOU145" s="817"/>
      <c r="SOV145" s="817"/>
      <c r="SOW145" s="817"/>
      <c r="SOX145" s="817"/>
      <c r="SOY145" s="817"/>
      <c r="SOZ145" s="817"/>
      <c r="SPA145" s="817"/>
      <c r="SPB145" s="817"/>
      <c r="SPC145" s="817"/>
      <c r="SPD145" s="817"/>
      <c r="SPE145" s="817"/>
      <c r="SPF145" s="817"/>
      <c r="SPG145" s="817"/>
      <c r="SPH145" s="817"/>
      <c r="SPI145" s="817"/>
      <c r="SPJ145" s="817"/>
      <c r="SPK145" s="817"/>
      <c r="SPL145" s="817"/>
      <c r="SPM145" s="817"/>
      <c r="SPN145" s="817"/>
      <c r="SPO145" s="817"/>
      <c r="SPP145" s="817"/>
      <c r="SPQ145" s="817"/>
      <c r="SPR145" s="817"/>
      <c r="SPS145" s="817"/>
      <c r="SPT145" s="817"/>
      <c r="SPU145" s="817"/>
      <c r="SPV145" s="817"/>
      <c r="SPW145" s="817"/>
      <c r="SPX145" s="817"/>
      <c r="SPY145" s="817"/>
      <c r="SPZ145" s="817"/>
      <c r="SQA145" s="817"/>
      <c r="SQB145" s="817"/>
      <c r="SQC145" s="817"/>
      <c r="SQD145" s="817"/>
      <c r="SQE145" s="817"/>
      <c r="SQF145" s="817"/>
      <c r="SQG145" s="817"/>
      <c r="SQH145" s="817"/>
      <c r="SQI145" s="817"/>
      <c r="SQJ145" s="817"/>
      <c r="SQK145" s="817"/>
      <c r="SQL145" s="817"/>
      <c r="SQM145" s="817"/>
      <c r="SQN145" s="817"/>
      <c r="SQO145" s="817"/>
      <c r="SQP145" s="817"/>
      <c r="SQQ145" s="817"/>
      <c r="SQR145" s="817"/>
      <c r="SQS145" s="817"/>
      <c r="SQT145" s="817"/>
      <c r="SQU145" s="817"/>
      <c r="SQV145" s="817"/>
      <c r="SQW145" s="817"/>
      <c r="SQX145" s="817"/>
      <c r="SQY145" s="817"/>
      <c r="SQZ145" s="817"/>
      <c r="SRA145" s="817"/>
      <c r="SRB145" s="817"/>
      <c r="SRC145" s="817"/>
      <c r="SRD145" s="817"/>
      <c r="SRE145" s="817"/>
      <c r="SRF145" s="817"/>
      <c r="SRG145" s="817"/>
      <c r="SRH145" s="817"/>
      <c r="SRI145" s="817"/>
      <c r="SRJ145" s="817"/>
      <c r="SRK145" s="817"/>
      <c r="SRL145" s="817"/>
      <c r="SRM145" s="817"/>
      <c r="SRN145" s="817"/>
      <c r="SRO145" s="817"/>
      <c r="SRP145" s="817"/>
      <c r="SRQ145" s="817"/>
      <c r="SRR145" s="817"/>
      <c r="SRS145" s="817"/>
      <c r="SRT145" s="817"/>
      <c r="SRU145" s="817"/>
      <c r="SRV145" s="817"/>
      <c r="SRW145" s="817"/>
      <c r="SRX145" s="817"/>
      <c r="SRY145" s="817"/>
      <c r="SRZ145" s="817"/>
      <c r="SSA145" s="817"/>
      <c r="SSB145" s="817"/>
      <c r="SSC145" s="817"/>
      <c r="SSD145" s="817"/>
      <c r="SSE145" s="817"/>
      <c r="SSF145" s="817"/>
      <c r="SSG145" s="817"/>
      <c r="SSH145" s="817"/>
      <c r="SSI145" s="817"/>
      <c r="SSJ145" s="817"/>
      <c r="SSK145" s="817"/>
      <c r="SSL145" s="817"/>
      <c r="SSM145" s="817"/>
      <c r="SSN145" s="817"/>
      <c r="SSO145" s="817"/>
      <c r="SSP145" s="817"/>
      <c r="SSQ145" s="817"/>
      <c r="SSR145" s="817"/>
      <c r="SSS145" s="817"/>
      <c r="SST145" s="817"/>
      <c r="SSU145" s="817"/>
      <c r="SSV145" s="817"/>
      <c r="SSW145" s="817"/>
      <c r="SSX145" s="817"/>
      <c r="SSY145" s="817"/>
      <c r="SSZ145" s="817"/>
      <c r="STA145" s="817"/>
      <c r="STB145" s="817"/>
      <c r="STC145" s="817"/>
      <c r="STD145" s="817"/>
      <c r="STE145" s="817"/>
      <c r="STF145" s="817"/>
      <c r="STG145" s="817"/>
      <c r="STH145" s="817"/>
      <c r="STI145" s="817"/>
      <c r="STJ145" s="817"/>
      <c r="STK145" s="817"/>
      <c r="STL145" s="817"/>
      <c r="STM145" s="817"/>
      <c r="STN145" s="817"/>
      <c r="STO145" s="817"/>
      <c r="STP145" s="817"/>
      <c r="STQ145" s="817"/>
      <c r="STR145" s="817"/>
      <c r="STS145" s="817"/>
      <c r="STT145" s="817"/>
      <c r="STU145" s="817"/>
      <c r="STV145" s="817"/>
      <c r="STW145" s="817"/>
      <c r="STX145" s="817"/>
      <c r="STY145" s="817"/>
      <c r="STZ145" s="817"/>
      <c r="SUA145" s="817"/>
      <c r="SUB145" s="817"/>
      <c r="SUC145" s="817"/>
      <c r="SUD145" s="817"/>
      <c r="SUE145" s="817"/>
      <c r="SUF145" s="817"/>
      <c r="SUG145" s="817"/>
      <c r="SUH145" s="817"/>
      <c r="SUI145" s="817"/>
      <c r="SUJ145" s="817"/>
      <c r="SUK145" s="817"/>
      <c r="SUL145" s="817"/>
      <c r="SUM145" s="817"/>
      <c r="SUN145" s="817"/>
      <c r="SUO145" s="817"/>
      <c r="SUP145" s="817"/>
      <c r="SUQ145" s="817"/>
      <c r="SUR145" s="817"/>
      <c r="SUS145" s="817"/>
      <c r="SUT145" s="817"/>
      <c r="SUU145" s="817"/>
      <c r="SUV145" s="817"/>
      <c r="SUW145" s="817"/>
      <c r="SUX145" s="817"/>
      <c r="SUY145" s="817"/>
      <c r="SUZ145" s="817"/>
      <c r="SVA145" s="817"/>
      <c r="SVB145" s="817"/>
      <c r="SVC145" s="817"/>
      <c r="SVD145" s="817"/>
      <c r="SVE145" s="817"/>
      <c r="SVF145" s="817"/>
      <c r="SVG145" s="817"/>
      <c r="SVH145" s="817"/>
      <c r="SVI145" s="817"/>
      <c r="SVJ145" s="817"/>
      <c r="SVK145" s="817"/>
      <c r="SVL145" s="817"/>
      <c r="SVM145" s="817"/>
      <c r="SVN145" s="817"/>
      <c r="SVO145" s="817"/>
      <c r="SVP145" s="817"/>
      <c r="SVQ145" s="817"/>
      <c r="SVR145" s="817"/>
      <c r="SVS145" s="817"/>
      <c r="SVT145" s="817"/>
      <c r="SVU145" s="817"/>
      <c r="SVV145" s="817"/>
      <c r="SVW145" s="817"/>
      <c r="SVX145" s="817"/>
      <c r="SVY145" s="817"/>
      <c r="SVZ145" s="817"/>
      <c r="SWA145" s="817"/>
      <c r="SWB145" s="817"/>
      <c r="SWC145" s="817"/>
      <c r="SWD145" s="817"/>
      <c r="SWE145" s="817"/>
      <c r="SWF145" s="817"/>
      <c r="SWG145" s="817"/>
      <c r="SWH145" s="817"/>
      <c r="SWI145" s="817"/>
      <c r="SWJ145" s="817"/>
      <c r="SWK145" s="817"/>
      <c r="SWL145" s="817"/>
      <c r="SWM145" s="817"/>
      <c r="SWN145" s="817"/>
      <c r="SWO145" s="817"/>
      <c r="SWP145" s="817"/>
      <c r="SWQ145" s="817"/>
      <c r="SWR145" s="817"/>
      <c r="SWS145" s="817"/>
      <c r="SWT145" s="817"/>
      <c r="SWU145" s="817"/>
      <c r="SWV145" s="817"/>
      <c r="SWW145" s="817"/>
      <c r="SWX145" s="817"/>
      <c r="SWY145" s="817"/>
      <c r="SWZ145" s="817"/>
      <c r="SXA145" s="817"/>
      <c r="SXB145" s="817"/>
      <c r="SXC145" s="817"/>
      <c r="SXD145" s="817"/>
      <c r="SXE145" s="817"/>
      <c r="SXF145" s="817"/>
      <c r="SXG145" s="817"/>
      <c r="SXH145" s="817"/>
      <c r="SXI145" s="817"/>
      <c r="SXJ145" s="817"/>
      <c r="SXK145" s="817"/>
      <c r="SXL145" s="817"/>
      <c r="SXM145" s="817"/>
      <c r="SXN145" s="817"/>
      <c r="SXO145" s="817"/>
      <c r="SXP145" s="817"/>
      <c r="SXQ145" s="817"/>
      <c r="SXR145" s="817"/>
      <c r="SXS145" s="817"/>
      <c r="SXT145" s="817"/>
      <c r="SXU145" s="817"/>
      <c r="SXV145" s="817"/>
      <c r="SXW145" s="817"/>
      <c r="SXX145" s="817"/>
      <c r="SXY145" s="817"/>
      <c r="SXZ145" s="817"/>
      <c r="SYA145" s="817"/>
      <c r="SYB145" s="817"/>
      <c r="SYC145" s="817"/>
      <c r="SYD145" s="817"/>
      <c r="SYE145" s="817"/>
      <c r="SYF145" s="817"/>
      <c r="SYG145" s="817"/>
      <c r="SYH145" s="817"/>
      <c r="SYI145" s="817"/>
      <c r="SYJ145" s="817"/>
      <c r="SYK145" s="817"/>
      <c r="SYL145" s="817"/>
      <c r="SYM145" s="817"/>
      <c r="SYN145" s="817"/>
      <c r="SYO145" s="817"/>
      <c r="SYP145" s="817"/>
      <c r="SYQ145" s="817"/>
      <c r="SYR145" s="817"/>
      <c r="SYS145" s="817"/>
      <c r="SYT145" s="817"/>
      <c r="SYU145" s="817"/>
      <c r="SYV145" s="817"/>
      <c r="SYW145" s="817"/>
      <c r="SYX145" s="817"/>
      <c r="SYY145" s="817"/>
      <c r="SYZ145" s="817"/>
      <c r="SZA145" s="817"/>
      <c r="SZB145" s="817"/>
      <c r="SZC145" s="817"/>
      <c r="SZD145" s="817"/>
      <c r="SZE145" s="817"/>
      <c r="SZF145" s="817"/>
      <c r="SZG145" s="817"/>
      <c r="SZH145" s="817"/>
      <c r="SZI145" s="817"/>
      <c r="SZJ145" s="817"/>
      <c r="SZK145" s="817"/>
      <c r="SZL145" s="817"/>
      <c r="SZM145" s="817"/>
      <c r="SZN145" s="817"/>
      <c r="SZO145" s="817"/>
      <c r="SZP145" s="817"/>
      <c r="SZQ145" s="817"/>
      <c r="SZR145" s="817"/>
      <c r="SZS145" s="817"/>
      <c r="SZT145" s="817"/>
      <c r="SZU145" s="817"/>
      <c r="SZV145" s="817"/>
      <c r="SZW145" s="817"/>
      <c r="SZX145" s="817"/>
      <c r="SZY145" s="817"/>
      <c r="SZZ145" s="817"/>
      <c r="TAA145" s="817"/>
      <c r="TAB145" s="817"/>
      <c r="TAC145" s="817"/>
      <c r="TAD145" s="817"/>
      <c r="TAE145" s="817"/>
      <c r="TAF145" s="817"/>
      <c r="TAG145" s="817"/>
      <c r="TAH145" s="817"/>
      <c r="TAI145" s="817"/>
      <c r="TAJ145" s="817"/>
      <c r="TAK145" s="817"/>
      <c r="TAL145" s="817"/>
      <c r="TAM145" s="817"/>
      <c r="TAN145" s="817"/>
      <c r="TAO145" s="817"/>
      <c r="TAP145" s="817"/>
      <c r="TAQ145" s="817"/>
      <c r="TAR145" s="817"/>
      <c r="TAS145" s="817"/>
      <c r="TAT145" s="817"/>
      <c r="TAU145" s="817"/>
      <c r="TAV145" s="817"/>
      <c r="TAW145" s="817"/>
      <c r="TAX145" s="817"/>
      <c r="TAY145" s="817"/>
      <c r="TAZ145" s="817"/>
      <c r="TBA145" s="817"/>
      <c r="TBB145" s="817"/>
      <c r="TBC145" s="817"/>
      <c r="TBD145" s="817"/>
      <c r="TBE145" s="817"/>
      <c r="TBF145" s="817"/>
      <c r="TBG145" s="817"/>
      <c r="TBH145" s="817"/>
      <c r="TBI145" s="817"/>
      <c r="TBJ145" s="817"/>
      <c r="TBK145" s="817"/>
      <c r="TBL145" s="817"/>
      <c r="TBM145" s="817"/>
      <c r="TBN145" s="817"/>
      <c r="TBO145" s="817"/>
      <c r="TBP145" s="817"/>
      <c r="TBQ145" s="817"/>
      <c r="TBR145" s="817"/>
      <c r="TBS145" s="817"/>
      <c r="TBT145" s="817"/>
      <c r="TBU145" s="817"/>
      <c r="TBV145" s="817"/>
      <c r="TBW145" s="817"/>
      <c r="TBX145" s="817"/>
      <c r="TBY145" s="817"/>
      <c r="TBZ145" s="817"/>
      <c r="TCA145" s="817"/>
      <c r="TCB145" s="817"/>
      <c r="TCC145" s="817"/>
      <c r="TCD145" s="817"/>
      <c r="TCE145" s="817"/>
      <c r="TCF145" s="817"/>
      <c r="TCG145" s="817"/>
      <c r="TCH145" s="817"/>
      <c r="TCI145" s="817"/>
      <c r="TCJ145" s="817"/>
      <c r="TCK145" s="817"/>
      <c r="TCL145" s="817"/>
      <c r="TCM145" s="817"/>
      <c r="TCN145" s="817"/>
      <c r="TCO145" s="817"/>
      <c r="TCP145" s="817"/>
      <c r="TCQ145" s="817"/>
      <c r="TCR145" s="817"/>
      <c r="TCS145" s="817"/>
      <c r="TCT145" s="817"/>
      <c r="TCU145" s="817"/>
      <c r="TCV145" s="817"/>
      <c r="TCW145" s="817"/>
      <c r="TCX145" s="817"/>
      <c r="TCY145" s="817"/>
      <c r="TCZ145" s="817"/>
      <c r="TDA145" s="817"/>
      <c r="TDB145" s="817"/>
      <c r="TDC145" s="817"/>
      <c r="TDD145" s="817"/>
      <c r="TDE145" s="817"/>
      <c r="TDF145" s="817"/>
      <c r="TDG145" s="817"/>
      <c r="TDH145" s="817"/>
      <c r="TDI145" s="817"/>
      <c r="TDJ145" s="817"/>
      <c r="TDK145" s="817"/>
      <c r="TDL145" s="817"/>
      <c r="TDM145" s="817"/>
      <c r="TDN145" s="817"/>
      <c r="TDO145" s="817"/>
      <c r="TDP145" s="817"/>
      <c r="TDQ145" s="817"/>
      <c r="TDR145" s="817"/>
      <c r="TDS145" s="817"/>
      <c r="TDT145" s="817"/>
      <c r="TDU145" s="817"/>
      <c r="TDV145" s="817"/>
      <c r="TDW145" s="817"/>
      <c r="TDX145" s="817"/>
      <c r="TDY145" s="817"/>
      <c r="TDZ145" s="817"/>
      <c r="TEA145" s="817"/>
      <c r="TEB145" s="817"/>
      <c r="TEC145" s="817"/>
      <c r="TED145" s="817"/>
      <c r="TEE145" s="817"/>
      <c r="TEF145" s="817"/>
      <c r="TEG145" s="817"/>
      <c r="TEH145" s="817"/>
      <c r="TEI145" s="817"/>
      <c r="TEJ145" s="817"/>
      <c r="TEK145" s="817"/>
      <c r="TEL145" s="817"/>
      <c r="TEM145" s="817"/>
      <c r="TEN145" s="817"/>
      <c r="TEO145" s="817"/>
      <c r="TEP145" s="817"/>
      <c r="TEQ145" s="817"/>
      <c r="TER145" s="817"/>
      <c r="TES145" s="817"/>
      <c r="TET145" s="817"/>
      <c r="TEU145" s="817"/>
      <c r="TEV145" s="817"/>
      <c r="TEW145" s="817"/>
      <c r="TEX145" s="817"/>
      <c r="TEY145" s="817"/>
      <c r="TEZ145" s="817"/>
      <c r="TFA145" s="817"/>
      <c r="TFB145" s="817"/>
      <c r="TFC145" s="817"/>
      <c r="TFD145" s="817"/>
      <c r="TFE145" s="817"/>
      <c r="TFF145" s="817"/>
      <c r="TFG145" s="817"/>
      <c r="TFH145" s="817"/>
      <c r="TFI145" s="817"/>
      <c r="TFJ145" s="817"/>
      <c r="TFK145" s="817"/>
      <c r="TFL145" s="817"/>
      <c r="TFM145" s="817"/>
      <c r="TFN145" s="817"/>
      <c r="TFO145" s="817"/>
      <c r="TFP145" s="817"/>
      <c r="TFQ145" s="817"/>
      <c r="TFR145" s="817"/>
      <c r="TFS145" s="817"/>
      <c r="TFT145" s="817"/>
      <c r="TFU145" s="817"/>
      <c r="TFV145" s="817"/>
      <c r="TFW145" s="817"/>
      <c r="TFX145" s="817"/>
      <c r="TFY145" s="817"/>
      <c r="TFZ145" s="817"/>
      <c r="TGA145" s="817"/>
      <c r="TGB145" s="817"/>
      <c r="TGC145" s="817"/>
      <c r="TGD145" s="817"/>
      <c r="TGE145" s="817"/>
      <c r="TGF145" s="817"/>
      <c r="TGG145" s="817"/>
      <c r="TGH145" s="817"/>
      <c r="TGI145" s="817"/>
      <c r="TGJ145" s="817"/>
      <c r="TGK145" s="817"/>
      <c r="TGL145" s="817"/>
      <c r="TGM145" s="817"/>
      <c r="TGN145" s="817"/>
      <c r="TGO145" s="817"/>
      <c r="TGP145" s="817"/>
      <c r="TGQ145" s="817"/>
      <c r="TGR145" s="817"/>
      <c r="TGS145" s="817"/>
      <c r="TGT145" s="817"/>
      <c r="TGU145" s="817"/>
      <c r="TGV145" s="817"/>
      <c r="TGW145" s="817"/>
      <c r="TGX145" s="817"/>
      <c r="TGY145" s="817"/>
      <c r="TGZ145" s="817"/>
      <c r="THA145" s="817"/>
      <c r="THB145" s="817"/>
      <c r="THC145" s="817"/>
      <c r="THD145" s="817"/>
      <c r="THE145" s="817"/>
      <c r="THF145" s="817"/>
      <c r="THG145" s="817"/>
      <c r="THH145" s="817"/>
      <c r="THI145" s="817"/>
      <c r="THJ145" s="817"/>
      <c r="THK145" s="817"/>
      <c r="THL145" s="817"/>
      <c r="THM145" s="817"/>
      <c r="THN145" s="817"/>
      <c r="THO145" s="817"/>
      <c r="THP145" s="817"/>
      <c r="THQ145" s="817"/>
      <c r="THR145" s="817"/>
      <c r="THS145" s="817"/>
      <c r="THT145" s="817"/>
      <c r="THU145" s="817"/>
      <c r="THV145" s="817"/>
      <c r="THW145" s="817"/>
      <c r="THX145" s="817"/>
      <c r="THY145" s="817"/>
      <c r="THZ145" s="817"/>
      <c r="TIA145" s="817"/>
      <c r="TIB145" s="817"/>
      <c r="TIC145" s="817"/>
      <c r="TID145" s="817"/>
      <c r="TIE145" s="817"/>
      <c r="TIF145" s="817"/>
      <c r="TIG145" s="817"/>
      <c r="TIH145" s="817"/>
      <c r="TII145" s="817"/>
      <c r="TIJ145" s="817"/>
      <c r="TIK145" s="817"/>
      <c r="TIL145" s="817"/>
      <c r="TIM145" s="817"/>
      <c r="TIN145" s="817"/>
      <c r="TIO145" s="817"/>
      <c r="TIP145" s="817"/>
      <c r="TIQ145" s="817"/>
      <c r="TIR145" s="817"/>
      <c r="TIS145" s="817"/>
      <c r="TIT145" s="817"/>
      <c r="TIU145" s="817"/>
      <c r="TIV145" s="817"/>
      <c r="TIW145" s="817"/>
      <c r="TIX145" s="817"/>
      <c r="TIY145" s="817"/>
      <c r="TIZ145" s="817"/>
      <c r="TJA145" s="817"/>
      <c r="TJB145" s="817"/>
      <c r="TJC145" s="817"/>
      <c r="TJD145" s="817"/>
      <c r="TJE145" s="817"/>
      <c r="TJF145" s="817"/>
      <c r="TJG145" s="817"/>
      <c r="TJH145" s="817"/>
      <c r="TJI145" s="817"/>
      <c r="TJJ145" s="817"/>
      <c r="TJK145" s="817"/>
      <c r="TJL145" s="817"/>
      <c r="TJM145" s="817"/>
      <c r="TJN145" s="817"/>
      <c r="TJO145" s="817"/>
      <c r="TJP145" s="817"/>
      <c r="TJQ145" s="817"/>
      <c r="TJR145" s="817"/>
      <c r="TJS145" s="817"/>
      <c r="TJT145" s="817"/>
      <c r="TJU145" s="817"/>
      <c r="TJV145" s="817"/>
      <c r="TJW145" s="817"/>
      <c r="TJX145" s="817"/>
      <c r="TJY145" s="817"/>
      <c r="TJZ145" s="817"/>
      <c r="TKA145" s="817"/>
      <c r="TKB145" s="817"/>
      <c r="TKC145" s="817"/>
      <c r="TKD145" s="817"/>
      <c r="TKE145" s="817"/>
      <c r="TKF145" s="817"/>
      <c r="TKG145" s="817"/>
      <c r="TKH145" s="817"/>
      <c r="TKI145" s="817"/>
      <c r="TKJ145" s="817"/>
      <c r="TKK145" s="817"/>
      <c r="TKL145" s="817"/>
      <c r="TKM145" s="817"/>
      <c r="TKN145" s="817"/>
      <c r="TKO145" s="817"/>
      <c r="TKP145" s="817"/>
      <c r="TKQ145" s="817"/>
      <c r="TKR145" s="817"/>
      <c r="TKS145" s="817"/>
      <c r="TKT145" s="817"/>
      <c r="TKU145" s="817"/>
      <c r="TKV145" s="817"/>
      <c r="TKW145" s="817"/>
      <c r="TKX145" s="817"/>
      <c r="TKY145" s="817"/>
      <c r="TKZ145" s="817"/>
      <c r="TLA145" s="817"/>
      <c r="TLB145" s="817"/>
      <c r="TLC145" s="817"/>
      <c r="TLD145" s="817"/>
      <c r="TLE145" s="817"/>
      <c r="TLF145" s="817"/>
      <c r="TLG145" s="817"/>
      <c r="TLH145" s="817"/>
      <c r="TLI145" s="817"/>
      <c r="TLJ145" s="817"/>
      <c r="TLK145" s="817"/>
      <c r="TLL145" s="817"/>
      <c r="TLM145" s="817"/>
      <c r="TLN145" s="817"/>
      <c r="TLO145" s="817"/>
      <c r="TLP145" s="817"/>
      <c r="TLQ145" s="817"/>
      <c r="TLR145" s="817"/>
      <c r="TLS145" s="817"/>
      <c r="TLT145" s="817"/>
      <c r="TLU145" s="817"/>
      <c r="TLV145" s="817"/>
      <c r="TLW145" s="817"/>
      <c r="TLX145" s="817"/>
      <c r="TLY145" s="817"/>
      <c r="TLZ145" s="817"/>
      <c r="TMA145" s="817"/>
      <c r="TMB145" s="817"/>
      <c r="TMC145" s="817"/>
      <c r="TMD145" s="817"/>
      <c r="TME145" s="817"/>
      <c r="TMF145" s="817"/>
      <c r="TMG145" s="817"/>
      <c r="TMH145" s="817"/>
      <c r="TMI145" s="817"/>
      <c r="TMJ145" s="817"/>
      <c r="TMK145" s="817"/>
      <c r="TML145" s="817"/>
      <c r="TMM145" s="817"/>
      <c r="TMN145" s="817"/>
      <c r="TMO145" s="817"/>
      <c r="TMP145" s="817"/>
      <c r="TMQ145" s="817"/>
      <c r="TMR145" s="817"/>
      <c r="TMS145" s="817"/>
      <c r="TMT145" s="817"/>
      <c r="TMU145" s="817"/>
      <c r="TMV145" s="817"/>
      <c r="TMW145" s="817"/>
      <c r="TMX145" s="817"/>
      <c r="TMY145" s="817"/>
      <c r="TMZ145" s="817"/>
      <c r="TNA145" s="817"/>
      <c r="TNB145" s="817"/>
      <c r="TNC145" s="817"/>
      <c r="TND145" s="817"/>
      <c r="TNE145" s="817"/>
      <c r="TNF145" s="817"/>
      <c r="TNG145" s="817"/>
      <c r="TNH145" s="817"/>
      <c r="TNI145" s="817"/>
      <c r="TNJ145" s="817"/>
      <c r="TNK145" s="817"/>
      <c r="TNL145" s="817"/>
      <c r="TNM145" s="817"/>
      <c r="TNN145" s="817"/>
      <c r="TNO145" s="817"/>
      <c r="TNP145" s="817"/>
      <c r="TNQ145" s="817"/>
      <c r="TNR145" s="817"/>
      <c r="TNS145" s="817"/>
      <c r="TNT145" s="817"/>
      <c r="TNU145" s="817"/>
      <c r="TNV145" s="817"/>
      <c r="TNW145" s="817"/>
      <c r="TNX145" s="817"/>
      <c r="TNY145" s="817"/>
      <c r="TNZ145" s="817"/>
      <c r="TOA145" s="817"/>
      <c r="TOB145" s="817"/>
      <c r="TOC145" s="817"/>
      <c r="TOD145" s="817"/>
      <c r="TOE145" s="817"/>
      <c r="TOF145" s="817"/>
      <c r="TOG145" s="817"/>
      <c r="TOH145" s="817"/>
      <c r="TOI145" s="817"/>
      <c r="TOJ145" s="817"/>
      <c r="TOK145" s="817"/>
      <c r="TOL145" s="817"/>
      <c r="TOM145" s="817"/>
      <c r="TON145" s="817"/>
      <c r="TOO145" s="817"/>
      <c r="TOP145" s="817"/>
      <c r="TOQ145" s="817"/>
      <c r="TOR145" s="817"/>
      <c r="TOS145" s="817"/>
      <c r="TOT145" s="817"/>
      <c r="TOU145" s="817"/>
      <c r="TOV145" s="817"/>
      <c r="TOW145" s="817"/>
      <c r="TOX145" s="817"/>
      <c r="TOY145" s="817"/>
      <c r="TOZ145" s="817"/>
      <c r="TPA145" s="817"/>
      <c r="TPB145" s="817"/>
      <c r="TPC145" s="817"/>
      <c r="TPD145" s="817"/>
      <c r="TPE145" s="817"/>
      <c r="TPF145" s="817"/>
      <c r="TPG145" s="817"/>
      <c r="TPH145" s="817"/>
      <c r="TPI145" s="817"/>
      <c r="TPJ145" s="817"/>
      <c r="TPK145" s="817"/>
      <c r="TPL145" s="817"/>
      <c r="TPM145" s="817"/>
      <c r="TPN145" s="817"/>
      <c r="TPO145" s="817"/>
      <c r="TPP145" s="817"/>
      <c r="TPQ145" s="817"/>
      <c r="TPR145" s="817"/>
      <c r="TPS145" s="817"/>
      <c r="TPT145" s="817"/>
      <c r="TPU145" s="817"/>
      <c r="TPV145" s="817"/>
      <c r="TPW145" s="817"/>
      <c r="TPX145" s="817"/>
      <c r="TPY145" s="817"/>
      <c r="TPZ145" s="817"/>
      <c r="TQA145" s="817"/>
      <c r="TQB145" s="817"/>
      <c r="TQC145" s="817"/>
      <c r="TQD145" s="817"/>
      <c r="TQE145" s="817"/>
      <c r="TQF145" s="817"/>
      <c r="TQG145" s="817"/>
      <c r="TQH145" s="817"/>
      <c r="TQI145" s="817"/>
      <c r="TQJ145" s="817"/>
      <c r="TQK145" s="817"/>
      <c r="TQL145" s="817"/>
      <c r="TQM145" s="817"/>
      <c r="TQN145" s="817"/>
      <c r="TQO145" s="817"/>
      <c r="TQP145" s="817"/>
      <c r="TQQ145" s="817"/>
      <c r="TQR145" s="817"/>
      <c r="TQS145" s="817"/>
      <c r="TQT145" s="817"/>
      <c r="TQU145" s="817"/>
      <c r="TQV145" s="817"/>
      <c r="TQW145" s="817"/>
      <c r="TQX145" s="817"/>
      <c r="TQY145" s="817"/>
      <c r="TQZ145" s="817"/>
      <c r="TRA145" s="817"/>
      <c r="TRB145" s="817"/>
      <c r="TRC145" s="817"/>
      <c r="TRD145" s="817"/>
      <c r="TRE145" s="817"/>
      <c r="TRF145" s="817"/>
      <c r="TRG145" s="817"/>
      <c r="TRH145" s="817"/>
      <c r="TRI145" s="817"/>
      <c r="TRJ145" s="817"/>
      <c r="TRK145" s="817"/>
      <c r="TRL145" s="817"/>
      <c r="TRM145" s="817"/>
      <c r="TRN145" s="817"/>
      <c r="TRO145" s="817"/>
      <c r="TRP145" s="817"/>
      <c r="TRQ145" s="817"/>
      <c r="TRR145" s="817"/>
      <c r="TRS145" s="817"/>
      <c r="TRT145" s="817"/>
      <c r="TRU145" s="817"/>
      <c r="TRV145" s="817"/>
      <c r="TRW145" s="817"/>
      <c r="TRX145" s="817"/>
      <c r="TRY145" s="817"/>
      <c r="TRZ145" s="817"/>
      <c r="TSA145" s="817"/>
      <c r="TSB145" s="817"/>
      <c r="TSC145" s="817"/>
      <c r="TSD145" s="817"/>
      <c r="TSE145" s="817"/>
      <c r="TSF145" s="817"/>
      <c r="TSG145" s="817"/>
      <c r="TSH145" s="817"/>
      <c r="TSI145" s="817"/>
      <c r="TSJ145" s="817"/>
      <c r="TSK145" s="817"/>
      <c r="TSL145" s="817"/>
      <c r="TSM145" s="817"/>
      <c r="TSN145" s="817"/>
      <c r="TSO145" s="817"/>
      <c r="TSP145" s="817"/>
      <c r="TSQ145" s="817"/>
      <c r="TSR145" s="817"/>
      <c r="TSS145" s="817"/>
      <c r="TST145" s="817"/>
      <c r="TSU145" s="817"/>
      <c r="TSV145" s="817"/>
      <c r="TSW145" s="817"/>
      <c r="TSX145" s="817"/>
      <c r="TSY145" s="817"/>
      <c r="TSZ145" s="817"/>
      <c r="TTA145" s="817"/>
      <c r="TTB145" s="817"/>
      <c r="TTC145" s="817"/>
      <c r="TTD145" s="817"/>
      <c r="TTE145" s="817"/>
      <c r="TTF145" s="817"/>
      <c r="TTG145" s="817"/>
      <c r="TTH145" s="817"/>
      <c r="TTI145" s="817"/>
      <c r="TTJ145" s="817"/>
      <c r="TTK145" s="817"/>
      <c r="TTL145" s="817"/>
      <c r="TTM145" s="817"/>
      <c r="TTN145" s="817"/>
      <c r="TTO145" s="817"/>
      <c r="TTP145" s="817"/>
      <c r="TTQ145" s="817"/>
      <c r="TTR145" s="817"/>
      <c r="TTS145" s="817"/>
      <c r="TTT145" s="817"/>
      <c r="TTU145" s="817"/>
      <c r="TTV145" s="817"/>
      <c r="TTW145" s="817"/>
      <c r="TTX145" s="817"/>
      <c r="TTY145" s="817"/>
      <c r="TTZ145" s="817"/>
      <c r="TUA145" s="817"/>
      <c r="TUB145" s="817"/>
      <c r="TUC145" s="817"/>
      <c r="TUD145" s="817"/>
      <c r="TUE145" s="817"/>
      <c r="TUF145" s="817"/>
      <c r="TUG145" s="817"/>
      <c r="TUH145" s="817"/>
      <c r="TUI145" s="817"/>
      <c r="TUJ145" s="817"/>
      <c r="TUK145" s="817"/>
      <c r="TUL145" s="817"/>
      <c r="TUM145" s="817"/>
      <c r="TUN145" s="817"/>
      <c r="TUO145" s="817"/>
      <c r="TUP145" s="817"/>
      <c r="TUQ145" s="817"/>
      <c r="TUR145" s="817"/>
      <c r="TUS145" s="817"/>
      <c r="TUT145" s="817"/>
      <c r="TUU145" s="817"/>
      <c r="TUV145" s="817"/>
      <c r="TUW145" s="817"/>
      <c r="TUX145" s="817"/>
      <c r="TUY145" s="817"/>
      <c r="TUZ145" s="817"/>
      <c r="TVA145" s="817"/>
      <c r="TVB145" s="817"/>
      <c r="TVC145" s="817"/>
      <c r="TVD145" s="817"/>
      <c r="TVE145" s="817"/>
      <c r="TVF145" s="817"/>
      <c r="TVG145" s="817"/>
      <c r="TVH145" s="817"/>
      <c r="TVI145" s="817"/>
      <c r="TVJ145" s="817"/>
      <c r="TVK145" s="817"/>
      <c r="TVL145" s="817"/>
      <c r="TVM145" s="817"/>
      <c r="TVN145" s="817"/>
      <c r="TVO145" s="817"/>
      <c r="TVP145" s="817"/>
      <c r="TVQ145" s="817"/>
      <c r="TVR145" s="817"/>
      <c r="TVS145" s="817"/>
      <c r="TVT145" s="817"/>
      <c r="TVU145" s="817"/>
      <c r="TVV145" s="817"/>
      <c r="TVW145" s="817"/>
      <c r="TVX145" s="817"/>
      <c r="TVY145" s="817"/>
      <c r="TVZ145" s="817"/>
      <c r="TWA145" s="817"/>
      <c r="TWB145" s="817"/>
      <c r="TWC145" s="817"/>
      <c r="TWD145" s="817"/>
      <c r="TWE145" s="817"/>
      <c r="TWF145" s="817"/>
      <c r="TWG145" s="817"/>
      <c r="TWH145" s="817"/>
      <c r="TWI145" s="817"/>
      <c r="TWJ145" s="817"/>
      <c r="TWK145" s="817"/>
      <c r="TWL145" s="817"/>
      <c r="TWM145" s="817"/>
      <c r="TWN145" s="817"/>
      <c r="TWO145" s="817"/>
      <c r="TWP145" s="817"/>
      <c r="TWQ145" s="817"/>
      <c r="TWR145" s="817"/>
      <c r="TWS145" s="817"/>
      <c r="TWT145" s="817"/>
      <c r="TWU145" s="817"/>
      <c r="TWV145" s="817"/>
      <c r="TWW145" s="817"/>
      <c r="TWX145" s="817"/>
      <c r="TWY145" s="817"/>
      <c r="TWZ145" s="817"/>
      <c r="TXA145" s="817"/>
      <c r="TXB145" s="817"/>
      <c r="TXC145" s="817"/>
      <c r="TXD145" s="817"/>
      <c r="TXE145" s="817"/>
      <c r="TXF145" s="817"/>
      <c r="TXG145" s="817"/>
      <c r="TXH145" s="817"/>
      <c r="TXI145" s="817"/>
      <c r="TXJ145" s="817"/>
      <c r="TXK145" s="817"/>
      <c r="TXL145" s="817"/>
      <c r="TXM145" s="817"/>
      <c r="TXN145" s="817"/>
      <c r="TXO145" s="817"/>
      <c r="TXP145" s="817"/>
      <c r="TXQ145" s="817"/>
      <c r="TXR145" s="817"/>
      <c r="TXS145" s="817"/>
      <c r="TXT145" s="817"/>
      <c r="TXU145" s="817"/>
      <c r="TXV145" s="817"/>
      <c r="TXW145" s="817"/>
      <c r="TXX145" s="817"/>
      <c r="TXY145" s="817"/>
      <c r="TXZ145" s="817"/>
      <c r="TYA145" s="817"/>
      <c r="TYB145" s="817"/>
      <c r="TYC145" s="817"/>
      <c r="TYD145" s="817"/>
      <c r="TYE145" s="817"/>
      <c r="TYF145" s="817"/>
      <c r="TYG145" s="817"/>
      <c r="TYH145" s="817"/>
      <c r="TYI145" s="817"/>
      <c r="TYJ145" s="817"/>
      <c r="TYK145" s="817"/>
      <c r="TYL145" s="817"/>
      <c r="TYM145" s="817"/>
      <c r="TYN145" s="817"/>
      <c r="TYO145" s="817"/>
      <c r="TYP145" s="817"/>
      <c r="TYQ145" s="817"/>
      <c r="TYR145" s="817"/>
      <c r="TYS145" s="817"/>
      <c r="TYT145" s="817"/>
      <c r="TYU145" s="817"/>
      <c r="TYV145" s="817"/>
      <c r="TYW145" s="817"/>
      <c r="TYX145" s="817"/>
      <c r="TYY145" s="817"/>
      <c r="TYZ145" s="817"/>
      <c r="TZA145" s="817"/>
      <c r="TZB145" s="817"/>
      <c r="TZC145" s="817"/>
      <c r="TZD145" s="817"/>
      <c r="TZE145" s="817"/>
      <c r="TZF145" s="817"/>
      <c r="TZG145" s="817"/>
      <c r="TZH145" s="817"/>
      <c r="TZI145" s="817"/>
      <c r="TZJ145" s="817"/>
      <c r="TZK145" s="817"/>
      <c r="TZL145" s="817"/>
      <c r="TZM145" s="817"/>
      <c r="TZN145" s="817"/>
      <c r="TZO145" s="817"/>
      <c r="TZP145" s="817"/>
      <c r="TZQ145" s="817"/>
      <c r="TZR145" s="817"/>
      <c r="TZS145" s="817"/>
      <c r="TZT145" s="817"/>
      <c r="TZU145" s="817"/>
      <c r="TZV145" s="817"/>
      <c r="TZW145" s="817"/>
      <c r="TZX145" s="817"/>
      <c r="TZY145" s="817"/>
      <c r="TZZ145" s="817"/>
      <c r="UAA145" s="817"/>
      <c r="UAB145" s="817"/>
      <c r="UAC145" s="817"/>
      <c r="UAD145" s="817"/>
      <c r="UAE145" s="817"/>
      <c r="UAF145" s="817"/>
      <c r="UAG145" s="817"/>
      <c r="UAH145" s="817"/>
      <c r="UAI145" s="817"/>
      <c r="UAJ145" s="817"/>
      <c r="UAK145" s="817"/>
      <c r="UAL145" s="817"/>
      <c r="UAM145" s="817"/>
      <c r="UAN145" s="817"/>
      <c r="UAO145" s="817"/>
      <c r="UAP145" s="817"/>
      <c r="UAQ145" s="817"/>
      <c r="UAR145" s="817"/>
      <c r="UAS145" s="817"/>
      <c r="UAT145" s="817"/>
      <c r="UAU145" s="817"/>
      <c r="UAV145" s="817"/>
      <c r="UAW145" s="817"/>
      <c r="UAX145" s="817"/>
      <c r="UAY145" s="817"/>
      <c r="UAZ145" s="817"/>
      <c r="UBA145" s="817"/>
      <c r="UBB145" s="817"/>
      <c r="UBC145" s="817"/>
      <c r="UBD145" s="817"/>
      <c r="UBE145" s="817"/>
      <c r="UBF145" s="817"/>
      <c r="UBG145" s="817"/>
      <c r="UBH145" s="817"/>
      <c r="UBI145" s="817"/>
      <c r="UBJ145" s="817"/>
      <c r="UBK145" s="817"/>
      <c r="UBL145" s="817"/>
      <c r="UBM145" s="817"/>
      <c r="UBN145" s="817"/>
      <c r="UBO145" s="817"/>
      <c r="UBP145" s="817"/>
      <c r="UBQ145" s="817"/>
      <c r="UBR145" s="817"/>
      <c r="UBS145" s="817"/>
      <c r="UBT145" s="817"/>
      <c r="UBU145" s="817"/>
      <c r="UBV145" s="817"/>
      <c r="UBW145" s="817"/>
      <c r="UBX145" s="817"/>
      <c r="UBY145" s="817"/>
      <c r="UBZ145" s="817"/>
      <c r="UCA145" s="817"/>
      <c r="UCB145" s="817"/>
      <c r="UCC145" s="817"/>
      <c r="UCD145" s="817"/>
      <c r="UCE145" s="817"/>
      <c r="UCF145" s="817"/>
      <c r="UCG145" s="817"/>
      <c r="UCH145" s="817"/>
      <c r="UCI145" s="817"/>
      <c r="UCJ145" s="817"/>
      <c r="UCK145" s="817"/>
      <c r="UCL145" s="817"/>
      <c r="UCM145" s="817"/>
      <c r="UCN145" s="817"/>
      <c r="UCO145" s="817"/>
      <c r="UCP145" s="817"/>
      <c r="UCQ145" s="817"/>
      <c r="UCR145" s="817"/>
      <c r="UCS145" s="817"/>
      <c r="UCT145" s="817"/>
      <c r="UCU145" s="817"/>
      <c r="UCV145" s="817"/>
      <c r="UCW145" s="817"/>
      <c r="UCX145" s="817"/>
      <c r="UCY145" s="817"/>
      <c r="UCZ145" s="817"/>
      <c r="UDA145" s="817"/>
      <c r="UDB145" s="817"/>
      <c r="UDC145" s="817"/>
      <c r="UDD145" s="817"/>
      <c r="UDE145" s="817"/>
      <c r="UDF145" s="817"/>
      <c r="UDG145" s="817"/>
      <c r="UDH145" s="817"/>
      <c r="UDI145" s="817"/>
      <c r="UDJ145" s="817"/>
      <c r="UDK145" s="817"/>
      <c r="UDL145" s="817"/>
      <c r="UDM145" s="817"/>
      <c r="UDN145" s="817"/>
      <c r="UDO145" s="817"/>
      <c r="UDP145" s="817"/>
      <c r="UDQ145" s="817"/>
      <c r="UDR145" s="817"/>
      <c r="UDS145" s="817"/>
      <c r="UDT145" s="817"/>
      <c r="UDU145" s="817"/>
      <c r="UDV145" s="817"/>
      <c r="UDW145" s="817"/>
      <c r="UDX145" s="817"/>
      <c r="UDY145" s="817"/>
      <c r="UDZ145" s="817"/>
      <c r="UEA145" s="817"/>
      <c r="UEB145" s="817"/>
      <c r="UEC145" s="817"/>
      <c r="UED145" s="817"/>
      <c r="UEE145" s="817"/>
      <c r="UEF145" s="817"/>
      <c r="UEG145" s="817"/>
      <c r="UEH145" s="817"/>
      <c r="UEI145" s="817"/>
      <c r="UEJ145" s="817"/>
      <c r="UEK145" s="817"/>
      <c r="UEL145" s="817"/>
      <c r="UEM145" s="817"/>
      <c r="UEN145" s="817"/>
      <c r="UEO145" s="817"/>
      <c r="UEP145" s="817"/>
      <c r="UEQ145" s="817"/>
      <c r="UER145" s="817"/>
      <c r="UES145" s="817"/>
      <c r="UET145" s="817"/>
      <c r="UEU145" s="817"/>
      <c r="UEV145" s="817"/>
      <c r="UEW145" s="817"/>
      <c r="UEX145" s="817"/>
      <c r="UEY145" s="817"/>
      <c r="UEZ145" s="817"/>
      <c r="UFA145" s="817"/>
      <c r="UFB145" s="817"/>
      <c r="UFC145" s="817"/>
      <c r="UFD145" s="817"/>
      <c r="UFE145" s="817"/>
      <c r="UFF145" s="817"/>
      <c r="UFG145" s="817"/>
      <c r="UFH145" s="817"/>
      <c r="UFI145" s="817"/>
      <c r="UFJ145" s="817"/>
      <c r="UFK145" s="817"/>
      <c r="UFL145" s="817"/>
      <c r="UFM145" s="817"/>
      <c r="UFN145" s="817"/>
      <c r="UFO145" s="817"/>
      <c r="UFP145" s="817"/>
      <c r="UFQ145" s="817"/>
      <c r="UFR145" s="817"/>
      <c r="UFS145" s="817"/>
      <c r="UFT145" s="817"/>
      <c r="UFU145" s="817"/>
      <c r="UFV145" s="817"/>
      <c r="UFW145" s="817"/>
      <c r="UFX145" s="817"/>
      <c r="UFY145" s="817"/>
      <c r="UFZ145" s="817"/>
      <c r="UGA145" s="817"/>
      <c r="UGB145" s="817"/>
      <c r="UGC145" s="817"/>
      <c r="UGD145" s="817"/>
      <c r="UGE145" s="817"/>
      <c r="UGF145" s="817"/>
      <c r="UGG145" s="817"/>
      <c r="UGH145" s="817"/>
      <c r="UGI145" s="817"/>
      <c r="UGJ145" s="817"/>
      <c r="UGK145" s="817"/>
      <c r="UGL145" s="817"/>
      <c r="UGM145" s="817"/>
      <c r="UGN145" s="817"/>
      <c r="UGO145" s="817"/>
      <c r="UGP145" s="817"/>
      <c r="UGQ145" s="817"/>
      <c r="UGR145" s="817"/>
      <c r="UGS145" s="817"/>
      <c r="UGT145" s="817"/>
      <c r="UGU145" s="817"/>
      <c r="UGV145" s="817"/>
      <c r="UGW145" s="817"/>
      <c r="UGX145" s="817"/>
      <c r="UGY145" s="817"/>
      <c r="UGZ145" s="817"/>
      <c r="UHA145" s="817"/>
      <c r="UHB145" s="817"/>
      <c r="UHC145" s="817"/>
      <c r="UHD145" s="817"/>
      <c r="UHE145" s="817"/>
      <c r="UHF145" s="817"/>
      <c r="UHG145" s="817"/>
      <c r="UHH145" s="817"/>
      <c r="UHI145" s="817"/>
      <c r="UHJ145" s="817"/>
      <c r="UHK145" s="817"/>
      <c r="UHL145" s="817"/>
      <c r="UHM145" s="817"/>
      <c r="UHN145" s="817"/>
      <c r="UHO145" s="817"/>
      <c r="UHP145" s="817"/>
      <c r="UHQ145" s="817"/>
      <c r="UHR145" s="817"/>
      <c r="UHS145" s="817"/>
      <c r="UHT145" s="817"/>
      <c r="UHU145" s="817"/>
      <c r="UHV145" s="817"/>
      <c r="UHW145" s="817"/>
      <c r="UHX145" s="817"/>
      <c r="UHY145" s="817"/>
      <c r="UHZ145" s="817"/>
      <c r="UIA145" s="817"/>
      <c r="UIB145" s="817"/>
      <c r="UIC145" s="817"/>
      <c r="UID145" s="817"/>
      <c r="UIE145" s="817"/>
      <c r="UIF145" s="817"/>
      <c r="UIG145" s="817"/>
      <c r="UIH145" s="817"/>
      <c r="UII145" s="817"/>
      <c r="UIJ145" s="817"/>
      <c r="UIK145" s="817"/>
      <c r="UIL145" s="817"/>
      <c r="UIM145" s="817"/>
      <c r="UIN145" s="817"/>
      <c r="UIO145" s="817"/>
      <c r="UIP145" s="817"/>
      <c r="UIQ145" s="817"/>
      <c r="UIR145" s="817"/>
      <c r="UIS145" s="817"/>
      <c r="UIT145" s="817"/>
      <c r="UIU145" s="817"/>
      <c r="UIV145" s="817"/>
      <c r="UIW145" s="817"/>
      <c r="UIX145" s="817"/>
      <c r="UIY145" s="817"/>
      <c r="UIZ145" s="817"/>
      <c r="UJA145" s="817"/>
      <c r="UJB145" s="817"/>
      <c r="UJC145" s="817"/>
      <c r="UJD145" s="817"/>
      <c r="UJE145" s="817"/>
      <c r="UJF145" s="817"/>
      <c r="UJG145" s="817"/>
      <c r="UJH145" s="817"/>
      <c r="UJI145" s="817"/>
      <c r="UJJ145" s="817"/>
      <c r="UJK145" s="817"/>
      <c r="UJL145" s="817"/>
      <c r="UJM145" s="817"/>
      <c r="UJN145" s="817"/>
      <c r="UJO145" s="817"/>
      <c r="UJP145" s="817"/>
      <c r="UJQ145" s="817"/>
      <c r="UJR145" s="817"/>
      <c r="UJS145" s="817"/>
      <c r="UJT145" s="817"/>
      <c r="UJU145" s="817"/>
      <c r="UJV145" s="817"/>
      <c r="UJW145" s="817"/>
      <c r="UJX145" s="817"/>
      <c r="UJY145" s="817"/>
      <c r="UJZ145" s="817"/>
      <c r="UKA145" s="817"/>
      <c r="UKB145" s="817"/>
      <c r="UKC145" s="817"/>
      <c r="UKD145" s="817"/>
      <c r="UKE145" s="817"/>
      <c r="UKF145" s="817"/>
      <c r="UKG145" s="817"/>
      <c r="UKH145" s="817"/>
      <c r="UKI145" s="817"/>
      <c r="UKJ145" s="817"/>
      <c r="UKK145" s="817"/>
      <c r="UKL145" s="817"/>
      <c r="UKM145" s="817"/>
      <c r="UKN145" s="817"/>
      <c r="UKO145" s="817"/>
      <c r="UKP145" s="817"/>
      <c r="UKQ145" s="817"/>
      <c r="UKR145" s="817"/>
      <c r="UKS145" s="817"/>
      <c r="UKT145" s="817"/>
      <c r="UKU145" s="817"/>
      <c r="UKV145" s="817"/>
      <c r="UKW145" s="817"/>
      <c r="UKX145" s="817"/>
      <c r="UKY145" s="817"/>
      <c r="UKZ145" s="817"/>
      <c r="ULA145" s="817"/>
      <c r="ULB145" s="817"/>
      <c r="ULC145" s="817"/>
      <c r="ULD145" s="817"/>
      <c r="ULE145" s="817"/>
      <c r="ULF145" s="817"/>
      <c r="ULG145" s="817"/>
      <c r="ULH145" s="817"/>
      <c r="ULI145" s="817"/>
      <c r="ULJ145" s="817"/>
      <c r="ULK145" s="817"/>
      <c r="ULL145" s="817"/>
      <c r="ULM145" s="817"/>
      <c r="ULN145" s="817"/>
      <c r="ULO145" s="817"/>
      <c r="ULP145" s="817"/>
      <c r="ULQ145" s="817"/>
      <c r="ULR145" s="817"/>
      <c r="ULS145" s="817"/>
      <c r="ULT145" s="817"/>
      <c r="ULU145" s="817"/>
      <c r="ULV145" s="817"/>
      <c r="ULW145" s="817"/>
      <c r="ULX145" s="817"/>
      <c r="ULY145" s="817"/>
      <c r="ULZ145" s="817"/>
      <c r="UMA145" s="817"/>
      <c r="UMB145" s="817"/>
      <c r="UMC145" s="817"/>
      <c r="UMD145" s="817"/>
      <c r="UME145" s="817"/>
      <c r="UMF145" s="817"/>
      <c r="UMG145" s="817"/>
      <c r="UMH145" s="817"/>
      <c r="UMI145" s="817"/>
      <c r="UMJ145" s="817"/>
      <c r="UMK145" s="817"/>
      <c r="UML145" s="817"/>
      <c r="UMM145" s="817"/>
      <c r="UMN145" s="817"/>
      <c r="UMO145" s="817"/>
      <c r="UMP145" s="817"/>
      <c r="UMQ145" s="817"/>
      <c r="UMR145" s="817"/>
      <c r="UMS145" s="817"/>
      <c r="UMT145" s="817"/>
      <c r="UMU145" s="817"/>
      <c r="UMV145" s="817"/>
      <c r="UMW145" s="817"/>
      <c r="UMX145" s="817"/>
      <c r="UMY145" s="817"/>
      <c r="UMZ145" s="817"/>
      <c r="UNA145" s="817"/>
      <c r="UNB145" s="817"/>
      <c r="UNC145" s="817"/>
      <c r="UND145" s="817"/>
      <c r="UNE145" s="817"/>
      <c r="UNF145" s="817"/>
      <c r="UNG145" s="817"/>
      <c r="UNH145" s="817"/>
      <c r="UNI145" s="817"/>
      <c r="UNJ145" s="817"/>
      <c r="UNK145" s="817"/>
      <c r="UNL145" s="817"/>
      <c r="UNM145" s="817"/>
      <c r="UNN145" s="817"/>
      <c r="UNO145" s="817"/>
      <c r="UNP145" s="817"/>
      <c r="UNQ145" s="817"/>
      <c r="UNR145" s="817"/>
      <c r="UNS145" s="817"/>
      <c r="UNT145" s="817"/>
      <c r="UNU145" s="817"/>
      <c r="UNV145" s="817"/>
      <c r="UNW145" s="817"/>
      <c r="UNX145" s="817"/>
      <c r="UNY145" s="817"/>
      <c r="UNZ145" s="817"/>
      <c r="UOA145" s="817"/>
      <c r="UOB145" s="817"/>
      <c r="UOC145" s="817"/>
      <c r="UOD145" s="817"/>
      <c r="UOE145" s="817"/>
      <c r="UOF145" s="817"/>
      <c r="UOG145" s="817"/>
      <c r="UOH145" s="817"/>
      <c r="UOI145" s="817"/>
      <c r="UOJ145" s="817"/>
      <c r="UOK145" s="817"/>
      <c r="UOL145" s="817"/>
      <c r="UOM145" s="817"/>
      <c r="UON145" s="817"/>
      <c r="UOO145" s="817"/>
      <c r="UOP145" s="817"/>
      <c r="UOQ145" s="817"/>
      <c r="UOR145" s="817"/>
      <c r="UOS145" s="817"/>
      <c r="UOT145" s="817"/>
      <c r="UOU145" s="817"/>
      <c r="UOV145" s="817"/>
      <c r="UOW145" s="817"/>
      <c r="UOX145" s="817"/>
      <c r="UOY145" s="817"/>
      <c r="UOZ145" s="817"/>
      <c r="UPA145" s="817"/>
      <c r="UPB145" s="817"/>
      <c r="UPC145" s="817"/>
      <c r="UPD145" s="817"/>
      <c r="UPE145" s="817"/>
      <c r="UPF145" s="817"/>
      <c r="UPG145" s="817"/>
      <c r="UPH145" s="817"/>
      <c r="UPI145" s="817"/>
      <c r="UPJ145" s="817"/>
      <c r="UPK145" s="817"/>
      <c r="UPL145" s="817"/>
      <c r="UPM145" s="817"/>
      <c r="UPN145" s="817"/>
      <c r="UPO145" s="817"/>
      <c r="UPP145" s="817"/>
      <c r="UPQ145" s="817"/>
      <c r="UPR145" s="817"/>
      <c r="UPS145" s="817"/>
      <c r="UPT145" s="817"/>
      <c r="UPU145" s="817"/>
      <c r="UPV145" s="817"/>
      <c r="UPW145" s="817"/>
      <c r="UPX145" s="817"/>
      <c r="UPY145" s="817"/>
      <c r="UPZ145" s="817"/>
      <c r="UQA145" s="817"/>
      <c r="UQB145" s="817"/>
      <c r="UQC145" s="817"/>
      <c r="UQD145" s="817"/>
      <c r="UQE145" s="817"/>
      <c r="UQF145" s="817"/>
      <c r="UQG145" s="817"/>
      <c r="UQH145" s="817"/>
      <c r="UQI145" s="817"/>
      <c r="UQJ145" s="817"/>
      <c r="UQK145" s="817"/>
      <c r="UQL145" s="817"/>
      <c r="UQM145" s="817"/>
      <c r="UQN145" s="817"/>
      <c r="UQO145" s="817"/>
      <c r="UQP145" s="817"/>
      <c r="UQQ145" s="817"/>
      <c r="UQR145" s="817"/>
      <c r="UQS145" s="817"/>
      <c r="UQT145" s="817"/>
      <c r="UQU145" s="817"/>
      <c r="UQV145" s="817"/>
      <c r="UQW145" s="817"/>
      <c r="UQX145" s="817"/>
      <c r="UQY145" s="817"/>
      <c r="UQZ145" s="817"/>
      <c r="URA145" s="817"/>
      <c r="URB145" s="817"/>
      <c r="URC145" s="817"/>
      <c r="URD145" s="817"/>
      <c r="URE145" s="817"/>
      <c r="URF145" s="817"/>
      <c r="URG145" s="817"/>
      <c r="URH145" s="817"/>
      <c r="URI145" s="817"/>
      <c r="URJ145" s="817"/>
      <c r="URK145" s="817"/>
      <c r="URL145" s="817"/>
      <c r="URM145" s="817"/>
      <c r="URN145" s="817"/>
      <c r="URO145" s="817"/>
      <c r="URP145" s="817"/>
      <c r="URQ145" s="817"/>
      <c r="URR145" s="817"/>
      <c r="URS145" s="817"/>
      <c r="URT145" s="817"/>
      <c r="URU145" s="817"/>
      <c r="URV145" s="817"/>
      <c r="URW145" s="817"/>
      <c r="URX145" s="817"/>
      <c r="URY145" s="817"/>
      <c r="URZ145" s="817"/>
      <c r="USA145" s="817"/>
      <c r="USB145" s="817"/>
      <c r="USC145" s="817"/>
      <c r="USD145" s="817"/>
      <c r="USE145" s="817"/>
      <c r="USF145" s="817"/>
      <c r="USG145" s="817"/>
      <c r="USH145" s="817"/>
      <c r="USI145" s="817"/>
      <c r="USJ145" s="817"/>
      <c r="USK145" s="817"/>
      <c r="USL145" s="817"/>
      <c r="USM145" s="817"/>
      <c r="USN145" s="817"/>
      <c r="USO145" s="817"/>
      <c r="USP145" s="817"/>
      <c r="USQ145" s="817"/>
      <c r="USR145" s="817"/>
      <c r="USS145" s="817"/>
      <c r="UST145" s="817"/>
      <c r="USU145" s="817"/>
      <c r="USV145" s="817"/>
      <c r="USW145" s="817"/>
      <c r="USX145" s="817"/>
      <c r="USY145" s="817"/>
      <c r="USZ145" s="817"/>
      <c r="UTA145" s="817"/>
      <c r="UTB145" s="817"/>
      <c r="UTC145" s="817"/>
      <c r="UTD145" s="817"/>
      <c r="UTE145" s="817"/>
      <c r="UTF145" s="817"/>
      <c r="UTG145" s="817"/>
      <c r="UTH145" s="817"/>
      <c r="UTI145" s="817"/>
      <c r="UTJ145" s="817"/>
      <c r="UTK145" s="817"/>
      <c r="UTL145" s="817"/>
      <c r="UTM145" s="817"/>
      <c r="UTN145" s="817"/>
      <c r="UTO145" s="817"/>
      <c r="UTP145" s="817"/>
      <c r="UTQ145" s="817"/>
      <c r="UTR145" s="817"/>
      <c r="UTS145" s="817"/>
      <c r="UTT145" s="817"/>
      <c r="UTU145" s="817"/>
      <c r="UTV145" s="817"/>
      <c r="UTW145" s="817"/>
      <c r="UTX145" s="817"/>
      <c r="UTY145" s="817"/>
      <c r="UTZ145" s="817"/>
      <c r="UUA145" s="817"/>
      <c r="UUB145" s="817"/>
      <c r="UUC145" s="817"/>
      <c r="UUD145" s="817"/>
      <c r="UUE145" s="817"/>
      <c r="UUF145" s="817"/>
      <c r="UUG145" s="817"/>
      <c r="UUH145" s="817"/>
      <c r="UUI145" s="817"/>
      <c r="UUJ145" s="817"/>
      <c r="UUK145" s="817"/>
      <c r="UUL145" s="817"/>
      <c r="UUM145" s="817"/>
      <c r="UUN145" s="817"/>
      <c r="UUO145" s="817"/>
      <c r="UUP145" s="817"/>
      <c r="UUQ145" s="817"/>
      <c r="UUR145" s="817"/>
      <c r="UUS145" s="817"/>
      <c r="UUT145" s="817"/>
      <c r="UUU145" s="817"/>
      <c r="UUV145" s="817"/>
      <c r="UUW145" s="817"/>
      <c r="UUX145" s="817"/>
      <c r="UUY145" s="817"/>
      <c r="UUZ145" s="817"/>
      <c r="UVA145" s="817"/>
      <c r="UVB145" s="817"/>
      <c r="UVC145" s="817"/>
      <c r="UVD145" s="817"/>
      <c r="UVE145" s="817"/>
      <c r="UVF145" s="817"/>
      <c r="UVG145" s="817"/>
      <c r="UVH145" s="817"/>
      <c r="UVI145" s="817"/>
      <c r="UVJ145" s="817"/>
      <c r="UVK145" s="817"/>
      <c r="UVL145" s="817"/>
      <c r="UVM145" s="817"/>
      <c r="UVN145" s="817"/>
      <c r="UVO145" s="817"/>
      <c r="UVP145" s="817"/>
      <c r="UVQ145" s="817"/>
      <c r="UVR145" s="817"/>
      <c r="UVS145" s="817"/>
      <c r="UVT145" s="817"/>
      <c r="UVU145" s="817"/>
      <c r="UVV145" s="817"/>
      <c r="UVW145" s="817"/>
      <c r="UVX145" s="817"/>
      <c r="UVY145" s="817"/>
      <c r="UVZ145" s="817"/>
      <c r="UWA145" s="817"/>
      <c r="UWB145" s="817"/>
      <c r="UWC145" s="817"/>
      <c r="UWD145" s="817"/>
      <c r="UWE145" s="817"/>
      <c r="UWF145" s="817"/>
      <c r="UWG145" s="817"/>
      <c r="UWH145" s="817"/>
      <c r="UWI145" s="817"/>
      <c r="UWJ145" s="817"/>
      <c r="UWK145" s="817"/>
      <c r="UWL145" s="817"/>
      <c r="UWM145" s="817"/>
      <c r="UWN145" s="817"/>
      <c r="UWO145" s="817"/>
      <c r="UWP145" s="817"/>
      <c r="UWQ145" s="817"/>
      <c r="UWR145" s="817"/>
      <c r="UWS145" s="817"/>
      <c r="UWT145" s="817"/>
      <c r="UWU145" s="817"/>
      <c r="UWV145" s="817"/>
      <c r="UWW145" s="817"/>
      <c r="UWX145" s="817"/>
      <c r="UWY145" s="817"/>
      <c r="UWZ145" s="817"/>
      <c r="UXA145" s="817"/>
      <c r="UXB145" s="817"/>
      <c r="UXC145" s="817"/>
      <c r="UXD145" s="817"/>
      <c r="UXE145" s="817"/>
      <c r="UXF145" s="817"/>
      <c r="UXG145" s="817"/>
      <c r="UXH145" s="817"/>
      <c r="UXI145" s="817"/>
      <c r="UXJ145" s="817"/>
      <c r="UXK145" s="817"/>
      <c r="UXL145" s="817"/>
      <c r="UXM145" s="817"/>
      <c r="UXN145" s="817"/>
      <c r="UXO145" s="817"/>
      <c r="UXP145" s="817"/>
      <c r="UXQ145" s="817"/>
      <c r="UXR145" s="817"/>
      <c r="UXS145" s="817"/>
      <c r="UXT145" s="817"/>
      <c r="UXU145" s="817"/>
      <c r="UXV145" s="817"/>
      <c r="UXW145" s="817"/>
      <c r="UXX145" s="817"/>
      <c r="UXY145" s="817"/>
      <c r="UXZ145" s="817"/>
      <c r="UYA145" s="817"/>
      <c r="UYB145" s="817"/>
      <c r="UYC145" s="817"/>
      <c r="UYD145" s="817"/>
      <c r="UYE145" s="817"/>
      <c r="UYF145" s="817"/>
      <c r="UYG145" s="817"/>
      <c r="UYH145" s="817"/>
      <c r="UYI145" s="817"/>
      <c r="UYJ145" s="817"/>
      <c r="UYK145" s="817"/>
      <c r="UYL145" s="817"/>
      <c r="UYM145" s="817"/>
      <c r="UYN145" s="817"/>
      <c r="UYO145" s="817"/>
      <c r="UYP145" s="817"/>
      <c r="UYQ145" s="817"/>
      <c r="UYR145" s="817"/>
      <c r="UYS145" s="817"/>
      <c r="UYT145" s="817"/>
      <c r="UYU145" s="817"/>
      <c r="UYV145" s="817"/>
      <c r="UYW145" s="817"/>
      <c r="UYX145" s="817"/>
      <c r="UYY145" s="817"/>
      <c r="UYZ145" s="817"/>
      <c r="UZA145" s="817"/>
      <c r="UZB145" s="817"/>
      <c r="UZC145" s="817"/>
      <c r="UZD145" s="817"/>
      <c r="UZE145" s="817"/>
      <c r="UZF145" s="817"/>
      <c r="UZG145" s="817"/>
      <c r="UZH145" s="817"/>
      <c r="UZI145" s="817"/>
      <c r="UZJ145" s="817"/>
      <c r="UZK145" s="817"/>
      <c r="UZL145" s="817"/>
      <c r="UZM145" s="817"/>
      <c r="UZN145" s="817"/>
      <c r="UZO145" s="817"/>
      <c r="UZP145" s="817"/>
      <c r="UZQ145" s="817"/>
      <c r="UZR145" s="817"/>
      <c r="UZS145" s="817"/>
      <c r="UZT145" s="817"/>
      <c r="UZU145" s="817"/>
      <c r="UZV145" s="817"/>
      <c r="UZW145" s="817"/>
      <c r="UZX145" s="817"/>
      <c r="UZY145" s="817"/>
      <c r="UZZ145" s="817"/>
      <c r="VAA145" s="817"/>
      <c r="VAB145" s="817"/>
      <c r="VAC145" s="817"/>
      <c r="VAD145" s="817"/>
      <c r="VAE145" s="817"/>
      <c r="VAF145" s="817"/>
      <c r="VAG145" s="817"/>
      <c r="VAH145" s="817"/>
      <c r="VAI145" s="817"/>
      <c r="VAJ145" s="817"/>
      <c r="VAK145" s="817"/>
      <c r="VAL145" s="817"/>
      <c r="VAM145" s="817"/>
      <c r="VAN145" s="817"/>
      <c r="VAO145" s="817"/>
      <c r="VAP145" s="817"/>
      <c r="VAQ145" s="817"/>
      <c r="VAR145" s="817"/>
      <c r="VAS145" s="817"/>
      <c r="VAT145" s="817"/>
      <c r="VAU145" s="817"/>
      <c r="VAV145" s="817"/>
      <c r="VAW145" s="817"/>
      <c r="VAX145" s="817"/>
      <c r="VAY145" s="817"/>
      <c r="VAZ145" s="817"/>
      <c r="VBA145" s="817"/>
      <c r="VBB145" s="817"/>
      <c r="VBC145" s="817"/>
      <c r="VBD145" s="817"/>
      <c r="VBE145" s="817"/>
      <c r="VBF145" s="817"/>
      <c r="VBG145" s="817"/>
      <c r="VBH145" s="817"/>
      <c r="VBI145" s="817"/>
      <c r="VBJ145" s="817"/>
      <c r="VBK145" s="817"/>
      <c r="VBL145" s="817"/>
      <c r="VBM145" s="817"/>
      <c r="VBN145" s="817"/>
      <c r="VBO145" s="817"/>
      <c r="VBP145" s="817"/>
      <c r="VBQ145" s="817"/>
      <c r="VBR145" s="817"/>
      <c r="VBS145" s="817"/>
      <c r="VBT145" s="817"/>
      <c r="VBU145" s="817"/>
      <c r="VBV145" s="817"/>
      <c r="VBW145" s="817"/>
      <c r="VBX145" s="817"/>
      <c r="VBY145" s="817"/>
      <c r="VBZ145" s="817"/>
      <c r="VCA145" s="817"/>
      <c r="VCB145" s="817"/>
      <c r="VCC145" s="817"/>
      <c r="VCD145" s="817"/>
      <c r="VCE145" s="817"/>
      <c r="VCF145" s="817"/>
      <c r="VCG145" s="817"/>
      <c r="VCH145" s="817"/>
      <c r="VCI145" s="817"/>
      <c r="VCJ145" s="817"/>
      <c r="VCK145" s="817"/>
      <c r="VCL145" s="817"/>
      <c r="VCM145" s="817"/>
      <c r="VCN145" s="817"/>
      <c r="VCO145" s="817"/>
      <c r="VCP145" s="817"/>
      <c r="VCQ145" s="817"/>
      <c r="VCR145" s="817"/>
      <c r="VCS145" s="817"/>
      <c r="VCT145" s="817"/>
      <c r="VCU145" s="817"/>
      <c r="VCV145" s="817"/>
      <c r="VCW145" s="817"/>
      <c r="VCX145" s="817"/>
      <c r="VCY145" s="817"/>
      <c r="VCZ145" s="817"/>
      <c r="VDA145" s="817"/>
      <c r="VDB145" s="817"/>
      <c r="VDC145" s="817"/>
      <c r="VDD145" s="817"/>
      <c r="VDE145" s="817"/>
      <c r="VDF145" s="817"/>
      <c r="VDG145" s="817"/>
      <c r="VDH145" s="817"/>
      <c r="VDI145" s="817"/>
      <c r="VDJ145" s="817"/>
      <c r="VDK145" s="817"/>
      <c r="VDL145" s="817"/>
      <c r="VDM145" s="817"/>
      <c r="VDN145" s="817"/>
      <c r="VDO145" s="817"/>
      <c r="VDP145" s="817"/>
      <c r="VDQ145" s="817"/>
      <c r="VDR145" s="817"/>
      <c r="VDS145" s="817"/>
      <c r="VDT145" s="817"/>
      <c r="VDU145" s="817"/>
      <c r="VDV145" s="817"/>
      <c r="VDW145" s="817"/>
      <c r="VDX145" s="817"/>
      <c r="VDY145" s="817"/>
      <c r="VDZ145" s="817"/>
      <c r="VEA145" s="817"/>
      <c r="VEB145" s="817"/>
      <c r="VEC145" s="817"/>
      <c r="VED145" s="817"/>
      <c r="VEE145" s="817"/>
      <c r="VEF145" s="817"/>
      <c r="VEG145" s="817"/>
      <c r="VEH145" s="817"/>
      <c r="VEI145" s="817"/>
      <c r="VEJ145" s="817"/>
      <c r="VEK145" s="817"/>
      <c r="VEL145" s="817"/>
      <c r="VEM145" s="817"/>
      <c r="VEN145" s="817"/>
      <c r="VEO145" s="817"/>
      <c r="VEP145" s="817"/>
      <c r="VEQ145" s="817"/>
      <c r="VER145" s="817"/>
      <c r="VES145" s="817"/>
      <c r="VET145" s="817"/>
      <c r="VEU145" s="817"/>
      <c r="VEV145" s="817"/>
      <c r="VEW145" s="817"/>
      <c r="VEX145" s="817"/>
      <c r="VEY145" s="817"/>
      <c r="VEZ145" s="817"/>
      <c r="VFA145" s="817"/>
      <c r="VFB145" s="817"/>
      <c r="VFC145" s="817"/>
      <c r="VFD145" s="817"/>
      <c r="VFE145" s="817"/>
      <c r="VFF145" s="817"/>
      <c r="VFG145" s="817"/>
      <c r="VFH145" s="817"/>
      <c r="VFI145" s="817"/>
      <c r="VFJ145" s="817"/>
      <c r="VFK145" s="817"/>
      <c r="VFL145" s="817"/>
      <c r="VFM145" s="817"/>
      <c r="VFN145" s="817"/>
      <c r="VFO145" s="817"/>
      <c r="VFP145" s="817"/>
      <c r="VFQ145" s="817"/>
      <c r="VFR145" s="817"/>
      <c r="VFS145" s="817"/>
      <c r="VFT145" s="817"/>
      <c r="VFU145" s="817"/>
      <c r="VFV145" s="817"/>
      <c r="VFW145" s="817"/>
      <c r="VFX145" s="817"/>
      <c r="VFY145" s="817"/>
      <c r="VFZ145" s="817"/>
      <c r="VGA145" s="817"/>
      <c r="VGB145" s="817"/>
      <c r="VGC145" s="817"/>
      <c r="VGD145" s="817"/>
      <c r="VGE145" s="817"/>
      <c r="VGF145" s="817"/>
      <c r="VGG145" s="817"/>
      <c r="VGH145" s="817"/>
      <c r="VGI145" s="817"/>
      <c r="VGJ145" s="817"/>
      <c r="VGK145" s="817"/>
      <c r="VGL145" s="817"/>
      <c r="VGM145" s="817"/>
      <c r="VGN145" s="817"/>
      <c r="VGO145" s="817"/>
      <c r="VGP145" s="817"/>
      <c r="VGQ145" s="817"/>
      <c r="VGR145" s="817"/>
      <c r="VGS145" s="817"/>
      <c r="VGT145" s="817"/>
      <c r="VGU145" s="817"/>
      <c r="VGV145" s="817"/>
      <c r="VGW145" s="817"/>
      <c r="VGX145" s="817"/>
      <c r="VGY145" s="817"/>
      <c r="VGZ145" s="817"/>
      <c r="VHA145" s="817"/>
      <c r="VHB145" s="817"/>
      <c r="VHC145" s="817"/>
      <c r="VHD145" s="817"/>
      <c r="VHE145" s="817"/>
      <c r="VHF145" s="817"/>
      <c r="VHG145" s="817"/>
      <c r="VHH145" s="817"/>
      <c r="VHI145" s="817"/>
      <c r="VHJ145" s="817"/>
      <c r="VHK145" s="817"/>
      <c r="VHL145" s="817"/>
      <c r="VHM145" s="817"/>
      <c r="VHN145" s="817"/>
      <c r="VHO145" s="817"/>
      <c r="VHP145" s="817"/>
      <c r="VHQ145" s="817"/>
      <c r="VHR145" s="817"/>
      <c r="VHS145" s="817"/>
      <c r="VHT145" s="817"/>
      <c r="VHU145" s="817"/>
      <c r="VHV145" s="817"/>
      <c r="VHW145" s="817"/>
      <c r="VHX145" s="817"/>
      <c r="VHY145" s="817"/>
      <c r="VHZ145" s="817"/>
      <c r="VIA145" s="817"/>
      <c r="VIB145" s="817"/>
      <c r="VIC145" s="817"/>
      <c r="VID145" s="817"/>
      <c r="VIE145" s="817"/>
      <c r="VIF145" s="817"/>
      <c r="VIG145" s="817"/>
      <c r="VIH145" s="817"/>
      <c r="VII145" s="817"/>
      <c r="VIJ145" s="817"/>
      <c r="VIK145" s="817"/>
      <c r="VIL145" s="817"/>
      <c r="VIM145" s="817"/>
      <c r="VIN145" s="817"/>
      <c r="VIO145" s="817"/>
      <c r="VIP145" s="817"/>
      <c r="VIQ145" s="817"/>
      <c r="VIR145" s="817"/>
      <c r="VIS145" s="817"/>
      <c r="VIT145" s="817"/>
      <c r="VIU145" s="817"/>
      <c r="VIV145" s="817"/>
      <c r="VIW145" s="817"/>
      <c r="VIX145" s="817"/>
      <c r="VIY145" s="817"/>
      <c r="VIZ145" s="817"/>
      <c r="VJA145" s="817"/>
      <c r="VJB145" s="817"/>
      <c r="VJC145" s="817"/>
      <c r="VJD145" s="817"/>
      <c r="VJE145" s="817"/>
      <c r="VJF145" s="817"/>
      <c r="VJG145" s="817"/>
      <c r="VJH145" s="817"/>
      <c r="VJI145" s="817"/>
      <c r="VJJ145" s="817"/>
      <c r="VJK145" s="817"/>
      <c r="VJL145" s="817"/>
      <c r="VJM145" s="817"/>
      <c r="VJN145" s="817"/>
      <c r="VJO145" s="817"/>
      <c r="VJP145" s="817"/>
      <c r="VJQ145" s="817"/>
      <c r="VJR145" s="817"/>
      <c r="VJS145" s="817"/>
      <c r="VJT145" s="817"/>
      <c r="VJU145" s="817"/>
      <c r="VJV145" s="817"/>
      <c r="VJW145" s="817"/>
      <c r="VJX145" s="817"/>
      <c r="VJY145" s="817"/>
      <c r="VJZ145" s="817"/>
      <c r="VKA145" s="817"/>
      <c r="VKB145" s="817"/>
      <c r="VKC145" s="817"/>
      <c r="VKD145" s="817"/>
      <c r="VKE145" s="817"/>
      <c r="VKF145" s="817"/>
      <c r="VKG145" s="817"/>
      <c r="VKH145" s="817"/>
      <c r="VKI145" s="817"/>
      <c r="VKJ145" s="817"/>
      <c r="VKK145" s="817"/>
      <c r="VKL145" s="817"/>
      <c r="VKM145" s="817"/>
      <c r="VKN145" s="817"/>
      <c r="VKO145" s="817"/>
      <c r="VKP145" s="817"/>
      <c r="VKQ145" s="817"/>
      <c r="VKR145" s="817"/>
      <c r="VKS145" s="817"/>
      <c r="VKT145" s="817"/>
      <c r="VKU145" s="817"/>
      <c r="VKV145" s="817"/>
      <c r="VKW145" s="817"/>
      <c r="VKX145" s="817"/>
      <c r="VKY145" s="817"/>
      <c r="VKZ145" s="817"/>
      <c r="VLA145" s="817"/>
      <c r="VLB145" s="817"/>
      <c r="VLC145" s="817"/>
      <c r="VLD145" s="817"/>
      <c r="VLE145" s="817"/>
      <c r="VLF145" s="817"/>
      <c r="VLG145" s="817"/>
      <c r="VLH145" s="817"/>
      <c r="VLI145" s="817"/>
      <c r="VLJ145" s="817"/>
      <c r="VLK145" s="817"/>
      <c r="VLL145" s="817"/>
      <c r="VLM145" s="817"/>
      <c r="VLN145" s="817"/>
      <c r="VLO145" s="817"/>
      <c r="VLP145" s="817"/>
      <c r="VLQ145" s="817"/>
      <c r="VLR145" s="817"/>
      <c r="VLS145" s="817"/>
      <c r="VLT145" s="817"/>
      <c r="VLU145" s="817"/>
      <c r="VLV145" s="817"/>
      <c r="VLW145" s="817"/>
      <c r="VLX145" s="817"/>
      <c r="VLY145" s="817"/>
      <c r="VLZ145" s="817"/>
      <c r="VMA145" s="817"/>
      <c r="VMB145" s="817"/>
      <c r="VMC145" s="817"/>
      <c r="VMD145" s="817"/>
      <c r="VME145" s="817"/>
      <c r="VMF145" s="817"/>
      <c r="VMG145" s="817"/>
      <c r="VMH145" s="817"/>
      <c r="VMI145" s="817"/>
      <c r="VMJ145" s="817"/>
      <c r="VMK145" s="817"/>
      <c r="VML145" s="817"/>
      <c r="VMM145" s="817"/>
      <c r="VMN145" s="817"/>
      <c r="VMO145" s="817"/>
      <c r="VMP145" s="817"/>
      <c r="VMQ145" s="817"/>
      <c r="VMR145" s="817"/>
      <c r="VMS145" s="817"/>
      <c r="VMT145" s="817"/>
      <c r="VMU145" s="817"/>
      <c r="VMV145" s="817"/>
      <c r="VMW145" s="817"/>
      <c r="VMX145" s="817"/>
      <c r="VMY145" s="817"/>
      <c r="VMZ145" s="817"/>
      <c r="VNA145" s="817"/>
      <c r="VNB145" s="817"/>
      <c r="VNC145" s="817"/>
      <c r="VND145" s="817"/>
      <c r="VNE145" s="817"/>
      <c r="VNF145" s="817"/>
      <c r="VNG145" s="817"/>
      <c r="VNH145" s="817"/>
      <c r="VNI145" s="817"/>
      <c r="VNJ145" s="817"/>
      <c r="VNK145" s="817"/>
      <c r="VNL145" s="817"/>
      <c r="VNM145" s="817"/>
      <c r="VNN145" s="817"/>
      <c r="VNO145" s="817"/>
      <c r="VNP145" s="817"/>
      <c r="VNQ145" s="817"/>
      <c r="VNR145" s="817"/>
      <c r="VNS145" s="817"/>
      <c r="VNT145" s="817"/>
      <c r="VNU145" s="817"/>
      <c r="VNV145" s="817"/>
      <c r="VNW145" s="817"/>
      <c r="VNX145" s="817"/>
      <c r="VNY145" s="817"/>
      <c r="VNZ145" s="817"/>
      <c r="VOA145" s="817"/>
      <c r="VOB145" s="817"/>
      <c r="VOC145" s="817"/>
      <c r="VOD145" s="817"/>
      <c r="VOE145" s="817"/>
      <c r="VOF145" s="817"/>
      <c r="VOG145" s="817"/>
      <c r="VOH145" s="817"/>
      <c r="VOI145" s="817"/>
      <c r="VOJ145" s="817"/>
      <c r="VOK145" s="817"/>
      <c r="VOL145" s="817"/>
      <c r="VOM145" s="817"/>
      <c r="VON145" s="817"/>
      <c r="VOO145" s="817"/>
      <c r="VOP145" s="817"/>
      <c r="VOQ145" s="817"/>
      <c r="VOR145" s="817"/>
      <c r="VOS145" s="817"/>
      <c r="VOT145" s="817"/>
      <c r="VOU145" s="817"/>
      <c r="VOV145" s="817"/>
      <c r="VOW145" s="817"/>
      <c r="VOX145" s="817"/>
      <c r="VOY145" s="817"/>
      <c r="VOZ145" s="817"/>
      <c r="VPA145" s="817"/>
      <c r="VPB145" s="817"/>
      <c r="VPC145" s="817"/>
      <c r="VPD145" s="817"/>
      <c r="VPE145" s="817"/>
      <c r="VPF145" s="817"/>
      <c r="VPG145" s="817"/>
      <c r="VPH145" s="817"/>
      <c r="VPI145" s="817"/>
      <c r="VPJ145" s="817"/>
      <c r="VPK145" s="817"/>
      <c r="VPL145" s="817"/>
      <c r="VPM145" s="817"/>
      <c r="VPN145" s="817"/>
      <c r="VPO145" s="817"/>
      <c r="VPP145" s="817"/>
      <c r="VPQ145" s="817"/>
      <c r="VPR145" s="817"/>
      <c r="VPS145" s="817"/>
      <c r="VPT145" s="817"/>
      <c r="VPU145" s="817"/>
      <c r="VPV145" s="817"/>
      <c r="VPW145" s="817"/>
      <c r="VPX145" s="817"/>
      <c r="VPY145" s="817"/>
      <c r="VPZ145" s="817"/>
      <c r="VQA145" s="817"/>
      <c r="VQB145" s="817"/>
      <c r="VQC145" s="817"/>
      <c r="VQD145" s="817"/>
      <c r="VQE145" s="817"/>
      <c r="VQF145" s="817"/>
      <c r="VQG145" s="817"/>
      <c r="VQH145" s="817"/>
      <c r="VQI145" s="817"/>
      <c r="VQJ145" s="817"/>
      <c r="VQK145" s="817"/>
      <c r="VQL145" s="817"/>
      <c r="VQM145" s="817"/>
      <c r="VQN145" s="817"/>
      <c r="VQO145" s="817"/>
      <c r="VQP145" s="817"/>
      <c r="VQQ145" s="817"/>
      <c r="VQR145" s="817"/>
      <c r="VQS145" s="817"/>
      <c r="VQT145" s="817"/>
      <c r="VQU145" s="817"/>
      <c r="VQV145" s="817"/>
      <c r="VQW145" s="817"/>
      <c r="VQX145" s="817"/>
      <c r="VQY145" s="817"/>
      <c r="VQZ145" s="817"/>
      <c r="VRA145" s="817"/>
      <c r="VRB145" s="817"/>
      <c r="VRC145" s="817"/>
      <c r="VRD145" s="817"/>
      <c r="VRE145" s="817"/>
      <c r="VRF145" s="817"/>
      <c r="VRG145" s="817"/>
      <c r="VRH145" s="817"/>
      <c r="VRI145" s="817"/>
      <c r="VRJ145" s="817"/>
      <c r="VRK145" s="817"/>
      <c r="VRL145" s="817"/>
      <c r="VRM145" s="817"/>
      <c r="VRN145" s="817"/>
      <c r="VRO145" s="817"/>
      <c r="VRP145" s="817"/>
      <c r="VRQ145" s="817"/>
      <c r="VRR145" s="817"/>
      <c r="VRS145" s="817"/>
      <c r="VRT145" s="817"/>
      <c r="VRU145" s="817"/>
      <c r="VRV145" s="817"/>
      <c r="VRW145" s="817"/>
      <c r="VRX145" s="817"/>
      <c r="VRY145" s="817"/>
      <c r="VRZ145" s="817"/>
      <c r="VSA145" s="817"/>
      <c r="VSB145" s="817"/>
      <c r="VSC145" s="817"/>
      <c r="VSD145" s="817"/>
      <c r="VSE145" s="817"/>
      <c r="VSF145" s="817"/>
      <c r="VSG145" s="817"/>
      <c r="VSH145" s="817"/>
      <c r="VSI145" s="817"/>
      <c r="VSJ145" s="817"/>
      <c r="VSK145" s="817"/>
      <c r="VSL145" s="817"/>
      <c r="VSM145" s="817"/>
      <c r="VSN145" s="817"/>
      <c r="VSO145" s="817"/>
      <c r="VSP145" s="817"/>
      <c r="VSQ145" s="817"/>
      <c r="VSR145" s="817"/>
      <c r="VSS145" s="817"/>
      <c r="VST145" s="817"/>
      <c r="VSU145" s="817"/>
      <c r="VSV145" s="817"/>
      <c r="VSW145" s="817"/>
      <c r="VSX145" s="817"/>
      <c r="VSY145" s="817"/>
      <c r="VSZ145" s="817"/>
      <c r="VTA145" s="817"/>
      <c r="VTB145" s="817"/>
      <c r="VTC145" s="817"/>
      <c r="VTD145" s="817"/>
      <c r="VTE145" s="817"/>
      <c r="VTF145" s="817"/>
      <c r="VTG145" s="817"/>
      <c r="VTH145" s="817"/>
      <c r="VTI145" s="817"/>
      <c r="VTJ145" s="817"/>
      <c r="VTK145" s="817"/>
      <c r="VTL145" s="817"/>
      <c r="VTM145" s="817"/>
      <c r="VTN145" s="817"/>
      <c r="VTO145" s="817"/>
      <c r="VTP145" s="817"/>
      <c r="VTQ145" s="817"/>
      <c r="VTR145" s="817"/>
      <c r="VTS145" s="817"/>
      <c r="VTT145" s="817"/>
      <c r="VTU145" s="817"/>
      <c r="VTV145" s="817"/>
      <c r="VTW145" s="817"/>
      <c r="VTX145" s="817"/>
      <c r="VTY145" s="817"/>
      <c r="VTZ145" s="817"/>
      <c r="VUA145" s="817"/>
      <c r="VUB145" s="817"/>
      <c r="VUC145" s="817"/>
      <c r="VUD145" s="817"/>
      <c r="VUE145" s="817"/>
      <c r="VUF145" s="817"/>
      <c r="VUG145" s="817"/>
      <c r="VUH145" s="817"/>
      <c r="VUI145" s="817"/>
      <c r="VUJ145" s="817"/>
      <c r="VUK145" s="817"/>
      <c r="VUL145" s="817"/>
      <c r="VUM145" s="817"/>
      <c r="VUN145" s="817"/>
      <c r="VUO145" s="817"/>
      <c r="VUP145" s="817"/>
      <c r="VUQ145" s="817"/>
      <c r="VUR145" s="817"/>
      <c r="VUS145" s="817"/>
      <c r="VUT145" s="817"/>
      <c r="VUU145" s="817"/>
      <c r="VUV145" s="817"/>
      <c r="VUW145" s="817"/>
      <c r="VUX145" s="817"/>
      <c r="VUY145" s="817"/>
      <c r="VUZ145" s="817"/>
      <c r="VVA145" s="817"/>
      <c r="VVB145" s="817"/>
      <c r="VVC145" s="817"/>
      <c r="VVD145" s="817"/>
      <c r="VVE145" s="817"/>
      <c r="VVF145" s="817"/>
      <c r="VVG145" s="817"/>
      <c r="VVH145" s="817"/>
      <c r="VVI145" s="817"/>
      <c r="VVJ145" s="817"/>
      <c r="VVK145" s="817"/>
      <c r="VVL145" s="817"/>
      <c r="VVM145" s="817"/>
      <c r="VVN145" s="817"/>
      <c r="VVO145" s="817"/>
      <c r="VVP145" s="817"/>
      <c r="VVQ145" s="817"/>
      <c r="VVR145" s="817"/>
      <c r="VVS145" s="817"/>
      <c r="VVT145" s="817"/>
      <c r="VVU145" s="817"/>
      <c r="VVV145" s="817"/>
      <c r="VVW145" s="817"/>
      <c r="VVX145" s="817"/>
      <c r="VVY145" s="817"/>
      <c r="VVZ145" s="817"/>
      <c r="VWA145" s="817"/>
      <c r="VWB145" s="817"/>
      <c r="VWC145" s="817"/>
      <c r="VWD145" s="817"/>
      <c r="VWE145" s="817"/>
      <c r="VWF145" s="817"/>
      <c r="VWG145" s="817"/>
      <c r="VWH145" s="817"/>
      <c r="VWI145" s="817"/>
      <c r="VWJ145" s="817"/>
      <c r="VWK145" s="817"/>
      <c r="VWL145" s="817"/>
      <c r="VWM145" s="817"/>
      <c r="VWN145" s="817"/>
      <c r="VWO145" s="817"/>
      <c r="VWP145" s="817"/>
      <c r="VWQ145" s="817"/>
      <c r="VWR145" s="817"/>
      <c r="VWS145" s="817"/>
      <c r="VWT145" s="817"/>
      <c r="VWU145" s="817"/>
      <c r="VWV145" s="817"/>
      <c r="VWW145" s="817"/>
      <c r="VWX145" s="817"/>
      <c r="VWY145" s="817"/>
      <c r="VWZ145" s="817"/>
      <c r="VXA145" s="817"/>
      <c r="VXB145" s="817"/>
      <c r="VXC145" s="817"/>
      <c r="VXD145" s="817"/>
      <c r="VXE145" s="817"/>
      <c r="VXF145" s="817"/>
      <c r="VXG145" s="817"/>
      <c r="VXH145" s="817"/>
      <c r="VXI145" s="817"/>
      <c r="VXJ145" s="817"/>
      <c r="VXK145" s="817"/>
      <c r="VXL145" s="817"/>
      <c r="VXM145" s="817"/>
      <c r="VXN145" s="817"/>
      <c r="VXO145" s="817"/>
      <c r="VXP145" s="817"/>
      <c r="VXQ145" s="817"/>
      <c r="VXR145" s="817"/>
      <c r="VXS145" s="817"/>
      <c r="VXT145" s="817"/>
      <c r="VXU145" s="817"/>
      <c r="VXV145" s="817"/>
      <c r="VXW145" s="817"/>
      <c r="VXX145" s="817"/>
      <c r="VXY145" s="817"/>
      <c r="VXZ145" s="817"/>
      <c r="VYA145" s="817"/>
      <c r="VYB145" s="817"/>
      <c r="VYC145" s="817"/>
      <c r="VYD145" s="817"/>
      <c r="VYE145" s="817"/>
      <c r="VYF145" s="817"/>
      <c r="VYG145" s="817"/>
      <c r="VYH145" s="817"/>
      <c r="VYI145" s="817"/>
      <c r="VYJ145" s="817"/>
      <c r="VYK145" s="817"/>
      <c r="VYL145" s="817"/>
      <c r="VYM145" s="817"/>
      <c r="VYN145" s="817"/>
      <c r="VYO145" s="817"/>
      <c r="VYP145" s="817"/>
      <c r="VYQ145" s="817"/>
      <c r="VYR145" s="817"/>
      <c r="VYS145" s="817"/>
      <c r="VYT145" s="817"/>
      <c r="VYU145" s="817"/>
      <c r="VYV145" s="817"/>
      <c r="VYW145" s="817"/>
      <c r="VYX145" s="817"/>
      <c r="VYY145" s="817"/>
      <c r="VYZ145" s="817"/>
      <c r="VZA145" s="817"/>
      <c r="VZB145" s="817"/>
      <c r="VZC145" s="817"/>
      <c r="VZD145" s="817"/>
      <c r="VZE145" s="817"/>
      <c r="VZF145" s="817"/>
      <c r="VZG145" s="817"/>
      <c r="VZH145" s="817"/>
      <c r="VZI145" s="817"/>
      <c r="VZJ145" s="817"/>
      <c r="VZK145" s="817"/>
      <c r="VZL145" s="817"/>
      <c r="VZM145" s="817"/>
      <c r="VZN145" s="817"/>
      <c r="VZO145" s="817"/>
      <c r="VZP145" s="817"/>
      <c r="VZQ145" s="817"/>
      <c r="VZR145" s="817"/>
      <c r="VZS145" s="817"/>
      <c r="VZT145" s="817"/>
      <c r="VZU145" s="817"/>
      <c r="VZV145" s="817"/>
      <c r="VZW145" s="817"/>
      <c r="VZX145" s="817"/>
      <c r="VZY145" s="817"/>
      <c r="VZZ145" s="817"/>
      <c r="WAA145" s="817"/>
      <c r="WAB145" s="817"/>
      <c r="WAC145" s="817"/>
      <c r="WAD145" s="817"/>
      <c r="WAE145" s="817"/>
      <c r="WAF145" s="817"/>
      <c r="WAG145" s="817"/>
      <c r="WAH145" s="817"/>
      <c r="WAI145" s="817"/>
      <c r="WAJ145" s="817"/>
      <c r="WAK145" s="817"/>
      <c r="WAL145" s="817"/>
      <c r="WAM145" s="817"/>
      <c r="WAN145" s="817"/>
      <c r="WAO145" s="817"/>
      <c r="WAP145" s="817"/>
      <c r="WAQ145" s="817"/>
      <c r="WAR145" s="817"/>
      <c r="WAS145" s="817"/>
      <c r="WAT145" s="817"/>
      <c r="WAU145" s="817"/>
      <c r="WAV145" s="817"/>
      <c r="WAW145" s="817"/>
      <c r="WAX145" s="817"/>
      <c r="WAY145" s="817"/>
      <c r="WAZ145" s="817"/>
      <c r="WBA145" s="817"/>
      <c r="WBB145" s="817"/>
      <c r="WBC145" s="817"/>
      <c r="WBD145" s="817"/>
      <c r="WBE145" s="817"/>
      <c r="WBF145" s="817"/>
      <c r="WBG145" s="817"/>
      <c r="WBH145" s="817"/>
      <c r="WBI145" s="817"/>
      <c r="WBJ145" s="817"/>
      <c r="WBK145" s="817"/>
      <c r="WBL145" s="817"/>
      <c r="WBM145" s="817"/>
      <c r="WBN145" s="817"/>
      <c r="WBO145" s="817"/>
      <c r="WBP145" s="817"/>
      <c r="WBQ145" s="817"/>
      <c r="WBR145" s="817"/>
      <c r="WBS145" s="817"/>
      <c r="WBT145" s="817"/>
      <c r="WBU145" s="817"/>
      <c r="WBV145" s="817"/>
      <c r="WBW145" s="817"/>
      <c r="WBX145" s="817"/>
      <c r="WBY145" s="817"/>
      <c r="WBZ145" s="817"/>
      <c r="WCA145" s="817"/>
      <c r="WCB145" s="817"/>
      <c r="WCC145" s="817"/>
      <c r="WCD145" s="817"/>
      <c r="WCE145" s="817"/>
      <c r="WCF145" s="817"/>
      <c r="WCG145" s="817"/>
      <c r="WCH145" s="817"/>
      <c r="WCI145" s="817"/>
      <c r="WCJ145" s="817"/>
      <c r="WCK145" s="817"/>
      <c r="WCL145" s="817"/>
      <c r="WCM145" s="817"/>
      <c r="WCN145" s="817"/>
      <c r="WCO145" s="817"/>
      <c r="WCP145" s="817"/>
      <c r="WCQ145" s="817"/>
      <c r="WCR145" s="817"/>
      <c r="WCS145" s="817"/>
      <c r="WCT145" s="817"/>
      <c r="WCU145" s="817"/>
      <c r="WCV145" s="817"/>
      <c r="WCW145" s="817"/>
      <c r="WCX145" s="817"/>
      <c r="WCY145" s="817"/>
      <c r="WCZ145" s="817"/>
      <c r="WDA145" s="817"/>
      <c r="WDB145" s="817"/>
      <c r="WDC145" s="817"/>
      <c r="WDD145" s="817"/>
      <c r="WDE145" s="817"/>
      <c r="WDF145" s="817"/>
      <c r="WDG145" s="817"/>
      <c r="WDH145" s="817"/>
      <c r="WDI145" s="817"/>
      <c r="WDJ145" s="817"/>
      <c r="WDK145" s="817"/>
      <c r="WDL145" s="817"/>
      <c r="WDM145" s="817"/>
      <c r="WDN145" s="817"/>
      <c r="WDO145" s="817"/>
      <c r="WDP145" s="817"/>
      <c r="WDQ145" s="817"/>
      <c r="WDR145" s="817"/>
      <c r="WDS145" s="817"/>
      <c r="WDT145" s="817"/>
      <c r="WDU145" s="817"/>
      <c r="WDV145" s="817"/>
      <c r="WDW145" s="817"/>
      <c r="WDX145" s="817"/>
      <c r="WDY145" s="817"/>
      <c r="WDZ145" s="817"/>
      <c r="WEA145" s="817"/>
      <c r="WEB145" s="817"/>
      <c r="WEC145" s="817"/>
      <c r="WED145" s="817"/>
      <c r="WEE145" s="817"/>
      <c r="WEF145" s="817"/>
      <c r="WEG145" s="817"/>
      <c r="WEH145" s="817"/>
      <c r="WEI145" s="817"/>
      <c r="WEJ145" s="817"/>
      <c r="WEK145" s="817"/>
      <c r="WEL145" s="817"/>
      <c r="WEM145" s="817"/>
      <c r="WEN145" s="817"/>
      <c r="WEO145" s="817"/>
      <c r="WEP145" s="817"/>
      <c r="WEQ145" s="817"/>
      <c r="WER145" s="817"/>
      <c r="WES145" s="817"/>
      <c r="WET145" s="817"/>
      <c r="WEU145" s="817"/>
      <c r="WEV145" s="817"/>
      <c r="WEW145" s="817"/>
      <c r="WEX145" s="817"/>
      <c r="WEY145" s="817"/>
      <c r="WEZ145" s="817"/>
      <c r="WFA145" s="817"/>
      <c r="WFB145" s="817"/>
      <c r="WFC145" s="817"/>
      <c r="WFD145" s="817"/>
      <c r="WFE145" s="817"/>
      <c r="WFF145" s="817"/>
      <c r="WFG145" s="817"/>
      <c r="WFH145" s="817"/>
      <c r="WFI145" s="817"/>
      <c r="WFJ145" s="817"/>
      <c r="WFK145" s="817"/>
      <c r="WFL145" s="817"/>
      <c r="WFM145" s="817"/>
      <c r="WFN145" s="817"/>
      <c r="WFO145" s="817"/>
      <c r="WFP145" s="817"/>
      <c r="WFQ145" s="817"/>
      <c r="WFR145" s="817"/>
      <c r="WFS145" s="817"/>
      <c r="WFT145" s="817"/>
      <c r="WFU145" s="817"/>
      <c r="WFV145" s="817"/>
      <c r="WFW145" s="817"/>
      <c r="WFX145" s="817"/>
      <c r="WFY145" s="817"/>
      <c r="WFZ145" s="817"/>
      <c r="WGA145" s="817"/>
      <c r="WGB145" s="817"/>
      <c r="WGC145" s="817"/>
      <c r="WGD145" s="817"/>
      <c r="WGE145" s="817"/>
      <c r="WGF145" s="817"/>
      <c r="WGG145" s="817"/>
      <c r="WGH145" s="817"/>
      <c r="WGI145" s="817"/>
      <c r="WGJ145" s="817"/>
      <c r="WGK145" s="817"/>
      <c r="WGL145" s="817"/>
      <c r="WGM145" s="817"/>
      <c r="WGN145" s="817"/>
      <c r="WGO145" s="817"/>
      <c r="WGP145" s="817"/>
      <c r="WGQ145" s="817"/>
      <c r="WGR145" s="817"/>
      <c r="WGS145" s="817"/>
      <c r="WGT145" s="817"/>
      <c r="WGU145" s="817"/>
      <c r="WGV145" s="817"/>
      <c r="WGW145" s="817"/>
      <c r="WGX145" s="817"/>
      <c r="WGY145" s="817"/>
      <c r="WGZ145" s="817"/>
      <c r="WHA145" s="817"/>
      <c r="WHB145" s="817"/>
      <c r="WHC145" s="817"/>
      <c r="WHD145" s="817"/>
      <c r="WHE145" s="817"/>
      <c r="WHF145" s="817"/>
      <c r="WHG145" s="817"/>
      <c r="WHH145" s="817"/>
      <c r="WHI145" s="817"/>
      <c r="WHJ145" s="817"/>
      <c r="WHK145" s="817"/>
      <c r="WHL145" s="817"/>
      <c r="WHM145" s="817"/>
      <c r="WHN145" s="817"/>
      <c r="WHO145" s="817"/>
      <c r="WHP145" s="817"/>
      <c r="WHQ145" s="817"/>
      <c r="WHR145" s="817"/>
      <c r="WHS145" s="817"/>
      <c r="WHT145" s="817"/>
      <c r="WHU145" s="817"/>
      <c r="WHV145" s="817"/>
      <c r="WHW145" s="817"/>
      <c r="WHX145" s="817"/>
      <c r="WHY145" s="817"/>
      <c r="WHZ145" s="817"/>
      <c r="WIA145" s="817"/>
      <c r="WIB145" s="817"/>
      <c r="WIC145" s="817"/>
      <c r="WID145" s="817"/>
      <c r="WIE145" s="817"/>
      <c r="WIF145" s="817"/>
      <c r="WIG145" s="817"/>
      <c r="WIH145" s="817"/>
      <c r="WII145" s="817"/>
      <c r="WIJ145" s="817"/>
      <c r="WIK145" s="817"/>
      <c r="WIL145" s="817"/>
      <c r="WIM145" s="817"/>
      <c r="WIN145" s="817"/>
      <c r="WIO145" s="817"/>
      <c r="WIP145" s="817"/>
      <c r="WIQ145" s="817"/>
      <c r="WIR145" s="817"/>
      <c r="WIS145" s="817"/>
      <c r="WIT145" s="817"/>
      <c r="WIU145" s="817"/>
      <c r="WIV145" s="817"/>
      <c r="WIW145" s="817"/>
      <c r="WIX145" s="817"/>
      <c r="WIY145" s="817"/>
      <c r="WIZ145" s="817"/>
      <c r="WJA145" s="817"/>
      <c r="WJB145" s="817"/>
      <c r="WJC145" s="817"/>
      <c r="WJD145" s="817"/>
      <c r="WJE145" s="817"/>
      <c r="WJF145" s="817"/>
      <c r="WJG145" s="817"/>
      <c r="WJH145" s="817"/>
      <c r="WJI145" s="817"/>
      <c r="WJJ145" s="817"/>
      <c r="WJK145" s="817"/>
      <c r="WJL145" s="817"/>
      <c r="WJM145" s="817"/>
      <c r="WJN145" s="817"/>
      <c r="WJO145" s="817"/>
      <c r="WJP145" s="817"/>
      <c r="WJQ145" s="817"/>
      <c r="WJR145" s="817"/>
      <c r="WJS145" s="817"/>
      <c r="WJT145" s="817"/>
      <c r="WJU145" s="817"/>
      <c r="WJV145" s="817"/>
      <c r="WJW145" s="817"/>
      <c r="WJX145" s="817"/>
      <c r="WJY145" s="817"/>
      <c r="WJZ145" s="817"/>
      <c r="WKA145" s="817"/>
      <c r="WKB145" s="817"/>
      <c r="WKC145" s="817"/>
      <c r="WKD145" s="817"/>
      <c r="WKE145" s="817"/>
      <c r="WKF145" s="817"/>
      <c r="WKG145" s="817"/>
      <c r="WKH145" s="817"/>
      <c r="WKI145" s="817"/>
      <c r="WKJ145" s="817"/>
      <c r="WKK145" s="817"/>
      <c r="WKL145" s="817"/>
      <c r="WKM145" s="817"/>
      <c r="WKN145" s="817"/>
      <c r="WKO145" s="817"/>
      <c r="WKP145" s="817"/>
      <c r="WKQ145" s="817"/>
      <c r="WKR145" s="817"/>
      <c r="WKS145" s="817"/>
      <c r="WKT145" s="817"/>
      <c r="WKU145" s="817"/>
      <c r="WKV145" s="817"/>
      <c r="WKW145" s="817"/>
      <c r="WKX145" s="817"/>
      <c r="WKY145" s="817"/>
      <c r="WKZ145" s="817"/>
      <c r="WLA145" s="817"/>
      <c r="WLB145" s="817"/>
      <c r="WLC145" s="817"/>
      <c r="WLD145" s="817"/>
      <c r="WLE145" s="817"/>
      <c r="WLF145" s="817"/>
      <c r="WLG145" s="817"/>
      <c r="WLH145" s="817"/>
      <c r="WLI145" s="817"/>
      <c r="WLJ145" s="817"/>
      <c r="WLK145" s="817"/>
      <c r="WLL145" s="817"/>
      <c r="WLM145" s="817"/>
      <c r="WLN145" s="817"/>
      <c r="WLO145" s="817"/>
      <c r="WLP145" s="817"/>
      <c r="WLQ145" s="817"/>
      <c r="WLR145" s="817"/>
      <c r="WLS145" s="817"/>
      <c r="WLT145" s="817"/>
      <c r="WLU145" s="817"/>
      <c r="WLV145" s="817"/>
      <c r="WLW145" s="817"/>
      <c r="WLX145" s="817"/>
      <c r="WLY145" s="817"/>
      <c r="WLZ145" s="817"/>
      <c r="WMA145" s="817"/>
      <c r="WMB145" s="817"/>
      <c r="WMC145" s="817"/>
      <c r="WMD145" s="817"/>
      <c r="WME145" s="817"/>
      <c r="WMF145" s="817"/>
      <c r="WMG145" s="817"/>
      <c r="WMH145" s="817"/>
      <c r="WMI145" s="817"/>
      <c r="WMJ145" s="817"/>
      <c r="WMK145" s="817"/>
      <c r="WML145" s="817"/>
      <c r="WMM145" s="817"/>
      <c r="WMN145" s="817"/>
      <c r="WMO145" s="817"/>
      <c r="WMP145" s="817"/>
      <c r="WMQ145" s="817"/>
      <c r="WMR145" s="817"/>
      <c r="WMS145" s="817"/>
      <c r="WMT145" s="817"/>
      <c r="WMU145" s="817"/>
      <c r="WMV145" s="817"/>
      <c r="WMW145" s="817"/>
      <c r="WMX145" s="817"/>
      <c r="WMY145" s="817"/>
      <c r="WMZ145" s="817"/>
      <c r="WNA145" s="817"/>
      <c r="WNB145" s="817"/>
      <c r="WNC145" s="817"/>
      <c r="WND145" s="817"/>
      <c r="WNE145" s="817"/>
      <c r="WNF145" s="817"/>
      <c r="WNG145" s="817"/>
      <c r="WNH145" s="817"/>
      <c r="WNI145" s="817"/>
      <c r="WNJ145" s="817"/>
      <c r="WNK145" s="817"/>
      <c r="WNL145" s="817"/>
      <c r="WNM145" s="817"/>
      <c r="WNN145" s="817"/>
      <c r="WNO145" s="817"/>
      <c r="WNP145" s="817"/>
      <c r="WNQ145" s="817"/>
      <c r="WNR145" s="817"/>
      <c r="WNS145" s="817"/>
      <c r="WNT145" s="817"/>
      <c r="WNU145" s="817"/>
      <c r="WNV145" s="817"/>
      <c r="WNW145" s="817"/>
      <c r="WNX145" s="817"/>
      <c r="WNY145" s="817"/>
      <c r="WNZ145" s="817"/>
      <c r="WOA145" s="817"/>
      <c r="WOB145" s="817"/>
      <c r="WOC145" s="817"/>
      <c r="WOD145" s="817"/>
      <c r="WOE145" s="817"/>
      <c r="WOF145" s="817"/>
      <c r="WOG145" s="817"/>
      <c r="WOH145" s="817"/>
      <c r="WOI145" s="817"/>
      <c r="WOJ145" s="817"/>
      <c r="WOK145" s="817"/>
      <c r="WOL145" s="817"/>
      <c r="WOM145" s="817"/>
      <c r="WON145" s="817"/>
      <c r="WOO145" s="817"/>
      <c r="WOP145" s="817"/>
      <c r="WOQ145" s="817"/>
      <c r="WOR145" s="817"/>
      <c r="WOS145" s="817"/>
      <c r="WOT145" s="817"/>
      <c r="WOU145" s="817"/>
      <c r="WOV145" s="817"/>
      <c r="WOW145" s="817"/>
      <c r="WOX145" s="817"/>
      <c r="WOY145" s="817"/>
      <c r="WOZ145" s="817"/>
      <c r="WPA145" s="817"/>
      <c r="WPB145" s="817"/>
      <c r="WPC145" s="817"/>
      <c r="WPD145" s="817"/>
      <c r="WPE145" s="817"/>
      <c r="WPF145" s="817"/>
      <c r="WPG145" s="817"/>
      <c r="WPH145" s="817"/>
      <c r="WPI145" s="817"/>
      <c r="WPJ145" s="817"/>
      <c r="WPK145" s="817"/>
      <c r="WPL145" s="817"/>
      <c r="WPM145" s="817"/>
      <c r="WPN145" s="817"/>
      <c r="WPO145" s="817"/>
      <c r="WPP145" s="817"/>
      <c r="WPQ145" s="817"/>
      <c r="WPR145" s="817"/>
      <c r="WPS145" s="817"/>
      <c r="WPT145" s="817"/>
      <c r="WPU145" s="817"/>
      <c r="WPV145" s="817"/>
      <c r="WPW145" s="817"/>
      <c r="WPX145" s="817"/>
      <c r="WPY145" s="817"/>
      <c r="WPZ145" s="817"/>
      <c r="WQA145" s="817"/>
      <c r="WQB145" s="817"/>
      <c r="WQC145" s="817"/>
      <c r="WQD145" s="817"/>
      <c r="WQE145" s="817"/>
      <c r="WQF145" s="817"/>
      <c r="WQG145" s="817"/>
      <c r="WQH145" s="817"/>
      <c r="WQI145" s="817"/>
      <c r="WQJ145" s="817"/>
      <c r="WQK145" s="817"/>
      <c r="WQL145" s="817"/>
      <c r="WQM145" s="817"/>
      <c r="WQN145" s="817"/>
      <c r="WQO145" s="817"/>
      <c r="WQP145" s="817"/>
      <c r="WQQ145" s="817"/>
      <c r="WQR145" s="817"/>
      <c r="WQS145" s="817"/>
      <c r="WQT145" s="817"/>
      <c r="WQU145" s="817"/>
      <c r="WQV145" s="817"/>
      <c r="WQW145" s="817"/>
      <c r="WQX145" s="817"/>
      <c r="WQY145" s="817"/>
      <c r="WQZ145" s="817"/>
      <c r="WRA145" s="817"/>
      <c r="WRB145" s="817"/>
      <c r="WRC145" s="817"/>
      <c r="WRD145" s="817"/>
      <c r="WRE145" s="817"/>
      <c r="WRF145" s="817"/>
      <c r="WRG145" s="817"/>
      <c r="WRH145" s="817"/>
      <c r="WRI145" s="817"/>
      <c r="WRJ145" s="817"/>
      <c r="WRK145" s="817"/>
      <c r="WRL145" s="817"/>
      <c r="WRM145" s="817"/>
      <c r="WRN145" s="817"/>
      <c r="WRO145" s="817"/>
      <c r="WRP145" s="817"/>
      <c r="WRQ145" s="817"/>
      <c r="WRR145" s="817"/>
      <c r="WRS145" s="817"/>
      <c r="WRT145" s="817"/>
      <c r="WRU145" s="817"/>
      <c r="WRV145" s="817"/>
      <c r="WRW145" s="817"/>
      <c r="WRX145" s="817"/>
      <c r="WRY145" s="817"/>
      <c r="WRZ145" s="817"/>
      <c r="WSA145" s="817"/>
      <c r="WSB145" s="817"/>
      <c r="WSC145" s="817"/>
      <c r="WSD145" s="817"/>
      <c r="WSE145" s="817"/>
      <c r="WSF145" s="817"/>
      <c r="WSG145" s="817"/>
      <c r="WSH145" s="817"/>
      <c r="WSI145" s="817"/>
      <c r="WSJ145" s="817"/>
      <c r="WSK145" s="817"/>
      <c r="WSL145" s="817"/>
      <c r="WSM145" s="817"/>
      <c r="WSN145" s="817"/>
      <c r="WSO145" s="817"/>
      <c r="WSP145" s="817"/>
      <c r="WSQ145" s="817"/>
      <c r="WSR145" s="817"/>
      <c r="WSS145" s="817"/>
      <c r="WST145" s="817"/>
      <c r="WSU145" s="817"/>
      <c r="WSV145" s="817"/>
      <c r="WSW145" s="817"/>
      <c r="WSX145" s="817"/>
      <c r="WSY145" s="817"/>
      <c r="WSZ145" s="817"/>
      <c r="WTA145" s="817"/>
      <c r="WTB145" s="817"/>
      <c r="WTC145" s="817"/>
      <c r="WTD145" s="817"/>
      <c r="WTE145" s="817"/>
      <c r="WTF145" s="817"/>
      <c r="WTG145" s="817"/>
      <c r="WTH145" s="817"/>
      <c r="WTI145" s="817"/>
      <c r="WTJ145" s="817"/>
      <c r="WTK145" s="817"/>
      <c r="WTL145" s="817"/>
      <c r="WTM145" s="817"/>
      <c r="WTN145" s="817"/>
      <c r="WTO145" s="817"/>
      <c r="WTP145" s="817"/>
      <c r="WTQ145" s="817"/>
      <c r="WTR145" s="817"/>
      <c r="WTS145" s="817"/>
      <c r="WTT145" s="817"/>
      <c r="WTU145" s="817"/>
      <c r="WTV145" s="817"/>
      <c r="WTW145" s="817"/>
      <c r="WTX145" s="817"/>
      <c r="WTY145" s="817"/>
      <c r="WTZ145" s="817"/>
      <c r="WUA145" s="817"/>
      <c r="WUB145" s="817"/>
      <c r="WUC145" s="817"/>
      <c r="WUD145" s="817"/>
      <c r="WUE145" s="817"/>
      <c r="WUF145" s="817"/>
      <c r="WUG145" s="817"/>
      <c r="WUH145" s="817"/>
      <c r="WUI145" s="817"/>
      <c r="WUJ145" s="817"/>
      <c r="WUK145" s="817"/>
      <c r="WUL145" s="817"/>
      <c r="WUM145" s="817"/>
      <c r="WUN145" s="817"/>
      <c r="WUO145" s="817"/>
      <c r="WUP145" s="817"/>
      <c r="WUQ145" s="817"/>
      <c r="WUR145" s="817"/>
      <c r="WUS145" s="817"/>
      <c r="WUT145" s="817"/>
      <c r="WUU145" s="817"/>
      <c r="WUV145" s="817"/>
      <c r="WUW145" s="817"/>
      <c r="WUX145" s="817"/>
      <c r="WUY145" s="817"/>
      <c r="WUZ145" s="817"/>
      <c r="WVA145" s="817"/>
      <c r="WVB145" s="817"/>
      <c r="WVC145" s="817"/>
      <c r="WVD145" s="817"/>
      <c r="WVE145" s="817"/>
      <c r="WVF145" s="817"/>
      <c r="WVG145" s="817"/>
      <c r="WVH145" s="817"/>
      <c r="WVI145" s="817"/>
      <c r="WVJ145" s="817"/>
      <c r="WVK145" s="817"/>
      <c r="WVL145" s="817"/>
      <c r="WVM145" s="817"/>
      <c r="WVN145" s="817"/>
      <c r="WVO145" s="817"/>
      <c r="WVP145" s="817"/>
      <c r="WVQ145" s="817"/>
      <c r="WVR145" s="817"/>
      <c r="WVS145" s="817"/>
      <c r="WVT145" s="817"/>
      <c r="WVU145" s="817"/>
      <c r="WVV145" s="817"/>
      <c r="WVW145" s="817"/>
      <c r="WVX145" s="817"/>
      <c r="WVY145" s="817"/>
      <c r="WVZ145" s="817"/>
      <c r="WWA145" s="817"/>
      <c r="WWB145" s="817"/>
      <c r="WWC145" s="817"/>
      <c r="WWD145" s="817"/>
      <c r="WWE145" s="817"/>
      <c r="WWF145" s="817"/>
      <c r="WWG145" s="817"/>
      <c r="WWH145" s="817"/>
      <c r="WWI145" s="817"/>
      <c r="WWJ145" s="817"/>
      <c r="WWK145" s="817"/>
      <c r="WWL145" s="817"/>
      <c r="WWM145" s="817"/>
      <c r="WWN145" s="817"/>
      <c r="WWO145" s="817"/>
      <c r="WWP145" s="817"/>
      <c r="WWQ145" s="817"/>
      <c r="WWR145" s="817"/>
      <c r="WWS145" s="817"/>
      <c r="WWT145" s="817"/>
      <c r="WWU145" s="817"/>
      <c r="WWV145" s="817"/>
      <c r="WWW145" s="817"/>
      <c r="WWX145" s="817"/>
      <c r="WWY145" s="817"/>
      <c r="WWZ145" s="817"/>
      <c r="WXA145" s="817"/>
      <c r="WXB145" s="817"/>
      <c r="WXC145" s="817"/>
      <c r="WXD145" s="817"/>
      <c r="WXE145" s="817"/>
      <c r="WXF145" s="817"/>
      <c r="WXG145" s="817"/>
      <c r="WXH145" s="817"/>
      <c r="WXI145" s="817"/>
      <c r="WXJ145" s="817"/>
      <c r="WXK145" s="817"/>
      <c r="WXL145" s="817"/>
      <c r="WXM145" s="817"/>
      <c r="WXN145" s="817"/>
      <c r="WXO145" s="817"/>
      <c r="WXP145" s="817"/>
      <c r="WXQ145" s="817"/>
      <c r="WXR145" s="817"/>
      <c r="WXS145" s="817"/>
      <c r="WXT145" s="817"/>
      <c r="WXU145" s="817"/>
      <c r="WXV145" s="817"/>
      <c r="WXW145" s="817"/>
      <c r="WXX145" s="817"/>
      <c r="WXY145" s="817"/>
      <c r="WXZ145" s="817"/>
      <c r="WYA145" s="817"/>
      <c r="WYB145" s="817"/>
      <c r="WYC145" s="817"/>
      <c r="WYD145" s="817"/>
      <c r="WYE145" s="817"/>
      <c r="WYF145" s="817"/>
      <c r="WYG145" s="817"/>
      <c r="WYH145" s="817"/>
      <c r="WYI145" s="817"/>
      <c r="WYJ145" s="817"/>
      <c r="WYK145" s="817"/>
      <c r="WYL145" s="817"/>
      <c r="WYM145" s="817"/>
      <c r="WYN145" s="817"/>
      <c r="WYO145" s="817"/>
      <c r="WYP145" s="817"/>
      <c r="WYQ145" s="817"/>
      <c r="WYR145" s="817"/>
      <c r="WYS145" s="817"/>
      <c r="WYT145" s="817"/>
      <c r="WYU145" s="817"/>
      <c r="WYV145" s="817"/>
      <c r="WYW145" s="817"/>
      <c r="WYX145" s="817"/>
      <c r="WYY145" s="817"/>
      <c r="WYZ145" s="817"/>
      <c r="WZA145" s="817"/>
      <c r="WZB145" s="817"/>
      <c r="WZC145" s="817"/>
      <c r="WZD145" s="817"/>
      <c r="WZE145" s="817"/>
      <c r="WZF145" s="817"/>
      <c r="WZG145" s="817"/>
      <c r="WZH145" s="817"/>
      <c r="WZI145" s="817"/>
      <c r="WZJ145" s="817"/>
      <c r="WZK145" s="817"/>
      <c r="WZL145" s="817"/>
      <c r="WZM145" s="817"/>
      <c r="WZN145" s="817"/>
      <c r="WZO145" s="817"/>
      <c r="WZP145" s="817"/>
      <c r="WZQ145" s="817"/>
      <c r="WZR145" s="817"/>
      <c r="WZS145" s="817"/>
      <c r="WZT145" s="817"/>
      <c r="WZU145" s="817"/>
      <c r="WZV145" s="817"/>
      <c r="WZW145" s="817"/>
      <c r="WZX145" s="817"/>
      <c r="WZY145" s="817"/>
      <c r="WZZ145" s="817"/>
      <c r="XAA145" s="817"/>
      <c r="XAB145" s="817"/>
      <c r="XAC145" s="817"/>
      <c r="XAD145" s="817"/>
      <c r="XAE145" s="817"/>
      <c r="XAF145" s="817"/>
      <c r="XAG145" s="817"/>
      <c r="XAH145" s="817"/>
      <c r="XAI145" s="817"/>
      <c r="XAJ145" s="817"/>
      <c r="XAK145" s="817"/>
      <c r="XAL145" s="817"/>
      <c r="XAM145" s="817"/>
      <c r="XAN145" s="817"/>
      <c r="XAO145" s="817"/>
      <c r="XAP145" s="817"/>
      <c r="XAQ145" s="817"/>
      <c r="XAR145" s="817"/>
      <c r="XAS145" s="817"/>
      <c r="XAT145" s="817"/>
      <c r="XAU145" s="817"/>
      <c r="XAV145" s="817"/>
      <c r="XAW145" s="817"/>
      <c r="XAX145" s="817"/>
      <c r="XAY145" s="817"/>
      <c r="XAZ145" s="817"/>
      <c r="XBA145" s="817"/>
      <c r="XBB145" s="817"/>
      <c r="XBC145" s="817"/>
      <c r="XBD145" s="817"/>
      <c r="XBE145" s="817"/>
      <c r="XBF145" s="817"/>
      <c r="XBG145" s="817"/>
      <c r="XBH145" s="817"/>
      <c r="XBI145" s="817"/>
      <c r="XBJ145" s="817"/>
      <c r="XBK145" s="817"/>
      <c r="XBL145" s="817"/>
      <c r="XBM145" s="817"/>
      <c r="XBN145" s="817"/>
      <c r="XBO145" s="817"/>
      <c r="XBP145" s="817"/>
      <c r="XBQ145" s="817"/>
      <c r="XBR145" s="817"/>
      <c r="XBS145" s="817"/>
      <c r="XBT145" s="817"/>
      <c r="XBU145" s="817"/>
      <c r="XBV145" s="817"/>
      <c r="XBW145" s="817"/>
      <c r="XBX145" s="817"/>
      <c r="XBY145" s="817"/>
      <c r="XBZ145" s="817"/>
      <c r="XCA145" s="817"/>
      <c r="XCB145" s="817"/>
      <c r="XCC145" s="817"/>
      <c r="XCD145" s="817"/>
      <c r="XCE145" s="817"/>
      <c r="XCF145" s="817"/>
      <c r="XCG145" s="817"/>
      <c r="XCH145" s="817"/>
      <c r="XCI145" s="817"/>
      <c r="XCJ145" s="817"/>
      <c r="XCK145" s="817"/>
      <c r="XCL145" s="817"/>
      <c r="XCM145" s="817"/>
      <c r="XCN145" s="817"/>
      <c r="XCO145" s="817"/>
      <c r="XCP145" s="817"/>
      <c r="XCQ145" s="817"/>
      <c r="XCR145" s="817"/>
      <c r="XCS145" s="817"/>
      <c r="XCT145" s="817"/>
      <c r="XCU145" s="817"/>
      <c r="XCV145" s="817"/>
      <c r="XCW145" s="817"/>
      <c r="XCX145" s="817"/>
      <c r="XCY145" s="817"/>
      <c r="XCZ145" s="817"/>
      <c r="XDA145" s="817"/>
      <c r="XDB145" s="817"/>
      <c r="XDC145" s="817"/>
      <c r="XDD145" s="817"/>
      <c r="XDE145" s="817"/>
      <c r="XDF145" s="817"/>
      <c r="XDG145" s="817"/>
      <c r="XDH145" s="817"/>
      <c r="XDI145" s="817"/>
      <c r="XDJ145" s="817"/>
      <c r="XDK145" s="817"/>
      <c r="XDL145" s="817"/>
      <c r="XDM145" s="817"/>
      <c r="XDN145" s="817"/>
      <c r="XDO145" s="817"/>
      <c r="XDP145" s="817"/>
      <c r="XDQ145" s="817"/>
      <c r="XDR145" s="817"/>
      <c r="XDS145" s="817"/>
      <c r="XDT145" s="817"/>
      <c r="XDU145" s="817"/>
      <c r="XDV145" s="817"/>
      <c r="XDW145" s="817"/>
      <c r="XDX145" s="817"/>
      <c r="XDY145" s="817"/>
      <c r="XDZ145" s="817"/>
      <c r="XEA145" s="817"/>
      <c r="XEB145" s="817"/>
      <c r="XEC145" s="817"/>
      <c r="XED145" s="817"/>
      <c r="XEE145" s="817"/>
      <c r="XEF145" s="817"/>
      <c r="XEG145" s="817"/>
      <c r="XEH145" s="817"/>
      <c r="XEI145" s="817"/>
      <c r="XEJ145" s="817"/>
      <c r="XEK145" s="817"/>
      <c r="XEL145" s="817"/>
      <c r="XEM145" s="817"/>
      <c r="XEN145" s="817"/>
      <c r="XEO145" s="817"/>
      <c r="XEP145" s="817"/>
      <c r="XEQ145" s="817"/>
      <c r="XER145" s="817"/>
      <c r="XES145" s="817"/>
      <c r="XET145" s="817"/>
      <c r="XEU145" s="817"/>
      <c r="XEV145" s="817"/>
      <c r="XEW145" s="817"/>
      <c r="XEX145" s="817"/>
      <c r="XEY145" s="817"/>
      <c r="XEZ145" s="817"/>
      <c r="XFA145" s="817"/>
      <c r="XFB145" s="817"/>
      <c r="XFC145" s="817"/>
      <c r="XFD145" s="817"/>
    </row>
    <row r="146" spans="1:16384" s="568" customFormat="1" ht="12.6" customHeight="1" x14ac:dyDescent="0.25">
      <c r="A146" s="851" t="s">
        <v>1322</v>
      </c>
      <c r="B146" s="851"/>
      <c r="C146" s="851"/>
      <c r="D146" s="851"/>
      <c r="E146" s="851"/>
      <c r="F146" s="851"/>
      <c r="G146" s="851"/>
      <c r="H146" s="851"/>
      <c r="I146" s="851"/>
      <c r="J146" s="851"/>
      <c r="K146" s="851"/>
      <c r="L146" s="851"/>
      <c r="M146" s="851"/>
      <c r="N146" s="851"/>
      <c r="O146" s="851"/>
      <c r="P146" s="851"/>
      <c r="Q146" s="851"/>
      <c r="R146" s="851"/>
      <c r="S146" s="851"/>
      <c r="T146" s="868" t="s">
        <v>1323</v>
      </c>
      <c r="U146" s="868"/>
      <c r="V146" s="868"/>
      <c r="W146" s="868"/>
      <c r="X146" s="868"/>
      <c r="Y146" s="868"/>
      <c r="Z146" s="868"/>
      <c r="AA146" s="868"/>
      <c r="AB146" s="868"/>
      <c r="AC146" s="868" t="s">
        <v>1318</v>
      </c>
      <c r="AD146" s="868"/>
      <c r="AE146" s="868"/>
      <c r="AF146" s="868"/>
      <c r="AG146" s="868"/>
      <c r="AH146" s="868"/>
      <c r="AI146" s="868"/>
      <c r="AJ146" s="868"/>
      <c r="AK146" s="868" t="s">
        <v>1324</v>
      </c>
      <c r="AL146" s="868"/>
      <c r="AM146" s="868"/>
      <c r="AN146" s="868"/>
      <c r="AO146" s="868"/>
      <c r="AP146" s="868"/>
      <c r="AQ146" s="868"/>
      <c r="AR146" s="868"/>
      <c r="AS146" s="868"/>
      <c r="AT146" s="868"/>
      <c r="AU146" s="868"/>
      <c r="AV146" s="569"/>
      <c r="AW146" s="569"/>
      <c r="AX146" s="569"/>
      <c r="AY146" s="569"/>
    </row>
    <row r="147" spans="1:16384" ht="12.6" customHeight="1" x14ac:dyDescent="0.25">
      <c r="A147" s="851" t="s">
        <v>1325</v>
      </c>
      <c r="B147" s="851"/>
      <c r="C147" s="851"/>
      <c r="D147" s="851"/>
      <c r="E147" s="851"/>
      <c r="F147" s="851"/>
      <c r="G147" s="851"/>
      <c r="H147" s="851"/>
      <c r="I147" s="851"/>
      <c r="J147" s="851"/>
      <c r="K147" s="851"/>
      <c r="L147" s="851"/>
      <c r="M147" s="851"/>
      <c r="N147" s="851"/>
      <c r="O147" s="851"/>
      <c r="P147" s="851"/>
      <c r="Q147" s="851"/>
      <c r="R147" s="851"/>
      <c r="S147" s="851"/>
      <c r="T147" s="868" t="s">
        <v>1326</v>
      </c>
      <c r="U147" s="868"/>
      <c r="V147" s="868"/>
      <c r="W147" s="868"/>
      <c r="X147" s="868"/>
      <c r="Y147" s="868"/>
      <c r="Z147" s="868"/>
      <c r="AA147" s="868"/>
      <c r="AB147" s="868"/>
      <c r="AC147" s="868" t="s">
        <v>1327</v>
      </c>
      <c r="AD147" s="868"/>
      <c r="AE147" s="868"/>
      <c r="AF147" s="868"/>
      <c r="AG147" s="868"/>
      <c r="AH147" s="868"/>
      <c r="AI147" s="868"/>
      <c r="AJ147" s="868"/>
      <c r="AK147" s="868" t="s">
        <v>1328</v>
      </c>
      <c r="AL147" s="868"/>
      <c r="AM147" s="868"/>
      <c r="AN147" s="868"/>
      <c r="AO147" s="868"/>
      <c r="AP147" s="868"/>
      <c r="AQ147" s="868"/>
      <c r="AR147" s="868"/>
      <c r="AS147" s="868"/>
      <c r="AT147" s="868"/>
      <c r="AU147" s="868"/>
      <c r="AV147" s="569"/>
      <c r="AW147" s="569"/>
      <c r="AX147" s="569"/>
      <c r="AY147" s="569"/>
      <c r="AZ147" s="584"/>
      <c r="BA147" s="584"/>
      <c r="BB147" s="584"/>
    </row>
    <row r="148" spans="1:16384" ht="12.6" customHeight="1" x14ac:dyDescent="0.25">
      <c r="A148" s="851" t="s">
        <v>1329</v>
      </c>
      <c r="B148" s="851"/>
      <c r="C148" s="851"/>
      <c r="D148" s="851"/>
      <c r="E148" s="851"/>
      <c r="F148" s="851"/>
      <c r="G148" s="851"/>
      <c r="H148" s="851"/>
      <c r="I148" s="851"/>
      <c r="J148" s="851"/>
      <c r="K148" s="851"/>
      <c r="L148" s="851"/>
      <c r="M148" s="851"/>
      <c r="N148" s="851"/>
      <c r="O148" s="851"/>
      <c r="P148" s="851"/>
      <c r="Q148" s="851"/>
      <c r="R148" s="851"/>
      <c r="S148" s="851"/>
      <c r="T148" s="868">
        <v>6</v>
      </c>
      <c r="U148" s="868"/>
      <c r="V148" s="868"/>
      <c r="W148" s="868"/>
      <c r="X148" s="868"/>
      <c r="Y148" s="868"/>
      <c r="Z148" s="868"/>
      <c r="AA148" s="868"/>
      <c r="AB148" s="868"/>
      <c r="AC148" s="868" t="s">
        <v>1318</v>
      </c>
      <c r="AD148" s="868"/>
      <c r="AE148" s="868"/>
      <c r="AF148" s="868"/>
      <c r="AG148" s="868"/>
      <c r="AH148" s="868"/>
      <c r="AI148" s="868"/>
      <c r="AJ148" s="868"/>
      <c r="AK148" s="868">
        <v>16.670000000000002</v>
      </c>
      <c r="AL148" s="868"/>
      <c r="AM148" s="868"/>
      <c r="AN148" s="868"/>
      <c r="AO148" s="868"/>
      <c r="AP148" s="868"/>
      <c r="AQ148" s="868"/>
      <c r="AR148" s="868"/>
      <c r="AS148" s="868"/>
      <c r="AT148" s="868"/>
      <c r="AU148" s="868"/>
      <c r="AV148" s="569"/>
      <c r="AW148" s="569"/>
      <c r="AX148" s="569"/>
      <c r="AY148" s="569"/>
      <c r="AZ148" s="584"/>
      <c r="BA148" s="584"/>
      <c r="BB148" s="584"/>
    </row>
    <row r="149" spans="1:16384" ht="12.6" customHeight="1" x14ac:dyDescent="0.25">
      <c r="A149" s="820" t="s">
        <v>1330</v>
      </c>
      <c r="B149" s="857"/>
      <c r="C149" s="857"/>
      <c r="D149" s="857"/>
      <c r="E149" s="857"/>
      <c r="F149" s="857"/>
      <c r="G149" s="857"/>
      <c r="H149" s="857"/>
      <c r="I149" s="857"/>
      <c r="J149" s="857"/>
      <c r="K149" s="857"/>
      <c r="L149" s="857"/>
      <c r="M149" s="857"/>
      <c r="N149" s="857"/>
      <c r="O149" s="857"/>
      <c r="P149" s="857"/>
      <c r="Q149" s="857"/>
      <c r="R149" s="857"/>
      <c r="S149" s="857"/>
      <c r="T149" s="857"/>
      <c r="U149" s="857"/>
      <c r="V149" s="857"/>
      <c r="W149" s="857"/>
      <c r="X149" s="857"/>
      <c r="Y149" s="857"/>
      <c r="Z149" s="857"/>
      <c r="AA149" s="857"/>
      <c r="AB149" s="857"/>
      <c r="AC149" s="857"/>
      <c r="AD149" s="857"/>
      <c r="AE149" s="857"/>
      <c r="AF149" s="857"/>
      <c r="AG149" s="857"/>
      <c r="AH149" s="857"/>
      <c r="AI149" s="857"/>
      <c r="AJ149" s="857"/>
      <c r="AK149" s="857"/>
      <c r="AL149" s="857"/>
      <c r="AM149" s="857"/>
      <c r="AN149" s="857"/>
      <c r="AO149" s="857"/>
      <c r="AP149" s="857"/>
      <c r="AQ149" s="857"/>
      <c r="AR149" s="857"/>
      <c r="AS149" s="857"/>
      <c r="AT149" s="857"/>
      <c r="AU149" s="857"/>
      <c r="AV149" s="857"/>
      <c r="AW149" s="857"/>
      <c r="AX149" s="857"/>
      <c r="AY149" s="857"/>
      <c r="AZ149" s="584"/>
      <c r="BA149" s="584"/>
      <c r="BB149" s="584"/>
    </row>
    <row r="150" spans="1:16384" ht="12.6" customHeight="1" x14ac:dyDescent="0.25">
      <c r="A150" s="890" t="s">
        <v>1331</v>
      </c>
      <c r="B150" s="890"/>
      <c r="C150" s="890"/>
      <c r="D150" s="890"/>
      <c r="E150" s="890"/>
      <c r="F150" s="890"/>
      <c r="G150" s="890"/>
      <c r="H150" s="890"/>
      <c r="I150" s="890"/>
      <c r="J150" s="890"/>
      <c r="K150" s="890"/>
      <c r="L150" s="890"/>
      <c r="M150" s="890"/>
      <c r="N150" s="890"/>
      <c r="O150" s="890"/>
      <c r="P150" s="890"/>
      <c r="Q150" s="890"/>
      <c r="R150" s="890"/>
      <c r="S150" s="890"/>
      <c r="T150" s="890"/>
      <c r="U150" s="890"/>
      <c r="V150" s="890"/>
      <c r="W150" s="890"/>
      <c r="X150" s="890"/>
      <c r="Y150" s="890"/>
      <c r="Z150" s="890"/>
      <c r="AA150" s="890"/>
      <c r="AB150" s="890"/>
      <c r="AC150" s="890"/>
      <c r="AD150" s="890"/>
      <c r="AE150" s="890"/>
      <c r="AF150" s="890"/>
      <c r="AG150" s="890"/>
      <c r="AH150" s="890"/>
      <c r="AI150" s="890"/>
      <c r="AJ150" s="890"/>
      <c r="AK150" s="890"/>
      <c r="AL150" s="890"/>
      <c r="AM150" s="890"/>
      <c r="AN150" s="890"/>
      <c r="AO150" s="890"/>
      <c r="AP150" s="890"/>
      <c r="AQ150" s="890"/>
      <c r="AR150" s="890"/>
      <c r="AS150" s="890"/>
      <c r="AT150" s="890"/>
      <c r="AU150" s="891"/>
      <c r="AV150" s="887" t="s">
        <v>1252</v>
      </c>
      <c r="AW150" s="888"/>
      <c r="AX150" s="889"/>
      <c r="BB150" s="584"/>
    </row>
    <row r="151" spans="1:16384" ht="6" customHeight="1" x14ac:dyDescent="0.3">
      <c r="A151" s="698"/>
      <c r="B151" s="698"/>
      <c r="C151" s="698"/>
      <c r="D151" s="698"/>
      <c r="E151" s="698"/>
      <c r="F151" s="698"/>
      <c r="G151" s="698"/>
      <c r="H151" s="698"/>
      <c r="I151" s="698"/>
      <c r="J151" s="698"/>
      <c r="K151" s="698"/>
      <c r="L151" s="698"/>
      <c r="M151" s="698"/>
      <c r="N151" s="698"/>
      <c r="O151" s="698"/>
      <c r="P151" s="698"/>
      <c r="Q151" s="698"/>
      <c r="R151" s="698"/>
      <c r="S151" s="698"/>
      <c r="T151" s="698"/>
      <c r="U151" s="698"/>
      <c r="V151" s="698"/>
      <c r="W151" s="698"/>
      <c r="X151" s="698"/>
      <c r="Y151" s="698"/>
      <c r="Z151" s="698"/>
      <c r="AA151" s="698"/>
      <c r="AB151" s="698"/>
      <c r="AC151" s="698"/>
      <c r="AD151" s="698"/>
      <c r="AE151" s="698"/>
      <c r="AF151" s="698"/>
      <c r="AG151" s="698"/>
      <c r="AH151" s="698"/>
      <c r="AI151" s="698"/>
      <c r="AJ151" s="698"/>
      <c r="AK151" s="698"/>
      <c r="AL151" s="698"/>
      <c r="AM151" s="698"/>
      <c r="AN151" s="698"/>
      <c r="AO151" s="698"/>
      <c r="AP151" s="698"/>
      <c r="AQ151" s="698"/>
      <c r="AR151" s="698"/>
      <c r="AS151" s="698"/>
      <c r="AT151" s="698"/>
      <c r="AU151" s="698"/>
      <c r="AV151" s="698"/>
      <c r="AW151" s="698"/>
      <c r="AX151" s="698"/>
      <c r="AY151" s="696"/>
      <c r="AZ151" s="584"/>
      <c r="BA151" s="584"/>
      <c r="BB151" s="584"/>
    </row>
    <row r="152" spans="1:16384" ht="12.6" customHeight="1" x14ac:dyDescent="0.25">
      <c r="A152" s="890" t="s">
        <v>1332</v>
      </c>
      <c r="B152" s="890"/>
      <c r="C152" s="890"/>
      <c r="D152" s="890"/>
      <c r="E152" s="890"/>
      <c r="F152" s="890"/>
      <c r="G152" s="890"/>
      <c r="H152" s="890"/>
      <c r="I152" s="890"/>
      <c r="J152" s="890"/>
      <c r="K152" s="890"/>
      <c r="L152" s="890"/>
      <c r="M152" s="890"/>
      <c r="N152" s="890"/>
      <c r="O152" s="890"/>
      <c r="P152" s="890"/>
      <c r="Q152" s="890"/>
      <c r="R152" s="890"/>
      <c r="S152" s="890"/>
      <c r="T152" s="890"/>
      <c r="U152" s="890"/>
      <c r="V152" s="890"/>
      <c r="W152" s="890"/>
      <c r="X152" s="890"/>
      <c r="Y152" s="890"/>
      <c r="Z152" s="890"/>
      <c r="AA152" s="890"/>
      <c r="AB152" s="890"/>
      <c r="AC152" s="890"/>
      <c r="AD152" s="890"/>
      <c r="AE152" s="890"/>
      <c r="AF152" s="890"/>
      <c r="AG152" s="890"/>
      <c r="AH152" s="890"/>
      <c r="AI152" s="890"/>
      <c r="AJ152" s="890"/>
      <c r="AK152" s="890"/>
      <c r="AL152" s="890"/>
      <c r="AM152" s="890"/>
      <c r="AN152" s="890"/>
      <c r="AO152" s="890"/>
      <c r="AP152" s="890"/>
      <c r="AQ152" s="890"/>
      <c r="AR152" s="890"/>
      <c r="AS152" s="890"/>
      <c r="AT152" s="890"/>
      <c r="AU152" s="890"/>
      <c r="AV152" s="890"/>
      <c r="AW152" s="890"/>
      <c r="AX152" s="585"/>
      <c r="AY152" s="696"/>
      <c r="AZ152" s="584"/>
      <c r="BA152" s="584"/>
      <c r="BB152" s="584"/>
    </row>
    <row r="153" spans="1:16384" ht="12.6" customHeight="1" x14ac:dyDescent="0.25">
      <c r="A153" s="890" t="s">
        <v>1333</v>
      </c>
      <c r="B153" s="890"/>
      <c r="C153" s="890"/>
      <c r="D153" s="890"/>
      <c r="E153" s="890"/>
      <c r="F153" s="890"/>
      <c r="G153" s="890"/>
      <c r="H153" s="890"/>
      <c r="I153" s="890"/>
      <c r="J153" s="890"/>
      <c r="K153" s="890"/>
      <c r="L153" s="890"/>
      <c r="M153" s="890"/>
      <c r="N153" s="890"/>
      <c r="O153" s="890"/>
      <c r="P153" s="890"/>
      <c r="Q153" s="890"/>
      <c r="R153" s="890"/>
      <c r="S153" s="890"/>
      <c r="T153" s="890"/>
      <c r="U153" s="890"/>
      <c r="V153" s="890"/>
      <c r="W153" s="890"/>
      <c r="X153" s="890"/>
      <c r="Y153" s="890"/>
      <c r="Z153" s="890"/>
      <c r="AA153" s="890"/>
      <c r="AB153" s="890"/>
      <c r="AC153" s="890"/>
      <c r="AD153" s="890"/>
      <c r="AE153" s="890"/>
      <c r="AF153" s="890"/>
      <c r="AG153" s="890"/>
      <c r="AH153" s="890"/>
      <c r="AI153" s="890"/>
      <c r="AJ153" s="890"/>
      <c r="AK153" s="890"/>
      <c r="AL153" s="890"/>
      <c r="AM153" s="890"/>
      <c r="AN153" s="890"/>
      <c r="AO153" s="890"/>
      <c r="AP153" s="890"/>
      <c r="AQ153" s="890"/>
      <c r="AR153" s="890"/>
      <c r="AS153" s="890"/>
      <c r="AT153" s="890"/>
      <c r="AU153" s="891"/>
      <c r="AV153" s="887" t="s">
        <v>1252</v>
      </c>
      <c r="AW153" s="888"/>
      <c r="AX153" s="889"/>
      <c r="BB153" s="584"/>
    </row>
    <row r="154" spans="1:16384" ht="5.25" customHeight="1" x14ac:dyDescent="0.3">
      <c r="A154" s="698"/>
      <c r="B154" s="698"/>
      <c r="C154" s="698"/>
      <c r="D154" s="698"/>
      <c r="E154" s="698"/>
      <c r="F154" s="698"/>
      <c r="G154" s="698"/>
      <c r="H154" s="698"/>
      <c r="I154" s="698"/>
      <c r="J154" s="698"/>
      <c r="K154" s="698"/>
      <c r="L154" s="698"/>
      <c r="M154" s="698"/>
      <c r="N154" s="698"/>
      <c r="O154" s="698"/>
      <c r="P154" s="698"/>
      <c r="Q154" s="698"/>
      <c r="R154" s="698"/>
      <c r="S154" s="698"/>
      <c r="T154" s="698"/>
      <c r="U154" s="698"/>
      <c r="V154" s="698"/>
      <c r="W154" s="698"/>
      <c r="X154" s="698"/>
      <c r="Y154" s="698"/>
      <c r="Z154" s="698"/>
      <c r="AA154" s="698"/>
      <c r="AB154" s="698"/>
      <c r="AC154" s="698"/>
      <c r="AD154" s="698"/>
      <c r="AE154" s="698"/>
      <c r="AF154" s="698"/>
      <c r="AG154" s="698"/>
      <c r="AH154" s="698"/>
      <c r="AI154" s="698"/>
      <c r="AJ154" s="698"/>
      <c r="AK154" s="698"/>
      <c r="AL154" s="698"/>
      <c r="AM154" s="698"/>
      <c r="AN154" s="698"/>
      <c r="AO154" s="698"/>
      <c r="AP154" s="698"/>
      <c r="AQ154" s="698"/>
      <c r="AR154" s="698"/>
      <c r="AS154" s="698"/>
      <c r="AT154" s="698"/>
      <c r="AU154" s="698"/>
      <c r="AV154" s="698"/>
      <c r="AW154" s="698"/>
      <c r="AX154" s="698"/>
      <c r="AY154" s="696"/>
      <c r="AZ154" s="584"/>
      <c r="BA154" s="584"/>
      <c r="BB154" s="584"/>
    </row>
    <row r="155" spans="1:16384" ht="12.6" customHeight="1" x14ac:dyDescent="0.25">
      <c r="A155" s="890" t="s">
        <v>1334</v>
      </c>
      <c r="B155" s="890"/>
      <c r="C155" s="890"/>
      <c r="D155" s="890"/>
      <c r="E155" s="890"/>
      <c r="F155" s="890"/>
      <c r="G155" s="890"/>
      <c r="H155" s="890"/>
      <c r="I155" s="890"/>
      <c r="J155" s="890"/>
      <c r="K155" s="890"/>
      <c r="L155" s="890"/>
      <c r="M155" s="890"/>
      <c r="N155" s="890"/>
      <c r="O155" s="890"/>
      <c r="P155" s="890"/>
      <c r="Q155" s="890"/>
      <c r="R155" s="890"/>
      <c r="S155" s="890"/>
      <c r="T155" s="890"/>
      <c r="U155" s="890"/>
      <c r="V155" s="890"/>
      <c r="W155" s="890"/>
      <c r="X155" s="890"/>
      <c r="Y155" s="890"/>
      <c r="Z155" s="890"/>
      <c r="AA155" s="890"/>
      <c r="AB155" s="890"/>
      <c r="AC155" s="890"/>
      <c r="AD155" s="890"/>
      <c r="AE155" s="890"/>
      <c r="AF155" s="890"/>
      <c r="AG155" s="890"/>
      <c r="AH155" s="890"/>
      <c r="AI155" s="890"/>
      <c r="AJ155" s="890"/>
      <c r="AK155" s="890"/>
      <c r="AL155" s="890"/>
      <c r="AM155" s="890"/>
      <c r="AN155" s="890"/>
      <c r="AO155" s="890"/>
      <c r="AP155" s="890"/>
      <c r="AQ155" s="890"/>
      <c r="AR155" s="890"/>
      <c r="AS155" s="890"/>
      <c r="AT155" s="890"/>
      <c r="AU155" s="891"/>
      <c r="AV155" s="887" t="s">
        <v>1252</v>
      </c>
      <c r="AW155" s="888"/>
      <c r="AX155" s="889"/>
      <c r="BB155" s="584"/>
    </row>
    <row r="156" spans="1:16384" ht="4.5" customHeight="1" x14ac:dyDescent="0.3">
      <c r="A156" s="692"/>
      <c r="B156" s="696"/>
      <c r="C156" s="696"/>
      <c r="D156" s="696"/>
      <c r="E156" s="696"/>
      <c r="F156" s="696"/>
      <c r="G156" s="696"/>
      <c r="H156" s="696"/>
      <c r="I156" s="696"/>
      <c r="J156" s="696"/>
      <c r="K156" s="696"/>
      <c r="L156" s="696"/>
      <c r="M156" s="696"/>
      <c r="N156" s="696"/>
      <c r="O156" s="696"/>
      <c r="P156" s="696"/>
      <c r="Q156" s="696"/>
      <c r="R156" s="696"/>
      <c r="S156" s="696"/>
      <c r="T156" s="696"/>
      <c r="U156" s="696"/>
      <c r="V156" s="696"/>
      <c r="W156" s="696"/>
      <c r="X156" s="696"/>
      <c r="Y156" s="696"/>
      <c r="Z156" s="696"/>
      <c r="AA156" s="696"/>
      <c r="AB156" s="696"/>
      <c r="AC156" s="696"/>
      <c r="AD156" s="696"/>
      <c r="AE156" s="696"/>
      <c r="AF156" s="696"/>
      <c r="AG156" s="696"/>
      <c r="AH156" s="696"/>
      <c r="AI156" s="696"/>
      <c r="AJ156" s="696"/>
      <c r="AK156" s="696"/>
      <c r="AL156" s="696"/>
      <c r="AM156" s="696"/>
      <c r="AN156" s="696"/>
      <c r="AO156" s="696"/>
      <c r="AP156" s="696"/>
      <c r="AQ156" s="696"/>
      <c r="AR156" s="696"/>
      <c r="AS156" s="696"/>
      <c r="AT156" s="696"/>
      <c r="AU156" s="696"/>
      <c r="AV156" s="696"/>
      <c r="AW156" s="696"/>
      <c r="AX156" s="696"/>
      <c r="AY156" s="696"/>
      <c r="AZ156" s="584"/>
      <c r="BA156" s="584"/>
      <c r="BB156" s="584"/>
    </row>
    <row r="157" spans="1:16384" ht="30" customHeight="1" x14ac:dyDescent="0.25">
      <c r="A157" s="856" t="s">
        <v>1335</v>
      </c>
      <c r="B157" s="856"/>
      <c r="C157" s="856"/>
      <c r="D157" s="856"/>
      <c r="E157" s="856"/>
      <c r="F157" s="856"/>
      <c r="G157" s="856"/>
      <c r="H157" s="856"/>
      <c r="I157" s="856"/>
      <c r="J157" s="856"/>
      <c r="K157" s="856"/>
      <c r="L157" s="856"/>
      <c r="M157" s="856"/>
      <c r="N157" s="856"/>
      <c r="O157" s="856"/>
      <c r="P157" s="856"/>
      <c r="Q157" s="856"/>
      <c r="R157" s="856"/>
      <c r="S157" s="856"/>
      <c r="T157" s="856"/>
      <c r="U157" s="856"/>
      <c r="V157" s="856"/>
      <c r="W157" s="856"/>
      <c r="X157" s="856"/>
      <c r="Y157" s="856"/>
      <c r="Z157" s="856"/>
      <c r="AA157" s="856"/>
      <c r="AB157" s="856"/>
      <c r="AC157" s="856"/>
      <c r="AD157" s="856"/>
      <c r="AE157" s="856"/>
      <c r="AF157" s="856"/>
      <c r="AG157" s="856"/>
      <c r="AH157" s="856"/>
      <c r="AI157" s="856"/>
      <c r="AJ157" s="856"/>
      <c r="AK157" s="856"/>
      <c r="AL157" s="856"/>
      <c r="AM157" s="856"/>
      <c r="AN157" s="856"/>
      <c r="AO157" s="856"/>
      <c r="AP157" s="856"/>
      <c r="AQ157" s="856"/>
      <c r="AR157" s="856"/>
      <c r="AS157" s="856"/>
      <c r="AT157" s="856"/>
      <c r="AU157" s="856"/>
      <c r="AV157" s="856"/>
      <c r="AW157" s="856"/>
      <c r="AX157" s="856"/>
      <c r="AY157" s="856"/>
      <c r="AZ157" s="584"/>
      <c r="BA157" s="584"/>
      <c r="BB157" s="584"/>
    </row>
    <row r="158" spans="1:16384" ht="3.75" customHeight="1" x14ac:dyDescent="0.3">
      <c r="A158" s="695"/>
      <c r="B158" s="695"/>
      <c r="C158" s="695"/>
      <c r="D158" s="695"/>
      <c r="E158" s="695"/>
      <c r="F158" s="695"/>
      <c r="G158" s="695"/>
      <c r="H158" s="695"/>
      <c r="I158" s="695"/>
      <c r="J158" s="695"/>
      <c r="K158" s="695"/>
      <c r="L158" s="695"/>
      <c r="M158" s="695"/>
      <c r="N158" s="695"/>
      <c r="O158" s="695"/>
      <c r="P158" s="695"/>
      <c r="Q158" s="695"/>
      <c r="R158" s="695"/>
      <c r="S158" s="695"/>
      <c r="T158" s="695"/>
      <c r="U158" s="695"/>
      <c r="V158" s="695"/>
      <c r="W158" s="695"/>
      <c r="X158" s="695"/>
      <c r="Y158" s="695"/>
      <c r="Z158" s="695"/>
      <c r="AA158" s="695"/>
      <c r="AB158" s="695"/>
      <c r="AC158" s="695"/>
      <c r="AD158" s="695"/>
      <c r="AE158" s="695"/>
      <c r="AF158" s="695"/>
      <c r="AG158" s="695"/>
      <c r="AH158" s="695"/>
      <c r="AI158" s="695"/>
      <c r="AJ158" s="695"/>
      <c r="AK158" s="695"/>
      <c r="AL158" s="695"/>
      <c r="AM158" s="695"/>
      <c r="AN158" s="695"/>
      <c r="AO158" s="695"/>
      <c r="AP158" s="695"/>
      <c r="AQ158" s="695"/>
      <c r="AR158" s="695"/>
      <c r="AS158" s="695"/>
      <c r="AT158" s="695"/>
      <c r="AU158" s="695"/>
      <c r="AV158" s="695"/>
      <c r="AW158" s="695"/>
      <c r="AX158" s="695"/>
      <c r="AY158" s="695"/>
      <c r="AZ158" s="584"/>
      <c r="BA158" s="584"/>
      <c r="BB158" s="584"/>
    </row>
    <row r="159" spans="1:16384" ht="13.5" x14ac:dyDescent="0.25">
      <c r="A159" s="820" t="s">
        <v>1336</v>
      </c>
      <c r="B159" s="857"/>
      <c r="C159" s="857"/>
      <c r="D159" s="857"/>
      <c r="E159" s="857"/>
      <c r="F159" s="857"/>
      <c r="G159" s="857"/>
      <c r="H159" s="857"/>
      <c r="I159" s="857"/>
      <c r="J159" s="857"/>
      <c r="K159" s="857"/>
      <c r="L159" s="857"/>
      <c r="M159" s="857"/>
      <c r="N159" s="857"/>
      <c r="O159" s="857"/>
      <c r="P159" s="857"/>
      <c r="Q159" s="857"/>
      <c r="R159" s="857"/>
      <c r="S159" s="857"/>
      <c r="T159" s="857"/>
      <c r="U159" s="857"/>
      <c r="V159" s="857"/>
      <c r="W159" s="857"/>
      <c r="X159" s="857"/>
      <c r="Y159" s="857"/>
      <c r="Z159" s="857"/>
      <c r="AA159" s="857"/>
      <c r="AB159" s="857"/>
      <c r="AC159" s="857"/>
      <c r="AD159" s="857"/>
      <c r="AE159" s="857"/>
      <c r="AF159" s="857"/>
      <c r="AG159" s="857"/>
      <c r="AH159" s="857"/>
      <c r="AI159" s="857"/>
      <c r="AJ159" s="857"/>
      <c r="AK159" s="857"/>
      <c r="AL159" s="857"/>
      <c r="AM159" s="857"/>
      <c r="AN159" s="857"/>
      <c r="AO159" s="857"/>
      <c r="AP159" s="857"/>
      <c r="AQ159" s="857"/>
      <c r="AR159" s="857"/>
      <c r="AS159" s="857"/>
      <c r="AT159" s="857"/>
      <c r="AU159" s="857"/>
      <c r="AV159" s="857"/>
      <c r="AW159" s="857"/>
      <c r="AX159" s="857"/>
      <c r="AY159" s="857"/>
      <c r="AZ159" s="584"/>
      <c r="BA159" s="584"/>
      <c r="BB159" s="584"/>
    </row>
    <row r="160" spans="1:16384" ht="13.9" customHeight="1" x14ac:dyDescent="0.25">
      <c r="A160" s="890" t="s">
        <v>1333</v>
      </c>
      <c r="B160" s="890"/>
      <c r="C160" s="890"/>
      <c r="D160" s="890"/>
      <c r="E160" s="890"/>
      <c r="F160" s="890"/>
      <c r="G160" s="890"/>
      <c r="H160" s="890"/>
      <c r="I160" s="890"/>
      <c r="J160" s="890"/>
      <c r="K160" s="890"/>
      <c r="L160" s="890"/>
      <c r="M160" s="890"/>
      <c r="N160" s="890"/>
      <c r="O160" s="890"/>
      <c r="P160" s="890"/>
      <c r="Q160" s="890"/>
      <c r="R160" s="890"/>
      <c r="S160" s="890"/>
      <c r="T160" s="890"/>
      <c r="U160" s="890"/>
      <c r="V160" s="890"/>
      <c r="W160" s="890"/>
      <c r="X160" s="890"/>
      <c r="Y160" s="890"/>
      <c r="Z160" s="890"/>
      <c r="AA160" s="890"/>
      <c r="AB160" s="890"/>
      <c r="AC160" s="890"/>
      <c r="AD160" s="890"/>
      <c r="AE160" s="890"/>
      <c r="AF160" s="890"/>
      <c r="AG160" s="890"/>
      <c r="AH160" s="890"/>
      <c r="AI160" s="890"/>
      <c r="AJ160" s="890"/>
      <c r="AK160" s="890"/>
      <c r="AL160" s="890"/>
      <c r="AM160" s="890"/>
      <c r="AN160" s="890"/>
      <c r="AO160" s="890"/>
      <c r="AP160" s="890"/>
      <c r="AQ160" s="890"/>
      <c r="AR160" s="890"/>
      <c r="AS160" s="890"/>
      <c r="AT160" s="890"/>
      <c r="AU160" s="891"/>
      <c r="AV160" s="887" t="s">
        <v>1252</v>
      </c>
      <c r="AW160" s="888"/>
      <c r="AX160" s="889"/>
      <c r="BB160" s="584"/>
    </row>
    <row r="161" spans="1:54" ht="2.25" customHeight="1" x14ac:dyDescent="0.3">
      <c r="A161" s="698"/>
      <c r="B161" s="698"/>
      <c r="C161" s="698"/>
      <c r="D161" s="698"/>
      <c r="E161" s="698"/>
      <c r="F161" s="698"/>
      <c r="G161" s="698"/>
      <c r="H161" s="698"/>
      <c r="I161" s="698"/>
      <c r="J161" s="698"/>
      <c r="K161" s="698"/>
      <c r="L161" s="698"/>
      <c r="M161" s="698"/>
      <c r="N161" s="698"/>
      <c r="O161" s="698"/>
      <c r="P161" s="698"/>
      <c r="Q161" s="698"/>
      <c r="R161" s="698"/>
      <c r="S161" s="698"/>
      <c r="T161" s="698"/>
      <c r="U161" s="698"/>
      <c r="V161" s="698"/>
      <c r="W161" s="698"/>
      <c r="X161" s="698"/>
      <c r="Y161" s="698"/>
      <c r="Z161" s="698"/>
      <c r="AA161" s="698"/>
      <c r="AB161" s="698"/>
      <c r="AC161" s="698"/>
      <c r="AD161" s="698"/>
      <c r="AE161" s="698"/>
      <c r="AF161" s="698"/>
      <c r="AG161" s="698"/>
      <c r="AH161" s="698"/>
      <c r="AI161" s="698"/>
      <c r="AJ161" s="698"/>
      <c r="AK161" s="698"/>
      <c r="AL161" s="698"/>
      <c r="AM161" s="698"/>
      <c r="AN161" s="698"/>
      <c r="AO161" s="698"/>
      <c r="AP161" s="698"/>
      <c r="AQ161" s="698"/>
      <c r="AR161" s="698"/>
      <c r="AS161" s="698"/>
      <c r="AT161" s="698"/>
      <c r="AU161" s="698"/>
      <c r="AV161" s="698"/>
      <c r="AW161" s="698"/>
      <c r="AX161" s="698"/>
      <c r="AY161" s="586"/>
      <c r="AZ161" s="586"/>
      <c r="BA161" s="584"/>
      <c r="BB161" s="584"/>
    </row>
    <row r="162" spans="1:54" ht="13.9" customHeight="1" x14ac:dyDescent="0.25">
      <c r="A162" s="587" t="s">
        <v>1337</v>
      </c>
      <c r="B162" s="698"/>
      <c r="C162" s="698"/>
      <c r="D162" s="698"/>
      <c r="E162" s="698"/>
      <c r="F162" s="698"/>
      <c r="G162" s="698"/>
      <c r="H162" s="698"/>
      <c r="I162" s="698"/>
      <c r="J162" s="698"/>
      <c r="K162" s="698"/>
      <c r="L162" s="698"/>
      <c r="M162" s="698"/>
      <c r="N162" s="698"/>
      <c r="O162" s="698"/>
      <c r="P162" s="698"/>
      <c r="Q162" s="698"/>
      <c r="R162" s="698"/>
      <c r="S162" s="698"/>
      <c r="T162" s="698"/>
      <c r="U162" s="698"/>
      <c r="V162" s="698"/>
      <c r="W162" s="698"/>
      <c r="X162" s="698"/>
      <c r="Y162" s="698"/>
      <c r="Z162" s="698"/>
      <c r="AA162" s="698"/>
      <c r="AB162" s="698"/>
      <c r="AC162" s="698"/>
      <c r="AD162" s="698"/>
      <c r="AE162" s="698"/>
      <c r="AF162" s="698"/>
      <c r="AG162" s="698"/>
      <c r="AH162" s="698"/>
      <c r="AI162" s="698"/>
      <c r="AJ162" s="698"/>
      <c r="AK162" s="698"/>
      <c r="AL162" s="698"/>
      <c r="AM162" s="698"/>
      <c r="AN162" s="698"/>
      <c r="AO162" s="698"/>
      <c r="AP162" s="698"/>
      <c r="AQ162" s="698"/>
      <c r="AR162" s="698"/>
      <c r="AS162" s="698"/>
      <c r="AT162" s="698"/>
      <c r="AU162" s="698"/>
      <c r="AV162" s="887" t="s">
        <v>1252</v>
      </c>
      <c r="AW162" s="888"/>
      <c r="AX162" s="889"/>
      <c r="BB162" s="584"/>
    </row>
    <row r="163" spans="1:54" ht="2.25" customHeight="1" x14ac:dyDescent="0.3">
      <c r="A163" s="695"/>
      <c r="B163" s="695"/>
      <c r="C163" s="695"/>
      <c r="D163" s="695"/>
      <c r="E163" s="695"/>
      <c r="F163" s="695"/>
      <c r="G163" s="695"/>
      <c r="H163" s="695"/>
      <c r="I163" s="695"/>
      <c r="J163" s="695"/>
      <c r="K163" s="695"/>
      <c r="L163" s="695"/>
      <c r="M163" s="695"/>
      <c r="N163" s="695"/>
      <c r="O163" s="695"/>
      <c r="P163" s="695"/>
      <c r="Q163" s="695"/>
      <c r="R163" s="695"/>
      <c r="S163" s="695"/>
      <c r="T163" s="695"/>
      <c r="U163" s="695"/>
      <c r="V163" s="695"/>
      <c r="W163" s="695"/>
      <c r="X163" s="695"/>
      <c r="Y163" s="695"/>
      <c r="Z163" s="695"/>
      <c r="AA163" s="695"/>
      <c r="AB163" s="695"/>
      <c r="AC163" s="695"/>
      <c r="AD163" s="695"/>
      <c r="AE163" s="695"/>
      <c r="AF163" s="695"/>
      <c r="AG163" s="695"/>
      <c r="AH163" s="695"/>
      <c r="AI163" s="695"/>
      <c r="AJ163" s="695"/>
      <c r="AK163" s="695"/>
      <c r="AL163" s="695"/>
      <c r="AM163" s="695"/>
      <c r="AN163" s="695"/>
      <c r="AO163" s="695"/>
      <c r="AP163" s="695"/>
      <c r="AQ163" s="695"/>
      <c r="AR163" s="695"/>
      <c r="AS163" s="695"/>
      <c r="AT163" s="695"/>
      <c r="AU163" s="695"/>
      <c r="AV163" s="695"/>
      <c r="AW163" s="695"/>
      <c r="AX163" s="695"/>
      <c r="AY163" s="695"/>
      <c r="AZ163" s="584"/>
      <c r="BA163" s="584"/>
      <c r="BB163" s="584"/>
    </row>
    <row r="164" spans="1:54" ht="12" customHeight="1" x14ac:dyDescent="0.25">
      <c r="A164" s="892" t="s">
        <v>1338</v>
      </c>
      <c r="B164" s="892"/>
      <c r="C164" s="892"/>
      <c r="D164" s="892"/>
      <c r="E164" s="892"/>
      <c r="F164" s="892"/>
      <c r="G164" s="892"/>
      <c r="H164" s="892"/>
      <c r="I164" s="892"/>
      <c r="J164" s="892"/>
      <c r="K164" s="892"/>
      <c r="L164" s="892"/>
      <c r="M164" s="892"/>
      <c r="N164" s="892"/>
      <c r="O164" s="892"/>
      <c r="P164" s="892"/>
      <c r="Q164" s="892"/>
      <c r="R164" s="892"/>
      <c r="S164" s="892"/>
      <c r="T164" s="892"/>
      <c r="U164" s="892"/>
      <c r="V164" s="892"/>
      <c r="W164" s="892"/>
      <c r="X164" s="892"/>
      <c r="Y164" s="892"/>
      <c r="Z164" s="892"/>
      <c r="AA164" s="892"/>
      <c r="AB164" s="892"/>
      <c r="AC164" s="892"/>
      <c r="AD164" s="892"/>
      <c r="AE164" s="892"/>
      <c r="AF164" s="892"/>
      <c r="AG164" s="892"/>
      <c r="AH164" s="892"/>
      <c r="AI164" s="892"/>
      <c r="AJ164" s="892"/>
      <c r="AK164" s="892"/>
      <c r="AL164" s="892"/>
      <c r="AM164" s="892"/>
      <c r="AN164" s="892"/>
      <c r="AO164" s="892"/>
      <c r="AP164" s="892"/>
      <c r="AQ164" s="892"/>
      <c r="AR164" s="892"/>
      <c r="AS164" s="892"/>
      <c r="AT164" s="892"/>
      <c r="AU164" s="892"/>
      <c r="AV164" s="892"/>
      <c r="AW164" s="892"/>
      <c r="AX164" s="892"/>
      <c r="AY164" s="585"/>
      <c r="AZ164" s="585"/>
      <c r="BA164" s="585"/>
      <c r="BB164" s="585"/>
    </row>
    <row r="165" spans="1:54" ht="13.9" customHeight="1" x14ac:dyDescent="0.25">
      <c r="A165" s="890" t="s">
        <v>1339</v>
      </c>
      <c r="B165" s="890"/>
      <c r="C165" s="890"/>
      <c r="D165" s="890"/>
      <c r="E165" s="890"/>
      <c r="F165" s="890"/>
      <c r="G165" s="890"/>
      <c r="H165" s="890"/>
      <c r="I165" s="890"/>
      <c r="J165" s="890"/>
      <c r="K165" s="890"/>
      <c r="L165" s="890"/>
      <c r="M165" s="890"/>
      <c r="N165" s="890"/>
      <c r="O165" s="890"/>
      <c r="P165" s="890"/>
      <c r="Q165" s="890"/>
      <c r="R165" s="890"/>
      <c r="S165" s="890"/>
      <c r="T165" s="890"/>
      <c r="U165" s="890"/>
      <c r="V165" s="890"/>
      <c r="W165" s="890"/>
      <c r="X165" s="890"/>
      <c r="Y165" s="890"/>
      <c r="Z165" s="890"/>
      <c r="AA165" s="890"/>
      <c r="AB165" s="890"/>
      <c r="AC165" s="890"/>
      <c r="AD165" s="890"/>
      <c r="AE165" s="890"/>
      <c r="AF165" s="890"/>
      <c r="AG165" s="890"/>
      <c r="AH165" s="890"/>
      <c r="AI165" s="890"/>
      <c r="AJ165" s="890"/>
      <c r="AK165" s="890"/>
      <c r="AL165" s="890"/>
      <c r="AM165" s="890"/>
      <c r="AN165" s="890"/>
      <c r="AO165" s="890"/>
      <c r="AP165" s="890"/>
      <c r="AQ165" s="890"/>
      <c r="AR165" s="890"/>
      <c r="AS165" s="890"/>
      <c r="AT165" s="890"/>
      <c r="AU165" s="890"/>
      <c r="AV165" s="887" t="s">
        <v>1252</v>
      </c>
      <c r="AW165" s="888"/>
      <c r="AX165" s="889"/>
      <c r="BB165" s="698"/>
    </row>
    <row r="166" spans="1:54" ht="2.25" customHeight="1" x14ac:dyDescent="0.25">
      <c r="A166" s="890"/>
      <c r="B166" s="890"/>
      <c r="C166" s="890"/>
      <c r="D166" s="890"/>
      <c r="E166" s="890"/>
      <c r="F166" s="890"/>
      <c r="G166" s="890"/>
      <c r="H166" s="890"/>
      <c r="I166" s="890"/>
      <c r="J166" s="890"/>
      <c r="K166" s="890"/>
      <c r="L166" s="890"/>
      <c r="M166" s="890"/>
      <c r="N166" s="890"/>
      <c r="O166" s="890"/>
      <c r="P166" s="890"/>
      <c r="Q166" s="890"/>
      <c r="R166" s="890"/>
      <c r="S166" s="890"/>
      <c r="T166" s="890"/>
      <c r="U166" s="890"/>
      <c r="V166" s="890"/>
      <c r="W166" s="890"/>
      <c r="X166" s="890"/>
      <c r="Y166" s="890"/>
      <c r="Z166" s="890"/>
      <c r="AA166" s="890"/>
      <c r="AB166" s="890"/>
      <c r="AC166" s="890"/>
      <c r="AD166" s="890"/>
      <c r="AE166" s="890"/>
      <c r="AF166" s="890"/>
      <c r="AG166" s="890"/>
      <c r="AH166" s="890"/>
      <c r="AI166" s="890"/>
      <c r="AJ166" s="890"/>
      <c r="AK166" s="890"/>
      <c r="AL166" s="890"/>
      <c r="AM166" s="890"/>
      <c r="AN166" s="890"/>
      <c r="AO166" s="890"/>
      <c r="AP166" s="890"/>
      <c r="AQ166" s="890"/>
      <c r="AR166" s="890"/>
      <c r="AS166" s="890"/>
      <c r="AT166" s="890"/>
      <c r="AU166" s="890"/>
      <c r="AV166" s="698"/>
      <c r="AW166" s="698"/>
      <c r="AX166" s="698"/>
      <c r="BB166" s="698"/>
    </row>
    <row r="167" spans="1:54" ht="13.9" customHeight="1" x14ac:dyDescent="0.25">
      <c r="A167" s="890" t="s">
        <v>1334</v>
      </c>
      <c r="B167" s="890"/>
      <c r="C167" s="890"/>
      <c r="D167" s="890"/>
      <c r="E167" s="890"/>
      <c r="F167" s="890"/>
      <c r="G167" s="890"/>
      <c r="H167" s="890"/>
      <c r="I167" s="890"/>
      <c r="J167" s="890"/>
      <c r="K167" s="890"/>
      <c r="L167" s="890"/>
      <c r="M167" s="890"/>
      <c r="N167" s="890"/>
      <c r="O167" s="890"/>
      <c r="P167" s="890"/>
      <c r="Q167" s="890"/>
      <c r="R167" s="890"/>
      <c r="S167" s="890"/>
      <c r="T167" s="890"/>
      <c r="U167" s="890"/>
      <c r="V167" s="890"/>
      <c r="W167" s="890"/>
      <c r="X167" s="890"/>
      <c r="Y167" s="890"/>
      <c r="Z167" s="890"/>
      <c r="AA167" s="890"/>
      <c r="AB167" s="890"/>
      <c r="AC167" s="890"/>
      <c r="AD167" s="890"/>
      <c r="AE167" s="890"/>
      <c r="AF167" s="890"/>
      <c r="AG167" s="890"/>
      <c r="AH167" s="890"/>
      <c r="AI167" s="890"/>
      <c r="AJ167" s="890"/>
      <c r="AK167" s="890"/>
      <c r="AL167" s="890"/>
      <c r="AM167" s="890"/>
      <c r="AN167" s="890"/>
      <c r="AO167" s="890"/>
      <c r="AP167" s="890"/>
      <c r="AQ167" s="890"/>
      <c r="AR167" s="890"/>
      <c r="AS167" s="890"/>
      <c r="AT167" s="890"/>
      <c r="AU167" s="891"/>
      <c r="AV167" s="887" t="s">
        <v>1252</v>
      </c>
      <c r="AW167" s="888"/>
      <c r="AX167" s="889"/>
      <c r="BB167" s="698"/>
    </row>
    <row r="168" spans="1:54" ht="2.25" customHeight="1" x14ac:dyDescent="0.3">
      <c r="A168" s="698"/>
      <c r="B168" s="698"/>
      <c r="C168" s="698"/>
      <c r="D168" s="698"/>
      <c r="E168" s="698"/>
      <c r="F168" s="698"/>
      <c r="G168" s="698"/>
      <c r="H168" s="698"/>
      <c r="I168" s="698"/>
      <c r="J168" s="698"/>
      <c r="K168" s="698"/>
      <c r="L168" s="698"/>
      <c r="M168" s="698"/>
      <c r="N168" s="698"/>
      <c r="O168" s="698"/>
      <c r="P168" s="698"/>
      <c r="Q168" s="698"/>
      <c r="R168" s="698"/>
      <c r="S168" s="698"/>
      <c r="T168" s="698"/>
      <c r="U168" s="698"/>
      <c r="V168" s="698"/>
      <c r="W168" s="698"/>
      <c r="X168" s="698"/>
      <c r="Y168" s="698"/>
      <c r="Z168" s="698"/>
      <c r="AA168" s="698"/>
      <c r="AB168" s="698"/>
      <c r="AC168" s="698"/>
      <c r="AD168" s="698"/>
      <c r="AE168" s="698"/>
      <c r="AF168" s="698"/>
      <c r="AG168" s="698"/>
      <c r="AH168" s="698"/>
      <c r="AI168" s="698"/>
      <c r="AJ168" s="698"/>
      <c r="AK168" s="698"/>
      <c r="AL168" s="698"/>
      <c r="AM168" s="698"/>
      <c r="AN168" s="698"/>
      <c r="AO168" s="698"/>
      <c r="AP168" s="698"/>
      <c r="AQ168" s="698"/>
      <c r="AR168" s="698"/>
      <c r="AS168" s="698"/>
      <c r="AT168" s="698"/>
      <c r="AU168" s="698"/>
      <c r="AV168" s="698"/>
      <c r="AW168" s="698"/>
      <c r="AX168" s="698"/>
      <c r="AY168" s="698"/>
      <c r="AZ168" s="698"/>
      <c r="BA168" s="698"/>
      <c r="BB168" s="698"/>
    </row>
    <row r="169" spans="1:54" ht="66.75" customHeight="1" x14ac:dyDescent="0.25">
      <c r="A169" s="890" t="s">
        <v>1340</v>
      </c>
      <c r="B169" s="890"/>
      <c r="C169" s="890"/>
      <c r="D169" s="890"/>
      <c r="E169" s="890"/>
      <c r="F169" s="890"/>
      <c r="G169" s="890"/>
      <c r="H169" s="890"/>
      <c r="I169" s="890"/>
      <c r="J169" s="890"/>
      <c r="K169" s="890"/>
      <c r="L169" s="890"/>
      <c r="M169" s="890"/>
      <c r="N169" s="890"/>
      <c r="O169" s="890"/>
      <c r="P169" s="890"/>
      <c r="Q169" s="890"/>
      <c r="R169" s="890"/>
      <c r="S169" s="890"/>
      <c r="T169" s="890"/>
      <c r="U169" s="890"/>
      <c r="V169" s="890"/>
      <c r="W169" s="890"/>
      <c r="X169" s="890"/>
      <c r="Y169" s="890"/>
      <c r="Z169" s="890"/>
      <c r="AA169" s="890"/>
      <c r="AB169" s="890"/>
      <c r="AC169" s="890"/>
      <c r="AD169" s="890"/>
      <c r="AE169" s="890"/>
      <c r="AF169" s="890"/>
      <c r="AG169" s="890"/>
      <c r="AH169" s="890"/>
      <c r="AI169" s="890"/>
      <c r="AJ169" s="890"/>
      <c r="AK169" s="890"/>
      <c r="AL169" s="890"/>
      <c r="AM169" s="890"/>
      <c r="AN169" s="890"/>
      <c r="AO169" s="890"/>
      <c r="AP169" s="890"/>
      <c r="AQ169" s="890"/>
      <c r="AR169" s="890"/>
      <c r="AS169" s="890"/>
      <c r="AT169" s="890"/>
      <c r="AU169" s="890"/>
      <c r="AV169" s="890"/>
      <c r="AW169" s="890"/>
      <c r="AX169" s="890"/>
      <c r="AY169" s="585"/>
      <c r="AZ169" s="585"/>
      <c r="BA169" s="585"/>
      <c r="BB169" s="585"/>
    </row>
    <row r="170" spans="1:54" ht="1.5" customHeight="1" x14ac:dyDescent="0.3">
      <c r="A170" s="588"/>
      <c r="B170" s="588"/>
      <c r="C170" s="588"/>
      <c r="D170" s="588"/>
      <c r="E170" s="588"/>
      <c r="F170" s="588"/>
      <c r="G170" s="588"/>
      <c r="H170" s="588"/>
      <c r="I170" s="588"/>
      <c r="J170" s="588"/>
      <c r="K170" s="588"/>
      <c r="L170" s="588"/>
      <c r="M170" s="588"/>
      <c r="N170" s="588"/>
      <c r="O170" s="588"/>
      <c r="P170" s="588"/>
      <c r="Q170" s="588"/>
      <c r="R170" s="588"/>
      <c r="S170" s="588"/>
      <c r="T170" s="588"/>
      <c r="U170" s="588"/>
      <c r="V170" s="588"/>
      <c r="W170" s="588"/>
      <c r="X170" s="588"/>
      <c r="Y170" s="588"/>
      <c r="Z170" s="588"/>
      <c r="AA170" s="588"/>
      <c r="AB170" s="588"/>
      <c r="AC170" s="588"/>
      <c r="AD170" s="588"/>
      <c r="AE170" s="588"/>
      <c r="AF170" s="588"/>
      <c r="AG170" s="588"/>
      <c r="AH170" s="588"/>
      <c r="AI170" s="588"/>
      <c r="AJ170" s="588"/>
      <c r="AK170" s="588"/>
      <c r="AL170" s="588"/>
      <c r="AM170" s="588"/>
      <c r="AN170" s="588"/>
      <c r="AO170" s="588"/>
      <c r="AP170" s="588"/>
      <c r="AQ170" s="588"/>
      <c r="AR170" s="588"/>
      <c r="AS170" s="588"/>
      <c r="AT170" s="588"/>
      <c r="AU170" s="588"/>
      <c r="AV170" s="588"/>
      <c r="AW170" s="588"/>
      <c r="AX170" s="588"/>
      <c r="AY170" s="588"/>
      <c r="AZ170" s="588"/>
      <c r="BA170" s="588"/>
      <c r="BB170" s="588"/>
    </row>
    <row r="171" spans="1:54" ht="12.6" customHeight="1" x14ac:dyDescent="0.25">
      <c r="A171" s="820" t="s">
        <v>1341</v>
      </c>
      <c r="B171" s="857"/>
      <c r="C171" s="857"/>
      <c r="D171" s="857"/>
      <c r="E171" s="857"/>
      <c r="F171" s="857"/>
      <c r="G171" s="857"/>
      <c r="H171" s="857"/>
      <c r="I171" s="857"/>
      <c r="J171" s="857"/>
      <c r="K171" s="857"/>
      <c r="L171" s="857"/>
      <c r="M171" s="857"/>
      <c r="N171" s="857"/>
      <c r="O171" s="857"/>
      <c r="P171" s="857"/>
      <c r="Q171" s="857"/>
      <c r="R171" s="857"/>
      <c r="S171" s="857"/>
      <c r="T171" s="857"/>
      <c r="U171" s="857"/>
      <c r="V171" s="857"/>
      <c r="W171" s="857"/>
      <c r="X171" s="857"/>
      <c r="Y171" s="857"/>
      <c r="Z171" s="857"/>
      <c r="AA171" s="857"/>
      <c r="AB171" s="857"/>
      <c r="AC171" s="857"/>
      <c r="AD171" s="857"/>
      <c r="AE171" s="857"/>
      <c r="AF171" s="857"/>
      <c r="AG171" s="857"/>
      <c r="AH171" s="857"/>
      <c r="AI171" s="857"/>
      <c r="AJ171" s="857"/>
      <c r="AK171" s="857"/>
      <c r="AL171" s="857"/>
      <c r="AM171" s="857"/>
      <c r="AN171" s="857"/>
      <c r="AO171" s="857"/>
      <c r="AP171" s="857"/>
      <c r="AQ171" s="857"/>
      <c r="AR171" s="857"/>
      <c r="AS171" s="857"/>
      <c r="AT171" s="857"/>
      <c r="AU171" s="857"/>
      <c r="AV171" s="857"/>
      <c r="AW171" s="857"/>
      <c r="AX171" s="857"/>
      <c r="AY171" s="857"/>
      <c r="AZ171" s="588"/>
      <c r="BA171" s="588"/>
      <c r="BB171" s="588"/>
    </row>
    <row r="172" spans="1:54" ht="25.5" customHeight="1" x14ac:dyDescent="0.25">
      <c r="A172" s="856" t="s">
        <v>1342</v>
      </c>
      <c r="B172" s="856"/>
      <c r="C172" s="856"/>
      <c r="D172" s="856"/>
      <c r="E172" s="856"/>
      <c r="F172" s="856"/>
      <c r="G172" s="856"/>
      <c r="H172" s="856"/>
      <c r="I172" s="856"/>
      <c r="J172" s="856"/>
      <c r="K172" s="856"/>
      <c r="L172" s="856"/>
      <c r="M172" s="856"/>
      <c r="N172" s="856"/>
      <c r="O172" s="856"/>
      <c r="P172" s="856"/>
      <c r="Q172" s="856"/>
      <c r="R172" s="856"/>
      <c r="S172" s="856"/>
      <c r="T172" s="856"/>
      <c r="U172" s="856"/>
      <c r="V172" s="856"/>
      <c r="W172" s="856"/>
      <c r="X172" s="856"/>
      <c r="Y172" s="856"/>
      <c r="Z172" s="856"/>
      <c r="AA172" s="856"/>
      <c r="AB172" s="856"/>
      <c r="AC172" s="856"/>
      <c r="AD172" s="856"/>
      <c r="AE172" s="856"/>
      <c r="AF172" s="856"/>
      <c r="AG172" s="856"/>
      <c r="AH172" s="856"/>
      <c r="AI172" s="856"/>
      <c r="AJ172" s="856"/>
      <c r="AK172" s="856"/>
      <c r="AL172" s="856"/>
      <c r="AM172" s="856"/>
      <c r="AN172" s="856"/>
      <c r="AO172" s="856"/>
      <c r="AP172" s="856"/>
      <c r="AQ172" s="856"/>
      <c r="AR172" s="856"/>
      <c r="AS172" s="856"/>
      <c r="AT172" s="856"/>
      <c r="AU172" s="856"/>
      <c r="AV172" s="856"/>
      <c r="AW172" s="856"/>
      <c r="AX172" s="856"/>
      <c r="AY172" s="856"/>
      <c r="AZ172" s="588"/>
      <c r="BA172" s="588"/>
      <c r="BB172" s="588"/>
    </row>
    <row r="173" spans="1:54" ht="12.6" customHeight="1" x14ac:dyDescent="0.25">
      <c r="A173" s="820" t="s">
        <v>1343</v>
      </c>
      <c r="B173" s="857"/>
      <c r="C173" s="857"/>
      <c r="D173" s="857"/>
      <c r="E173" s="857"/>
      <c r="F173" s="857"/>
      <c r="G173" s="857"/>
      <c r="H173" s="857"/>
      <c r="I173" s="857"/>
      <c r="J173" s="857"/>
      <c r="K173" s="857"/>
      <c r="L173" s="857"/>
      <c r="M173" s="857"/>
      <c r="N173" s="857"/>
      <c r="O173" s="857"/>
      <c r="P173" s="857"/>
      <c r="Q173" s="857"/>
      <c r="R173" s="857"/>
      <c r="S173" s="857"/>
      <c r="T173" s="857"/>
      <c r="U173" s="857"/>
      <c r="V173" s="857"/>
      <c r="W173" s="857"/>
      <c r="X173" s="857"/>
      <c r="Y173" s="857"/>
      <c r="Z173" s="857"/>
      <c r="AA173" s="857"/>
      <c r="AB173" s="857"/>
      <c r="AC173" s="857"/>
      <c r="AD173" s="857"/>
      <c r="AE173" s="857"/>
      <c r="AF173" s="857"/>
      <c r="AG173" s="857"/>
      <c r="AH173" s="857"/>
      <c r="AI173" s="857"/>
      <c r="AJ173" s="857"/>
      <c r="AK173" s="857"/>
      <c r="AL173" s="857"/>
      <c r="AM173" s="857"/>
      <c r="AN173" s="857"/>
      <c r="AO173" s="857"/>
      <c r="AP173" s="857"/>
      <c r="AQ173" s="857"/>
      <c r="AR173" s="857"/>
      <c r="AS173" s="857"/>
      <c r="AT173" s="857"/>
      <c r="AU173" s="857"/>
      <c r="AV173" s="857"/>
      <c r="AW173" s="857"/>
      <c r="AX173" s="857"/>
      <c r="AY173" s="857"/>
      <c r="AZ173" s="588"/>
      <c r="BA173" s="588"/>
      <c r="BB173" s="588"/>
    </row>
    <row r="174" spans="1:54" ht="105" customHeight="1" x14ac:dyDescent="0.25">
      <c r="A174" s="856" t="s">
        <v>1344</v>
      </c>
      <c r="B174" s="856"/>
      <c r="C174" s="856"/>
      <c r="D174" s="856"/>
      <c r="E174" s="856"/>
      <c r="F174" s="856"/>
      <c r="G174" s="856"/>
      <c r="H174" s="856"/>
      <c r="I174" s="856"/>
      <c r="J174" s="856"/>
      <c r="K174" s="856"/>
      <c r="L174" s="856"/>
      <c r="M174" s="856"/>
      <c r="N174" s="856"/>
      <c r="O174" s="856"/>
      <c r="P174" s="856"/>
      <c r="Q174" s="856"/>
      <c r="R174" s="856"/>
      <c r="S174" s="856"/>
      <c r="T174" s="856"/>
      <c r="U174" s="856"/>
      <c r="V174" s="856"/>
      <c r="W174" s="856"/>
      <c r="X174" s="856"/>
      <c r="Y174" s="856"/>
      <c r="Z174" s="856"/>
      <c r="AA174" s="856"/>
      <c r="AB174" s="856"/>
      <c r="AC174" s="856"/>
      <c r="AD174" s="856"/>
      <c r="AE174" s="856"/>
      <c r="AF174" s="856"/>
      <c r="AG174" s="856"/>
      <c r="AH174" s="856"/>
      <c r="AI174" s="856"/>
      <c r="AJ174" s="856"/>
      <c r="AK174" s="856"/>
      <c r="AL174" s="856"/>
      <c r="AM174" s="856"/>
      <c r="AN174" s="856"/>
      <c r="AO174" s="856"/>
      <c r="AP174" s="856"/>
      <c r="AQ174" s="856"/>
      <c r="AR174" s="856"/>
      <c r="AS174" s="856"/>
      <c r="AT174" s="856"/>
      <c r="AU174" s="856"/>
      <c r="AV174" s="856"/>
      <c r="AW174" s="856"/>
      <c r="AX174" s="856"/>
      <c r="AY174" s="856"/>
      <c r="AZ174" s="588"/>
      <c r="BA174" s="588"/>
      <c r="BB174" s="588"/>
    </row>
    <row r="175" spans="1:54" ht="13.5" x14ac:dyDescent="0.25">
      <c r="A175" s="820" t="s">
        <v>1345</v>
      </c>
      <c r="B175" s="857"/>
      <c r="C175" s="857"/>
      <c r="D175" s="857"/>
      <c r="E175" s="857"/>
      <c r="F175" s="857"/>
      <c r="G175" s="857"/>
      <c r="H175" s="857"/>
      <c r="I175" s="857"/>
      <c r="J175" s="857"/>
      <c r="K175" s="857"/>
      <c r="L175" s="857"/>
      <c r="M175" s="857"/>
      <c r="N175" s="857"/>
      <c r="O175" s="857"/>
      <c r="P175" s="857"/>
      <c r="Q175" s="857"/>
      <c r="R175" s="857"/>
      <c r="S175" s="857"/>
      <c r="T175" s="857"/>
      <c r="U175" s="857"/>
      <c r="V175" s="857"/>
      <c r="W175" s="857"/>
      <c r="X175" s="857"/>
      <c r="Y175" s="857"/>
      <c r="Z175" s="857"/>
      <c r="AA175" s="857"/>
      <c r="AB175" s="857"/>
      <c r="AC175" s="857"/>
      <c r="AD175" s="857"/>
      <c r="AE175" s="857"/>
      <c r="AF175" s="857"/>
      <c r="AG175" s="857"/>
      <c r="AH175" s="857"/>
      <c r="AI175" s="857"/>
      <c r="AJ175" s="857"/>
      <c r="AK175" s="857"/>
      <c r="AL175" s="857"/>
      <c r="AM175" s="857"/>
      <c r="AN175" s="857"/>
      <c r="AO175" s="857"/>
      <c r="AP175" s="857"/>
      <c r="AQ175" s="857"/>
      <c r="AR175" s="857"/>
      <c r="AS175" s="857"/>
      <c r="AT175" s="857"/>
      <c r="AU175" s="857"/>
      <c r="AV175" s="857"/>
      <c r="AW175" s="857"/>
      <c r="AX175" s="857"/>
      <c r="AY175" s="857"/>
      <c r="AZ175" s="588"/>
      <c r="BA175" s="588"/>
      <c r="BB175" s="588"/>
    </row>
    <row r="176" spans="1:54" ht="12.6" customHeight="1" x14ac:dyDescent="0.25">
      <c r="A176" s="817" t="s">
        <v>1346</v>
      </c>
      <c r="B176" s="817"/>
      <c r="C176" s="817"/>
      <c r="D176" s="817"/>
      <c r="E176" s="817"/>
      <c r="F176" s="817"/>
      <c r="G176" s="817"/>
      <c r="H176" s="817"/>
      <c r="I176" s="817"/>
      <c r="J176" s="817"/>
      <c r="K176" s="817"/>
      <c r="L176" s="817"/>
      <c r="M176" s="817"/>
      <c r="N176" s="817"/>
      <c r="O176" s="817"/>
      <c r="P176" s="817"/>
      <c r="Q176" s="817"/>
      <c r="R176" s="817"/>
      <c r="S176" s="817"/>
      <c r="T176" s="817"/>
      <c r="U176" s="817"/>
      <c r="V176" s="817"/>
      <c r="W176" s="817"/>
      <c r="X176" s="817"/>
      <c r="Y176" s="817"/>
      <c r="Z176" s="817"/>
      <c r="AA176" s="817"/>
      <c r="AB176" s="817"/>
      <c r="AC176" s="817"/>
      <c r="AD176" s="817"/>
      <c r="AE176" s="817"/>
      <c r="AF176" s="817"/>
      <c r="AG176" s="817"/>
      <c r="AH176" s="817"/>
      <c r="AI176" s="817"/>
      <c r="AJ176" s="817"/>
      <c r="AK176" s="817"/>
      <c r="AL176" s="817"/>
      <c r="AM176" s="817"/>
      <c r="AN176" s="817"/>
      <c r="AO176" s="817"/>
      <c r="AP176" s="817"/>
      <c r="AQ176" s="817"/>
      <c r="AR176" s="817"/>
      <c r="AS176" s="817"/>
      <c r="AT176" s="817"/>
      <c r="AU176" s="817"/>
      <c r="AV176" s="817"/>
      <c r="AW176" s="817"/>
      <c r="AX176" s="817"/>
      <c r="AY176" s="817"/>
      <c r="AZ176" s="588"/>
      <c r="BA176" s="588"/>
      <c r="BB176" s="588"/>
    </row>
    <row r="177" spans="1:54" ht="12.6" customHeight="1" x14ac:dyDescent="0.25">
      <c r="A177" s="820" t="s">
        <v>1347</v>
      </c>
      <c r="B177" s="857"/>
      <c r="C177" s="857"/>
      <c r="D177" s="857"/>
      <c r="E177" s="857"/>
      <c r="F177" s="857"/>
      <c r="G177" s="857"/>
      <c r="H177" s="857"/>
      <c r="I177" s="857"/>
      <c r="J177" s="857"/>
      <c r="K177" s="857"/>
      <c r="L177" s="857"/>
      <c r="M177" s="857"/>
      <c r="N177" s="857"/>
      <c r="O177" s="857"/>
      <c r="P177" s="857"/>
      <c r="Q177" s="857"/>
      <c r="R177" s="857"/>
      <c r="S177" s="857"/>
      <c r="T177" s="857"/>
      <c r="U177" s="857"/>
      <c r="V177" s="857"/>
      <c r="W177" s="857"/>
      <c r="X177" s="857"/>
      <c r="Y177" s="857"/>
      <c r="Z177" s="857"/>
      <c r="AA177" s="857"/>
      <c r="AB177" s="857"/>
      <c r="AC177" s="857"/>
      <c r="AD177" s="857"/>
      <c r="AE177" s="857"/>
      <c r="AF177" s="857"/>
      <c r="AG177" s="857"/>
      <c r="AH177" s="857"/>
      <c r="AI177" s="857"/>
      <c r="AJ177" s="857"/>
      <c r="AK177" s="857"/>
      <c r="AL177" s="857"/>
      <c r="AM177" s="857"/>
      <c r="AN177" s="857"/>
      <c r="AO177" s="857"/>
      <c r="AP177" s="857"/>
      <c r="AQ177" s="857"/>
      <c r="AR177" s="857"/>
      <c r="AS177" s="857"/>
      <c r="AT177" s="857"/>
      <c r="AU177" s="857"/>
      <c r="AV177" s="857"/>
      <c r="AW177" s="857"/>
      <c r="AX177" s="857"/>
      <c r="AY177" s="857"/>
      <c r="AZ177" s="588"/>
      <c r="BA177" s="588"/>
      <c r="BB177" s="588"/>
    </row>
    <row r="178" spans="1:54" ht="63.75" customHeight="1" x14ac:dyDescent="0.25">
      <c r="A178" s="856" t="s">
        <v>1348</v>
      </c>
      <c r="B178" s="856"/>
      <c r="C178" s="856"/>
      <c r="D178" s="856"/>
      <c r="E178" s="856"/>
      <c r="F178" s="856"/>
      <c r="G178" s="856"/>
      <c r="H178" s="856"/>
      <c r="I178" s="856"/>
      <c r="J178" s="856"/>
      <c r="K178" s="856"/>
      <c r="L178" s="856"/>
      <c r="M178" s="856"/>
      <c r="N178" s="856"/>
      <c r="O178" s="856"/>
      <c r="P178" s="856"/>
      <c r="Q178" s="856"/>
      <c r="R178" s="856"/>
      <c r="S178" s="856"/>
      <c r="T178" s="856"/>
      <c r="U178" s="856"/>
      <c r="V178" s="856"/>
      <c r="W178" s="856"/>
      <c r="X178" s="856"/>
      <c r="Y178" s="856"/>
      <c r="Z178" s="856"/>
      <c r="AA178" s="856"/>
      <c r="AB178" s="856"/>
      <c r="AC178" s="856"/>
      <c r="AD178" s="856"/>
      <c r="AE178" s="856"/>
      <c r="AF178" s="856"/>
      <c r="AG178" s="856"/>
      <c r="AH178" s="856"/>
      <c r="AI178" s="856"/>
      <c r="AJ178" s="856"/>
      <c r="AK178" s="856"/>
      <c r="AL178" s="856"/>
      <c r="AM178" s="856"/>
      <c r="AN178" s="856"/>
      <c r="AO178" s="856"/>
      <c r="AP178" s="856"/>
      <c r="AQ178" s="856"/>
      <c r="AR178" s="856"/>
      <c r="AS178" s="856"/>
      <c r="AT178" s="856"/>
      <c r="AU178" s="856"/>
      <c r="AV178" s="856"/>
      <c r="AW178" s="856"/>
      <c r="AX178" s="856"/>
      <c r="AY178" s="856"/>
      <c r="AZ178" s="588"/>
      <c r="BA178" s="588"/>
      <c r="BB178" s="588"/>
    </row>
    <row r="179" spans="1:54" ht="12.6" customHeight="1" x14ac:dyDescent="0.25">
      <c r="A179" s="820" t="s">
        <v>1349</v>
      </c>
      <c r="B179" s="857"/>
      <c r="C179" s="857"/>
      <c r="D179" s="857"/>
      <c r="E179" s="857"/>
      <c r="F179" s="857"/>
      <c r="G179" s="857"/>
      <c r="H179" s="857"/>
      <c r="I179" s="857"/>
      <c r="J179" s="857"/>
      <c r="K179" s="857"/>
      <c r="L179" s="857"/>
      <c r="M179" s="857"/>
      <c r="N179" s="857"/>
      <c r="O179" s="857"/>
      <c r="P179" s="857"/>
      <c r="Q179" s="857"/>
      <c r="R179" s="857"/>
      <c r="S179" s="857"/>
      <c r="T179" s="857"/>
      <c r="U179" s="857"/>
      <c r="V179" s="857"/>
      <c r="W179" s="857"/>
      <c r="X179" s="857"/>
      <c r="Y179" s="857"/>
      <c r="Z179" s="857"/>
      <c r="AA179" s="857"/>
      <c r="AB179" s="857"/>
      <c r="AC179" s="857"/>
      <c r="AD179" s="857"/>
      <c r="AE179" s="857"/>
      <c r="AF179" s="857"/>
      <c r="AG179" s="857"/>
      <c r="AH179" s="857"/>
      <c r="AI179" s="857"/>
      <c r="AJ179" s="857"/>
      <c r="AK179" s="857"/>
      <c r="AL179" s="857"/>
      <c r="AM179" s="857"/>
      <c r="AN179" s="857"/>
      <c r="AO179" s="857"/>
      <c r="AP179" s="857"/>
      <c r="AQ179" s="857"/>
      <c r="AR179" s="857"/>
      <c r="AS179" s="857"/>
      <c r="AT179" s="857"/>
      <c r="AU179" s="857"/>
      <c r="AV179" s="857"/>
      <c r="AW179" s="857"/>
      <c r="AX179" s="857"/>
      <c r="AY179" s="857"/>
      <c r="AZ179" s="588"/>
      <c r="BA179" s="588"/>
      <c r="BB179" s="588"/>
    </row>
    <row r="180" spans="1:54" ht="25.5" customHeight="1" x14ac:dyDescent="0.25">
      <c r="A180" s="856" t="s">
        <v>1350</v>
      </c>
      <c r="B180" s="856"/>
      <c r="C180" s="856"/>
      <c r="D180" s="856"/>
      <c r="E180" s="856"/>
      <c r="F180" s="856"/>
      <c r="G180" s="856"/>
      <c r="H180" s="856"/>
      <c r="I180" s="856"/>
      <c r="J180" s="856"/>
      <c r="K180" s="856"/>
      <c r="L180" s="856"/>
      <c r="M180" s="856"/>
      <c r="N180" s="856"/>
      <c r="O180" s="856"/>
      <c r="P180" s="856"/>
      <c r="Q180" s="856"/>
      <c r="R180" s="856"/>
      <c r="S180" s="856"/>
      <c r="T180" s="856"/>
      <c r="U180" s="856"/>
      <c r="V180" s="856"/>
      <c r="W180" s="856"/>
      <c r="X180" s="856"/>
      <c r="Y180" s="856"/>
      <c r="Z180" s="856"/>
      <c r="AA180" s="856"/>
      <c r="AB180" s="856"/>
      <c r="AC180" s="856"/>
      <c r="AD180" s="856"/>
      <c r="AE180" s="856"/>
      <c r="AF180" s="856"/>
      <c r="AG180" s="856"/>
      <c r="AH180" s="856"/>
      <c r="AI180" s="856"/>
      <c r="AJ180" s="856"/>
      <c r="AK180" s="856"/>
      <c r="AL180" s="856"/>
      <c r="AM180" s="856"/>
      <c r="AN180" s="856"/>
      <c r="AO180" s="856"/>
      <c r="AP180" s="856"/>
      <c r="AQ180" s="856"/>
      <c r="AR180" s="856"/>
      <c r="AS180" s="856"/>
      <c r="AT180" s="856"/>
      <c r="AU180" s="856"/>
      <c r="AV180" s="856"/>
      <c r="AW180" s="856"/>
      <c r="AX180" s="856"/>
      <c r="AY180" s="856"/>
      <c r="AZ180" s="588"/>
      <c r="BA180" s="588"/>
      <c r="BB180" s="588"/>
    </row>
    <row r="181" spans="1:54" ht="12.6" customHeight="1" x14ac:dyDescent="0.25">
      <c r="A181" s="820" t="s">
        <v>1351</v>
      </c>
      <c r="B181" s="857"/>
      <c r="C181" s="857"/>
      <c r="D181" s="857"/>
      <c r="E181" s="857"/>
      <c r="F181" s="857"/>
      <c r="G181" s="857"/>
      <c r="H181" s="857"/>
      <c r="I181" s="857"/>
      <c r="J181" s="857"/>
      <c r="K181" s="857"/>
      <c r="L181" s="857"/>
      <c r="M181" s="857"/>
      <c r="N181" s="857"/>
      <c r="O181" s="857"/>
      <c r="P181" s="857"/>
      <c r="Q181" s="857"/>
      <c r="R181" s="857"/>
      <c r="S181" s="857"/>
      <c r="T181" s="857"/>
      <c r="U181" s="857"/>
      <c r="V181" s="857"/>
      <c r="W181" s="857"/>
      <c r="X181" s="857"/>
      <c r="Y181" s="857"/>
      <c r="Z181" s="857"/>
      <c r="AA181" s="857"/>
      <c r="AB181" s="857"/>
      <c r="AC181" s="857"/>
      <c r="AD181" s="857"/>
      <c r="AE181" s="857"/>
      <c r="AF181" s="857"/>
      <c r="AG181" s="857"/>
      <c r="AH181" s="857"/>
      <c r="AI181" s="857"/>
      <c r="AJ181" s="857"/>
      <c r="AK181" s="857"/>
      <c r="AL181" s="857"/>
      <c r="AM181" s="857"/>
      <c r="AN181" s="857"/>
      <c r="AO181" s="857"/>
      <c r="AP181" s="857"/>
      <c r="AQ181" s="857"/>
      <c r="AR181" s="857"/>
      <c r="AS181" s="857"/>
      <c r="AT181" s="857"/>
      <c r="AU181" s="857"/>
      <c r="AV181" s="857"/>
      <c r="AW181" s="857"/>
      <c r="AX181" s="857"/>
      <c r="AY181" s="857"/>
      <c r="AZ181" s="588"/>
      <c r="BA181" s="588"/>
      <c r="BB181" s="588"/>
    </row>
    <row r="182" spans="1:54" ht="12.6" customHeight="1" x14ac:dyDescent="0.25">
      <c r="A182" s="817" t="s">
        <v>1352</v>
      </c>
      <c r="B182" s="817"/>
      <c r="C182" s="817"/>
      <c r="D182" s="817"/>
      <c r="E182" s="817"/>
      <c r="F182" s="817"/>
      <c r="G182" s="817"/>
      <c r="H182" s="817"/>
      <c r="I182" s="817"/>
      <c r="J182" s="817"/>
      <c r="K182" s="817"/>
      <c r="L182" s="817"/>
      <c r="M182" s="817"/>
      <c r="N182" s="817"/>
      <c r="O182" s="817"/>
      <c r="P182" s="817"/>
      <c r="Q182" s="817"/>
      <c r="R182" s="817"/>
      <c r="S182" s="817"/>
      <c r="T182" s="817"/>
      <c r="U182" s="817"/>
      <c r="V182" s="817"/>
      <c r="W182" s="817"/>
      <c r="X182" s="817"/>
      <c r="Y182" s="817"/>
      <c r="Z182" s="817"/>
      <c r="AA182" s="817"/>
      <c r="AB182" s="817"/>
      <c r="AC182" s="817"/>
      <c r="AD182" s="817"/>
      <c r="AE182" s="817"/>
      <c r="AF182" s="817"/>
      <c r="AG182" s="817"/>
      <c r="AH182" s="817"/>
      <c r="AI182" s="817"/>
      <c r="AJ182" s="817"/>
      <c r="AK182" s="817"/>
      <c r="AL182" s="817"/>
      <c r="AM182" s="817"/>
      <c r="AN182" s="817"/>
      <c r="AO182" s="817"/>
      <c r="AP182" s="817"/>
      <c r="AQ182" s="817"/>
      <c r="AR182" s="817"/>
      <c r="AS182" s="817"/>
      <c r="AT182" s="817"/>
      <c r="AU182" s="817"/>
      <c r="AV182" s="817"/>
      <c r="AW182" s="817"/>
      <c r="AX182" s="817"/>
      <c r="AY182" s="817"/>
      <c r="AZ182" s="588"/>
      <c r="BA182" s="588"/>
      <c r="BB182" s="588"/>
    </row>
    <row r="183" spans="1:54" ht="12.6" customHeight="1" x14ac:dyDescent="0.25">
      <c r="A183" s="820" t="s">
        <v>1353</v>
      </c>
      <c r="B183" s="857"/>
      <c r="C183" s="857"/>
      <c r="D183" s="857"/>
      <c r="E183" s="857"/>
      <c r="F183" s="857"/>
      <c r="G183" s="857"/>
      <c r="H183" s="857"/>
      <c r="I183" s="857"/>
      <c r="J183" s="857"/>
      <c r="K183" s="857"/>
      <c r="L183" s="857"/>
      <c r="M183" s="857"/>
      <c r="N183" s="857"/>
      <c r="O183" s="857"/>
      <c r="P183" s="857"/>
      <c r="Q183" s="857"/>
      <c r="R183" s="857"/>
      <c r="S183" s="857"/>
      <c r="T183" s="857"/>
      <c r="U183" s="857"/>
      <c r="V183" s="857"/>
      <c r="W183" s="857"/>
      <c r="X183" s="857"/>
      <c r="Y183" s="857"/>
      <c r="Z183" s="857"/>
      <c r="AA183" s="857"/>
      <c r="AB183" s="857"/>
      <c r="AC183" s="857"/>
      <c r="AD183" s="857"/>
      <c r="AE183" s="857"/>
      <c r="AF183" s="857"/>
      <c r="AG183" s="857"/>
      <c r="AH183" s="857"/>
      <c r="AI183" s="857"/>
      <c r="AJ183" s="857"/>
      <c r="AK183" s="857"/>
      <c r="AL183" s="857"/>
      <c r="AM183" s="857"/>
      <c r="AN183" s="857"/>
      <c r="AO183" s="857"/>
      <c r="AP183" s="857"/>
      <c r="AQ183" s="857"/>
      <c r="AR183" s="857"/>
      <c r="AS183" s="857"/>
      <c r="AT183" s="857"/>
      <c r="AU183" s="857"/>
      <c r="AV183" s="857"/>
      <c r="AW183" s="857"/>
      <c r="AX183" s="857"/>
      <c r="AY183" s="857"/>
      <c r="AZ183" s="588"/>
      <c r="BA183" s="588"/>
      <c r="BB183" s="588"/>
    </row>
    <row r="184" spans="1:54" ht="13.5" x14ac:dyDescent="0.25">
      <c r="A184" s="856" t="s">
        <v>1354</v>
      </c>
      <c r="B184" s="856"/>
      <c r="C184" s="856"/>
      <c r="D184" s="856"/>
      <c r="E184" s="856"/>
      <c r="F184" s="856"/>
      <c r="G184" s="856"/>
      <c r="H184" s="856"/>
      <c r="I184" s="856"/>
      <c r="J184" s="856"/>
      <c r="K184" s="856"/>
      <c r="L184" s="856"/>
      <c r="M184" s="856"/>
      <c r="N184" s="856"/>
      <c r="O184" s="856"/>
      <c r="P184" s="856"/>
      <c r="Q184" s="856"/>
      <c r="R184" s="856"/>
      <c r="S184" s="856"/>
      <c r="T184" s="856"/>
      <c r="U184" s="856"/>
      <c r="V184" s="856"/>
      <c r="W184" s="856"/>
      <c r="X184" s="856"/>
      <c r="Y184" s="856"/>
      <c r="Z184" s="856"/>
      <c r="AA184" s="856"/>
      <c r="AB184" s="856"/>
      <c r="AC184" s="856"/>
      <c r="AD184" s="856"/>
      <c r="AE184" s="856"/>
      <c r="AF184" s="856"/>
      <c r="AG184" s="856"/>
      <c r="AH184" s="856"/>
      <c r="AI184" s="856"/>
      <c r="AJ184" s="856"/>
      <c r="AK184" s="856"/>
      <c r="AL184" s="856"/>
      <c r="AM184" s="856"/>
      <c r="AN184" s="856"/>
      <c r="AO184" s="856"/>
      <c r="AP184" s="856"/>
      <c r="AQ184" s="856"/>
      <c r="AR184" s="856"/>
      <c r="AS184" s="856"/>
      <c r="AT184" s="856"/>
      <c r="AU184" s="856"/>
      <c r="AV184" s="856"/>
      <c r="AW184" s="856"/>
      <c r="AX184" s="856"/>
      <c r="AY184" s="856"/>
      <c r="AZ184" s="588"/>
      <c r="BA184" s="588"/>
      <c r="BB184" s="588"/>
    </row>
    <row r="185" spans="1:54" ht="12.6" customHeight="1" x14ac:dyDescent="0.3">
      <c r="A185" s="820" t="s">
        <v>1355</v>
      </c>
      <c r="B185" s="857"/>
      <c r="C185" s="857"/>
      <c r="D185" s="857"/>
      <c r="E185" s="857"/>
      <c r="F185" s="857"/>
      <c r="G185" s="857"/>
      <c r="H185" s="857"/>
      <c r="I185" s="857"/>
      <c r="J185" s="857"/>
      <c r="K185" s="857"/>
      <c r="L185" s="857"/>
      <c r="M185" s="857"/>
      <c r="N185" s="857"/>
      <c r="O185" s="857"/>
      <c r="P185" s="857"/>
      <c r="Q185" s="857"/>
      <c r="R185" s="857"/>
      <c r="S185" s="857"/>
      <c r="T185" s="857"/>
      <c r="U185" s="857"/>
      <c r="V185" s="857"/>
      <c r="W185" s="857"/>
      <c r="X185" s="857"/>
      <c r="Y185" s="857"/>
      <c r="Z185" s="857"/>
      <c r="AA185" s="857"/>
      <c r="AB185" s="857"/>
      <c r="AC185" s="857"/>
      <c r="AD185" s="857"/>
      <c r="AE185" s="857"/>
      <c r="AF185" s="857"/>
      <c r="AG185" s="857"/>
      <c r="AH185" s="857"/>
      <c r="AI185" s="857"/>
      <c r="AJ185" s="857"/>
      <c r="AK185" s="857"/>
      <c r="AL185" s="857"/>
      <c r="AM185" s="857"/>
      <c r="AN185" s="857"/>
      <c r="AO185" s="857"/>
      <c r="AP185" s="857"/>
      <c r="AQ185" s="857"/>
      <c r="AR185" s="857"/>
      <c r="AS185" s="857"/>
      <c r="AT185" s="857"/>
      <c r="AU185" s="857"/>
      <c r="AV185" s="857"/>
      <c r="AW185" s="857"/>
      <c r="AX185" s="857"/>
      <c r="AY185" s="857"/>
      <c r="AZ185" s="588"/>
      <c r="BA185" s="588"/>
      <c r="BB185" s="588"/>
    </row>
    <row r="186" spans="1:54" ht="92.25" customHeight="1" x14ac:dyDescent="0.25">
      <c r="A186" s="856" t="s">
        <v>1356</v>
      </c>
      <c r="B186" s="856"/>
      <c r="C186" s="856"/>
      <c r="D186" s="856"/>
      <c r="E186" s="856"/>
      <c r="F186" s="856"/>
      <c r="G186" s="856"/>
      <c r="H186" s="856"/>
      <c r="I186" s="856"/>
      <c r="J186" s="856"/>
      <c r="K186" s="856"/>
      <c r="L186" s="856"/>
      <c r="M186" s="856"/>
      <c r="N186" s="856"/>
      <c r="O186" s="856"/>
      <c r="P186" s="856"/>
      <c r="Q186" s="856"/>
      <c r="R186" s="856"/>
      <c r="S186" s="856"/>
      <c r="T186" s="856"/>
      <c r="U186" s="856"/>
      <c r="V186" s="856"/>
      <c r="W186" s="856"/>
      <c r="X186" s="856"/>
      <c r="Y186" s="856"/>
      <c r="Z186" s="856"/>
      <c r="AA186" s="856"/>
      <c r="AB186" s="856"/>
      <c r="AC186" s="856"/>
      <c r="AD186" s="856"/>
      <c r="AE186" s="856"/>
      <c r="AF186" s="856"/>
      <c r="AG186" s="856"/>
      <c r="AH186" s="856"/>
      <c r="AI186" s="856"/>
      <c r="AJ186" s="856"/>
      <c r="AK186" s="856"/>
      <c r="AL186" s="856"/>
      <c r="AM186" s="856"/>
      <c r="AN186" s="856"/>
      <c r="AO186" s="856"/>
      <c r="AP186" s="856"/>
      <c r="AQ186" s="856"/>
      <c r="AR186" s="856"/>
      <c r="AS186" s="856"/>
      <c r="AT186" s="856"/>
      <c r="AU186" s="856"/>
      <c r="AV186" s="856"/>
      <c r="AW186" s="856"/>
      <c r="AX186" s="856"/>
      <c r="AY186" s="856"/>
      <c r="AZ186" s="570"/>
      <c r="BA186" s="570"/>
      <c r="BB186" s="570"/>
    </row>
    <row r="187" spans="1:54" ht="12.6" customHeight="1" x14ac:dyDescent="0.25">
      <c r="A187" s="820" t="s">
        <v>1357</v>
      </c>
      <c r="B187" s="857"/>
      <c r="C187" s="857"/>
      <c r="D187" s="857"/>
      <c r="E187" s="857"/>
      <c r="F187" s="857"/>
      <c r="G187" s="857"/>
      <c r="H187" s="857"/>
      <c r="I187" s="857"/>
      <c r="J187" s="857"/>
      <c r="K187" s="857"/>
      <c r="L187" s="857"/>
      <c r="M187" s="857"/>
      <c r="N187" s="857"/>
      <c r="O187" s="857"/>
      <c r="P187" s="857"/>
      <c r="Q187" s="857"/>
      <c r="R187" s="857"/>
      <c r="S187" s="857"/>
      <c r="T187" s="857"/>
      <c r="U187" s="857"/>
      <c r="V187" s="857"/>
      <c r="W187" s="857"/>
      <c r="X187" s="857"/>
      <c r="Y187" s="857"/>
      <c r="Z187" s="857"/>
      <c r="AA187" s="857"/>
      <c r="AB187" s="857"/>
      <c r="AC187" s="857"/>
      <c r="AD187" s="857"/>
      <c r="AE187" s="857"/>
      <c r="AF187" s="857"/>
      <c r="AG187" s="857"/>
      <c r="AH187" s="857"/>
      <c r="AI187" s="857"/>
      <c r="AJ187" s="857"/>
      <c r="AK187" s="857"/>
      <c r="AL187" s="857"/>
      <c r="AM187" s="857"/>
      <c r="AN187" s="857"/>
      <c r="AO187" s="857"/>
      <c r="AP187" s="857"/>
      <c r="AQ187" s="857"/>
      <c r="AR187" s="857"/>
      <c r="AS187" s="857"/>
      <c r="AT187" s="857"/>
      <c r="AU187" s="857"/>
      <c r="AV187" s="857"/>
      <c r="AW187" s="857"/>
      <c r="AX187" s="857"/>
      <c r="AY187" s="857"/>
      <c r="AZ187" s="570"/>
      <c r="BA187" s="570"/>
      <c r="BB187" s="570"/>
    </row>
    <row r="188" spans="1:54" ht="25.5" customHeight="1" x14ac:dyDescent="0.25">
      <c r="A188" s="856" t="s">
        <v>1358</v>
      </c>
      <c r="B188" s="856"/>
      <c r="C188" s="856"/>
      <c r="D188" s="856"/>
      <c r="E188" s="856"/>
      <c r="F188" s="856"/>
      <c r="G188" s="856"/>
      <c r="H188" s="856"/>
      <c r="I188" s="856"/>
      <c r="J188" s="856"/>
      <c r="K188" s="856"/>
      <c r="L188" s="856"/>
      <c r="M188" s="856"/>
      <c r="N188" s="856"/>
      <c r="O188" s="856"/>
      <c r="P188" s="856"/>
      <c r="Q188" s="856"/>
      <c r="R188" s="856"/>
      <c r="S188" s="856"/>
      <c r="T188" s="856"/>
      <c r="U188" s="856"/>
      <c r="V188" s="856"/>
      <c r="W188" s="856"/>
      <c r="X188" s="856"/>
      <c r="Y188" s="856"/>
      <c r="Z188" s="856"/>
      <c r="AA188" s="856"/>
      <c r="AB188" s="856"/>
      <c r="AC188" s="856"/>
      <c r="AD188" s="856"/>
      <c r="AE188" s="856"/>
      <c r="AF188" s="856"/>
      <c r="AG188" s="856"/>
      <c r="AH188" s="856"/>
      <c r="AI188" s="856"/>
      <c r="AJ188" s="856"/>
      <c r="AK188" s="856"/>
      <c r="AL188" s="856"/>
      <c r="AM188" s="856"/>
      <c r="AN188" s="856"/>
      <c r="AO188" s="856"/>
      <c r="AP188" s="856"/>
      <c r="AQ188" s="856"/>
      <c r="AR188" s="856"/>
      <c r="AS188" s="856"/>
      <c r="AT188" s="856"/>
      <c r="AU188" s="856"/>
      <c r="AV188" s="856"/>
      <c r="AW188" s="856"/>
      <c r="AX188" s="856"/>
      <c r="AY188" s="856"/>
      <c r="AZ188" s="570"/>
      <c r="BA188" s="570"/>
      <c r="BB188" s="570"/>
    </row>
    <row r="189" spans="1:54" ht="13.5" x14ac:dyDescent="0.25">
      <c r="A189" s="820" t="s">
        <v>1359</v>
      </c>
      <c r="B189" s="857"/>
      <c r="C189" s="857"/>
      <c r="D189" s="857"/>
      <c r="E189" s="857"/>
      <c r="F189" s="857"/>
      <c r="G189" s="857"/>
      <c r="H189" s="857"/>
      <c r="I189" s="857"/>
      <c r="J189" s="857"/>
      <c r="K189" s="857"/>
      <c r="L189" s="857"/>
      <c r="M189" s="857"/>
      <c r="N189" s="857"/>
      <c r="O189" s="857"/>
      <c r="P189" s="857"/>
      <c r="Q189" s="857"/>
      <c r="R189" s="857"/>
      <c r="S189" s="857"/>
      <c r="T189" s="857"/>
      <c r="U189" s="857"/>
      <c r="V189" s="857"/>
      <c r="W189" s="857"/>
      <c r="X189" s="857"/>
      <c r="Y189" s="857"/>
      <c r="Z189" s="857"/>
      <c r="AA189" s="857"/>
      <c r="AB189" s="857"/>
      <c r="AC189" s="857"/>
      <c r="AD189" s="857"/>
      <c r="AE189" s="857"/>
      <c r="AF189" s="857"/>
      <c r="AG189" s="857"/>
      <c r="AH189" s="857"/>
      <c r="AI189" s="857"/>
      <c r="AJ189" s="857"/>
      <c r="AK189" s="857"/>
      <c r="AL189" s="857"/>
      <c r="AM189" s="857"/>
      <c r="AN189" s="857"/>
      <c r="AO189" s="857"/>
      <c r="AP189" s="857"/>
      <c r="AQ189" s="857"/>
      <c r="AR189" s="857"/>
      <c r="AS189" s="857"/>
      <c r="AT189" s="857"/>
      <c r="AU189" s="857"/>
      <c r="AV189" s="857"/>
      <c r="AW189" s="857"/>
      <c r="AX189" s="857"/>
      <c r="AY189" s="857"/>
      <c r="AZ189" s="570"/>
      <c r="BA189" s="570"/>
      <c r="BB189" s="570"/>
    </row>
    <row r="190" spans="1:54" ht="51.75" customHeight="1" x14ac:dyDescent="0.25">
      <c r="A190" s="856" t="s">
        <v>1360</v>
      </c>
      <c r="B190" s="856"/>
      <c r="C190" s="856"/>
      <c r="D190" s="856"/>
      <c r="E190" s="856"/>
      <c r="F190" s="856"/>
      <c r="G190" s="856"/>
      <c r="H190" s="856"/>
      <c r="I190" s="856"/>
      <c r="J190" s="856"/>
      <c r="K190" s="856"/>
      <c r="L190" s="856"/>
      <c r="M190" s="856"/>
      <c r="N190" s="856"/>
      <c r="O190" s="856"/>
      <c r="P190" s="856"/>
      <c r="Q190" s="856"/>
      <c r="R190" s="856"/>
      <c r="S190" s="856"/>
      <c r="T190" s="856"/>
      <c r="U190" s="856"/>
      <c r="V190" s="856"/>
      <c r="W190" s="856"/>
      <c r="X190" s="856"/>
      <c r="Y190" s="856"/>
      <c r="Z190" s="856"/>
      <c r="AA190" s="856"/>
      <c r="AB190" s="856"/>
      <c r="AC190" s="856"/>
      <c r="AD190" s="856"/>
      <c r="AE190" s="856"/>
      <c r="AF190" s="856"/>
      <c r="AG190" s="856"/>
      <c r="AH190" s="856"/>
      <c r="AI190" s="856"/>
      <c r="AJ190" s="856"/>
      <c r="AK190" s="856"/>
      <c r="AL190" s="856"/>
      <c r="AM190" s="856"/>
      <c r="AN190" s="856"/>
      <c r="AO190" s="856"/>
      <c r="AP190" s="856"/>
      <c r="AQ190" s="856"/>
      <c r="AR190" s="856"/>
      <c r="AS190" s="856"/>
      <c r="AT190" s="856"/>
      <c r="AU190" s="856"/>
      <c r="AV190" s="856"/>
      <c r="AW190" s="856"/>
      <c r="AX190" s="856"/>
      <c r="AY190" s="856"/>
      <c r="AZ190" s="570"/>
      <c r="BA190" s="570"/>
      <c r="BB190" s="570"/>
    </row>
    <row r="191" spans="1:54" ht="13.5" x14ac:dyDescent="0.25">
      <c r="A191" s="820" t="s">
        <v>1361</v>
      </c>
      <c r="B191" s="857"/>
      <c r="C191" s="857"/>
      <c r="D191" s="857"/>
      <c r="E191" s="857"/>
      <c r="F191" s="857"/>
      <c r="G191" s="857"/>
      <c r="H191" s="857"/>
      <c r="I191" s="857"/>
      <c r="J191" s="857"/>
      <c r="K191" s="857"/>
      <c r="L191" s="857"/>
      <c r="M191" s="857"/>
      <c r="N191" s="857"/>
      <c r="O191" s="857"/>
      <c r="P191" s="857"/>
      <c r="Q191" s="857"/>
      <c r="R191" s="857"/>
      <c r="S191" s="857"/>
      <c r="T191" s="857"/>
      <c r="U191" s="857"/>
      <c r="V191" s="857"/>
      <c r="W191" s="857"/>
      <c r="X191" s="857"/>
      <c r="Y191" s="857"/>
      <c r="Z191" s="857"/>
      <c r="AA191" s="857"/>
      <c r="AB191" s="857"/>
      <c r="AC191" s="857"/>
      <c r="AD191" s="857"/>
      <c r="AE191" s="857"/>
      <c r="AF191" s="857"/>
      <c r="AG191" s="857"/>
      <c r="AH191" s="857"/>
      <c r="AI191" s="857"/>
      <c r="AJ191" s="857"/>
      <c r="AK191" s="857"/>
      <c r="AL191" s="857"/>
      <c r="AM191" s="857"/>
      <c r="AN191" s="857"/>
      <c r="AO191" s="857"/>
      <c r="AP191" s="857"/>
      <c r="AQ191" s="857"/>
      <c r="AR191" s="857"/>
      <c r="AS191" s="857"/>
      <c r="AT191" s="857"/>
      <c r="AU191" s="857"/>
      <c r="AV191" s="857"/>
      <c r="AW191" s="857"/>
      <c r="AX191" s="857"/>
      <c r="AY191" s="857"/>
      <c r="AZ191" s="570"/>
      <c r="BA191" s="570"/>
      <c r="BB191" s="570"/>
    </row>
    <row r="192" spans="1:54" ht="51.75" customHeight="1" x14ac:dyDescent="0.25">
      <c r="A192" s="856" t="s">
        <v>1362</v>
      </c>
      <c r="B192" s="856"/>
      <c r="C192" s="856"/>
      <c r="D192" s="856"/>
      <c r="E192" s="856"/>
      <c r="F192" s="856"/>
      <c r="G192" s="856"/>
      <c r="H192" s="856"/>
      <c r="I192" s="856"/>
      <c r="J192" s="856"/>
      <c r="K192" s="856"/>
      <c r="L192" s="856"/>
      <c r="M192" s="856"/>
      <c r="N192" s="856"/>
      <c r="O192" s="856"/>
      <c r="P192" s="856"/>
      <c r="Q192" s="856"/>
      <c r="R192" s="856"/>
      <c r="S192" s="856"/>
      <c r="T192" s="856"/>
      <c r="U192" s="856"/>
      <c r="V192" s="856"/>
      <c r="W192" s="856"/>
      <c r="X192" s="856"/>
      <c r="Y192" s="856"/>
      <c r="Z192" s="856"/>
      <c r="AA192" s="856"/>
      <c r="AB192" s="856"/>
      <c r="AC192" s="856"/>
      <c r="AD192" s="856"/>
      <c r="AE192" s="856"/>
      <c r="AF192" s="856"/>
      <c r="AG192" s="856"/>
      <c r="AH192" s="856"/>
      <c r="AI192" s="856"/>
      <c r="AJ192" s="856"/>
      <c r="AK192" s="856"/>
      <c r="AL192" s="856"/>
      <c r="AM192" s="856"/>
      <c r="AN192" s="856"/>
      <c r="AO192" s="856"/>
      <c r="AP192" s="856"/>
      <c r="AQ192" s="856"/>
      <c r="AR192" s="856"/>
      <c r="AS192" s="856"/>
      <c r="AT192" s="856"/>
      <c r="AU192" s="856"/>
      <c r="AV192" s="856"/>
      <c r="AW192" s="856"/>
      <c r="AX192" s="856"/>
      <c r="AY192" s="856"/>
      <c r="AZ192" s="570"/>
      <c r="BA192" s="570"/>
      <c r="BB192" s="570"/>
    </row>
    <row r="193" spans="1:16384" ht="10.5" customHeight="1" x14ac:dyDescent="0.3">
      <c r="A193" s="695"/>
      <c r="B193" s="695"/>
      <c r="C193" s="695"/>
      <c r="D193" s="695"/>
      <c r="E193" s="695"/>
      <c r="F193" s="695"/>
      <c r="G193" s="695"/>
      <c r="H193" s="695"/>
      <c r="I193" s="695"/>
      <c r="J193" s="695"/>
      <c r="K193" s="695"/>
      <c r="L193" s="695"/>
      <c r="M193" s="695"/>
      <c r="N193" s="695"/>
      <c r="O193" s="695"/>
      <c r="P193" s="695"/>
      <c r="Q193" s="695"/>
      <c r="R193" s="695"/>
      <c r="S193" s="695"/>
      <c r="T193" s="695"/>
      <c r="U193" s="695"/>
      <c r="V193" s="695"/>
      <c r="W193" s="695"/>
      <c r="X193" s="695"/>
      <c r="Y193" s="695"/>
      <c r="Z193" s="695"/>
      <c r="AA193" s="695"/>
      <c r="AB193" s="695"/>
      <c r="AC193" s="695"/>
      <c r="AD193" s="695"/>
      <c r="AE193" s="695"/>
      <c r="AF193" s="695"/>
      <c r="AG193" s="695"/>
      <c r="AH193" s="695"/>
      <c r="AI193" s="695"/>
      <c r="AJ193" s="695"/>
      <c r="AK193" s="695"/>
      <c r="AL193" s="695"/>
      <c r="AM193" s="695"/>
      <c r="AN193" s="695"/>
      <c r="AO193" s="695"/>
      <c r="AP193" s="695"/>
      <c r="AQ193" s="695"/>
      <c r="AR193" s="695"/>
      <c r="AS193" s="695"/>
      <c r="AT193" s="695"/>
      <c r="AU193" s="695"/>
      <c r="AV193" s="695"/>
      <c r="AW193" s="695"/>
      <c r="AX193" s="695"/>
      <c r="AY193" s="695"/>
      <c r="AZ193" s="570"/>
      <c r="BA193" s="570"/>
      <c r="BB193" s="570"/>
    </row>
    <row r="194" spans="1:16384" ht="13.5" x14ac:dyDescent="0.25">
      <c r="A194" s="820" t="s">
        <v>1363</v>
      </c>
      <c r="B194" s="857"/>
      <c r="C194" s="857"/>
      <c r="D194" s="857"/>
      <c r="E194" s="857"/>
      <c r="F194" s="857"/>
      <c r="G194" s="857"/>
      <c r="H194" s="857"/>
      <c r="I194" s="857"/>
      <c r="J194" s="857"/>
      <c r="K194" s="857"/>
      <c r="L194" s="857"/>
      <c r="M194" s="857"/>
      <c r="N194" s="857"/>
      <c r="O194" s="857"/>
      <c r="P194" s="857"/>
      <c r="Q194" s="857"/>
      <c r="R194" s="857"/>
      <c r="S194" s="857"/>
      <c r="T194" s="857"/>
      <c r="U194" s="857"/>
      <c r="V194" s="857"/>
      <c r="W194" s="857"/>
      <c r="X194" s="857"/>
      <c r="Y194" s="857"/>
      <c r="Z194" s="857"/>
      <c r="AA194" s="857"/>
      <c r="AB194" s="857"/>
      <c r="AC194" s="857"/>
      <c r="AD194" s="857"/>
      <c r="AE194" s="857"/>
      <c r="AF194" s="857"/>
      <c r="AG194" s="857"/>
      <c r="AH194" s="857"/>
      <c r="AI194" s="857"/>
      <c r="AJ194" s="857"/>
      <c r="AK194" s="857"/>
      <c r="AL194" s="857"/>
      <c r="AM194" s="857"/>
      <c r="AN194" s="857"/>
      <c r="AO194" s="857"/>
      <c r="AP194" s="857"/>
      <c r="AQ194" s="857"/>
      <c r="AR194" s="857"/>
      <c r="AS194" s="857"/>
      <c r="AT194" s="857"/>
      <c r="AU194" s="857"/>
      <c r="AV194" s="857"/>
      <c r="AW194" s="857"/>
      <c r="AX194" s="857"/>
      <c r="AY194" s="857"/>
      <c r="AZ194" s="570"/>
      <c r="BA194" s="570"/>
      <c r="BB194" s="570"/>
    </row>
    <row r="195" spans="1:16384" ht="143.25" customHeight="1" x14ac:dyDescent="0.25">
      <c r="A195" s="856" t="s">
        <v>1364</v>
      </c>
      <c r="B195" s="856"/>
      <c r="C195" s="856"/>
      <c r="D195" s="856"/>
      <c r="E195" s="856"/>
      <c r="F195" s="856"/>
      <c r="G195" s="856"/>
      <c r="H195" s="856"/>
      <c r="I195" s="856"/>
      <c r="J195" s="856"/>
      <c r="K195" s="856"/>
      <c r="L195" s="856"/>
      <c r="M195" s="856"/>
      <c r="N195" s="856"/>
      <c r="O195" s="856"/>
      <c r="P195" s="856"/>
      <c r="Q195" s="856"/>
      <c r="R195" s="856"/>
      <c r="S195" s="856"/>
      <c r="T195" s="856"/>
      <c r="U195" s="856"/>
      <c r="V195" s="856"/>
      <c r="W195" s="856"/>
      <c r="X195" s="856"/>
      <c r="Y195" s="856"/>
      <c r="Z195" s="856"/>
      <c r="AA195" s="856"/>
      <c r="AB195" s="856"/>
      <c r="AC195" s="856"/>
      <c r="AD195" s="856"/>
      <c r="AE195" s="856"/>
      <c r="AF195" s="856"/>
      <c r="AG195" s="856"/>
      <c r="AH195" s="856"/>
      <c r="AI195" s="856"/>
      <c r="AJ195" s="856"/>
      <c r="AK195" s="856"/>
      <c r="AL195" s="856"/>
      <c r="AM195" s="856"/>
      <c r="AN195" s="856"/>
      <c r="AO195" s="856"/>
      <c r="AP195" s="856"/>
      <c r="AQ195" s="856"/>
      <c r="AR195" s="856"/>
      <c r="AS195" s="856"/>
      <c r="AT195" s="856"/>
      <c r="AU195" s="856"/>
      <c r="AV195" s="856"/>
      <c r="AW195" s="856"/>
      <c r="AX195" s="856"/>
      <c r="AY195" s="856"/>
      <c r="AZ195" s="570"/>
      <c r="BA195" s="570"/>
      <c r="BB195" s="570"/>
    </row>
    <row r="196" spans="1:16384" ht="12.6" customHeight="1" x14ac:dyDescent="0.25">
      <c r="A196" s="820" t="s">
        <v>1365</v>
      </c>
      <c r="B196" s="857"/>
      <c r="C196" s="857"/>
      <c r="D196" s="857"/>
      <c r="E196" s="857"/>
      <c r="F196" s="857"/>
      <c r="G196" s="857"/>
      <c r="H196" s="857"/>
      <c r="I196" s="857"/>
      <c r="J196" s="857"/>
      <c r="K196" s="857"/>
      <c r="L196" s="857"/>
      <c r="M196" s="857"/>
      <c r="N196" s="857"/>
      <c r="O196" s="857"/>
      <c r="P196" s="857"/>
      <c r="Q196" s="857"/>
      <c r="R196" s="857"/>
      <c r="S196" s="857"/>
      <c r="T196" s="857"/>
      <c r="U196" s="857"/>
      <c r="V196" s="857"/>
      <c r="W196" s="857"/>
      <c r="X196" s="857"/>
      <c r="Y196" s="857"/>
      <c r="Z196" s="857"/>
      <c r="AA196" s="857"/>
      <c r="AB196" s="857"/>
      <c r="AC196" s="857"/>
      <c r="AD196" s="857"/>
      <c r="AE196" s="857"/>
      <c r="AF196" s="857"/>
      <c r="AG196" s="857"/>
      <c r="AH196" s="857"/>
      <c r="AI196" s="857"/>
      <c r="AJ196" s="857"/>
      <c r="AK196" s="857"/>
      <c r="AL196" s="857"/>
      <c r="AM196" s="857"/>
      <c r="AN196" s="857"/>
      <c r="AO196" s="857"/>
      <c r="AP196" s="857"/>
      <c r="AQ196" s="857"/>
      <c r="AR196" s="857"/>
      <c r="AS196" s="857"/>
      <c r="AT196" s="857"/>
      <c r="AU196" s="857"/>
      <c r="AV196" s="857"/>
      <c r="AW196" s="857"/>
      <c r="AX196" s="857"/>
      <c r="AY196" s="857"/>
      <c r="AZ196" s="570"/>
      <c r="BA196" s="570"/>
      <c r="BB196" s="570"/>
    </row>
    <row r="197" spans="1:16384" ht="55.5" customHeight="1" x14ac:dyDescent="0.25">
      <c r="A197" s="856" t="s">
        <v>1366</v>
      </c>
      <c r="B197" s="856"/>
      <c r="C197" s="856"/>
      <c r="D197" s="856"/>
      <c r="E197" s="856"/>
      <c r="F197" s="856"/>
      <c r="G197" s="856"/>
      <c r="H197" s="856"/>
      <c r="I197" s="856"/>
      <c r="J197" s="856"/>
      <c r="K197" s="856"/>
      <c r="L197" s="856"/>
      <c r="M197" s="856"/>
      <c r="N197" s="856"/>
      <c r="O197" s="856"/>
      <c r="P197" s="856"/>
      <c r="Q197" s="856"/>
      <c r="R197" s="856"/>
      <c r="S197" s="856"/>
      <c r="T197" s="856"/>
      <c r="U197" s="856"/>
      <c r="V197" s="856"/>
      <c r="W197" s="856"/>
      <c r="X197" s="856"/>
      <c r="Y197" s="856"/>
      <c r="Z197" s="856"/>
      <c r="AA197" s="856"/>
      <c r="AB197" s="856"/>
      <c r="AC197" s="856"/>
      <c r="AD197" s="856"/>
      <c r="AE197" s="856"/>
      <c r="AF197" s="856"/>
      <c r="AG197" s="856"/>
      <c r="AH197" s="856"/>
      <c r="AI197" s="856"/>
      <c r="AJ197" s="856"/>
      <c r="AK197" s="856"/>
      <c r="AL197" s="856"/>
      <c r="AM197" s="856"/>
      <c r="AN197" s="856"/>
      <c r="AO197" s="856"/>
      <c r="AP197" s="856"/>
      <c r="AQ197" s="856"/>
      <c r="AR197" s="856"/>
      <c r="AS197" s="856"/>
      <c r="AT197" s="856"/>
      <c r="AU197" s="856"/>
      <c r="AV197" s="856"/>
      <c r="AW197" s="856"/>
      <c r="AX197" s="856"/>
      <c r="AY197" s="856"/>
      <c r="AZ197" s="570"/>
      <c r="BA197" s="570"/>
      <c r="BB197" s="570"/>
    </row>
    <row r="198" spans="1:16384" ht="12.6" customHeight="1" x14ac:dyDescent="0.25">
      <c r="A198" s="820" t="s">
        <v>1367</v>
      </c>
      <c r="B198" s="857"/>
      <c r="C198" s="857"/>
      <c r="D198" s="857"/>
      <c r="E198" s="857"/>
      <c r="F198" s="857"/>
      <c r="G198" s="857"/>
      <c r="H198" s="857"/>
      <c r="I198" s="857"/>
      <c r="J198" s="857"/>
      <c r="K198" s="857"/>
      <c r="L198" s="857"/>
      <c r="M198" s="857"/>
      <c r="N198" s="857"/>
      <c r="O198" s="857"/>
      <c r="P198" s="857"/>
      <c r="Q198" s="857"/>
      <c r="R198" s="857"/>
      <c r="S198" s="857"/>
      <c r="T198" s="857"/>
      <c r="U198" s="857"/>
      <c r="V198" s="857"/>
      <c r="W198" s="857"/>
      <c r="X198" s="857"/>
      <c r="Y198" s="857"/>
      <c r="Z198" s="857"/>
      <c r="AA198" s="857"/>
      <c r="AB198" s="857"/>
      <c r="AC198" s="857"/>
      <c r="AD198" s="857"/>
      <c r="AE198" s="857"/>
      <c r="AF198" s="857"/>
      <c r="AG198" s="857"/>
      <c r="AH198" s="857"/>
      <c r="AI198" s="857"/>
      <c r="AJ198" s="857"/>
      <c r="AK198" s="857"/>
      <c r="AL198" s="857"/>
      <c r="AM198" s="857"/>
      <c r="AN198" s="857"/>
      <c r="AO198" s="857"/>
      <c r="AP198" s="857"/>
      <c r="AQ198" s="857"/>
      <c r="AR198" s="857"/>
      <c r="AS198" s="857"/>
      <c r="AT198" s="857"/>
      <c r="AU198" s="857"/>
      <c r="AV198" s="857"/>
      <c r="AW198" s="857"/>
      <c r="AX198" s="857"/>
      <c r="AY198" s="857"/>
      <c r="AZ198" s="570"/>
      <c r="BA198" s="570"/>
      <c r="BB198" s="570"/>
    </row>
    <row r="199" spans="1:16384" ht="12.6" customHeight="1" x14ac:dyDescent="0.25">
      <c r="A199" s="817" t="s">
        <v>1368</v>
      </c>
      <c r="B199" s="857"/>
      <c r="C199" s="857"/>
      <c r="D199" s="857"/>
      <c r="E199" s="857"/>
      <c r="F199" s="857"/>
      <c r="G199" s="857"/>
      <c r="H199" s="857"/>
      <c r="I199" s="857"/>
      <c r="J199" s="857"/>
      <c r="K199" s="857"/>
      <c r="L199" s="857"/>
      <c r="M199" s="857"/>
      <c r="N199" s="857"/>
      <c r="O199" s="857"/>
      <c r="P199" s="857"/>
      <c r="Q199" s="857"/>
      <c r="R199" s="857"/>
      <c r="S199" s="857"/>
      <c r="T199" s="857"/>
      <c r="U199" s="857"/>
      <c r="V199" s="857"/>
      <c r="W199" s="857"/>
      <c r="X199" s="857"/>
      <c r="Y199" s="857"/>
      <c r="Z199" s="857"/>
      <c r="AA199" s="857"/>
      <c r="AB199" s="857"/>
      <c r="AC199" s="857"/>
      <c r="AD199" s="857"/>
      <c r="AE199" s="857"/>
      <c r="AF199" s="857"/>
      <c r="AG199" s="857"/>
      <c r="AH199" s="857"/>
      <c r="AI199" s="857"/>
      <c r="AJ199" s="857"/>
      <c r="AK199" s="857"/>
      <c r="AL199" s="857"/>
      <c r="AM199" s="857"/>
      <c r="AN199" s="857"/>
      <c r="AO199" s="857"/>
      <c r="AP199" s="857"/>
      <c r="AQ199" s="857"/>
      <c r="AR199" s="857"/>
      <c r="AS199" s="857"/>
      <c r="AT199" s="857"/>
      <c r="AU199" s="857"/>
      <c r="AV199" s="857"/>
      <c r="AW199" s="857"/>
      <c r="AX199" s="857"/>
      <c r="AY199" s="857"/>
      <c r="AZ199" s="570"/>
      <c r="BA199" s="570"/>
      <c r="BB199" s="570"/>
    </row>
    <row r="200" spans="1:16384" ht="12.6" customHeight="1" x14ac:dyDescent="0.25">
      <c r="A200" s="820" t="s">
        <v>1369</v>
      </c>
      <c r="B200" s="857"/>
      <c r="C200" s="857"/>
      <c r="D200" s="857"/>
      <c r="E200" s="857"/>
      <c r="F200" s="857"/>
      <c r="G200" s="857"/>
      <c r="H200" s="857"/>
      <c r="I200" s="857"/>
      <c r="J200" s="857"/>
      <c r="K200" s="857"/>
      <c r="L200" s="857"/>
      <c r="M200" s="857"/>
      <c r="N200" s="857"/>
      <c r="O200" s="857"/>
      <c r="P200" s="857"/>
      <c r="Q200" s="857"/>
      <c r="R200" s="857"/>
      <c r="S200" s="857"/>
      <c r="T200" s="857"/>
      <c r="U200" s="857"/>
      <c r="V200" s="857"/>
      <c r="W200" s="857"/>
      <c r="X200" s="857"/>
      <c r="Y200" s="857"/>
      <c r="Z200" s="857"/>
      <c r="AA200" s="857"/>
      <c r="AB200" s="857"/>
      <c r="AC200" s="857"/>
      <c r="AD200" s="857"/>
      <c r="AE200" s="857"/>
      <c r="AF200" s="857"/>
      <c r="AG200" s="857"/>
      <c r="AH200" s="857"/>
      <c r="AI200" s="857"/>
      <c r="AJ200" s="857"/>
      <c r="AK200" s="857"/>
      <c r="AL200" s="857"/>
      <c r="AM200" s="857"/>
      <c r="AN200" s="857"/>
      <c r="AO200" s="857"/>
      <c r="AP200" s="857"/>
      <c r="AQ200" s="857"/>
      <c r="AR200" s="857"/>
      <c r="AS200" s="857"/>
      <c r="AT200" s="857"/>
      <c r="AU200" s="857"/>
      <c r="AV200" s="857"/>
      <c r="AW200" s="857"/>
      <c r="AX200" s="857"/>
      <c r="AY200" s="857"/>
      <c r="AZ200" s="570"/>
      <c r="BA200" s="570"/>
      <c r="BB200" s="570"/>
    </row>
    <row r="201" spans="1:16384" ht="13.5" x14ac:dyDescent="0.25">
      <c r="A201" s="856" t="s">
        <v>1370</v>
      </c>
      <c r="B201" s="856"/>
      <c r="C201" s="856"/>
      <c r="D201" s="856"/>
      <c r="E201" s="856"/>
      <c r="F201" s="856"/>
      <c r="G201" s="856"/>
      <c r="H201" s="856"/>
      <c r="I201" s="856"/>
      <c r="J201" s="856"/>
      <c r="K201" s="856"/>
      <c r="L201" s="856"/>
      <c r="M201" s="856"/>
      <c r="N201" s="856"/>
      <c r="O201" s="856"/>
      <c r="P201" s="856"/>
      <c r="Q201" s="856"/>
      <c r="R201" s="856"/>
      <c r="S201" s="856"/>
      <c r="T201" s="856"/>
      <c r="U201" s="856"/>
      <c r="V201" s="856"/>
      <c r="W201" s="856"/>
      <c r="X201" s="856"/>
      <c r="Y201" s="856"/>
      <c r="Z201" s="856"/>
      <c r="AA201" s="856"/>
      <c r="AB201" s="856"/>
      <c r="AC201" s="856"/>
      <c r="AD201" s="856"/>
      <c r="AE201" s="856"/>
      <c r="AF201" s="856"/>
      <c r="AG201" s="856"/>
      <c r="AH201" s="856"/>
      <c r="AI201" s="856"/>
      <c r="AJ201" s="856"/>
      <c r="AK201" s="856"/>
      <c r="AL201" s="856"/>
      <c r="AM201" s="856"/>
      <c r="AN201" s="856"/>
      <c r="AO201" s="856"/>
      <c r="AP201" s="856"/>
      <c r="AQ201" s="856"/>
      <c r="AR201" s="856"/>
      <c r="AS201" s="856"/>
      <c r="AT201" s="856"/>
      <c r="AU201" s="856"/>
      <c r="AV201" s="856"/>
      <c r="AW201" s="856"/>
      <c r="AX201" s="856"/>
      <c r="AY201" s="856"/>
      <c r="AZ201" s="570"/>
      <c r="BA201" s="570"/>
      <c r="BB201" s="570"/>
    </row>
    <row r="202" spans="1:16384" ht="12.6" customHeight="1" x14ac:dyDescent="0.25">
      <c r="A202" s="820" t="s">
        <v>1371</v>
      </c>
      <c r="B202" s="857"/>
      <c r="C202" s="857"/>
      <c r="D202" s="857"/>
      <c r="E202" s="857"/>
      <c r="F202" s="857"/>
      <c r="G202" s="857"/>
      <c r="H202" s="857"/>
      <c r="I202" s="857"/>
      <c r="J202" s="857"/>
      <c r="K202" s="857"/>
      <c r="L202" s="857"/>
      <c r="M202" s="857"/>
      <c r="N202" s="857"/>
      <c r="O202" s="857"/>
      <c r="P202" s="857"/>
      <c r="Q202" s="857"/>
      <c r="R202" s="857"/>
      <c r="S202" s="857"/>
      <c r="T202" s="857"/>
      <c r="U202" s="857"/>
      <c r="V202" s="857"/>
      <c r="W202" s="857"/>
      <c r="X202" s="857"/>
      <c r="Y202" s="857"/>
      <c r="Z202" s="857"/>
      <c r="AA202" s="857"/>
      <c r="AB202" s="857"/>
      <c r="AC202" s="857"/>
      <c r="AD202" s="857"/>
      <c r="AE202" s="857"/>
      <c r="AF202" s="857"/>
      <c r="AG202" s="857"/>
      <c r="AH202" s="857"/>
      <c r="AI202" s="857"/>
      <c r="AJ202" s="857"/>
      <c r="AK202" s="857"/>
      <c r="AL202" s="857"/>
      <c r="AM202" s="857"/>
      <c r="AN202" s="857"/>
      <c r="AO202" s="857"/>
      <c r="AP202" s="857"/>
      <c r="AQ202" s="857"/>
      <c r="AR202" s="857"/>
      <c r="AS202" s="857"/>
      <c r="AT202" s="857"/>
      <c r="AU202" s="857"/>
      <c r="AV202" s="857"/>
      <c r="AW202" s="857"/>
      <c r="AX202" s="857"/>
      <c r="AY202" s="857"/>
      <c r="AZ202" s="570"/>
      <c r="BA202" s="570"/>
      <c r="BB202" s="570"/>
    </row>
    <row r="203" spans="1:16384" ht="51" customHeight="1" x14ac:dyDescent="0.25">
      <c r="A203" s="856" t="s">
        <v>1372</v>
      </c>
      <c r="B203" s="856"/>
      <c r="C203" s="856"/>
      <c r="D203" s="856"/>
      <c r="E203" s="856"/>
      <c r="F203" s="856"/>
      <c r="G203" s="856"/>
      <c r="H203" s="856"/>
      <c r="I203" s="856"/>
      <c r="J203" s="856"/>
      <c r="K203" s="856"/>
      <c r="L203" s="856"/>
      <c r="M203" s="856"/>
      <c r="N203" s="856"/>
      <c r="O203" s="856"/>
      <c r="P203" s="856"/>
      <c r="Q203" s="856"/>
      <c r="R203" s="856"/>
      <c r="S203" s="856"/>
      <c r="T203" s="856"/>
      <c r="U203" s="856"/>
      <c r="V203" s="856"/>
      <c r="W203" s="856"/>
      <c r="X203" s="856"/>
      <c r="Y203" s="856"/>
      <c r="Z203" s="856"/>
      <c r="AA203" s="856"/>
      <c r="AB203" s="856"/>
      <c r="AC203" s="856"/>
      <c r="AD203" s="856"/>
      <c r="AE203" s="856"/>
      <c r="AF203" s="856"/>
      <c r="AG203" s="856"/>
      <c r="AH203" s="856"/>
      <c r="AI203" s="856"/>
      <c r="AJ203" s="856"/>
      <c r="AK203" s="856"/>
      <c r="AL203" s="856"/>
      <c r="AM203" s="856"/>
      <c r="AN203" s="856"/>
      <c r="AO203" s="856"/>
      <c r="AP203" s="856"/>
      <c r="AQ203" s="856"/>
      <c r="AR203" s="856"/>
      <c r="AS203" s="856"/>
      <c r="AT203" s="856"/>
      <c r="AU203" s="856"/>
      <c r="AV203" s="856"/>
      <c r="AW203" s="856"/>
      <c r="AX203" s="856"/>
      <c r="AY203" s="856"/>
      <c r="AZ203" s="570"/>
      <c r="BA203" s="570"/>
      <c r="BB203" s="570"/>
    </row>
    <row r="204" spans="1:16384" ht="12.6" customHeight="1" x14ac:dyDescent="0.25">
      <c r="A204" s="820" t="s">
        <v>1373</v>
      </c>
      <c r="B204" s="857"/>
      <c r="C204" s="857"/>
      <c r="D204" s="857"/>
      <c r="E204" s="857"/>
      <c r="F204" s="857"/>
      <c r="G204" s="857"/>
      <c r="H204" s="857"/>
      <c r="I204" s="857"/>
      <c r="J204" s="857"/>
      <c r="K204" s="857"/>
      <c r="L204" s="857"/>
      <c r="M204" s="857"/>
      <c r="N204" s="857"/>
      <c r="O204" s="857"/>
      <c r="P204" s="857"/>
      <c r="Q204" s="857"/>
      <c r="R204" s="857"/>
      <c r="S204" s="857"/>
      <c r="T204" s="857"/>
      <c r="U204" s="857"/>
      <c r="V204" s="857"/>
      <c r="W204" s="857"/>
      <c r="X204" s="857"/>
      <c r="Y204" s="857"/>
      <c r="Z204" s="857"/>
      <c r="AA204" s="857"/>
      <c r="AB204" s="857"/>
      <c r="AC204" s="857"/>
      <c r="AD204" s="857"/>
      <c r="AE204" s="857"/>
      <c r="AF204" s="857"/>
      <c r="AG204" s="857"/>
      <c r="AH204" s="857"/>
      <c r="AI204" s="857"/>
      <c r="AJ204" s="857"/>
      <c r="AK204" s="857"/>
      <c r="AL204" s="857"/>
      <c r="AM204" s="857"/>
      <c r="AN204" s="857"/>
      <c r="AO204" s="857"/>
      <c r="AP204" s="857"/>
      <c r="AQ204" s="857"/>
      <c r="AR204" s="857"/>
      <c r="AS204" s="857"/>
      <c r="AT204" s="857"/>
      <c r="AU204" s="857"/>
      <c r="AV204" s="857"/>
      <c r="AW204" s="857"/>
      <c r="AX204" s="857"/>
      <c r="AY204" s="857"/>
      <c r="AZ204" s="570"/>
      <c r="BA204" s="570"/>
      <c r="BB204" s="570"/>
    </row>
    <row r="205" spans="1:16384" ht="63" customHeight="1" x14ac:dyDescent="0.25">
      <c r="A205" s="856" t="s">
        <v>1374</v>
      </c>
      <c r="B205" s="856"/>
      <c r="C205" s="856"/>
      <c r="D205" s="856"/>
      <c r="E205" s="856"/>
      <c r="F205" s="856"/>
      <c r="G205" s="856"/>
      <c r="H205" s="856"/>
      <c r="I205" s="856"/>
      <c r="J205" s="856"/>
      <c r="K205" s="856"/>
      <c r="L205" s="856"/>
      <c r="M205" s="856"/>
      <c r="N205" s="856"/>
      <c r="O205" s="856"/>
      <c r="P205" s="856"/>
      <c r="Q205" s="856"/>
      <c r="R205" s="856"/>
      <c r="S205" s="856"/>
      <c r="T205" s="856"/>
      <c r="U205" s="856"/>
      <c r="V205" s="856"/>
      <c r="W205" s="856"/>
      <c r="X205" s="856"/>
      <c r="Y205" s="856"/>
      <c r="Z205" s="856"/>
      <c r="AA205" s="856"/>
      <c r="AB205" s="856"/>
      <c r="AC205" s="856"/>
      <c r="AD205" s="856"/>
      <c r="AE205" s="856"/>
      <c r="AF205" s="856"/>
      <c r="AG205" s="856"/>
      <c r="AH205" s="856"/>
      <c r="AI205" s="856"/>
      <c r="AJ205" s="856"/>
      <c r="AK205" s="856"/>
      <c r="AL205" s="856"/>
      <c r="AM205" s="856"/>
      <c r="AN205" s="856"/>
      <c r="AO205" s="856"/>
      <c r="AP205" s="856"/>
      <c r="AQ205" s="856"/>
      <c r="AR205" s="856"/>
      <c r="AS205" s="856"/>
      <c r="AT205" s="856"/>
      <c r="AU205" s="856"/>
      <c r="AV205" s="856"/>
      <c r="AW205" s="856"/>
      <c r="AX205" s="856"/>
      <c r="AY205" s="856"/>
      <c r="AZ205" s="570"/>
      <c r="BA205" s="570"/>
      <c r="BB205" s="570"/>
    </row>
    <row r="206" spans="1:16384" ht="13.5" x14ac:dyDescent="0.25">
      <c r="A206" s="820" t="s">
        <v>1375</v>
      </c>
      <c r="B206" s="857"/>
      <c r="C206" s="857"/>
      <c r="D206" s="857"/>
      <c r="E206" s="857"/>
      <c r="F206" s="857"/>
      <c r="G206" s="857"/>
      <c r="H206" s="857"/>
      <c r="I206" s="857"/>
      <c r="J206" s="857"/>
      <c r="K206" s="857"/>
      <c r="L206" s="857"/>
      <c r="M206" s="857"/>
      <c r="N206" s="857"/>
      <c r="O206" s="857"/>
      <c r="P206" s="857"/>
      <c r="Q206" s="857"/>
      <c r="R206" s="857"/>
      <c r="S206" s="857"/>
      <c r="T206" s="857"/>
      <c r="U206" s="857"/>
      <c r="V206" s="857"/>
      <c r="W206" s="857"/>
      <c r="X206" s="857"/>
      <c r="Y206" s="857"/>
      <c r="Z206" s="857"/>
      <c r="AA206" s="857"/>
      <c r="AB206" s="857"/>
      <c r="AC206" s="857"/>
      <c r="AD206" s="857"/>
      <c r="AE206" s="857"/>
      <c r="AF206" s="857"/>
      <c r="AG206" s="857"/>
      <c r="AH206" s="857"/>
      <c r="AI206" s="857"/>
      <c r="AJ206" s="857"/>
      <c r="AK206" s="857"/>
      <c r="AL206" s="857"/>
      <c r="AM206" s="857"/>
      <c r="AN206" s="857"/>
      <c r="AO206" s="857"/>
      <c r="AP206" s="857"/>
      <c r="AQ206" s="857"/>
      <c r="AR206" s="857"/>
      <c r="AS206" s="857"/>
      <c r="AT206" s="857"/>
      <c r="AU206" s="857"/>
      <c r="AV206" s="857"/>
      <c r="AW206" s="857"/>
      <c r="AX206" s="857"/>
      <c r="AY206" s="857"/>
      <c r="AZ206" s="570"/>
      <c r="BA206" s="570"/>
      <c r="BB206" s="570"/>
    </row>
    <row r="207" spans="1:16384" ht="114" customHeight="1" x14ac:dyDescent="0.25">
      <c r="A207" s="856" t="s">
        <v>1376</v>
      </c>
      <c r="B207" s="856"/>
      <c r="C207" s="856"/>
      <c r="D207" s="856"/>
      <c r="E207" s="856"/>
      <c r="F207" s="856"/>
      <c r="G207" s="856"/>
      <c r="H207" s="856"/>
      <c r="I207" s="856"/>
      <c r="J207" s="856"/>
      <c r="K207" s="856"/>
      <c r="L207" s="856"/>
      <c r="M207" s="856"/>
      <c r="N207" s="856"/>
      <c r="O207" s="856"/>
      <c r="P207" s="856"/>
      <c r="Q207" s="856"/>
      <c r="R207" s="856"/>
      <c r="S207" s="856"/>
      <c r="T207" s="856"/>
      <c r="U207" s="856"/>
      <c r="V207" s="856"/>
      <c r="W207" s="856"/>
      <c r="X207" s="856"/>
      <c r="Y207" s="856"/>
      <c r="Z207" s="856"/>
      <c r="AA207" s="856"/>
      <c r="AB207" s="856"/>
      <c r="AC207" s="856"/>
      <c r="AD207" s="856"/>
      <c r="AE207" s="856"/>
      <c r="AF207" s="856"/>
      <c r="AG207" s="856"/>
      <c r="AH207" s="856"/>
      <c r="AI207" s="856"/>
      <c r="AJ207" s="856"/>
      <c r="AK207" s="856"/>
      <c r="AL207" s="856"/>
      <c r="AM207" s="856"/>
      <c r="AN207" s="856"/>
      <c r="AO207" s="856"/>
      <c r="AP207" s="856"/>
      <c r="AQ207" s="856"/>
      <c r="AR207" s="856"/>
      <c r="AS207" s="856"/>
      <c r="AT207" s="856"/>
      <c r="AU207" s="856"/>
      <c r="AV207" s="856"/>
      <c r="AW207" s="856"/>
      <c r="AX207" s="856"/>
      <c r="AY207" s="856"/>
      <c r="AZ207" s="578"/>
      <c r="BA207" s="578"/>
      <c r="BB207" s="578"/>
      <c r="BC207" s="578"/>
      <c r="BD207" s="578"/>
      <c r="BE207" s="578"/>
      <c r="BF207" s="578"/>
      <c r="BG207" s="578"/>
      <c r="BH207" s="578"/>
      <c r="BI207" s="578"/>
      <c r="BJ207" s="578"/>
      <c r="BK207" s="578"/>
      <c r="BL207" s="578"/>
      <c r="BM207" s="578"/>
      <c r="BN207" s="578"/>
      <c r="BO207" s="578"/>
      <c r="BP207" s="578"/>
      <c r="BQ207" s="578"/>
      <c r="BR207" s="578"/>
      <c r="BS207" s="578"/>
      <c r="BT207" s="578"/>
      <c r="BU207" s="578"/>
      <c r="BV207" s="578"/>
      <c r="BW207" s="578"/>
      <c r="BX207" s="578"/>
      <c r="BY207" s="578"/>
      <c r="BZ207" s="578"/>
      <c r="CA207" s="578"/>
      <c r="CB207" s="578"/>
      <c r="CC207" s="578"/>
      <c r="CD207" s="578"/>
      <c r="CE207" s="578"/>
      <c r="CF207" s="578"/>
      <c r="CG207" s="578"/>
      <c r="CH207" s="578"/>
      <c r="CI207" s="578"/>
      <c r="CJ207" s="578"/>
      <c r="CK207" s="578"/>
      <c r="CL207" s="578"/>
      <c r="CM207" s="578"/>
      <c r="CN207" s="578"/>
      <c r="CO207" s="578"/>
      <c r="CP207" s="578"/>
      <c r="CQ207" s="578"/>
      <c r="CR207" s="578"/>
      <c r="CS207" s="578"/>
      <c r="CT207" s="578"/>
      <c r="CU207" s="578"/>
      <c r="CV207" s="578"/>
      <c r="CW207" s="578"/>
      <c r="CX207" s="578"/>
      <c r="CY207" s="856"/>
      <c r="CZ207" s="856"/>
      <c r="DA207" s="856"/>
      <c r="DB207" s="856"/>
      <c r="DC207" s="856"/>
      <c r="DD207" s="856"/>
      <c r="DE207" s="856"/>
      <c r="DF207" s="856"/>
      <c r="DG207" s="856"/>
      <c r="DH207" s="856"/>
      <c r="DI207" s="856"/>
      <c r="DJ207" s="856"/>
      <c r="DK207" s="856"/>
      <c r="DL207" s="856"/>
      <c r="DM207" s="856"/>
      <c r="DN207" s="856"/>
      <c r="DO207" s="856"/>
      <c r="DP207" s="856"/>
      <c r="DQ207" s="856"/>
      <c r="DR207" s="856"/>
      <c r="DS207" s="856"/>
      <c r="DT207" s="856"/>
      <c r="DU207" s="856"/>
      <c r="DV207" s="856"/>
      <c r="DW207" s="856"/>
      <c r="DX207" s="856"/>
      <c r="DY207" s="856"/>
      <c r="DZ207" s="856"/>
      <c r="EA207" s="856"/>
      <c r="EB207" s="856"/>
      <c r="EC207" s="856"/>
      <c r="ED207" s="856"/>
      <c r="EE207" s="856"/>
      <c r="EF207" s="856"/>
      <c r="EG207" s="856"/>
      <c r="EH207" s="856"/>
      <c r="EI207" s="856"/>
      <c r="EJ207" s="856"/>
      <c r="EK207" s="856"/>
      <c r="EL207" s="856"/>
      <c r="EM207" s="856"/>
      <c r="EN207" s="856"/>
      <c r="EO207" s="856"/>
      <c r="EP207" s="856"/>
      <c r="EQ207" s="856"/>
      <c r="ER207" s="856"/>
      <c r="ES207" s="856"/>
      <c r="ET207" s="856"/>
      <c r="EU207" s="856"/>
      <c r="EV207" s="856"/>
      <c r="EW207" s="856"/>
      <c r="EX207" s="856"/>
      <c r="EY207" s="856"/>
      <c r="EZ207" s="856"/>
      <c r="FA207" s="856"/>
      <c r="FB207" s="856"/>
      <c r="FC207" s="856"/>
      <c r="FD207" s="856"/>
      <c r="FE207" s="856"/>
      <c r="FF207" s="856"/>
      <c r="FG207" s="856"/>
      <c r="FH207" s="856"/>
      <c r="FI207" s="856"/>
      <c r="FJ207" s="856"/>
      <c r="FK207" s="856"/>
      <c r="FL207" s="856"/>
      <c r="FM207" s="856"/>
      <c r="FN207" s="856"/>
      <c r="FO207" s="856"/>
      <c r="FP207" s="856"/>
      <c r="FQ207" s="856"/>
      <c r="FR207" s="856"/>
      <c r="FS207" s="856"/>
      <c r="FT207" s="856"/>
      <c r="FU207" s="856"/>
      <c r="FV207" s="856"/>
      <c r="FW207" s="856"/>
      <c r="FX207" s="856"/>
      <c r="FY207" s="856"/>
      <c r="FZ207" s="856"/>
      <c r="GA207" s="856"/>
      <c r="GB207" s="856"/>
      <c r="GC207" s="856"/>
      <c r="GD207" s="856"/>
      <c r="GE207" s="856"/>
      <c r="GF207" s="856"/>
      <c r="GG207" s="856"/>
      <c r="GH207" s="856"/>
      <c r="GI207" s="856"/>
      <c r="GJ207" s="856"/>
      <c r="GK207" s="856"/>
      <c r="GL207" s="856"/>
      <c r="GM207" s="856"/>
      <c r="GN207" s="856"/>
      <c r="GO207" s="856"/>
      <c r="GP207" s="856"/>
      <c r="GQ207" s="856"/>
      <c r="GR207" s="856"/>
      <c r="GS207" s="856"/>
      <c r="GT207" s="856"/>
      <c r="GU207" s="856"/>
      <c r="GV207" s="856"/>
      <c r="GW207" s="856"/>
      <c r="GX207" s="856"/>
      <c r="GY207" s="856"/>
      <c r="GZ207" s="856"/>
      <c r="HA207" s="856"/>
      <c r="HB207" s="856"/>
      <c r="HC207" s="856"/>
      <c r="HD207" s="856"/>
      <c r="HE207" s="856"/>
      <c r="HF207" s="856"/>
      <c r="HG207" s="856"/>
      <c r="HH207" s="856"/>
      <c r="HI207" s="856"/>
      <c r="HJ207" s="856"/>
      <c r="HK207" s="856"/>
      <c r="HL207" s="856"/>
      <c r="HM207" s="856"/>
      <c r="HN207" s="856"/>
      <c r="HO207" s="856"/>
      <c r="HP207" s="856"/>
      <c r="HQ207" s="856"/>
      <c r="HR207" s="856"/>
      <c r="HS207" s="856"/>
      <c r="HT207" s="856"/>
      <c r="HU207" s="856"/>
      <c r="HV207" s="856"/>
      <c r="HW207" s="856"/>
      <c r="HX207" s="856"/>
      <c r="HY207" s="856"/>
      <c r="HZ207" s="856"/>
      <c r="IA207" s="856"/>
      <c r="IB207" s="856"/>
      <c r="IC207" s="856"/>
      <c r="ID207" s="856"/>
      <c r="IE207" s="856"/>
      <c r="IF207" s="856"/>
      <c r="IG207" s="856"/>
      <c r="IH207" s="856"/>
      <c r="II207" s="856"/>
      <c r="IJ207" s="856"/>
      <c r="IK207" s="856"/>
      <c r="IL207" s="856"/>
      <c r="IM207" s="856"/>
      <c r="IN207" s="856"/>
      <c r="IO207" s="856"/>
      <c r="IP207" s="856"/>
      <c r="IQ207" s="856"/>
      <c r="IR207" s="856"/>
      <c r="IS207" s="856"/>
      <c r="IT207" s="856"/>
      <c r="IU207" s="856"/>
      <c r="IV207" s="856"/>
      <c r="IW207" s="856"/>
      <c r="IX207" s="856"/>
      <c r="IY207" s="856"/>
      <c r="IZ207" s="856"/>
      <c r="JA207" s="856"/>
      <c r="JB207" s="856"/>
      <c r="JC207" s="856"/>
      <c r="JD207" s="856"/>
      <c r="JE207" s="856"/>
      <c r="JF207" s="856"/>
      <c r="JG207" s="856"/>
      <c r="JH207" s="856"/>
      <c r="JI207" s="856"/>
      <c r="JJ207" s="856"/>
      <c r="JK207" s="856"/>
      <c r="JL207" s="856"/>
      <c r="JM207" s="856"/>
      <c r="JN207" s="856"/>
      <c r="JO207" s="856"/>
      <c r="JP207" s="856"/>
      <c r="JQ207" s="856"/>
      <c r="JR207" s="856"/>
      <c r="JS207" s="856"/>
      <c r="JT207" s="856"/>
      <c r="JU207" s="856"/>
      <c r="JV207" s="856"/>
      <c r="JW207" s="856"/>
      <c r="JX207" s="856"/>
      <c r="JY207" s="856"/>
      <c r="JZ207" s="856"/>
      <c r="KA207" s="856"/>
      <c r="KB207" s="856"/>
      <c r="KC207" s="856"/>
      <c r="KD207" s="856"/>
      <c r="KE207" s="856"/>
      <c r="KF207" s="856"/>
      <c r="KG207" s="856"/>
      <c r="KH207" s="856"/>
      <c r="KI207" s="856"/>
      <c r="KJ207" s="856"/>
      <c r="KK207" s="856"/>
      <c r="KL207" s="856"/>
      <c r="KM207" s="856"/>
      <c r="KN207" s="856"/>
      <c r="KO207" s="856"/>
      <c r="KP207" s="856"/>
      <c r="KQ207" s="856"/>
      <c r="KR207" s="856"/>
      <c r="KS207" s="856"/>
      <c r="KT207" s="856"/>
      <c r="KU207" s="856"/>
      <c r="KV207" s="856"/>
      <c r="KW207" s="856"/>
      <c r="KX207" s="856"/>
      <c r="KY207" s="856"/>
      <c r="KZ207" s="856"/>
      <c r="LA207" s="856"/>
      <c r="LB207" s="856"/>
      <c r="LC207" s="856"/>
      <c r="LD207" s="856"/>
      <c r="LE207" s="856"/>
      <c r="LF207" s="856"/>
      <c r="LG207" s="856"/>
      <c r="LH207" s="856"/>
      <c r="LI207" s="856"/>
      <c r="LJ207" s="856"/>
      <c r="LK207" s="856"/>
      <c r="LL207" s="856"/>
      <c r="LM207" s="856"/>
      <c r="LN207" s="856"/>
      <c r="LO207" s="856"/>
      <c r="LP207" s="856"/>
      <c r="LQ207" s="856"/>
      <c r="LR207" s="856"/>
      <c r="LS207" s="856"/>
      <c r="LT207" s="856"/>
      <c r="LU207" s="856"/>
      <c r="LV207" s="856"/>
      <c r="LW207" s="856"/>
      <c r="LX207" s="856"/>
      <c r="LY207" s="856"/>
      <c r="LZ207" s="856"/>
      <c r="MA207" s="856"/>
      <c r="MB207" s="856"/>
      <c r="MC207" s="856"/>
      <c r="MD207" s="856"/>
      <c r="ME207" s="856"/>
      <c r="MF207" s="856"/>
      <c r="MG207" s="856"/>
      <c r="MH207" s="856"/>
      <c r="MI207" s="856"/>
      <c r="MJ207" s="856"/>
      <c r="MK207" s="856"/>
      <c r="ML207" s="856"/>
      <c r="MM207" s="856"/>
      <c r="MN207" s="856"/>
      <c r="MO207" s="856"/>
      <c r="MP207" s="856"/>
      <c r="MQ207" s="856"/>
      <c r="MR207" s="856"/>
      <c r="MS207" s="856"/>
      <c r="MT207" s="856"/>
      <c r="MU207" s="856"/>
      <c r="MV207" s="856"/>
      <c r="MW207" s="856"/>
      <c r="MX207" s="856"/>
      <c r="MY207" s="856"/>
      <c r="MZ207" s="856"/>
      <c r="NA207" s="856"/>
      <c r="NB207" s="856"/>
      <c r="NC207" s="856"/>
      <c r="ND207" s="856"/>
      <c r="NE207" s="856"/>
      <c r="NF207" s="856"/>
      <c r="NG207" s="856"/>
      <c r="NH207" s="856"/>
      <c r="NI207" s="856"/>
      <c r="NJ207" s="856"/>
      <c r="NK207" s="856"/>
      <c r="NL207" s="856"/>
      <c r="NM207" s="856"/>
      <c r="NN207" s="856"/>
      <c r="NO207" s="856"/>
      <c r="NP207" s="856"/>
      <c r="NQ207" s="856"/>
      <c r="NR207" s="856"/>
      <c r="NS207" s="856"/>
      <c r="NT207" s="856"/>
      <c r="NU207" s="856"/>
      <c r="NV207" s="856"/>
      <c r="NW207" s="856"/>
      <c r="NX207" s="856"/>
      <c r="NY207" s="856"/>
      <c r="NZ207" s="856"/>
      <c r="OA207" s="856"/>
      <c r="OB207" s="856"/>
      <c r="OC207" s="856"/>
      <c r="OD207" s="856"/>
      <c r="OE207" s="856"/>
      <c r="OF207" s="856"/>
      <c r="OG207" s="856"/>
      <c r="OH207" s="856"/>
      <c r="OI207" s="856"/>
      <c r="OJ207" s="856"/>
      <c r="OK207" s="856"/>
      <c r="OL207" s="856"/>
      <c r="OM207" s="856"/>
      <c r="ON207" s="856"/>
      <c r="OO207" s="856"/>
      <c r="OP207" s="856"/>
      <c r="OQ207" s="856"/>
      <c r="OR207" s="856"/>
      <c r="OS207" s="856"/>
      <c r="OT207" s="856"/>
      <c r="OU207" s="856"/>
      <c r="OV207" s="856"/>
      <c r="OW207" s="856"/>
      <c r="OX207" s="856"/>
      <c r="OY207" s="856"/>
      <c r="OZ207" s="856"/>
      <c r="PA207" s="856"/>
      <c r="PB207" s="856"/>
      <c r="PC207" s="856"/>
      <c r="PD207" s="856"/>
      <c r="PE207" s="856"/>
      <c r="PF207" s="856"/>
      <c r="PG207" s="856"/>
      <c r="PH207" s="856"/>
      <c r="PI207" s="856"/>
      <c r="PJ207" s="856"/>
      <c r="PK207" s="856"/>
      <c r="PL207" s="856"/>
      <c r="PM207" s="856"/>
      <c r="PN207" s="856"/>
      <c r="PO207" s="856"/>
      <c r="PP207" s="856"/>
      <c r="PQ207" s="856"/>
      <c r="PR207" s="856"/>
      <c r="PS207" s="856"/>
      <c r="PT207" s="856"/>
      <c r="PU207" s="856"/>
      <c r="PV207" s="856"/>
      <c r="PW207" s="856"/>
      <c r="PX207" s="856"/>
      <c r="PY207" s="856"/>
      <c r="PZ207" s="856"/>
      <c r="QA207" s="856"/>
      <c r="QB207" s="856"/>
      <c r="QC207" s="856"/>
      <c r="QD207" s="856"/>
      <c r="QE207" s="856"/>
      <c r="QF207" s="856"/>
      <c r="QG207" s="856"/>
      <c r="QH207" s="856"/>
      <c r="QI207" s="856"/>
      <c r="QJ207" s="856"/>
      <c r="QK207" s="856"/>
      <c r="QL207" s="856"/>
      <c r="QM207" s="856"/>
      <c r="QN207" s="856"/>
      <c r="QO207" s="856"/>
      <c r="QP207" s="856"/>
      <c r="QQ207" s="856"/>
      <c r="QR207" s="856"/>
      <c r="QS207" s="856"/>
      <c r="QT207" s="856"/>
      <c r="QU207" s="856"/>
      <c r="QV207" s="856"/>
      <c r="QW207" s="856"/>
      <c r="QX207" s="856"/>
      <c r="QY207" s="856"/>
      <c r="QZ207" s="856"/>
      <c r="RA207" s="856"/>
      <c r="RB207" s="856"/>
      <c r="RC207" s="856"/>
      <c r="RD207" s="856"/>
      <c r="RE207" s="856"/>
      <c r="RF207" s="856"/>
      <c r="RG207" s="856"/>
      <c r="RH207" s="856"/>
      <c r="RI207" s="856"/>
      <c r="RJ207" s="856"/>
      <c r="RK207" s="856"/>
      <c r="RL207" s="856"/>
      <c r="RM207" s="856"/>
      <c r="RN207" s="856"/>
      <c r="RO207" s="856"/>
      <c r="RP207" s="856"/>
      <c r="RQ207" s="856"/>
      <c r="RR207" s="856"/>
      <c r="RS207" s="856"/>
      <c r="RT207" s="856"/>
      <c r="RU207" s="856"/>
      <c r="RV207" s="856"/>
      <c r="RW207" s="856"/>
      <c r="RX207" s="856"/>
      <c r="RY207" s="856"/>
      <c r="RZ207" s="856"/>
      <c r="SA207" s="856"/>
      <c r="SB207" s="856"/>
      <c r="SC207" s="856"/>
      <c r="SD207" s="856"/>
      <c r="SE207" s="856"/>
      <c r="SF207" s="856"/>
      <c r="SG207" s="856"/>
      <c r="SH207" s="856"/>
      <c r="SI207" s="856"/>
      <c r="SJ207" s="856"/>
      <c r="SK207" s="856"/>
      <c r="SL207" s="856"/>
      <c r="SM207" s="856"/>
      <c r="SN207" s="856"/>
      <c r="SO207" s="856"/>
      <c r="SP207" s="856"/>
      <c r="SQ207" s="856"/>
      <c r="SR207" s="856"/>
      <c r="SS207" s="856"/>
      <c r="ST207" s="856"/>
      <c r="SU207" s="856"/>
      <c r="SV207" s="856"/>
      <c r="SW207" s="856"/>
      <c r="SX207" s="856"/>
      <c r="SY207" s="856"/>
      <c r="SZ207" s="856"/>
      <c r="TA207" s="856"/>
      <c r="TB207" s="856"/>
      <c r="TC207" s="856"/>
      <c r="TD207" s="856"/>
      <c r="TE207" s="856"/>
      <c r="TF207" s="856"/>
      <c r="TG207" s="856"/>
      <c r="TH207" s="856"/>
      <c r="TI207" s="856"/>
      <c r="TJ207" s="856"/>
      <c r="TK207" s="856"/>
      <c r="TL207" s="856"/>
      <c r="TM207" s="856"/>
      <c r="TN207" s="856"/>
      <c r="TO207" s="856"/>
      <c r="TP207" s="856"/>
      <c r="TQ207" s="856"/>
      <c r="TR207" s="856"/>
      <c r="TS207" s="856"/>
      <c r="TT207" s="856"/>
      <c r="TU207" s="856"/>
      <c r="TV207" s="856"/>
      <c r="TW207" s="856"/>
      <c r="TX207" s="856"/>
      <c r="TY207" s="856"/>
      <c r="TZ207" s="856"/>
      <c r="UA207" s="856"/>
      <c r="UB207" s="856"/>
      <c r="UC207" s="856"/>
      <c r="UD207" s="856"/>
      <c r="UE207" s="856"/>
      <c r="UF207" s="856"/>
      <c r="UG207" s="856"/>
      <c r="UH207" s="856"/>
      <c r="UI207" s="856"/>
      <c r="UJ207" s="856"/>
      <c r="UK207" s="856"/>
      <c r="UL207" s="856"/>
      <c r="UM207" s="856"/>
      <c r="UN207" s="856"/>
      <c r="UO207" s="856"/>
      <c r="UP207" s="856"/>
      <c r="UQ207" s="856"/>
      <c r="UR207" s="856"/>
      <c r="US207" s="856"/>
      <c r="UT207" s="856"/>
      <c r="UU207" s="856"/>
      <c r="UV207" s="856"/>
      <c r="UW207" s="856"/>
      <c r="UX207" s="856"/>
      <c r="UY207" s="856"/>
      <c r="UZ207" s="856"/>
      <c r="VA207" s="856"/>
      <c r="VB207" s="856"/>
      <c r="VC207" s="856"/>
      <c r="VD207" s="856"/>
      <c r="VE207" s="856"/>
      <c r="VF207" s="856"/>
      <c r="VG207" s="856"/>
      <c r="VH207" s="856"/>
      <c r="VI207" s="856"/>
      <c r="VJ207" s="856"/>
      <c r="VK207" s="856"/>
      <c r="VL207" s="856"/>
      <c r="VM207" s="856"/>
      <c r="VN207" s="856"/>
      <c r="VO207" s="856"/>
      <c r="VP207" s="856"/>
      <c r="VQ207" s="856"/>
      <c r="VR207" s="856"/>
      <c r="VS207" s="856"/>
      <c r="VT207" s="856"/>
      <c r="VU207" s="856"/>
      <c r="VV207" s="856"/>
      <c r="VW207" s="856"/>
      <c r="VX207" s="856"/>
      <c r="VY207" s="856"/>
      <c r="VZ207" s="856"/>
      <c r="WA207" s="856"/>
      <c r="WB207" s="856"/>
      <c r="WC207" s="856"/>
      <c r="WD207" s="856"/>
      <c r="WE207" s="856"/>
      <c r="WF207" s="856"/>
      <c r="WG207" s="856"/>
      <c r="WH207" s="856"/>
      <c r="WI207" s="856"/>
      <c r="WJ207" s="856"/>
      <c r="WK207" s="856"/>
      <c r="WL207" s="856"/>
      <c r="WM207" s="856"/>
      <c r="WN207" s="856"/>
      <c r="WO207" s="856"/>
      <c r="WP207" s="856"/>
      <c r="WQ207" s="856"/>
      <c r="WR207" s="856"/>
      <c r="WS207" s="856"/>
      <c r="WT207" s="856"/>
      <c r="WU207" s="856"/>
      <c r="WV207" s="856"/>
      <c r="WW207" s="856"/>
      <c r="WX207" s="856"/>
      <c r="WY207" s="856"/>
      <c r="WZ207" s="856"/>
      <c r="XA207" s="856"/>
      <c r="XB207" s="856"/>
      <c r="XC207" s="856"/>
      <c r="XD207" s="856"/>
      <c r="XE207" s="856"/>
      <c r="XF207" s="856"/>
      <c r="XG207" s="856"/>
      <c r="XH207" s="856"/>
      <c r="XI207" s="856"/>
      <c r="XJ207" s="856"/>
      <c r="XK207" s="856"/>
      <c r="XL207" s="856"/>
      <c r="XM207" s="856"/>
      <c r="XN207" s="856"/>
      <c r="XO207" s="856"/>
      <c r="XP207" s="856"/>
      <c r="XQ207" s="856"/>
      <c r="XR207" s="856"/>
      <c r="XS207" s="856"/>
      <c r="XT207" s="856"/>
      <c r="XU207" s="856"/>
      <c r="XV207" s="856"/>
      <c r="XW207" s="856"/>
      <c r="XX207" s="856"/>
      <c r="XY207" s="856"/>
      <c r="XZ207" s="856"/>
      <c r="YA207" s="856"/>
      <c r="YB207" s="856"/>
      <c r="YC207" s="856"/>
      <c r="YD207" s="856"/>
      <c r="YE207" s="856"/>
      <c r="YF207" s="856"/>
      <c r="YG207" s="856"/>
      <c r="YH207" s="856"/>
      <c r="YI207" s="856"/>
      <c r="YJ207" s="856"/>
      <c r="YK207" s="856"/>
      <c r="YL207" s="856"/>
      <c r="YM207" s="856"/>
      <c r="YN207" s="856"/>
      <c r="YO207" s="856"/>
      <c r="YP207" s="856"/>
      <c r="YQ207" s="856"/>
      <c r="YR207" s="856"/>
      <c r="YS207" s="856"/>
      <c r="YT207" s="856"/>
      <c r="YU207" s="856"/>
      <c r="YV207" s="856"/>
      <c r="YW207" s="856"/>
      <c r="YX207" s="856"/>
      <c r="YY207" s="856"/>
      <c r="YZ207" s="856"/>
      <c r="ZA207" s="856"/>
      <c r="ZB207" s="856"/>
      <c r="ZC207" s="856"/>
      <c r="ZD207" s="856"/>
      <c r="ZE207" s="856"/>
      <c r="ZF207" s="856"/>
      <c r="ZG207" s="856"/>
      <c r="ZH207" s="856"/>
      <c r="ZI207" s="856"/>
      <c r="ZJ207" s="856"/>
      <c r="ZK207" s="856"/>
      <c r="ZL207" s="856"/>
      <c r="ZM207" s="856"/>
      <c r="ZN207" s="856"/>
      <c r="ZO207" s="856"/>
      <c r="ZP207" s="856"/>
      <c r="ZQ207" s="856"/>
      <c r="ZR207" s="856"/>
      <c r="ZS207" s="856"/>
      <c r="ZT207" s="856"/>
      <c r="ZU207" s="856"/>
      <c r="ZV207" s="856"/>
      <c r="ZW207" s="856"/>
      <c r="ZX207" s="856"/>
      <c r="ZY207" s="856"/>
      <c r="ZZ207" s="856"/>
      <c r="AAA207" s="856"/>
      <c r="AAB207" s="856"/>
      <c r="AAC207" s="856"/>
      <c r="AAD207" s="856"/>
      <c r="AAE207" s="856"/>
      <c r="AAF207" s="856"/>
      <c r="AAG207" s="856"/>
      <c r="AAH207" s="856"/>
      <c r="AAI207" s="856"/>
      <c r="AAJ207" s="856"/>
      <c r="AAK207" s="856"/>
      <c r="AAL207" s="856"/>
      <c r="AAM207" s="856"/>
      <c r="AAN207" s="856"/>
      <c r="AAO207" s="856"/>
      <c r="AAP207" s="856"/>
      <c r="AAQ207" s="856"/>
      <c r="AAR207" s="856"/>
      <c r="AAS207" s="856"/>
      <c r="AAT207" s="856"/>
      <c r="AAU207" s="856"/>
      <c r="AAV207" s="856"/>
      <c r="AAW207" s="856"/>
      <c r="AAX207" s="856"/>
      <c r="AAY207" s="856"/>
      <c r="AAZ207" s="856"/>
      <c r="ABA207" s="856"/>
      <c r="ABB207" s="856"/>
      <c r="ABC207" s="856"/>
      <c r="ABD207" s="856"/>
      <c r="ABE207" s="856"/>
      <c r="ABF207" s="856"/>
      <c r="ABG207" s="856"/>
      <c r="ABH207" s="856"/>
      <c r="ABI207" s="856"/>
      <c r="ABJ207" s="856"/>
      <c r="ABK207" s="856"/>
      <c r="ABL207" s="856"/>
      <c r="ABM207" s="856"/>
      <c r="ABN207" s="856"/>
      <c r="ABO207" s="856"/>
      <c r="ABP207" s="856"/>
      <c r="ABQ207" s="856"/>
      <c r="ABR207" s="856"/>
      <c r="ABS207" s="856"/>
      <c r="ABT207" s="856"/>
      <c r="ABU207" s="856"/>
      <c r="ABV207" s="856"/>
      <c r="ABW207" s="856"/>
      <c r="ABX207" s="856"/>
      <c r="ABY207" s="856"/>
      <c r="ABZ207" s="856"/>
      <c r="ACA207" s="856"/>
      <c r="ACB207" s="856"/>
      <c r="ACC207" s="856"/>
      <c r="ACD207" s="856"/>
      <c r="ACE207" s="856"/>
      <c r="ACF207" s="856"/>
      <c r="ACG207" s="856"/>
      <c r="ACH207" s="856"/>
      <c r="ACI207" s="856"/>
      <c r="ACJ207" s="856"/>
      <c r="ACK207" s="856"/>
      <c r="ACL207" s="856"/>
      <c r="ACM207" s="856"/>
      <c r="ACN207" s="856"/>
      <c r="ACO207" s="856"/>
      <c r="ACP207" s="856"/>
      <c r="ACQ207" s="856"/>
      <c r="ACR207" s="856"/>
      <c r="ACS207" s="856"/>
      <c r="ACT207" s="856"/>
      <c r="ACU207" s="856"/>
      <c r="ACV207" s="856"/>
      <c r="ACW207" s="856"/>
      <c r="ACX207" s="856"/>
      <c r="ACY207" s="856"/>
      <c r="ACZ207" s="856"/>
      <c r="ADA207" s="856"/>
      <c r="ADB207" s="856"/>
      <c r="ADC207" s="856"/>
      <c r="ADD207" s="856"/>
      <c r="ADE207" s="856"/>
      <c r="ADF207" s="856"/>
      <c r="ADG207" s="856"/>
      <c r="ADH207" s="856"/>
      <c r="ADI207" s="856"/>
      <c r="ADJ207" s="856"/>
      <c r="ADK207" s="856"/>
      <c r="ADL207" s="856"/>
      <c r="ADM207" s="856"/>
      <c r="ADN207" s="856"/>
      <c r="ADO207" s="856"/>
      <c r="ADP207" s="856"/>
      <c r="ADQ207" s="856"/>
      <c r="ADR207" s="856"/>
      <c r="ADS207" s="856"/>
      <c r="ADT207" s="856"/>
      <c r="ADU207" s="856"/>
      <c r="ADV207" s="856"/>
      <c r="ADW207" s="856"/>
      <c r="ADX207" s="856"/>
      <c r="ADY207" s="856"/>
      <c r="ADZ207" s="856"/>
      <c r="AEA207" s="856"/>
      <c r="AEB207" s="856"/>
      <c r="AEC207" s="856"/>
      <c r="AED207" s="856"/>
      <c r="AEE207" s="856"/>
      <c r="AEF207" s="856"/>
      <c r="AEG207" s="856"/>
      <c r="AEH207" s="856"/>
      <c r="AEI207" s="856"/>
      <c r="AEJ207" s="856"/>
      <c r="AEK207" s="856"/>
      <c r="AEL207" s="856"/>
      <c r="AEM207" s="856"/>
      <c r="AEN207" s="856"/>
      <c r="AEO207" s="856"/>
      <c r="AEP207" s="856"/>
      <c r="AEQ207" s="856"/>
      <c r="AER207" s="856"/>
      <c r="AES207" s="856"/>
      <c r="AET207" s="856"/>
      <c r="AEU207" s="856"/>
      <c r="AEV207" s="856"/>
      <c r="AEW207" s="856"/>
      <c r="AEX207" s="856"/>
      <c r="AEY207" s="856"/>
      <c r="AEZ207" s="856"/>
      <c r="AFA207" s="856"/>
      <c r="AFB207" s="856"/>
      <c r="AFC207" s="856"/>
      <c r="AFD207" s="856"/>
      <c r="AFE207" s="856"/>
      <c r="AFF207" s="856"/>
      <c r="AFG207" s="856"/>
      <c r="AFH207" s="856"/>
      <c r="AFI207" s="856"/>
      <c r="AFJ207" s="856"/>
      <c r="AFK207" s="856"/>
      <c r="AFL207" s="856"/>
      <c r="AFM207" s="856"/>
      <c r="AFN207" s="856"/>
      <c r="AFO207" s="856"/>
      <c r="AFP207" s="856"/>
      <c r="AFQ207" s="856"/>
      <c r="AFR207" s="856"/>
      <c r="AFS207" s="856"/>
      <c r="AFT207" s="856"/>
      <c r="AFU207" s="856"/>
      <c r="AFV207" s="856"/>
      <c r="AFW207" s="856"/>
      <c r="AFX207" s="856"/>
      <c r="AFY207" s="856"/>
      <c r="AFZ207" s="856"/>
      <c r="AGA207" s="856"/>
      <c r="AGB207" s="856"/>
      <c r="AGC207" s="856"/>
      <c r="AGD207" s="856"/>
      <c r="AGE207" s="856"/>
      <c r="AGF207" s="856"/>
      <c r="AGG207" s="856"/>
      <c r="AGH207" s="856"/>
      <c r="AGI207" s="856"/>
      <c r="AGJ207" s="856"/>
      <c r="AGK207" s="856"/>
      <c r="AGL207" s="856"/>
      <c r="AGM207" s="856"/>
      <c r="AGN207" s="856"/>
      <c r="AGO207" s="856"/>
      <c r="AGP207" s="856"/>
      <c r="AGQ207" s="856"/>
      <c r="AGR207" s="856"/>
      <c r="AGS207" s="856"/>
      <c r="AGT207" s="856"/>
      <c r="AGU207" s="856"/>
      <c r="AGV207" s="856"/>
      <c r="AGW207" s="856"/>
      <c r="AGX207" s="856"/>
      <c r="AGY207" s="856"/>
      <c r="AGZ207" s="856"/>
      <c r="AHA207" s="856"/>
      <c r="AHB207" s="856"/>
      <c r="AHC207" s="856"/>
      <c r="AHD207" s="856"/>
      <c r="AHE207" s="856"/>
      <c r="AHF207" s="856"/>
      <c r="AHG207" s="856"/>
      <c r="AHH207" s="856"/>
      <c r="AHI207" s="856"/>
      <c r="AHJ207" s="856"/>
      <c r="AHK207" s="856"/>
      <c r="AHL207" s="856"/>
      <c r="AHM207" s="856"/>
      <c r="AHN207" s="856"/>
      <c r="AHO207" s="856"/>
      <c r="AHP207" s="856"/>
      <c r="AHQ207" s="856"/>
      <c r="AHR207" s="856"/>
      <c r="AHS207" s="856"/>
      <c r="AHT207" s="856"/>
      <c r="AHU207" s="856"/>
      <c r="AHV207" s="856"/>
      <c r="AHW207" s="856"/>
      <c r="AHX207" s="856"/>
      <c r="AHY207" s="856"/>
      <c r="AHZ207" s="856"/>
      <c r="AIA207" s="856"/>
      <c r="AIB207" s="856"/>
      <c r="AIC207" s="856"/>
      <c r="AID207" s="856"/>
      <c r="AIE207" s="856"/>
      <c r="AIF207" s="856"/>
      <c r="AIG207" s="856"/>
      <c r="AIH207" s="856"/>
      <c r="AII207" s="856"/>
      <c r="AIJ207" s="856"/>
      <c r="AIK207" s="856"/>
      <c r="AIL207" s="856"/>
      <c r="AIM207" s="856"/>
      <c r="AIN207" s="856"/>
      <c r="AIO207" s="856"/>
      <c r="AIP207" s="856"/>
      <c r="AIQ207" s="856"/>
      <c r="AIR207" s="856"/>
      <c r="AIS207" s="856"/>
      <c r="AIT207" s="856"/>
      <c r="AIU207" s="856"/>
      <c r="AIV207" s="856"/>
      <c r="AIW207" s="856"/>
      <c r="AIX207" s="856"/>
      <c r="AIY207" s="856"/>
      <c r="AIZ207" s="856"/>
      <c r="AJA207" s="856"/>
      <c r="AJB207" s="856"/>
      <c r="AJC207" s="856"/>
      <c r="AJD207" s="856"/>
      <c r="AJE207" s="856"/>
      <c r="AJF207" s="856"/>
      <c r="AJG207" s="856"/>
      <c r="AJH207" s="856"/>
      <c r="AJI207" s="856"/>
      <c r="AJJ207" s="856"/>
      <c r="AJK207" s="856"/>
      <c r="AJL207" s="856"/>
      <c r="AJM207" s="856"/>
      <c r="AJN207" s="856"/>
      <c r="AJO207" s="856"/>
      <c r="AJP207" s="856"/>
      <c r="AJQ207" s="856"/>
      <c r="AJR207" s="856"/>
      <c r="AJS207" s="856"/>
      <c r="AJT207" s="856"/>
      <c r="AJU207" s="856"/>
      <c r="AJV207" s="856"/>
      <c r="AJW207" s="856"/>
      <c r="AJX207" s="856"/>
      <c r="AJY207" s="856"/>
      <c r="AJZ207" s="856"/>
      <c r="AKA207" s="856"/>
      <c r="AKB207" s="856"/>
      <c r="AKC207" s="856"/>
      <c r="AKD207" s="856"/>
      <c r="AKE207" s="856"/>
      <c r="AKF207" s="856"/>
      <c r="AKG207" s="856"/>
      <c r="AKH207" s="856"/>
      <c r="AKI207" s="856"/>
      <c r="AKJ207" s="856"/>
      <c r="AKK207" s="856"/>
      <c r="AKL207" s="856"/>
      <c r="AKM207" s="856"/>
      <c r="AKN207" s="856"/>
      <c r="AKO207" s="856"/>
      <c r="AKP207" s="856"/>
      <c r="AKQ207" s="856"/>
      <c r="AKR207" s="856"/>
      <c r="AKS207" s="856"/>
      <c r="AKT207" s="856"/>
      <c r="AKU207" s="856"/>
      <c r="AKV207" s="856"/>
      <c r="AKW207" s="856"/>
      <c r="AKX207" s="856"/>
      <c r="AKY207" s="856"/>
      <c r="AKZ207" s="856"/>
      <c r="ALA207" s="856"/>
      <c r="ALB207" s="856"/>
      <c r="ALC207" s="856"/>
      <c r="ALD207" s="856"/>
      <c r="ALE207" s="856"/>
      <c r="ALF207" s="856"/>
      <c r="ALG207" s="856"/>
      <c r="ALH207" s="856"/>
      <c r="ALI207" s="856"/>
      <c r="ALJ207" s="856"/>
      <c r="ALK207" s="856"/>
      <c r="ALL207" s="856"/>
      <c r="ALM207" s="856"/>
      <c r="ALN207" s="856"/>
      <c r="ALO207" s="856"/>
      <c r="ALP207" s="856"/>
      <c r="ALQ207" s="856"/>
      <c r="ALR207" s="856"/>
      <c r="ALS207" s="856"/>
      <c r="ALT207" s="856"/>
      <c r="ALU207" s="856"/>
      <c r="ALV207" s="856"/>
      <c r="ALW207" s="856"/>
      <c r="ALX207" s="856"/>
      <c r="ALY207" s="856"/>
      <c r="ALZ207" s="856"/>
      <c r="AMA207" s="856"/>
      <c r="AMB207" s="856"/>
      <c r="AMC207" s="856"/>
      <c r="AMD207" s="856"/>
      <c r="AME207" s="856"/>
      <c r="AMF207" s="856"/>
      <c r="AMG207" s="856"/>
      <c r="AMH207" s="856"/>
      <c r="AMI207" s="856"/>
      <c r="AMJ207" s="856"/>
      <c r="AMK207" s="856"/>
      <c r="AML207" s="856"/>
      <c r="AMM207" s="856"/>
      <c r="AMN207" s="856"/>
      <c r="AMO207" s="856"/>
      <c r="AMP207" s="856"/>
      <c r="AMQ207" s="856"/>
      <c r="AMR207" s="856"/>
      <c r="AMS207" s="856"/>
      <c r="AMT207" s="856"/>
      <c r="AMU207" s="856"/>
      <c r="AMV207" s="856"/>
      <c r="AMW207" s="856"/>
      <c r="AMX207" s="856"/>
      <c r="AMY207" s="856"/>
      <c r="AMZ207" s="856"/>
      <c r="ANA207" s="856"/>
      <c r="ANB207" s="856"/>
      <c r="ANC207" s="856"/>
      <c r="AND207" s="856"/>
      <c r="ANE207" s="856"/>
      <c r="ANF207" s="856"/>
      <c r="ANG207" s="856"/>
      <c r="ANH207" s="856"/>
      <c r="ANI207" s="856"/>
      <c r="ANJ207" s="856"/>
      <c r="ANK207" s="856"/>
      <c r="ANL207" s="856"/>
      <c r="ANM207" s="856"/>
      <c r="ANN207" s="856"/>
      <c r="ANO207" s="856"/>
      <c r="ANP207" s="856"/>
      <c r="ANQ207" s="856"/>
      <c r="ANR207" s="856"/>
      <c r="ANS207" s="856"/>
      <c r="ANT207" s="856"/>
      <c r="ANU207" s="856"/>
      <c r="ANV207" s="856"/>
      <c r="ANW207" s="856"/>
      <c r="ANX207" s="856"/>
      <c r="ANY207" s="856"/>
      <c r="ANZ207" s="856"/>
      <c r="AOA207" s="856"/>
      <c r="AOB207" s="856"/>
      <c r="AOC207" s="856"/>
      <c r="AOD207" s="856"/>
      <c r="AOE207" s="856"/>
      <c r="AOF207" s="856"/>
      <c r="AOG207" s="856"/>
      <c r="AOH207" s="856"/>
      <c r="AOI207" s="856"/>
      <c r="AOJ207" s="856"/>
      <c r="AOK207" s="856"/>
      <c r="AOL207" s="856"/>
      <c r="AOM207" s="856"/>
      <c r="AON207" s="856"/>
      <c r="AOO207" s="856"/>
      <c r="AOP207" s="856"/>
      <c r="AOQ207" s="856"/>
      <c r="AOR207" s="856"/>
      <c r="AOS207" s="856"/>
      <c r="AOT207" s="856"/>
      <c r="AOU207" s="856"/>
      <c r="AOV207" s="856"/>
      <c r="AOW207" s="856"/>
      <c r="AOX207" s="856"/>
      <c r="AOY207" s="856"/>
      <c r="AOZ207" s="856"/>
      <c r="APA207" s="856"/>
      <c r="APB207" s="856"/>
      <c r="APC207" s="856"/>
      <c r="APD207" s="856"/>
      <c r="APE207" s="856"/>
      <c r="APF207" s="856"/>
      <c r="APG207" s="856"/>
      <c r="APH207" s="856"/>
      <c r="API207" s="856"/>
      <c r="APJ207" s="856"/>
      <c r="APK207" s="856"/>
      <c r="APL207" s="856"/>
      <c r="APM207" s="856"/>
      <c r="APN207" s="856"/>
      <c r="APO207" s="856"/>
      <c r="APP207" s="856"/>
      <c r="APQ207" s="856"/>
      <c r="APR207" s="856"/>
      <c r="APS207" s="856"/>
      <c r="APT207" s="856"/>
      <c r="APU207" s="856"/>
      <c r="APV207" s="856"/>
      <c r="APW207" s="856"/>
      <c r="APX207" s="856"/>
      <c r="APY207" s="856"/>
      <c r="APZ207" s="856"/>
      <c r="AQA207" s="856"/>
      <c r="AQB207" s="856"/>
      <c r="AQC207" s="856"/>
      <c r="AQD207" s="856"/>
      <c r="AQE207" s="856"/>
      <c r="AQF207" s="856"/>
      <c r="AQG207" s="856"/>
      <c r="AQH207" s="856"/>
      <c r="AQI207" s="856"/>
      <c r="AQJ207" s="856"/>
      <c r="AQK207" s="856"/>
      <c r="AQL207" s="856"/>
      <c r="AQM207" s="856"/>
      <c r="AQN207" s="856"/>
      <c r="AQO207" s="856"/>
      <c r="AQP207" s="856"/>
      <c r="AQQ207" s="856"/>
      <c r="AQR207" s="856"/>
      <c r="AQS207" s="856"/>
      <c r="AQT207" s="856"/>
      <c r="AQU207" s="856"/>
      <c r="AQV207" s="856"/>
      <c r="AQW207" s="856"/>
      <c r="AQX207" s="856"/>
      <c r="AQY207" s="856"/>
      <c r="AQZ207" s="856"/>
      <c r="ARA207" s="856"/>
      <c r="ARB207" s="856"/>
      <c r="ARC207" s="856"/>
      <c r="ARD207" s="856"/>
      <c r="ARE207" s="856"/>
      <c r="ARF207" s="856"/>
      <c r="ARG207" s="856"/>
      <c r="ARH207" s="856"/>
      <c r="ARI207" s="856"/>
      <c r="ARJ207" s="856"/>
      <c r="ARK207" s="856"/>
      <c r="ARL207" s="856"/>
      <c r="ARM207" s="856"/>
      <c r="ARN207" s="856"/>
      <c r="ARO207" s="856"/>
      <c r="ARP207" s="856"/>
      <c r="ARQ207" s="856"/>
      <c r="ARR207" s="856"/>
      <c r="ARS207" s="856"/>
      <c r="ART207" s="856"/>
      <c r="ARU207" s="856"/>
      <c r="ARV207" s="856"/>
      <c r="ARW207" s="856"/>
      <c r="ARX207" s="856"/>
      <c r="ARY207" s="856"/>
      <c r="ARZ207" s="856"/>
      <c r="ASA207" s="856"/>
      <c r="ASB207" s="856"/>
      <c r="ASC207" s="856"/>
      <c r="ASD207" s="856"/>
      <c r="ASE207" s="856"/>
      <c r="ASF207" s="856"/>
      <c r="ASG207" s="856"/>
      <c r="ASH207" s="856"/>
      <c r="ASI207" s="856"/>
      <c r="ASJ207" s="856"/>
      <c r="ASK207" s="856"/>
      <c r="ASL207" s="856"/>
      <c r="ASM207" s="856"/>
      <c r="ASN207" s="856"/>
      <c r="ASO207" s="856"/>
      <c r="ASP207" s="856"/>
      <c r="ASQ207" s="856"/>
      <c r="ASR207" s="856"/>
      <c r="ASS207" s="856"/>
      <c r="AST207" s="856"/>
      <c r="ASU207" s="856"/>
      <c r="ASV207" s="856"/>
      <c r="ASW207" s="856"/>
      <c r="ASX207" s="856"/>
      <c r="ASY207" s="856"/>
      <c r="ASZ207" s="856"/>
      <c r="ATA207" s="856"/>
      <c r="ATB207" s="856"/>
      <c r="ATC207" s="856"/>
      <c r="ATD207" s="856"/>
      <c r="ATE207" s="856"/>
      <c r="ATF207" s="856"/>
      <c r="ATG207" s="856"/>
      <c r="ATH207" s="856"/>
      <c r="ATI207" s="856"/>
      <c r="ATJ207" s="856"/>
      <c r="ATK207" s="856"/>
      <c r="ATL207" s="856"/>
      <c r="ATM207" s="856"/>
      <c r="ATN207" s="856"/>
      <c r="ATO207" s="856"/>
      <c r="ATP207" s="856"/>
      <c r="ATQ207" s="856"/>
      <c r="ATR207" s="856"/>
      <c r="ATS207" s="856"/>
      <c r="ATT207" s="856"/>
      <c r="ATU207" s="856"/>
      <c r="ATV207" s="856"/>
      <c r="ATW207" s="856"/>
      <c r="ATX207" s="856"/>
      <c r="ATY207" s="856"/>
      <c r="ATZ207" s="856"/>
      <c r="AUA207" s="856"/>
      <c r="AUB207" s="856"/>
      <c r="AUC207" s="856"/>
      <c r="AUD207" s="856"/>
      <c r="AUE207" s="856"/>
      <c r="AUF207" s="856"/>
      <c r="AUG207" s="856"/>
      <c r="AUH207" s="856"/>
      <c r="AUI207" s="856"/>
      <c r="AUJ207" s="856"/>
      <c r="AUK207" s="856"/>
      <c r="AUL207" s="856"/>
      <c r="AUM207" s="856"/>
      <c r="AUN207" s="856"/>
      <c r="AUO207" s="856"/>
      <c r="AUP207" s="856"/>
      <c r="AUQ207" s="856"/>
      <c r="AUR207" s="856"/>
      <c r="AUS207" s="856"/>
      <c r="AUT207" s="856"/>
      <c r="AUU207" s="856"/>
      <c r="AUV207" s="856"/>
      <c r="AUW207" s="856"/>
      <c r="AUX207" s="856"/>
      <c r="AUY207" s="856"/>
      <c r="AUZ207" s="856"/>
      <c r="AVA207" s="856"/>
      <c r="AVB207" s="856"/>
      <c r="AVC207" s="856"/>
      <c r="AVD207" s="856"/>
      <c r="AVE207" s="856"/>
      <c r="AVF207" s="856"/>
      <c r="AVG207" s="856"/>
      <c r="AVH207" s="856"/>
      <c r="AVI207" s="856"/>
      <c r="AVJ207" s="856"/>
      <c r="AVK207" s="856"/>
      <c r="AVL207" s="856"/>
      <c r="AVM207" s="856"/>
      <c r="AVN207" s="856"/>
      <c r="AVO207" s="856"/>
      <c r="AVP207" s="856"/>
      <c r="AVQ207" s="856"/>
      <c r="AVR207" s="856"/>
      <c r="AVS207" s="856"/>
      <c r="AVT207" s="856"/>
      <c r="AVU207" s="856"/>
      <c r="AVV207" s="856"/>
      <c r="AVW207" s="856"/>
      <c r="AVX207" s="856"/>
      <c r="AVY207" s="856"/>
      <c r="AVZ207" s="856"/>
      <c r="AWA207" s="856"/>
      <c r="AWB207" s="856"/>
      <c r="AWC207" s="856"/>
      <c r="AWD207" s="856"/>
      <c r="AWE207" s="856"/>
      <c r="AWF207" s="856"/>
      <c r="AWG207" s="856"/>
      <c r="AWH207" s="856"/>
      <c r="AWI207" s="856"/>
      <c r="AWJ207" s="856"/>
      <c r="AWK207" s="856"/>
      <c r="AWL207" s="856"/>
      <c r="AWM207" s="856"/>
      <c r="AWN207" s="856"/>
      <c r="AWO207" s="856"/>
      <c r="AWP207" s="856"/>
      <c r="AWQ207" s="856"/>
      <c r="AWR207" s="856"/>
      <c r="AWS207" s="856"/>
      <c r="AWT207" s="856"/>
      <c r="AWU207" s="856"/>
      <c r="AWV207" s="856"/>
      <c r="AWW207" s="856"/>
      <c r="AWX207" s="856"/>
      <c r="AWY207" s="856"/>
      <c r="AWZ207" s="856"/>
      <c r="AXA207" s="856"/>
      <c r="AXB207" s="856"/>
      <c r="AXC207" s="856"/>
      <c r="AXD207" s="856"/>
      <c r="AXE207" s="856"/>
      <c r="AXF207" s="856"/>
      <c r="AXG207" s="856"/>
      <c r="AXH207" s="856"/>
      <c r="AXI207" s="856"/>
      <c r="AXJ207" s="856"/>
      <c r="AXK207" s="856"/>
      <c r="AXL207" s="856"/>
      <c r="AXM207" s="856"/>
      <c r="AXN207" s="856"/>
      <c r="AXO207" s="856"/>
      <c r="AXP207" s="856"/>
      <c r="AXQ207" s="856"/>
      <c r="AXR207" s="856"/>
      <c r="AXS207" s="856"/>
      <c r="AXT207" s="856"/>
      <c r="AXU207" s="856"/>
      <c r="AXV207" s="856"/>
      <c r="AXW207" s="856"/>
      <c r="AXX207" s="856"/>
      <c r="AXY207" s="856"/>
      <c r="AXZ207" s="856"/>
      <c r="AYA207" s="856"/>
      <c r="AYB207" s="856"/>
      <c r="AYC207" s="856"/>
      <c r="AYD207" s="856"/>
      <c r="AYE207" s="856"/>
      <c r="AYF207" s="856"/>
      <c r="AYG207" s="856"/>
      <c r="AYH207" s="856"/>
      <c r="AYI207" s="856"/>
      <c r="AYJ207" s="856"/>
      <c r="AYK207" s="856"/>
      <c r="AYL207" s="856"/>
      <c r="AYM207" s="856"/>
      <c r="AYN207" s="856"/>
      <c r="AYO207" s="856"/>
      <c r="AYP207" s="856"/>
      <c r="AYQ207" s="856"/>
      <c r="AYR207" s="856"/>
      <c r="AYS207" s="856"/>
      <c r="AYT207" s="856"/>
      <c r="AYU207" s="856"/>
      <c r="AYV207" s="856"/>
      <c r="AYW207" s="856"/>
      <c r="AYX207" s="856"/>
      <c r="AYY207" s="856"/>
      <c r="AYZ207" s="856"/>
      <c r="AZA207" s="856"/>
      <c r="AZB207" s="856"/>
      <c r="AZC207" s="856"/>
      <c r="AZD207" s="856"/>
      <c r="AZE207" s="856"/>
      <c r="AZF207" s="856"/>
      <c r="AZG207" s="856"/>
      <c r="AZH207" s="856"/>
      <c r="AZI207" s="856"/>
      <c r="AZJ207" s="856"/>
      <c r="AZK207" s="856"/>
      <c r="AZL207" s="856"/>
      <c r="AZM207" s="856"/>
      <c r="AZN207" s="856"/>
      <c r="AZO207" s="856"/>
      <c r="AZP207" s="856"/>
      <c r="AZQ207" s="856"/>
      <c r="AZR207" s="856"/>
      <c r="AZS207" s="856"/>
      <c r="AZT207" s="856"/>
      <c r="AZU207" s="856"/>
      <c r="AZV207" s="856"/>
      <c r="AZW207" s="856"/>
      <c r="AZX207" s="856"/>
      <c r="AZY207" s="856"/>
      <c r="AZZ207" s="856"/>
      <c r="BAA207" s="856"/>
      <c r="BAB207" s="856"/>
      <c r="BAC207" s="856"/>
      <c r="BAD207" s="856"/>
      <c r="BAE207" s="856"/>
      <c r="BAF207" s="856"/>
      <c r="BAG207" s="856"/>
      <c r="BAH207" s="856"/>
      <c r="BAI207" s="856"/>
      <c r="BAJ207" s="856"/>
      <c r="BAK207" s="856"/>
      <c r="BAL207" s="856"/>
      <c r="BAM207" s="856"/>
      <c r="BAN207" s="856"/>
      <c r="BAO207" s="856"/>
      <c r="BAP207" s="856"/>
      <c r="BAQ207" s="856"/>
      <c r="BAR207" s="856"/>
      <c r="BAS207" s="856"/>
      <c r="BAT207" s="856"/>
      <c r="BAU207" s="856"/>
      <c r="BAV207" s="856"/>
      <c r="BAW207" s="856"/>
      <c r="BAX207" s="856"/>
      <c r="BAY207" s="856"/>
      <c r="BAZ207" s="856"/>
      <c r="BBA207" s="856"/>
      <c r="BBB207" s="856"/>
      <c r="BBC207" s="856"/>
      <c r="BBD207" s="856"/>
      <c r="BBE207" s="856"/>
      <c r="BBF207" s="856"/>
      <c r="BBG207" s="856"/>
      <c r="BBH207" s="856"/>
      <c r="BBI207" s="856"/>
      <c r="BBJ207" s="856"/>
      <c r="BBK207" s="856"/>
      <c r="BBL207" s="856"/>
      <c r="BBM207" s="856"/>
      <c r="BBN207" s="856"/>
      <c r="BBO207" s="856"/>
      <c r="BBP207" s="856"/>
      <c r="BBQ207" s="856"/>
      <c r="BBR207" s="856"/>
      <c r="BBS207" s="856"/>
      <c r="BBT207" s="856"/>
      <c r="BBU207" s="856"/>
      <c r="BBV207" s="856"/>
      <c r="BBW207" s="856"/>
      <c r="BBX207" s="856"/>
      <c r="BBY207" s="856"/>
      <c r="BBZ207" s="856"/>
      <c r="BCA207" s="856"/>
      <c r="BCB207" s="856"/>
      <c r="BCC207" s="856"/>
      <c r="BCD207" s="856"/>
      <c r="BCE207" s="856"/>
      <c r="BCF207" s="856"/>
      <c r="BCG207" s="856"/>
      <c r="BCH207" s="856"/>
      <c r="BCI207" s="856"/>
      <c r="BCJ207" s="856"/>
      <c r="BCK207" s="856"/>
      <c r="BCL207" s="856"/>
      <c r="BCM207" s="856"/>
      <c r="BCN207" s="856"/>
      <c r="BCO207" s="856"/>
      <c r="BCP207" s="856"/>
      <c r="BCQ207" s="856"/>
      <c r="BCR207" s="856"/>
      <c r="BCS207" s="856"/>
      <c r="BCT207" s="856"/>
      <c r="BCU207" s="856"/>
      <c r="BCV207" s="856"/>
      <c r="BCW207" s="856"/>
      <c r="BCX207" s="856"/>
      <c r="BCY207" s="856"/>
      <c r="BCZ207" s="856"/>
      <c r="BDA207" s="856"/>
      <c r="BDB207" s="856"/>
      <c r="BDC207" s="856"/>
      <c r="BDD207" s="856"/>
      <c r="BDE207" s="856"/>
      <c r="BDF207" s="856"/>
      <c r="BDG207" s="856"/>
      <c r="BDH207" s="856"/>
      <c r="BDI207" s="856"/>
      <c r="BDJ207" s="856"/>
      <c r="BDK207" s="856"/>
      <c r="BDL207" s="856"/>
      <c r="BDM207" s="856"/>
      <c r="BDN207" s="856"/>
      <c r="BDO207" s="856"/>
      <c r="BDP207" s="856"/>
      <c r="BDQ207" s="856"/>
      <c r="BDR207" s="856"/>
      <c r="BDS207" s="856"/>
      <c r="BDT207" s="856"/>
      <c r="BDU207" s="856"/>
      <c r="BDV207" s="856"/>
      <c r="BDW207" s="856"/>
      <c r="BDX207" s="856"/>
      <c r="BDY207" s="856"/>
      <c r="BDZ207" s="856"/>
      <c r="BEA207" s="856"/>
      <c r="BEB207" s="856"/>
      <c r="BEC207" s="856"/>
      <c r="BED207" s="856"/>
      <c r="BEE207" s="856"/>
      <c r="BEF207" s="856"/>
      <c r="BEG207" s="856"/>
      <c r="BEH207" s="856"/>
      <c r="BEI207" s="856"/>
      <c r="BEJ207" s="856"/>
      <c r="BEK207" s="856"/>
      <c r="BEL207" s="856"/>
      <c r="BEM207" s="856"/>
      <c r="BEN207" s="856"/>
      <c r="BEO207" s="856"/>
      <c r="BEP207" s="856"/>
      <c r="BEQ207" s="856"/>
      <c r="BER207" s="856"/>
      <c r="BES207" s="856"/>
      <c r="BET207" s="856"/>
      <c r="BEU207" s="856"/>
      <c r="BEV207" s="856"/>
      <c r="BEW207" s="856"/>
      <c r="BEX207" s="856"/>
      <c r="BEY207" s="856"/>
      <c r="BEZ207" s="856"/>
      <c r="BFA207" s="856"/>
      <c r="BFB207" s="856"/>
      <c r="BFC207" s="856"/>
      <c r="BFD207" s="856"/>
      <c r="BFE207" s="856"/>
      <c r="BFF207" s="856"/>
      <c r="BFG207" s="856"/>
      <c r="BFH207" s="856"/>
      <c r="BFI207" s="856"/>
      <c r="BFJ207" s="856"/>
      <c r="BFK207" s="856"/>
      <c r="BFL207" s="856"/>
      <c r="BFM207" s="856"/>
      <c r="BFN207" s="856"/>
      <c r="BFO207" s="856"/>
      <c r="BFP207" s="856"/>
      <c r="BFQ207" s="856"/>
      <c r="BFR207" s="856"/>
      <c r="BFS207" s="856"/>
      <c r="BFT207" s="856"/>
      <c r="BFU207" s="856"/>
      <c r="BFV207" s="856"/>
      <c r="BFW207" s="856"/>
      <c r="BFX207" s="856"/>
      <c r="BFY207" s="856"/>
      <c r="BFZ207" s="856"/>
      <c r="BGA207" s="856"/>
      <c r="BGB207" s="856"/>
      <c r="BGC207" s="856"/>
      <c r="BGD207" s="856"/>
      <c r="BGE207" s="856"/>
      <c r="BGF207" s="856"/>
      <c r="BGG207" s="856"/>
      <c r="BGH207" s="856"/>
      <c r="BGI207" s="856"/>
      <c r="BGJ207" s="856"/>
      <c r="BGK207" s="856"/>
      <c r="BGL207" s="856"/>
      <c r="BGM207" s="856"/>
      <c r="BGN207" s="856"/>
      <c r="BGO207" s="856"/>
      <c r="BGP207" s="856"/>
      <c r="BGQ207" s="856"/>
      <c r="BGR207" s="856"/>
      <c r="BGS207" s="856"/>
      <c r="BGT207" s="856"/>
      <c r="BGU207" s="856"/>
      <c r="BGV207" s="856"/>
      <c r="BGW207" s="856"/>
      <c r="BGX207" s="856"/>
      <c r="BGY207" s="856"/>
      <c r="BGZ207" s="856"/>
      <c r="BHA207" s="856"/>
      <c r="BHB207" s="856"/>
      <c r="BHC207" s="856"/>
      <c r="BHD207" s="856"/>
      <c r="BHE207" s="856"/>
      <c r="BHF207" s="856"/>
      <c r="BHG207" s="856"/>
      <c r="BHH207" s="856"/>
      <c r="BHI207" s="856"/>
      <c r="BHJ207" s="856"/>
      <c r="BHK207" s="856"/>
      <c r="BHL207" s="856"/>
      <c r="BHM207" s="856"/>
      <c r="BHN207" s="856"/>
      <c r="BHO207" s="856"/>
      <c r="BHP207" s="856"/>
      <c r="BHQ207" s="856"/>
      <c r="BHR207" s="856"/>
      <c r="BHS207" s="856"/>
      <c r="BHT207" s="856"/>
      <c r="BHU207" s="856"/>
      <c r="BHV207" s="856"/>
      <c r="BHW207" s="856"/>
      <c r="BHX207" s="856"/>
      <c r="BHY207" s="856"/>
      <c r="BHZ207" s="856"/>
      <c r="BIA207" s="856"/>
      <c r="BIB207" s="856"/>
      <c r="BIC207" s="856"/>
      <c r="BID207" s="856"/>
      <c r="BIE207" s="856"/>
      <c r="BIF207" s="856"/>
      <c r="BIG207" s="856"/>
      <c r="BIH207" s="856"/>
      <c r="BII207" s="856"/>
      <c r="BIJ207" s="856"/>
      <c r="BIK207" s="856"/>
      <c r="BIL207" s="856"/>
      <c r="BIM207" s="856"/>
      <c r="BIN207" s="856"/>
      <c r="BIO207" s="856"/>
      <c r="BIP207" s="856"/>
      <c r="BIQ207" s="856"/>
      <c r="BIR207" s="856"/>
      <c r="BIS207" s="856"/>
      <c r="BIT207" s="856"/>
      <c r="BIU207" s="856"/>
      <c r="BIV207" s="856"/>
      <c r="BIW207" s="856"/>
      <c r="BIX207" s="856"/>
      <c r="BIY207" s="856"/>
      <c r="BIZ207" s="856"/>
      <c r="BJA207" s="856"/>
      <c r="BJB207" s="856"/>
      <c r="BJC207" s="856"/>
      <c r="BJD207" s="856"/>
      <c r="BJE207" s="856"/>
      <c r="BJF207" s="856"/>
      <c r="BJG207" s="856"/>
      <c r="BJH207" s="856"/>
      <c r="BJI207" s="856"/>
      <c r="BJJ207" s="856"/>
      <c r="BJK207" s="856"/>
      <c r="BJL207" s="856"/>
      <c r="BJM207" s="856"/>
      <c r="BJN207" s="856"/>
      <c r="BJO207" s="856"/>
      <c r="BJP207" s="856"/>
      <c r="BJQ207" s="856"/>
      <c r="BJR207" s="856"/>
      <c r="BJS207" s="856"/>
      <c r="BJT207" s="856"/>
      <c r="BJU207" s="856"/>
      <c r="BJV207" s="856"/>
      <c r="BJW207" s="856"/>
      <c r="BJX207" s="856"/>
      <c r="BJY207" s="856"/>
      <c r="BJZ207" s="856"/>
      <c r="BKA207" s="856"/>
      <c r="BKB207" s="856"/>
      <c r="BKC207" s="856"/>
      <c r="BKD207" s="856"/>
      <c r="BKE207" s="856"/>
      <c r="BKF207" s="856"/>
      <c r="BKG207" s="856"/>
      <c r="BKH207" s="856"/>
      <c r="BKI207" s="856"/>
      <c r="BKJ207" s="856"/>
      <c r="BKK207" s="856"/>
      <c r="BKL207" s="856"/>
      <c r="BKM207" s="856"/>
      <c r="BKN207" s="856"/>
      <c r="BKO207" s="856"/>
      <c r="BKP207" s="856"/>
      <c r="BKQ207" s="856"/>
      <c r="BKR207" s="856"/>
      <c r="BKS207" s="856"/>
      <c r="BKT207" s="856"/>
      <c r="BKU207" s="856"/>
      <c r="BKV207" s="856"/>
      <c r="BKW207" s="856"/>
      <c r="BKX207" s="856"/>
      <c r="BKY207" s="856"/>
      <c r="BKZ207" s="856"/>
      <c r="BLA207" s="856"/>
      <c r="BLB207" s="856"/>
      <c r="BLC207" s="856"/>
      <c r="BLD207" s="856"/>
      <c r="BLE207" s="856"/>
      <c r="BLF207" s="856"/>
      <c r="BLG207" s="856"/>
      <c r="BLH207" s="856"/>
      <c r="BLI207" s="856"/>
      <c r="BLJ207" s="856"/>
      <c r="BLK207" s="856"/>
      <c r="BLL207" s="856"/>
      <c r="BLM207" s="856"/>
      <c r="BLN207" s="856"/>
      <c r="BLO207" s="856"/>
      <c r="BLP207" s="856"/>
      <c r="BLQ207" s="856"/>
      <c r="BLR207" s="856"/>
      <c r="BLS207" s="856"/>
      <c r="BLT207" s="856"/>
      <c r="BLU207" s="856"/>
      <c r="BLV207" s="856"/>
      <c r="BLW207" s="856"/>
      <c r="BLX207" s="856"/>
      <c r="BLY207" s="856"/>
      <c r="BLZ207" s="856"/>
      <c r="BMA207" s="856"/>
      <c r="BMB207" s="856"/>
      <c r="BMC207" s="856"/>
      <c r="BMD207" s="856"/>
      <c r="BME207" s="856"/>
      <c r="BMF207" s="856"/>
      <c r="BMG207" s="856"/>
      <c r="BMH207" s="856"/>
      <c r="BMI207" s="856"/>
      <c r="BMJ207" s="856"/>
      <c r="BMK207" s="856"/>
      <c r="BML207" s="856"/>
      <c r="BMM207" s="856"/>
      <c r="BMN207" s="856"/>
      <c r="BMO207" s="856"/>
      <c r="BMP207" s="856"/>
      <c r="BMQ207" s="856"/>
      <c r="BMR207" s="856"/>
      <c r="BMS207" s="856"/>
      <c r="BMT207" s="856"/>
      <c r="BMU207" s="856"/>
      <c r="BMV207" s="856"/>
      <c r="BMW207" s="856"/>
      <c r="BMX207" s="856"/>
      <c r="BMY207" s="856"/>
      <c r="BMZ207" s="856"/>
      <c r="BNA207" s="856"/>
      <c r="BNB207" s="856"/>
      <c r="BNC207" s="856"/>
      <c r="BND207" s="856"/>
      <c r="BNE207" s="856"/>
      <c r="BNF207" s="856"/>
      <c r="BNG207" s="856"/>
      <c r="BNH207" s="856"/>
      <c r="BNI207" s="856"/>
      <c r="BNJ207" s="856"/>
      <c r="BNK207" s="856"/>
      <c r="BNL207" s="856"/>
      <c r="BNM207" s="856"/>
      <c r="BNN207" s="856"/>
      <c r="BNO207" s="856"/>
      <c r="BNP207" s="856"/>
      <c r="BNQ207" s="856"/>
      <c r="BNR207" s="856"/>
      <c r="BNS207" s="856"/>
      <c r="BNT207" s="856"/>
      <c r="BNU207" s="856"/>
      <c r="BNV207" s="856"/>
      <c r="BNW207" s="856"/>
      <c r="BNX207" s="856"/>
      <c r="BNY207" s="856"/>
      <c r="BNZ207" s="856"/>
      <c r="BOA207" s="856"/>
      <c r="BOB207" s="856"/>
      <c r="BOC207" s="856"/>
      <c r="BOD207" s="856"/>
      <c r="BOE207" s="856"/>
      <c r="BOF207" s="856"/>
      <c r="BOG207" s="856"/>
      <c r="BOH207" s="856"/>
      <c r="BOI207" s="856"/>
      <c r="BOJ207" s="856"/>
      <c r="BOK207" s="856"/>
      <c r="BOL207" s="856"/>
      <c r="BOM207" s="856"/>
      <c r="BON207" s="856"/>
      <c r="BOO207" s="856"/>
      <c r="BOP207" s="856"/>
      <c r="BOQ207" s="856"/>
      <c r="BOR207" s="856"/>
      <c r="BOS207" s="856"/>
      <c r="BOT207" s="856"/>
      <c r="BOU207" s="856"/>
      <c r="BOV207" s="856"/>
      <c r="BOW207" s="856"/>
      <c r="BOX207" s="856"/>
      <c r="BOY207" s="856"/>
      <c r="BOZ207" s="856"/>
      <c r="BPA207" s="856"/>
      <c r="BPB207" s="856"/>
      <c r="BPC207" s="856"/>
      <c r="BPD207" s="856"/>
      <c r="BPE207" s="856"/>
      <c r="BPF207" s="856"/>
      <c r="BPG207" s="856"/>
      <c r="BPH207" s="856"/>
      <c r="BPI207" s="856"/>
      <c r="BPJ207" s="856"/>
      <c r="BPK207" s="856"/>
      <c r="BPL207" s="856"/>
      <c r="BPM207" s="856"/>
      <c r="BPN207" s="856"/>
      <c r="BPO207" s="856"/>
      <c r="BPP207" s="856"/>
      <c r="BPQ207" s="856"/>
      <c r="BPR207" s="856"/>
      <c r="BPS207" s="856"/>
      <c r="BPT207" s="856"/>
      <c r="BPU207" s="856"/>
      <c r="BPV207" s="856"/>
      <c r="BPW207" s="856"/>
      <c r="BPX207" s="856"/>
      <c r="BPY207" s="856"/>
      <c r="BPZ207" s="856"/>
      <c r="BQA207" s="856"/>
      <c r="BQB207" s="856"/>
      <c r="BQC207" s="856"/>
      <c r="BQD207" s="856"/>
      <c r="BQE207" s="856"/>
      <c r="BQF207" s="856"/>
      <c r="BQG207" s="856"/>
      <c r="BQH207" s="856"/>
      <c r="BQI207" s="856"/>
      <c r="BQJ207" s="856"/>
      <c r="BQK207" s="856"/>
      <c r="BQL207" s="856"/>
      <c r="BQM207" s="856"/>
      <c r="BQN207" s="856"/>
      <c r="BQO207" s="856"/>
      <c r="BQP207" s="856"/>
      <c r="BQQ207" s="856"/>
      <c r="BQR207" s="856"/>
      <c r="BQS207" s="856"/>
      <c r="BQT207" s="856"/>
      <c r="BQU207" s="856"/>
      <c r="BQV207" s="856"/>
      <c r="BQW207" s="856"/>
      <c r="BQX207" s="856"/>
      <c r="BQY207" s="856"/>
      <c r="BQZ207" s="856"/>
      <c r="BRA207" s="856"/>
      <c r="BRB207" s="856"/>
      <c r="BRC207" s="856"/>
      <c r="BRD207" s="856"/>
      <c r="BRE207" s="856"/>
      <c r="BRF207" s="856"/>
      <c r="BRG207" s="856"/>
      <c r="BRH207" s="856"/>
      <c r="BRI207" s="856"/>
      <c r="BRJ207" s="856"/>
      <c r="BRK207" s="856"/>
      <c r="BRL207" s="856"/>
      <c r="BRM207" s="856"/>
      <c r="BRN207" s="856"/>
      <c r="BRO207" s="856"/>
      <c r="BRP207" s="856"/>
      <c r="BRQ207" s="856"/>
      <c r="BRR207" s="856"/>
      <c r="BRS207" s="856"/>
      <c r="BRT207" s="856"/>
      <c r="BRU207" s="856"/>
      <c r="BRV207" s="856"/>
      <c r="BRW207" s="856"/>
      <c r="BRX207" s="856"/>
      <c r="BRY207" s="856"/>
      <c r="BRZ207" s="856"/>
      <c r="BSA207" s="856"/>
      <c r="BSB207" s="856"/>
      <c r="BSC207" s="856"/>
      <c r="BSD207" s="856"/>
      <c r="BSE207" s="856"/>
      <c r="BSF207" s="856"/>
      <c r="BSG207" s="856"/>
      <c r="BSH207" s="856"/>
      <c r="BSI207" s="856"/>
      <c r="BSJ207" s="856"/>
      <c r="BSK207" s="856"/>
      <c r="BSL207" s="856"/>
      <c r="BSM207" s="856"/>
      <c r="BSN207" s="856"/>
      <c r="BSO207" s="856"/>
      <c r="BSP207" s="856"/>
      <c r="BSQ207" s="856"/>
      <c r="BSR207" s="856"/>
      <c r="BSS207" s="856"/>
      <c r="BST207" s="856"/>
      <c r="BSU207" s="856"/>
      <c r="BSV207" s="856"/>
      <c r="BSW207" s="856"/>
      <c r="BSX207" s="856"/>
      <c r="BSY207" s="856"/>
      <c r="BSZ207" s="856"/>
      <c r="BTA207" s="856"/>
      <c r="BTB207" s="856"/>
      <c r="BTC207" s="856"/>
      <c r="BTD207" s="856"/>
      <c r="BTE207" s="856"/>
      <c r="BTF207" s="856"/>
      <c r="BTG207" s="856"/>
      <c r="BTH207" s="856"/>
      <c r="BTI207" s="856"/>
      <c r="BTJ207" s="856"/>
      <c r="BTK207" s="856"/>
      <c r="BTL207" s="856"/>
      <c r="BTM207" s="856"/>
      <c r="BTN207" s="856"/>
      <c r="BTO207" s="856"/>
      <c r="BTP207" s="856"/>
      <c r="BTQ207" s="856"/>
      <c r="BTR207" s="856"/>
      <c r="BTS207" s="856"/>
      <c r="BTT207" s="856"/>
      <c r="BTU207" s="856"/>
      <c r="BTV207" s="856"/>
      <c r="BTW207" s="856"/>
      <c r="BTX207" s="856"/>
      <c r="BTY207" s="856"/>
      <c r="BTZ207" s="856"/>
      <c r="BUA207" s="856"/>
      <c r="BUB207" s="856"/>
      <c r="BUC207" s="856"/>
      <c r="BUD207" s="856"/>
      <c r="BUE207" s="856"/>
      <c r="BUF207" s="856"/>
      <c r="BUG207" s="856"/>
      <c r="BUH207" s="856"/>
      <c r="BUI207" s="856"/>
      <c r="BUJ207" s="856"/>
      <c r="BUK207" s="856"/>
      <c r="BUL207" s="856"/>
      <c r="BUM207" s="856"/>
      <c r="BUN207" s="856"/>
      <c r="BUO207" s="856"/>
      <c r="BUP207" s="856"/>
      <c r="BUQ207" s="856"/>
      <c r="BUR207" s="856"/>
      <c r="BUS207" s="856"/>
      <c r="BUT207" s="856"/>
      <c r="BUU207" s="856"/>
      <c r="BUV207" s="856"/>
      <c r="BUW207" s="856"/>
      <c r="BUX207" s="856"/>
      <c r="BUY207" s="856"/>
      <c r="BUZ207" s="856"/>
      <c r="BVA207" s="856"/>
      <c r="BVB207" s="856"/>
      <c r="BVC207" s="856"/>
      <c r="BVD207" s="856"/>
      <c r="BVE207" s="856"/>
      <c r="BVF207" s="856"/>
      <c r="BVG207" s="856"/>
      <c r="BVH207" s="856"/>
      <c r="BVI207" s="856"/>
      <c r="BVJ207" s="856"/>
      <c r="BVK207" s="856"/>
      <c r="BVL207" s="856"/>
      <c r="BVM207" s="856"/>
      <c r="BVN207" s="856"/>
      <c r="BVO207" s="856"/>
      <c r="BVP207" s="856"/>
      <c r="BVQ207" s="856"/>
      <c r="BVR207" s="856"/>
      <c r="BVS207" s="856"/>
      <c r="BVT207" s="856"/>
      <c r="BVU207" s="856"/>
      <c r="BVV207" s="856"/>
      <c r="BVW207" s="856"/>
      <c r="BVX207" s="856"/>
      <c r="BVY207" s="856"/>
      <c r="BVZ207" s="856"/>
      <c r="BWA207" s="856"/>
      <c r="BWB207" s="856"/>
      <c r="BWC207" s="856"/>
      <c r="BWD207" s="856"/>
      <c r="BWE207" s="856"/>
      <c r="BWF207" s="856"/>
      <c r="BWG207" s="856"/>
      <c r="BWH207" s="856"/>
      <c r="BWI207" s="856"/>
      <c r="BWJ207" s="856"/>
      <c r="BWK207" s="856"/>
      <c r="BWL207" s="856"/>
      <c r="BWM207" s="856"/>
      <c r="BWN207" s="856"/>
      <c r="BWO207" s="856"/>
      <c r="BWP207" s="856"/>
      <c r="BWQ207" s="856"/>
      <c r="BWR207" s="856"/>
      <c r="BWS207" s="856"/>
      <c r="BWT207" s="856"/>
      <c r="BWU207" s="856"/>
      <c r="BWV207" s="856"/>
      <c r="BWW207" s="856"/>
      <c r="BWX207" s="856"/>
      <c r="BWY207" s="856"/>
      <c r="BWZ207" s="856"/>
      <c r="BXA207" s="856"/>
      <c r="BXB207" s="856"/>
      <c r="BXC207" s="856"/>
      <c r="BXD207" s="856"/>
      <c r="BXE207" s="856"/>
      <c r="BXF207" s="856"/>
      <c r="BXG207" s="856"/>
      <c r="BXH207" s="856"/>
      <c r="BXI207" s="856"/>
      <c r="BXJ207" s="856"/>
      <c r="BXK207" s="856"/>
      <c r="BXL207" s="856"/>
      <c r="BXM207" s="856"/>
      <c r="BXN207" s="856"/>
      <c r="BXO207" s="856"/>
      <c r="BXP207" s="856"/>
      <c r="BXQ207" s="856"/>
      <c r="BXR207" s="856"/>
      <c r="BXS207" s="856"/>
      <c r="BXT207" s="856"/>
      <c r="BXU207" s="856"/>
      <c r="BXV207" s="856"/>
      <c r="BXW207" s="856"/>
      <c r="BXX207" s="856"/>
      <c r="BXY207" s="856"/>
      <c r="BXZ207" s="856"/>
      <c r="BYA207" s="856"/>
      <c r="BYB207" s="856"/>
      <c r="BYC207" s="856"/>
      <c r="BYD207" s="856"/>
      <c r="BYE207" s="856"/>
      <c r="BYF207" s="856"/>
      <c r="BYG207" s="856"/>
      <c r="BYH207" s="856"/>
      <c r="BYI207" s="856"/>
      <c r="BYJ207" s="856"/>
      <c r="BYK207" s="856"/>
      <c r="BYL207" s="856"/>
      <c r="BYM207" s="856"/>
      <c r="BYN207" s="856"/>
      <c r="BYO207" s="856"/>
      <c r="BYP207" s="856"/>
      <c r="BYQ207" s="856"/>
      <c r="BYR207" s="856"/>
      <c r="BYS207" s="856"/>
      <c r="BYT207" s="856"/>
      <c r="BYU207" s="856"/>
      <c r="BYV207" s="856"/>
      <c r="BYW207" s="856"/>
      <c r="BYX207" s="856"/>
      <c r="BYY207" s="856"/>
      <c r="BYZ207" s="856"/>
      <c r="BZA207" s="856"/>
      <c r="BZB207" s="856"/>
      <c r="BZC207" s="856"/>
      <c r="BZD207" s="856"/>
      <c r="BZE207" s="856"/>
      <c r="BZF207" s="856"/>
      <c r="BZG207" s="856"/>
      <c r="BZH207" s="856"/>
      <c r="BZI207" s="856"/>
      <c r="BZJ207" s="856"/>
      <c r="BZK207" s="856"/>
      <c r="BZL207" s="856"/>
      <c r="BZM207" s="856"/>
      <c r="BZN207" s="856"/>
      <c r="BZO207" s="856"/>
      <c r="BZP207" s="856"/>
      <c r="BZQ207" s="856"/>
      <c r="BZR207" s="856"/>
      <c r="BZS207" s="856"/>
      <c r="BZT207" s="856"/>
      <c r="BZU207" s="856"/>
      <c r="BZV207" s="856"/>
      <c r="BZW207" s="856"/>
      <c r="BZX207" s="856"/>
      <c r="BZY207" s="856"/>
      <c r="BZZ207" s="856"/>
      <c r="CAA207" s="856"/>
      <c r="CAB207" s="856"/>
      <c r="CAC207" s="856"/>
      <c r="CAD207" s="856"/>
      <c r="CAE207" s="856"/>
      <c r="CAF207" s="856"/>
      <c r="CAG207" s="856"/>
      <c r="CAH207" s="856"/>
      <c r="CAI207" s="856"/>
      <c r="CAJ207" s="856"/>
      <c r="CAK207" s="856"/>
      <c r="CAL207" s="856"/>
      <c r="CAM207" s="856"/>
      <c r="CAN207" s="856"/>
      <c r="CAO207" s="856"/>
      <c r="CAP207" s="856"/>
      <c r="CAQ207" s="856"/>
      <c r="CAR207" s="856"/>
      <c r="CAS207" s="856"/>
      <c r="CAT207" s="856"/>
      <c r="CAU207" s="856"/>
      <c r="CAV207" s="856"/>
      <c r="CAW207" s="856"/>
      <c r="CAX207" s="856"/>
      <c r="CAY207" s="856"/>
      <c r="CAZ207" s="856"/>
      <c r="CBA207" s="856"/>
      <c r="CBB207" s="856"/>
      <c r="CBC207" s="856"/>
      <c r="CBD207" s="856"/>
      <c r="CBE207" s="856"/>
      <c r="CBF207" s="856"/>
      <c r="CBG207" s="856"/>
      <c r="CBH207" s="856"/>
      <c r="CBI207" s="856"/>
      <c r="CBJ207" s="856"/>
      <c r="CBK207" s="856"/>
      <c r="CBL207" s="856"/>
      <c r="CBM207" s="856"/>
      <c r="CBN207" s="856"/>
      <c r="CBO207" s="856"/>
      <c r="CBP207" s="856"/>
      <c r="CBQ207" s="856"/>
      <c r="CBR207" s="856"/>
      <c r="CBS207" s="856"/>
      <c r="CBT207" s="856"/>
      <c r="CBU207" s="856"/>
      <c r="CBV207" s="856"/>
      <c r="CBW207" s="856"/>
      <c r="CBX207" s="856"/>
      <c r="CBY207" s="856"/>
      <c r="CBZ207" s="856"/>
      <c r="CCA207" s="856"/>
      <c r="CCB207" s="856"/>
      <c r="CCC207" s="856"/>
      <c r="CCD207" s="856"/>
      <c r="CCE207" s="856"/>
      <c r="CCF207" s="856"/>
      <c r="CCG207" s="856"/>
      <c r="CCH207" s="856"/>
      <c r="CCI207" s="856"/>
      <c r="CCJ207" s="856"/>
      <c r="CCK207" s="856"/>
      <c r="CCL207" s="856"/>
      <c r="CCM207" s="856"/>
      <c r="CCN207" s="856"/>
      <c r="CCO207" s="856"/>
      <c r="CCP207" s="856"/>
      <c r="CCQ207" s="856"/>
      <c r="CCR207" s="856"/>
      <c r="CCS207" s="856"/>
      <c r="CCT207" s="856"/>
      <c r="CCU207" s="856"/>
      <c r="CCV207" s="856"/>
      <c r="CCW207" s="856"/>
      <c r="CCX207" s="856"/>
      <c r="CCY207" s="856"/>
      <c r="CCZ207" s="856"/>
      <c r="CDA207" s="856"/>
      <c r="CDB207" s="856"/>
      <c r="CDC207" s="856"/>
      <c r="CDD207" s="856"/>
      <c r="CDE207" s="856"/>
      <c r="CDF207" s="856"/>
      <c r="CDG207" s="856"/>
      <c r="CDH207" s="856"/>
      <c r="CDI207" s="856"/>
      <c r="CDJ207" s="856"/>
      <c r="CDK207" s="856"/>
      <c r="CDL207" s="856"/>
      <c r="CDM207" s="856"/>
      <c r="CDN207" s="856"/>
      <c r="CDO207" s="856"/>
      <c r="CDP207" s="856"/>
      <c r="CDQ207" s="856"/>
      <c r="CDR207" s="856"/>
      <c r="CDS207" s="856"/>
      <c r="CDT207" s="856"/>
      <c r="CDU207" s="856"/>
      <c r="CDV207" s="856"/>
      <c r="CDW207" s="856"/>
      <c r="CDX207" s="856"/>
      <c r="CDY207" s="856"/>
      <c r="CDZ207" s="856"/>
      <c r="CEA207" s="856"/>
      <c r="CEB207" s="856"/>
      <c r="CEC207" s="856"/>
      <c r="CED207" s="856"/>
      <c r="CEE207" s="856"/>
      <c r="CEF207" s="856"/>
      <c r="CEG207" s="856"/>
      <c r="CEH207" s="856"/>
      <c r="CEI207" s="856"/>
      <c r="CEJ207" s="856"/>
      <c r="CEK207" s="856"/>
      <c r="CEL207" s="856"/>
      <c r="CEM207" s="856"/>
      <c r="CEN207" s="856"/>
      <c r="CEO207" s="856"/>
      <c r="CEP207" s="856"/>
      <c r="CEQ207" s="856"/>
      <c r="CER207" s="856"/>
      <c r="CES207" s="856"/>
      <c r="CET207" s="856"/>
      <c r="CEU207" s="856"/>
      <c r="CEV207" s="856"/>
      <c r="CEW207" s="856"/>
      <c r="CEX207" s="856"/>
      <c r="CEY207" s="856"/>
      <c r="CEZ207" s="856"/>
      <c r="CFA207" s="856"/>
      <c r="CFB207" s="856"/>
      <c r="CFC207" s="856"/>
      <c r="CFD207" s="856"/>
      <c r="CFE207" s="856"/>
      <c r="CFF207" s="856"/>
      <c r="CFG207" s="856"/>
      <c r="CFH207" s="856"/>
      <c r="CFI207" s="856"/>
      <c r="CFJ207" s="856"/>
      <c r="CFK207" s="856"/>
      <c r="CFL207" s="856"/>
      <c r="CFM207" s="856"/>
      <c r="CFN207" s="856"/>
      <c r="CFO207" s="856"/>
      <c r="CFP207" s="856"/>
      <c r="CFQ207" s="856"/>
      <c r="CFR207" s="856"/>
      <c r="CFS207" s="856"/>
      <c r="CFT207" s="856"/>
      <c r="CFU207" s="856"/>
      <c r="CFV207" s="856"/>
      <c r="CFW207" s="856"/>
      <c r="CFX207" s="856"/>
      <c r="CFY207" s="856"/>
      <c r="CFZ207" s="856"/>
      <c r="CGA207" s="856"/>
      <c r="CGB207" s="856"/>
      <c r="CGC207" s="856"/>
      <c r="CGD207" s="856"/>
      <c r="CGE207" s="856"/>
      <c r="CGF207" s="856"/>
      <c r="CGG207" s="856"/>
      <c r="CGH207" s="856"/>
      <c r="CGI207" s="856"/>
      <c r="CGJ207" s="856"/>
      <c r="CGK207" s="856"/>
      <c r="CGL207" s="856"/>
      <c r="CGM207" s="856"/>
      <c r="CGN207" s="856"/>
      <c r="CGO207" s="856"/>
      <c r="CGP207" s="856"/>
      <c r="CGQ207" s="856"/>
      <c r="CGR207" s="856"/>
      <c r="CGS207" s="856"/>
      <c r="CGT207" s="856"/>
      <c r="CGU207" s="856"/>
      <c r="CGV207" s="856"/>
      <c r="CGW207" s="856"/>
      <c r="CGX207" s="856"/>
      <c r="CGY207" s="856"/>
      <c r="CGZ207" s="856"/>
      <c r="CHA207" s="856"/>
      <c r="CHB207" s="856"/>
      <c r="CHC207" s="856"/>
      <c r="CHD207" s="856"/>
      <c r="CHE207" s="856"/>
      <c r="CHF207" s="856"/>
      <c r="CHG207" s="856"/>
      <c r="CHH207" s="856"/>
      <c r="CHI207" s="856"/>
      <c r="CHJ207" s="856"/>
      <c r="CHK207" s="856"/>
      <c r="CHL207" s="856"/>
      <c r="CHM207" s="856"/>
      <c r="CHN207" s="856"/>
      <c r="CHO207" s="856"/>
      <c r="CHP207" s="856"/>
      <c r="CHQ207" s="856"/>
      <c r="CHR207" s="856"/>
      <c r="CHS207" s="856"/>
      <c r="CHT207" s="856"/>
      <c r="CHU207" s="856"/>
      <c r="CHV207" s="856"/>
      <c r="CHW207" s="856"/>
      <c r="CHX207" s="856"/>
      <c r="CHY207" s="856"/>
      <c r="CHZ207" s="856"/>
      <c r="CIA207" s="856"/>
      <c r="CIB207" s="856"/>
      <c r="CIC207" s="856"/>
      <c r="CID207" s="856"/>
      <c r="CIE207" s="856"/>
      <c r="CIF207" s="856"/>
      <c r="CIG207" s="856"/>
      <c r="CIH207" s="856"/>
      <c r="CII207" s="856"/>
      <c r="CIJ207" s="856"/>
      <c r="CIK207" s="856"/>
      <c r="CIL207" s="856"/>
      <c r="CIM207" s="856"/>
      <c r="CIN207" s="856"/>
      <c r="CIO207" s="856"/>
      <c r="CIP207" s="856"/>
      <c r="CIQ207" s="856"/>
      <c r="CIR207" s="856"/>
      <c r="CIS207" s="856"/>
      <c r="CIT207" s="856"/>
      <c r="CIU207" s="856"/>
      <c r="CIV207" s="856"/>
      <c r="CIW207" s="856"/>
      <c r="CIX207" s="856"/>
      <c r="CIY207" s="856"/>
      <c r="CIZ207" s="856"/>
      <c r="CJA207" s="856"/>
      <c r="CJB207" s="856"/>
      <c r="CJC207" s="856"/>
      <c r="CJD207" s="856"/>
      <c r="CJE207" s="856"/>
      <c r="CJF207" s="856"/>
      <c r="CJG207" s="856"/>
      <c r="CJH207" s="856"/>
      <c r="CJI207" s="856"/>
      <c r="CJJ207" s="856"/>
      <c r="CJK207" s="856"/>
      <c r="CJL207" s="856"/>
      <c r="CJM207" s="856"/>
      <c r="CJN207" s="856"/>
      <c r="CJO207" s="856"/>
      <c r="CJP207" s="856"/>
      <c r="CJQ207" s="856"/>
      <c r="CJR207" s="856"/>
      <c r="CJS207" s="856"/>
      <c r="CJT207" s="856"/>
      <c r="CJU207" s="856"/>
      <c r="CJV207" s="856"/>
      <c r="CJW207" s="856"/>
      <c r="CJX207" s="856"/>
      <c r="CJY207" s="856"/>
      <c r="CJZ207" s="856"/>
      <c r="CKA207" s="856"/>
      <c r="CKB207" s="856"/>
      <c r="CKC207" s="856"/>
      <c r="CKD207" s="856"/>
      <c r="CKE207" s="856"/>
      <c r="CKF207" s="856"/>
      <c r="CKG207" s="856"/>
      <c r="CKH207" s="856"/>
      <c r="CKI207" s="856"/>
      <c r="CKJ207" s="856"/>
      <c r="CKK207" s="856"/>
      <c r="CKL207" s="856"/>
      <c r="CKM207" s="856"/>
      <c r="CKN207" s="856"/>
      <c r="CKO207" s="856"/>
      <c r="CKP207" s="856"/>
      <c r="CKQ207" s="856"/>
      <c r="CKR207" s="856"/>
      <c r="CKS207" s="856"/>
      <c r="CKT207" s="856"/>
      <c r="CKU207" s="856"/>
      <c r="CKV207" s="856"/>
      <c r="CKW207" s="856"/>
      <c r="CKX207" s="856"/>
      <c r="CKY207" s="856"/>
      <c r="CKZ207" s="856"/>
      <c r="CLA207" s="856"/>
      <c r="CLB207" s="856"/>
      <c r="CLC207" s="856"/>
      <c r="CLD207" s="856"/>
      <c r="CLE207" s="856"/>
      <c r="CLF207" s="856"/>
      <c r="CLG207" s="856"/>
      <c r="CLH207" s="856"/>
      <c r="CLI207" s="856"/>
      <c r="CLJ207" s="856"/>
      <c r="CLK207" s="856"/>
      <c r="CLL207" s="856"/>
      <c r="CLM207" s="856"/>
      <c r="CLN207" s="856"/>
      <c r="CLO207" s="856"/>
      <c r="CLP207" s="856"/>
      <c r="CLQ207" s="856"/>
      <c r="CLR207" s="856"/>
      <c r="CLS207" s="856"/>
      <c r="CLT207" s="856"/>
      <c r="CLU207" s="856"/>
      <c r="CLV207" s="856"/>
      <c r="CLW207" s="856"/>
      <c r="CLX207" s="856"/>
      <c r="CLY207" s="856"/>
      <c r="CLZ207" s="856"/>
      <c r="CMA207" s="856"/>
      <c r="CMB207" s="856"/>
      <c r="CMC207" s="856"/>
      <c r="CMD207" s="856"/>
      <c r="CME207" s="856"/>
      <c r="CMF207" s="856"/>
      <c r="CMG207" s="856"/>
      <c r="CMH207" s="856"/>
      <c r="CMI207" s="856"/>
      <c r="CMJ207" s="856"/>
      <c r="CMK207" s="856"/>
      <c r="CML207" s="856"/>
      <c r="CMM207" s="856"/>
      <c r="CMN207" s="856"/>
      <c r="CMO207" s="856"/>
      <c r="CMP207" s="856"/>
      <c r="CMQ207" s="856"/>
      <c r="CMR207" s="856"/>
      <c r="CMS207" s="856"/>
      <c r="CMT207" s="856"/>
      <c r="CMU207" s="856"/>
      <c r="CMV207" s="856"/>
      <c r="CMW207" s="856"/>
      <c r="CMX207" s="856"/>
      <c r="CMY207" s="856"/>
      <c r="CMZ207" s="856"/>
      <c r="CNA207" s="856"/>
      <c r="CNB207" s="856"/>
      <c r="CNC207" s="856"/>
      <c r="CND207" s="856"/>
      <c r="CNE207" s="856"/>
      <c r="CNF207" s="856"/>
      <c r="CNG207" s="856"/>
      <c r="CNH207" s="856"/>
      <c r="CNI207" s="856"/>
      <c r="CNJ207" s="856"/>
      <c r="CNK207" s="856"/>
      <c r="CNL207" s="856"/>
      <c r="CNM207" s="856"/>
      <c r="CNN207" s="856"/>
      <c r="CNO207" s="856"/>
      <c r="CNP207" s="856"/>
      <c r="CNQ207" s="856"/>
      <c r="CNR207" s="856"/>
      <c r="CNS207" s="856"/>
      <c r="CNT207" s="856"/>
      <c r="CNU207" s="856"/>
      <c r="CNV207" s="856"/>
      <c r="CNW207" s="856"/>
      <c r="CNX207" s="856"/>
      <c r="CNY207" s="856"/>
      <c r="CNZ207" s="856"/>
      <c r="COA207" s="856"/>
      <c r="COB207" s="856"/>
      <c r="COC207" s="856"/>
      <c r="COD207" s="856"/>
      <c r="COE207" s="856"/>
      <c r="COF207" s="856"/>
      <c r="COG207" s="856"/>
      <c r="COH207" s="856"/>
      <c r="COI207" s="856"/>
      <c r="COJ207" s="856"/>
      <c r="COK207" s="856"/>
      <c r="COL207" s="856"/>
      <c r="COM207" s="856"/>
      <c r="CON207" s="856"/>
      <c r="COO207" s="856"/>
      <c r="COP207" s="856"/>
      <c r="COQ207" s="856"/>
      <c r="COR207" s="856"/>
      <c r="COS207" s="856"/>
      <c r="COT207" s="856"/>
      <c r="COU207" s="856"/>
      <c r="COV207" s="856"/>
      <c r="COW207" s="856"/>
      <c r="COX207" s="856"/>
      <c r="COY207" s="856"/>
      <c r="COZ207" s="856"/>
      <c r="CPA207" s="856"/>
      <c r="CPB207" s="856"/>
      <c r="CPC207" s="856"/>
      <c r="CPD207" s="856"/>
      <c r="CPE207" s="856"/>
      <c r="CPF207" s="856"/>
      <c r="CPG207" s="856"/>
      <c r="CPH207" s="856"/>
      <c r="CPI207" s="856"/>
      <c r="CPJ207" s="856"/>
      <c r="CPK207" s="856"/>
      <c r="CPL207" s="856"/>
      <c r="CPM207" s="856"/>
      <c r="CPN207" s="856"/>
      <c r="CPO207" s="856"/>
      <c r="CPP207" s="856"/>
      <c r="CPQ207" s="856"/>
      <c r="CPR207" s="856"/>
      <c r="CPS207" s="856"/>
      <c r="CPT207" s="856"/>
      <c r="CPU207" s="856"/>
      <c r="CPV207" s="856"/>
      <c r="CPW207" s="856"/>
      <c r="CPX207" s="856"/>
      <c r="CPY207" s="856"/>
      <c r="CPZ207" s="856"/>
      <c r="CQA207" s="856"/>
      <c r="CQB207" s="856"/>
      <c r="CQC207" s="856"/>
      <c r="CQD207" s="856"/>
      <c r="CQE207" s="856"/>
      <c r="CQF207" s="856"/>
      <c r="CQG207" s="856"/>
      <c r="CQH207" s="856"/>
      <c r="CQI207" s="856"/>
      <c r="CQJ207" s="856"/>
      <c r="CQK207" s="856"/>
      <c r="CQL207" s="856"/>
      <c r="CQM207" s="856"/>
      <c r="CQN207" s="856"/>
      <c r="CQO207" s="856"/>
      <c r="CQP207" s="856"/>
      <c r="CQQ207" s="856"/>
      <c r="CQR207" s="856"/>
      <c r="CQS207" s="856"/>
      <c r="CQT207" s="856"/>
      <c r="CQU207" s="856"/>
      <c r="CQV207" s="856"/>
      <c r="CQW207" s="856"/>
      <c r="CQX207" s="856"/>
      <c r="CQY207" s="856"/>
      <c r="CQZ207" s="856"/>
      <c r="CRA207" s="856"/>
      <c r="CRB207" s="856"/>
      <c r="CRC207" s="856"/>
      <c r="CRD207" s="856"/>
      <c r="CRE207" s="856"/>
      <c r="CRF207" s="856"/>
      <c r="CRG207" s="856"/>
      <c r="CRH207" s="856"/>
      <c r="CRI207" s="856"/>
      <c r="CRJ207" s="856"/>
      <c r="CRK207" s="856"/>
      <c r="CRL207" s="856"/>
      <c r="CRM207" s="856"/>
      <c r="CRN207" s="856"/>
      <c r="CRO207" s="856"/>
      <c r="CRP207" s="856"/>
      <c r="CRQ207" s="856"/>
      <c r="CRR207" s="856"/>
      <c r="CRS207" s="856"/>
      <c r="CRT207" s="856"/>
      <c r="CRU207" s="856"/>
      <c r="CRV207" s="856"/>
      <c r="CRW207" s="856"/>
      <c r="CRX207" s="856"/>
      <c r="CRY207" s="856"/>
      <c r="CRZ207" s="856"/>
      <c r="CSA207" s="856"/>
      <c r="CSB207" s="856"/>
      <c r="CSC207" s="856"/>
      <c r="CSD207" s="856"/>
      <c r="CSE207" s="856"/>
      <c r="CSF207" s="856"/>
      <c r="CSG207" s="856"/>
      <c r="CSH207" s="856"/>
      <c r="CSI207" s="856"/>
      <c r="CSJ207" s="856"/>
      <c r="CSK207" s="856"/>
      <c r="CSL207" s="856"/>
      <c r="CSM207" s="856"/>
      <c r="CSN207" s="856"/>
      <c r="CSO207" s="856"/>
      <c r="CSP207" s="856"/>
      <c r="CSQ207" s="856"/>
      <c r="CSR207" s="856"/>
      <c r="CSS207" s="856"/>
      <c r="CST207" s="856"/>
      <c r="CSU207" s="856"/>
      <c r="CSV207" s="856"/>
      <c r="CSW207" s="856"/>
      <c r="CSX207" s="856"/>
      <c r="CSY207" s="856"/>
      <c r="CSZ207" s="856"/>
      <c r="CTA207" s="856"/>
      <c r="CTB207" s="856"/>
      <c r="CTC207" s="856"/>
      <c r="CTD207" s="856"/>
      <c r="CTE207" s="856"/>
      <c r="CTF207" s="856"/>
      <c r="CTG207" s="856"/>
      <c r="CTH207" s="856"/>
      <c r="CTI207" s="856"/>
      <c r="CTJ207" s="856"/>
      <c r="CTK207" s="856"/>
      <c r="CTL207" s="856"/>
      <c r="CTM207" s="856"/>
      <c r="CTN207" s="856"/>
      <c r="CTO207" s="856"/>
      <c r="CTP207" s="856"/>
      <c r="CTQ207" s="856"/>
      <c r="CTR207" s="856"/>
      <c r="CTS207" s="856"/>
      <c r="CTT207" s="856"/>
      <c r="CTU207" s="856"/>
      <c r="CTV207" s="856"/>
      <c r="CTW207" s="856"/>
      <c r="CTX207" s="856"/>
      <c r="CTY207" s="856"/>
      <c r="CTZ207" s="856"/>
      <c r="CUA207" s="856"/>
      <c r="CUB207" s="856"/>
      <c r="CUC207" s="856"/>
      <c r="CUD207" s="856"/>
      <c r="CUE207" s="856"/>
      <c r="CUF207" s="856"/>
      <c r="CUG207" s="856"/>
      <c r="CUH207" s="856"/>
      <c r="CUI207" s="856"/>
      <c r="CUJ207" s="856"/>
      <c r="CUK207" s="856"/>
      <c r="CUL207" s="856"/>
      <c r="CUM207" s="856"/>
      <c r="CUN207" s="856"/>
      <c r="CUO207" s="856"/>
      <c r="CUP207" s="856"/>
      <c r="CUQ207" s="856"/>
      <c r="CUR207" s="856"/>
      <c r="CUS207" s="856"/>
      <c r="CUT207" s="856"/>
      <c r="CUU207" s="856"/>
      <c r="CUV207" s="856"/>
      <c r="CUW207" s="856"/>
      <c r="CUX207" s="856"/>
      <c r="CUY207" s="856"/>
      <c r="CUZ207" s="856"/>
      <c r="CVA207" s="856"/>
      <c r="CVB207" s="856"/>
      <c r="CVC207" s="856"/>
      <c r="CVD207" s="856"/>
      <c r="CVE207" s="856"/>
      <c r="CVF207" s="856"/>
      <c r="CVG207" s="856"/>
      <c r="CVH207" s="856"/>
      <c r="CVI207" s="856"/>
      <c r="CVJ207" s="856"/>
      <c r="CVK207" s="856"/>
      <c r="CVL207" s="856"/>
      <c r="CVM207" s="856"/>
      <c r="CVN207" s="856"/>
      <c r="CVO207" s="856"/>
      <c r="CVP207" s="856"/>
      <c r="CVQ207" s="856"/>
      <c r="CVR207" s="856"/>
      <c r="CVS207" s="856"/>
      <c r="CVT207" s="856"/>
      <c r="CVU207" s="856"/>
      <c r="CVV207" s="856"/>
      <c r="CVW207" s="856"/>
      <c r="CVX207" s="856"/>
      <c r="CVY207" s="856"/>
      <c r="CVZ207" s="856"/>
      <c r="CWA207" s="856"/>
      <c r="CWB207" s="856"/>
      <c r="CWC207" s="856"/>
      <c r="CWD207" s="856"/>
      <c r="CWE207" s="856"/>
      <c r="CWF207" s="856"/>
      <c r="CWG207" s="856"/>
      <c r="CWH207" s="856"/>
      <c r="CWI207" s="856"/>
      <c r="CWJ207" s="856"/>
      <c r="CWK207" s="856"/>
      <c r="CWL207" s="856"/>
      <c r="CWM207" s="856"/>
      <c r="CWN207" s="856"/>
      <c r="CWO207" s="856"/>
      <c r="CWP207" s="856"/>
      <c r="CWQ207" s="856"/>
      <c r="CWR207" s="856"/>
      <c r="CWS207" s="856"/>
      <c r="CWT207" s="856"/>
      <c r="CWU207" s="856"/>
      <c r="CWV207" s="856"/>
      <c r="CWW207" s="856"/>
      <c r="CWX207" s="856"/>
      <c r="CWY207" s="856"/>
      <c r="CWZ207" s="856"/>
      <c r="CXA207" s="856"/>
      <c r="CXB207" s="856"/>
      <c r="CXC207" s="856"/>
      <c r="CXD207" s="856"/>
      <c r="CXE207" s="856"/>
      <c r="CXF207" s="856"/>
      <c r="CXG207" s="856"/>
      <c r="CXH207" s="856"/>
      <c r="CXI207" s="856"/>
      <c r="CXJ207" s="856"/>
      <c r="CXK207" s="856"/>
      <c r="CXL207" s="856"/>
      <c r="CXM207" s="856"/>
      <c r="CXN207" s="856"/>
      <c r="CXO207" s="856"/>
      <c r="CXP207" s="856"/>
      <c r="CXQ207" s="856"/>
      <c r="CXR207" s="856"/>
      <c r="CXS207" s="856"/>
      <c r="CXT207" s="856"/>
      <c r="CXU207" s="856"/>
      <c r="CXV207" s="856"/>
      <c r="CXW207" s="856"/>
      <c r="CXX207" s="856"/>
      <c r="CXY207" s="856"/>
      <c r="CXZ207" s="856"/>
      <c r="CYA207" s="856"/>
      <c r="CYB207" s="856"/>
      <c r="CYC207" s="856"/>
      <c r="CYD207" s="856"/>
      <c r="CYE207" s="856"/>
      <c r="CYF207" s="856"/>
      <c r="CYG207" s="856"/>
      <c r="CYH207" s="856"/>
      <c r="CYI207" s="856"/>
      <c r="CYJ207" s="856"/>
      <c r="CYK207" s="856"/>
      <c r="CYL207" s="856"/>
      <c r="CYM207" s="856"/>
      <c r="CYN207" s="856"/>
      <c r="CYO207" s="856"/>
      <c r="CYP207" s="856"/>
      <c r="CYQ207" s="856"/>
      <c r="CYR207" s="856"/>
      <c r="CYS207" s="856"/>
      <c r="CYT207" s="856"/>
      <c r="CYU207" s="856"/>
      <c r="CYV207" s="856"/>
      <c r="CYW207" s="856"/>
      <c r="CYX207" s="856"/>
      <c r="CYY207" s="856"/>
      <c r="CYZ207" s="856"/>
      <c r="CZA207" s="856"/>
      <c r="CZB207" s="856"/>
      <c r="CZC207" s="856"/>
      <c r="CZD207" s="856"/>
      <c r="CZE207" s="856"/>
      <c r="CZF207" s="856"/>
      <c r="CZG207" s="856"/>
      <c r="CZH207" s="856"/>
      <c r="CZI207" s="856"/>
      <c r="CZJ207" s="856"/>
      <c r="CZK207" s="856"/>
      <c r="CZL207" s="856"/>
      <c r="CZM207" s="856"/>
      <c r="CZN207" s="856"/>
      <c r="CZO207" s="856"/>
      <c r="CZP207" s="856"/>
      <c r="CZQ207" s="856"/>
      <c r="CZR207" s="856"/>
      <c r="CZS207" s="856"/>
      <c r="CZT207" s="856"/>
      <c r="CZU207" s="856"/>
      <c r="CZV207" s="856"/>
      <c r="CZW207" s="856"/>
      <c r="CZX207" s="856"/>
      <c r="CZY207" s="856"/>
      <c r="CZZ207" s="856"/>
      <c r="DAA207" s="856"/>
      <c r="DAB207" s="856"/>
      <c r="DAC207" s="856"/>
      <c r="DAD207" s="856"/>
      <c r="DAE207" s="856"/>
      <c r="DAF207" s="856"/>
      <c r="DAG207" s="856"/>
      <c r="DAH207" s="856"/>
      <c r="DAI207" s="856"/>
      <c r="DAJ207" s="856"/>
      <c r="DAK207" s="856"/>
      <c r="DAL207" s="856"/>
      <c r="DAM207" s="856"/>
      <c r="DAN207" s="856"/>
      <c r="DAO207" s="856"/>
      <c r="DAP207" s="856"/>
      <c r="DAQ207" s="856"/>
      <c r="DAR207" s="856"/>
      <c r="DAS207" s="856"/>
      <c r="DAT207" s="856"/>
      <c r="DAU207" s="856"/>
      <c r="DAV207" s="856"/>
      <c r="DAW207" s="856"/>
      <c r="DAX207" s="856"/>
      <c r="DAY207" s="856"/>
      <c r="DAZ207" s="856"/>
      <c r="DBA207" s="856"/>
      <c r="DBB207" s="856"/>
      <c r="DBC207" s="856"/>
      <c r="DBD207" s="856"/>
      <c r="DBE207" s="856"/>
      <c r="DBF207" s="856"/>
      <c r="DBG207" s="856"/>
      <c r="DBH207" s="856"/>
      <c r="DBI207" s="856"/>
      <c r="DBJ207" s="856"/>
      <c r="DBK207" s="856"/>
      <c r="DBL207" s="856"/>
      <c r="DBM207" s="856"/>
      <c r="DBN207" s="856"/>
      <c r="DBO207" s="856"/>
      <c r="DBP207" s="856"/>
      <c r="DBQ207" s="856"/>
      <c r="DBR207" s="856"/>
      <c r="DBS207" s="856"/>
      <c r="DBT207" s="856"/>
      <c r="DBU207" s="856"/>
      <c r="DBV207" s="856"/>
      <c r="DBW207" s="856"/>
      <c r="DBX207" s="856"/>
      <c r="DBY207" s="856"/>
      <c r="DBZ207" s="856"/>
      <c r="DCA207" s="856"/>
      <c r="DCB207" s="856"/>
      <c r="DCC207" s="856"/>
      <c r="DCD207" s="856"/>
      <c r="DCE207" s="856"/>
      <c r="DCF207" s="856"/>
      <c r="DCG207" s="856"/>
      <c r="DCH207" s="856"/>
      <c r="DCI207" s="856"/>
      <c r="DCJ207" s="856"/>
      <c r="DCK207" s="856"/>
      <c r="DCL207" s="856"/>
      <c r="DCM207" s="856"/>
      <c r="DCN207" s="856"/>
      <c r="DCO207" s="856"/>
      <c r="DCP207" s="856"/>
      <c r="DCQ207" s="856"/>
      <c r="DCR207" s="856"/>
      <c r="DCS207" s="856"/>
      <c r="DCT207" s="856"/>
      <c r="DCU207" s="856"/>
      <c r="DCV207" s="856"/>
      <c r="DCW207" s="856"/>
      <c r="DCX207" s="856"/>
      <c r="DCY207" s="856"/>
      <c r="DCZ207" s="856"/>
      <c r="DDA207" s="856"/>
      <c r="DDB207" s="856"/>
      <c r="DDC207" s="856"/>
      <c r="DDD207" s="856"/>
      <c r="DDE207" s="856"/>
      <c r="DDF207" s="856"/>
      <c r="DDG207" s="856"/>
      <c r="DDH207" s="856"/>
      <c r="DDI207" s="856"/>
      <c r="DDJ207" s="856"/>
      <c r="DDK207" s="856"/>
      <c r="DDL207" s="856"/>
      <c r="DDM207" s="856"/>
      <c r="DDN207" s="856"/>
      <c r="DDO207" s="856"/>
      <c r="DDP207" s="856"/>
      <c r="DDQ207" s="856"/>
      <c r="DDR207" s="856"/>
      <c r="DDS207" s="856"/>
      <c r="DDT207" s="856"/>
      <c r="DDU207" s="856"/>
      <c r="DDV207" s="856"/>
      <c r="DDW207" s="856"/>
      <c r="DDX207" s="856"/>
      <c r="DDY207" s="856"/>
      <c r="DDZ207" s="856"/>
      <c r="DEA207" s="856"/>
      <c r="DEB207" s="856"/>
      <c r="DEC207" s="856"/>
      <c r="DED207" s="856"/>
      <c r="DEE207" s="856"/>
      <c r="DEF207" s="856"/>
      <c r="DEG207" s="856"/>
      <c r="DEH207" s="856"/>
      <c r="DEI207" s="856"/>
      <c r="DEJ207" s="856"/>
      <c r="DEK207" s="856"/>
      <c r="DEL207" s="856"/>
      <c r="DEM207" s="856"/>
      <c r="DEN207" s="856"/>
      <c r="DEO207" s="856"/>
      <c r="DEP207" s="856"/>
      <c r="DEQ207" s="856"/>
      <c r="DER207" s="856"/>
      <c r="DES207" s="856"/>
      <c r="DET207" s="856"/>
      <c r="DEU207" s="856"/>
      <c r="DEV207" s="856"/>
      <c r="DEW207" s="856"/>
      <c r="DEX207" s="856"/>
      <c r="DEY207" s="856"/>
      <c r="DEZ207" s="856"/>
      <c r="DFA207" s="856"/>
      <c r="DFB207" s="856"/>
      <c r="DFC207" s="856"/>
      <c r="DFD207" s="856"/>
      <c r="DFE207" s="856"/>
      <c r="DFF207" s="856"/>
      <c r="DFG207" s="856"/>
      <c r="DFH207" s="856"/>
      <c r="DFI207" s="856"/>
      <c r="DFJ207" s="856"/>
      <c r="DFK207" s="856"/>
      <c r="DFL207" s="856"/>
      <c r="DFM207" s="856"/>
      <c r="DFN207" s="856"/>
      <c r="DFO207" s="856"/>
      <c r="DFP207" s="856"/>
      <c r="DFQ207" s="856"/>
      <c r="DFR207" s="856"/>
      <c r="DFS207" s="856"/>
      <c r="DFT207" s="856"/>
      <c r="DFU207" s="856"/>
      <c r="DFV207" s="856"/>
      <c r="DFW207" s="856"/>
      <c r="DFX207" s="856"/>
      <c r="DFY207" s="856"/>
      <c r="DFZ207" s="856"/>
      <c r="DGA207" s="856"/>
      <c r="DGB207" s="856"/>
      <c r="DGC207" s="856"/>
      <c r="DGD207" s="856"/>
      <c r="DGE207" s="856"/>
      <c r="DGF207" s="856"/>
      <c r="DGG207" s="856"/>
      <c r="DGH207" s="856"/>
      <c r="DGI207" s="856"/>
      <c r="DGJ207" s="856"/>
      <c r="DGK207" s="856"/>
      <c r="DGL207" s="856"/>
      <c r="DGM207" s="856"/>
      <c r="DGN207" s="856"/>
      <c r="DGO207" s="856"/>
      <c r="DGP207" s="856"/>
      <c r="DGQ207" s="856"/>
      <c r="DGR207" s="856"/>
      <c r="DGS207" s="856"/>
      <c r="DGT207" s="856"/>
      <c r="DGU207" s="856"/>
      <c r="DGV207" s="856"/>
      <c r="DGW207" s="856"/>
      <c r="DGX207" s="856"/>
      <c r="DGY207" s="856"/>
      <c r="DGZ207" s="856"/>
      <c r="DHA207" s="856"/>
      <c r="DHB207" s="856"/>
      <c r="DHC207" s="856"/>
      <c r="DHD207" s="856"/>
      <c r="DHE207" s="856"/>
      <c r="DHF207" s="856"/>
      <c r="DHG207" s="856"/>
      <c r="DHH207" s="856"/>
      <c r="DHI207" s="856"/>
      <c r="DHJ207" s="856"/>
      <c r="DHK207" s="856"/>
      <c r="DHL207" s="856"/>
      <c r="DHM207" s="856"/>
      <c r="DHN207" s="856"/>
      <c r="DHO207" s="856"/>
      <c r="DHP207" s="856"/>
      <c r="DHQ207" s="856"/>
      <c r="DHR207" s="856"/>
      <c r="DHS207" s="856"/>
      <c r="DHT207" s="856"/>
      <c r="DHU207" s="856"/>
      <c r="DHV207" s="856"/>
      <c r="DHW207" s="856"/>
      <c r="DHX207" s="856"/>
      <c r="DHY207" s="856"/>
      <c r="DHZ207" s="856"/>
      <c r="DIA207" s="856"/>
      <c r="DIB207" s="856"/>
      <c r="DIC207" s="856"/>
      <c r="DID207" s="856"/>
      <c r="DIE207" s="856"/>
      <c r="DIF207" s="856"/>
      <c r="DIG207" s="856"/>
      <c r="DIH207" s="856"/>
      <c r="DII207" s="856"/>
      <c r="DIJ207" s="856"/>
      <c r="DIK207" s="856"/>
      <c r="DIL207" s="856"/>
      <c r="DIM207" s="856"/>
      <c r="DIN207" s="856"/>
      <c r="DIO207" s="856"/>
      <c r="DIP207" s="856"/>
      <c r="DIQ207" s="856"/>
      <c r="DIR207" s="856"/>
      <c r="DIS207" s="856"/>
      <c r="DIT207" s="856"/>
      <c r="DIU207" s="856"/>
      <c r="DIV207" s="856"/>
      <c r="DIW207" s="856"/>
      <c r="DIX207" s="856"/>
      <c r="DIY207" s="856"/>
      <c r="DIZ207" s="856"/>
      <c r="DJA207" s="856"/>
      <c r="DJB207" s="856"/>
      <c r="DJC207" s="856"/>
      <c r="DJD207" s="856"/>
      <c r="DJE207" s="856"/>
      <c r="DJF207" s="856"/>
      <c r="DJG207" s="856"/>
      <c r="DJH207" s="856"/>
      <c r="DJI207" s="856"/>
      <c r="DJJ207" s="856"/>
      <c r="DJK207" s="856"/>
      <c r="DJL207" s="856"/>
      <c r="DJM207" s="856"/>
      <c r="DJN207" s="856"/>
      <c r="DJO207" s="856"/>
      <c r="DJP207" s="856"/>
      <c r="DJQ207" s="856"/>
      <c r="DJR207" s="856"/>
      <c r="DJS207" s="856"/>
      <c r="DJT207" s="856"/>
      <c r="DJU207" s="856"/>
      <c r="DJV207" s="856"/>
      <c r="DJW207" s="856"/>
      <c r="DJX207" s="856"/>
      <c r="DJY207" s="856"/>
      <c r="DJZ207" s="856"/>
      <c r="DKA207" s="856"/>
      <c r="DKB207" s="856"/>
      <c r="DKC207" s="856"/>
      <c r="DKD207" s="856"/>
      <c r="DKE207" s="856"/>
      <c r="DKF207" s="856"/>
      <c r="DKG207" s="856"/>
      <c r="DKH207" s="856"/>
      <c r="DKI207" s="856"/>
      <c r="DKJ207" s="856"/>
      <c r="DKK207" s="856"/>
      <c r="DKL207" s="856"/>
      <c r="DKM207" s="856"/>
      <c r="DKN207" s="856"/>
      <c r="DKO207" s="856"/>
      <c r="DKP207" s="856"/>
      <c r="DKQ207" s="856"/>
      <c r="DKR207" s="856"/>
      <c r="DKS207" s="856"/>
      <c r="DKT207" s="856"/>
      <c r="DKU207" s="856"/>
      <c r="DKV207" s="856"/>
      <c r="DKW207" s="856"/>
      <c r="DKX207" s="856"/>
      <c r="DKY207" s="856"/>
      <c r="DKZ207" s="856"/>
      <c r="DLA207" s="856"/>
      <c r="DLB207" s="856"/>
      <c r="DLC207" s="856"/>
      <c r="DLD207" s="856"/>
      <c r="DLE207" s="856"/>
      <c r="DLF207" s="856"/>
      <c r="DLG207" s="856"/>
      <c r="DLH207" s="856"/>
      <c r="DLI207" s="856"/>
      <c r="DLJ207" s="856"/>
      <c r="DLK207" s="856"/>
      <c r="DLL207" s="856"/>
      <c r="DLM207" s="856"/>
      <c r="DLN207" s="856"/>
      <c r="DLO207" s="856"/>
      <c r="DLP207" s="856"/>
      <c r="DLQ207" s="856"/>
      <c r="DLR207" s="856"/>
      <c r="DLS207" s="856"/>
      <c r="DLT207" s="856"/>
      <c r="DLU207" s="856"/>
      <c r="DLV207" s="856"/>
      <c r="DLW207" s="856"/>
      <c r="DLX207" s="856"/>
      <c r="DLY207" s="856"/>
      <c r="DLZ207" s="856"/>
      <c r="DMA207" s="856"/>
      <c r="DMB207" s="856"/>
      <c r="DMC207" s="856"/>
      <c r="DMD207" s="856"/>
      <c r="DME207" s="856"/>
      <c r="DMF207" s="856"/>
      <c r="DMG207" s="856"/>
      <c r="DMH207" s="856"/>
      <c r="DMI207" s="856"/>
      <c r="DMJ207" s="856"/>
      <c r="DMK207" s="856"/>
      <c r="DML207" s="856"/>
      <c r="DMM207" s="856"/>
      <c r="DMN207" s="856"/>
      <c r="DMO207" s="856"/>
      <c r="DMP207" s="856"/>
      <c r="DMQ207" s="856"/>
      <c r="DMR207" s="856"/>
      <c r="DMS207" s="856"/>
      <c r="DMT207" s="856"/>
      <c r="DMU207" s="856"/>
      <c r="DMV207" s="856"/>
      <c r="DMW207" s="856"/>
      <c r="DMX207" s="856"/>
      <c r="DMY207" s="856"/>
      <c r="DMZ207" s="856"/>
      <c r="DNA207" s="856"/>
      <c r="DNB207" s="856"/>
      <c r="DNC207" s="856"/>
      <c r="DND207" s="856"/>
      <c r="DNE207" s="856"/>
      <c r="DNF207" s="856"/>
      <c r="DNG207" s="856"/>
      <c r="DNH207" s="856"/>
      <c r="DNI207" s="856"/>
      <c r="DNJ207" s="856"/>
      <c r="DNK207" s="856"/>
      <c r="DNL207" s="856"/>
      <c r="DNM207" s="856"/>
      <c r="DNN207" s="856"/>
      <c r="DNO207" s="856"/>
      <c r="DNP207" s="856"/>
      <c r="DNQ207" s="856"/>
      <c r="DNR207" s="856"/>
      <c r="DNS207" s="856"/>
      <c r="DNT207" s="856"/>
      <c r="DNU207" s="856"/>
      <c r="DNV207" s="856"/>
      <c r="DNW207" s="856"/>
      <c r="DNX207" s="856"/>
      <c r="DNY207" s="856"/>
      <c r="DNZ207" s="856"/>
      <c r="DOA207" s="856"/>
      <c r="DOB207" s="856"/>
      <c r="DOC207" s="856"/>
      <c r="DOD207" s="856"/>
      <c r="DOE207" s="856"/>
      <c r="DOF207" s="856"/>
      <c r="DOG207" s="856"/>
      <c r="DOH207" s="856"/>
      <c r="DOI207" s="856"/>
      <c r="DOJ207" s="856"/>
      <c r="DOK207" s="856"/>
      <c r="DOL207" s="856"/>
      <c r="DOM207" s="856"/>
      <c r="DON207" s="856"/>
      <c r="DOO207" s="856"/>
      <c r="DOP207" s="856"/>
      <c r="DOQ207" s="856"/>
      <c r="DOR207" s="856"/>
      <c r="DOS207" s="856"/>
      <c r="DOT207" s="856"/>
      <c r="DOU207" s="856"/>
      <c r="DOV207" s="856"/>
      <c r="DOW207" s="856"/>
      <c r="DOX207" s="856"/>
      <c r="DOY207" s="856"/>
      <c r="DOZ207" s="856"/>
      <c r="DPA207" s="856"/>
      <c r="DPB207" s="856"/>
      <c r="DPC207" s="856"/>
      <c r="DPD207" s="856"/>
      <c r="DPE207" s="856"/>
      <c r="DPF207" s="856"/>
      <c r="DPG207" s="856"/>
      <c r="DPH207" s="856"/>
      <c r="DPI207" s="856"/>
      <c r="DPJ207" s="856"/>
      <c r="DPK207" s="856"/>
      <c r="DPL207" s="856"/>
      <c r="DPM207" s="856"/>
      <c r="DPN207" s="856"/>
      <c r="DPO207" s="856"/>
      <c r="DPP207" s="856"/>
      <c r="DPQ207" s="856"/>
      <c r="DPR207" s="856"/>
      <c r="DPS207" s="856"/>
      <c r="DPT207" s="856"/>
      <c r="DPU207" s="856"/>
      <c r="DPV207" s="856"/>
      <c r="DPW207" s="856"/>
      <c r="DPX207" s="856"/>
      <c r="DPY207" s="856"/>
      <c r="DPZ207" s="856"/>
      <c r="DQA207" s="856"/>
      <c r="DQB207" s="856"/>
      <c r="DQC207" s="856"/>
      <c r="DQD207" s="856"/>
      <c r="DQE207" s="856"/>
      <c r="DQF207" s="856"/>
      <c r="DQG207" s="856"/>
      <c r="DQH207" s="856"/>
      <c r="DQI207" s="856"/>
      <c r="DQJ207" s="856"/>
      <c r="DQK207" s="856"/>
      <c r="DQL207" s="856"/>
      <c r="DQM207" s="856"/>
      <c r="DQN207" s="856"/>
      <c r="DQO207" s="856"/>
      <c r="DQP207" s="856"/>
      <c r="DQQ207" s="856"/>
      <c r="DQR207" s="856"/>
      <c r="DQS207" s="856"/>
      <c r="DQT207" s="856"/>
      <c r="DQU207" s="856"/>
      <c r="DQV207" s="856"/>
      <c r="DQW207" s="856"/>
      <c r="DQX207" s="856"/>
      <c r="DQY207" s="856"/>
      <c r="DQZ207" s="856"/>
      <c r="DRA207" s="856"/>
      <c r="DRB207" s="856"/>
      <c r="DRC207" s="856"/>
      <c r="DRD207" s="856"/>
      <c r="DRE207" s="856"/>
      <c r="DRF207" s="856"/>
      <c r="DRG207" s="856"/>
      <c r="DRH207" s="856"/>
      <c r="DRI207" s="856"/>
      <c r="DRJ207" s="856"/>
      <c r="DRK207" s="856"/>
      <c r="DRL207" s="856"/>
      <c r="DRM207" s="856"/>
      <c r="DRN207" s="856"/>
      <c r="DRO207" s="856"/>
      <c r="DRP207" s="856"/>
      <c r="DRQ207" s="856"/>
      <c r="DRR207" s="856"/>
      <c r="DRS207" s="856"/>
      <c r="DRT207" s="856"/>
      <c r="DRU207" s="856"/>
      <c r="DRV207" s="856"/>
      <c r="DRW207" s="856"/>
      <c r="DRX207" s="856"/>
      <c r="DRY207" s="856"/>
      <c r="DRZ207" s="856"/>
      <c r="DSA207" s="856"/>
      <c r="DSB207" s="856"/>
      <c r="DSC207" s="856"/>
      <c r="DSD207" s="856"/>
      <c r="DSE207" s="856"/>
      <c r="DSF207" s="856"/>
      <c r="DSG207" s="856"/>
      <c r="DSH207" s="856"/>
      <c r="DSI207" s="856"/>
      <c r="DSJ207" s="856"/>
      <c r="DSK207" s="856"/>
      <c r="DSL207" s="856"/>
      <c r="DSM207" s="856"/>
      <c r="DSN207" s="856"/>
      <c r="DSO207" s="856"/>
      <c r="DSP207" s="856"/>
      <c r="DSQ207" s="856"/>
      <c r="DSR207" s="856"/>
      <c r="DSS207" s="856"/>
      <c r="DST207" s="856"/>
      <c r="DSU207" s="856"/>
      <c r="DSV207" s="856"/>
      <c r="DSW207" s="856"/>
      <c r="DSX207" s="856"/>
      <c r="DSY207" s="856"/>
      <c r="DSZ207" s="856"/>
      <c r="DTA207" s="856"/>
      <c r="DTB207" s="856"/>
      <c r="DTC207" s="856"/>
      <c r="DTD207" s="856"/>
      <c r="DTE207" s="856"/>
      <c r="DTF207" s="856"/>
      <c r="DTG207" s="856"/>
      <c r="DTH207" s="856"/>
      <c r="DTI207" s="856"/>
      <c r="DTJ207" s="856"/>
      <c r="DTK207" s="856"/>
      <c r="DTL207" s="856"/>
      <c r="DTM207" s="856"/>
      <c r="DTN207" s="856"/>
      <c r="DTO207" s="856"/>
      <c r="DTP207" s="856"/>
      <c r="DTQ207" s="856"/>
      <c r="DTR207" s="856"/>
      <c r="DTS207" s="856"/>
      <c r="DTT207" s="856"/>
      <c r="DTU207" s="856"/>
      <c r="DTV207" s="856"/>
      <c r="DTW207" s="856"/>
      <c r="DTX207" s="856"/>
      <c r="DTY207" s="856"/>
      <c r="DTZ207" s="856"/>
      <c r="DUA207" s="856"/>
      <c r="DUB207" s="856"/>
      <c r="DUC207" s="856"/>
      <c r="DUD207" s="856"/>
      <c r="DUE207" s="856"/>
      <c r="DUF207" s="856"/>
      <c r="DUG207" s="856"/>
      <c r="DUH207" s="856"/>
      <c r="DUI207" s="856"/>
      <c r="DUJ207" s="856"/>
      <c r="DUK207" s="856"/>
      <c r="DUL207" s="856"/>
      <c r="DUM207" s="856"/>
      <c r="DUN207" s="856"/>
      <c r="DUO207" s="856"/>
      <c r="DUP207" s="856"/>
      <c r="DUQ207" s="856"/>
      <c r="DUR207" s="856"/>
      <c r="DUS207" s="856"/>
      <c r="DUT207" s="856"/>
      <c r="DUU207" s="856"/>
      <c r="DUV207" s="856"/>
      <c r="DUW207" s="856"/>
      <c r="DUX207" s="856"/>
      <c r="DUY207" s="856"/>
      <c r="DUZ207" s="856"/>
      <c r="DVA207" s="856"/>
      <c r="DVB207" s="856"/>
      <c r="DVC207" s="856"/>
      <c r="DVD207" s="856"/>
      <c r="DVE207" s="856"/>
      <c r="DVF207" s="856"/>
      <c r="DVG207" s="856"/>
      <c r="DVH207" s="856"/>
      <c r="DVI207" s="856"/>
      <c r="DVJ207" s="856"/>
      <c r="DVK207" s="856"/>
      <c r="DVL207" s="856"/>
      <c r="DVM207" s="856"/>
      <c r="DVN207" s="856"/>
      <c r="DVO207" s="856"/>
      <c r="DVP207" s="856"/>
      <c r="DVQ207" s="856"/>
      <c r="DVR207" s="856"/>
      <c r="DVS207" s="856"/>
      <c r="DVT207" s="856"/>
      <c r="DVU207" s="856"/>
      <c r="DVV207" s="856"/>
      <c r="DVW207" s="856"/>
      <c r="DVX207" s="856"/>
      <c r="DVY207" s="856"/>
      <c r="DVZ207" s="856"/>
      <c r="DWA207" s="856"/>
      <c r="DWB207" s="856"/>
      <c r="DWC207" s="856"/>
      <c r="DWD207" s="856"/>
      <c r="DWE207" s="856"/>
      <c r="DWF207" s="856"/>
      <c r="DWG207" s="856"/>
      <c r="DWH207" s="856"/>
      <c r="DWI207" s="856"/>
      <c r="DWJ207" s="856"/>
      <c r="DWK207" s="856"/>
      <c r="DWL207" s="856"/>
      <c r="DWM207" s="856"/>
      <c r="DWN207" s="856"/>
      <c r="DWO207" s="856"/>
      <c r="DWP207" s="856"/>
      <c r="DWQ207" s="856"/>
      <c r="DWR207" s="856"/>
      <c r="DWS207" s="856"/>
      <c r="DWT207" s="856"/>
      <c r="DWU207" s="856"/>
      <c r="DWV207" s="856"/>
      <c r="DWW207" s="856"/>
      <c r="DWX207" s="856"/>
      <c r="DWY207" s="856"/>
      <c r="DWZ207" s="856"/>
      <c r="DXA207" s="856"/>
      <c r="DXB207" s="856"/>
      <c r="DXC207" s="856"/>
      <c r="DXD207" s="856"/>
      <c r="DXE207" s="856"/>
      <c r="DXF207" s="856"/>
      <c r="DXG207" s="856"/>
      <c r="DXH207" s="856"/>
      <c r="DXI207" s="856"/>
      <c r="DXJ207" s="856"/>
      <c r="DXK207" s="856"/>
      <c r="DXL207" s="856"/>
      <c r="DXM207" s="856"/>
      <c r="DXN207" s="856"/>
      <c r="DXO207" s="856"/>
      <c r="DXP207" s="856"/>
      <c r="DXQ207" s="856"/>
      <c r="DXR207" s="856"/>
      <c r="DXS207" s="856"/>
      <c r="DXT207" s="856"/>
      <c r="DXU207" s="856"/>
      <c r="DXV207" s="856"/>
      <c r="DXW207" s="856"/>
      <c r="DXX207" s="856"/>
      <c r="DXY207" s="856"/>
      <c r="DXZ207" s="856"/>
      <c r="DYA207" s="856"/>
      <c r="DYB207" s="856"/>
      <c r="DYC207" s="856"/>
      <c r="DYD207" s="856"/>
      <c r="DYE207" s="856"/>
      <c r="DYF207" s="856"/>
      <c r="DYG207" s="856"/>
      <c r="DYH207" s="856"/>
      <c r="DYI207" s="856"/>
      <c r="DYJ207" s="856"/>
      <c r="DYK207" s="856"/>
      <c r="DYL207" s="856"/>
      <c r="DYM207" s="856"/>
      <c r="DYN207" s="856"/>
      <c r="DYO207" s="856"/>
      <c r="DYP207" s="856"/>
      <c r="DYQ207" s="856"/>
      <c r="DYR207" s="856"/>
      <c r="DYS207" s="856"/>
      <c r="DYT207" s="856"/>
      <c r="DYU207" s="856"/>
      <c r="DYV207" s="856"/>
      <c r="DYW207" s="856"/>
      <c r="DYX207" s="856"/>
      <c r="DYY207" s="856"/>
      <c r="DYZ207" s="856"/>
      <c r="DZA207" s="856"/>
      <c r="DZB207" s="856"/>
      <c r="DZC207" s="856"/>
      <c r="DZD207" s="856"/>
      <c r="DZE207" s="856"/>
      <c r="DZF207" s="856"/>
      <c r="DZG207" s="856"/>
      <c r="DZH207" s="856"/>
      <c r="DZI207" s="856"/>
      <c r="DZJ207" s="856"/>
      <c r="DZK207" s="856"/>
      <c r="DZL207" s="856"/>
      <c r="DZM207" s="856"/>
      <c r="DZN207" s="856"/>
      <c r="DZO207" s="856"/>
      <c r="DZP207" s="856"/>
      <c r="DZQ207" s="856"/>
      <c r="DZR207" s="856"/>
      <c r="DZS207" s="856"/>
      <c r="DZT207" s="856"/>
      <c r="DZU207" s="856"/>
      <c r="DZV207" s="856"/>
      <c r="DZW207" s="856"/>
      <c r="DZX207" s="856"/>
      <c r="DZY207" s="856"/>
      <c r="DZZ207" s="856"/>
      <c r="EAA207" s="856"/>
      <c r="EAB207" s="856"/>
      <c r="EAC207" s="856"/>
      <c r="EAD207" s="856"/>
      <c r="EAE207" s="856"/>
      <c r="EAF207" s="856"/>
      <c r="EAG207" s="856"/>
      <c r="EAH207" s="856"/>
      <c r="EAI207" s="856"/>
      <c r="EAJ207" s="856"/>
      <c r="EAK207" s="856"/>
      <c r="EAL207" s="856"/>
      <c r="EAM207" s="856"/>
      <c r="EAN207" s="856"/>
      <c r="EAO207" s="856"/>
      <c r="EAP207" s="856"/>
      <c r="EAQ207" s="856"/>
      <c r="EAR207" s="856"/>
      <c r="EAS207" s="856"/>
      <c r="EAT207" s="856"/>
      <c r="EAU207" s="856"/>
      <c r="EAV207" s="856"/>
      <c r="EAW207" s="856"/>
      <c r="EAX207" s="856"/>
      <c r="EAY207" s="856"/>
      <c r="EAZ207" s="856"/>
      <c r="EBA207" s="856"/>
      <c r="EBB207" s="856"/>
      <c r="EBC207" s="856"/>
      <c r="EBD207" s="856"/>
      <c r="EBE207" s="856"/>
      <c r="EBF207" s="856"/>
      <c r="EBG207" s="856"/>
      <c r="EBH207" s="856"/>
      <c r="EBI207" s="856"/>
      <c r="EBJ207" s="856"/>
      <c r="EBK207" s="856"/>
      <c r="EBL207" s="856"/>
      <c r="EBM207" s="856"/>
      <c r="EBN207" s="856"/>
      <c r="EBO207" s="856"/>
      <c r="EBP207" s="856"/>
      <c r="EBQ207" s="856"/>
      <c r="EBR207" s="856"/>
      <c r="EBS207" s="856"/>
      <c r="EBT207" s="856"/>
      <c r="EBU207" s="856"/>
      <c r="EBV207" s="856"/>
      <c r="EBW207" s="856"/>
      <c r="EBX207" s="856"/>
      <c r="EBY207" s="856"/>
      <c r="EBZ207" s="856"/>
      <c r="ECA207" s="856"/>
      <c r="ECB207" s="856"/>
      <c r="ECC207" s="856"/>
      <c r="ECD207" s="856"/>
      <c r="ECE207" s="856"/>
      <c r="ECF207" s="856"/>
      <c r="ECG207" s="856"/>
      <c r="ECH207" s="856"/>
      <c r="ECI207" s="856"/>
      <c r="ECJ207" s="856"/>
      <c r="ECK207" s="856"/>
      <c r="ECL207" s="856"/>
      <c r="ECM207" s="856"/>
      <c r="ECN207" s="856"/>
      <c r="ECO207" s="856"/>
      <c r="ECP207" s="856"/>
      <c r="ECQ207" s="856"/>
      <c r="ECR207" s="856"/>
      <c r="ECS207" s="856"/>
      <c r="ECT207" s="856"/>
      <c r="ECU207" s="856"/>
      <c r="ECV207" s="856"/>
      <c r="ECW207" s="856"/>
      <c r="ECX207" s="856"/>
      <c r="ECY207" s="856"/>
      <c r="ECZ207" s="856"/>
      <c r="EDA207" s="856"/>
      <c r="EDB207" s="856"/>
      <c r="EDC207" s="856"/>
      <c r="EDD207" s="856"/>
      <c r="EDE207" s="856"/>
      <c r="EDF207" s="856"/>
      <c r="EDG207" s="856"/>
      <c r="EDH207" s="856"/>
      <c r="EDI207" s="856"/>
      <c r="EDJ207" s="856"/>
      <c r="EDK207" s="856"/>
      <c r="EDL207" s="856"/>
      <c r="EDM207" s="856"/>
      <c r="EDN207" s="856"/>
      <c r="EDO207" s="856"/>
      <c r="EDP207" s="856"/>
      <c r="EDQ207" s="856"/>
      <c r="EDR207" s="856"/>
      <c r="EDS207" s="856"/>
      <c r="EDT207" s="856"/>
      <c r="EDU207" s="856"/>
      <c r="EDV207" s="856"/>
      <c r="EDW207" s="856"/>
      <c r="EDX207" s="856"/>
      <c r="EDY207" s="856"/>
      <c r="EDZ207" s="856"/>
      <c r="EEA207" s="856"/>
      <c r="EEB207" s="856"/>
      <c r="EEC207" s="856"/>
      <c r="EED207" s="856"/>
      <c r="EEE207" s="856"/>
      <c r="EEF207" s="856"/>
      <c r="EEG207" s="856"/>
      <c r="EEH207" s="856"/>
      <c r="EEI207" s="856"/>
      <c r="EEJ207" s="856"/>
      <c r="EEK207" s="856"/>
      <c r="EEL207" s="856"/>
      <c r="EEM207" s="856"/>
      <c r="EEN207" s="856"/>
      <c r="EEO207" s="856"/>
      <c r="EEP207" s="856"/>
      <c r="EEQ207" s="856"/>
      <c r="EER207" s="856"/>
      <c r="EES207" s="856"/>
      <c r="EET207" s="856"/>
      <c r="EEU207" s="856"/>
      <c r="EEV207" s="856"/>
      <c r="EEW207" s="856"/>
      <c r="EEX207" s="856"/>
      <c r="EEY207" s="856"/>
      <c r="EEZ207" s="856"/>
      <c r="EFA207" s="856"/>
      <c r="EFB207" s="856"/>
      <c r="EFC207" s="856"/>
      <c r="EFD207" s="856"/>
      <c r="EFE207" s="856"/>
      <c r="EFF207" s="856"/>
      <c r="EFG207" s="856"/>
      <c r="EFH207" s="856"/>
      <c r="EFI207" s="856"/>
      <c r="EFJ207" s="856"/>
      <c r="EFK207" s="856"/>
      <c r="EFL207" s="856"/>
      <c r="EFM207" s="856"/>
      <c r="EFN207" s="856"/>
      <c r="EFO207" s="856"/>
      <c r="EFP207" s="856"/>
      <c r="EFQ207" s="856"/>
      <c r="EFR207" s="856"/>
      <c r="EFS207" s="856"/>
      <c r="EFT207" s="856"/>
      <c r="EFU207" s="856"/>
      <c r="EFV207" s="856"/>
      <c r="EFW207" s="856"/>
      <c r="EFX207" s="856"/>
      <c r="EFY207" s="856"/>
      <c r="EFZ207" s="856"/>
      <c r="EGA207" s="856"/>
      <c r="EGB207" s="856"/>
      <c r="EGC207" s="856"/>
      <c r="EGD207" s="856"/>
      <c r="EGE207" s="856"/>
      <c r="EGF207" s="856"/>
      <c r="EGG207" s="856"/>
      <c r="EGH207" s="856"/>
      <c r="EGI207" s="856"/>
      <c r="EGJ207" s="856"/>
      <c r="EGK207" s="856"/>
      <c r="EGL207" s="856"/>
      <c r="EGM207" s="856"/>
      <c r="EGN207" s="856"/>
      <c r="EGO207" s="856"/>
      <c r="EGP207" s="856"/>
      <c r="EGQ207" s="856"/>
      <c r="EGR207" s="856"/>
      <c r="EGS207" s="856"/>
      <c r="EGT207" s="856"/>
      <c r="EGU207" s="856"/>
      <c r="EGV207" s="856"/>
      <c r="EGW207" s="856"/>
      <c r="EGX207" s="856"/>
      <c r="EGY207" s="856"/>
      <c r="EGZ207" s="856"/>
      <c r="EHA207" s="856"/>
      <c r="EHB207" s="856"/>
      <c r="EHC207" s="856"/>
      <c r="EHD207" s="856"/>
      <c r="EHE207" s="856"/>
      <c r="EHF207" s="856"/>
      <c r="EHG207" s="856"/>
      <c r="EHH207" s="856"/>
      <c r="EHI207" s="856"/>
      <c r="EHJ207" s="856"/>
      <c r="EHK207" s="856"/>
      <c r="EHL207" s="856"/>
      <c r="EHM207" s="856"/>
      <c r="EHN207" s="856"/>
      <c r="EHO207" s="856"/>
      <c r="EHP207" s="856"/>
      <c r="EHQ207" s="856"/>
      <c r="EHR207" s="856"/>
      <c r="EHS207" s="856"/>
      <c r="EHT207" s="856"/>
      <c r="EHU207" s="856"/>
      <c r="EHV207" s="856"/>
      <c r="EHW207" s="856"/>
      <c r="EHX207" s="856"/>
      <c r="EHY207" s="856"/>
      <c r="EHZ207" s="856"/>
      <c r="EIA207" s="856"/>
      <c r="EIB207" s="856"/>
      <c r="EIC207" s="856"/>
      <c r="EID207" s="856"/>
      <c r="EIE207" s="856"/>
      <c r="EIF207" s="856"/>
      <c r="EIG207" s="856"/>
      <c r="EIH207" s="856"/>
      <c r="EII207" s="856"/>
      <c r="EIJ207" s="856"/>
      <c r="EIK207" s="856"/>
      <c r="EIL207" s="856"/>
      <c r="EIM207" s="856"/>
      <c r="EIN207" s="856"/>
      <c r="EIO207" s="856"/>
      <c r="EIP207" s="856"/>
      <c r="EIQ207" s="856"/>
      <c r="EIR207" s="856"/>
      <c r="EIS207" s="856"/>
      <c r="EIT207" s="856"/>
      <c r="EIU207" s="856"/>
      <c r="EIV207" s="856"/>
      <c r="EIW207" s="856"/>
      <c r="EIX207" s="856"/>
      <c r="EIY207" s="856"/>
      <c r="EIZ207" s="856"/>
      <c r="EJA207" s="856"/>
      <c r="EJB207" s="856"/>
      <c r="EJC207" s="856"/>
      <c r="EJD207" s="856"/>
      <c r="EJE207" s="856"/>
      <c r="EJF207" s="856"/>
      <c r="EJG207" s="856"/>
      <c r="EJH207" s="856"/>
      <c r="EJI207" s="856"/>
      <c r="EJJ207" s="856"/>
      <c r="EJK207" s="856"/>
      <c r="EJL207" s="856"/>
      <c r="EJM207" s="856"/>
      <c r="EJN207" s="856"/>
      <c r="EJO207" s="856"/>
      <c r="EJP207" s="856"/>
      <c r="EJQ207" s="856"/>
      <c r="EJR207" s="856"/>
      <c r="EJS207" s="856"/>
      <c r="EJT207" s="856"/>
      <c r="EJU207" s="856"/>
      <c r="EJV207" s="856"/>
      <c r="EJW207" s="856"/>
      <c r="EJX207" s="856"/>
      <c r="EJY207" s="856"/>
      <c r="EJZ207" s="856"/>
      <c r="EKA207" s="856"/>
      <c r="EKB207" s="856"/>
      <c r="EKC207" s="856"/>
      <c r="EKD207" s="856"/>
      <c r="EKE207" s="856"/>
      <c r="EKF207" s="856"/>
      <c r="EKG207" s="856"/>
      <c r="EKH207" s="856"/>
      <c r="EKI207" s="856"/>
      <c r="EKJ207" s="856"/>
      <c r="EKK207" s="856"/>
      <c r="EKL207" s="856"/>
      <c r="EKM207" s="856"/>
      <c r="EKN207" s="856"/>
      <c r="EKO207" s="856"/>
      <c r="EKP207" s="856"/>
      <c r="EKQ207" s="856"/>
      <c r="EKR207" s="856"/>
      <c r="EKS207" s="856"/>
      <c r="EKT207" s="856"/>
      <c r="EKU207" s="856"/>
      <c r="EKV207" s="856"/>
      <c r="EKW207" s="856"/>
      <c r="EKX207" s="856"/>
      <c r="EKY207" s="856"/>
      <c r="EKZ207" s="856"/>
      <c r="ELA207" s="856"/>
      <c r="ELB207" s="856"/>
      <c r="ELC207" s="856"/>
      <c r="ELD207" s="856"/>
      <c r="ELE207" s="856"/>
      <c r="ELF207" s="856"/>
      <c r="ELG207" s="856"/>
      <c r="ELH207" s="856"/>
      <c r="ELI207" s="856"/>
      <c r="ELJ207" s="856"/>
      <c r="ELK207" s="856"/>
      <c r="ELL207" s="856"/>
      <c r="ELM207" s="856"/>
      <c r="ELN207" s="856"/>
      <c r="ELO207" s="856"/>
      <c r="ELP207" s="856"/>
      <c r="ELQ207" s="856"/>
      <c r="ELR207" s="856"/>
      <c r="ELS207" s="856"/>
      <c r="ELT207" s="856"/>
      <c r="ELU207" s="856"/>
      <c r="ELV207" s="856"/>
      <c r="ELW207" s="856"/>
      <c r="ELX207" s="856"/>
      <c r="ELY207" s="856"/>
      <c r="ELZ207" s="856"/>
      <c r="EMA207" s="856"/>
      <c r="EMB207" s="856"/>
      <c r="EMC207" s="856"/>
      <c r="EMD207" s="856"/>
      <c r="EME207" s="856"/>
      <c r="EMF207" s="856"/>
      <c r="EMG207" s="856"/>
      <c r="EMH207" s="856"/>
      <c r="EMI207" s="856"/>
      <c r="EMJ207" s="856"/>
      <c r="EMK207" s="856"/>
      <c r="EML207" s="856"/>
      <c r="EMM207" s="856"/>
      <c r="EMN207" s="856"/>
      <c r="EMO207" s="856"/>
      <c r="EMP207" s="856"/>
      <c r="EMQ207" s="856"/>
      <c r="EMR207" s="856"/>
      <c r="EMS207" s="856"/>
      <c r="EMT207" s="856"/>
      <c r="EMU207" s="856"/>
      <c r="EMV207" s="856"/>
      <c r="EMW207" s="856"/>
      <c r="EMX207" s="856"/>
      <c r="EMY207" s="856"/>
      <c r="EMZ207" s="856"/>
      <c r="ENA207" s="856"/>
      <c r="ENB207" s="856"/>
      <c r="ENC207" s="856"/>
      <c r="END207" s="856"/>
      <c r="ENE207" s="856"/>
      <c r="ENF207" s="856"/>
      <c r="ENG207" s="856"/>
      <c r="ENH207" s="856"/>
      <c r="ENI207" s="856"/>
      <c r="ENJ207" s="856"/>
      <c r="ENK207" s="856"/>
      <c r="ENL207" s="856"/>
      <c r="ENM207" s="856"/>
      <c r="ENN207" s="856"/>
      <c r="ENO207" s="856"/>
      <c r="ENP207" s="856"/>
      <c r="ENQ207" s="856"/>
      <c r="ENR207" s="856"/>
      <c r="ENS207" s="856"/>
      <c r="ENT207" s="856"/>
      <c r="ENU207" s="856"/>
      <c r="ENV207" s="856"/>
      <c r="ENW207" s="856"/>
      <c r="ENX207" s="856"/>
      <c r="ENY207" s="856"/>
      <c r="ENZ207" s="856"/>
      <c r="EOA207" s="856"/>
      <c r="EOB207" s="856"/>
      <c r="EOC207" s="856"/>
      <c r="EOD207" s="856"/>
      <c r="EOE207" s="856"/>
      <c r="EOF207" s="856"/>
      <c r="EOG207" s="856"/>
      <c r="EOH207" s="856"/>
      <c r="EOI207" s="856"/>
      <c r="EOJ207" s="856"/>
      <c r="EOK207" s="856"/>
      <c r="EOL207" s="856"/>
      <c r="EOM207" s="856"/>
      <c r="EON207" s="856"/>
      <c r="EOO207" s="856"/>
      <c r="EOP207" s="856"/>
      <c r="EOQ207" s="856"/>
      <c r="EOR207" s="856"/>
      <c r="EOS207" s="856"/>
      <c r="EOT207" s="856"/>
      <c r="EOU207" s="856"/>
      <c r="EOV207" s="856"/>
      <c r="EOW207" s="856"/>
      <c r="EOX207" s="856"/>
      <c r="EOY207" s="856"/>
      <c r="EOZ207" s="856"/>
      <c r="EPA207" s="856"/>
      <c r="EPB207" s="856"/>
      <c r="EPC207" s="856"/>
      <c r="EPD207" s="856"/>
      <c r="EPE207" s="856"/>
      <c r="EPF207" s="856"/>
      <c r="EPG207" s="856"/>
      <c r="EPH207" s="856"/>
      <c r="EPI207" s="856"/>
      <c r="EPJ207" s="856"/>
      <c r="EPK207" s="856"/>
      <c r="EPL207" s="856"/>
      <c r="EPM207" s="856"/>
      <c r="EPN207" s="856"/>
      <c r="EPO207" s="856"/>
      <c r="EPP207" s="856"/>
      <c r="EPQ207" s="856"/>
      <c r="EPR207" s="856"/>
      <c r="EPS207" s="856"/>
      <c r="EPT207" s="856"/>
      <c r="EPU207" s="856"/>
      <c r="EPV207" s="856"/>
      <c r="EPW207" s="856"/>
      <c r="EPX207" s="856"/>
      <c r="EPY207" s="856"/>
      <c r="EPZ207" s="856"/>
      <c r="EQA207" s="856"/>
      <c r="EQB207" s="856"/>
      <c r="EQC207" s="856"/>
      <c r="EQD207" s="856"/>
      <c r="EQE207" s="856"/>
      <c r="EQF207" s="856"/>
      <c r="EQG207" s="856"/>
      <c r="EQH207" s="856"/>
      <c r="EQI207" s="856"/>
      <c r="EQJ207" s="856"/>
      <c r="EQK207" s="856"/>
      <c r="EQL207" s="856"/>
      <c r="EQM207" s="856"/>
      <c r="EQN207" s="856"/>
      <c r="EQO207" s="856"/>
      <c r="EQP207" s="856"/>
      <c r="EQQ207" s="856"/>
      <c r="EQR207" s="856"/>
      <c r="EQS207" s="856"/>
      <c r="EQT207" s="856"/>
      <c r="EQU207" s="856"/>
      <c r="EQV207" s="856"/>
      <c r="EQW207" s="856"/>
      <c r="EQX207" s="856"/>
      <c r="EQY207" s="856"/>
      <c r="EQZ207" s="856"/>
      <c r="ERA207" s="856"/>
      <c r="ERB207" s="856"/>
      <c r="ERC207" s="856"/>
      <c r="ERD207" s="856"/>
      <c r="ERE207" s="856"/>
      <c r="ERF207" s="856"/>
      <c r="ERG207" s="856"/>
      <c r="ERH207" s="856"/>
      <c r="ERI207" s="856"/>
      <c r="ERJ207" s="856"/>
      <c r="ERK207" s="856"/>
      <c r="ERL207" s="856"/>
      <c r="ERM207" s="856"/>
      <c r="ERN207" s="856"/>
      <c r="ERO207" s="856"/>
      <c r="ERP207" s="856"/>
      <c r="ERQ207" s="856"/>
      <c r="ERR207" s="856"/>
      <c r="ERS207" s="856"/>
      <c r="ERT207" s="856"/>
      <c r="ERU207" s="856"/>
      <c r="ERV207" s="856"/>
      <c r="ERW207" s="856"/>
      <c r="ERX207" s="856"/>
      <c r="ERY207" s="856"/>
      <c r="ERZ207" s="856"/>
      <c r="ESA207" s="856"/>
      <c r="ESB207" s="856"/>
      <c r="ESC207" s="856"/>
      <c r="ESD207" s="856"/>
      <c r="ESE207" s="856"/>
      <c r="ESF207" s="856"/>
      <c r="ESG207" s="856"/>
      <c r="ESH207" s="856"/>
      <c r="ESI207" s="856"/>
      <c r="ESJ207" s="856"/>
      <c r="ESK207" s="856"/>
      <c r="ESL207" s="856"/>
      <c r="ESM207" s="856"/>
      <c r="ESN207" s="856"/>
      <c r="ESO207" s="856"/>
      <c r="ESP207" s="856"/>
      <c r="ESQ207" s="856"/>
      <c r="ESR207" s="856"/>
      <c r="ESS207" s="856"/>
      <c r="EST207" s="856"/>
      <c r="ESU207" s="856"/>
      <c r="ESV207" s="856"/>
      <c r="ESW207" s="856"/>
      <c r="ESX207" s="856"/>
      <c r="ESY207" s="856"/>
      <c r="ESZ207" s="856"/>
      <c r="ETA207" s="856"/>
      <c r="ETB207" s="856"/>
      <c r="ETC207" s="856"/>
      <c r="ETD207" s="856"/>
      <c r="ETE207" s="856"/>
      <c r="ETF207" s="856"/>
      <c r="ETG207" s="856"/>
      <c r="ETH207" s="856"/>
      <c r="ETI207" s="856"/>
      <c r="ETJ207" s="856"/>
      <c r="ETK207" s="856"/>
      <c r="ETL207" s="856"/>
      <c r="ETM207" s="856"/>
      <c r="ETN207" s="856"/>
      <c r="ETO207" s="856"/>
      <c r="ETP207" s="856"/>
      <c r="ETQ207" s="856"/>
      <c r="ETR207" s="856"/>
      <c r="ETS207" s="856"/>
      <c r="ETT207" s="856"/>
      <c r="ETU207" s="856"/>
      <c r="ETV207" s="856"/>
      <c r="ETW207" s="856"/>
      <c r="ETX207" s="856"/>
      <c r="ETY207" s="856"/>
      <c r="ETZ207" s="856"/>
      <c r="EUA207" s="856"/>
      <c r="EUB207" s="856"/>
      <c r="EUC207" s="856"/>
      <c r="EUD207" s="856"/>
      <c r="EUE207" s="856"/>
      <c r="EUF207" s="856"/>
      <c r="EUG207" s="856"/>
      <c r="EUH207" s="856"/>
      <c r="EUI207" s="856"/>
      <c r="EUJ207" s="856"/>
      <c r="EUK207" s="856"/>
      <c r="EUL207" s="856"/>
      <c r="EUM207" s="856"/>
      <c r="EUN207" s="856"/>
      <c r="EUO207" s="856"/>
      <c r="EUP207" s="856"/>
      <c r="EUQ207" s="856"/>
      <c r="EUR207" s="856"/>
      <c r="EUS207" s="856"/>
      <c r="EUT207" s="856"/>
      <c r="EUU207" s="856"/>
      <c r="EUV207" s="856"/>
      <c r="EUW207" s="856"/>
      <c r="EUX207" s="856"/>
      <c r="EUY207" s="856"/>
      <c r="EUZ207" s="856"/>
      <c r="EVA207" s="856"/>
      <c r="EVB207" s="856"/>
      <c r="EVC207" s="856"/>
      <c r="EVD207" s="856"/>
      <c r="EVE207" s="856"/>
      <c r="EVF207" s="856"/>
      <c r="EVG207" s="856"/>
      <c r="EVH207" s="856"/>
      <c r="EVI207" s="856"/>
      <c r="EVJ207" s="856"/>
      <c r="EVK207" s="856"/>
      <c r="EVL207" s="856"/>
      <c r="EVM207" s="856"/>
      <c r="EVN207" s="856"/>
      <c r="EVO207" s="856"/>
      <c r="EVP207" s="856"/>
      <c r="EVQ207" s="856"/>
      <c r="EVR207" s="856"/>
      <c r="EVS207" s="856"/>
      <c r="EVT207" s="856"/>
      <c r="EVU207" s="856"/>
      <c r="EVV207" s="856"/>
      <c r="EVW207" s="856"/>
      <c r="EVX207" s="856"/>
      <c r="EVY207" s="856"/>
      <c r="EVZ207" s="856"/>
      <c r="EWA207" s="856"/>
      <c r="EWB207" s="856"/>
      <c r="EWC207" s="856"/>
      <c r="EWD207" s="856"/>
      <c r="EWE207" s="856"/>
      <c r="EWF207" s="856"/>
      <c r="EWG207" s="856"/>
      <c r="EWH207" s="856"/>
      <c r="EWI207" s="856"/>
      <c r="EWJ207" s="856"/>
      <c r="EWK207" s="856"/>
      <c r="EWL207" s="856"/>
      <c r="EWM207" s="856"/>
      <c r="EWN207" s="856"/>
      <c r="EWO207" s="856"/>
      <c r="EWP207" s="856"/>
      <c r="EWQ207" s="856"/>
      <c r="EWR207" s="856"/>
      <c r="EWS207" s="856"/>
      <c r="EWT207" s="856"/>
      <c r="EWU207" s="856"/>
      <c r="EWV207" s="856"/>
      <c r="EWW207" s="856"/>
      <c r="EWX207" s="856"/>
      <c r="EWY207" s="856"/>
      <c r="EWZ207" s="856"/>
      <c r="EXA207" s="856"/>
      <c r="EXB207" s="856"/>
      <c r="EXC207" s="856"/>
      <c r="EXD207" s="856"/>
      <c r="EXE207" s="856"/>
      <c r="EXF207" s="856"/>
      <c r="EXG207" s="856"/>
      <c r="EXH207" s="856"/>
      <c r="EXI207" s="856"/>
      <c r="EXJ207" s="856"/>
      <c r="EXK207" s="856"/>
      <c r="EXL207" s="856"/>
      <c r="EXM207" s="856"/>
      <c r="EXN207" s="856"/>
      <c r="EXO207" s="856"/>
      <c r="EXP207" s="856"/>
      <c r="EXQ207" s="856"/>
      <c r="EXR207" s="856"/>
      <c r="EXS207" s="856"/>
      <c r="EXT207" s="856"/>
      <c r="EXU207" s="856"/>
      <c r="EXV207" s="856"/>
      <c r="EXW207" s="856"/>
      <c r="EXX207" s="856"/>
      <c r="EXY207" s="856"/>
      <c r="EXZ207" s="856"/>
      <c r="EYA207" s="856"/>
      <c r="EYB207" s="856"/>
      <c r="EYC207" s="856"/>
      <c r="EYD207" s="856"/>
      <c r="EYE207" s="856"/>
      <c r="EYF207" s="856"/>
      <c r="EYG207" s="856"/>
      <c r="EYH207" s="856"/>
      <c r="EYI207" s="856"/>
      <c r="EYJ207" s="856"/>
      <c r="EYK207" s="856"/>
      <c r="EYL207" s="856"/>
      <c r="EYM207" s="856"/>
      <c r="EYN207" s="856"/>
      <c r="EYO207" s="856"/>
      <c r="EYP207" s="856"/>
      <c r="EYQ207" s="856"/>
      <c r="EYR207" s="856"/>
      <c r="EYS207" s="856"/>
      <c r="EYT207" s="856"/>
      <c r="EYU207" s="856"/>
      <c r="EYV207" s="856"/>
      <c r="EYW207" s="856"/>
      <c r="EYX207" s="856"/>
      <c r="EYY207" s="856"/>
      <c r="EYZ207" s="856"/>
      <c r="EZA207" s="856"/>
      <c r="EZB207" s="856"/>
      <c r="EZC207" s="856"/>
      <c r="EZD207" s="856"/>
      <c r="EZE207" s="856"/>
      <c r="EZF207" s="856"/>
      <c r="EZG207" s="856"/>
      <c r="EZH207" s="856"/>
      <c r="EZI207" s="856"/>
      <c r="EZJ207" s="856"/>
      <c r="EZK207" s="856"/>
      <c r="EZL207" s="856"/>
      <c r="EZM207" s="856"/>
      <c r="EZN207" s="856"/>
      <c r="EZO207" s="856"/>
      <c r="EZP207" s="856"/>
      <c r="EZQ207" s="856"/>
      <c r="EZR207" s="856"/>
      <c r="EZS207" s="856"/>
      <c r="EZT207" s="856"/>
      <c r="EZU207" s="856"/>
      <c r="EZV207" s="856"/>
      <c r="EZW207" s="856"/>
      <c r="EZX207" s="856"/>
      <c r="EZY207" s="856"/>
      <c r="EZZ207" s="856"/>
      <c r="FAA207" s="856"/>
      <c r="FAB207" s="856"/>
      <c r="FAC207" s="856"/>
      <c r="FAD207" s="856"/>
      <c r="FAE207" s="856"/>
      <c r="FAF207" s="856"/>
      <c r="FAG207" s="856"/>
      <c r="FAH207" s="856"/>
      <c r="FAI207" s="856"/>
      <c r="FAJ207" s="856"/>
      <c r="FAK207" s="856"/>
      <c r="FAL207" s="856"/>
      <c r="FAM207" s="856"/>
      <c r="FAN207" s="856"/>
      <c r="FAO207" s="856"/>
      <c r="FAP207" s="856"/>
      <c r="FAQ207" s="856"/>
      <c r="FAR207" s="856"/>
      <c r="FAS207" s="856"/>
      <c r="FAT207" s="856"/>
      <c r="FAU207" s="856"/>
      <c r="FAV207" s="856"/>
      <c r="FAW207" s="856"/>
      <c r="FAX207" s="856"/>
      <c r="FAY207" s="856"/>
      <c r="FAZ207" s="856"/>
      <c r="FBA207" s="856"/>
      <c r="FBB207" s="856"/>
      <c r="FBC207" s="856"/>
      <c r="FBD207" s="856"/>
      <c r="FBE207" s="856"/>
      <c r="FBF207" s="856"/>
      <c r="FBG207" s="856"/>
      <c r="FBH207" s="856"/>
      <c r="FBI207" s="856"/>
      <c r="FBJ207" s="856"/>
      <c r="FBK207" s="856"/>
      <c r="FBL207" s="856"/>
      <c r="FBM207" s="856"/>
      <c r="FBN207" s="856"/>
      <c r="FBO207" s="856"/>
      <c r="FBP207" s="856"/>
      <c r="FBQ207" s="856"/>
      <c r="FBR207" s="856"/>
      <c r="FBS207" s="856"/>
      <c r="FBT207" s="856"/>
      <c r="FBU207" s="856"/>
      <c r="FBV207" s="856"/>
      <c r="FBW207" s="856"/>
      <c r="FBX207" s="856"/>
      <c r="FBY207" s="856"/>
      <c r="FBZ207" s="856"/>
      <c r="FCA207" s="856"/>
      <c r="FCB207" s="856"/>
      <c r="FCC207" s="856"/>
      <c r="FCD207" s="856"/>
      <c r="FCE207" s="856"/>
      <c r="FCF207" s="856"/>
      <c r="FCG207" s="856"/>
      <c r="FCH207" s="856"/>
      <c r="FCI207" s="856"/>
      <c r="FCJ207" s="856"/>
      <c r="FCK207" s="856"/>
      <c r="FCL207" s="856"/>
      <c r="FCM207" s="856"/>
      <c r="FCN207" s="856"/>
      <c r="FCO207" s="856"/>
      <c r="FCP207" s="856"/>
      <c r="FCQ207" s="856"/>
      <c r="FCR207" s="856"/>
      <c r="FCS207" s="856"/>
      <c r="FCT207" s="856"/>
      <c r="FCU207" s="856"/>
      <c r="FCV207" s="856"/>
      <c r="FCW207" s="856"/>
      <c r="FCX207" s="856"/>
      <c r="FCY207" s="856"/>
      <c r="FCZ207" s="856"/>
      <c r="FDA207" s="856"/>
      <c r="FDB207" s="856"/>
      <c r="FDC207" s="856"/>
      <c r="FDD207" s="856"/>
      <c r="FDE207" s="856"/>
      <c r="FDF207" s="856"/>
      <c r="FDG207" s="856"/>
      <c r="FDH207" s="856"/>
      <c r="FDI207" s="856"/>
      <c r="FDJ207" s="856"/>
      <c r="FDK207" s="856"/>
      <c r="FDL207" s="856"/>
      <c r="FDM207" s="856"/>
      <c r="FDN207" s="856"/>
      <c r="FDO207" s="856"/>
      <c r="FDP207" s="856"/>
      <c r="FDQ207" s="856"/>
      <c r="FDR207" s="856"/>
      <c r="FDS207" s="856"/>
      <c r="FDT207" s="856"/>
      <c r="FDU207" s="856"/>
      <c r="FDV207" s="856"/>
      <c r="FDW207" s="856"/>
      <c r="FDX207" s="856"/>
      <c r="FDY207" s="856"/>
      <c r="FDZ207" s="856"/>
      <c r="FEA207" s="856"/>
      <c r="FEB207" s="856"/>
      <c r="FEC207" s="856"/>
      <c r="FED207" s="856"/>
      <c r="FEE207" s="856"/>
      <c r="FEF207" s="856"/>
      <c r="FEG207" s="856"/>
      <c r="FEH207" s="856"/>
      <c r="FEI207" s="856"/>
      <c r="FEJ207" s="856"/>
      <c r="FEK207" s="856"/>
      <c r="FEL207" s="856"/>
      <c r="FEM207" s="856"/>
      <c r="FEN207" s="856"/>
      <c r="FEO207" s="856"/>
      <c r="FEP207" s="856"/>
      <c r="FEQ207" s="856"/>
      <c r="FER207" s="856"/>
      <c r="FES207" s="856"/>
      <c r="FET207" s="856"/>
      <c r="FEU207" s="856"/>
      <c r="FEV207" s="856"/>
      <c r="FEW207" s="856"/>
      <c r="FEX207" s="856"/>
      <c r="FEY207" s="856"/>
      <c r="FEZ207" s="856"/>
      <c r="FFA207" s="856"/>
      <c r="FFB207" s="856"/>
      <c r="FFC207" s="856"/>
      <c r="FFD207" s="856"/>
      <c r="FFE207" s="856"/>
      <c r="FFF207" s="856"/>
      <c r="FFG207" s="856"/>
      <c r="FFH207" s="856"/>
      <c r="FFI207" s="856"/>
      <c r="FFJ207" s="856"/>
      <c r="FFK207" s="856"/>
      <c r="FFL207" s="856"/>
      <c r="FFM207" s="856"/>
      <c r="FFN207" s="856"/>
      <c r="FFO207" s="856"/>
      <c r="FFP207" s="856"/>
      <c r="FFQ207" s="856"/>
      <c r="FFR207" s="856"/>
      <c r="FFS207" s="856"/>
      <c r="FFT207" s="856"/>
      <c r="FFU207" s="856"/>
      <c r="FFV207" s="856"/>
      <c r="FFW207" s="856"/>
      <c r="FFX207" s="856"/>
      <c r="FFY207" s="856"/>
      <c r="FFZ207" s="856"/>
      <c r="FGA207" s="856"/>
      <c r="FGB207" s="856"/>
      <c r="FGC207" s="856"/>
      <c r="FGD207" s="856"/>
      <c r="FGE207" s="856"/>
      <c r="FGF207" s="856"/>
      <c r="FGG207" s="856"/>
      <c r="FGH207" s="856"/>
      <c r="FGI207" s="856"/>
      <c r="FGJ207" s="856"/>
      <c r="FGK207" s="856"/>
      <c r="FGL207" s="856"/>
      <c r="FGM207" s="856"/>
      <c r="FGN207" s="856"/>
      <c r="FGO207" s="856"/>
      <c r="FGP207" s="856"/>
      <c r="FGQ207" s="856"/>
      <c r="FGR207" s="856"/>
      <c r="FGS207" s="856"/>
      <c r="FGT207" s="856"/>
      <c r="FGU207" s="856"/>
      <c r="FGV207" s="856"/>
      <c r="FGW207" s="856"/>
      <c r="FGX207" s="856"/>
      <c r="FGY207" s="856"/>
      <c r="FGZ207" s="856"/>
      <c r="FHA207" s="856"/>
      <c r="FHB207" s="856"/>
      <c r="FHC207" s="856"/>
      <c r="FHD207" s="856"/>
      <c r="FHE207" s="856"/>
      <c r="FHF207" s="856"/>
      <c r="FHG207" s="856"/>
      <c r="FHH207" s="856"/>
      <c r="FHI207" s="856"/>
      <c r="FHJ207" s="856"/>
      <c r="FHK207" s="856"/>
      <c r="FHL207" s="856"/>
      <c r="FHM207" s="856"/>
      <c r="FHN207" s="856"/>
      <c r="FHO207" s="856"/>
      <c r="FHP207" s="856"/>
      <c r="FHQ207" s="856"/>
      <c r="FHR207" s="856"/>
      <c r="FHS207" s="856"/>
      <c r="FHT207" s="856"/>
      <c r="FHU207" s="856"/>
      <c r="FHV207" s="856"/>
      <c r="FHW207" s="856"/>
      <c r="FHX207" s="856"/>
      <c r="FHY207" s="856"/>
      <c r="FHZ207" s="856"/>
      <c r="FIA207" s="856"/>
      <c r="FIB207" s="856"/>
      <c r="FIC207" s="856"/>
      <c r="FID207" s="856"/>
      <c r="FIE207" s="856"/>
      <c r="FIF207" s="856"/>
      <c r="FIG207" s="856"/>
      <c r="FIH207" s="856"/>
      <c r="FII207" s="856"/>
      <c r="FIJ207" s="856"/>
      <c r="FIK207" s="856"/>
      <c r="FIL207" s="856"/>
      <c r="FIM207" s="856"/>
      <c r="FIN207" s="856"/>
      <c r="FIO207" s="856"/>
      <c r="FIP207" s="856"/>
      <c r="FIQ207" s="856"/>
      <c r="FIR207" s="856"/>
      <c r="FIS207" s="856"/>
      <c r="FIT207" s="856"/>
      <c r="FIU207" s="856"/>
      <c r="FIV207" s="856"/>
      <c r="FIW207" s="856"/>
      <c r="FIX207" s="856"/>
      <c r="FIY207" s="856"/>
      <c r="FIZ207" s="856"/>
      <c r="FJA207" s="856"/>
      <c r="FJB207" s="856"/>
      <c r="FJC207" s="856"/>
      <c r="FJD207" s="856"/>
      <c r="FJE207" s="856"/>
      <c r="FJF207" s="856"/>
      <c r="FJG207" s="856"/>
      <c r="FJH207" s="856"/>
      <c r="FJI207" s="856"/>
      <c r="FJJ207" s="856"/>
      <c r="FJK207" s="856"/>
      <c r="FJL207" s="856"/>
      <c r="FJM207" s="856"/>
      <c r="FJN207" s="856"/>
      <c r="FJO207" s="856"/>
      <c r="FJP207" s="856"/>
      <c r="FJQ207" s="856"/>
      <c r="FJR207" s="856"/>
      <c r="FJS207" s="856"/>
      <c r="FJT207" s="856"/>
      <c r="FJU207" s="856"/>
      <c r="FJV207" s="856"/>
      <c r="FJW207" s="856"/>
      <c r="FJX207" s="856"/>
      <c r="FJY207" s="856"/>
      <c r="FJZ207" s="856"/>
      <c r="FKA207" s="856"/>
      <c r="FKB207" s="856"/>
      <c r="FKC207" s="856"/>
      <c r="FKD207" s="856"/>
      <c r="FKE207" s="856"/>
      <c r="FKF207" s="856"/>
      <c r="FKG207" s="856"/>
      <c r="FKH207" s="856"/>
      <c r="FKI207" s="856"/>
      <c r="FKJ207" s="856"/>
      <c r="FKK207" s="856"/>
      <c r="FKL207" s="856"/>
      <c r="FKM207" s="856"/>
      <c r="FKN207" s="856"/>
      <c r="FKO207" s="856"/>
      <c r="FKP207" s="856"/>
      <c r="FKQ207" s="856"/>
      <c r="FKR207" s="856"/>
      <c r="FKS207" s="856"/>
      <c r="FKT207" s="856"/>
      <c r="FKU207" s="856"/>
      <c r="FKV207" s="856"/>
      <c r="FKW207" s="856"/>
      <c r="FKX207" s="856"/>
      <c r="FKY207" s="856"/>
      <c r="FKZ207" s="856"/>
      <c r="FLA207" s="856"/>
      <c r="FLB207" s="856"/>
      <c r="FLC207" s="856"/>
      <c r="FLD207" s="856"/>
      <c r="FLE207" s="856"/>
      <c r="FLF207" s="856"/>
      <c r="FLG207" s="856"/>
      <c r="FLH207" s="856"/>
      <c r="FLI207" s="856"/>
      <c r="FLJ207" s="856"/>
      <c r="FLK207" s="856"/>
      <c r="FLL207" s="856"/>
      <c r="FLM207" s="856"/>
      <c r="FLN207" s="856"/>
      <c r="FLO207" s="856"/>
      <c r="FLP207" s="856"/>
      <c r="FLQ207" s="856"/>
      <c r="FLR207" s="856"/>
      <c r="FLS207" s="856"/>
      <c r="FLT207" s="856"/>
      <c r="FLU207" s="856"/>
      <c r="FLV207" s="856"/>
      <c r="FLW207" s="856"/>
      <c r="FLX207" s="856"/>
      <c r="FLY207" s="856"/>
      <c r="FLZ207" s="856"/>
      <c r="FMA207" s="856"/>
      <c r="FMB207" s="856"/>
      <c r="FMC207" s="856"/>
      <c r="FMD207" s="856"/>
      <c r="FME207" s="856"/>
      <c r="FMF207" s="856"/>
      <c r="FMG207" s="856"/>
      <c r="FMH207" s="856"/>
      <c r="FMI207" s="856"/>
      <c r="FMJ207" s="856"/>
      <c r="FMK207" s="856"/>
      <c r="FML207" s="856"/>
      <c r="FMM207" s="856"/>
      <c r="FMN207" s="856"/>
      <c r="FMO207" s="856"/>
      <c r="FMP207" s="856"/>
      <c r="FMQ207" s="856"/>
      <c r="FMR207" s="856"/>
      <c r="FMS207" s="856"/>
      <c r="FMT207" s="856"/>
      <c r="FMU207" s="856"/>
      <c r="FMV207" s="856"/>
      <c r="FMW207" s="856"/>
      <c r="FMX207" s="856"/>
      <c r="FMY207" s="856"/>
      <c r="FMZ207" s="856"/>
      <c r="FNA207" s="856"/>
      <c r="FNB207" s="856"/>
      <c r="FNC207" s="856"/>
      <c r="FND207" s="856"/>
      <c r="FNE207" s="856"/>
      <c r="FNF207" s="856"/>
      <c r="FNG207" s="856"/>
      <c r="FNH207" s="856"/>
      <c r="FNI207" s="856"/>
      <c r="FNJ207" s="856"/>
      <c r="FNK207" s="856"/>
      <c r="FNL207" s="856"/>
      <c r="FNM207" s="856"/>
      <c r="FNN207" s="856"/>
      <c r="FNO207" s="856"/>
      <c r="FNP207" s="856"/>
      <c r="FNQ207" s="856"/>
      <c r="FNR207" s="856"/>
      <c r="FNS207" s="856"/>
      <c r="FNT207" s="856"/>
      <c r="FNU207" s="856"/>
      <c r="FNV207" s="856"/>
      <c r="FNW207" s="856"/>
      <c r="FNX207" s="856"/>
      <c r="FNY207" s="856"/>
      <c r="FNZ207" s="856"/>
      <c r="FOA207" s="856"/>
      <c r="FOB207" s="856"/>
      <c r="FOC207" s="856"/>
      <c r="FOD207" s="856"/>
      <c r="FOE207" s="856"/>
      <c r="FOF207" s="856"/>
      <c r="FOG207" s="856"/>
      <c r="FOH207" s="856"/>
      <c r="FOI207" s="856"/>
      <c r="FOJ207" s="856"/>
      <c r="FOK207" s="856"/>
      <c r="FOL207" s="856"/>
      <c r="FOM207" s="856"/>
      <c r="FON207" s="856"/>
      <c r="FOO207" s="856"/>
      <c r="FOP207" s="856"/>
      <c r="FOQ207" s="856"/>
      <c r="FOR207" s="856"/>
      <c r="FOS207" s="856"/>
      <c r="FOT207" s="856"/>
      <c r="FOU207" s="856"/>
      <c r="FOV207" s="856"/>
      <c r="FOW207" s="856"/>
      <c r="FOX207" s="856"/>
      <c r="FOY207" s="856"/>
      <c r="FOZ207" s="856"/>
      <c r="FPA207" s="856"/>
      <c r="FPB207" s="856"/>
      <c r="FPC207" s="856"/>
      <c r="FPD207" s="856"/>
      <c r="FPE207" s="856"/>
      <c r="FPF207" s="856"/>
      <c r="FPG207" s="856"/>
      <c r="FPH207" s="856"/>
      <c r="FPI207" s="856"/>
      <c r="FPJ207" s="856"/>
      <c r="FPK207" s="856"/>
      <c r="FPL207" s="856"/>
      <c r="FPM207" s="856"/>
      <c r="FPN207" s="856"/>
      <c r="FPO207" s="856"/>
      <c r="FPP207" s="856"/>
      <c r="FPQ207" s="856"/>
      <c r="FPR207" s="856"/>
      <c r="FPS207" s="856"/>
      <c r="FPT207" s="856"/>
      <c r="FPU207" s="856"/>
      <c r="FPV207" s="856"/>
      <c r="FPW207" s="856"/>
      <c r="FPX207" s="856"/>
      <c r="FPY207" s="856"/>
      <c r="FPZ207" s="856"/>
      <c r="FQA207" s="856"/>
      <c r="FQB207" s="856"/>
      <c r="FQC207" s="856"/>
      <c r="FQD207" s="856"/>
      <c r="FQE207" s="856"/>
      <c r="FQF207" s="856"/>
      <c r="FQG207" s="856"/>
      <c r="FQH207" s="856"/>
      <c r="FQI207" s="856"/>
      <c r="FQJ207" s="856"/>
      <c r="FQK207" s="856"/>
      <c r="FQL207" s="856"/>
      <c r="FQM207" s="856"/>
      <c r="FQN207" s="856"/>
      <c r="FQO207" s="856"/>
      <c r="FQP207" s="856"/>
      <c r="FQQ207" s="856"/>
      <c r="FQR207" s="856"/>
      <c r="FQS207" s="856"/>
      <c r="FQT207" s="856"/>
      <c r="FQU207" s="856"/>
      <c r="FQV207" s="856"/>
      <c r="FQW207" s="856"/>
      <c r="FQX207" s="856"/>
      <c r="FQY207" s="856"/>
      <c r="FQZ207" s="856"/>
      <c r="FRA207" s="856"/>
      <c r="FRB207" s="856"/>
      <c r="FRC207" s="856"/>
      <c r="FRD207" s="856"/>
      <c r="FRE207" s="856"/>
      <c r="FRF207" s="856"/>
      <c r="FRG207" s="856"/>
      <c r="FRH207" s="856"/>
      <c r="FRI207" s="856"/>
      <c r="FRJ207" s="856"/>
      <c r="FRK207" s="856"/>
      <c r="FRL207" s="856"/>
      <c r="FRM207" s="856"/>
      <c r="FRN207" s="856"/>
      <c r="FRO207" s="856"/>
      <c r="FRP207" s="856"/>
      <c r="FRQ207" s="856"/>
      <c r="FRR207" s="856"/>
      <c r="FRS207" s="856"/>
      <c r="FRT207" s="856"/>
      <c r="FRU207" s="856"/>
      <c r="FRV207" s="856"/>
      <c r="FRW207" s="856"/>
      <c r="FRX207" s="856"/>
      <c r="FRY207" s="856"/>
      <c r="FRZ207" s="856"/>
      <c r="FSA207" s="856"/>
      <c r="FSB207" s="856"/>
      <c r="FSC207" s="856"/>
      <c r="FSD207" s="856"/>
      <c r="FSE207" s="856"/>
      <c r="FSF207" s="856"/>
      <c r="FSG207" s="856"/>
      <c r="FSH207" s="856"/>
      <c r="FSI207" s="856"/>
      <c r="FSJ207" s="856"/>
      <c r="FSK207" s="856"/>
      <c r="FSL207" s="856"/>
      <c r="FSM207" s="856"/>
      <c r="FSN207" s="856"/>
      <c r="FSO207" s="856"/>
      <c r="FSP207" s="856"/>
      <c r="FSQ207" s="856"/>
      <c r="FSR207" s="856"/>
      <c r="FSS207" s="856"/>
      <c r="FST207" s="856"/>
      <c r="FSU207" s="856"/>
      <c r="FSV207" s="856"/>
      <c r="FSW207" s="856"/>
      <c r="FSX207" s="856"/>
      <c r="FSY207" s="856"/>
      <c r="FSZ207" s="856"/>
      <c r="FTA207" s="856"/>
      <c r="FTB207" s="856"/>
      <c r="FTC207" s="856"/>
      <c r="FTD207" s="856"/>
      <c r="FTE207" s="856"/>
      <c r="FTF207" s="856"/>
      <c r="FTG207" s="856"/>
      <c r="FTH207" s="856"/>
      <c r="FTI207" s="856"/>
      <c r="FTJ207" s="856"/>
      <c r="FTK207" s="856"/>
      <c r="FTL207" s="856"/>
      <c r="FTM207" s="856"/>
      <c r="FTN207" s="856"/>
      <c r="FTO207" s="856"/>
      <c r="FTP207" s="856"/>
      <c r="FTQ207" s="856"/>
      <c r="FTR207" s="856"/>
      <c r="FTS207" s="856"/>
      <c r="FTT207" s="856"/>
      <c r="FTU207" s="856"/>
      <c r="FTV207" s="856"/>
      <c r="FTW207" s="856"/>
      <c r="FTX207" s="856"/>
      <c r="FTY207" s="856"/>
      <c r="FTZ207" s="856"/>
      <c r="FUA207" s="856"/>
      <c r="FUB207" s="856"/>
      <c r="FUC207" s="856"/>
      <c r="FUD207" s="856"/>
      <c r="FUE207" s="856"/>
      <c r="FUF207" s="856"/>
      <c r="FUG207" s="856"/>
      <c r="FUH207" s="856"/>
      <c r="FUI207" s="856"/>
      <c r="FUJ207" s="856"/>
      <c r="FUK207" s="856"/>
      <c r="FUL207" s="856"/>
      <c r="FUM207" s="856"/>
      <c r="FUN207" s="856"/>
      <c r="FUO207" s="856"/>
      <c r="FUP207" s="856"/>
      <c r="FUQ207" s="856"/>
      <c r="FUR207" s="856"/>
      <c r="FUS207" s="856"/>
      <c r="FUT207" s="856"/>
      <c r="FUU207" s="856"/>
      <c r="FUV207" s="856"/>
      <c r="FUW207" s="856"/>
      <c r="FUX207" s="856"/>
      <c r="FUY207" s="856"/>
      <c r="FUZ207" s="856"/>
      <c r="FVA207" s="856"/>
      <c r="FVB207" s="856"/>
      <c r="FVC207" s="856"/>
      <c r="FVD207" s="856"/>
      <c r="FVE207" s="856"/>
      <c r="FVF207" s="856"/>
      <c r="FVG207" s="856"/>
      <c r="FVH207" s="856"/>
      <c r="FVI207" s="856"/>
      <c r="FVJ207" s="856"/>
      <c r="FVK207" s="856"/>
      <c r="FVL207" s="856"/>
      <c r="FVM207" s="856"/>
      <c r="FVN207" s="856"/>
      <c r="FVO207" s="856"/>
      <c r="FVP207" s="856"/>
      <c r="FVQ207" s="856"/>
      <c r="FVR207" s="856"/>
      <c r="FVS207" s="856"/>
      <c r="FVT207" s="856"/>
      <c r="FVU207" s="856"/>
      <c r="FVV207" s="856"/>
      <c r="FVW207" s="856"/>
      <c r="FVX207" s="856"/>
      <c r="FVY207" s="856"/>
      <c r="FVZ207" s="856"/>
      <c r="FWA207" s="856"/>
      <c r="FWB207" s="856"/>
      <c r="FWC207" s="856"/>
      <c r="FWD207" s="856"/>
      <c r="FWE207" s="856"/>
      <c r="FWF207" s="856"/>
      <c r="FWG207" s="856"/>
      <c r="FWH207" s="856"/>
      <c r="FWI207" s="856"/>
      <c r="FWJ207" s="856"/>
      <c r="FWK207" s="856"/>
      <c r="FWL207" s="856"/>
      <c r="FWM207" s="856"/>
      <c r="FWN207" s="856"/>
      <c r="FWO207" s="856"/>
      <c r="FWP207" s="856"/>
      <c r="FWQ207" s="856"/>
      <c r="FWR207" s="856"/>
      <c r="FWS207" s="856"/>
      <c r="FWT207" s="856"/>
      <c r="FWU207" s="856"/>
      <c r="FWV207" s="856"/>
      <c r="FWW207" s="856"/>
      <c r="FWX207" s="856"/>
      <c r="FWY207" s="856"/>
      <c r="FWZ207" s="856"/>
      <c r="FXA207" s="856"/>
      <c r="FXB207" s="856"/>
      <c r="FXC207" s="856"/>
      <c r="FXD207" s="856"/>
      <c r="FXE207" s="856"/>
      <c r="FXF207" s="856"/>
      <c r="FXG207" s="856"/>
      <c r="FXH207" s="856"/>
      <c r="FXI207" s="856"/>
      <c r="FXJ207" s="856"/>
      <c r="FXK207" s="856"/>
      <c r="FXL207" s="856"/>
      <c r="FXM207" s="856"/>
      <c r="FXN207" s="856"/>
      <c r="FXO207" s="856"/>
      <c r="FXP207" s="856"/>
      <c r="FXQ207" s="856"/>
      <c r="FXR207" s="856"/>
      <c r="FXS207" s="856"/>
      <c r="FXT207" s="856"/>
      <c r="FXU207" s="856"/>
      <c r="FXV207" s="856"/>
      <c r="FXW207" s="856"/>
      <c r="FXX207" s="856"/>
      <c r="FXY207" s="856"/>
      <c r="FXZ207" s="856"/>
      <c r="FYA207" s="856"/>
      <c r="FYB207" s="856"/>
      <c r="FYC207" s="856"/>
      <c r="FYD207" s="856"/>
      <c r="FYE207" s="856"/>
      <c r="FYF207" s="856"/>
      <c r="FYG207" s="856"/>
      <c r="FYH207" s="856"/>
      <c r="FYI207" s="856"/>
      <c r="FYJ207" s="856"/>
      <c r="FYK207" s="856"/>
      <c r="FYL207" s="856"/>
      <c r="FYM207" s="856"/>
      <c r="FYN207" s="856"/>
      <c r="FYO207" s="856"/>
      <c r="FYP207" s="856"/>
      <c r="FYQ207" s="856"/>
      <c r="FYR207" s="856"/>
      <c r="FYS207" s="856"/>
      <c r="FYT207" s="856"/>
      <c r="FYU207" s="856"/>
      <c r="FYV207" s="856"/>
      <c r="FYW207" s="856"/>
      <c r="FYX207" s="856"/>
      <c r="FYY207" s="856"/>
      <c r="FYZ207" s="856"/>
      <c r="FZA207" s="856"/>
      <c r="FZB207" s="856"/>
      <c r="FZC207" s="856"/>
      <c r="FZD207" s="856"/>
      <c r="FZE207" s="856"/>
      <c r="FZF207" s="856"/>
      <c r="FZG207" s="856"/>
      <c r="FZH207" s="856"/>
      <c r="FZI207" s="856"/>
      <c r="FZJ207" s="856"/>
      <c r="FZK207" s="856"/>
      <c r="FZL207" s="856"/>
      <c r="FZM207" s="856"/>
      <c r="FZN207" s="856"/>
      <c r="FZO207" s="856"/>
      <c r="FZP207" s="856"/>
      <c r="FZQ207" s="856"/>
      <c r="FZR207" s="856"/>
      <c r="FZS207" s="856"/>
      <c r="FZT207" s="856"/>
      <c r="FZU207" s="856"/>
      <c r="FZV207" s="856"/>
      <c r="FZW207" s="856"/>
      <c r="FZX207" s="856"/>
      <c r="FZY207" s="856"/>
      <c r="FZZ207" s="856"/>
      <c r="GAA207" s="856"/>
      <c r="GAB207" s="856"/>
      <c r="GAC207" s="856"/>
      <c r="GAD207" s="856"/>
      <c r="GAE207" s="856"/>
      <c r="GAF207" s="856"/>
      <c r="GAG207" s="856"/>
      <c r="GAH207" s="856"/>
      <c r="GAI207" s="856"/>
      <c r="GAJ207" s="856"/>
      <c r="GAK207" s="856"/>
      <c r="GAL207" s="856"/>
      <c r="GAM207" s="856"/>
      <c r="GAN207" s="856"/>
      <c r="GAO207" s="856"/>
      <c r="GAP207" s="856"/>
      <c r="GAQ207" s="856"/>
      <c r="GAR207" s="856"/>
      <c r="GAS207" s="856"/>
      <c r="GAT207" s="856"/>
      <c r="GAU207" s="856"/>
      <c r="GAV207" s="856"/>
      <c r="GAW207" s="856"/>
      <c r="GAX207" s="856"/>
      <c r="GAY207" s="856"/>
      <c r="GAZ207" s="856"/>
      <c r="GBA207" s="856"/>
      <c r="GBB207" s="856"/>
      <c r="GBC207" s="856"/>
      <c r="GBD207" s="856"/>
      <c r="GBE207" s="856"/>
      <c r="GBF207" s="856"/>
      <c r="GBG207" s="856"/>
      <c r="GBH207" s="856"/>
      <c r="GBI207" s="856"/>
      <c r="GBJ207" s="856"/>
      <c r="GBK207" s="856"/>
      <c r="GBL207" s="856"/>
      <c r="GBM207" s="856"/>
      <c r="GBN207" s="856"/>
      <c r="GBO207" s="856"/>
      <c r="GBP207" s="856"/>
      <c r="GBQ207" s="856"/>
      <c r="GBR207" s="856"/>
      <c r="GBS207" s="856"/>
      <c r="GBT207" s="856"/>
      <c r="GBU207" s="856"/>
      <c r="GBV207" s="856"/>
      <c r="GBW207" s="856"/>
      <c r="GBX207" s="856"/>
      <c r="GBY207" s="856"/>
      <c r="GBZ207" s="856"/>
      <c r="GCA207" s="856"/>
      <c r="GCB207" s="856"/>
      <c r="GCC207" s="856"/>
      <c r="GCD207" s="856"/>
      <c r="GCE207" s="856"/>
      <c r="GCF207" s="856"/>
      <c r="GCG207" s="856"/>
      <c r="GCH207" s="856"/>
      <c r="GCI207" s="856"/>
      <c r="GCJ207" s="856"/>
      <c r="GCK207" s="856"/>
      <c r="GCL207" s="856"/>
      <c r="GCM207" s="856"/>
      <c r="GCN207" s="856"/>
      <c r="GCO207" s="856"/>
      <c r="GCP207" s="856"/>
      <c r="GCQ207" s="856"/>
      <c r="GCR207" s="856"/>
      <c r="GCS207" s="856"/>
      <c r="GCT207" s="856"/>
      <c r="GCU207" s="856"/>
      <c r="GCV207" s="856"/>
      <c r="GCW207" s="856"/>
      <c r="GCX207" s="856"/>
      <c r="GCY207" s="856"/>
      <c r="GCZ207" s="856"/>
      <c r="GDA207" s="856"/>
      <c r="GDB207" s="856"/>
      <c r="GDC207" s="856"/>
      <c r="GDD207" s="856"/>
      <c r="GDE207" s="856"/>
      <c r="GDF207" s="856"/>
      <c r="GDG207" s="856"/>
      <c r="GDH207" s="856"/>
      <c r="GDI207" s="856"/>
      <c r="GDJ207" s="856"/>
      <c r="GDK207" s="856"/>
      <c r="GDL207" s="856"/>
      <c r="GDM207" s="856"/>
      <c r="GDN207" s="856"/>
      <c r="GDO207" s="856"/>
      <c r="GDP207" s="856"/>
      <c r="GDQ207" s="856"/>
      <c r="GDR207" s="856"/>
      <c r="GDS207" s="856"/>
      <c r="GDT207" s="856"/>
      <c r="GDU207" s="856"/>
      <c r="GDV207" s="856"/>
      <c r="GDW207" s="856"/>
      <c r="GDX207" s="856"/>
      <c r="GDY207" s="856"/>
      <c r="GDZ207" s="856"/>
      <c r="GEA207" s="856"/>
      <c r="GEB207" s="856"/>
      <c r="GEC207" s="856"/>
      <c r="GED207" s="856"/>
      <c r="GEE207" s="856"/>
      <c r="GEF207" s="856"/>
      <c r="GEG207" s="856"/>
      <c r="GEH207" s="856"/>
      <c r="GEI207" s="856"/>
      <c r="GEJ207" s="856"/>
      <c r="GEK207" s="856"/>
      <c r="GEL207" s="856"/>
      <c r="GEM207" s="856"/>
      <c r="GEN207" s="856"/>
      <c r="GEO207" s="856"/>
      <c r="GEP207" s="856"/>
      <c r="GEQ207" s="856"/>
      <c r="GER207" s="856"/>
      <c r="GES207" s="856"/>
      <c r="GET207" s="856"/>
      <c r="GEU207" s="856"/>
      <c r="GEV207" s="856"/>
      <c r="GEW207" s="856"/>
      <c r="GEX207" s="856"/>
      <c r="GEY207" s="856"/>
      <c r="GEZ207" s="856"/>
      <c r="GFA207" s="856"/>
      <c r="GFB207" s="856"/>
      <c r="GFC207" s="856"/>
      <c r="GFD207" s="856"/>
      <c r="GFE207" s="856"/>
      <c r="GFF207" s="856"/>
      <c r="GFG207" s="856"/>
      <c r="GFH207" s="856"/>
      <c r="GFI207" s="856"/>
      <c r="GFJ207" s="856"/>
      <c r="GFK207" s="856"/>
      <c r="GFL207" s="856"/>
      <c r="GFM207" s="856"/>
      <c r="GFN207" s="856"/>
      <c r="GFO207" s="856"/>
      <c r="GFP207" s="856"/>
      <c r="GFQ207" s="856"/>
      <c r="GFR207" s="856"/>
      <c r="GFS207" s="856"/>
      <c r="GFT207" s="856"/>
      <c r="GFU207" s="856"/>
      <c r="GFV207" s="856"/>
      <c r="GFW207" s="856"/>
      <c r="GFX207" s="856"/>
      <c r="GFY207" s="856"/>
      <c r="GFZ207" s="856"/>
      <c r="GGA207" s="856"/>
      <c r="GGB207" s="856"/>
      <c r="GGC207" s="856"/>
      <c r="GGD207" s="856"/>
      <c r="GGE207" s="856"/>
      <c r="GGF207" s="856"/>
      <c r="GGG207" s="856"/>
      <c r="GGH207" s="856"/>
      <c r="GGI207" s="856"/>
      <c r="GGJ207" s="856"/>
      <c r="GGK207" s="856"/>
      <c r="GGL207" s="856"/>
      <c r="GGM207" s="856"/>
      <c r="GGN207" s="856"/>
      <c r="GGO207" s="856"/>
      <c r="GGP207" s="856"/>
      <c r="GGQ207" s="856"/>
      <c r="GGR207" s="856"/>
      <c r="GGS207" s="856"/>
      <c r="GGT207" s="856"/>
      <c r="GGU207" s="856"/>
      <c r="GGV207" s="856"/>
      <c r="GGW207" s="856"/>
      <c r="GGX207" s="856"/>
      <c r="GGY207" s="856"/>
      <c r="GGZ207" s="856"/>
      <c r="GHA207" s="856"/>
      <c r="GHB207" s="856"/>
      <c r="GHC207" s="856"/>
      <c r="GHD207" s="856"/>
      <c r="GHE207" s="856"/>
      <c r="GHF207" s="856"/>
      <c r="GHG207" s="856"/>
      <c r="GHH207" s="856"/>
      <c r="GHI207" s="856"/>
      <c r="GHJ207" s="856"/>
      <c r="GHK207" s="856"/>
      <c r="GHL207" s="856"/>
      <c r="GHM207" s="856"/>
      <c r="GHN207" s="856"/>
      <c r="GHO207" s="856"/>
      <c r="GHP207" s="856"/>
      <c r="GHQ207" s="856"/>
      <c r="GHR207" s="856"/>
      <c r="GHS207" s="856"/>
      <c r="GHT207" s="856"/>
      <c r="GHU207" s="856"/>
      <c r="GHV207" s="856"/>
      <c r="GHW207" s="856"/>
      <c r="GHX207" s="856"/>
      <c r="GHY207" s="856"/>
      <c r="GHZ207" s="856"/>
      <c r="GIA207" s="856"/>
      <c r="GIB207" s="856"/>
      <c r="GIC207" s="856"/>
      <c r="GID207" s="856"/>
      <c r="GIE207" s="856"/>
      <c r="GIF207" s="856"/>
      <c r="GIG207" s="856"/>
      <c r="GIH207" s="856"/>
      <c r="GII207" s="856"/>
      <c r="GIJ207" s="856"/>
      <c r="GIK207" s="856"/>
      <c r="GIL207" s="856"/>
      <c r="GIM207" s="856"/>
      <c r="GIN207" s="856"/>
      <c r="GIO207" s="856"/>
      <c r="GIP207" s="856"/>
      <c r="GIQ207" s="856"/>
      <c r="GIR207" s="856"/>
      <c r="GIS207" s="856"/>
      <c r="GIT207" s="856"/>
      <c r="GIU207" s="856"/>
      <c r="GIV207" s="856"/>
      <c r="GIW207" s="856"/>
      <c r="GIX207" s="856"/>
      <c r="GIY207" s="856"/>
      <c r="GIZ207" s="856"/>
      <c r="GJA207" s="856"/>
      <c r="GJB207" s="856"/>
      <c r="GJC207" s="856"/>
      <c r="GJD207" s="856"/>
      <c r="GJE207" s="856"/>
      <c r="GJF207" s="856"/>
      <c r="GJG207" s="856"/>
      <c r="GJH207" s="856"/>
      <c r="GJI207" s="856"/>
      <c r="GJJ207" s="856"/>
      <c r="GJK207" s="856"/>
      <c r="GJL207" s="856"/>
      <c r="GJM207" s="856"/>
      <c r="GJN207" s="856"/>
      <c r="GJO207" s="856"/>
      <c r="GJP207" s="856"/>
      <c r="GJQ207" s="856"/>
      <c r="GJR207" s="856"/>
      <c r="GJS207" s="856"/>
      <c r="GJT207" s="856"/>
      <c r="GJU207" s="856"/>
      <c r="GJV207" s="856"/>
      <c r="GJW207" s="856"/>
      <c r="GJX207" s="856"/>
      <c r="GJY207" s="856"/>
      <c r="GJZ207" s="856"/>
      <c r="GKA207" s="856"/>
      <c r="GKB207" s="856"/>
      <c r="GKC207" s="856"/>
      <c r="GKD207" s="856"/>
      <c r="GKE207" s="856"/>
      <c r="GKF207" s="856"/>
      <c r="GKG207" s="856"/>
      <c r="GKH207" s="856"/>
      <c r="GKI207" s="856"/>
      <c r="GKJ207" s="856"/>
      <c r="GKK207" s="856"/>
      <c r="GKL207" s="856"/>
      <c r="GKM207" s="856"/>
      <c r="GKN207" s="856"/>
      <c r="GKO207" s="856"/>
      <c r="GKP207" s="856"/>
      <c r="GKQ207" s="856"/>
      <c r="GKR207" s="856"/>
      <c r="GKS207" s="856"/>
      <c r="GKT207" s="856"/>
      <c r="GKU207" s="856"/>
      <c r="GKV207" s="856"/>
      <c r="GKW207" s="856"/>
      <c r="GKX207" s="856"/>
      <c r="GKY207" s="856"/>
      <c r="GKZ207" s="856"/>
      <c r="GLA207" s="856"/>
      <c r="GLB207" s="856"/>
      <c r="GLC207" s="856"/>
      <c r="GLD207" s="856"/>
      <c r="GLE207" s="856"/>
      <c r="GLF207" s="856"/>
      <c r="GLG207" s="856"/>
      <c r="GLH207" s="856"/>
      <c r="GLI207" s="856"/>
      <c r="GLJ207" s="856"/>
      <c r="GLK207" s="856"/>
      <c r="GLL207" s="856"/>
      <c r="GLM207" s="856"/>
      <c r="GLN207" s="856"/>
      <c r="GLO207" s="856"/>
      <c r="GLP207" s="856"/>
      <c r="GLQ207" s="856"/>
      <c r="GLR207" s="856"/>
      <c r="GLS207" s="856"/>
      <c r="GLT207" s="856"/>
      <c r="GLU207" s="856"/>
      <c r="GLV207" s="856"/>
      <c r="GLW207" s="856"/>
      <c r="GLX207" s="856"/>
      <c r="GLY207" s="856"/>
      <c r="GLZ207" s="856"/>
      <c r="GMA207" s="856"/>
      <c r="GMB207" s="856"/>
      <c r="GMC207" s="856"/>
      <c r="GMD207" s="856"/>
      <c r="GME207" s="856"/>
      <c r="GMF207" s="856"/>
      <c r="GMG207" s="856"/>
      <c r="GMH207" s="856"/>
      <c r="GMI207" s="856"/>
      <c r="GMJ207" s="856"/>
      <c r="GMK207" s="856"/>
      <c r="GML207" s="856"/>
      <c r="GMM207" s="856"/>
      <c r="GMN207" s="856"/>
      <c r="GMO207" s="856"/>
      <c r="GMP207" s="856"/>
      <c r="GMQ207" s="856"/>
      <c r="GMR207" s="856"/>
      <c r="GMS207" s="856"/>
      <c r="GMT207" s="856"/>
      <c r="GMU207" s="856"/>
      <c r="GMV207" s="856"/>
      <c r="GMW207" s="856"/>
      <c r="GMX207" s="856"/>
      <c r="GMY207" s="856"/>
      <c r="GMZ207" s="856"/>
      <c r="GNA207" s="856"/>
      <c r="GNB207" s="856"/>
      <c r="GNC207" s="856"/>
      <c r="GND207" s="856"/>
      <c r="GNE207" s="856"/>
      <c r="GNF207" s="856"/>
      <c r="GNG207" s="856"/>
      <c r="GNH207" s="856"/>
      <c r="GNI207" s="856"/>
      <c r="GNJ207" s="856"/>
      <c r="GNK207" s="856"/>
      <c r="GNL207" s="856"/>
      <c r="GNM207" s="856"/>
      <c r="GNN207" s="856"/>
      <c r="GNO207" s="856"/>
      <c r="GNP207" s="856"/>
      <c r="GNQ207" s="856"/>
      <c r="GNR207" s="856"/>
      <c r="GNS207" s="856"/>
      <c r="GNT207" s="856"/>
      <c r="GNU207" s="856"/>
      <c r="GNV207" s="856"/>
      <c r="GNW207" s="856"/>
      <c r="GNX207" s="856"/>
      <c r="GNY207" s="856"/>
      <c r="GNZ207" s="856"/>
      <c r="GOA207" s="856"/>
      <c r="GOB207" s="856"/>
      <c r="GOC207" s="856"/>
      <c r="GOD207" s="856"/>
      <c r="GOE207" s="856"/>
      <c r="GOF207" s="856"/>
      <c r="GOG207" s="856"/>
      <c r="GOH207" s="856"/>
      <c r="GOI207" s="856"/>
      <c r="GOJ207" s="856"/>
      <c r="GOK207" s="856"/>
      <c r="GOL207" s="856"/>
      <c r="GOM207" s="856"/>
      <c r="GON207" s="856"/>
      <c r="GOO207" s="856"/>
      <c r="GOP207" s="856"/>
      <c r="GOQ207" s="856"/>
      <c r="GOR207" s="856"/>
      <c r="GOS207" s="856"/>
      <c r="GOT207" s="856"/>
      <c r="GOU207" s="856"/>
      <c r="GOV207" s="856"/>
      <c r="GOW207" s="856"/>
      <c r="GOX207" s="856"/>
      <c r="GOY207" s="856"/>
      <c r="GOZ207" s="856"/>
      <c r="GPA207" s="856"/>
      <c r="GPB207" s="856"/>
      <c r="GPC207" s="856"/>
      <c r="GPD207" s="856"/>
      <c r="GPE207" s="856"/>
      <c r="GPF207" s="856"/>
      <c r="GPG207" s="856"/>
      <c r="GPH207" s="856"/>
      <c r="GPI207" s="856"/>
      <c r="GPJ207" s="856"/>
      <c r="GPK207" s="856"/>
      <c r="GPL207" s="856"/>
      <c r="GPM207" s="856"/>
      <c r="GPN207" s="856"/>
      <c r="GPO207" s="856"/>
      <c r="GPP207" s="856"/>
      <c r="GPQ207" s="856"/>
      <c r="GPR207" s="856"/>
      <c r="GPS207" s="856"/>
      <c r="GPT207" s="856"/>
      <c r="GPU207" s="856"/>
      <c r="GPV207" s="856"/>
      <c r="GPW207" s="856"/>
      <c r="GPX207" s="856"/>
      <c r="GPY207" s="856"/>
      <c r="GPZ207" s="856"/>
      <c r="GQA207" s="856"/>
      <c r="GQB207" s="856"/>
      <c r="GQC207" s="856"/>
      <c r="GQD207" s="856"/>
      <c r="GQE207" s="856"/>
      <c r="GQF207" s="856"/>
      <c r="GQG207" s="856"/>
      <c r="GQH207" s="856"/>
      <c r="GQI207" s="856"/>
      <c r="GQJ207" s="856"/>
      <c r="GQK207" s="856"/>
      <c r="GQL207" s="856"/>
      <c r="GQM207" s="856"/>
      <c r="GQN207" s="856"/>
      <c r="GQO207" s="856"/>
      <c r="GQP207" s="856"/>
      <c r="GQQ207" s="856"/>
      <c r="GQR207" s="856"/>
      <c r="GQS207" s="856"/>
      <c r="GQT207" s="856"/>
      <c r="GQU207" s="856"/>
      <c r="GQV207" s="856"/>
      <c r="GQW207" s="856"/>
      <c r="GQX207" s="856"/>
      <c r="GQY207" s="856"/>
      <c r="GQZ207" s="856"/>
      <c r="GRA207" s="856"/>
      <c r="GRB207" s="856"/>
      <c r="GRC207" s="856"/>
      <c r="GRD207" s="856"/>
      <c r="GRE207" s="856"/>
      <c r="GRF207" s="856"/>
      <c r="GRG207" s="856"/>
      <c r="GRH207" s="856"/>
      <c r="GRI207" s="856"/>
      <c r="GRJ207" s="856"/>
      <c r="GRK207" s="856"/>
      <c r="GRL207" s="856"/>
      <c r="GRM207" s="856"/>
      <c r="GRN207" s="856"/>
      <c r="GRO207" s="856"/>
      <c r="GRP207" s="856"/>
      <c r="GRQ207" s="856"/>
      <c r="GRR207" s="856"/>
      <c r="GRS207" s="856"/>
      <c r="GRT207" s="856"/>
      <c r="GRU207" s="856"/>
      <c r="GRV207" s="856"/>
      <c r="GRW207" s="856"/>
      <c r="GRX207" s="856"/>
      <c r="GRY207" s="856"/>
      <c r="GRZ207" s="856"/>
      <c r="GSA207" s="856"/>
      <c r="GSB207" s="856"/>
      <c r="GSC207" s="856"/>
      <c r="GSD207" s="856"/>
      <c r="GSE207" s="856"/>
      <c r="GSF207" s="856"/>
      <c r="GSG207" s="856"/>
      <c r="GSH207" s="856"/>
      <c r="GSI207" s="856"/>
      <c r="GSJ207" s="856"/>
      <c r="GSK207" s="856"/>
      <c r="GSL207" s="856"/>
      <c r="GSM207" s="856"/>
      <c r="GSN207" s="856"/>
      <c r="GSO207" s="856"/>
      <c r="GSP207" s="856"/>
      <c r="GSQ207" s="856"/>
      <c r="GSR207" s="856"/>
      <c r="GSS207" s="856"/>
      <c r="GST207" s="856"/>
      <c r="GSU207" s="856"/>
      <c r="GSV207" s="856"/>
      <c r="GSW207" s="856"/>
      <c r="GSX207" s="856"/>
      <c r="GSY207" s="856"/>
      <c r="GSZ207" s="856"/>
      <c r="GTA207" s="856"/>
      <c r="GTB207" s="856"/>
      <c r="GTC207" s="856"/>
      <c r="GTD207" s="856"/>
      <c r="GTE207" s="856"/>
      <c r="GTF207" s="856"/>
      <c r="GTG207" s="856"/>
      <c r="GTH207" s="856"/>
      <c r="GTI207" s="856"/>
      <c r="GTJ207" s="856"/>
      <c r="GTK207" s="856"/>
      <c r="GTL207" s="856"/>
      <c r="GTM207" s="856"/>
      <c r="GTN207" s="856"/>
      <c r="GTO207" s="856"/>
      <c r="GTP207" s="856"/>
      <c r="GTQ207" s="856"/>
      <c r="GTR207" s="856"/>
      <c r="GTS207" s="856"/>
      <c r="GTT207" s="856"/>
      <c r="GTU207" s="856"/>
      <c r="GTV207" s="856"/>
      <c r="GTW207" s="856"/>
      <c r="GTX207" s="856"/>
      <c r="GTY207" s="856"/>
      <c r="GTZ207" s="856"/>
      <c r="GUA207" s="856"/>
      <c r="GUB207" s="856"/>
      <c r="GUC207" s="856"/>
      <c r="GUD207" s="856"/>
      <c r="GUE207" s="856"/>
      <c r="GUF207" s="856"/>
      <c r="GUG207" s="856"/>
      <c r="GUH207" s="856"/>
      <c r="GUI207" s="856"/>
      <c r="GUJ207" s="856"/>
      <c r="GUK207" s="856"/>
      <c r="GUL207" s="856"/>
      <c r="GUM207" s="856"/>
      <c r="GUN207" s="856"/>
      <c r="GUO207" s="856"/>
      <c r="GUP207" s="856"/>
      <c r="GUQ207" s="856"/>
      <c r="GUR207" s="856"/>
      <c r="GUS207" s="856"/>
      <c r="GUT207" s="856"/>
      <c r="GUU207" s="856"/>
      <c r="GUV207" s="856"/>
      <c r="GUW207" s="856"/>
      <c r="GUX207" s="856"/>
      <c r="GUY207" s="856"/>
      <c r="GUZ207" s="856"/>
      <c r="GVA207" s="856"/>
      <c r="GVB207" s="856"/>
      <c r="GVC207" s="856"/>
      <c r="GVD207" s="856"/>
      <c r="GVE207" s="856"/>
      <c r="GVF207" s="856"/>
      <c r="GVG207" s="856"/>
      <c r="GVH207" s="856"/>
      <c r="GVI207" s="856"/>
      <c r="GVJ207" s="856"/>
      <c r="GVK207" s="856"/>
      <c r="GVL207" s="856"/>
      <c r="GVM207" s="856"/>
      <c r="GVN207" s="856"/>
      <c r="GVO207" s="856"/>
      <c r="GVP207" s="856"/>
      <c r="GVQ207" s="856"/>
      <c r="GVR207" s="856"/>
      <c r="GVS207" s="856"/>
      <c r="GVT207" s="856"/>
      <c r="GVU207" s="856"/>
      <c r="GVV207" s="856"/>
      <c r="GVW207" s="856"/>
      <c r="GVX207" s="856"/>
      <c r="GVY207" s="856"/>
      <c r="GVZ207" s="856"/>
      <c r="GWA207" s="856"/>
      <c r="GWB207" s="856"/>
      <c r="GWC207" s="856"/>
      <c r="GWD207" s="856"/>
      <c r="GWE207" s="856"/>
      <c r="GWF207" s="856"/>
      <c r="GWG207" s="856"/>
      <c r="GWH207" s="856"/>
      <c r="GWI207" s="856"/>
      <c r="GWJ207" s="856"/>
      <c r="GWK207" s="856"/>
      <c r="GWL207" s="856"/>
      <c r="GWM207" s="856"/>
      <c r="GWN207" s="856"/>
      <c r="GWO207" s="856"/>
      <c r="GWP207" s="856"/>
      <c r="GWQ207" s="856"/>
      <c r="GWR207" s="856"/>
      <c r="GWS207" s="856"/>
      <c r="GWT207" s="856"/>
      <c r="GWU207" s="856"/>
      <c r="GWV207" s="856"/>
      <c r="GWW207" s="856"/>
      <c r="GWX207" s="856"/>
      <c r="GWY207" s="856"/>
      <c r="GWZ207" s="856"/>
      <c r="GXA207" s="856"/>
      <c r="GXB207" s="856"/>
      <c r="GXC207" s="856"/>
      <c r="GXD207" s="856"/>
      <c r="GXE207" s="856"/>
      <c r="GXF207" s="856"/>
      <c r="GXG207" s="856"/>
      <c r="GXH207" s="856"/>
      <c r="GXI207" s="856"/>
      <c r="GXJ207" s="856"/>
      <c r="GXK207" s="856"/>
      <c r="GXL207" s="856"/>
      <c r="GXM207" s="856"/>
      <c r="GXN207" s="856"/>
      <c r="GXO207" s="856"/>
      <c r="GXP207" s="856"/>
      <c r="GXQ207" s="856"/>
      <c r="GXR207" s="856"/>
      <c r="GXS207" s="856"/>
      <c r="GXT207" s="856"/>
      <c r="GXU207" s="856"/>
      <c r="GXV207" s="856"/>
      <c r="GXW207" s="856"/>
      <c r="GXX207" s="856"/>
      <c r="GXY207" s="856"/>
      <c r="GXZ207" s="856"/>
      <c r="GYA207" s="856"/>
      <c r="GYB207" s="856"/>
      <c r="GYC207" s="856"/>
      <c r="GYD207" s="856"/>
      <c r="GYE207" s="856"/>
      <c r="GYF207" s="856"/>
      <c r="GYG207" s="856"/>
      <c r="GYH207" s="856"/>
      <c r="GYI207" s="856"/>
      <c r="GYJ207" s="856"/>
      <c r="GYK207" s="856"/>
      <c r="GYL207" s="856"/>
      <c r="GYM207" s="856"/>
      <c r="GYN207" s="856"/>
      <c r="GYO207" s="856"/>
      <c r="GYP207" s="856"/>
      <c r="GYQ207" s="856"/>
      <c r="GYR207" s="856"/>
      <c r="GYS207" s="856"/>
      <c r="GYT207" s="856"/>
      <c r="GYU207" s="856"/>
      <c r="GYV207" s="856"/>
      <c r="GYW207" s="856"/>
      <c r="GYX207" s="856"/>
      <c r="GYY207" s="856"/>
      <c r="GYZ207" s="856"/>
      <c r="GZA207" s="856"/>
      <c r="GZB207" s="856"/>
      <c r="GZC207" s="856"/>
      <c r="GZD207" s="856"/>
      <c r="GZE207" s="856"/>
      <c r="GZF207" s="856"/>
      <c r="GZG207" s="856"/>
      <c r="GZH207" s="856"/>
      <c r="GZI207" s="856"/>
      <c r="GZJ207" s="856"/>
      <c r="GZK207" s="856"/>
      <c r="GZL207" s="856"/>
      <c r="GZM207" s="856"/>
      <c r="GZN207" s="856"/>
      <c r="GZO207" s="856"/>
      <c r="GZP207" s="856"/>
      <c r="GZQ207" s="856"/>
      <c r="GZR207" s="856"/>
      <c r="GZS207" s="856"/>
      <c r="GZT207" s="856"/>
      <c r="GZU207" s="856"/>
      <c r="GZV207" s="856"/>
      <c r="GZW207" s="856"/>
      <c r="GZX207" s="856"/>
      <c r="GZY207" s="856"/>
      <c r="GZZ207" s="856"/>
      <c r="HAA207" s="856"/>
      <c r="HAB207" s="856"/>
      <c r="HAC207" s="856"/>
      <c r="HAD207" s="856"/>
      <c r="HAE207" s="856"/>
      <c r="HAF207" s="856"/>
      <c r="HAG207" s="856"/>
      <c r="HAH207" s="856"/>
      <c r="HAI207" s="856"/>
      <c r="HAJ207" s="856"/>
      <c r="HAK207" s="856"/>
      <c r="HAL207" s="856"/>
      <c r="HAM207" s="856"/>
      <c r="HAN207" s="856"/>
      <c r="HAO207" s="856"/>
      <c r="HAP207" s="856"/>
      <c r="HAQ207" s="856"/>
      <c r="HAR207" s="856"/>
      <c r="HAS207" s="856"/>
      <c r="HAT207" s="856"/>
      <c r="HAU207" s="856"/>
      <c r="HAV207" s="856"/>
      <c r="HAW207" s="856"/>
      <c r="HAX207" s="856"/>
      <c r="HAY207" s="856"/>
      <c r="HAZ207" s="856"/>
      <c r="HBA207" s="856"/>
      <c r="HBB207" s="856"/>
      <c r="HBC207" s="856"/>
      <c r="HBD207" s="856"/>
      <c r="HBE207" s="856"/>
      <c r="HBF207" s="856"/>
      <c r="HBG207" s="856"/>
      <c r="HBH207" s="856"/>
      <c r="HBI207" s="856"/>
      <c r="HBJ207" s="856"/>
      <c r="HBK207" s="856"/>
      <c r="HBL207" s="856"/>
      <c r="HBM207" s="856"/>
      <c r="HBN207" s="856"/>
      <c r="HBO207" s="856"/>
      <c r="HBP207" s="856"/>
      <c r="HBQ207" s="856"/>
      <c r="HBR207" s="856"/>
      <c r="HBS207" s="856"/>
      <c r="HBT207" s="856"/>
      <c r="HBU207" s="856"/>
      <c r="HBV207" s="856"/>
      <c r="HBW207" s="856"/>
      <c r="HBX207" s="856"/>
      <c r="HBY207" s="856"/>
      <c r="HBZ207" s="856"/>
      <c r="HCA207" s="856"/>
      <c r="HCB207" s="856"/>
      <c r="HCC207" s="856"/>
      <c r="HCD207" s="856"/>
      <c r="HCE207" s="856"/>
      <c r="HCF207" s="856"/>
      <c r="HCG207" s="856"/>
      <c r="HCH207" s="856"/>
      <c r="HCI207" s="856"/>
      <c r="HCJ207" s="856"/>
      <c r="HCK207" s="856"/>
      <c r="HCL207" s="856"/>
      <c r="HCM207" s="856"/>
      <c r="HCN207" s="856"/>
      <c r="HCO207" s="856"/>
      <c r="HCP207" s="856"/>
      <c r="HCQ207" s="856"/>
      <c r="HCR207" s="856"/>
      <c r="HCS207" s="856"/>
      <c r="HCT207" s="856"/>
      <c r="HCU207" s="856"/>
      <c r="HCV207" s="856"/>
      <c r="HCW207" s="856"/>
      <c r="HCX207" s="856"/>
      <c r="HCY207" s="856"/>
      <c r="HCZ207" s="856"/>
      <c r="HDA207" s="856"/>
      <c r="HDB207" s="856"/>
      <c r="HDC207" s="856"/>
      <c r="HDD207" s="856"/>
      <c r="HDE207" s="856"/>
      <c r="HDF207" s="856"/>
      <c r="HDG207" s="856"/>
      <c r="HDH207" s="856"/>
      <c r="HDI207" s="856"/>
      <c r="HDJ207" s="856"/>
      <c r="HDK207" s="856"/>
      <c r="HDL207" s="856"/>
      <c r="HDM207" s="856"/>
      <c r="HDN207" s="856"/>
      <c r="HDO207" s="856"/>
      <c r="HDP207" s="856"/>
      <c r="HDQ207" s="856"/>
      <c r="HDR207" s="856"/>
      <c r="HDS207" s="856"/>
      <c r="HDT207" s="856"/>
      <c r="HDU207" s="856"/>
      <c r="HDV207" s="856"/>
      <c r="HDW207" s="856"/>
      <c r="HDX207" s="856"/>
      <c r="HDY207" s="856"/>
      <c r="HDZ207" s="856"/>
      <c r="HEA207" s="856"/>
      <c r="HEB207" s="856"/>
      <c r="HEC207" s="856"/>
      <c r="HED207" s="856"/>
      <c r="HEE207" s="856"/>
      <c r="HEF207" s="856"/>
      <c r="HEG207" s="856"/>
      <c r="HEH207" s="856"/>
      <c r="HEI207" s="856"/>
      <c r="HEJ207" s="856"/>
      <c r="HEK207" s="856"/>
      <c r="HEL207" s="856"/>
      <c r="HEM207" s="856"/>
      <c r="HEN207" s="856"/>
      <c r="HEO207" s="856"/>
      <c r="HEP207" s="856"/>
      <c r="HEQ207" s="856"/>
      <c r="HER207" s="856"/>
      <c r="HES207" s="856"/>
      <c r="HET207" s="856"/>
      <c r="HEU207" s="856"/>
      <c r="HEV207" s="856"/>
      <c r="HEW207" s="856"/>
      <c r="HEX207" s="856"/>
      <c r="HEY207" s="856"/>
      <c r="HEZ207" s="856"/>
      <c r="HFA207" s="856"/>
      <c r="HFB207" s="856"/>
      <c r="HFC207" s="856"/>
      <c r="HFD207" s="856"/>
      <c r="HFE207" s="856"/>
      <c r="HFF207" s="856"/>
      <c r="HFG207" s="856"/>
      <c r="HFH207" s="856"/>
      <c r="HFI207" s="856"/>
      <c r="HFJ207" s="856"/>
      <c r="HFK207" s="856"/>
      <c r="HFL207" s="856"/>
      <c r="HFM207" s="856"/>
      <c r="HFN207" s="856"/>
      <c r="HFO207" s="856"/>
      <c r="HFP207" s="856"/>
      <c r="HFQ207" s="856"/>
      <c r="HFR207" s="856"/>
      <c r="HFS207" s="856"/>
      <c r="HFT207" s="856"/>
      <c r="HFU207" s="856"/>
      <c r="HFV207" s="856"/>
      <c r="HFW207" s="856"/>
      <c r="HFX207" s="856"/>
      <c r="HFY207" s="856"/>
      <c r="HFZ207" s="856"/>
      <c r="HGA207" s="856"/>
      <c r="HGB207" s="856"/>
      <c r="HGC207" s="856"/>
      <c r="HGD207" s="856"/>
      <c r="HGE207" s="856"/>
      <c r="HGF207" s="856"/>
      <c r="HGG207" s="856"/>
      <c r="HGH207" s="856"/>
      <c r="HGI207" s="856"/>
      <c r="HGJ207" s="856"/>
      <c r="HGK207" s="856"/>
      <c r="HGL207" s="856"/>
      <c r="HGM207" s="856"/>
      <c r="HGN207" s="856"/>
      <c r="HGO207" s="856"/>
      <c r="HGP207" s="856"/>
      <c r="HGQ207" s="856"/>
      <c r="HGR207" s="856"/>
      <c r="HGS207" s="856"/>
      <c r="HGT207" s="856"/>
      <c r="HGU207" s="856"/>
      <c r="HGV207" s="856"/>
      <c r="HGW207" s="856"/>
      <c r="HGX207" s="856"/>
      <c r="HGY207" s="856"/>
      <c r="HGZ207" s="856"/>
      <c r="HHA207" s="856"/>
      <c r="HHB207" s="856"/>
      <c r="HHC207" s="856"/>
      <c r="HHD207" s="856"/>
      <c r="HHE207" s="856"/>
      <c r="HHF207" s="856"/>
      <c r="HHG207" s="856"/>
      <c r="HHH207" s="856"/>
      <c r="HHI207" s="856"/>
      <c r="HHJ207" s="856"/>
      <c r="HHK207" s="856"/>
      <c r="HHL207" s="856"/>
      <c r="HHM207" s="856"/>
      <c r="HHN207" s="856"/>
      <c r="HHO207" s="856"/>
      <c r="HHP207" s="856"/>
      <c r="HHQ207" s="856"/>
      <c r="HHR207" s="856"/>
      <c r="HHS207" s="856"/>
      <c r="HHT207" s="856"/>
      <c r="HHU207" s="856"/>
      <c r="HHV207" s="856"/>
      <c r="HHW207" s="856"/>
      <c r="HHX207" s="856"/>
      <c r="HHY207" s="856"/>
      <c r="HHZ207" s="856"/>
      <c r="HIA207" s="856"/>
      <c r="HIB207" s="856"/>
      <c r="HIC207" s="856"/>
      <c r="HID207" s="856"/>
      <c r="HIE207" s="856"/>
      <c r="HIF207" s="856"/>
      <c r="HIG207" s="856"/>
      <c r="HIH207" s="856"/>
      <c r="HII207" s="856"/>
      <c r="HIJ207" s="856"/>
      <c r="HIK207" s="856"/>
      <c r="HIL207" s="856"/>
      <c r="HIM207" s="856"/>
      <c r="HIN207" s="856"/>
      <c r="HIO207" s="856"/>
      <c r="HIP207" s="856"/>
      <c r="HIQ207" s="856"/>
      <c r="HIR207" s="856"/>
      <c r="HIS207" s="856"/>
      <c r="HIT207" s="856"/>
      <c r="HIU207" s="856"/>
      <c r="HIV207" s="856"/>
      <c r="HIW207" s="856"/>
      <c r="HIX207" s="856"/>
      <c r="HIY207" s="856"/>
      <c r="HIZ207" s="856"/>
      <c r="HJA207" s="856"/>
      <c r="HJB207" s="856"/>
      <c r="HJC207" s="856"/>
      <c r="HJD207" s="856"/>
      <c r="HJE207" s="856"/>
      <c r="HJF207" s="856"/>
      <c r="HJG207" s="856"/>
      <c r="HJH207" s="856"/>
      <c r="HJI207" s="856"/>
      <c r="HJJ207" s="856"/>
      <c r="HJK207" s="856"/>
      <c r="HJL207" s="856"/>
      <c r="HJM207" s="856"/>
      <c r="HJN207" s="856"/>
      <c r="HJO207" s="856"/>
      <c r="HJP207" s="856"/>
      <c r="HJQ207" s="856"/>
      <c r="HJR207" s="856"/>
      <c r="HJS207" s="856"/>
      <c r="HJT207" s="856"/>
      <c r="HJU207" s="856"/>
      <c r="HJV207" s="856"/>
      <c r="HJW207" s="856"/>
      <c r="HJX207" s="856"/>
      <c r="HJY207" s="856"/>
      <c r="HJZ207" s="856"/>
      <c r="HKA207" s="856"/>
      <c r="HKB207" s="856"/>
      <c r="HKC207" s="856"/>
      <c r="HKD207" s="856"/>
      <c r="HKE207" s="856"/>
      <c r="HKF207" s="856"/>
      <c r="HKG207" s="856"/>
      <c r="HKH207" s="856"/>
      <c r="HKI207" s="856"/>
      <c r="HKJ207" s="856"/>
      <c r="HKK207" s="856"/>
      <c r="HKL207" s="856"/>
      <c r="HKM207" s="856"/>
      <c r="HKN207" s="856"/>
      <c r="HKO207" s="856"/>
      <c r="HKP207" s="856"/>
      <c r="HKQ207" s="856"/>
      <c r="HKR207" s="856"/>
      <c r="HKS207" s="856"/>
      <c r="HKT207" s="856"/>
      <c r="HKU207" s="856"/>
      <c r="HKV207" s="856"/>
      <c r="HKW207" s="856"/>
      <c r="HKX207" s="856"/>
      <c r="HKY207" s="856"/>
      <c r="HKZ207" s="856"/>
      <c r="HLA207" s="856"/>
      <c r="HLB207" s="856"/>
      <c r="HLC207" s="856"/>
      <c r="HLD207" s="856"/>
      <c r="HLE207" s="856"/>
      <c r="HLF207" s="856"/>
      <c r="HLG207" s="856"/>
      <c r="HLH207" s="856"/>
      <c r="HLI207" s="856"/>
      <c r="HLJ207" s="856"/>
      <c r="HLK207" s="856"/>
      <c r="HLL207" s="856"/>
      <c r="HLM207" s="856"/>
      <c r="HLN207" s="856"/>
      <c r="HLO207" s="856"/>
      <c r="HLP207" s="856"/>
      <c r="HLQ207" s="856"/>
      <c r="HLR207" s="856"/>
      <c r="HLS207" s="856"/>
      <c r="HLT207" s="856"/>
      <c r="HLU207" s="856"/>
      <c r="HLV207" s="856"/>
      <c r="HLW207" s="856"/>
      <c r="HLX207" s="856"/>
      <c r="HLY207" s="856"/>
      <c r="HLZ207" s="856"/>
      <c r="HMA207" s="856"/>
      <c r="HMB207" s="856"/>
      <c r="HMC207" s="856"/>
      <c r="HMD207" s="856"/>
      <c r="HME207" s="856"/>
      <c r="HMF207" s="856"/>
      <c r="HMG207" s="856"/>
      <c r="HMH207" s="856"/>
      <c r="HMI207" s="856"/>
      <c r="HMJ207" s="856"/>
      <c r="HMK207" s="856"/>
      <c r="HML207" s="856"/>
      <c r="HMM207" s="856"/>
      <c r="HMN207" s="856"/>
      <c r="HMO207" s="856"/>
      <c r="HMP207" s="856"/>
      <c r="HMQ207" s="856"/>
      <c r="HMR207" s="856"/>
      <c r="HMS207" s="856"/>
      <c r="HMT207" s="856"/>
      <c r="HMU207" s="856"/>
      <c r="HMV207" s="856"/>
      <c r="HMW207" s="856"/>
      <c r="HMX207" s="856"/>
      <c r="HMY207" s="856"/>
      <c r="HMZ207" s="856"/>
      <c r="HNA207" s="856"/>
      <c r="HNB207" s="856"/>
      <c r="HNC207" s="856"/>
      <c r="HND207" s="856"/>
      <c r="HNE207" s="856"/>
      <c r="HNF207" s="856"/>
      <c r="HNG207" s="856"/>
      <c r="HNH207" s="856"/>
      <c r="HNI207" s="856"/>
      <c r="HNJ207" s="856"/>
      <c r="HNK207" s="856"/>
      <c r="HNL207" s="856"/>
      <c r="HNM207" s="856"/>
      <c r="HNN207" s="856"/>
      <c r="HNO207" s="856"/>
      <c r="HNP207" s="856"/>
      <c r="HNQ207" s="856"/>
      <c r="HNR207" s="856"/>
      <c r="HNS207" s="856"/>
      <c r="HNT207" s="856"/>
      <c r="HNU207" s="856"/>
      <c r="HNV207" s="856"/>
      <c r="HNW207" s="856"/>
      <c r="HNX207" s="856"/>
      <c r="HNY207" s="856"/>
      <c r="HNZ207" s="856"/>
      <c r="HOA207" s="856"/>
      <c r="HOB207" s="856"/>
      <c r="HOC207" s="856"/>
      <c r="HOD207" s="856"/>
      <c r="HOE207" s="856"/>
      <c r="HOF207" s="856"/>
      <c r="HOG207" s="856"/>
      <c r="HOH207" s="856"/>
      <c r="HOI207" s="856"/>
      <c r="HOJ207" s="856"/>
      <c r="HOK207" s="856"/>
      <c r="HOL207" s="856"/>
      <c r="HOM207" s="856"/>
      <c r="HON207" s="856"/>
      <c r="HOO207" s="856"/>
      <c r="HOP207" s="856"/>
      <c r="HOQ207" s="856"/>
      <c r="HOR207" s="856"/>
      <c r="HOS207" s="856"/>
      <c r="HOT207" s="856"/>
      <c r="HOU207" s="856"/>
      <c r="HOV207" s="856"/>
      <c r="HOW207" s="856"/>
      <c r="HOX207" s="856"/>
      <c r="HOY207" s="856"/>
      <c r="HOZ207" s="856"/>
      <c r="HPA207" s="856"/>
      <c r="HPB207" s="856"/>
      <c r="HPC207" s="856"/>
      <c r="HPD207" s="856"/>
      <c r="HPE207" s="856"/>
      <c r="HPF207" s="856"/>
      <c r="HPG207" s="856"/>
      <c r="HPH207" s="856"/>
      <c r="HPI207" s="856"/>
      <c r="HPJ207" s="856"/>
      <c r="HPK207" s="856"/>
      <c r="HPL207" s="856"/>
      <c r="HPM207" s="856"/>
      <c r="HPN207" s="856"/>
      <c r="HPO207" s="856"/>
      <c r="HPP207" s="856"/>
      <c r="HPQ207" s="856"/>
      <c r="HPR207" s="856"/>
      <c r="HPS207" s="856"/>
      <c r="HPT207" s="856"/>
      <c r="HPU207" s="856"/>
      <c r="HPV207" s="856"/>
      <c r="HPW207" s="856"/>
      <c r="HPX207" s="856"/>
      <c r="HPY207" s="856"/>
      <c r="HPZ207" s="856"/>
      <c r="HQA207" s="856"/>
      <c r="HQB207" s="856"/>
      <c r="HQC207" s="856"/>
      <c r="HQD207" s="856"/>
      <c r="HQE207" s="856"/>
      <c r="HQF207" s="856"/>
      <c r="HQG207" s="856"/>
      <c r="HQH207" s="856"/>
      <c r="HQI207" s="856"/>
      <c r="HQJ207" s="856"/>
      <c r="HQK207" s="856"/>
      <c r="HQL207" s="856"/>
      <c r="HQM207" s="856"/>
      <c r="HQN207" s="856"/>
      <c r="HQO207" s="856"/>
      <c r="HQP207" s="856"/>
      <c r="HQQ207" s="856"/>
      <c r="HQR207" s="856"/>
      <c r="HQS207" s="856"/>
      <c r="HQT207" s="856"/>
      <c r="HQU207" s="856"/>
      <c r="HQV207" s="856"/>
      <c r="HQW207" s="856"/>
      <c r="HQX207" s="856"/>
      <c r="HQY207" s="856"/>
      <c r="HQZ207" s="856"/>
      <c r="HRA207" s="856"/>
      <c r="HRB207" s="856"/>
      <c r="HRC207" s="856"/>
      <c r="HRD207" s="856"/>
      <c r="HRE207" s="856"/>
      <c r="HRF207" s="856"/>
      <c r="HRG207" s="856"/>
      <c r="HRH207" s="856"/>
      <c r="HRI207" s="856"/>
      <c r="HRJ207" s="856"/>
      <c r="HRK207" s="856"/>
      <c r="HRL207" s="856"/>
      <c r="HRM207" s="856"/>
      <c r="HRN207" s="856"/>
      <c r="HRO207" s="856"/>
      <c r="HRP207" s="856"/>
      <c r="HRQ207" s="856"/>
      <c r="HRR207" s="856"/>
      <c r="HRS207" s="856"/>
      <c r="HRT207" s="856"/>
      <c r="HRU207" s="856"/>
      <c r="HRV207" s="856"/>
      <c r="HRW207" s="856"/>
      <c r="HRX207" s="856"/>
      <c r="HRY207" s="856"/>
      <c r="HRZ207" s="856"/>
      <c r="HSA207" s="856"/>
      <c r="HSB207" s="856"/>
      <c r="HSC207" s="856"/>
      <c r="HSD207" s="856"/>
      <c r="HSE207" s="856"/>
      <c r="HSF207" s="856"/>
      <c r="HSG207" s="856"/>
      <c r="HSH207" s="856"/>
      <c r="HSI207" s="856"/>
      <c r="HSJ207" s="856"/>
      <c r="HSK207" s="856"/>
      <c r="HSL207" s="856"/>
      <c r="HSM207" s="856"/>
      <c r="HSN207" s="856"/>
      <c r="HSO207" s="856"/>
      <c r="HSP207" s="856"/>
      <c r="HSQ207" s="856"/>
      <c r="HSR207" s="856"/>
      <c r="HSS207" s="856"/>
      <c r="HST207" s="856"/>
      <c r="HSU207" s="856"/>
      <c r="HSV207" s="856"/>
      <c r="HSW207" s="856"/>
      <c r="HSX207" s="856"/>
      <c r="HSY207" s="856"/>
      <c r="HSZ207" s="856"/>
      <c r="HTA207" s="856"/>
      <c r="HTB207" s="856"/>
      <c r="HTC207" s="856"/>
      <c r="HTD207" s="856"/>
      <c r="HTE207" s="856"/>
      <c r="HTF207" s="856"/>
      <c r="HTG207" s="856"/>
      <c r="HTH207" s="856"/>
      <c r="HTI207" s="856"/>
      <c r="HTJ207" s="856"/>
      <c r="HTK207" s="856"/>
      <c r="HTL207" s="856"/>
      <c r="HTM207" s="856"/>
      <c r="HTN207" s="856"/>
      <c r="HTO207" s="856"/>
      <c r="HTP207" s="856"/>
      <c r="HTQ207" s="856"/>
      <c r="HTR207" s="856"/>
      <c r="HTS207" s="856"/>
      <c r="HTT207" s="856"/>
      <c r="HTU207" s="856"/>
      <c r="HTV207" s="856"/>
      <c r="HTW207" s="856"/>
      <c r="HTX207" s="856"/>
      <c r="HTY207" s="856"/>
      <c r="HTZ207" s="856"/>
      <c r="HUA207" s="856"/>
      <c r="HUB207" s="856"/>
      <c r="HUC207" s="856"/>
      <c r="HUD207" s="856"/>
      <c r="HUE207" s="856"/>
      <c r="HUF207" s="856"/>
      <c r="HUG207" s="856"/>
      <c r="HUH207" s="856"/>
      <c r="HUI207" s="856"/>
      <c r="HUJ207" s="856"/>
      <c r="HUK207" s="856"/>
      <c r="HUL207" s="856"/>
      <c r="HUM207" s="856"/>
      <c r="HUN207" s="856"/>
      <c r="HUO207" s="856"/>
      <c r="HUP207" s="856"/>
      <c r="HUQ207" s="856"/>
      <c r="HUR207" s="856"/>
      <c r="HUS207" s="856"/>
      <c r="HUT207" s="856"/>
      <c r="HUU207" s="856"/>
      <c r="HUV207" s="856"/>
      <c r="HUW207" s="856"/>
      <c r="HUX207" s="856"/>
      <c r="HUY207" s="856"/>
      <c r="HUZ207" s="856"/>
      <c r="HVA207" s="856"/>
      <c r="HVB207" s="856"/>
      <c r="HVC207" s="856"/>
      <c r="HVD207" s="856"/>
      <c r="HVE207" s="856"/>
      <c r="HVF207" s="856"/>
      <c r="HVG207" s="856"/>
      <c r="HVH207" s="856"/>
      <c r="HVI207" s="856"/>
      <c r="HVJ207" s="856"/>
      <c r="HVK207" s="856"/>
      <c r="HVL207" s="856"/>
      <c r="HVM207" s="856"/>
      <c r="HVN207" s="856"/>
      <c r="HVO207" s="856"/>
      <c r="HVP207" s="856"/>
      <c r="HVQ207" s="856"/>
      <c r="HVR207" s="856"/>
      <c r="HVS207" s="856"/>
      <c r="HVT207" s="856"/>
      <c r="HVU207" s="856"/>
      <c r="HVV207" s="856"/>
      <c r="HVW207" s="856"/>
      <c r="HVX207" s="856"/>
      <c r="HVY207" s="856"/>
      <c r="HVZ207" s="856"/>
      <c r="HWA207" s="856"/>
      <c r="HWB207" s="856"/>
      <c r="HWC207" s="856"/>
      <c r="HWD207" s="856"/>
      <c r="HWE207" s="856"/>
      <c r="HWF207" s="856"/>
      <c r="HWG207" s="856"/>
      <c r="HWH207" s="856"/>
      <c r="HWI207" s="856"/>
      <c r="HWJ207" s="856"/>
      <c r="HWK207" s="856"/>
      <c r="HWL207" s="856"/>
      <c r="HWM207" s="856"/>
      <c r="HWN207" s="856"/>
      <c r="HWO207" s="856"/>
      <c r="HWP207" s="856"/>
      <c r="HWQ207" s="856"/>
      <c r="HWR207" s="856"/>
      <c r="HWS207" s="856"/>
      <c r="HWT207" s="856"/>
      <c r="HWU207" s="856"/>
      <c r="HWV207" s="856"/>
      <c r="HWW207" s="856"/>
      <c r="HWX207" s="856"/>
      <c r="HWY207" s="856"/>
      <c r="HWZ207" s="856"/>
      <c r="HXA207" s="856"/>
      <c r="HXB207" s="856"/>
      <c r="HXC207" s="856"/>
      <c r="HXD207" s="856"/>
      <c r="HXE207" s="856"/>
      <c r="HXF207" s="856"/>
      <c r="HXG207" s="856"/>
      <c r="HXH207" s="856"/>
      <c r="HXI207" s="856"/>
      <c r="HXJ207" s="856"/>
      <c r="HXK207" s="856"/>
      <c r="HXL207" s="856"/>
      <c r="HXM207" s="856"/>
      <c r="HXN207" s="856"/>
      <c r="HXO207" s="856"/>
      <c r="HXP207" s="856"/>
      <c r="HXQ207" s="856"/>
      <c r="HXR207" s="856"/>
      <c r="HXS207" s="856"/>
      <c r="HXT207" s="856"/>
      <c r="HXU207" s="856"/>
      <c r="HXV207" s="856"/>
      <c r="HXW207" s="856"/>
      <c r="HXX207" s="856"/>
      <c r="HXY207" s="856"/>
      <c r="HXZ207" s="856"/>
      <c r="HYA207" s="856"/>
      <c r="HYB207" s="856"/>
      <c r="HYC207" s="856"/>
      <c r="HYD207" s="856"/>
      <c r="HYE207" s="856"/>
      <c r="HYF207" s="856"/>
      <c r="HYG207" s="856"/>
      <c r="HYH207" s="856"/>
      <c r="HYI207" s="856"/>
      <c r="HYJ207" s="856"/>
      <c r="HYK207" s="856"/>
      <c r="HYL207" s="856"/>
      <c r="HYM207" s="856"/>
      <c r="HYN207" s="856"/>
      <c r="HYO207" s="856"/>
      <c r="HYP207" s="856"/>
      <c r="HYQ207" s="856"/>
      <c r="HYR207" s="856"/>
      <c r="HYS207" s="856"/>
      <c r="HYT207" s="856"/>
      <c r="HYU207" s="856"/>
      <c r="HYV207" s="856"/>
      <c r="HYW207" s="856"/>
      <c r="HYX207" s="856"/>
      <c r="HYY207" s="856"/>
      <c r="HYZ207" s="856"/>
      <c r="HZA207" s="856"/>
      <c r="HZB207" s="856"/>
      <c r="HZC207" s="856"/>
      <c r="HZD207" s="856"/>
      <c r="HZE207" s="856"/>
      <c r="HZF207" s="856"/>
      <c r="HZG207" s="856"/>
      <c r="HZH207" s="856"/>
      <c r="HZI207" s="856"/>
      <c r="HZJ207" s="856"/>
      <c r="HZK207" s="856"/>
      <c r="HZL207" s="856"/>
      <c r="HZM207" s="856"/>
      <c r="HZN207" s="856"/>
      <c r="HZO207" s="856"/>
      <c r="HZP207" s="856"/>
      <c r="HZQ207" s="856"/>
      <c r="HZR207" s="856"/>
      <c r="HZS207" s="856"/>
      <c r="HZT207" s="856"/>
      <c r="HZU207" s="856"/>
      <c r="HZV207" s="856"/>
      <c r="HZW207" s="856"/>
      <c r="HZX207" s="856"/>
      <c r="HZY207" s="856"/>
      <c r="HZZ207" s="856"/>
      <c r="IAA207" s="856"/>
      <c r="IAB207" s="856"/>
      <c r="IAC207" s="856"/>
      <c r="IAD207" s="856"/>
      <c r="IAE207" s="856"/>
      <c r="IAF207" s="856"/>
      <c r="IAG207" s="856"/>
      <c r="IAH207" s="856"/>
      <c r="IAI207" s="856"/>
      <c r="IAJ207" s="856"/>
      <c r="IAK207" s="856"/>
      <c r="IAL207" s="856"/>
      <c r="IAM207" s="856"/>
      <c r="IAN207" s="856"/>
      <c r="IAO207" s="856"/>
      <c r="IAP207" s="856"/>
      <c r="IAQ207" s="856"/>
      <c r="IAR207" s="856"/>
      <c r="IAS207" s="856"/>
      <c r="IAT207" s="856"/>
      <c r="IAU207" s="856"/>
      <c r="IAV207" s="856"/>
      <c r="IAW207" s="856"/>
      <c r="IAX207" s="856"/>
      <c r="IAY207" s="856"/>
      <c r="IAZ207" s="856"/>
      <c r="IBA207" s="856"/>
      <c r="IBB207" s="856"/>
      <c r="IBC207" s="856"/>
      <c r="IBD207" s="856"/>
      <c r="IBE207" s="856"/>
      <c r="IBF207" s="856"/>
      <c r="IBG207" s="856"/>
      <c r="IBH207" s="856"/>
      <c r="IBI207" s="856"/>
      <c r="IBJ207" s="856"/>
      <c r="IBK207" s="856"/>
      <c r="IBL207" s="856"/>
      <c r="IBM207" s="856"/>
      <c r="IBN207" s="856"/>
      <c r="IBO207" s="856"/>
      <c r="IBP207" s="856"/>
      <c r="IBQ207" s="856"/>
      <c r="IBR207" s="856"/>
      <c r="IBS207" s="856"/>
      <c r="IBT207" s="856"/>
      <c r="IBU207" s="856"/>
      <c r="IBV207" s="856"/>
      <c r="IBW207" s="856"/>
      <c r="IBX207" s="856"/>
      <c r="IBY207" s="856"/>
      <c r="IBZ207" s="856"/>
      <c r="ICA207" s="856"/>
      <c r="ICB207" s="856"/>
      <c r="ICC207" s="856"/>
      <c r="ICD207" s="856"/>
      <c r="ICE207" s="856"/>
      <c r="ICF207" s="856"/>
      <c r="ICG207" s="856"/>
      <c r="ICH207" s="856"/>
      <c r="ICI207" s="856"/>
      <c r="ICJ207" s="856"/>
      <c r="ICK207" s="856"/>
      <c r="ICL207" s="856"/>
      <c r="ICM207" s="856"/>
      <c r="ICN207" s="856"/>
      <c r="ICO207" s="856"/>
      <c r="ICP207" s="856"/>
      <c r="ICQ207" s="856"/>
      <c r="ICR207" s="856"/>
      <c r="ICS207" s="856"/>
      <c r="ICT207" s="856"/>
      <c r="ICU207" s="856"/>
      <c r="ICV207" s="856"/>
      <c r="ICW207" s="856"/>
      <c r="ICX207" s="856"/>
      <c r="ICY207" s="856"/>
      <c r="ICZ207" s="856"/>
      <c r="IDA207" s="856"/>
      <c r="IDB207" s="856"/>
      <c r="IDC207" s="856"/>
      <c r="IDD207" s="856"/>
      <c r="IDE207" s="856"/>
      <c r="IDF207" s="856"/>
      <c r="IDG207" s="856"/>
      <c r="IDH207" s="856"/>
      <c r="IDI207" s="856"/>
      <c r="IDJ207" s="856"/>
      <c r="IDK207" s="856"/>
      <c r="IDL207" s="856"/>
      <c r="IDM207" s="856"/>
      <c r="IDN207" s="856"/>
      <c r="IDO207" s="856"/>
      <c r="IDP207" s="856"/>
      <c r="IDQ207" s="856"/>
      <c r="IDR207" s="856"/>
      <c r="IDS207" s="856"/>
      <c r="IDT207" s="856"/>
      <c r="IDU207" s="856"/>
      <c r="IDV207" s="856"/>
      <c r="IDW207" s="856"/>
      <c r="IDX207" s="856"/>
      <c r="IDY207" s="856"/>
      <c r="IDZ207" s="856"/>
      <c r="IEA207" s="856"/>
      <c r="IEB207" s="856"/>
      <c r="IEC207" s="856"/>
      <c r="IED207" s="856"/>
      <c r="IEE207" s="856"/>
      <c r="IEF207" s="856"/>
      <c r="IEG207" s="856"/>
      <c r="IEH207" s="856"/>
      <c r="IEI207" s="856"/>
      <c r="IEJ207" s="856"/>
      <c r="IEK207" s="856"/>
      <c r="IEL207" s="856"/>
      <c r="IEM207" s="856"/>
      <c r="IEN207" s="856"/>
      <c r="IEO207" s="856"/>
      <c r="IEP207" s="856"/>
      <c r="IEQ207" s="856"/>
      <c r="IER207" s="856"/>
      <c r="IES207" s="856"/>
      <c r="IET207" s="856"/>
      <c r="IEU207" s="856"/>
      <c r="IEV207" s="856"/>
      <c r="IEW207" s="856"/>
      <c r="IEX207" s="856"/>
      <c r="IEY207" s="856"/>
      <c r="IEZ207" s="856"/>
      <c r="IFA207" s="856"/>
      <c r="IFB207" s="856"/>
      <c r="IFC207" s="856"/>
      <c r="IFD207" s="856"/>
      <c r="IFE207" s="856"/>
      <c r="IFF207" s="856"/>
      <c r="IFG207" s="856"/>
      <c r="IFH207" s="856"/>
      <c r="IFI207" s="856"/>
      <c r="IFJ207" s="856"/>
      <c r="IFK207" s="856"/>
      <c r="IFL207" s="856"/>
      <c r="IFM207" s="856"/>
      <c r="IFN207" s="856"/>
      <c r="IFO207" s="856"/>
      <c r="IFP207" s="856"/>
      <c r="IFQ207" s="856"/>
      <c r="IFR207" s="856"/>
      <c r="IFS207" s="856"/>
      <c r="IFT207" s="856"/>
      <c r="IFU207" s="856"/>
      <c r="IFV207" s="856"/>
      <c r="IFW207" s="856"/>
      <c r="IFX207" s="856"/>
      <c r="IFY207" s="856"/>
      <c r="IFZ207" s="856"/>
      <c r="IGA207" s="856"/>
      <c r="IGB207" s="856"/>
      <c r="IGC207" s="856"/>
      <c r="IGD207" s="856"/>
      <c r="IGE207" s="856"/>
      <c r="IGF207" s="856"/>
      <c r="IGG207" s="856"/>
      <c r="IGH207" s="856"/>
      <c r="IGI207" s="856"/>
      <c r="IGJ207" s="856"/>
      <c r="IGK207" s="856"/>
      <c r="IGL207" s="856"/>
      <c r="IGM207" s="856"/>
      <c r="IGN207" s="856"/>
      <c r="IGO207" s="856"/>
      <c r="IGP207" s="856"/>
      <c r="IGQ207" s="856"/>
      <c r="IGR207" s="856"/>
      <c r="IGS207" s="856"/>
      <c r="IGT207" s="856"/>
      <c r="IGU207" s="856"/>
      <c r="IGV207" s="856"/>
      <c r="IGW207" s="856"/>
      <c r="IGX207" s="856"/>
      <c r="IGY207" s="856"/>
      <c r="IGZ207" s="856"/>
      <c r="IHA207" s="856"/>
      <c r="IHB207" s="856"/>
      <c r="IHC207" s="856"/>
      <c r="IHD207" s="856"/>
      <c r="IHE207" s="856"/>
      <c r="IHF207" s="856"/>
      <c r="IHG207" s="856"/>
      <c r="IHH207" s="856"/>
      <c r="IHI207" s="856"/>
      <c r="IHJ207" s="856"/>
      <c r="IHK207" s="856"/>
      <c r="IHL207" s="856"/>
      <c r="IHM207" s="856"/>
      <c r="IHN207" s="856"/>
      <c r="IHO207" s="856"/>
      <c r="IHP207" s="856"/>
      <c r="IHQ207" s="856"/>
      <c r="IHR207" s="856"/>
      <c r="IHS207" s="856"/>
      <c r="IHT207" s="856"/>
      <c r="IHU207" s="856"/>
      <c r="IHV207" s="856"/>
      <c r="IHW207" s="856"/>
      <c r="IHX207" s="856"/>
      <c r="IHY207" s="856"/>
      <c r="IHZ207" s="856"/>
      <c r="IIA207" s="856"/>
      <c r="IIB207" s="856"/>
      <c r="IIC207" s="856"/>
      <c r="IID207" s="856"/>
      <c r="IIE207" s="856"/>
      <c r="IIF207" s="856"/>
      <c r="IIG207" s="856"/>
      <c r="IIH207" s="856"/>
      <c r="III207" s="856"/>
      <c r="IIJ207" s="856"/>
      <c r="IIK207" s="856"/>
      <c r="IIL207" s="856"/>
      <c r="IIM207" s="856"/>
      <c r="IIN207" s="856"/>
      <c r="IIO207" s="856"/>
      <c r="IIP207" s="856"/>
      <c r="IIQ207" s="856"/>
      <c r="IIR207" s="856"/>
      <c r="IIS207" s="856"/>
      <c r="IIT207" s="856"/>
      <c r="IIU207" s="856"/>
      <c r="IIV207" s="856"/>
      <c r="IIW207" s="856"/>
      <c r="IIX207" s="856"/>
      <c r="IIY207" s="856"/>
      <c r="IIZ207" s="856"/>
      <c r="IJA207" s="856"/>
      <c r="IJB207" s="856"/>
      <c r="IJC207" s="856"/>
      <c r="IJD207" s="856"/>
      <c r="IJE207" s="856"/>
      <c r="IJF207" s="856"/>
      <c r="IJG207" s="856"/>
      <c r="IJH207" s="856"/>
      <c r="IJI207" s="856"/>
      <c r="IJJ207" s="856"/>
      <c r="IJK207" s="856"/>
      <c r="IJL207" s="856"/>
      <c r="IJM207" s="856"/>
      <c r="IJN207" s="856"/>
      <c r="IJO207" s="856"/>
      <c r="IJP207" s="856"/>
      <c r="IJQ207" s="856"/>
      <c r="IJR207" s="856"/>
      <c r="IJS207" s="856"/>
      <c r="IJT207" s="856"/>
      <c r="IJU207" s="856"/>
      <c r="IJV207" s="856"/>
      <c r="IJW207" s="856"/>
      <c r="IJX207" s="856"/>
      <c r="IJY207" s="856"/>
      <c r="IJZ207" s="856"/>
      <c r="IKA207" s="856"/>
      <c r="IKB207" s="856"/>
      <c r="IKC207" s="856"/>
      <c r="IKD207" s="856"/>
      <c r="IKE207" s="856"/>
      <c r="IKF207" s="856"/>
      <c r="IKG207" s="856"/>
      <c r="IKH207" s="856"/>
      <c r="IKI207" s="856"/>
      <c r="IKJ207" s="856"/>
      <c r="IKK207" s="856"/>
      <c r="IKL207" s="856"/>
      <c r="IKM207" s="856"/>
      <c r="IKN207" s="856"/>
      <c r="IKO207" s="856"/>
      <c r="IKP207" s="856"/>
      <c r="IKQ207" s="856"/>
      <c r="IKR207" s="856"/>
      <c r="IKS207" s="856"/>
      <c r="IKT207" s="856"/>
      <c r="IKU207" s="856"/>
      <c r="IKV207" s="856"/>
      <c r="IKW207" s="856"/>
      <c r="IKX207" s="856"/>
      <c r="IKY207" s="856"/>
      <c r="IKZ207" s="856"/>
      <c r="ILA207" s="856"/>
      <c r="ILB207" s="856"/>
      <c r="ILC207" s="856"/>
      <c r="ILD207" s="856"/>
      <c r="ILE207" s="856"/>
      <c r="ILF207" s="856"/>
      <c r="ILG207" s="856"/>
      <c r="ILH207" s="856"/>
      <c r="ILI207" s="856"/>
      <c r="ILJ207" s="856"/>
      <c r="ILK207" s="856"/>
      <c r="ILL207" s="856"/>
      <c r="ILM207" s="856"/>
      <c r="ILN207" s="856"/>
      <c r="ILO207" s="856"/>
      <c r="ILP207" s="856"/>
      <c r="ILQ207" s="856"/>
      <c r="ILR207" s="856"/>
      <c r="ILS207" s="856"/>
      <c r="ILT207" s="856"/>
      <c r="ILU207" s="856"/>
      <c r="ILV207" s="856"/>
      <c r="ILW207" s="856"/>
      <c r="ILX207" s="856"/>
      <c r="ILY207" s="856"/>
      <c r="ILZ207" s="856"/>
      <c r="IMA207" s="856"/>
      <c r="IMB207" s="856"/>
      <c r="IMC207" s="856"/>
      <c r="IMD207" s="856"/>
      <c r="IME207" s="856"/>
      <c r="IMF207" s="856"/>
      <c r="IMG207" s="856"/>
      <c r="IMH207" s="856"/>
      <c r="IMI207" s="856"/>
      <c r="IMJ207" s="856"/>
      <c r="IMK207" s="856"/>
      <c r="IML207" s="856"/>
      <c r="IMM207" s="856"/>
      <c r="IMN207" s="856"/>
      <c r="IMO207" s="856"/>
      <c r="IMP207" s="856"/>
      <c r="IMQ207" s="856"/>
      <c r="IMR207" s="856"/>
      <c r="IMS207" s="856"/>
      <c r="IMT207" s="856"/>
      <c r="IMU207" s="856"/>
      <c r="IMV207" s="856"/>
      <c r="IMW207" s="856"/>
      <c r="IMX207" s="856"/>
      <c r="IMY207" s="856"/>
      <c r="IMZ207" s="856"/>
      <c r="INA207" s="856"/>
      <c r="INB207" s="856"/>
      <c r="INC207" s="856"/>
      <c r="IND207" s="856"/>
      <c r="INE207" s="856"/>
      <c r="INF207" s="856"/>
      <c r="ING207" s="856"/>
      <c r="INH207" s="856"/>
      <c r="INI207" s="856"/>
      <c r="INJ207" s="856"/>
      <c r="INK207" s="856"/>
      <c r="INL207" s="856"/>
      <c r="INM207" s="856"/>
      <c r="INN207" s="856"/>
      <c r="INO207" s="856"/>
      <c r="INP207" s="856"/>
      <c r="INQ207" s="856"/>
      <c r="INR207" s="856"/>
      <c r="INS207" s="856"/>
      <c r="INT207" s="856"/>
      <c r="INU207" s="856"/>
      <c r="INV207" s="856"/>
      <c r="INW207" s="856"/>
      <c r="INX207" s="856"/>
      <c r="INY207" s="856"/>
      <c r="INZ207" s="856"/>
      <c r="IOA207" s="856"/>
      <c r="IOB207" s="856"/>
      <c r="IOC207" s="856"/>
      <c r="IOD207" s="856"/>
      <c r="IOE207" s="856"/>
      <c r="IOF207" s="856"/>
      <c r="IOG207" s="856"/>
      <c r="IOH207" s="856"/>
      <c r="IOI207" s="856"/>
      <c r="IOJ207" s="856"/>
      <c r="IOK207" s="856"/>
      <c r="IOL207" s="856"/>
      <c r="IOM207" s="856"/>
      <c r="ION207" s="856"/>
      <c r="IOO207" s="856"/>
      <c r="IOP207" s="856"/>
      <c r="IOQ207" s="856"/>
      <c r="IOR207" s="856"/>
      <c r="IOS207" s="856"/>
      <c r="IOT207" s="856"/>
      <c r="IOU207" s="856"/>
      <c r="IOV207" s="856"/>
      <c r="IOW207" s="856"/>
      <c r="IOX207" s="856"/>
      <c r="IOY207" s="856"/>
      <c r="IOZ207" s="856"/>
      <c r="IPA207" s="856"/>
      <c r="IPB207" s="856"/>
      <c r="IPC207" s="856"/>
      <c r="IPD207" s="856"/>
      <c r="IPE207" s="856"/>
      <c r="IPF207" s="856"/>
      <c r="IPG207" s="856"/>
      <c r="IPH207" s="856"/>
      <c r="IPI207" s="856"/>
      <c r="IPJ207" s="856"/>
      <c r="IPK207" s="856"/>
      <c r="IPL207" s="856"/>
      <c r="IPM207" s="856"/>
      <c r="IPN207" s="856"/>
      <c r="IPO207" s="856"/>
      <c r="IPP207" s="856"/>
      <c r="IPQ207" s="856"/>
      <c r="IPR207" s="856"/>
      <c r="IPS207" s="856"/>
      <c r="IPT207" s="856"/>
      <c r="IPU207" s="856"/>
      <c r="IPV207" s="856"/>
      <c r="IPW207" s="856"/>
      <c r="IPX207" s="856"/>
      <c r="IPY207" s="856"/>
      <c r="IPZ207" s="856"/>
      <c r="IQA207" s="856"/>
      <c r="IQB207" s="856"/>
      <c r="IQC207" s="856"/>
      <c r="IQD207" s="856"/>
      <c r="IQE207" s="856"/>
      <c r="IQF207" s="856"/>
      <c r="IQG207" s="856"/>
      <c r="IQH207" s="856"/>
      <c r="IQI207" s="856"/>
      <c r="IQJ207" s="856"/>
      <c r="IQK207" s="856"/>
      <c r="IQL207" s="856"/>
      <c r="IQM207" s="856"/>
      <c r="IQN207" s="856"/>
      <c r="IQO207" s="856"/>
      <c r="IQP207" s="856"/>
      <c r="IQQ207" s="856"/>
      <c r="IQR207" s="856"/>
      <c r="IQS207" s="856"/>
      <c r="IQT207" s="856"/>
      <c r="IQU207" s="856"/>
      <c r="IQV207" s="856"/>
      <c r="IQW207" s="856"/>
      <c r="IQX207" s="856"/>
      <c r="IQY207" s="856"/>
      <c r="IQZ207" s="856"/>
      <c r="IRA207" s="856"/>
      <c r="IRB207" s="856"/>
      <c r="IRC207" s="856"/>
      <c r="IRD207" s="856"/>
      <c r="IRE207" s="856"/>
      <c r="IRF207" s="856"/>
      <c r="IRG207" s="856"/>
      <c r="IRH207" s="856"/>
      <c r="IRI207" s="856"/>
      <c r="IRJ207" s="856"/>
      <c r="IRK207" s="856"/>
      <c r="IRL207" s="856"/>
      <c r="IRM207" s="856"/>
      <c r="IRN207" s="856"/>
      <c r="IRO207" s="856"/>
      <c r="IRP207" s="856"/>
      <c r="IRQ207" s="856"/>
      <c r="IRR207" s="856"/>
      <c r="IRS207" s="856"/>
      <c r="IRT207" s="856"/>
      <c r="IRU207" s="856"/>
      <c r="IRV207" s="856"/>
      <c r="IRW207" s="856"/>
      <c r="IRX207" s="856"/>
      <c r="IRY207" s="856"/>
      <c r="IRZ207" s="856"/>
      <c r="ISA207" s="856"/>
      <c r="ISB207" s="856"/>
      <c r="ISC207" s="856"/>
      <c r="ISD207" s="856"/>
      <c r="ISE207" s="856"/>
      <c r="ISF207" s="856"/>
      <c r="ISG207" s="856"/>
      <c r="ISH207" s="856"/>
      <c r="ISI207" s="856"/>
      <c r="ISJ207" s="856"/>
      <c r="ISK207" s="856"/>
      <c r="ISL207" s="856"/>
      <c r="ISM207" s="856"/>
      <c r="ISN207" s="856"/>
      <c r="ISO207" s="856"/>
      <c r="ISP207" s="856"/>
      <c r="ISQ207" s="856"/>
      <c r="ISR207" s="856"/>
      <c r="ISS207" s="856"/>
      <c r="IST207" s="856"/>
      <c r="ISU207" s="856"/>
      <c r="ISV207" s="856"/>
      <c r="ISW207" s="856"/>
      <c r="ISX207" s="856"/>
      <c r="ISY207" s="856"/>
      <c r="ISZ207" s="856"/>
      <c r="ITA207" s="856"/>
      <c r="ITB207" s="856"/>
      <c r="ITC207" s="856"/>
      <c r="ITD207" s="856"/>
      <c r="ITE207" s="856"/>
      <c r="ITF207" s="856"/>
      <c r="ITG207" s="856"/>
      <c r="ITH207" s="856"/>
      <c r="ITI207" s="856"/>
      <c r="ITJ207" s="856"/>
      <c r="ITK207" s="856"/>
      <c r="ITL207" s="856"/>
      <c r="ITM207" s="856"/>
      <c r="ITN207" s="856"/>
      <c r="ITO207" s="856"/>
      <c r="ITP207" s="856"/>
      <c r="ITQ207" s="856"/>
      <c r="ITR207" s="856"/>
      <c r="ITS207" s="856"/>
      <c r="ITT207" s="856"/>
      <c r="ITU207" s="856"/>
      <c r="ITV207" s="856"/>
      <c r="ITW207" s="856"/>
      <c r="ITX207" s="856"/>
      <c r="ITY207" s="856"/>
      <c r="ITZ207" s="856"/>
      <c r="IUA207" s="856"/>
      <c r="IUB207" s="856"/>
      <c r="IUC207" s="856"/>
      <c r="IUD207" s="856"/>
      <c r="IUE207" s="856"/>
      <c r="IUF207" s="856"/>
      <c r="IUG207" s="856"/>
      <c r="IUH207" s="856"/>
      <c r="IUI207" s="856"/>
      <c r="IUJ207" s="856"/>
      <c r="IUK207" s="856"/>
      <c r="IUL207" s="856"/>
      <c r="IUM207" s="856"/>
      <c r="IUN207" s="856"/>
      <c r="IUO207" s="856"/>
      <c r="IUP207" s="856"/>
      <c r="IUQ207" s="856"/>
      <c r="IUR207" s="856"/>
      <c r="IUS207" s="856"/>
      <c r="IUT207" s="856"/>
      <c r="IUU207" s="856"/>
      <c r="IUV207" s="856"/>
      <c r="IUW207" s="856"/>
      <c r="IUX207" s="856"/>
      <c r="IUY207" s="856"/>
      <c r="IUZ207" s="856"/>
      <c r="IVA207" s="856"/>
      <c r="IVB207" s="856"/>
      <c r="IVC207" s="856"/>
      <c r="IVD207" s="856"/>
      <c r="IVE207" s="856"/>
      <c r="IVF207" s="856"/>
      <c r="IVG207" s="856"/>
      <c r="IVH207" s="856"/>
      <c r="IVI207" s="856"/>
      <c r="IVJ207" s="856"/>
      <c r="IVK207" s="856"/>
      <c r="IVL207" s="856"/>
      <c r="IVM207" s="856"/>
      <c r="IVN207" s="856"/>
      <c r="IVO207" s="856"/>
      <c r="IVP207" s="856"/>
      <c r="IVQ207" s="856"/>
      <c r="IVR207" s="856"/>
      <c r="IVS207" s="856"/>
      <c r="IVT207" s="856"/>
      <c r="IVU207" s="856"/>
      <c r="IVV207" s="856"/>
      <c r="IVW207" s="856"/>
      <c r="IVX207" s="856"/>
      <c r="IVY207" s="856"/>
      <c r="IVZ207" s="856"/>
      <c r="IWA207" s="856"/>
      <c r="IWB207" s="856"/>
      <c r="IWC207" s="856"/>
      <c r="IWD207" s="856"/>
      <c r="IWE207" s="856"/>
      <c r="IWF207" s="856"/>
      <c r="IWG207" s="856"/>
      <c r="IWH207" s="856"/>
      <c r="IWI207" s="856"/>
      <c r="IWJ207" s="856"/>
      <c r="IWK207" s="856"/>
      <c r="IWL207" s="856"/>
      <c r="IWM207" s="856"/>
      <c r="IWN207" s="856"/>
      <c r="IWO207" s="856"/>
      <c r="IWP207" s="856"/>
      <c r="IWQ207" s="856"/>
      <c r="IWR207" s="856"/>
      <c r="IWS207" s="856"/>
      <c r="IWT207" s="856"/>
      <c r="IWU207" s="856"/>
      <c r="IWV207" s="856"/>
      <c r="IWW207" s="856"/>
      <c r="IWX207" s="856"/>
      <c r="IWY207" s="856"/>
      <c r="IWZ207" s="856"/>
      <c r="IXA207" s="856"/>
      <c r="IXB207" s="856"/>
      <c r="IXC207" s="856"/>
      <c r="IXD207" s="856"/>
      <c r="IXE207" s="856"/>
      <c r="IXF207" s="856"/>
      <c r="IXG207" s="856"/>
      <c r="IXH207" s="856"/>
      <c r="IXI207" s="856"/>
      <c r="IXJ207" s="856"/>
      <c r="IXK207" s="856"/>
      <c r="IXL207" s="856"/>
      <c r="IXM207" s="856"/>
      <c r="IXN207" s="856"/>
      <c r="IXO207" s="856"/>
      <c r="IXP207" s="856"/>
      <c r="IXQ207" s="856"/>
      <c r="IXR207" s="856"/>
      <c r="IXS207" s="856"/>
      <c r="IXT207" s="856"/>
      <c r="IXU207" s="856"/>
      <c r="IXV207" s="856"/>
      <c r="IXW207" s="856"/>
      <c r="IXX207" s="856"/>
      <c r="IXY207" s="856"/>
      <c r="IXZ207" s="856"/>
      <c r="IYA207" s="856"/>
      <c r="IYB207" s="856"/>
      <c r="IYC207" s="856"/>
      <c r="IYD207" s="856"/>
      <c r="IYE207" s="856"/>
      <c r="IYF207" s="856"/>
      <c r="IYG207" s="856"/>
      <c r="IYH207" s="856"/>
      <c r="IYI207" s="856"/>
      <c r="IYJ207" s="856"/>
      <c r="IYK207" s="856"/>
      <c r="IYL207" s="856"/>
      <c r="IYM207" s="856"/>
      <c r="IYN207" s="856"/>
      <c r="IYO207" s="856"/>
      <c r="IYP207" s="856"/>
      <c r="IYQ207" s="856"/>
      <c r="IYR207" s="856"/>
      <c r="IYS207" s="856"/>
      <c r="IYT207" s="856"/>
      <c r="IYU207" s="856"/>
      <c r="IYV207" s="856"/>
      <c r="IYW207" s="856"/>
      <c r="IYX207" s="856"/>
      <c r="IYY207" s="856"/>
      <c r="IYZ207" s="856"/>
      <c r="IZA207" s="856"/>
      <c r="IZB207" s="856"/>
      <c r="IZC207" s="856"/>
      <c r="IZD207" s="856"/>
      <c r="IZE207" s="856"/>
      <c r="IZF207" s="856"/>
      <c r="IZG207" s="856"/>
      <c r="IZH207" s="856"/>
      <c r="IZI207" s="856"/>
      <c r="IZJ207" s="856"/>
      <c r="IZK207" s="856"/>
      <c r="IZL207" s="856"/>
      <c r="IZM207" s="856"/>
      <c r="IZN207" s="856"/>
      <c r="IZO207" s="856"/>
      <c r="IZP207" s="856"/>
      <c r="IZQ207" s="856"/>
      <c r="IZR207" s="856"/>
      <c r="IZS207" s="856"/>
      <c r="IZT207" s="856"/>
      <c r="IZU207" s="856"/>
      <c r="IZV207" s="856"/>
      <c r="IZW207" s="856"/>
      <c r="IZX207" s="856"/>
      <c r="IZY207" s="856"/>
      <c r="IZZ207" s="856"/>
      <c r="JAA207" s="856"/>
      <c r="JAB207" s="856"/>
      <c r="JAC207" s="856"/>
      <c r="JAD207" s="856"/>
      <c r="JAE207" s="856"/>
      <c r="JAF207" s="856"/>
      <c r="JAG207" s="856"/>
      <c r="JAH207" s="856"/>
      <c r="JAI207" s="856"/>
      <c r="JAJ207" s="856"/>
      <c r="JAK207" s="856"/>
      <c r="JAL207" s="856"/>
      <c r="JAM207" s="856"/>
      <c r="JAN207" s="856"/>
      <c r="JAO207" s="856"/>
      <c r="JAP207" s="856"/>
      <c r="JAQ207" s="856"/>
      <c r="JAR207" s="856"/>
      <c r="JAS207" s="856"/>
      <c r="JAT207" s="856"/>
      <c r="JAU207" s="856"/>
      <c r="JAV207" s="856"/>
      <c r="JAW207" s="856"/>
      <c r="JAX207" s="856"/>
      <c r="JAY207" s="856"/>
      <c r="JAZ207" s="856"/>
      <c r="JBA207" s="856"/>
      <c r="JBB207" s="856"/>
      <c r="JBC207" s="856"/>
      <c r="JBD207" s="856"/>
      <c r="JBE207" s="856"/>
      <c r="JBF207" s="856"/>
      <c r="JBG207" s="856"/>
      <c r="JBH207" s="856"/>
      <c r="JBI207" s="856"/>
      <c r="JBJ207" s="856"/>
      <c r="JBK207" s="856"/>
      <c r="JBL207" s="856"/>
      <c r="JBM207" s="856"/>
      <c r="JBN207" s="856"/>
      <c r="JBO207" s="856"/>
      <c r="JBP207" s="856"/>
      <c r="JBQ207" s="856"/>
      <c r="JBR207" s="856"/>
      <c r="JBS207" s="856"/>
      <c r="JBT207" s="856"/>
      <c r="JBU207" s="856"/>
      <c r="JBV207" s="856"/>
      <c r="JBW207" s="856"/>
      <c r="JBX207" s="856"/>
      <c r="JBY207" s="856"/>
      <c r="JBZ207" s="856"/>
      <c r="JCA207" s="856"/>
      <c r="JCB207" s="856"/>
      <c r="JCC207" s="856"/>
      <c r="JCD207" s="856"/>
      <c r="JCE207" s="856"/>
      <c r="JCF207" s="856"/>
      <c r="JCG207" s="856"/>
      <c r="JCH207" s="856"/>
      <c r="JCI207" s="856"/>
      <c r="JCJ207" s="856"/>
      <c r="JCK207" s="856"/>
      <c r="JCL207" s="856"/>
      <c r="JCM207" s="856"/>
      <c r="JCN207" s="856"/>
      <c r="JCO207" s="856"/>
      <c r="JCP207" s="856"/>
      <c r="JCQ207" s="856"/>
      <c r="JCR207" s="856"/>
      <c r="JCS207" s="856"/>
      <c r="JCT207" s="856"/>
      <c r="JCU207" s="856"/>
      <c r="JCV207" s="856"/>
      <c r="JCW207" s="856"/>
      <c r="JCX207" s="856"/>
      <c r="JCY207" s="856"/>
      <c r="JCZ207" s="856"/>
      <c r="JDA207" s="856"/>
      <c r="JDB207" s="856"/>
      <c r="JDC207" s="856"/>
      <c r="JDD207" s="856"/>
      <c r="JDE207" s="856"/>
      <c r="JDF207" s="856"/>
      <c r="JDG207" s="856"/>
      <c r="JDH207" s="856"/>
      <c r="JDI207" s="856"/>
      <c r="JDJ207" s="856"/>
      <c r="JDK207" s="856"/>
      <c r="JDL207" s="856"/>
      <c r="JDM207" s="856"/>
      <c r="JDN207" s="856"/>
      <c r="JDO207" s="856"/>
      <c r="JDP207" s="856"/>
      <c r="JDQ207" s="856"/>
      <c r="JDR207" s="856"/>
      <c r="JDS207" s="856"/>
      <c r="JDT207" s="856"/>
      <c r="JDU207" s="856"/>
      <c r="JDV207" s="856"/>
      <c r="JDW207" s="856"/>
      <c r="JDX207" s="856"/>
      <c r="JDY207" s="856"/>
      <c r="JDZ207" s="856"/>
      <c r="JEA207" s="856"/>
      <c r="JEB207" s="856"/>
      <c r="JEC207" s="856"/>
      <c r="JED207" s="856"/>
      <c r="JEE207" s="856"/>
      <c r="JEF207" s="856"/>
      <c r="JEG207" s="856"/>
      <c r="JEH207" s="856"/>
      <c r="JEI207" s="856"/>
      <c r="JEJ207" s="856"/>
      <c r="JEK207" s="856"/>
      <c r="JEL207" s="856"/>
      <c r="JEM207" s="856"/>
      <c r="JEN207" s="856"/>
      <c r="JEO207" s="856"/>
      <c r="JEP207" s="856"/>
      <c r="JEQ207" s="856"/>
      <c r="JER207" s="856"/>
      <c r="JES207" s="856"/>
      <c r="JET207" s="856"/>
      <c r="JEU207" s="856"/>
      <c r="JEV207" s="856"/>
      <c r="JEW207" s="856"/>
      <c r="JEX207" s="856"/>
      <c r="JEY207" s="856"/>
      <c r="JEZ207" s="856"/>
      <c r="JFA207" s="856"/>
      <c r="JFB207" s="856"/>
      <c r="JFC207" s="856"/>
      <c r="JFD207" s="856"/>
      <c r="JFE207" s="856"/>
      <c r="JFF207" s="856"/>
      <c r="JFG207" s="856"/>
      <c r="JFH207" s="856"/>
      <c r="JFI207" s="856"/>
      <c r="JFJ207" s="856"/>
      <c r="JFK207" s="856"/>
      <c r="JFL207" s="856"/>
      <c r="JFM207" s="856"/>
      <c r="JFN207" s="856"/>
      <c r="JFO207" s="856"/>
      <c r="JFP207" s="856"/>
      <c r="JFQ207" s="856"/>
      <c r="JFR207" s="856"/>
      <c r="JFS207" s="856"/>
      <c r="JFT207" s="856"/>
      <c r="JFU207" s="856"/>
      <c r="JFV207" s="856"/>
      <c r="JFW207" s="856"/>
      <c r="JFX207" s="856"/>
      <c r="JFY207" s="856"/>
      <c r="JFZ207" s="856"/>
      <c r="JGA207" s="856"/>
      <c r="JGB207" s="856"/>
      <c r="JGC207" s="856"/>
      <c r="JGD207" s="856"/>
      <c r="JGE207" s="856"/>
      <c r="JGF207" s="856"/>
      <c r="JGG207" s="856"/>
      <c r="JGH207" s="856"/>
      <c r="JGI207" s="856"/>
      <c r="JGJ207" s="856"/>
      <c r="JGK207" s="856"/>
      <c r="JGL207" s="856"/>
      <c r="JGM207" s="856"/>
      <c r="JGN207" s="856"/>
      <c r="JGO207" s="856"/>
      <c r="JGP207" s="856"/>
      <c r="JGQ207" s="856"/>
      <c r="JGR207" s="856"/>
      <c r="JGS207" s="856"/>
      <c r="JGT207" s="856"/>
      <c r="JGU207" s="856"/>
      <c r="JGV207" s="856"/>
      <c r="JGW207" s="856"/>
      <c r="JGX207" s="856"/>
      <c r="JGY207" s="856"/>
      <c r="JGZ207" s="856"/>
      <c r="JHA207" s="856"/>
      <c r="JHB207" s="856"/>
      <c r="JHC207" s="856"/>
      <c r="JHD207" s="856"/>
      <c r="JHE207" s="856"/>
      <c r="JHF207" s="856"/>
      <c r="JHG207" s="856"/>
      <c r="JHH207" s="856"/>
      <c r="JHI207" s="856"/>
      <c r="JHJ207" s="856"/>
      <c r="JHK207" s="856"/>
      <c r="JHL207" s="856"/>
      <c r="JHM207" s="856"/>
      <c r="JHN207" s="856"/>
      <c r="JHO207" s="856"/>
      <c r="JHP207" s="856"/>
      <c r="JHQ207" s="856"/>
      <c r="JHR207" s="856"/>
      <c r="JHS207" s="856"/>
      <c r="JHT207" s="856"/>
      <c r="JHU207" s="856"/>
      <c r="JHV207" s="856"/>
      <c r="JHW207" s="856"/>
      <c r="JHX207" s="856"/>
      <c r="JHY207" s="856"/>
      <c r="JHZ207" s="856"/>
      <c r="JIA207" s="856"/>
      <c r="JIB207" s="856"/>
      <c r="JIC207" s="856"/>
      <c r="JID207" s="856"/>
      <c r="JIE207" s="856"/>
      <c r="JIF207" s="856"/>
      <c r="JIG207" s="856"/>
      <c r="JIH207" s="856"/>
      <c r="JII207" s="856"/>
      <c r="JIJ207" s="856"/>
      <c r="JIK207" s="856"/>
      <c r="JIL207" s="856"/>
      <c r="JIM207" s="856"/>
      <c r="JIN207" s="856"/>
      <c r="JIO207" s="856"/>
      <c r="JIP207" s="856"/>
      <c r="JIQ207" s="856"/>
      <c r="JIR207" s="856"/>
      <c r="JIS207" s="856"/>
      <c r="JIT207" s="856"/>
      <c r="JIU207" s="856"/>
      <c r="JIV207" s="856"/>
      <c r="JIW207" s="856"/>
      <c r="JIX207" s="856"/>
      <c r="JIY207" s="856"/>
      <c r="JIZ207" s="856"/>
      <c r="JJA207" s="856"/>
      <c r="JJB207" s="856"/>
      <c r="JJC207" s="856"/>
      <c r="JJD207" s="856"/>
      <c r="JJE207" s="856"/>
      <c r="JJF207" s="856"/>
      <c r="JJG207" s="856"/>
      <c r="JJH207" s="856"/>
      <c r="JJI207" s="856"/>
      <c r="JJJ207" s="856"/>
      <c r="JJK207" s="856"/>
      <c r="JJL207" s="856"/>
      <c r="JJM207" s="856"/>
      <c r="JJN207" s="856"/>
      <c r="JJO207" s="856"/>
      <c r="JJP207" s="856"/>
      <c r="JJQ207" s="856"/>
      <c r="JJR207" s="856"/>
      <c r="JJS207" s="856"/>
      <c r="JJT207" s="856"/>
      <c r="JJU207" s="856"/>
      <c r="JJV207" s="856"/>
      <c r="JJW207" s="856"/>
      <c r="JJX207" s="856"/>
      <c r="JJY207" s="856"/>
      <c r="JJZ207" s="856"/>
      <c r="JKA207" s="856"/>
      <c r="JKB207" s="856"/>
      <c r="JKC207" s="856"/>
      <c r="JKD207" s="856"/>
      <c r="JKE207" s="856"/>
      <c r="JKF207" s="856"/>
      <c r="JKG207" s="856"/>
      <c r="JKH207" s="856"/>
      <c r="JKI207" s="856"/>
      <c r="JKJ207" s="856"/>
      <c r="JKK207" s="856"/>
      <c r="JKL207" s="856"/>
      <c r="JKM207" s="856"/>
      <c r="JKN207" s="856"/>
      <c r="JKO207" s="856"/>
      <c r="JKP207" s="856"/>
      <c r="JKQ207" s="856"/>
      <c r="JKR207" s="856"/>
      <c r="JKS207" s="856"/>
      <c r="JKT207" s="856"/>
      <c r="JKU207" s="856"/>
      <c r="JKV207" s="856"/>
      <c r="JKW207" s="856"/>
      <c r="JKX207" s="856"/>
      <c r="JKY207" s="856"/>
      <c r="JKZ207" s="856"/>
      <c r="JLA207" s="856"/>
      <c r="JLB207" s="856"/>
      <c r="JLC207" s="856"/>
      <c r="JLD207" s="856"/>
      <c r="JLE207" s="856"/>
      <c r="JLF207" s="856"/>
      <c r="JLG207" s="856"/>
      <c r="JLH207" s="856"/>
      <c r="JLI207" s="856"/>
      <c r="JLJ207" s="856"/>
      <c r="JLK207" s="856"/>
      <c r="JLL207" s="856"/>
      <c r="JLM207" s="856"/>
      <c r="JLN207" s="856"/>
      <c r="JLO207" s="856"/>
      <c r="JLP207" s="856"/>
      <c r="JLQ207" s="856"/>
      <c r="JLR207" s="856"/>
      <c r="JLS207" s="856"/>
      <c r="JLT207" s="856"/>
      <c r="JLU207" s="856"/>
      <c r="JLV207" s="856"/>
      <c r="JLW207" s="856"/>
      <c r="JLX207" s="856"/>
      <c r="JLY207" s="856"/>
      <c r="JLZ207" s="856"/>
      <c r="JMA207" s="856"/>
      <c r="JMB207" s="856"/>
      <c r="JMC207" s="856"/>
      <c r="JMD207" s="856"/>
      <c r="JME207" s="856"/>
      <c r="JMF207" s="856"/>
      <c r="JMG207" s="856"/>
      <c r="JMH207" s="856"/>
      <c r="JMI207" s="856"/>
      <c r="JMJ207" s="856"/>
      <c r="JMK207" s="856"/>
      <c r="JML207" s="856"/>
      <c r="JMM207" s="856"/>
      <c r="JMN207" s="856"/>
      <c r="JMO207" s="856"/>
      <c r="JMP207" s="856"/>
      <c r="JMQ207" s="856"/>
      <c r="JMR207" s="856"/>
      <c r="JMS207" s="856"/>
      <c r="JMT207" s="856"/>
      <c r="JMU207" s="856"/>
      <c r="JMV207" s="856"/>
      <c r="JMW207" s="856"/>
      <c r="JMX207" s="856"/>
      <c r="JMY207" s="856"/>
      <c r="JMZ207" s="856"/>
      <c r="JNA207" s="856"/>
      <c r="JNB207" s="856"/>
      <c r="JNC207" s="856"/>
      <c r="JND207" s="856"/>
      <c r="JNE207" s="856"/>
      <c r="JNF207" s="856"/>
      <c r="JNG207" s="856"/>
      <c r="JNH207" s="856"/>
      <c r="JNI207" s="856"/>
      <c r="JNJ207" s="856"/>
      <c r="JNK207" s="856"/>
      <c r="JNL207" s="856"/>
      <c r="JNM207" s="856"/>
      <c r="JNN207" s="856"/>
      <c r="JNO207" s="856"/>
      <c r="JNP207" s="856"/>
      <c r="JNQ207" s="856"/>
      <c r="JNR207" s="856"/>
      <c r="JNS207" s="856"/>
      <c r="JNT207" s="856"/>
      <c r="JNU207" s="856"/>
      <c r="JNV207" s="856"/>
      <c r="JNW207" s="856"/>
      <c r="JNX207" s="856"/>
      <c r="JNY207" s="856"/>
      <c r="JNZ207" s="856"/>
      <c r="JOA207" s="856"/>
      <c r="JOB207" s="856"/>
      <c r="JOC207" s="856"/>
      <c r="JOD207" s="856"/>
      <c r="JOE207" s="856"/>
      <c r="JOF207" s="856"/>
      <c r="JOG207" s="856"/>
      <c r="JOH207" s="856"/>
      <c r="JOI207" s="856"/>
      <c r="JOJ207" s="856"/>
      <c r="JOK207" s="856"/>
      <c r="JOL207" s="856"/>
      <c r="JOM207" s="856"/>
      <c r="JON207" s="856"/>
      <c r="JOO207" s="856"/>
      <c r="JOP207" s="856"/>
      <c r="JOQ207" s="856"/>
      <c r="JOR207" s="856"/>
      <c r="JOS207" s="856"/>
      <c r="JOT207" s="856"/>
      <c r="JOU207" s="856"/>
      <c r="JOV207" s="856"/>
      <c r="JOW207" s="856"/>
      <c r="JOX207" s="856"/>
      <c r="JOY207" s="856"/>
      <c r="JOZ207" s="856"/>
      <c r="JPA207" s="856"/>
      <c r="JPB207" s="856"/>
      <c r="JPC207" s="856"/>
      <c r="JPD207" s="856"/>
      <c r="JPE207" s="856"/>
      <c r="JPF207" s="856"/>
      <c r="JPG207" s="856"/>
      <c r="JPH207" s="856"/>
      <c r="JPI207" s="856"/>
      <c r="JPJ207" s="856"/>
      <c r="JPK207" s="856"/>
      <c r="JPL207" s="856"/>
      <c r="JPM207" s="856"/>
      <c r="JPN207" s="856"/>
      <c r="JPO207" s="856"/>
      <c r="JPP207" s="856"/>
      <c r="JPQ207" s="856"/>
      <c r="JPR207" s="856"/>
      <c r="JPS207" s="856"/>
      <c r="JPT207" s="856"/>
      <c r="JPU207" s="856"/>
      <c r="JPV207" s="856"/>
      <c r="JPW207" s="856"/>
      <c r="JPX207" s="856"/>
      <c r="JPY207" s="856"/>
      <c r="JPZ207" s="856"/>
      <c r="JQA207" s="856"/>
      <c r="JQB207" s="856"/>
      <c r="JQC207" s="856"/>
      <c r="JQD207" s="856"/>
      <c r="JQE207" s="856"/>
      <c r="JQF207" s="856"/>
      <c r="JQG207" s="856"/>
      <c r="JQH207" s="856"/>
      <c r="JQI207" s="856"/>
      <c r="JQJ207" s="856"/>
      <c r="JQK207" s="856"/>
      <c r="JQL207" s="856"/>
      <c r="JQM207" s="856"/>
      <c r="JQN207" s="856"/>
      <c r="JQO207" s="856"/>
      <c r="JQP207" s="856"/>
      <c r="JQQ207" s="856"/>
      <c r="JQR207" s="856"/>
      <c r="JQS207" s="856"/>
      <c r="JQT207" s="856"/>
      <c r="JQU207" s="856"/>
      <c r="JQV207" s="856"/>
      <c r="JQW207" s="856"/>
      <c r="JQX207" s="856"/>
      <c r="JQY207" s="856"/>
      <c r="JQZ207" s="856"/>
      <c r="JRA207" s="856"/>
      <c r="JRB207" s="856"/>
      <c r="JRC207" s="856"/>
      <c r="JRD207" s="856"/>
      <c r="JRE207" s="856"/>
      <c r="JRF207" s="856"/>
      <c r="JRG207" s="856"/>
      <c r="JRH207" s="856"/>
      <c r="JRI207" s="856"/>
      <c r="JRJ207" s="856"/>
      <c r="JRK207" s="856"/>
      <c r="JRL207" s="856"/>
      <c r="JRM207" s="856"/>
      <c r="JRN207" s="856"/>
      <c r="JRO207" s="856"/>
      <c r="JRP207" s="856"/>
      <c r="JRQ207" s="856"/>
      <c r="JRR207" s="856"/>
      <c r="JRS207" s="856"/>
      <c r="JRT207" s="856"/>
      <c r="JRU207" s="856"/>
      <c r="JRV207" s="856"/>
      <c r="JRW207" s="856"/>
      <c r="JRX207" s="856"/>
      <c r="JRY207" s="856"/>
      <c r="JRZ207" s="856"/>
      <c r="JSA207" s="856"/>
      <c r="JSB207" s="856"/>
      <c r="JSC207" s="856"/>
      <c r="JSD207" s="856"/>
      <c r="JSE207" s="856"/>
      <c r="JSF207" s="856"/>
      <c r="JSG207" s="856"/>
      <c r="JSH207" s="856"/>
      <c r="JSI207" s="856"/>
      <c r="JSJ207" s="856"/>
      <c r="JSK207" s="856"/>
      <c r="JSL207" s="856"/>
      <c r="JSM207" s="856"/>
      <c r="JSN207" s="856"/>
      <c r="JSO207" s="856"/>
      <c r="JSP207" s="856"/>
      <c r="JSQ207" s="856"/>
      <c r="JSR207" s="856"/>
      <c r="JSS207" s="856"/>
      <c r="JST207" s="856"/>
      <c r="JSU207" s="856"/>
      <c r="JSV207" s="856"/>
      <c r="JSW207" s="856"/>
      <c r="JSX207" s="856"/>
      <c r="JSY207" s="856"/>
      <c r="JSZ207" s="856"/>
      <c r="JTA207" s="856"/>
      <c r="JTB207" s="856"/>
      <c r="JTC207" s="856"/>
      <c r="JTD207" s="856"/>
      <c r="JTE207" s="856"/>
      <c r="JTF207" s="856"/>
      <c r="JTG207" s="856"/>
      <c r="JTH207" s="856"/>
      <c r="JTI207" s="856"/>
      <c r="JTJ207" s="856"/>
      <c r="JTK207" s="856"/>
      <c r="JTL207" s="856"/>
      <c r="JTM207" s="856"/>
      <c r="JTN207" s="856"/>
      <c r="JTO207" s="856"/>
      <c r="JTP207" s="856"/>
      <c r="JTQ207" s="856"/>
      <c r="JTR207" s="856"/>
      <c r="JTS207" s="856"/>
      <c r="JTT207" s="856"/>
      <c r="JTU207" s="856"/>
      <c r="JTV207" s="856"/>
      <c r="JTW207" s="856"/>
      <c r="JTX207" s="856"/>
      <c r="JTY207" s="856"/>
      <c r="JTZ207" s="856"/>
      <c r="JUA207" s="856"/>
      <c r="JUB207" s="856"/>
      <c r="JUC207" s="856"/>
      <c r="JUD207" s="856"/>
      <c r="JUE207" s="856"/>
      <c r="JUF207" s="856"/>
      <c r="JUG207" s="856"/>
      <c r="JUH207" s="856"/>
      <c r="JUI207" s="856"/>
      <c r="JUJ207" s="856"/>
      <c r="JUK207" s="856"/>
      <c r="JUL207" s="856"/>
      <c r="JUM207" s="856"/>
      <c r="JUN207" s="856"/>
      <c r="JUO207" s="856"/>
      <c r="JUP207" s="856"/>
      <c r="JUQ207" s="856"/>
      <c r="JUR207" s="856"/>
      <c r="JUS207" s="856"/>
      <c r="JUT207" s="856"/>
      <c r="JUU207" s="856"/>
      <c r="JUV207" s="856"/>
      <c r="JUW207" s="856"/>
      <c r="JUX207" s="856"/>
      <c r="JUY207" s="856"/>
      <c r="JUZ207" s="856"/>
      <c r="JVA207" s="856"/>
      <c r="JVB207" s="856"/>
      <c r="JVC207" s="856"/>
      <c r="JVD207" s="856"/>
      <c r="JVE207" s="856"/>
      <c r="JVF207" s="856"/>
      <c r="JVG207" s="856"/>
      <c r="JVH207" s="856"/>
      <c r="JVI207" s="856"/>
      <c r="JVJ207" s="856"/>
      <c r="JVK207" s="856"/>
      <c r="JVL207" s="856"/>
      <c r="JVM207" s="856"/>
      <c r="JVN207" s="856"/>
      <c r="JVO207" s="856"/>
      <c r="JVP207" s="856"/>
      <c r="JVQ207" s="856"/>
      <c r="JVR207" s="856"/>
      <c r="JVS207" s="856"/>
      <c r="JVT207" s="856"/>
      <c r="JVU207" s="856"/>
      <c r="JVV207" s="856"/>
      <c r="JVW207" s="856"/>
      <c r="JVX207" s="856"/>
      <c r="JVY207" s="856"/>
      <c r="JVZ207" s="856"/>
      <c r="JWA207" s="856"/>
      <c r="JWB207" s="856"/>
      <c r="JWC207" s="856"/>
      <c r="JWD207" s="856"/>
      <c r="JWE207" s="856"/>
      <c r="JWF207" s="856"/>
      <c r="JWG207" s="856"/>
      <c r="JWH207" s="856"/>
      <c r="JWI207" s="856"/>
      <c r="JWJ207" s="856"/>
      <c r="JWK207" s="856"/>
      <c r="JWL207" s="856"/>
      <c r="JWM207" s="856"/>
      <c r="JWN207" s="856"/>
      <c r="JWO207" s="856"/>
      <c r="JWP207" s="856"/>
      <c r="JWQ207" s="856"/>
      <c r="JWR207" s="856"/>
      <c r="JWS207" s="856"/>
      <c r="JWT207" s="856"/>
      <c r="JWU207" s="856"/>
      <c r="JWV207" s="856"/>
      <c r="JWW207" s="856"/>
      <c r="JWX207" s="856"/>
      <c r="JWY207" s="856"/>
      <c r="JWZ207" s="856"/>
      <c r="JXA207" s="856"/>
      <c r="JXB207" s="856"/>
      <c r="JXC207" s="856"/>
      <c r="JXD207" s="856"/>
      <c r="JXE207" s="856"/>
      <c r="JXF207" s="856"/>
      <c r="JXG207" s="856"/>
      <c r="JXH207" s="856"/>
      <c r="JXI207" s="856"/>
      <c r="JXJ207" s="856"/>
      <c r="JXK207" s="856"/>
      <c r="JXL207" s="856"/>
      <c r="JXM207" s="856"/>
      <c r="JXN207" s="856"/>
      <c r="JXO207" s="856"/>
      <c r="JXP207" s="856"/>
      <c r="JXQ207" s="856"/>
      <c r="JXR207" s="856"/>
      <c r="JXS207" s="856"/>
      <c r="JXT207" s="856"/>
      <c r="JXU207" s="856"/>
      <c r="JXV207" s="856"/>
      <c r="JXW207" s="856"/>
      <c r="JXX207" s="856"/>
      <c r="JXY207" s="856"/>
      <c r="JXZ207" s="856"/>
      <c r="JYA207" s="856"/>
      <c r="JYB207" s="856"/>
      <c r="JYC207" s="856"/>
      <c r="JYD207" s="856"/>
      <c r="JYE207" s="856"/>
      <c r="JYF207" s="856"/>
      <c r="JYG207" s="856"/>
      <c r="JYH207" s="856"/>
      <c r="JYI207" s="856"/>
      <c r="JYJ207" s="856"/>
      <c r="JYK207" s="856"/>
      <c r="JYL207" s="856"/>
      <c r="JYM207" s="856"/>
      <c r="JYN207" s="856"/>
      <c r="JYO207" s="856"/>
      <c r="JYP207" s="856"/>
      <c r="JYQ207" s="856"/>
      <c r="JYR207" s="856"/>
      <c r="JYS207" s="856"/>
      <c r="JYT207" s="856"/>
      <c r="JYU207" s="856"/>
      <c r="JYV207" s="856"/>
      <c r="JYW207" s="856"/>
      <c r="JYX207" s="856"/>
      <c r="JYY207" s="856"/>
      <c r="JYZ207" s="856"/>
      <c r="JZA207" s="856"/>
      <c r="JZB207" s="856"/>
      <c r="JZC207" s="856"/>
      <c r="JZD207" s="856"/>
      <c r="JZE207" s="856"/>
      <c r="JZF207" s="856"/>
      <c r="JZG207" s="856"/>
      <c r="JZH207" s="856"/>
      <c r="JZI207" s="856"/>
      <c r="JZJ207" s="856"/>
      <c r="JZK207" s="856"/>
      <c r="JZL207" s="856"/>
      <c r="JZM207" s="856"/>
      <c r="JZN207" s="856"/>
      <c r="JZO207" s="856"/>
      <c r="JZP207" s="856"/>
      <c r="JZQ207" s="856"/>
      <c r="JZR207" s="856"/>
      <c r="JZS207" s="856"/>
      <c r="JZT207" s="856"/>
      <c r="JZU207" s="856"/>
      <c r="JZV207" s="856"/>
      <c r="JZW207" s="856"/>
      <c r="JZX207" s="856"/>
      <c r="JZY207" s="856"/>
      <c r="JZZ207" s="856"/>
      <c r="KAA207" s="856"/>
      <c r="KAB207" s="856"/>
      <c r="KAC207" s="856"/>
      <c r="KAD207" s="856"/>
      <c r="KAE207" s="856"/>
      <c r="KAF207" s="856"/>
      <c r="KAG207" s="856"/>
      <c r="KAH207" s="856"/>
      <c r="KAI207" s="856"/>
      <c r="KAJ207" s="856"/>
      <c r="KAK207" s="856"/>
      <c r="KAL207" s="856"/>
      <c r="KAM207" s="856"/>
      <c r="KAN207" s="856"/>
      <c r="KAO207" s="856"/>
      <c r="KAP207" s="856"/>
      <c r="KAQ207" s="856"/>
      <c r="KAR207" s="856"/>
      <c r="KAS207" s="856"/>
      <c r="KAT207" s="856"/>
      <c r="KAU207" s="856"/>
      <c r="KAV207" s="856"/>
      <c r="KAW207" s="856"/>
      <c r="KAX207" s="856"/>
      <c r="KAY207" s="856"/>
      <c r="KAZ207" s="856"/>
      <c r="KBA207" s="856"/>
      <c r="KBB207" s="856"/>
      <c r="KBC207" s="856"/>
      <c r="KBD207" s="856"/>
      <c r="KBE207" s="856"/>
      <c r="KBF207" s="856"/>
      <c r="KBG207" s="856"/>
      <c r="KBH207" s="856"/>
      <c r="KBI207" s="856"/>
      <c r="KBJ207" s="856"/>
      <c r="KBK207" s="856"/>
      <c r="KBL207" s="856"/>
      <c r="KBM207" s="856"/>
      <c r="KBN207" s="856"/>
      <c r="KBO207" s="856"/>
      <c r="KBP207" s="856"/>
      <c r="KBQ207" s="856"/>
      <c r="KBR207" s="856"/>
      <c r="KBS207" s="856"/>
      <c r="KBT207" s="856"/>
      <c r="KBU207" s="856"/>
      <c r="KBV207" s="856"/>
      <c r="KBW207" s="856"/>
      <c r="KBX207" s="856"/>
      <c r="KBY207" s="856"/>
      <c r="KBZ207" s="856"/>
      <c r="KCA207" s="856"/>
      <c r="KCB207" s="856"/>
      <c r="KCC207" s="856"/>
      <c r="KCD207" s="856"/>
      <c r="KCE207" s="856"/>
      <c r="KCF207" s="856"/>
      <c r="KCG207" s="856"/>
      <c r="KCH207" s="856"/>
      <c r="KCI207" s="856"/>
      <c r="KCJ207" s="856"/>
      <c r="KCK207" s="856"/>
      <c r="KCL207" s="856"/>
      <c r="KCM207" s="856"/>
      <c r="KCN207" s="856"/>
      <c r="KCO207" s="856"/>
      <c r="KCP207" s="856"/>
      <c r="KCQ207" s="856"/>
      <c r="KCR207" s="856"/>
      <c r="KCS207" s="856"/>
      <c r="KCT207" s="856"/>
      <c r="KCU207" s="856"/>
      <c r="KCV207" s="856"/>
      <c r="KCW207" s="856"/>
      <c r="KCX207" s="856"/>
      <c r="KCY207" s="856"/>
      <c r="KCZ207" s="856"/>
      <c r="KDA207" s="856"/>
      <c r="KDB207" s="856"/>
      <c r="KDC207" s="856"/>
      <c r="KDD207" s="856"/>
      <c r="KDE207" s="856"/>
      <c r="KDF207" s="856"/>
      <c r="KDG207" s="856"/>
      <c r="KDH207" s="856"/>
      <c r="KDI207" s="856"/>
      <c r="KDJ207" s="856"/>
      <c r="KDK207" s="856"/>
      <c r="KDL207" s="856"/>
      <c r="KDM207" s="856"/>
      <c r="KDN207" s="856"/>
      <c r="KDO207" s="856"/>
      <c r="KDP207" s="856"/>
      <c r="KDQ207" s="856"/>
      <c r="KDR207" s="856"/>
      <c r="KDS207" s="856"/>
      <c r="KDT207" s="856"/>
      <c r="KDU207" s="856"/>
      <c r="KDV207" s="856"/>
      <c r="KDW207" s="856"/>
      <c r="KDX207" s="856"/>
      <c r="KDY207" s="856"/>
      <c r="KDZ207" s="856"/>
      <c r="KEA207" s="856"/>
      <c r="KEB207" s="856"/>
      <c r="KEC207" s="856"/>
      <c r="KED207" s="856"/>
      <c r="KEE207" s="856"/>
      <c r="KEF207" s="856"/>
      <c r="KEG207" s="856"/>
      <c r="KEH207" s="856"/>
      <c r="KEI207" s="856"/>
      <c r="KEJ207" s="856"/>
      <c r="KEK207" s="856"/>
      <c r="KEL207" s="856"/>
      <c r="KEM207" s="856"/>
      <c r="KEN207" s="856"/>
      <c r="KEO207" s="856"/>
      <c r="KEP207" s="856"/>
      <c r="KEQ207" s="856"/>
      <c r="KER207" s="856"/>
      <c r="KES207" s="856"/>
      <c r="KET207" s="856"/>
      <c r="KEU207" s="856"/>
      <c r="KEV207" s="856"/>
      <c r="KEW207" s="856"/>
      <c r="KEX207" s="856"/>
      <c r="KEY207" s="856"/>
      <c r="KEZ207" s="856"/>
      <c r="KFA207" s="856"/>
      <c r="KFB207" s="856"/>
      <c r="KFC207" s="856"/>
      <c r="KFD207" s="856"/>
      <c r="KFE207" s="856"/>
      <c r="KFF207" s="856"/>
      <c r="KFG207" s="856"/>
      <c r="KFH207" s="856"/>
      <c r="KFI207" s="856"/>
      <c r="KFJ207" s="856"/>
      <c r="KFK207" s="856"/>
      <c r="KFL207" s="856"/>
      <c r="KFM207" s="856"/>
      <c r="KFN207" s="856"/>
      <c r="KFO207" s="856"/>
      <c r="KFP207" s="856"/>
      <c r="KFQ207" s="856"/>
      <c r="KFR207" s="856"/>
      <c r="KFS207" s="856"/>
      <c r="KFT207" s="856"/>
      <c r="KFU207" s="856"/>
      <c r="KFV207" s="856"/>
      <c r="KFW207" s="856"/>
      <c r="KFX207" s="856"/>
      <c r="KFY207" s="856"/>
      <c r="KFZ207" s="856"/>
      <c r="KGA207" s="856"/>
      <c r="KGB207" s="856"/>
      <c r="KGC207" s="856"/>
      <c r="KGD207" s="856"/>
      <c r="KGE207" s="856"/>
      <c r="KGF207" s="856"/>
      <c r="KGG207" s="856"/>
      <c r="KGH207" s="856"/>
      <c r="KGI207" s="856"/>
      <c r="KGJ207" s="856"/>
      <c r="KGK207" s="856"/>
      <c r="KGL207" s="856"/>
      <c r="KGM207" s="856"/>
      <c r="KGN207" s="856"/>
      <c r="KGO207" s="856"/>
      <c r="KGP207" s="856"/>
      <c r="KGQ207" s="856"/>
      <c r="KGR207" s="856"/>
      <c r="KGS207" s="856"/>
      <c r="KGT207" s="856"/>
      <c r="KGU207" s="856"/>
      <c r="KGV207" s="856"/>
      <c r="KGW207" s="856"/>
      <c r="KGX207" s="856"/>
      <c r="KGY207" s="856"/>
      <c r="KGZ207" s="856"/>
      <c r="KHA207" s="856"/>
      <c r="KHB207" s="856"/>
      <c r="KHC207" s="856"/>
      <c r="KHD207" s="856"/>
      <c r="KHE207" s="856"/>
      <c r="KHF207" s="856"/>
      <c r="KHG207" s="856"/>
      <c r="KHH207" s="856"/>
      <c r="KHI207" s="856"/>
      <c r="KHJ207" s="856"/>
      <c r="KHK207" s="856"/>
      <c r="KHL207" s="856"/>
      <c r="KHM207" s="856"/>
      <c r="KHN207" s="856"/>
      <c r="KHO207" s="856"/>
      <c r="KHP207" s="856"/>
      <c r="KHQ207" s="856"/>
      <c r="KHR207" s="856"/>
      <c r="KHS207" s="856"/>
      <c r="KHT207" s="856"/>
      <c r="KHU207" s="856"/>
      <c r="KHV207" s="856"/>
      <c r="KHW207" s="856"/>
      <c r="KHX207" s="856"/>
      <c r="KHY207" s="856"/>
      <c r="KHZ207" s="856"/>
      <c r="KIA207" s="856"/>
      <c r="KIB207" s="856"/>
      <c r="KIC207" s="856"/>
      <c r="KID207" s="856"/>
      <c r="KIE207" s="856"/>
      <c r="KIF207" s="856"/>
      <c r="KIG207" s="856"/>
      <c r="KIH207" s="856"/>
      <c r="KII207" s="856"/>
      <c r="KIJ207" s="856"/>
      <c r="KIK207" s="856"/>
      <c r="KIL207" s="856"/>
      <c r="KIM207" s="856"/>
      <c r="KIN207" s="856"/>
      <c r="KIO207" s="856"/>
      <c r="KIP207" s="856"/>
      <c r="KIQ207" s="856"/>
      <c r="KIR207" s="856"/>
      <c r="KIS207" s="856"/>
      <c r="KIT207" s="856"/>
      <c r="KIU207" s="856"/>
      <c r="KIV207" s="856"/>
      <c r="KIW207" s="856"/>
      <c r="KIX207" s="856"/>
      <c r="KIY207" s="856"/>
      <c r="KIZ207" s="856"/>
      <c r="KJA207" s="856"/>
      <c r="KJB207" s="856"/>
      <c r="KJC207" s="856"/>
      <c r="KJD207" s="856"/>
      <c r="KJE207" s="856"/>
      <c r="KJF207" s="856"/>
      <c r="KJG207" s="856"/>
      <c r="KJH207" s="856"/>
      <c r="KJI207" s="856"/>
      <c r="KJJ207" s="856"/>
      <c r="KJK207" s="856"/>
      <c r="KJL207" s="856"/>
      <c r="KJM207" s="856"/>
      <c r="KJN207" s="856"/>
      <c r="KJO207" s="856"/>
      <c r="KJP207" s="856"/>
      <c r="KJQ207" s="856"/>
      <c r="KJR207" s="856"/>
      <c r="KJS207" s="856"/>
      <c r="KJT207" s="856"/>
      <c r="KJU207" s="856"/>
      <c r="KJV207" s="856"/>
      <c r="KJW207" s="856"/>
      <c r="KJX207" s="856"/>
      <c r="KJY207" s="856"/>
      <c r="KJZ207" s="856"/>
      <c r="KKA207" s="856"/>
      <c r="KKB207" s="856"/>
      <c r="KKC207" s="856"/>
      <c r="KKD207" s="856"/>
      <c r="KKE207" s="856"/>
      <c r="KKF207" s="856"/>
      <c r="KKG207" s="856"/>
      <c r="KKH207" s="856"/>
      <c r="KKI207" s="856"/>
      <c r="KKJ207" s="856"/>
      <c r="KKK207" s="856"/>
      <c r="KKL207" s="856"/>
      <c r="KKM207" s="856"/>
      <c r="KKN207" s="856"/>
      <c r="KKO207" s="856"/>
      <c r="KKP207" s="856"/>
      <c r="KKQ207" s="856"/>
      <c r="KKR207" s="856"/>
      <c r="KKS207" s="856"/>
      <c r="KKT207" s="856"/>
      <c r="KKU207" s="856"/>
      <c r="KKV207" s="856"/>
      <c r="KKW207" s="856"/>
      <c r="KKX207" s="856"/>
      <c r="KKY207" s="856"/>
      <c r="KKZ207" s="856"/>
      <c r="KLA207" s="856"/>
      <c r="KLB207" s="856"/>
      <c r="KLC207" s="856"/>
      <c r="KLD207" s="856"/>
      <c r="KLE207" s="856"/>
      <c r="KLF207" s="856"/>
      <c r="KLG207" s="856"/>
      <c r="KLH207" s="856"/>
      <c r="KLI207" s="856"/>
      <c r="KLJ207" s="856"/>
      <c r="KLK207" s="856"/>
      <c r="KLL207" s="856"/>
      <c r="KLM207" s="856"/>
      <c r="KLN207" s="856"/>
      <c r="KLO207" s="856"/>
      <c r="KLP207" s="856"/>
      <c r="KLQ207" s="856"/>
      <c r="KLR207" s="856"/>
      <c r="KLS207" s="856"/>
      <c r="KLT207" s="856"/>
      <c r="KLU207" s="856"/>
      <c r="KLV207" s="856"/>
      <c r="KLW207" s="856"/>
      <c r="KLX207" s="856"/>
      <c r="KLY207" s="856"/>
      <c r="KLZ207" s="856"/>
      <c r="KMA207" s="856"/>
      <c r="KMB207" s="856"/>
      <c r="KMC207" s="856"/>
      <c r="KMD207" s="856"/>
      <c r="KME207" s="856"/>
      <c r="KMF207" s="856"/>
      <c r="KMG207" s="856"/>
      <c r="KMH207" s="856"/>
      <c r="KMI207" s="856"/>
      <c r="KMJ207" s="856"/>
      <c r="KMK207" s="856"/>
      <c r="KML207" s="856"/>
      <c r="KMM207" s="856"/>
      <c r="KMN207" s="856"/>
      <c r="KMO207" s="856"/>
      <c r="KMP207" s="856"/>
      <c r="KMQ207" s="856"/>
      <c r="KMR207" s="856"/>
      <c r="KMS207" s="856"/>
      <c r="KMT207" s="856"/>
      <c r="KMU207" s="856"/>
      <c r="KMV207" s="856"/>
      <c r="KMW207" s="856"/>
      <c r="KMX207" s="856"/>
      <c r="KMY207" s="856"/>
      <c r="KMZ207" s="856"/>
      <c r="KNA207" s="856"/>
      <c r="KNB207" s="856"/>
      <c r="KNC207" s="856"/>
      <c r="KND207" s="856"/>
      <c r="KNE207" s="856"/>
      <c r="KNF207" s="856"/>
      <c r="KNG207" s="856"/>
      <c r="KNH207" s="856"/>
      <c r="KNI207" s="856"/>
      <c r="KNJ207" s="856"/>
      <c r="KNK207" s="856"/>
      <c r="KNL207" s="856"/>
      <c r="KNM207" s="856"/>
      <c r="KNN207" s="856"/>
      <c r="KNO207" s="856"/>
      <c r="KNP207" s="856"/>
      <c r="KNQ207" s="856"/>
      <c r="KNR207" s="856"/>
      <c r="KNS207" s="856"/>
      <c r="KNT207" s="856"/>
      <c r="KNU207" s="856"/>
      <c r="KNV207" s="856"/>
      <c r="KNW207" s="856"/>
      <c r="KNX207" s="856"/>
      <c r="KNY207" s="856"/>
      <c r="KNZ207" s="856"/>
      <c r="KOA207" s="856"/>
      <c r="KOB207" s="856"/>
      <c r="KOC207" s="856"/>
      <c r="KOD207" s="856"/>
      <c r="KOE207" s="856"/>
      <c r="KOF207" s="856"/>
      <c r="KOG207" s="856"/>
      <c r="KOH207" s="856"/>
      <c r="KOI207" s="856"/>
      <c r="KOJ207" s="856"/>
      <c r="KOK207" s="856"/>
      <c r="KOL207" s="856"/>
      <c r="KOM207" s="856"/>
      <c r="KON207" s="856"/>
      <c r="KOO207" s="856"/>
      <c r="KOP207" s="856"/>
      <c r="KOQ207" s="856"/>
      <c r="KOR207" s="856"/>
      <c r="KOS207" s="856"/>
      <c r="KOT207" s="856"/>
      <c r="KOU207" s="856"/>
      <c r="KOV207" s="856"/>
      <c r="KOW207" s="856"/>
      <c r="KOX207" s="856"/>
      <c r="KOY207" s="856"/>
      <c r="KOZ207" s="856"/>
      <c r="KPA207" s="856"/>
      <c r="KPB207" s="856"/>
      <c r="KPC207" s="856"/>
      <c r="KPD207" s="856"/>
      <c r="KPE207" s="856"/>
      <c r="KPF207" s="856"/>
      <c r="KPG207" s="856"/>
      <c r="KPH207" s="856"/>
      <c r="KPI207" s="856"/>
      <c r="KPJ207" s="856"/>
      <c r="KPK207" s="856"/>
      <c r="KPL207" s="856"/>
      <c r="KPM207" s="856"/>
      <c r="KPN207" s="856"/>
      <c r="KPO207" s="856"/>
      <c r="KPP207" s="856"/>
      <c r="KPQ207" s="856"/>
      <c r="KPR207" s="856"/>
      <c r="KPS207" s="856"/>
      <c r="KPT207" s="856"/>
      <c r="KPU207" s="856"/>
      <c r="KPV207" s="856"/>
      <c r="KPW207" s="856"/>
      <c r="KPX207" s="856"/>
      <c r="KPY207" s="856"/>
      <c r="KPZ207" s="856"/>
      <c r="KQA207" s="856"/>
      <c r="KQB207" s="856"/>
      <c r="KQC207" s="856"/>
      <c r="KQD207" s="856"/>
      <c r="KQE207" s="856"/>
      <c r="KQF207" s="856"/>
      <c r="KQG207" s="856"/>
      <c r="KQH207" s="856"/>
      <c r="KQI207" s="856"/>
      <c r="KQJ207" s="856"/>
      <c r="KQK207" s="856"/>
      <c r="KQL207" s="856"/>
      <c r="KQM207" s="856"/>
      <c r="KQN207" s="856"/>
      <c r="KQO207" s="856"/>
      <c r="KQP207" s="856"/>
      <c r="KQQ207" s="856"/>
      <c r="KQR207" s="856"/>
      <c r="KQS207" s="856"/>
      <c r="KQT207" s="856"/>
      <c r="KQU207" s="856"/>
      <c r="KQV207" s="856"/>
      <c r="KQW207" s="856"/>
      <c r="KQX207" s="856"/>
      <c r="KQY207" s="856"/>
      <c r="KQZ207" s="856"/>
      <c r="KRA207" s="856"/>
      <c r="KRB207" s="856"/>
      <c r="KRC207" s="856"/>
      <c r="KRD207" s="856"/>
      <c r="KRE207" s="856"/>
      <c r="KRF207" s="856"/>
      <c r="KRG207" s="856"/>
      <c r="KRH207" s="856"/>
      <c r="KRI207" s="856"/>
      <c r="KRJ207" s="856"/>
      <c r="KRK207" s="856"/>
      <c r="KRL207" s="856"/>
      <c r="KRM207" s="856"/>
      <c r="KRN207" s="856"/>
      <c r="KRO207" s="856"/>
      <c r="KRP207" s="856"/>
      <c r="KRQ207" s="856"/>
      <c r="KRR207" s="856"/>
      <c r="KRS207" s="856"/>
      <c r="KRT207" s="856"/>
      <c r="KRU207" s="856"/>
      <c r="KRV207" s="856"/>
      <c r="KRW207" s="856"/>
      <c r="KRX207" s="856"/>
      <c r="KRY207" s="856"/>
      <c r="KRZ207" s="856"/>
      <c r="KSA207" s="856"/>
      <c r="KSB207" s="856"/>
      <c r="KSC207" s="856"/>
      <c r="KSD207" s="856"/>
      <c r="KSE207" s="856"/>
      <c r="KSF207" s="856"/>
      <c r="KSG207" s="856"/>
      <c r="KSH207" s="856"/>
      <c r="KSI207" s="856"/>
      <c r="KSJ207" s="856"/>
      <c r="KSK207" s="856"/>
      <c r="KSL207" s="856"/>
      <c r="KSM207" s="856"/>
      <c r="KSN207" s="856"/>
      <c r="KSO207" s="856"/>
      <c r="KSP207" s="856"/>
      <c r="KSQ207" s="856"/>
      <c r="KSR207" s="856"/>
      <c r="KSS207" s="856"/>
      <c r="KST207" s="856"/>
      <c r="KSU207" s="856"/>
      <c r="KSV207" s="856"/>
      <c r="KSW207" s="856"/>
      <c r="KSX207" s="856"/>
      <c r="KSY207" s="856"/>
      <c r="KSZ207" s="856"/>
      <c r="KTA207" s="856"/>
      <c r="KTB207" s="856"/>
      <c r="KTC207" s="856"/>
      <c r="KTD207" s="856"/>
      <c r="KTE207" s="856"/>
      <c r="KTF207" s="856"/>
      <c r="KTG207" s="856"/>
      <c r="KTH207" s="856"/>
      <c r="KTI207" s="856"/>
      <c r="KTJ207" s="856"/>
      <c r="KTK207" s="856"/>
      <c r="KTL207" s="856"/>
      <c r="KTM207" s="856"/>
      <c r="KTN207" s="856"/>
      <c r="KTO207" s="856"/>
      <c r="KTP207" s="856"/>
      <c r="KTQ207" s="856"/>
      <c r="KTR207" s="856"/>
      <c r="KTS207" s="856"/>
      <c r="KTT207" s="856"/>
      <c r="KTU207" s="856"/>
      <c r="KTV207" s="856"/>
      <c r="KTW207" s="856"/>
      <c r="KTX207" s="856"/>
      <c r="KTY207" s="856"/>
      <c r="KTZ207" s="856"/>
      <c r="KUA207" s="856"/>
      <c r="KUB207" s="856"/>
      <c r="KUC207" s="856"/>
      <c r="KUD207" s="856"/>
      <c r="KUE207" s="856"/>
      <c r="KUF207" s="856"/>
      <c r="KUG207" s="856"/>
      <c r="KUH207" s="856"/>
      <c r="KUI207" s="856"/>
      <c r="KUJ207" s="856"/>
      <c r="KUK207" s="856"/>
      <c r="KUL207" s="856"/>
      <c r="KUM207" s="856"/>
      <c r="KUN207" s="856"/>
      <c r="KUO207" s="856"/>
      <c r="KUP207" s="856"/>
      <c r="KUQ207" s="856"/>
      <c r="KUR207" s="856"/>
      <c r="KUS207" s="856"/>
      <c r="KUT207" s="856"/>
      <c r="KUU207" s="856"/>
      <c r="KUV207" s="856"/>
      <c r="KUW207" s="856"/>
      <c r="KUX207" s="856"/>
      <c r="KUY207" s="856"/>
      <c r="KUZ207" s="856"/>
      <c r="KVA207" s="856"/>
      <c r="KVB207" s="856"/>
      <c r="KVC207" s="856"/>
      <c r="KVD207" s="856"/>
      <c r="KVE207" s="856"/>
      <c r="KVF207" s="856"/>
      <c r="KVG207" s="856"/>
      <c r="KVH207" s="856"/>
      <c r="KVI207" s="856"/>
      <c r="KVJ207" s="856"/>
      <c r="KVK207" s="856"/>
      <c r="KVL207" s="856"/>
      <c r="KVM207" s="856"/>
      <c r="KVN207" s="856"/>
      <c r="KVO207" s="856"/>
      <c r="KVP207" s="856"/>
      <c r="KVQ207" s="856"/>
      <c r="KVR207" s="856"/>
      <c r="KVS207" s="856"/>
      <c r="KVT207" s="856"/>
      <c r="KVU207" s="856"/>
      <c r="KVV207" s="856"/>
      <c r="KVW207" s="856"/>
      <c r="KVX207" s="856"/>
      <c r="KVY207" s="856"/>
      <c r="KVZ207" s="856"/>
      <c r="KWA207" s="856"/>
      <c r="KWB207" s="856"/>
      <c r="KWC207" s="856"/>
      <c r="KWD207" s="856"/>
      <c r="KWE207" s="856"/>
      <c r="KWF207" s="856"/>
      <c r="KWG207" s="856"/>
      <c r="KWH207" s="856"/>
      <c r="KWI207" s="856"/>
      <c r="KWJ207" s="856"/>
      <c r="KWK207" s="856"/>
      <c r="KWL207" s="856"/>
      <c r="KWM207" s="856"/>
      <c r="KWN207" s="856"/>
      <c r="KWO207" s="856"/>
      <c r="KWP207" s="856"/>
      <c r="KWQ207" s="856"/>
      <c r="KWR207" s="856"/>
      <c r="KWS207" s="856"/>
      <c r="KWT207" s="856"/>
      <c r="KWU207" s="856"/>
      <c r="KWV207" s="856"/>
      <c r="KWW207" s="856"/>
      <c r="KWX207" s="856"/>
      <c r="KWY207" s="856"/>
      <c r="KWZ207" s="856"/>
      <c r="KXA207" s="856"/>
      <c r="KXB207" s="856"/>
      <c r="KXC207" s="856"/>
      <c r="KXD207" s="856"/>
      <c r="KXE207" s="856"/>
      <c r="KXF207" s="856"/>
      <c r="KXG207" s="856"/>
      <c r="KXH207" s="856"/>
      <c r="KXI207" s="856"/>
      <c r="KXJ207" s="856"/>
      <c r="KXK207" s="856"/>
      <c r="KXL207" s="856"/>
      <c r="KXM207" s="856"/>
      <c r="KXN207" s="856"/>
      <c r="KXO207" s="856"/>
      <c r="KXP207" s="856"/>
      <c r="KXQ207" s="856"/>
      <c r="KXR207" s="856"/>
      <c r="KXS207" s="856"/>
      <c r="KXT207" s="856"/>
      <c r="KXU207" s="856"/>
      <c r="KXV207" s="856"/>
      <c r="KXW207" s="856"/>
      <c r="KXX207" s="856"/>
      <c r="KXY207" s="856"/>
      <c r="KXZ207" s="856"/>
      <c r="KYA207" s="856"/>
      <c r="KYB207" s="856"/>
      <c r="KYC207" s="856"/>
      <c r="KYD207" s="856"/>
      <c r="KYE207" s="856"/>
      <c r="KYF207" s="856"/>
      <c r="KYG207" s="856"/>
      <c r="KYH207" s="856"/>
      <c r="KYI207" s="856"/>
      <c r="KYJ207" s="856"/>
      <c r="KYK207" s="856"/>
      <c r="KYL207" s="856"/>
      <c r="KYM207" s="856"/>
      <c r="KYN207" s="856"/>
      <c r="KYO207" s="856"/>
      <c r="KYP207" s="856"/>
      <c r="KYQ207" s="856"/>
      <c r="KYR207" s="856"/>
      <c r="KYS207" s="856"/>
      <c r="KYT207" s="856"/>
      <c r="KYU207" s="856"/>
      <c r="KYV207" s="856"/>
      <c r="KYW207" s="856"/>
      <c r="KYX207" s="856"/>
      <c r="KYY207" s="856"/>
      <c r="KYZ207" s="856"/>
      <c r="KZA207" s="856"/>
      <c r="KZB207" s="856"/>
      <c r="KZC207" s="856"/>
      <c r="KZD207" s="856"/>
      <c r="KZE207" s="856"/>
      <c r="KZF207" s="856"/>
      <c r="KZG207" s="856"/>
      <c r="KZH207" s="856"/>
      <c r="KZI207" s="856"/>
      <c r="KZJ207" s="856"/>
      <c r="KZK207" s="856"/>
      <c r="KZL207" s="856"/>
      <c r="KZM207" s="856"/>
      <c r="KZN207" s="856"/>
      <c r="KZO207" s="856"/>
      <c r="KZP207" s="856"/>
      <c r="KZQ207" s="856"/>
      <c r="KZR207" s="856"/>
      <c r="KZS207" s="856"/>
      <c r="KZT207" s="856"/>
      <c r="KZU207" s="856"/>
      <c r="KZV207" s="856"/>
      <c r="KZW207" s="856"/>
      <c r="KZX207" s="856"/>
      <c r="KZY207" s="856"/>
      <c r="KZZ207" s="856"/>
      <c r="LAA207" s="856"/>
      <c r="LAB207" s="856"/>
      <c r="LAC207" s="856"/>
      <c r="LAD207" s="856"/>
      <c r="LAE207" s="856"/>
      <c r="LAF207" s="856"/>
      <c r="LAG207" s="856"/>
      <c r="LAH207" s="856"/>
      <c r="LAI207" s="856"/>
      <c r="LAJ207" s="856"/>
      <c r="LAK207" s="856"/>
      <c r="LAL207" s="856"/>
      <c r="LAM207" s="856"/>
      <c r="LAN207" s="856"/>
      <c r="LAO207" s="856"/>
      <c r="LAP207" s="856"/>
      <c r="LAQ207" s="856"/>
      <c r="LAR207" s="856"/>
      <c r="LAS207" s="856"/>
      <c r="LAT207" s="856"/>
      <c r="LAU207" s="856"/>
      <c r="LAV207" s="856"/>
      <c r="LAW207" s="856"/>
      <c r="LAX207" s="856"/>
      <c r="LAY207" s="856"/>
      <c r="LAZ207" s="856"/>
      <c r="LBA207" s="856"/>
      <c r="LBB207" s="856"/>
      <c r="LBC207" s="856"/>
      <c r="LBD207" s="856"/>
      <c r="LBE207" s="856"/>
      <c r="LBF207" s="856"/>
      <c r="LBG207" s="856"/>
      <c r="LBH207" s="856"/>
      <c r="LBI207" s="856"/>
      <c r="LBJ207" s="856"/>
      <c r="LBK207" s="856"/>
      <c r="LBL207" s="856"/>
      <c r="LBM207" s="856"/>
      <c r="LBN207" s="856"/>
      <c r="LBO207" s="856"/>
      <c r="LBP207" s="856"/>
      <c r="LBQ207" s="856"/>
      <c r="LBR207" s="856"/>
      <c r="LBS207" s="856"/>
      <c r="LBT207" s="856"/>
      <c r="LBU207" s="856"/>
      <c r="LBV207" s="856"/>
      <c r="LBW207" s="856"/>
      <c r="LBX207" s="856"/>
      <c r="LBY207" s="856"/>
      <c r="LBZ207" s="856"/>
      <c r="LCA207" s="856"/>
      <c r="LCB207" s="856"/>
      <c r="LCC207" s="856"/>
      <c r="LCD207" s="856"/>
      <c r="LCE207" s="856"/>
      <c r="LCF207" s="856"/>
      <c r="LCG207" s="856"/>
      <c r="LCH207" s="856"/>
      <c r="LCI207" s="856"/>
      <c r="LCJ207" s="856"/>
      <c r="LCK207" s="856"/>
      <c r="LCL207" s="856"/>
      <c r="LCM207" s="856"/>
      <c r="LCN207" s="856"/>
      <c r="LCO207" s="856"/>
      <c r="LCP207" s="856"/>
      <c r="LCQ207" s="856"/>
      <c r="LCR207" s="856"/>
      <c r="LCS207" s="856"/>
      <c r="LCT207" s="856"/>
      <c r="LCU207" s="856"/>
      <c r="LCV207" s="856"/>
      <c r="LCW207" s="856"/>
      <c r="LCX207" s="856"/>
      <c r="LCY207" s="856"/>
      <c r="LCZ207" s="856"/>
      <c r="LDA207" s="856"/>
      <c r="LDB207" s="856"/>
      <c r="LDC207" s="856"/>
      <c r="LDD207" s="856"/>
      <c r="LDE207" s="856"/>
      <c r="LDF207" s="856"/>
      <c r="LDG207" s="856"/>
      <c r="LDH207" s="856"/>
      <c r="LDI207" s="856"/>
      <c r="LDJ207" s="856"/>
      <c r="LDK207" s="856"/>
      <c r="LDL207" s="856"/>
      <c r="LDM207" s="856"/>
      <c r="LDN207" s="856"/>
      <c r="LDO207" s="856"/>
      <c r="LDP207" s="856"/>
      <c r="LDQ207" s="856"/>
      <c r="LDR207" s="856"/>
      <c r="LDS207" s="856"/>
      <c r="LDT207" s="856"/>
      <c r="LDU207" s="856"/>
      <c r="LDV207" s="856"/>
      <c r="LDW207" s="856"/>
      <c r="LDX207" s="856"/>
      <c r="LDY207" s="856"/>
      <c r="LDZ207" s="856"/>
      <c r="LEA207" s="856"/>
      <c r="LEB207" s="856"/>
      <c r="LEC207" s="856"/>
      <c r="LED207" s="856"/>
      <c r="LEE207" s="856"/>
      <c r="LEF207" s="856"/>
      <c r="LEG207" s="856"/>
      <c r="LEH207" s="856"/>
      <c r="LEI207" s="856"/>
      <c r="LEJ207" s="856"/>
      <c r="LEK207" s="856"/>
      <c r="LEL207" s="856"/>
      <c r="LEM207" s="856"/>
      <c r="LEN207" s="856"/>
      <c r="LEO207" s="856"/>
      <c r="LEP207" s="856"/>
      <c r="LEQ207" s="856"/>
      <c r="LER207" s="856"/>
      <c r="LES207" s="856"/>
      <c r="LET207" s="856"/>
      <c r="LEU207" s="856"/>
      <c r="LEV207" s="856"/>
      <c r="LEW207" s="856"/>
      <c r="LEX207" s="856"/>
      <c r="LEY207" s="856"/>
      <c r="LEZ207" s="856"/>
      <c r="LFA207" s="856"/>
      <c r="LFB207" s="856"/>
      <c r="LFC207" s="856"/>
      <c r="LFD207" s="856"/>
      <c r="LFE207" s="856"/>
      <c r="LFF207" s="856"/>
      <c r="LFG207" s="856"/>
      <c r="LFH207" s="856"/>
      <c r="LFI207" s="856"/>
      <c r="LFJ207" s="856"/>
      <c r="LFK207" s="856"/>
      <c r="LFL207" s="856"/>
      <c r="LFM207" s="856"/>
      <c r="LFN207" s="856"/>
      <c r="LFO207" s="856"/>
      <c r="LFP207" s="856"/>
      <c r="LFQ207" s="856"/>
      <c r="LFR207" s="856"/>
      <c r="LFS207" s="856"/>
      <c r="LFT207" s="856"/>
      <c r="LFU207" s="856"/>
      <c r="LFV207" s="856"/>
      <c r="LFW207" s="856"/>
      <c r="LFX207" s="856"/>
      <c r="LFY207" s="856"/>
      <c r="LFZ207" s="856"/>
      <c r="LGA207" s="856"/>
      <c r="LGB207" s="856"/>
      <c r="LGC207" s="856"/>
      <c r="LGD207" s="856"/>
      <c r="LGE207" s="856"/>
      <c r="LGF207" s="856"/>
      <c r="LGG207" s="856"/>
      <c r="LGH207" s="856"/>
      <c r="LGI207" s="856"/>
      <c r="LGJ207" s="856"/>
      <c r="LGK207" s="856"/>
      <c r="LGL207" s="856"/>
      <c r="LGM207" s="856"/>
      <c r="LGN207" s="856"/>
      <c r="LGO207" s="856"/>
      <c r="LGP207" s="856"/>
      <c r="LGQ207" s="856"/>
      <c r="LGR207" s="856"/>
      <c r="LGS207" s="856"/>
      <c r="LGT207" s="856"/>
      <c r="LGU207" s="856"/>
      <c r="LGV207" s="856"/>
      <c r="LGW207" s="856"/>
      <c r="LGX207" s="856"/>
      <c r="LGY207" s="856"/>
      <c r="LGZ207" s="856"/>
      <c r="LHA207" s="856"/>
      <c r="LHB207" s="856"/>
      <c r="LHC207" s="856"/>
      <c r="LHD207" s="856"/>
      <c r="LHE207" s="856"/>
      <c r="LHF207" s="856"/>
      <c r="LHG207" s="856"/>
      <c r="LHH207" s="856"/>
      <c r="LHI207" s="856"/>
      <c r="LHJ207" s="856"/>
      <c r="LHK207" s="856"/>
      <c r="LHL207" s="856"/>
      <c r="LHM207" s="856"/>
      <c r="LHN207" s="856"/>
      <c r="LHO207" s="856"/>
      <c r="LHP207" s="856"/>
      <c r="LHQ207" s="856"/>
      <c r="LHR207" s="856"/>
      <c r="LHS207" s="856"/>
      <c r="LHT207" s="856"/>
      <c r="LHU207" s="856"/>
      <c r="LHV207" s="856"/>
      <c r="LHW207" s="856"/>
      <c r="LHX207" s="856"/>
      <c r="LHY207" s="856"/>
      <c r="LHZ207" s="856"/>
      <c r="LIA207" s="856"/>
      <c r="LIB207" s="856"/>
      <c r="LIC207" s="856"/>
      <c r="LID207" s="856"/>
      <c r="LIE207" s="856"/>
      <c r="LIF207" s="856"/>
      <c r="LIG207" s="856"/>
      <c r="LIH207" s="856"/>
      <c r="LII207" s="856"/>
      <c r="LIJ207" s="856"/>
      <c r="LIK207" s="856"/>
      <c r="LIL207" s="856"/>
      <c r="LIM207" s="856"/>
      <c r="LIN207" s="856"/>
      <c r="LIO207" s="856"/>
      <c r="LIP207" s="856"/>
      <c r="LIQ207" s="856"/>
      <c r="LIR207" s="856"/>
      <c r="LIS207" s="856"/>
      <c r="LIT207" s="856"/>
      <c r="LIU207" s="856"/>
      <c r="LIV207" s="856"/>
      <c r="LIW207" s="856"/>
      <c r="LIX207" s="856"/>
      <c r="LIY207" s="856"/>
      <c r="LIZ207" s="856"/>
      <c r="LJA207" s="856"/>
      <c r="LJB207" s="856"/>
      <c r="LJC207" s="856"/>
      <c r="LJD207" s="856"/>
      <c r="LJE207" s="856"/>
      <c r="LJF207" s="856"/>
      <c r="LJG207" s="856"/>
      <c r="LJH207" s="856"/>
      <c r="LJI207" s="856"/>
      <c r="LJJ207" s="856"/>
      <c r="LJK207" s="856"/>
      <c r="LJL207" s="856"/>
      <c r="LJM207" s="856"/>
      <c r="LJN207" s="856"/>
      <c r="LJO207" s="856"/>
      <c r="LJP207" s="856"/>
      <c r="LJQ207" s="856"/>
      <c r="LJR207" s="856"/>
      <c r="LJS207" s="856"/>
      <c r="LJT207" s="856"/>
      <c r="LJU207" s="856"/>
      <c r="LJV207" s="856"/>
      <c r="LJW207" s="856"/>
      <c r="LJX207" s="856"/>
      <c r="LJY207" s="856"/>
      <c r="LJZ207" s="856"/>
      <c r="LKA207" s="856"/>
      <c r="LKB207" s="856"/>
      <c r="LKC207" s="856"/>
      <c r="LKD207" s="856"/>
      <c r="LKE207" s="856"/>
      <c r="LKF207" s="856"/>
      <c r="LKG207" s="856"/>
      <c r="LKH207" s="856"/>
      <c r="LKI207" s="856"/>
      <c r="LKJ207" s="856"/>
      <c r="LKK207" s="856"/>
      <c r="LKL207" s="856"/>
      <c r="LKM207" s="856"/>
      <c r="LKN207" s="856"/>
      <c r="LKO207" s="856"/>
      <c r="LKP207" s="856"/>
      <c r="LKQ207" s="856"/>
      <c r="LKR207" s="856"/>
      <c r="LKS207" s="856"/>
      <c r="LKT207" s="856"/>
      <c r="LKU207" s="856"/>
      <c r="LKV207" s="856"/>
      <c r="LKW207" s="856"/>
      <c r="LKX207" s="856"/>
      <c r="LKY207" s="856"/>
      <c r="LKZ207" s="856"/>
      <c r="LLA207" s="856"/>
      <c r="LLB207" s="856"/>
      <c r="LLC207" s="856"/>
      <c r="LLD207" s="856"/>
      <c r="LLE207" s="856"/>
      <c r="LLF207" s="856"/>
      <c r="LLG207" s="856"/>
      <c r="LLH207" s="856"/>
      <c r="LLI207" s="856"/>
      <c r="LLJ207" s="856"/>
      <c r="LLK207" s="856"/>
      <c r="LLL207" s="856"/>
      <c r="LLM207" s="856"/>
      <c r="LLN207" s="856"/>
      <c r="LLO207" s="856"/>
      <c r="LLP207" s="856"/>
      <c r="LLQ207" s="856"/>
      <c r="LLR207" s="856"/>
      <c r="LLS207" s="856"/>
      <c r="LLT207" s="856"/>
      <c r="LLU207" s="856"/>
      <c r="LLV207" s="856"/>
      <c r="LLW207" s="856"/>
      <c r="LLX207" s="856"/>
      <c r="LLY207" s="856"/>
      <c r="LLZ207" s="856"/>
      <c r="LMA207" s="856"/>
      <c r="LMB207" s="856"/>
      <c r="LMC207" s="856"/>
      <c r="LMD207" s="856"/>
      <c r="LME207" s="856"/>
      <c r="LMF207" s="856"/>
      <c r="LMG207" s="856"/>
      <c r="LMH207" s="856"/>
      <c r="LMI207" s="856"/>
      <c r="LMJ207" s="856"/>
      <c r="LMK207" s="856"/>
      <c r="LML207" s="856"/>
      <c r="LMM207" s="856"/>
      <c r="LMN207" s="856"/>
      <c r="LMO207" s="856"/>
      <c r="LMP207" s="856"/>
      <c r="LMQ207" s="856"/>
      <c r="LMR207" s="856"/>
      <c r="LMS207" s="856"/>
      <c r="LMT207" s="856"/>
      <c r="LMU207" s="856"/>
      <c r="LMV207" s="856"/>
      <c r="LMW207" s="856"/>
      <c r="LMX207" s="856"/>
      <c r="LMY207" s="856"/>
      <c r="LMZ207" s="856"/>
      <c r="LNA207" s="856"/>
      <c r="LNB207" s="856"/>
      <c r="LNC207" s="856"/>
      <c r="LND207" s="856"/>
      <c r="LNE207" s="856"/>
      <c r="LNF207" s="856"/>
      <c r="LNG207" s="856"/>
      <c r="LNH207" s="856"/>
      <c r="LNI207" s="856"/>
      <c r="LNJ207" s="856"/>
      <c r="LNK207" s="856"/>
      <c r="LNL207" s="856"/>
      <c r="LNM207" s="856"/>
      <c r="LNN207" s="856"/>
      <c r="LNO207" s="856"/>
      <c r="LNP207" s="856"/>
      <c r="LNQ207" s="856"/>
      <c r="LNR207" s="856"/>
      <c r="LNS207" s="856"/>
      <c r="LNT207" s="856"/>
      <c r="LNU207" s="856"/>
      <c r="LNV207" s="856"/>
      <c r="LNW207" s="856"/>
      <c r="LNX207" s="856"/>
      <c r="LNY207" s="856"/>
      <c r="LNZ207" s="856"/>
      <c r="LOA207" s="856"/>
      <c r="LOB207" s="856"/>
      <c r="LOC207" s="856"/>
      <c r="LOD207" s="856"/>
      <c r="LOE207" s="856"/>
      <c r="LOF207" s="856"/>
      <c r="LOG207" s="856"/>
      <c r="LOH207" s="856"/>
      <c r="LOI207" s="856"/>
      <c r="LOJ207" s="856"/>
      <c r="LOK207" s="856"/>
      <c r="LOL207" s="856"/>
      <c r="LOM207" s="856"/>
      <c r="LON207" s="856"/>
      <c r="LOO207" s="856"/>
      <c r="LOP207" s="856"/>
      <c r="LOQ207" s="856"/>
      <c r="LOR207" s="856"/>
      <c r="LOS207" s="856"/>
      <c r="LOT207" s="856"/>
      <c r="LOU207" s="856"/>
      <c r="LOV207" s="856"/>
      <c r="LOW207" s="856"/>
      <c r="LOX207" s="856"/>
      <c r="LOY207" s="856"/>
      <c r="LOZ207" s="856"/>
      <c r="LPA207" s="856"/>
      <c r="LPB207" s="856"/>
      <c r="LPC207" s="856"/>
      <c r="LPD207" s="856"/>
      <c r="LPE207" s="856"/>
      <c r="LPF207" s="856"/>
      <c r="LPG207" s="856"/>
      <c r="LPH207" s="856"/>
      <c r="LPI207" s="856"/>
      <c r="LPJ207" s="856"/>
      <c r="LPK207" s="856"/>
      <c r="LPL207" s="856"/>
      <c r="LPM207" s="856"/>
      <c r="LPN207" s="856"/>
      <c r="LPO207" s="856"/>
      <c r="LPP207" s="856"/>
      <c r="LPQ207" s="856"/>
      <c r="LPR207" s="856"/>
      <c r="LPS207" s="856"/>
      <c r="LPT207" s="856"/>
      <c r="LPU207" s="856"/>
      <c r="LPV207" s="856"/>
      <c r="LPW207" s="856"/>
      <c r="LPX207" s="856"/>
      <c r="LPY207" s="856"/>
      <c r="LPZ207" s="856"/>
      <c r="LQA207" s="856"/>
      <c r="LQB207" s="856"/>
      <c r="LQC207" s="856"/>
      <c r="LQD207" s="856"/>
      <c r="LQE207" s="856"/>
      <c r="LQF207" s="856"/>
      <c r="LQG207" s="856"/>
      <c r="LQH207" s="856"/>
      <c r="LQI207" s="856"/>
      <c r="LQJ207" s="856"/>
      <c r="LQK207" s="856"/>
      <c r="LQL207" s="856"/>
      <c r="LQM207" s="856"/>
      <c r="LQN207" s="856"/>
      <c r="LQO207" s="856"/>
      <c r="LQP207" s="856"/>
      <c r="LQQ207" s="856"/>
      <c r="LQR207" s="856"/>
      <c r="LQS207" s="856"/>
      <c r="LQT207" s="856"/>
      <c r="LQU207" s="856"/>
      <c r="LQV207" s="856"/>
      <c r="LQW207" s="856"/>
      <c r="LQX207" s="856"/>
      <c r="LQY207" s="856"/>
      <c r="LQZ207" s="856"/>
      <c r="LRA207" s="856"/>
      <c r="LRB207" s="856"/>
      <c r="LRC207" s="856"/>
      <c r="LRD207" s="856"/>
      <c r="LRE207" s="856"/>
      <c r="LRF207" s="856"/>
      <c r="LRG207" s="856"/>
      <c r="LRH207" s="856"/>
      <c r="LRI207" s="856"/>
      <c r="LRJ207" s="856"/>
      <c r="LRK207" s="856"/>
      <c r="LRL207" s="856"/>
      <c r="LRM207" s="856"/>
      <c r="LRN207" s="856"/>
      <c r="LRO207" s="856"/>
      <c r="LRP207" s="856"/>
      <c r="LRQ207" s="856"/>
      <c r="LRR207" s="856"/>
      <c r="LRS207" s="856"/>
      <c r="LRT207" s="856"/>
      <c r="LRU207" s="856"/>
      <c r="LRV207" s="856"/>
      <c r="LRW207" s="856"/>
      <c r="LRX207" s="856"/>
      <c r="LRY207" s="856"/>
      <c r="LRZ207" s="856"/>
      <c r="LSA207" s="856"/>
      <c r="LSB207" s="856"/>
      <c r="LSC207" s="856"/>
      <c r="LSD207" s="856"/>
      <c r="LSE207" s="856"/>
      <c r="LSF207" s="856"/>
      <c r="LSG207" s="856"/>
      <c r="LSH207" s="856"/>
      <c r="LSI207" s="856"/>
      <c r="LSJ207" s="856"/>
      <c r="LSK207" s="856"/>
      <c r="LSL207" s="856"/>
      <c r="LSM207" s="856"/>
      <c r="LSN207" s="856"/>
      <c r="LSO207" s="856"/>
      <c r="LSP207" s="856"/>
      <c r="LSQ207" s="856"/>
      <c r="LSR207" s="856"/>
      <c r="LSS207" s="856"/>
      <c r="LST207" s="856"/>
      <c r="LSU207" s="856"/>
      <c r="LSV207" s="856"/>
      <c r="LSW207" s="856"/>
      <c r="LSX207" s="856"/>
      <c r="LSY207" s="856"/>
      <c r="LSZ207" s="856"/>
      <c r="LTA207" s="856"/>
      <c r="LTB207" s="856"/>
      <c r="LTC207" s="856"/>
      <c r="LTD207" s="856"/>
      <c r="LTE207" s="856"/>
      <c r="LTF207" s="856"/>
      <c r="LTG207" s="856"/>
      <c r="LTH207" s="856"/>
      <c r="LTI207" s="856"/>
      <c r="LTJ207" s="856"/>
      <c r="LTK207" s="856"/>
      <c r="LTL207" s="856"/>
      <c r="LTM207" s="856"/>
      <c r="LTN207" s="856"/>
      <c r="LTO207" s="856"/>
      <c r="LTP207" s="856"/>
      <c r="LTQ207" s="856"/>
      <c r="LTR207" s="856"/>
      <c r="LTS207" s="856"/>
      <c r="LTT207" s="856"/>
      <c r="LTU207" s="856"/>
      <c r="LTV207" s="856"/>
      <c r="LTW207" s="856"/>
      <c r="LTX207" s="856"/>
      <c r="LTY207" s="856"/>
      <c r="LTZ207" s="856"/>
      <c r="LUA207" s="856"/>
      <c r="LUB207" s="856"/>
      <c r="LUC207" s="856"/>
      <c r="LUD207" s="856"/>
      <c r="LUE207" s="856"/>
      <c r="LUF207" s="856"/>
      <c r="LUG207" s="856"/>
      <c r="LUH207" s="856"/>
      <c r="LUI207" s="856"/>
      <c r="LUJ207" s="856"/>
      <c r="LUK207" s="856"/>
      <c r="LUL207" s="856"/>
      <c r="LUM207" s="856"/>
      <c r="LUN207" s="856"/>
      <c r="LUO207" s="856"/>
      <c r="LUP207" s="856"/>
      <c r="LUQ207" s="856"/>
      <c r="LUR207" s="856"/>
      <c r="LUS207" s="856"/>
      <c r="LUT207" s="856"/>
      <c r="LUU207" s="856"/>
      <c r="LUV207" s="856"/>
      <c r="LUW207" s="856"/>
      <c r="LUX207" s="856"/>
      <c r="LUY207" s="856"/>
      <c r="LUZ207" s="856"/>
      <c r="LVA207" s="856"/>
      <c r="LVB207" s="856"/>
      <c r="LVC207" s="856"/>
      <c r="LVD207" s="856"/>
      <c r="LVE207" s="856"/>
      <c r="LVF207" s="856"/>
      <c r="LVG207" s="856"/>
      <c r="LVH207" s="856"/>
      <c r="LVI207" s="856"/>
      <c r="LVJ207" s="856"/>
      <c r="LVK207" s="856"/>
      <c r="LVL207" s="856"/>
      <c r="LVM207" s="856"/>
      <c r="LVN207" s="856"/>
      <c r="LVO207" s="856"/>
      <c r="LVP207" s="856"/>
      <c r="LVQ207" s="856"/>
      <c r="LVR207" s="856"/>
      <c r="LVS207" s="856"/>
      <c r="LVT207" s="856"/>
      <c r="LVU207" s="856"/>
      <c r="LVV207" s="856"/>
      <c r="LVW207" s="856"/>
      <c r="LVX207" s="856"/>
      <c r="LVY207" s="856"/>
      <c r="LVZ207" s="856"/>
      <c r="LWA207" s="856"/>
      <c r="LWB207" s="856"/>
      <c r="LWC207" s="856"/>
      <c r="LWD207" s="856"/>
      <c r="LWE207" s="856"/>
      <c r="LWF207" s="856"/>
      <c r="LWG207" s="856"/>
      <c r="LWH207" s="856"/>
      <c r="LWI207" s="856"/>
      <c r="LWJ207" s="856"/>
      <c r="LWK207" s="856"/>
      <c r="LWL207" s="856"/>
      <c r="LWM207" s="856"/>
      <c r="LWN207" s="856"/>
      <c r="LWO207" s="856"/>
      <c r="LWP207" s="856"/>
      <c r="LWQ207" s="856"/>
      <c r="LWR207" s="856"/>
      <c r="LWS207" s="856"/>
      <c r="LWT207" s="856"/>
      <c r="LWU207" s="856"/>
      <c r="LWV207" s="856"/>
      <c r="LWW207" s="856"/>
      <c r="LWX207" s="856"/>
      <c r="LWY207" s="856"/>
      <c r="LWZ207" s="856"/>
      <c r="LXA207" s="856"/>
      <c r="LXB207" s="856"/>
      <c r="LXC207" s="856"/>
      <c r="LXD207" s="856"/>
      <c r="LXE207" s="856"/>
      <c r="LXF207" s="856"/>
      <c r="LXG207" s="856"/>
      <c r="LXH207" s="856"/>
      <c r="LXI207" s="856"/>
      <c r="LXJ207" s="856"/>
      <c r="LXK207" s="856"/>
      <c r="LXL207" s="856"/>
      <c r="LXM207" s="856"/>
      <c r="LXN207" s="856"/>
      <c r="LXO207" s="856"/>
      <c r="LXP207" s="856"/>
      <c r="LXQ207" s="856"/>
      <c r="LXR207" s="856"/>
      <c r="LXS207" s="856"/>
      <c r="LXT207" s="856"/>
      <c r="LXU207" s="856"/>
      <c r="LXV207" s="856"/>
      <c r="LXW207" s="856"/>
      <c r="LXX207" s="856"/>
      <c r="LXY207" s="856"/>
      <c r="LXZ207" s="856"/>
      <c r="LYA207" s="856"/>
      <c r="LYB207" s="856"/>
      <c r="LYC207" s="856"/>
      <c r="LYD207" s="856"/>
      <c r="LYE207" s="856"/>
      <c r="LYF207" s="856"/>
      <c r="LYG207" s="856"/>
      <c r="LYH207" s="856"/>
      <c r="LYI207" s="856"/>
      <c r="LYJ207" s="856"/>
      <c r="LYK207" s="856"/>
      <c r="LYL207" s="856"/>
      <c r="LYM207" s="856"/>
      <c r="LYN207" s="856"/>
      <c r="LYO207" s="856"/>
      <c r="LYP207" s="856"/>
      <c r="LYQ207" s="856"/>
      <c r="LYR207" s="856"/>
      <c r="LYS207" s="856"/>
      <c r="LYT207" s="856"/>
      <c r="LYU207" s="856"/>
      <c r="LYV207" s="856"/>
      <c r="LYW207" s="856"/>
      <c r="LYX207" s="856"/>
      <c r="LYY207" s="856"/>
      <c r="LYZ207" s="856"/>
      <c r="LZA207" s="856"/>
      <c r="LZB207" s="856"/>
      <c r="LZC207" s="856"/>
      <c r="LZD207" s="856"/>
      <c r="LZE207" s="856"/>
      <c r="LZF207" s="856"/>
      <c r="LZG207" s="856"/>
      <c r="LZH207" s="856"/>
      <c r="LZI207" s="856"/>
      <c r="LZJ207" s="856"/>
      <c r="LZK207" s="856"/>
      <c r="LZL207" s="856"/>
      <c r="LZM207" s="856"/>
      <c r="LZN207" s="856"/>
      <c r="LZO207" s="856"/>
      <c r="LZP207" s="856"/>
      <c r="LZQ207" s="856"/>
      <c r="LZR207" s="856"/>
      <c r="LZS207" s="856"/>
      <c r="LZT207" s="856"/>
      <c r="LZU207" s="856"/>
      <c r="LZV207" s="856"/>
      <c r="LZW207" s="856"/>
      <c r="LZX207" s="856"/>
      <c r="LZY207" s="856"/>
      <c r="LZZ207" s="856"/>
      <c r="MAA207" s="856"/>
      <c r="MAB207" s="856"/>
      <c r="MAC207" s="856"/>
      <c r="MAD207" s="856"/>
      <c r="MAE207" s="856"/>
      <c r="MAF207" s="856"/>
      <c r="MAG207" s="856"/>
      <c r="MAH207" s="856"/>
      <c r="MAI207" s="856"/>
      <c r="MAJ207" s="856"/>
      <c r="MAK207" s="856"/>
      <c r="MAL207" s="856"/>
      <c r="MAM207" s="856"/>
      <c r="MAN207" s="856"/>
      <c r="MAO207" s="856"/>
      <c r="MAP207" s="856"/>
      <c r="MAQ207" s="856"/>
      <c r="MAR207" s="856"/>
      <c r="MAS207" s="856"/>
      <c r="MAT207" s="856"/>
      <c r="MAU207" s="856"/>
      <c r="MAV207" s="856"/>
      <c r="MAW207" s="856"/>
      <c r="MAX207" s="856"/>
      <c r="MAY207" s="856"/>
      <c r="MAZ207" s="856"/>
      <c r="MBA207" s="856"/>
      <c r="MBB207" s="856"/>
      <c r="MBC207" s="856"/>
      <c r="MBD207" s="856"/>
      <c r="MBE207" s="856"/>
      <c r="MBF207" s="856"/>
      <c r="MBG207" s="856"/>
      <c r="MBH207" s="856"/>
      <c r="MBI207" s="856"/>
      <c r="MBJ207" s="856"/>
      <c r="MBK207" s="856"/>
      <c r="MBL207" s="856"/>
      <c r="MBM207" s="856"/>
      <c r="MBN207" s="856"/>
      <c r="MBO207" s="856"/>
      <c r="MBP207" s="856"/>
      <c r="MBQ207" s="856"/>
      <c r="MBR207" s="856"/>
      <c r="MBS207" s="856"/>
      <c r="MBT207" s="856"/>
      <c r="MBU207" s="856"/>
      <c r="MBV207" s="856"/>
      <c r="MBW207" s="856"/>
      <c r="MBX207" s="856"/>
      <c r="MBY207" s="856"/>
      <c r="MBZ207" s="856"/>
      <c r="MCA207" s="856"/>
      <c r="MCB207" s="856"/>
      <c r="MCC207" s="856"/>
      <c r="MCD207" s="856"/>
      <c r="MCE207" s="856"/>
      <c r="MCF207" s="856"/>
      <c r="MCG207" s="856"/>
      <c r="MCH207" s="856"/>
      <c r="MCI207" s="856"/>
      <c r="MCJ207" s="856"/>
      <c r="MCK207" s="856"/>
      <c r="MCL207" s="856"/>
      <c r="MCM207" s="856"/>
      <c r="MCN207" s="856"/>
      <c r="MCO207" s="856"/>
      <c r="MCP207" s="856"/>
      <c r="MCQ207" s="856"/>
      <c r="MCR207" s="856"/>
      <c r="MCS207" s="856"/>
      <c r="MCT207" s="856"/>
      <c r="MCU207" s="856"/>
      <c r="MCV207" s="856"/>
      <c r="MCW207" s="856"/>
      <c r="MCX207" s="856"/>
      <c r="MCY207" s="856"/>
      <c r="MCZ207" s="856"/>
      <c r="MDA207" s="856"/>
      <c r="MDB207" s="856"/>
      <c r="MDC207" s="856"/>
      <c r="MDD207" s="856"/>
      <c r="MDE207" s="856"/>
      <c r="MDF207" s="856"/>
      <c r="MDG207" s="856"/>
      <c r="MDH207" s="856"/>
      <c r="MDI207" s="856"/>
      <c r="MDJ207" s="856"/>
      <c r="MDK207" s="856"/>
      <c r="MDL207" s="856"/>
      <c r="MDM207" s="856"/>
      <c r="MDN207" s="856"/>
      <c r="MDO207" s="856"/>
      <c r="MDP207" s="856"/>
      <c r="MDQ207" s="856"/>
      <c r="MDR207" s="856"/>
      <c r="MDS207" s="856"/>
      <c r="MDT207" s="856"/>
      <c r="MDU207" s="856"/>
      <c r="MDV207" s="856"/>
      <c r="MDW207" s="856"/>
      <c r="MDX207" s="856"/>
      <c r="MDY207" s="856"/>
      <c r="MDZ207" s="856"/>
      <c r="MEA207" s="856"/>
      <c r="MEB207" s="856"/>
      <c r="MEC207" s="856"/>
      <c r="MED207" s="856"/>
      <c r="MEE207" s="856"/>
      <c r="MEF207" s="856"/>
      <c r="MEG207" s="856"/>
      <c r="MEH207" s="856"/>
      <c r="MEI207" s="856"/>
      <c r="MEJ207" s="856"/>
      <c r="MEK207" s="856"/>
      <c r="MEL207" s="856"/>
      <c r="MEM207" s="856"/>
      <c r="MEN207" s="856"/>
      <c r="MEO207" s="856"/>
      <c r="MEP207" s="856"/>
      <c r="MEQ207" s="856"/>
      <c r="MER207" s="856"/>
      <c r="MES207" s="856"/>
      <c r="MET207" s="856"/>
      <c r="MEU207" s="856"/>
      <c r="MEV207" s="856"/>
      <c r="MEW207" s="856"/>
      <c r="MEX207" s="856"/>
      <c r="MEY207" s="856"/>
      <c r="MEZ207" s="856"/>
      <c r="MFA207" s="856"/>
      <c r="MFB207" s="856"/>
      <c r="MFC207" s="856"/>
      <c r="MFD207" s="856"/>
      <c r="MFE207" s="856"/>
      <c r="MFF207" s="856"/>
      <c r="MFG207" s="856"/>
      <c r="MFH207" s="856"/>
      <c r="MFI207" s="856"/>
      <c r="MFJ207" s="856"/>
      <c r="MFK207" s="856"/>
      <c r="MFL207" s="856"/>
      <c r="MFM207" s="856"/>
      <c r="MFN207" s="856"/>
      <c r="MFO207" s="856"/>
      <c r="MFP207" s="856"/>
      <c r="MFQ207" s="856"/>
      <c r="MFR207" s="856"/>
      <c r="MFS207" s="856"/>
      <c r="MFT207" s="856"/>
      <c r="MFU207" s="856"/>
      <c r="MFV207" s="856"/>
      <c r="MFW207" s="856"/>
      <c r="MFX207" s="856"/>
      <c r="MFY207" s="856"/>
      <c r="MFZ207" s="856"/>
      <c r="MGA207" s="856"/>
      <c r="MGB207" s="856"/>
      <c r="MGC207" s="856"/>
      <c r="MGD207" s="856"/>
      <c r="MGE207" s="856"/>
      <c r="MGF207" s="856"/>
      <c r="MGG207" s="856"/>
      <c r="MGH207" s="856"/>
      <c r="MGI207" s="856"/>
      <c r="MGJ207" s="856"/>
      <c r="MGK207" s="856"/>
      <c r="MGL207" s="856"/>
      <c r="MGM207" s="856"/>
      <c r="MGN207" s="856"/>
      <c r="MGO207" s="856"/>
      <c r="MGP207" s="856"/>
      <c r="MGQ207" s="856"/>
      <c r="MGR207" s="856"/>
      <c r="MGS207" s="856"/>
      <c r="MGT207" s="856"/>
      <c r="MGU207" s="856"/>
      <c r="MGV207" s="856"/>
      <c r="MGW207" s="856"/>
      <c r="MGX207" s="856"/>
      <c r="MGY207" s="856"/>
      <c r="MGZ207" s="856"/>
      <c r="MHA207" s="856"/>
      <c r="MHB207" s="856"/>
      <c r="MHC207" s="856"/>
      <c r="MHD207" s="856"/>
      <c r="MHE207" s="856"/>
      <c r="MHF207" s="856"/>
      <c r="MHG207" s="856"/>
      <c r="MHH207" s="856"/>
      <c r="MHI207" s="856"/>
      <c r="MHJ207" s="856"/>
      <c r="MHK207" s="856"/>
      <c r="MHL207" s="856"/>
      <c r="MHM207" s="856"/>
      <c r="MHN207" s="856"/>
      <c r="MHO207" s="856"/>
      <c r="MHP207" s="856"/>
      <c r="MHQ207" s="856"/>
      <c r="MHR207" s="856"/>
      <c r="MHS207" s="856"/>
      <c r="MHT207" s="856"/>
      <c r="MHU207" s="856"/>
      <c r="MHV207" s="856"/>
      <c r="MHW207" s="856"/>
      <c r="MHX207" s="856"/>
      <c r="MHY207" s="856"/>
      <c r="MHZ207" s="856"/>
      <c r="MIA207" s="856"/>
      <c r="MIB207" s="856"/>
      <c r="MIC207" s="856"/>
      <c r="MID207" s="856"/>
      <c r="MIE207" s="856"/>
      <c r="MIF207" s="856"/>
      <c r="MIG207" s="856"/>
      <c r="MIH207" s="856"/>
      <c r="MII207" s="856"/>
      <c r="MIJ207" s="856"/>
      <c r="MIK207" s="856"/>
      <c r="MIL207" s="856"/>
      <c r="MIM207" s="856"/>
      <c r="MIN207" s="856"/>
      <c r="MIO207" s="856"/>
      <c r="MIP207" s="856"/>
      <c r="MIQ207" s="856"/>
      <c r="MIR207" s="856"/>
      <c r="MIS207" s="856"/>
      <c r="MIT207" s="856"/>
      <c r="MIU207" s="856"/>
      <c r="MIV207" s="856"/>
      <c r="MIW207" s="856"/>
      <c r="MIX207" s="856"/>
      <c r="MIY207" s="856"/>
      <c r="MIZ207" s="856"/>
      <c r="MJA207" s="856"/>
      <c r="MJB207" s="856"/>
      <c r="MJC207" s="856"/>
      <c r="MJD207" s="856"/>
      <c r="MJE207" s="856"/>
      <c r="MJF207" s="856"/>
      <c r="MJG207" s="856"/>
      <c r="MJH207" s="856"/>
      <c r="MJI207" s="856"/>
      <c r="MJJ207" s="856"/>
      <c r="MJK207" s="856"/>
      <c r="MJL207" s="856"/>
      <c r="MJM207" s="856"/>
      <c r="MJN207" s="856"/>
      <c r="MJO207" s="856"/>
      <c r="MJP207" s="856"/>
      <c r="MJQ207" s="856"/>
      <c r="MJR207" s="856"/>
      <c r="MJS207" s="856"/>
      <c r="MJT207" s="856"/>
      <c r="MJU207" s="856"/>
      <c r="MJV207" s="856"/>
      <c r="MJW207" s="856"/>
      <c r="MJX207" s="856"/>
      <c r="MJY207" s="856"/>
      <c r="MJZ207" s="856"/>
      <c r="MKA207" s="856"/>
      <c r="MKB207" s="856"/>
      <c r="MKC207" s="856"/>
      <c r="MKD207" s="856"/>
      <c r="MKE207" s="856"/>
      <c r="MKF207" s="856"/>
      <c r="MKG207" s="856"/>
      <c r="MKH207" s="856"/>
      <c r="MKI207" s="856"/>
      <c r="MKJ207" s="856"/>
      <c r="MKK207" s="856"/>
      <c r="MKL207" s="856"/>
      <c r="MKM207" s="856"/>
      <c r="MKN207" s="856"/>
      <c r="MKO207" s="856"/>
      <c r="MKP207" s="856"/>
      <c r="MKQ207" s="856"/>
      <c r="MKR207" s="856"/>
      <c r="MKS207" s="856"/>
      <c r="MKT207" s="856"/>
      <c r="MKU207" s="856"/>
      <c r="MKV207" s="856"/>
      <c r="MKW207" s="856"/>
      <c r="MKX207" s="856"/>
      <c r="MKY207" s="856"/>
      <c r="MKZ207" s="856"/>
      <c r="MLA207" s="856"/>
      <c r="MLB207" s="856"/>
      <c r="MLC207" s="856"/>
      <c r="MLD207" s="856"/>
      <c r="MLE207" s="856"/>
      <c r="MLF207" s="856"/>
      <c r="MLG207" s="856"/>
      <c r="MLH207" s="856"/>
      <c r="MLI207" s="856"/>
      <c r="MLJ207" s="856"/>
      <c r="MLK207" s="856"/>
      <c r="MLL207" s="856"/>
      <c r="MLM207" s="856"/>
      <c r="MLN207" s="856"/>
      <c r="MLO207" s="856"/>
      <c r="MLP207" s="856"/>
      <c r="MLQ207" s="856"/>
      <c r="MLR207" s="856"/>
      <c r="MLS207" s="856"/>
      <c r="MLT207" s="856"/>
      <c r="MLU207" s="856"/>
      <c r="MLV207" s="856"/>
      <c r="MLW207" s="856"/>
      <c r="MLX207" s="856"/>
      <c r="MLY207" s="856"/>
      <c r="MLZ207" s="856"/>
      <c r="MMA207" s="856"/>
      <c r="MMB207" s="856"/>
      <c r="MMC207" s="856"/>
      <c r="MMD207" s="856"/>
      <c r="MME207" s="856"/>
      <c r="MMF207" s="856"/>
      <c r="MMG207" s="856"/>
      <c r="MMH207" s="856"/>
      <c r="MMI207" s="856"/>
      <c r="MMJ207" s="856"/>
      <c r="MMK207" s="856"/>
      <c r="MML207" s="856"/>
      <c r="MMM207" s="856"/>
      <c r="MMN207" s="856"/>
      <c r="MMO207" s="856"/>
      <c r="MMP207" s="856"/>
      <c r="MMQ207" s="856"/>
      <c r="MMR207" s="856"/>
      <c r="MMS207" s="856"/>
      <c r="MMT207" s="856"/>
      <c r="MMU207" s="856"/>
      <c r="MMV207" s="856"/>
      <c r="MMW207" s="856"/>
      <c r="MMX207" s="856"/>
      <c r="MMY207" s="856"/>
      <c r="MMZ207" s="856"/>
      <c r="MNA207" s="856"/>
      <c r="MNB207" s="856"/>
      <c r="MNC207" s="856"/>
      <c r="MND207" s="856"/>
      <c r="MNE207" s="856"/>
      <c r="MNF207" s="856"/>
      <c r="MNG207" s="856"/>
      <c r="MNH207" s="856"/>
      <c r="MNI207" s="856"/>
      <c r="MNJ207" s="856"/>
      <c r="MNK207" s="856"/>
      <c r="MNL207" s="856"/>
      <c r="MNM207" s="856"/>
      <c r="MNN207" s="856"/>
      <c r="MNO207" s="856"/>
      <c r="MNP207" s="856"/>
      <c r="MNQ207" s="856"/>
      <c r="MNR207" s="856"/>
      <c r="MNS207" s="856"/>
      <c r="MNT207" s="856"/>
      <c r="MNU207" s="856"/>
      <c r="MNV207" s="856"/>
      <c r="MNW207" s="856"/>
      <c r="MNX207" s="856"/>
      <c r="MNY207" s="856"/>
      <c r="MNZ207" s="856"/>
      <c r="MOA207" s="856"/>
      <c r="MOB207" s="856"/>
      <c r="MOC207" s="856"/>
      <c r="MOD207" s="856"/>
      <c r="MOE207" s="856"/>
      <c r="MOF207" s="856"/>
      <c r="MOG207" s="856"/>
      <c r="MOH207" s="856"/>
      <c r="MOI207" s="856"/>
      <c r="MOJ207" s="856"/>
      <c r="MOK207" s="856"/>
      <c r="MOL207" s="856"/>
      <c r="MOM207" s="856"/>
      <c r="MON207" s="856"/>
      <c r="MOO207" s="856"/>
      <c r="MOP207" s="856"/>
      <c r="MOQ207" s="856"/>
      <c r="MOR207" s="856"/>
      <c r="MOS207" s="856"/>
      <c r="MOT207" s="856"/>
      <c r="MOU207" s="856"/>
      <c r="MOV207" s="856"/>
      <c r="MOW207" s="856"/>
      <c r="MOX207" s="856"/>
      <c r="MOY207" s="856"/>
      <c r="MOZ207" s="856"/>
      <c r="MPA207" s="856"/>
      <c r="MPB207" s="856"/>
      <c r="MPC207" s="856"/>
      <c r="MPD207" s="856"/>
      <c r="MPE207" s="856"/>
      <c r="MPF207" s="856"/>
      <c r="MPG207" s="856"/>
      <c r="MPH207" s="856"/>
      <c r="MPI207" s="856"/>
      <c r="MPJ207" s="856"/>
      <c r="MPK207" s="856"/>
      <c r="MPL207" s="856"/>
      <c r="MPM207" s="856"/>
      <c r="MPN207" s="856"/>
      <c r="MPO207" s="856"/>
      <c r="MPP207" s="856"/>
      <c r="MPQ207" s="856"/>
      <c r="MPR207" s="856"/>
      <c r="MPS207" s="856"/>
      <c r="MPT207" s="856"/>
      <c r="MPU207" s="856"/>
      <c r="MPV207" s="856"/>
      <c r="MPW207" s="856"/>
      <c r="MPX207" s="856"/>
      <c r="MPY207" s="856"/>
      <c r="MPZ207" s="856"/>
      <c r="MQA207" s="856"/>
      <c r="MQB207" s="856"/>
      <c r="MQC207" s="856"/>
      <c r="MQD207" s="856"/>
      <c r="MQE207" s="856"/>
      <c r="MQF207" s="856"/>
      <c r="MQG207" s="856"/>
      <c r="MQH207" s="856"/>
      <c r="MQI207" s="856"/>
      <c r="MQJ207" s="856"/>
      <c r="MQK207" s="856"/>
      <c r="MQL207" s="856"/>
      <c r="MQM207" s="856"/>
      <c r="MQN207" s="856"/>
      <c r="MQO207" s="856"/>
      <c r="MQP207" s="856"/>
      <c r="MQQ207" s="856"/>
      <c r="MQR207" s="856"/>
      <c r="MQS207" s="856"/>
      <c r="MQT207" s="856"/>
      <c r="MQU207" s="856"/>
      <c r="MQV207" s="856"/>
      <c r="MQW207" s="856"/>
      <c r="MQX207" s="856"/>
      <c r="MQY207" s="856"/>
      <c r="MQZ207" s="856"/>
      <c r="MRA207" s="856"/>
      <c r="MRB207" s="856"/>
      <c r="MRC207" s="856"/>
      <c r="MRD207" s="856"/>
      <c r="MRE207" s="856"/>
      <c r="MRF207" s="856"/>
      <c r="MRG207" s="856"/>
      <c r="MRH207" s="856"/>
      <c r="MRI207" s="856"/>
      <c r="MRJ207" s="856"/>
      <c r="MRK207" s="856"/>
      <c r="MRL207" s="856"/>
      <c r="MRM207" s="856"/>
      <c r="MRN207" s="856"/>
      <c r="MRO207" s="856"/>
      <c r="MRP207" s="856"/>
      <c r="MRQ207" s="856"/>
      <c r="MRR207" s="856"/>
      <c r="MRS207" s="856"/>
      <c r="MRT207" s="856"/>
      <c r="MRU207" s="856"/>
      <c r="MRV207" s="856"/>
      <c r="MRW207" s="856"/>
      <c r="MRX207" s="856"/>
      <c r="MRY207" s="856"/>
      <c r="MRZ207" s="856"/>
      <c r="MSA207" s="856"/>
      <c r="MSB207" s="856"/>
      <c r="MSC207" s="856"/>
      <c r="MSD207" s="856"/>
      <c r="MSE207" s="856"/>
      <c r="MSF207" s="856"/>
      <c r="MSG207" s="856"/>
      <c r="MSH207" s="856"/>
      <c r="MSI207" s="856"/>
      <c r="MSJ207" s="856"/>
      <c r="MSK207" s="856"/>
      <c r="MSL207" s="856"/>
      <c r="MSM207" s="856"/>
      <c r="MSN207" s="856"/>
      <c r="MSO207" s="856"/>
      <c r="MSP207" s="856"/>
      <c r="MSQ207" s="856"/>
      <c r="MSR207" s="856"/>
      <c r="MSS207" s="856"/>
      <c r="MST207" s="856"/>
      <c r="MSU207" s="856"/>
      <c r="MSV207" s="856"/>
      <c r="MSW207" s="856"/>
      <c r="MSX207" s="856"/>
      <c r="MSY207" s="856"/>
      <c r="MSZ207" s="856"/>
      <c r="MTA207" s="856"/>
      <c r="MTB207" s="856"/>
      <c r="MTC207" s="856"/>
      <c r="MTD207" s="856"/>
      <c r="MTE207" s="856"/>
      <c r="MTF207" s="856"/>
      <c r="MTG207" s="856"/>
      <c r="MTH207" s="856"/>
      <c r="MTI207" s="856"/>
      <c r="MTJ207" s="856"/>
      <c r="MTK207" s="856"/>
      <c r="MTL207" s="856"/>
      <c r="MTM207" s="856"/>
      <c r="MTN207" s="856"/>
      <c r="MTO207" s="856"/>
      <c r="MTP207" s="856"/>
      <c r="MTQ207" s="856"/>
      <c r="MTR207" s="856"/>
      <c r="MTS207" s="856"/>
      <c r="MTT207" s="856"/>
      <c r="MTU207" s="856"/>
      <c r="MTV207" s="856"/>
      <c r="MTW207" s="856"/>
      <c r="MTX207" s="856"/>
      <c r="MTY207" s="856"/>
      <c r="MTZ207" s="856"/>
      <c r="MUA207" s="856"/>
      <c r="MUB207" s="856"/>
      <c r="MUC207" s="856"/>
      <c r="MUD207" s="856"/>
      <c r="MUE207" s="856"/>
      <c r="MUF207" s="856"/>
      <c r="MUG207" s="856"/>
      <c r="MUH207" s="856"/>
      <c r="MUI207" s="856"/>
      <c r="MUJ207" s="856"/>
      <c r="MUK207" s="856"/>
      <c r="MUL207" s="856"/>
      <c r="MUM207" s="856"/>
      <c r="MUN207" s="856"/>
      <c r="MUO207" s="856"/>
      <c r="MUP207" s="856"/>
      <c r="MUQ207" s="856"/>
      <c r="MUR207" s="856"/>
      <c r="MUS207" s="856"/>
      <c r="MUT207" s="856"/>
      <c r="MUU207" s="856"/>
      <c r="MUV207" s="856"/>
      <c r="MUW207" s="856"/>
      <c r="MUX207" s="856"/>
      <c r="MUY207" s="856"/>
      <c r="MUZ207" s="856"/>
      <c r="MVA207" s="856"/>
      <c r="MVB207" s="856"/>
      <c r="MVC207" s="856"/>
      <c r="MVD207" s="856"/>
      <c r="MVE207" s="856"/>
      <c r="MVF207" s="856"/>
      <c r="MVG207" s="856"/>
      <c r="MVH207" s="856"/>
      <c r="MVI207" s="856"/>
      <c r="MVJ207" s="856"/>
      <c r="MVK207" s="856"/>
      <c r="MVL207" s="856"/>
      <c r="MVM207" s="856"/>
      <c r="MVN207" s="856"/>
      <c r="MVO207" s="856"/>
      <c r="MVP207" s="856"/>
      <c r="MVQ207" s="856"/>
      <c r="MVR207" s="856"/>
      <c r="MVS207" s="856"/>
      <c r="MVT207" s="856"/>
      <c r="MVU207" s="856"/>
      <c r="MVV207" s="856"/>
      <c r="MVW207" s="856"/>
      <c r="MVX207" s="856"/>
      <c r="MVY207" s="856"/>
      <c r="MVZ207" s="856"/>
      <c r="MWA207" s="856"/>
      <c r="MWB207" s="856"/>
      <c r="MWC207" s="856"/>
      <c r="MWD207" s="856"/>
      <c r="MWE207" s="856"/>
      <c r="MWF207" s="856"/>
      <c r="MWG207" s="856"/>
      <c r="MWH207" s="856"/>
      <c r="MWI207" s="856"/>
      <c r="MWJ207" s="856"/>
      <c r="MWK207" s="856"/>
      <c r="MWL207" s="856"/>
      <c r="MWM207" s="856"/>
      <c r="MWN207" s="856"/>
      <c r="MWO207" s="856"/>
      <c r="MWP207" s="856"/>
      <c r="MWQ207" s="856"/>
      <c r="MWR207" s="856"/>
      <c r="MWS207" s="856"/>
      <c r="MWT207" s="856"/>
      <c r="MWU207" s="856"/>
      <c r="MWV207" s="856"/>
      <c r="MWW207" s="856"/>
      <c r="MWX207" s="856"/>
      <c r="MWY207" s="856"/>
      <c r="MWZ207" s="856"/>
      <c r="MXA207" s="856"/>
      <c r="MXB207" s="856"/>
      <c r="MXC207" s="856"/>
      <c r="MXD207" s="856"/>
      <c r="MXE207" s="856"/>
      <c r="MXF207" s="856"/>
      <c r="MXG207" s="856"/>
      <c r="MXH207" s="856"/>
      <c r="MXI207" s="856"/>
      <c r="MXJ207" s="856"/>
      <c r="MXK207" s="856"/>
      <c r="MXL207" s="856"/>
      <c r="MXM207" s="856"/>
      <c r="MXN207" s="856"/>
      <c r="MXO207" s="856"/>
      <c r="MXP207" s="856"/>
      <c r="MXQ207" s="856"/>
      <c r="MXR207" s="856"/>
      <c r="MXS207" s="856"/>
      <c r="MXT207" s="856"/>
      <c r="MXU207" s="856"/>
      <c r="MXV207" s="856"/>
      <c r="MXW207" s="856"/>
      <c r="MXX207" s="856"/>
      <c r="MXY207" s="856"/>
      <c r="MXZ207" s="856"/>
      <c r="MYA207" s="856"/>
      <c r="MYB207" s="856"/>
      <c r="MYC207" s="856"/>
      <c r="MYD207" s="856"/>
      <c r="MYE207" s="856"/>
      <c r="MYF207" s="856"/>
      <c r="MYG207" s="856"/>
      <c r="MYH207" s="856"/>
      <c r="MYI207" s="856"/>
      <c r="MYJ207" s="856"/>
      <c r="MYK207" s="856"/>
      <c r="MYL207" s="856"/>
      <c r="MYM207" s="856"/>
      <c r="MYN207" s="856"/>
      <c r="MYO207" s="856"/>
      <c r="MYP207" s="856"/>
      <c r="MYQ207" s="856"/>
      <c r="MYR207" s="856"/>
      <c r="MYS207" s="856"/>
      <c r="MYT207" s="856"/>
      <c r="MYU207" s="856"/>
      <c r="MYV207" s="856"/>
      <c r="MYW207" s="856"/>
      <c r="MYX207" s="856"/>
      <c r="MYY207" s="856"/>
      <c r="MYZ207" s="856"/>
      <c r="MZA207" s="856"/>
      <c r="MZB207" s="856"/>
      <c r="MZC207" s="856"/>
      <c r="MZD207" s="856"/>
      <c r="MZE207" s="856"/>
      <c r="MZF207" s="856"/>
      <c r="MZG207" s="856"/>
      <c r="MZH207" s="856"/>
      <c r="MZI207" s="856"/>
      <c r="MZJ207" s="856"/>
      <c r="MZK207" s="856"/>
      <c r="MZL207" s="856"/>
      <c r="MZM207" s="856"/>
      <c r="MZN207" s="856"/>
      <c r="MZO207" s="856"/>
      <c r="MZP207" s="856"/>
      <c r="MZQ207" s="856"/>
      <c r="MZR207" s="856"/>
      <c r="MZS207" s="856"/>
      <c r="MZT207" s="856"/>
      <c r="MZU207" s="856"/>
      <c r="MZV207" s="856"/>
      <c r="MZW207" s="856"/>
      <c r="MZX207" s="856"/>
      <c r="MZY207" s="856"/>
      <c r="MZZ207" s="856"/>
      <c r="NAA207" s="856"/>
      <c r="NAB207" s="856"/>
      <c r="NAC207" s="856"/>
      <c r="NAD207" s="856"/>
      <c r="NAE207" s="856"/>
      <c r="NAF207" s="856"/>
      <c r="NAG207" s="856"/>
      <c r="NAH207" s="856"/>
      <c r="NAI207" s="856"/>
      <c r="NAJ207" s="856"/>
      <c r="NAK207" s="856"/>
      <c r="NAL207" s="856"/>
      <c r="NAM207" s="856"/>
      <c r="NAN207" s="856"/>
      <c r="NAO207" s="856"/>
      <c r="NAP207" s="856"/>
      <c r="NAQ207" s="856"/>
      <c r="NAR207" s="856"/>
      <c r="NAS207" s="856"/>
      <c r="NAT207" s="856"/>
      <c r="NAU207" s="856"/>
      <c r="NAV207" s="856"/>
      <c r="NAW207" s="856"/>
      <c r="NAX207" s="856"/>
      <c r="NAY207" s="856"/>
      <c r="NAZ207" s="856"/>
      <c r="NBA207" s="856"/>
      <c r="NBB207" s="856"/>
      <c r="NBC207" s="856"/>
      <c r="NBD207" s="856"/>
      <c r="NBE207" s="856"/>
      <c r="NBF207" s="856"/>
      <c r="NBG207" s="856"/>
      <c r="NBH207" s="856"/>
      <c r="NBI207" s="856"/>
      <c r="NBJ207" s="856"/>
      <c r="NBK207" s="856"/>
      <c r="NBL207" s="856"/>
      <c r="NBM207" s="856"/>
      <c r="NBN207" s="856"/>
      <c r="NBO207" s="856"/>
      <c r="NBP207" s="856"/>
      <c r="NBQ207" s="856"/>
      <c r="NBR207" s="856"/>
      <c r="NBS207" s="856"/>
      <c r="NBT207" s="856"/>
      <c r="NBU207" s="856"/>
      <c r="NBV207" s="856"/>
      <c r="NBW207" s="856"/>
      <c r="NBX207" s="856"/>
      <c r="NBY207" s="856"/>
      <c r="NBZ207" s="856"/>
      <c r="NCA207" s="856"/>
      <c r="NCB207" s="856"/>
      <c r="NCC207" s="856"/>
      <c r="NCD207" s="856"/>
      <c r="NCE207" s="856"/>
      <c r="NCF207" s="856"/>
      <c r="NCG207" s="856"/>
      <c r="NCH207" s="856"/>
      <c r="NCI207" s="856"/>
      <c r="NCJ207" s="856"/>
      <c r="NCK207" s="856"/>
      <c r="NCL207" s="856"/>
      <c r="NCM207" s="856"/>
      <c r="NCN207" s="856"/>
      <c r="NCO207" s="856"/>
      <c r="NCP207" s="856"/>
      <c r="NCQ207" s="856"/>
      <c r="NCR207" s="856"/>
      <c r="NCS207" s="856"/>
      <c r="NCT207" s="856"/>
      <c r="NCU207" s="856"/>
      <c r="NCV207" s="856"/>
      <c r="NCW207" s="856"/>
      <c r="NCX207" s="856"/>
      <c r="NCY207" s="856"/>
      <c r="NCZ207" s="856"/>
      <c r="NDA207" s="856"/>
      <c r="NDB207" s="856"/>
      <c r="NDC207" s="856"/>
      <c r="NDD207" s="856"/>
      <c r="NDE207" s="856"/>
      <c r="NDF207" s="856"/>
      <c r="NDG207" s="856"/>
      <c r="NDH207" s="856"/>
      <c r="NDI207" s="856"/>
      <c r="NDJ207" s="856"/>
      <c r="NDK207" s="856"/>
      <c r="NDL207" s="856"/>
      <c r="NDM207" s="856"/>
      <c r="NDN207" s="856"/>
      <c r="NDO207" s="856"/>
      <c r="NDP207" s="856"/>
      <c r="NDQ207" s="856"/>
      <c r="NDR207" s="856"/>
      <c r="NDS207" s="856"/>
      <c r="NDT207" s="856"/>
      <c r="NDU207" s="856"/>
      <c r="NDV207" s="856"/>
      <c r="NDW207" s="856"/>
      <c r="NDX207" s="856"/>
      <c r="NDY207" s="856"/>
      <c r="NDZ207" s="856"/>
      <c r="NEA207" s="856"/>
      <c r="NEB207" s="856"/>
      <c r="NEC207" s="856"/>
      <c r="NED207" s="856"/>
      <c r="NEE207" s="856"/>
      <c r="NEF207" s="856"/>
      <c r="NEG207" s="856"/>
      <c r="NEH207" s="856"/>
      <c r="NEI207" s="856"/>
      <c r="NEJ207" s="856"/>
      <c r="NEK207" s="856"/>
      <c r="NEL207" s="856"/>
      <c r="NEM207" s="856"/>
      <c r="NEN207" s="856"/>
      <c r="NEO207" s="856"/>
      <c r="NEP207" s="856"/>
      <c r="NEQ207" s="856"/>
      <c r="NER207" s="856"/>
      <c r="NES207" s="856"/>
      <c r="NET207" s="856"/>
      <c r="NEU207" s="856"/>
      <c r="NEV207" s="856"/>
      <c r="NEW207" s="856"/>
      <c r="NEX207" s="856"/>
      <c r="NEY207" s="856"/>
      <c r="NEZ207" s="856"/>
      <c r="NFA207" s="856"/>
      <c r="NFB207" s="856"/>
      <c r="NFC207" s="856"/>
      <c r="NFD207" s="856"/>
      <c r="NFE207" s="856"/>
      <c r="NFF207" s="856"/>
      <c r="NFG207" s="856"/>
      <c r="NFH207" s="856"/>
      <c r="NFI207" s="856"/>
      <c r="NFJ207" s="856"/>
      <c r="NFK207" s="856"/>
      <c r="NFL207" s="856"/>
      <c r="NFM207" s="856"/>
      <c r="NFN207" s="856"/>
      <c r="NFO207" s="856"/>
      <c r="NFP207" s="856"/>
      <c r="NFQ207" s="856"/>
      <c r="NFR207" s="856"/>
      <c r="NFS207" s="856"/>
      <c r="NFT207" s="856"/>
      <c r="NFU207" s="856"/>
      <c r="NFV207" s="856"/>
      <c r="NFW207" s="856"/>
      <c r="NFX207" s="856"/>
      <c r="NFY207" s="856"/>
      <c r="NFZ207" s="856"/>
      <c r="NGA207" s="856"/>
      <c r="NGB207" s="856"/>
      <c r="NGC207" s="856"/>
      <c r="NGD207" s="856"/>
      <c r="NGE207" s="856"/>
      <c r="NGF207" s="856"/>
      <c r="NGG207" s="856"/>
      <c r="NGH207" s="856"/>
      <c r="NGI207" s="856"/>
      <c r="NGJ207" s="856"/>
      <c r="NGK207" s="856"/>
      <c r="NGL207" s="856"/>
      <c r="NGM207" s="856"/>
      <c r="NGN207" s="856"/>
      <c r="NGO207" s="856"/>
      <c r="NGP207" s="856"/>
      <c r="NGQ207" s="856"/>
      <c r="NGR207" s="856"/>
      <c r="NGS207" s="856"/>
      <c r="NGT207" s="856"/>
      <c r="NGU207" s="856"/>
      <c r="NGV207" s="856"/>
      <c r="NGW207" s="856"/>
      <c r="NGX207" s="856"/>
      <c r="NGY207" s="856"/>
      <c r="NGZ207" s="856"/>
      <c r="NHA207" s="856"/>
      <c r="NHB207" s="856"/>
      <c r="NHC207" s="856"/>
      <c r="NHD207" s="856"/>
      <c r="NHE207" s="856"/>
      <c r="NHF207" s="856"/>
      <c r="NHG207" s="856"/>
      <c r="NHH207" s="856"/>
      <c r="NHI207" s="856"/>
      <c r="NHJ207" s="856"/>
      <c r="NHK207" s="856"/>
      <c r="NHL207" s="856"/>
      <c r="NHM207" s="856"/>
      <c r="NHN207" s="856"/>
      <c r="NHO207" s="856"/>
      <c r="NHP207" s="856"/>
      <c r="NHQ207" s="856"/>
      <c r="NHR207" s="856"/>
      <c r="NHS207" s="856"/>
      <c r="NHT207" s="856"/>
      <c r="NHU207" s="856"/>
      <c r="NHV207" s="856"/>
      <c r="NHW207" s="856"/>
      <c r="NHX207" s="856"/>
      <c r="NHY207" s="856"/>
      <c r="NHZ207" s="856"/>
      <c r="NIA207" s="856"/>
      <c r="NIB207" s="856"/>
      <c r="NIC207" s="856"/>
      <c r="NID207" s="856"/>
      <c r="NIE207" s="856"/>
      <c r="NIF207" s="856"/>
      <c r="NIG207" s="856"/>
      <c r="NIH207" s="856"/>
      <c r="NII207" s="856"/>
      <c r="NIJ207" s="856"/>
      <c r="NIK207" s="856"/>
      <c r="NIL207" s="856"/>
      <c r="NIM207" s="856"/>
      <c r="NIN207" s="856"/>
      <c r="NIO207" s="856"/>
      <c r="NIP207" s="856"/>
      <c r="NIQ207" s="856"/>
      <c r="NIR207" s="856"/>
      <c r="NIS207" s="856"/>
      <c r="NIT207" s="856"/>
      <c r="NIU207" s="856"/>
      <c r="NIV207" s="856"/>
      <c r="NIW207" s="856"/>
      <c r="NIX207" s="856"/>
      <c r="NIY207" s="856"/>
      <c r="NIZ207" s="856"/>
      <c r="NJA207" s="856"/>
      <c r="NJB207" s="856"/>
      <c r="NJC207" s="856"/>
      <c r="NJD207" s="856"/>
      <c r="NJE207" s="856"/>
      <c r="NJF207" s="856"/>
      <c r="NJG207" s="856"/>
      <c r="NJH207" s="856"/>
      <c r="NJI207" s="856"/>
      <c r="NJJ207" s="856"/>
      <c r="NJK207" s="856"/>
      <c r="NJL207" s="856"/>
      <c r="NJM207" s="856"/>
      <c r="NJN207" s="856"/>
      <c r="NJO207" s="856"/>
      <c r="NJP207" s="856"/>
      <c r="NJQ207" s="856"/>
      <c r="NJR207" s="856"/>
      <c r="NJS207" s="856"/>
      <c r="NJT207" s="856"/>
      <c r="NJU207" s="856"/>
      <c r="NJV207" s="856"/>
      <c r="NJW207" s="856"/>
      <c r="NJX207" s="856"/>
      <c r="NJY207" s="856"/>
      <c r="NJZ207" s="856"/>
      <c r="NKA207" s="856"/>
      <c r="NKB207" s="856"/>
      <c r="NKC207" s="856"/>
      <c r="NKD207" s="856"/>
      <c r="NKE207" s="856"/>
      <c r="NKF207" s="856"/>
      <c r="NKG207" s="856"/>
      <c r="NKH207" s="856"/>
      <c r="NKI207" s="856"/>
      <c r="NKJ207" s="856"/>
      <c r="NKK207" s="856"/>
      <c r="NKL207" s="856"/>
      <c r="NKM207" s="856"/>
      <c r="NKN207" s="856"/>
      <c r="NKO207" s="856"/>
      <c r="NKP207" s="856"/>
      <c r="NKQ207" s="856"/>
      <c r="NKR207" s="856"/>
      <c r="NKS207" s="856"/>
      <c r="NKT207" s="856"/>
      <c r="NKU207" s="856"/>
      <c r="NKV207" s="856"/>
      <c r="NKW207" s="856"/>
      <c r="NKX207" s="856"/>
      <c r="NKY207" s="856"/>
      <c r="NKZ207" s="856"/>
      <c r="NLA207" s="856"/>
      <c r="NLB207" s="856"/>
      <c r="NLC207" s="856"/>
      <c r="NLD207" s="856"/>
      <c r="NLE207" s="856"/>
      <c r="NLF207" s="856"/>
      <c r="NLG207" s="856"/>
      <c r="NLH207" s="856"/>
      <c r="NLI207" s="856"/>
      <c r="NLJ207" s="856"/>
      <c r="NLK207" s="856"/>
      <c r="NLL207" s="856"/>
      <c r="NLM207" s="856"/>
      <c r="NLN207" s="856"/>
      <c r="NLO207" s="856"/>
      <c r="NLP207" s="856"/>
      <c r="NLQ207" s="856"/>
      <c r="NLR207" s="856"/>
      <c r="NLS207" s="856"/>
      <c r="NLT207" s="856"/>
      <c r="NLU207" s="856"/>
      <c r="NLV207" s="856"/>
      <c r="NLW207" s="856"/>
      <c r="NLX207" s="856"/>
      <c r="NLY207" s="856"/>
      <c r="NLZ207" s="856"/>
      <c r="NMA207" s="856"/>
      <c r="NMB207" s="856"/>
      <c r="NMC207" s="856"/>
      <c r="NMD207" s="856"/>
      <c r="NME207" s="856"/>
      <c r="NMF207" s="856"/>
      <c r="NMG207" s="856"/>
      <c r="NMH207" s="856"/>
      <c r="NMI207" s="856"/>
      <c r="NMJ207" s="856"/>
      <c r="NMK207" s="856"/>
      <c r="NML207" s="856"/>
      <c r="NMM207" s="856"/>
      <c r="NMN207" s="856"/>
      <c r="NMO207" s="856"/>
      <c r="NMP207" s="856"/>
      <c r="NMQ207" s="856"/>
      <c r="NMR207" s="856"/>
      <c r="NMS207" s="856"/>
      <c r="NMT207" s="856"/>
      <c r="NMU207" s="856"/>
      <c r="NMV207" s="856"/>
      <c r="NMW207" s="856"/>
      <c r="NMX207" s="856"/>
      <c r="NMY207" s="856"/>
      <c r="NMZ207" s="856"/>
      <c r="NNA207" s="856"/>
      <c r="NNB207" s="856"/>
      <c r="NNC207" s="856"/>
      <c r="NND207" s="856"/>
      <c r="NNE207" s="856"/>
      <c r="NNF207" s="856"/>
      <c r="NNG207" s="856"/>
      <c r="NNH207" s="856"/>
      <c r="NNI207" s="856"/>
      <c r="NNJ207" s="856"/>
      <c r="NNK207" s="856"/>
      <c r="NNL207" s="856"/>
      <c r="NNM207" s="856"/>
      <c r="NNN207" s="856"/>
      <c r="NNO207" s="856"/>
      <c r="NNP207" s="856"/>
      <c r="NNQ207" s="856"/>
      <c r="NNR207" s="856"/>
      <c r="NNS207" s="856"/>
      <c r="NNT207" s="856"/>
      <c r="NNU207" s="856"/>
      <c r="NNV207" s="856"/>
      <c r="NNW207" s="856"/>
      <c r="NNX207" s="856"/>
      <c r="NNY207" s="856"/>
      <c r="NNZ207" s="856"/>
      <c r="NOA207" s="856"/>
      <c r="NOB207" s="856"/>
      <c r="NOC207" s="856"/>
      <c r="NOD207" s="856"/>
      <c r="NOE207" s="856"/>
      <c r="NOF207" s="856"/>
      <c r="NOG207" s="856"/>
      <c r="NOH207" s="856"/>
      <c r="NOI207" s="856"/>
      <c r="NOJ207" s="856"/>
      <c r="NOK207" s="856"/>
      <c r="NOL207" s="856"/>
      <c r="NOM207" s="856"/>
      <c r="NON207" s="856"/>
      <c r="NOO207" s="856"/>
      <c r="NOP207" s="856"/>
      <c r="NOQ207" s="856"/>
      <c r="NOR207" s="856"/>
      <c r="NOS207" s="856"/>
      <c r="NOT207" s="856"/>
      <c r="NOU207" s="856"/>
      <c r="NOV207" s="856"/>
      <c r="NOW207" s="856"/>
      <c r="NOX207" s="856"/>
      <c r="NOY207" s="856"/>
      <c r="NOZ207" s="856"/>
      <c r="NPA207" s="856"/>
      <c r="NPB207" s="856"/>
      <c r="NPC207" s="856"/>
      <c r="NPD207" s="856"/>
      <c r="NPE207" s="856"/>
      <c r="NPF207" s="856"/>
      <c r="NPG207" s="856"/>
      <c r="NPH207" s="856"/>
      <c r="NPI207" s="856"/>
      <c r="NPJ207" s="856"/>
      <c r="NPK207" s="856"/>
      <c r="NPL207" s="856"/>
      <c r="NPM207" s="856"/>
      <c r="NPN207" s="856"/>
      <c r="NPO207" s="856"/>
      <c r="NPP207" s="856"/>
      <c r="NPQ207" s="856"/>
      <c r="NPR207" s="856"/>
      <c r="NPS207" s="856"/>
      <c r="NPT207" s="856"/>
      <c r="NPU207" s="856"/>
      <c r="NPV207" s="856"/>
      <c r="NPW207" s="856"/>
      <c r="NPX207" s="856"/>
      <c r="NPY207" s="856"/>
      <c r="NPZ207" s="856"/>
      <c r="NQA207" s="856"/>
      <c r="NQB207" s="856"/>
      <c r="NQC207" s="856"/>
      <c r="NQD207" s="856"/>
      <c r="NQE207" s="856"/>
      <c r="NQF207" s="856"/>
      <c r="NQG207" s="856"/>
      <c r="NQH207" s="856"/>
      <c r="NQI207" s="856"/>
      <c r="NQJ207" s="856"/>
      <c r="NQK207" s="856"/>
      <c r="NQL207" s="856"/>
      <c r="NQM207" s="856"/>
      <c r="NQN207" s="856"/>
      <c r="NQO207" s="856"/>
      <c r="NQP207" s="856"/>
      <c r="NQQ207" s="856"/>
      <c r="NQR207" s="856"/>
      <c r="NQS207" s="856"/>
      <c r="NQT207" s="856"/>
      <c r="NQU207" s="856"/>
      <c r="NQV207" s="856"/>
      <c r="NQW207" s="856"/>
      <c r="NQX207" s="856"/>
      <c r="NQY207" s="856"/>
      <c r="NQZ207" s="856"/>
      <c r="NRA207" s="856"/>
      <c r="NRB207" s="856"/>
      <c r="NRC207" s="856"/>
      <c r="NRD207" s="856"/>
      <c r="NRE207" s="856"/>
      <c r="NRF207" s="856"/>
      <c r="NRG207" s="856"/>
      <c r="NRH207" s="856"/>
      <c r="NRI207" s="856"/>
      <c r="NRJ207" s="856"/>
      <c r="NRK207" s="856"/>
      <c r="NRL207" s="856"/>
      <c r="NRM207" s="856"/>
      <c r="NRN207" s="856"/>
      <c r="NRO207" s="856"/>
      <c r="NRP207" s="856"/>
      <c r="NRQ207" s="856"/>
      <c r="NRR207" s="856"/>
      <c r="NRS207" s="856"/>
      <c r="NRT207" s="856"/>
      <c r="NRU207" s="856"/>
      <c r="NRV207" s="856"/>
      <c r="NRW207" s="856"/>
      <c r="NRX207" s="856"/>
      <c r="NRY207" s="856"/>
      <c r="NRZ207" s="856"/>
      <c r="NSA207" s="856"/>
      <c r="NSB207" s="856"/>
      <c r="NSC207" s="856"/>
      <c r="NSD207" s="856"/>
      <c r="NSE207" s="856"/>
      <c r="NSF207" s="856"/>
      <c r="NSG207" s="856"/>
      <c r="NSH207" s="856"/>
      <c r="NSI207" s="856"/>
      <c r="NSJ207" s="856"/>
      <c r="NSK207" s="856"/>
      <c r="NSL207" s="856"/>
      <c r="NSM207" s="856"/>
      <c r="NSN207" s="856"/>
      <c r="NSO207" s="856"/>
      <c r="NSP207" s="856"/>
      <c r="NSQ207" s="856"/>
      <c r="NSR207" s="856"/>
      <c r="NSS207" s="856"/>
      <c r="NST207" s="856"/>
      <c r="NSU207" s="856"/>
      <c r="NSV207" s="856"/>
      <c r="NSW207" s="856"/>
      <c r="NSX207" s="856"/>
      <c r="NSY207" s="856"/>
      <c r="NSZ207" s="856"/>
      <c r="NTA207" s="856"/>
      <c r="NTB207" s="856"/>
      <c r="NTC207" s="856"/>
      <c r="NTD207" s="856"/>
      <c r="NTE207" s="856"/>
      <c r="NTF207" s="856"/>
      <c r="NTG207" s="856"/>
      <c r="NTH207" s="856"/>
      <c r="NTI207" s="856"/>
      <c r="NTJ207" s="856"/>
      <c r="NTK207" s="856"/>
      <c r="NTL207" s="856"/>
      <c r="NTM207" s="856"/>
      <c r="NTN207" s="856"/>
      <c r="NTO207" s="856"/>
      <c r="NTP207" s="856"/>
      <c r="NTQ207" s="856"/>
      <c r="NTR207" s="856"/>
      <c r="NTS207" s="856"/>
      <c r="NTT207" s="856"/>
      <c r="NTU207" s="856"/>
      <c r="NTV207" s="856"/>
      <c r="NTW207" s="856"/>
      <c r="NTX207" s="856"/>
      <c r="NTY207" s="856"/>
      <c r="NTZ207" s="856"/>
      <c r="NUA207" s="856"/>
      <c r="NUB207" s="856"/>
      <c r="NUC207" s="856"/>
      <c r="NUD207" s="856"/>
      <c r="NUE207" s="856"/>
      <c r="NUF207" s="856"/>
      <c r="NUG207" s="856"/>
      <c r="NUH207" s="856"/>
      <c r="NUI207" s="856"/>
      <c r="NUJ207" s="856"/>
      <c r="NUK207" s="856"/>
      <c r="NUL207" s="856"/>
      <c r="NUM207" s="856"/>
      <c r="NUN207" s="856"/>
      <c r="NUO207" s="856"/>
      <c r="NUP207" s="856"/>
      <c r="NUQ207" s="856"/>
      <c r="NUR207" s="856"/>
      <c r="NUS207" s="856"/>
      <c r="NUT207" s="856"/>
      <c r="NUU207" s="856"/>
      <c r="NUV207" s="856"/>
      <c r="NUW207" s="856"/>
      <c r="NUX207" s="856"/>
      <c r="NUY207" s="856"/>
      <c r="NUZ207" s="856"/>
      <c r="NVA207" s="856"/>
      <c r="NVB207" s="856"/>
      <c r="NVC207" s="856"/>
      <c r="NVD207" s="856"/>
      <c r="NVE207" s="856"/>
      <c r="NVF207" s="856"/>
      <c r="NVG207" s="856"/>
      <c r="NVH207" s="856"/>
      <c r="NVI207" s="856"/>
      <c r="NVJ207" s="856"/>
      <c r="NVK207" s="856"/>
      <c r="NVL207" s="856"/>
      <c r="NVM207" s="856"/>
      <c r="NVN207" s="856"/>
      <c r="NVO207" s="856"/>
      <c r="NVP207" s="856"/>
      <c r="NVQ207" s="856"/>
      <c r="NVR207" s="856"/>
      <c r="NVS207" s="856"/>
      <c r="NVT207" s="856"/>
      <c r="NVU207" s="856"/>
      <c r="NVV207" s="856"/>
      <c r="NVW207" s="856"/>
      <c r="NVX207" s="856"/>
      <c r="NVY207" s="856"/>
      <c r="NVZ207" s="856"/>
      <c r="NWA207" s="856"/>
      <c r="NWB207" s="856"/>
      <c r="NWC207" s="856"/>
      <c r="NWD207" s="856"/>
      <c r="NWE207" s="856"/>
      <c r="NWF207" s="856"/>
      <c r="NWG207" s="856"/>
      <c r="NWH207" s="856"/>
      <c r="NWI207" s="856"/>
      <c r="NWJ207" s="856"/>
      <c r="NWK207" s="856"/>
      <c r="NWL207" s="856"/>
      <c r="NWM207" s="856"/>
      <c r="NWN207" s="856"/>
      <c r="NWO207" s="856"/>
      <c r="NWP207" s="856"/>
      <c r="NWQ207" s="856"/>
      <c r="NWR207" s="856"/>
      <c r="NWS207" s="856"/>
      <c r="NWT207" s="856"/>
      <c r="NWU207" s="856"/>
      <c r="NWV207" s="856"/>
      <c r="NWW207" s="856"/>
      <c r="NWX207" s="856"/>
      <c r="NWY207" s="856"/>
      <c r="NWZ207" s="856"/>
      <c r="NXA207" s="856"/>
      <c r="NXB207" s="856"/>
      <c r="NXC207" s="856"/>
      <c r="NXD207" s="856"/>
      <c r="NXE207" s="856"/>
      <c r="NXF207" s="856"/>
      <c r="NXG207" s="856"/>
      <c r="NXH207" s="856"/>
      <c r="NXI207" s="856"/>
      <c r="NXJ207" s="856"/>
      <c r="NXK207" s="856"/>
      <c r="NXL207" s="856"/>
      <c r="NXM207" s="856"/>
      <c r="NXN207" s="856"/>
      <c r="NXO207" s="856"/>
      <c r="NXP207" s="856"/>
      <c r="NXQ207" s="856"/>
      <c r="NXR207" s="856"/>
      <c r="NXS207" s="856"/>
      <c r="NXT207" s="856"/>
      <c r="NXU207" s="856"/>
      <c r="NXV207" s="856"/>
      <c r="NXW207" s="856"/>
      <c r="NXX207" s="856"/>
      <c r="NXY207" s="856"/>
      <c r="NXZ207" s="856"/>
      <c r="NYA207" s="856"/>
      <c r="NYB207" s="856"/>
      <c r="NYC207" s="856"/>
      <c r="NYD207" s="856"/>
      <c r="NYE207" s="856"/>
      <c r="NYF207" s="856"/>
      <c r="NYG207" s="856"/>
      <c r="NYH207" s="856"/>
      <c r="NYI207" s="856"/>
      <c r="NYJ207" s="856"/>
      <c r="NYK207" s="856"/>
      <c r="NYL207" s="856"/>
      <c r="NYM207" s="856"/>
      <c r="NYN207" s="856"/>
      <c r="NYO207" s="856"/>
      <c r="NYP207" s="856"/>
      <c r="NYQ207" s="856"/>
      <c r="NYR207" s="856"/>
      <c r="NYS207" s="856"/>
      <c r="NYT207" s="856"/>
      <c r="NYU207" s="856"/>
      <c r="NYV207" s="856"/>
      <c r="NYW207" s="856"/>
      <c r="NYX207" s="856"/>
      <c r="NYY207" s="856"/>
      <c r="NYZ207" s="856"/>
      <c r="NZA207" s="856"/>
      <c r="NZB207" s="856"/>
      <c r="NZC207" s="856"/>
      <c r="NZD207" s="856"/>
      <c r="NZE207" s="856"/>
      <c r="NZF207" s="856"/>
      <c r="NZG207" s="856"/>
      <c r="NZH207" s="856"/>
      <c r="NZI207" s="856"/>
      <c r="NZJ207" s="856"/>
      <c r="NZK207" s="856"/>
      <c r="NZL207" s="856"/>
      <c r="NZM207" s="856"/>
      <c r="NZN207" s="856"/>
      <c r="NZO207" s="856"/>
      <c r="NZP207" s="856"/>
      <c r="NZQ207" s="856"/>
      <c r="NZR207" s="856"/>
      <c r="NZS207" s="856"/>
      <c r="NZT207" s="856"/>
      <c r="NZU207" s="856"/>
      <c r="NZV207" s="856"/>
      <c r="NZW207" s="856"/>
      <c r="NZX207" s="856"/>
      <c r="NZY207" s="856"/>
      <c r="NZZ207" s="856"/>
      <c r="OAA207" s="856"/>
      <c r="OAB207" s="856"/>
      <c r="OAC207" s="856"/>
      <c r="OAD207" s="856"/>
      <c r="OAE207" s="856"/>
      <c r="OAF207" s="856"/>
      <c r="OAG207" s="856"/>
      <c r="OAH207" s="856"/>
      <c r="OAI207" s="856"/>
      <c r="OAJ207" s="856"/>
      <c r="OAK207" s="856"/>
      <c r="OAL207" s="856"/>
      <c r="OAM207" s="856"/>
      <c r="OAN207" s="856"/>
      <c r="OAO207" s="856"/>
      <c r="OAP207" s="856"/>
      <c r="OAQ207" s="856"/>
      <c r="OAR207" s="856"/>
      <c r="OAS207" s="856"/>
      <c r="OAT207" s="856"/>
      <c r="OAU207" s="856"/>
      <c r="OAV207" s="856"/>
      <c r="OAW207" s="856"/>
      <c r="OAX207" s="856"/>
      <c r="OAY207" s="856"/>
      <c r="OAZ207" s="856"/>
      <c r="OBA207" s="856"/>
      <c r="OBB207" s="856"/>
      <c r="OBC207" s="856"/>
      <c r="OBD207" s="856"/>
      <c r="OBE207" s="856"/>
      <c r="OBF207" s="856"/>
      <c r="OBG207" s="856"/>
      <c r="OBH207" s="856"/>
      <c r="OBI207" s="856"/>
      <c r="OBJ207" s="856"/>
      <c r="OBK207" s="856"/>
      <c r="OBL207" s="856"/>
      <c r="OBM207" s="856"/>
      <c r="OBN207" s="856"/>
      <c r="OBO207" s="856"/>
      <c r="OBP207" s="856"/>
      <c r="OBQ207" s="856"/>
      <c r="OBR207" s="856"/>
      <c r="OBS207" s="856"/>
      <c r="OBT207" s="856"/>
      <c r="OBU207" s="856"/>
      <c r="OBV207" s="856"/>
      <c r="OBW207" s="856"/>
      <c r="OBX207" s="856"/>
      <c r="OBY207" s="856"/>
      <c r="OBZ207" s="856"/>
      <c r="OCA207" s="856"/>
      <c r="OCB207" s="856"/>
      <c r="OCC207" s="856"/>
      <c r="OCD207" s="856"/>
      <c r="OCE207" s="856"/>
      <c r="OCF207" s="856"/>
      <c r="OCG207" s="856"/>
      <c r="OCH207" s="856"/>
      <c r="OCI207" s="856"/>
      <c r="OCJ207" s="856"/>
      <c r="OCK207" s="856"/>
      <c r="OCL207" s="856"/>
      <c r="OCM207" s="856"/>
      <c r="OCN207" s="856"/>
      <c r="OCO207" s="856"/>
      <c r="OCP207" s="856"/>
      <c r="OCQ207" s="856"/>
      <c r="OCR207" s="856"/>
      <c r="OCS207" s="856"/>
      <c r="OCT207" s="856"/>
      <c r="OCU207" s="856"/>
      <c r="OCV207" s="856"/>
      <c r="OCW207" s="856"/>
      <c r="OCX207" s="856"/>
      <c r="OCY207" s="856"/>
      <c r="OCZ207" s="856"/>
      <c r="ODA207" s="856"/>
      <c r="ODB207" s="856"/>
      <c r="ODC207" s="856"/>
      <c r="ODD207" s="856"/>
      <c r="ODE207" s="856"/>
      <c r="ODF207" s="856"/>
      <c r="ODG207" s="856"/>
      <c r="ODH207" s="856"/>
      <c r="ODI207" s="856"/>
      <c r="ODJ207" s="856"/>
      <c r="ODK207" s="856"/>
      <c r="ODL207" s="856"/>
      <c r="ODM207" s="856"/>
      <c r="ODN207" s="856"/>
      <c r="ODO207" s="856"/>
      <c r="ODP207" s="856"/>
      <c r="ODQ207" s="856"/>
      <c r="ODR207" s="856"/>
      <c r="ODS207" s="856"/>
      <c r="ODT207" s="856"/>
      <c r="ODU207" s="856"/>
      <c r="ODV207" s="856"/>
      <c r="ODW207" s="856"/>
      <c r="ODX207" s="856"/>
      <c r="ODY207" s="856"/>
      <c r="ODZ207" s="856"/>
      <c r="OEA207" s="856"/>
      <c r="OEB207" s="856"/>
      <c r="OEC207" s="856"/>
      <c r="OED207" s="856"/>
      <c r="OEE207" s="856"/>
      <c r="OEF207" s="856"/>
      <c r="OEG207" s="856"/>
      <c r="OEH207" s="856"/>
      <c r="OEI207" s="856"/>
      <c r="OEJ207" s="856"/>
      <c r="OEK207" s="856"/>
      <c r="OEL207" s="856"/>
      <c r="OEM207" s="856"/>
      <c r="OEN207" s="856"/>
      <c r="OEO207" s="856"/>
      <c r="OEP207" s="856"/>
      <c r="OEQ207" s="856"/>
      <c r="OER207" s="856"/>
      <c r="OES207" s="856"/>
      <c r="OET207" s="856"/>
      <c r="OEU207" s="856"/>
      <c r="OEV207" s="856"/>
      <c r="OEW207" s="856"/>
      <c r="OEX207" s="856"/>
      <c r="OEY207" s="856"/>
      <c r="OEZ207" s="856"/>
      <c r="OFA207" s="856"/>
      <c r="OFB207" s="856"/>
      <c r="OFC207" s="856"/>
      <c r="OFD207" s="856"/>
      <c r="OFE207" s="856"/>
      <c r="OFF207" s="856"/>
      <c r="OFG207" s="856"/>
      <c r="OFH207" s="856"/>
      <c r="OFI207" s="856"/>
      <c r="OFJ207" s="856"/>
      <c r="OFK207" s="856"/>
      <c r="OFL207" s="856"/>
      <c r="OFM207" s="856"/>
      <c r="OFN207" s="856"/>
      <c r="OFO207" s="856"/>
      <c r="OFP207" s="856"/>
      <c r="OFQ207" s="856"/>
      <c r="OFR207" s="856"/>
      <c r="OFS207" s="856"/>
      <c r="OFT207" s="856"/>
      <c r="OFU207" s="856"/>
      <c r="OFV207" s="856"/>
      <c r="OFW207" s="856"/>
      <c r="OFX207" s="856"/>
      <c r="OFY207" s="856"/>
      <c r="OFZ207" s="856"/>
      <c r="OGA207" s="856"/>
      <c r="OGB207" s="856"/>
      <c r="OGC207" s="856"/>
      <c r="OGD207" s="856"/>
      <c r="OGE207" s="856"/>
      <c r="OGF207" s="856"/>
      <c r="OGG207" s="856"/>
      <c r="OGH207" s="856"/>
      <c r="OGI207" s="856"/>
      <c r="OGJ207" s="856"/>
      <c r="OGK207" s="856"/>
      <c r="OGL207" s="856"/>
      <c r="OGM207" s="856"/>
      <c r="OGN207" s="856"/>
      <c r="OGO207" s="856"/>
      <c r="OGP207" s="856"/>
      <c r="OGQ207" s="856"/>
      <c r="OGR207" s="856"/>
      <c r="OGS207" s="856"/>
      <c r="OGT207" s="856"/>
      <c r="OGU207" s="856"/>
      <c r="OGV207" s="856"/>
      <c r="OGW207" s="856"/>
      <c r="OGX207" s="856"/>
      <c r="OGY207" s="856"/>
      <c r="OGZ207" s="856"/>
      <c r="OHA207" s="856"/>
      <c r="OHB207" s="856"/>
      <c r="OHC207" s="856"/>
      <c r="OHD207" s="856"/>
      <c r="OHE207" s="856"/>
      <c r="OHF207" s="856"/>
      <c r="OHG207" s="856"/>
      <c r="OHH207" s="856"/>
      <c r="OHI207" s="856"/>
      <c r="OHJ207" s="856"/>
      <c r="OHK207" s="856"/>
      <c r="OHL207" s="856"/>
      <c r="OHM207" s="856"/>
      <c r="OHN207" s="856"/>
      <c r="OHO207" s="856"/>
      <c r="OHP207" s="856"/>
      <c r="OHQ207" s="856"/>
      <c r="OHR207" s="856"/>
      <c r="OHS207" s="856"/>
      <c r="OHT207" s="856"/>
      <c r="OHU207" s="856"/>
      <c r="OHV207" s="856"/>
      <c r="OHW207" s="856"/>
      <c r="OHX207" s="856"/>
      <c r="OHY207" s="856"/>
      <c r="OHZ207" s="856"/>
      <c r="OIA207" s="856"/>
      <c r="OIB207" s="856"/>
      <c r="OIC207" s="856"/>
      <c r="OID207" s="856"/>
      <c r="OIE207" s="856"/>
      <c r="OIF207" s="856"/>
      <c r="OIG207" s="856"/>
      <c r="OIH207" s="856"/>
      <c r="OII207" s="856"/>
      <c r="OIJ207" s="856"/>
      <c r="OIK207" s="856"/>
      <c r="OIL207" s="856"/>
      <c r="OIM207" s="856"/>
      <c r="OIN207" s="856"/>
      <c r="OIO207" s="856"/>
      <c r="OIP207" s="856"/>
      <c r="OIQ207" s="856"/>
      <c r="OIR207" s="856"/>
      <c r="OIS207" s="856"/>
      <c r="OIT207" s="856"/>
      <c r="OIU207" s="856"/>
      <c r="OIV207" s="856"/>
      <c r="OIW207" s="856"/>
      <c r="OIX207" s="856"/>
      <c r="OIY207" s="856"/>
      <c r="OIZ207" s="856"/>
      <c r="OJA207" s="856"/>
      <c r="OJB207" s="856"/>
      <c r="OJC207" s="856"/>
      <c r="OJD207" s="856"/>
      <c r="OJE207" s="856"/>
      <c r="OJF207" s="856"/>
      <c r="OJG207" s="856"/>
      <c r="OJH207" s="856"/>
      <c r="OJI207" s="856"/>
      <c r="OJJ207" s="856"/>
      <c r="OJK207" s="856"/>
      <c r="OJL207" s="856"/>
      <c r="OJM207" s="856"/>
      <c r="OJN207" s="856"/>
      <c r="OJO207" s="856"/>
      <c r="OJP207" s="856"/>
      <c r="OJQ207" s="856"/>
      <c r="OJR207" s="856"/>
      <c r="OJS207" s="856"/>
      <c r="OJT207" s="856"/>
      <c r="OJU207" s="856"/>
      <c r="OJV207" s="856"/>
      <c r="OJW207" s="856"/>
      <c r="OJX207" s="856"/>
      <c r="OJY207" s="856"/>
      <c r="OJZ207" s="856"/>
      <c r="OKA207" s="856"/>
      <c r="OKB207" s="856"/>
      <c r="OKC207" s="856"/>
      <c r="OKD207" s="856"/>
      <c r="OKE207" s="856"/>
      <c r="OKF207" s="856"/>
      <c r="OKG207" s="856"/>
      <c r="OKH207" s="856"/>
      <c r="OKI207" s="856"/>
      <c r="OKJ207" s="856"/>
      <c r="OKK207" s="856"/>
      <c r="OKL207" s="856"/>
      <c r="OKM207" s="856"/>
      <c r="OKN207" s="856"/>
      <c r="OKO207" s="856"/>
      <c r="OKP207" s="856"/>
      <c r="OKQ207" s="856"/>
      <c r="OKR207" s="856"/>
      <c r="OKS207" s="856"/>
      <c r="OKT207" s="856"/>
      <c r="OKU207" s="856"/>
      <c r="OKV207" s="856"/>
      <c r="OKW207" s="856"/>
      <c r="OKX207" s="856"/>
      <c r="OKY207" s="856"/>
      <c r="OKZ207" s="856"/>
      <c r="OLA207" s="856"/>
      <c r="OLB207" s="856"/>
      <c r="OLC207" s="856"/>
      <c r="OLD207" s="856"/>
      <c r="OLE207" s="856"/>
      <c r="OLF207" s="856"/>
      <c r="OLG207" s="856"/>
      <c r="OLH207" s="856"/>
      <c r="OLI207" s="856"/>
      <c r="OLJ207" s="856"/>
      <c r="OLK207" s="856"/>
      <c r="OLL207" s="856"/>
      <c r="OLM207" s="856"/>
      <c r="OLN207" s="856"/>
      <c r="OLO207" s="856"/>
      <c r="OLP207" s="856"/>
      <c r="OLQ207" s="856"/>
      <c r="OLR207" s="856"/>
      <c r="OLS207" s="856"/>
      <c r="OLT207" s="856"/>
      <c r="OLU207" s="856"/>
      <c r="OLV207" s="856"/>
      <c r="OLW207" s="856"/>
      <c r="OLX207" s="856"/>
      <c r="OLY207" s="856"/>
      <c r="OLZ207" s="856"/>
      <c r="OMA207" s="856"/>
      <c r="OMB207" s="856"/>
      <c r="OMC207" s="856"/>
      <c r="OMD207" s="856"/>
      <c r="OME207" s="856"/>
      <c r="OMF207" s="856"/>
      <c r="OMG207" s="856"/>
      <c r="OMH207" s="856"/>
      <c r="OMI207" s="856"/>
      <c r="OMJ207" s="856"/>
      <c r="OMK207" s="856"/>
      <c r="OML207" s="856"/>
      <c r="OMM207" s="856"/>
      <c r="OMN207" s="856"/>
      <c r="OMO207" s="856"/>
      <c r="OMP207" s="856"/>
      <c r="OMQ207" s="856"/>
      <c r="OMR207" s="856"/>
      <c r="OMS207" s="856"/>
      <c r="OMT207" s="856"/>
      <c r="OMU207" s="856"/>
      <c r="OMV207" s="856"/>
      <c r="OMW207" s="856"/>
      <c r="OMX207" s="856"/>
      <c r="OMY207" s="856"/>
      <c r="OMZ207" s="856"/>
      <c r="ONA207" s="856"/>
      <c r="ONB207" s="856"/>
      <c r="ONC207" s="856"/>
      <c r="OND207" s="856"/>
      <c r="ONE207" s="856"/>
      <c r="ONF207" s="856"/>
      <c r="ONG207" s="856"/>
      <c r="ONH207" s="856"/>
      <c r="ONI207" s="856"/>
      <c r="ONJ207" s="856"/>
      <c r="ONK207" s="856"/>
      <c r="ONL207" s="856"/>
      <c r="ONM207" s="856"/>
      <c r="ONN207" s="856"/>
      <c r="ONO207" s="856"/>
      <c r="ONP207" s="856"/>
      <c r="ONQ207" s="856"/>
      <c r="ONR207" s="856"/>
      <c r="ONS207" s="856"/>
      <c r="ONT207" s="856"/>
      <c r="ONU207" s="856"/>
      <c r="ONV207" s="856"/>
      <c r="ONW207" s="856"/>
      <c r="ONX207" s="856"/>
      <c r="ONY207" s="856"/>
      <c r="ONZ207" s="856"/>
      <c r="OOA207" s="856"/>
      <c r="OOB207" s="856"/>
      <c r="OOC207" s="856"/>
      <c r="OOD207" s="856"/>
      <c r="OOE207" s="856"/>
      <c r="OOF207" s="856"/>
      <c r="OOG207" s="856"/>
      <c r="OOH207" s="856"/>
      <c r="OOI207" s="856"/>
      <c r="OOJ207" s="856"/>
      <c r="OOK207" s="856"/>
      <c r="OOL207" s="856"/>
      <c r="OOM207" s="856"/>
      <c r="OON207" s="856"/>
      <c r="OOO207" s="856"/>
      <c r="OOP207" s="856"/>
      <c r="OOQ207" s="856"/>
      <c r="OOR207" s="856"/>
      <c r="OOS207" s="856"/>
      <c r="OOT207" s="856"/>
      <c r="OOU207" s="856"/>
      <c r="OOV207" s="856"/>
      <c r="OOW207" s="856"/>
      <c r="OOX207" s="856"/>
      <c r="OOY207" s="856"/>
      <c r="OOZ207" s="856"/>
      <c r="OPA207" s="856"/>
      <c r="OPB207" s="856"/>
      <c r="OPC207" s="856"/>
      <c r="OPD207" s="856"/>
      <c r="OPE207" s="856"/>
      <c r="OPF207" s="856"/>
      <c r="OPG207" s="856"/>
      <c r="OPH207" s="856"/>
      <c r="OPI207" s="856"/>
      <c r="OPJ207" s="856"/>
      <c r="OPK207" s="856"/>
      <c r="OPL207" s="856"/>
      <c r="OPM207" s="856"/>
      <c r="OPN207" s="856"/>
      <c r="OPO207" s="856"/>
      <c r="OPP207" s="856"/>
      <c r="OPQ207" s="856"/>
      <c r="OPR207" s="856"/>
      <c r="OPS207" s="856"/>
      <c r="OPT207" s="856"/>
      <c r="OPU207" s="856"/>
      <c r="OPV207" s="856"/>
      <c r="OPW207" s="856"/>
      <c r="OPX207" s="856"/>
      <c r="OPY207" s="856"/>
      <c r="OPZ207" s="856"/>
      <c r="OQA207" s="856"/>
      <c r="OQB207" s="856"/>
      <c r="OQC207" s="856"/>
      <c r="OQD207" s="856"/>
      <c r="OQE207" s="856"/>
      <c r="OQF207" s="856"/>
      <c r="OQG207" s="856"/>
      <c r="OQH207" s="856"/>
      <c r="OQI207" s="856"/>
      <c r="OQJ207" s="856"/>
      <c r="OQK207" s="856"/>
      <c r="OQL207" s="856"/>
      <c r="OQM207" s="856"/>
      <c r="OQN207" s="856"/>
      <c r="OQO207" s="856"/>
      <c r="OQP207" s="856"/>
      <c r="OQQ207" s="856"/>
      <c r="OQR207" s="856"/>
      <c r="OQS207" s="856"/>
      <c r="OQT207" s="856"/>
      <c r="OQU207" s="856"/>
      <c r="OQV207" s="856"/>
      <c r="OQW207" s="856"/>
      <c r="OQX207" s="856"/>
      <c r="OQY207" s="856"/>
      <c r="OQZ207" s="856"/>
      <c r="ORA207" s="856"/>
      <c r="ORB207" s="856"/>
      <c r="ORC207" s="856"/>
      <c r="ORD207" s="856"/>
      <c r="ORE207" s="856"/>
      <c r="ORF207" s="856"/>
      <c r="ORG207" s="856"/>
      <c r="ORH207" s="856"/>
      <c r="ORI207" s="856"/>
      <c r="ORJ207" s="856"/>
      <c r="ORK207" s="856"/>
      <c r="ORL207" s="856"/>
      <c r="ORM207" s="856"/>
      <c r="ORN207" s="856"/>
      <c r="ORO207" s="856"/>
      <c r="ORP207" s="856"/>
      <c r="ORQ207" s="856"/>
      <c r="ORR207" s="856"/>
      <c r="ORS207" s="856"/>
      <c r="ORT207" s="856"/>
      <c r="ORU207" s="856"/>
      <c r="ORV207" s="856"/>
      <c r="ORW207" s="856"/>
      <c r="ORX207" s="856"/>
      <c r="ORY207" s="856"/>
      <c r="ORZ207" s="856"/>
      <c r="OSA207" s="856"/>
      <c r="OSB207" s="856"/>
      <c r="OSC207" s="856"/>
      <c r="OSD207" s="856"/>
      <c r="OSE207" s="856"/>
      <c r="OSF207" s="856"/>
      <c r="OSG207" s="856"/>
      <c r="OSH207" s="856"/>
      <c r="OSI207" s="856"/>
      <c r="OSJ207" s="856"/>
      <c r="OSK207" s="856"/>
      <c r="OSL207" s="856"/>
      <c r="OSM207" s="856"/>
      <c r="OSN207" s="856"/>
      <c r="OSO207" s="856"/>
      <c r="OSP207" s="856"/>
      <c r="OSQ207" s="856"/>
      <c r="OSR207" s="856"/>
      <c r="OSS207" s="856"/>
      <c r="OST207" s="856"/>
      <c r="OSU207" s="856"/>
      <c r="OSV207" s="856"/>
      <c r="OSW207" s="856"/>
      <c r="OSX207" s="856"/>
      <c r="OSY207" s="856"/>
      <c r="OSZ207" s="856"/>
      <c r="OTA207" s="856"/>
      <c r="OTB207" s="856"/>
      <c r="OTC207" s="856"/>
      <c r="OTD207" s="856"/>
      <c r="OTE207" s="856"/>
      <c r="OTF207" s="856"/>
      <c r="OTG207" s="856"/>
      <c r="OTH207" s="856"/>
      <c r="OTI207" s="856"/>
      <c r="OTJ207" s="856"/>
      <c r="OTK207" s="856"/>
      <c r="OTL207" s="856"/>
      <c r="OTM207" s="856"/>
      <c r="OTN207" s="856"/>
      <c r="OTO207" s="856"/>
      <c r="OTP207" s="856"/>
      <c r="OTQ207" s="856"/>
      <c r="OTR207" s="856"/>
      <c r="OTS207" s="856"/>
      <c r="OTT207" s="856"/>
      <c r="OTU207" s="856"/>
      <c r="OTV207" s="856"/>
      <c r="OTW207" s="856"/>
      <c r="OTX207" s="856"/>
      <c r="OTY207" s="856"/>
      <c r="OTZ207" s="856"/>
      <c r="OUA207" s="856"/>
      <c r="OUB207" s="856"/>
      <c r="OUC207" s="856"/>
      <c r="OUD207" s="856"/>
      <c r="OUE207" s="856"/>
      <c r="OUF207" s="856"/>
      <c r="OUG207" s="856"/>
      <c r="OUH207" s="856"/>
      <c r="OUI207" s="856"/>
      <c r="OUJ207" s="856"/>
      <c r="OUK207" s="856"/>
      <c r="OUL207" s="856"/>
      <c r="OUM207" s="856"/>
      <c r="OUN207" s="856"/>
      <c r="OUO207" s="856"/>
      <c r="OUP207" s="856"/>
      <c r="OUQ207" s="856"/>
      <c r="OUR207" s="856"/>
      <c r="OUS207" s="856"/>
      <c r="OUT207" s="856"/>
      <c r="OUU207" s="856"/>
      <c r="OUV207" s="856"/>
      <c r="OUW207" s="856"/>
      <c r="OUX207" s="856"/>
      <c r="OUY207" s="856"/>
      <c r="OUZ207" s="856"/>
      <c r="OVA207" s="856"/>
      <c r="OVB207" s="856"/>
      <c r="OVC207" s="856"/>
      <c r="OVD207" s="856"/>
      <c r="OVE207" s="856"/>
      <c r="OVF207" s="856"/>
      <c r="OVG207" s="856"/>
      <c r="OVH207" s="856"/>
      <c r="OVI207" s="856"/>
      <c r="OVJ207" s="856"/>
      <c r="OVK207" s="856"/>
      <c r="OVL207" s="856"/>
      <c r="OVM207" s="856"/>
      <c r="OVN207" s="856"/>
      <c r="OVO207" s="856"/>
      <c r="OVP207" s="856"/>
      <c r="OVQ207" s="856"/>
      <c r="OVR207" s="856"/>
      <c r="OVS207" s="856"/>
      <c r="OVT207" s="856"/>
      <c r="OVU207" s="856"/>
      <c r="OVV207" s="856"/>
      <c r="OVW207" s="856"/>
      <c r="OVX207" s="856"/>
      <c r="OVY207" s="856"/>
      <c r="OVZ207" s="856"/>
      <c r="OWA207" s="856"/>
      <c r="OWB207" s="856"/>
      <c r="OWC207" s="856"/>
      <c r="OWD207" s="856"/>
      <c r="OWE207" s="856"/>
      <c r="OWF207" s="856"/>
      <c r="OWG207" s="856"/>
      <c r="OWH207" s="856"/>
      <c r="OWI207" s="856"/>
      <c r="OWJ207" s="856"/>
      <c r="OWK207" s="856"/>
      <c r="OWL207" s="856"/>
      <c r="OWM207" s="856"/>
      <c r="OWN207" s="856"/>
      <c r="OWO207" s="856"/>
      <c r="OWP207" s="856"/>
      <c r="OWQ207" s="856"/>
      <c r="OWR207" s="856"/>
      <c r="OWS207" s="856"/>
      <c r="OWT207" s="856"/>
      <c r="OWU207" s="856"/>
      <c r="OWV207" s="856"/>
      <c r="OWW207" s="856"/>
      <c r="OWX207" s="856"/>
      <c r="OWY207" s="856"/>
      <c r="OWZ207" s="856"/>
      <c r="OXA207" s="856"/>
      <c r="OXB207" s="856"/>
      <c r="OXC207" s="856"/>
      <c r="OXD207" s="856"/>
      <c r="OXE207" s="856"/>
      <c r="OXF207" s="856"/>
      <c r="OXG207" s="856"/>
      <c r="OXH207" s="856"/>
      <c r="OXI207" s="856"/>
      <c r="OXJ207" s="856"/>
      <c r="OXK207" s="856"/>
      <c r="OXL207" s="856"/>
      <c r="OXM207" s="856"/>
      <c r="OXN207" s="856"/>
      <c r="OXO207" s="856"/>
      <c r="OXP207" s="856"/>
      <c r="OXQ207" s="856"/>
      <c r="OXR207" s="856"/>
      <c r="OXS207" s="856"/>
      <c r="OXT207" s="856"/>
      <c r="OXU207" s="856"/>
      <c r="OXV207" s="856"/>
      <c r="OXW207" s="856"/>
      <c r="OXX207" s="856"/>
      <c r="OXY207" s="856"/>
      <c r="OXZ207" s="856"/>
      <c r="OYA207" s="856"/>
      <c r="OYB207" s="856"/>
      <c r="OYC207" s="856"/>
      <c r="OYD207" s="856"/>
      <c r="OYE207" s="856"/>
      <c r="OYF207" s="856"/>
      <c r="OYG207" s="856"/>
      <c r="OYH207" s="856"/>
      <c r="OYI207" s="856"/>
      <c r="OYJ207" s="856"/>
      <c r="OYK207" s="856"/>
      <c r="OYL207" s="856"/>
      <c r="OYM207" s="856"/>
      <c r="OYN207" s="856"/>
      <c r="OYO207" s="856"/>
      <c r="OYP207" s="856"/>
      <c r="OYQ207" s="856"/>
      <c r="OYR207" s="856"/>
      <c r="OYS207" s="856"/>
      <c r="OYT207" s="856"/>
      <c r="OYU207" s="856"/>
      <c r="OYV207" s="856"/>
      <c r="OYW207" s="856"/>
      <c r="OYX207" s="856"/>
      <c r="OYY207" s="856"/>
      <c r="OYZ207" s="856"/>
      <c r="OZA207" s="856"/>
      <c r="OZB207" s="856"/>
      <c r="OZC207" s="856"/>
      <c r="OZD207" s="856"/>
      <c r="OZE207" s="856"/>
      <c r="OZF207" s="856"/>
      <c r="OZG207" s="856"/>
      <c r="OZH207" s="856"/>
      <c r="OZI207" s="856"/>
      <c r="OZJ207" s="856"/>
      <c r="OZK207" s="856"/>
      <c r="OZL207" s="856"/>
      <c r="OZM207" s="856"/>
      <c r="OZN207" s="856"/>
      <c r="OZO207" s="856"/>
      <c r="OZP207" s="856"/>
      <c r="OZQ207" s="856"/>
      <c r="OZR207" s="856"/>
      <c r="OZS207" s="856"/>
      <c r="OZT207" s="856"/>
      <c r="OZU207" s="856"/>
      <c r="OZV207" s="856"/>
      <c r="OZW207" s="856"/>
      <c r="OZX207" s="856"/>
      <c r="OZY207" s="856"/>
      <c r="OZZ207" s="856"/>
      <c r="PAA207" s="856"/>
      <c r="PAB207" s="856"/>
      <c r="PAC207" s="856"/>
      <c r="PAD207" s="856"/>
      <c r="PAE207" s="856"/>
      <c r="PAF207" s="856"/>
      <c r="PAG207" s="856"/>
      <c r="PAH207" s="856"/>
      <c r="PAI207" s="856"/>
      <c r="PAJ207" s="856"/>
      <c r="PAK207" s="856"/>
      <c r="PAL207" s="856"/>
      <c r="PAM207" s="856"/>
      <c r="PAN207" s="856"/>
      <c r="PAO207" s="856"/>
      <c r="PAP207" s="856"/>
      <c r="PAQ207" s="856"/>
      <c r="PAR207" s="856"/>
      <c r="PAS207" s="856"/>
      <c r="PAT207" s="856"/>
      <c r="PAU207" s="856"/>
      <c r="PAV207" s="856"/>
      <c r="PAW207" s="856"/>
      <c r="PAX207" s="856"/>
      <c r="PAY207" s="856"/>
      <c r="PAZ207" s="856"/>
      <c r="PBA207" s="856"/>
      <c r="PBB207" s="856"/>
      <c r="PBC207" s="856"/>
      <c r="PBD207" s="856"/>
      <c r="PBE207" s="856"/>
      <c r="PBF207" s="856"/>
      <c r="PBG207" s="856"/>
      <c r="PBH207" s="856"/>
      <c r="PBI207" s="856"/>
      <c r="PBJ207" s="856"/>
      <c r="PBK207" s="856"/>
      <c r="PBL207" s="856"/>
      <c r="PBM207" s="856"/>
      <c r="PBN207" s="856"/>
      <c r="PBO207" s="856"/>
      <c r="PBP207" s="856"/>
      <c r="PBQ207" s="856"/>
      <c r="PBR207" s="856"/>
      <c r="PBS207" s="856"/>
      <c r="PBT207" s="856"/>
      <c r="PBU207" s="856"/>
      <c r="PBV207" s="856"/>
      <c r="PBW207" s="856"/>
      <c r="PBX207" s="856"/>
      <c r="PBY207" s="856"/>
      <c r="PBZ207" s="856"/>
      <c r="PCA207" s="856"/>
      <c r="PCB207" s="856"/>
      <c r="PCC207" s="856"/>
      <c r="PCD207" s="856"/>
      <c r="PCE207" s="856"/>
      <c r="PCF207" s="856"/>
      <c r="PCG207" s="856"/>
      <c r="PCH207" s="856"/>
      <c r="PCI207" s="856"/>
      <c r="PCJ207" s="856"/>
      <c r="PCK207" s="856"/>
      <c r="PCL207" s="856"/>
      <c r="PCM207" s="856"/>
      <c r="PCN207" s="856"/>
      <c r="PCO207" s="856"/>
      <c r="PCP207" s="856"/>
      <c r="PCQ207" s="856"/>
      <c r="PCR207" s="856"/>
      <c r="PCS207" s="856"/>
      <c r="PCT207" s="856"/>
      <c r="PCU207" s="856"/>
      <c r="PCV207" s="856"/>
      <c r="PCW207" s="856"/>
      <c r="PCX207" s="856"/>
      <c r="PCY207" s="856"/>
      <c r="PCZ207" s="856"/>
      <c r="PDA207" s="856"/>
      <c r="PDB207" s="856"/>
      <c r="PDC207" s="856"/>
      <c r="PDD207" s="856"/>
      <c r="PDE207" s="856"/>
      <c r="PDF207" s="856"/>
      <c r="PDG207" s="856"/>
      <c r="PDH207" s="856"/>
      <c r="PDI207" s="856"/>
      <c r="PDJ207" s="856"/>
      <c r="PDK207" s="856"/>
      <c r="PDL207" s="856"/>
      <c r="PDM207" s="856"/>
      <c r="PDN207" s="856"/>
      <c r="PDO207" s="856"/>
      <c r="PDP207" s="856"/>
      <c r="PDQ207" s="856"/>
      <c r="PDR207" s="856"/>
      <c r="PDS207" s="856"/>
      <c r="PDT207" s="856"/>
      <c r="PDU207" s="856"/>
      <c r="PDV207" s="856"/>
      <c r="PDW207" s="856"/>
      <c r="PDX207" s="856"/>
      <c r="PDY207" s="856"/>
      <c r="PDZ207" s="856"/>
      <c r="PEA207" s="856"/>
      <c r="PEB207" s="856"/>
      <c r="PEC207" s="856"/>
      <c r="PED207" s="856"/>
      <c r="PEE207" s="856"/>
      <c r="PEF207" s="856"/>
      <c r="PEG207" s="856"/>
      <c r="PEH207" s="856"/>
      <c r="PEI207" s="856"/>
      <c r="PEJ207" s="856"/>
      <c r="PEK207" s="856"/>
      <c r="PEL207" s="856"/>
      <c r="PEM207" s="856"/>
      <c r="PEN207" s="856"/>
      <c r="PEO207" s="856"/>
      <c r="PEP207" s="856"/>
      <c r="PEQ207" s="856"/>
      <c r="PER207" s="856"/>
      <c r="PES207" s="856"/>
      <c r="PET207" s="856"/>
      <c r="PEU207" s="856"/>
      <c r="PEV207" s="856"/>
      <c r="PEW207" s="856"/>
      <c r="PEX207" s="856"/>
      <c r="PEY207" s="856"/>
      <c r="PEZ207" s="856"/>
      <c r="PFA207" s="856"/>
      <c r="PFB207" s="856"/>
      <c r="PFC207" s="856"/>
      <c r="PFD207" s="856"/>
      <c r="PFE207" s="856"/>
      <c r="PFF207" s="856"/>
      <c r="PFG207" s="856"/>
      <c r="PFH207" s="856"/>
      <c r="PFI207" s="856"/>
      <c r="PFJ207" s="856"/>
      <c r="PFK207" s="856"/>
      <c r="PFL207" s="856"/>
      <c r="PFM207" s="856"/>
      <c r="PFN207" s="856"/>
      <c r="PFO207" s="856"/>
      <c r="PFP207" s="856"/>
      <c r="PFQ207" s="856"/>
      <c r="PFR207" s="856"/>
      <c r="PFS207" s="856"/>
      <c r="PFT207" s="856"/>
      <c r="PFU207" s="856"/>
      <c r="PFV207" s="856"/>
      <c r="PFW207" s="856"/>
      <c r="PFX207" s="856"/>
      <c r="PFY207" s="856"/>
      <c r="PFZ207" s="856"/>
      <c r="PGA207" s="856"/>
      <c r="PGB207" s="856"/>
      <c r="PGC207" s="856"/>
      <c r="PGD207" s="856"/>
      <c r="PGE207" s="856"/>
      <c r="PGF207" s="856"/>
      <c r="PGG207" s="856"/>
      <c r="PGH207" s="856"/>
      <c r="PGI207" s="856"/>
      <c r="PGJ207" s="856"/>
      <c r="PGK207" s="856"/>
      <c r="PGL207" s="856"/>
      <c r="PGM207" s="856"/>
      <c r="PGN207" s="856"/>
      <c r="PGO207" s="856"/>
      <c r="PGP207" s="856"/>
      <c r="PGQ207" s="856"/>
      <c r="PGR207" s="856"/>
      <c r="PGS207" s="856"/>
      <c r="PGT207" s="856"/>
      <c r="PGU207" s="856"/>
      <c r="PGV207" s="856"/>
      <c r="PGW207" s="856"/>
      <c r="PGX207" s="856"/>
      <c r="PGY207" s="856"/>
      <c r="PGZ207" s="856"/>
      <c r="PHA207" s="856"/>
      <c r="PHB207" s="856"/>
      <c r="PHC207" s="856"/>
      <c r="PHD207" s="856"/>
      <c r="PHE207" s="856"/>
      <c r="PHF207" s="856"/>
      <c r="PHG207" s="856"/>
      <c r="PHH207" s="856"/>
      <c r="PHI207" s="856"/>
      <c r="PHJ207" s="856"/>
      <c r="PHK207" s="856"/>
      <c r="PHL207" s="856"/>
      <c r="PHM207" s="856"/>
      <c r="PHN207" s="856"/>
      <c r="PHO207" s="856"/>
      <c r="PHP207" s="856"/>
      <c r="PHQ207" s="856"/>
      <c r="PHR207" s="856"/>
      <c r="PHS207" s="856"/>
      <c r="PHT207" s="856"/>
      <c r="PHU207" s="856"/>
      <c r="PHV207" s="856"/>
      <c r="PHW207" s="856"/>
      <c r="PHX207" s="856"/>
      <c r="PHY207" s="856"/>
      <c r="PHZ207" s="856"/>
      <c r="PIA207" s="856"/>
      <c r="PIB207" s="856"/>
      <c r="PIC207" s="856"/>
      <c r="PID207" s="856"/>
      <c r="PIE207" s="856"/>
      <c r="PIF207" s="856"/>
      <c r="PIG207" s="856"/>
      <c r="PIH207" s="856"/>
      <c r="PII207" s="856"/>
      <c r="PIJ207" s="856"/>
      <c r="PIK207" s="856"/>
      <c r="PIL207" s="856"/>
      <c r="PIM207" s="856"/>
      <c r="PIN207" s="856"/>
      <c r="PIO207" s="856"/>
      <c r="PIP207" s="856"/>
      <c r="PIQ207" s="856"/>
      <c r="PIR207" s="856"/>
      <c r="PIS207" s="856"/>
      <c r="PIT207" s="856"/>
      <c r="PIU207" s="856"/>
      <c r="PIV207" s="856"/>
      <c r="PIW207" s="856"/>
      <c r="PIX207" s="856"/>
      <c r="PIY207" s="856"/>
      <c r="PIZ207" s="856"/>
      <c r="PJA207" s="856"/>
      <c r="PJB207" s="856"/>
      <c r="PJC207" s="856"/>
      <c r="PJD207" s="856"/>
      <c r="PJE207" s="856"/>
      <c r="PJF207" s="856"/>
      <c r="PJG207" s="856"/>
      <c r="PJH207" s="856"/>
      <c r="PJI207" s="856"/>
      <c r="PJJ207" s="856"/>
      <c r="PJK207" s="856"/>
      <c r="PJL207" s="856"/>
      <c r="PJM207" s="856"/>
      <c r="PJN207" s="856"/>
      <c r="PJO207" s="856"/>
      <c r="PJP207" s="856"/>
      <c r="PJQ207" s="856"/>
      <c r="PJR207" s="856"/>
      <c r="PJS207" s="856"/>
      <c r="PJT207" s="856"/>
      <c r="PJU207" s="856"/>
      <c r="PJV207" s="856"/>
      <c r="PJW207" s="856"/>
      <c r="PJX207" s="856"/>
      <c r="PJY207" s="856"/>
      <c r="PJZ207" s="856"/>
      <c r="PKA207" s="856"/>
      <c r="PKB207" s="856"/>
      <c r="PKC207" s="856"/>
      <c r="PKD207" s="856"/>
      <c r="PKE207" s="856"/>
      <c r="PKF207" s="856"/>
      <c r="PKG207" s="856"/>
      <c r="PKH207" s="856"/>
      <c r="PKI207" s="856"/>
      <c r="PKJ207" s="856"/>
      <c r="PKK207" s="856"/>
      <c r="PKL207" s="856"/>
      <c r="PKM207" s="856"/>
      <c r="PKN207" s="856"/>
      <c r="PKO207" s="856"/>
      <c r="PKP207" s="856"/>
      <c r="PKQ207" s="856"/>
      <c r="PKR207" s="856"/>
      <c r="PKS207" s="856"/>
      <c r="PKT207" s="856"/>
      <c r="PKU207" s="856"/>
      <c r="PKV207" s="856"/>
      <c r="PKW207" s="856"/>
      <c r="PKX207" s="856"/>
      <c r="PKY207" s="856"/>
      <c r="PKZ207" s="856"/>
      <c r="PLA207" s="856"/>
      <c r="PLB207" s="856"/>
      <c r="PLC207" s="856"/>
      <c r="PLD207" s="856"/>
      <c r="PLE207" s="856"/>
      <c r="PLF207" s="856"/>
      <c r="PLG207" s="856"/>
      <c r="PLH207" s="856"/>
      <c r="PLI207" s="856"/>
      <c r="PLJ207" s="856"/>
      <c r="PLK207" s="856"/>
      <c r="PLL207" s="856"/>
      <c r="PLM207" s="856"/>
      <c r="PLN207" s="856"/>
      <c r="PLO207" s="856"/>
      <c r="PLP207" s="856"/>
      <c r="PLQ207" s="856"/>
      <c r="PLR207" s="856"/>
      <c r="PLS207" s="856"/>
      <c r="PLT207" s="856"/>
      <c r="PLU207" s="856"/>
      <c r="PLV207" s="856"/>
      <c r="PLW207" s="856"/>
      <c r="PLX207" s="856"/>
      <c r="PLY207" s="856"/>
      <c r="PLZ207" s="856"/>
      <c r="PMA207" s="856"/>
      <c r="PMB207" s="856"/>
      <c r="PMC207" s="856"/>
      <c r="PMD207" s="856"/>
      <c r="PME207" s="856"/>
      <c r="PMF207" s="856"/>
      <c r="PMG207" s="856"/>
      <c r="PMH207" s="856"/>
      <c r="PMI207" s="856"/>
      <c r="PMJ207" s="856"/>
      <c r="PMK207" s="856"/>
      <c r="PML207" s="856"/>
      <c r="PMM207" s="856"/>
      <c r="PMN207" s="856"/>
      <c r="PMO207" s="856"/>
      <c r="PMP207" s="856"/>
      <c r="PMQ207" s="856"/>
      <c r="PMR207" s="856"/>
      <c r="PMS207" s="856"/>
      <c r="PMT207" s="856"/>
      <c r="PMU207" s="856"/>
      <c r="PMV207" s="856"/>
      <c r="PMW207" s="856"/>
      <c r="PMX207" s="856"/>
      <c r="PMY207" s="856"/>
      <c r="PMZ207" s="856"/>
      <c r="PNA207" s="856"/>
      <c r="PNB207" s="856"/>
      <c r="PNC207" s="856"/>
      <c r="PND207" s="856"/>
      <c r="PNE207" s="856"/>
      <c r="PNF207" s="856"/>
      <c r="PNG207" s="856"/>
      <c r="PNH207" s="856"/>
      <c r="PNI207" s="856"/>
      <c r="PNJ207" s="856"/>
      <c r="PNK207" s="856"/>
      <c r="PNL207" s="856"/>
      <c r="PNM207" s="856"/>
      <c r="PNN207" s="856"/>
      <c r="PNO207" s="856"/>
      <c r="PNP207" s="856"/>
      <c r="PNQ207" s="856"/>
      <c r="PNR207" s="856"/>
      <c r="PNS207" s="856"/>
      <c r="PNT207" s="856"/>
      <c r="PNU207" s="856"/>
      <c r="PNV207" s="856"/>
      <c r="PNW207" s="856"/>
      <c r="PNX207" s="856"/>
      <c r="PNY207" s="856"/>
      <c r="PNZ207" s="856"/>
      <c r="POA207" s="856"/>
      <c r="POB207" s="856"/>
      <c r="POC207" s="856"/>
      <c r="POD207" s="856"/>
      <c r="POE207" s="856"/>
      <c r="POF207" s="856"/>
      <c r="POG207" s="856"/>
      <c r="POH207" s="856"/>
      <c r="POI207" s="856"/>
      <c r="POJ207" s="856"/>
      <c r="POK207" s="856"/>
      <c r="POL207" s="856"/>
      <c r="POM207" s="856"/>
      <c r="PON207" s="856"/>
      <c r="POO207" s="856"/>
      <c r="POP207" s="856"/>
      <c r="POQ207" s="856"/>
      <c r="POR207" s="856"/>
      <c r="POS207" s="856"/>
      <c r="POT207" s="856"/>
      <c r="POU207" s="856"/>
      <c r="POV207" s="856"/>
      <c r="POW207" s="856"/>
      <c r="POX207" s="856"/>
      <c r="POY207" s="856"/>
      <c r="POZ207" s="856"/>
      <c r="PPA207" s="856"/>
      <c r="PPB207" s="856"/>
      <c r="PPC207" s="856"/>
      <c r="PPD207" s="856"/>
      <c r="PPE207" s="856"/>
      <c r="PPF207" s="856"/>
      <c r="PPG207" s="856"/>
      <c r="PPH207" s="856"/>
      <c r="PPI207" s="856"/>
      <c r="PPJ207" s="856"/>
      <c r="PPK207" s="856"/>
      <c r="PPL207" s="856"/>
      <c r="PPM207" s="856"/>
      <c r="PPN207" s="856"/>
      <c r="PPO207" s="856"/>
      <c r="PPP207" s="856"/>
      <c r="PPQ207" s="856"/>
      <c r="PPR207" s="856"/>
      <c r="PPS207" s="856"/>
      <c r="PPT207" s="856"/>
      <c r="PPU207" s="856"/>
      <c r="PPV207" s="856"/>
      <c r="PPW207" s="856"/>
      <c r="PPX207" s="856"/>
      <c r="PPY207" s="856"/>
      <c r="PPZ207" s="856"/>
      <c r="PQA207" s="856"/>
      <c r="PQB207" s="856"/>
      <c r="PQC207" s="856"/>
      <c r="PQD207" s="856"/>
      <c r="PQE207" s="856"/>
      <c r="PQF207" s="856"/>
      <c r="PQG207" s="856"/>
      <c r="PQH207" s="856"/>
      <c r="PQI207" s="856"/>
      <c r="PQJ207" s="856"/>
      <c r="PQK207" s="856"/>
      <c r="PQL207" s="856"/>
      <c r="PQM207" s="856"/>
      <c r="PQN207" s="856"/>
      <c r="PQO207" s="856"/>
      <c r="PQP207" s="856"/>
      <c r="PQQ207" s="856"/>
      <c r="PQR207" s="856"/>
      <c r="PQS207" s="856"/>
      <c r="PQT207" s="856"/>
      <c r="PQU207" s="856"/>
      <c r="PQV207" s="856"/>
      <c r="PQW207" s="856"/>
      <c r="PQX207" s="856"/>
      <c r="PQY207" s="856"/>
      <c r="PQZ207" s="856"/>
      <c r="PRA207" s="856"/>
      <c r="PRB207" s="856"/>
      <c r="PRC207" s="856"/>
      <c r="PRD207" s="856"/>
      <c r="PRE207" s="856"/>
      <c r="PRF207" s="856"/>
      <c r="PRG207" s="856"/>
      <c r="PRH207" s="856"/>
      <c r="PRI207" s="856"/>
      <c r="PRJ207" s="856"/>
      <c r="PRK207" s="856"/>
      <c r="PRL207" s="856"/>
      <c r="PRM207" s="856"/>
      <c r="PRN207" s="856"/>
      <c r="PRO207" s="856"/>
      <c r="PRP207" s="856"/>
      <c r="PRQ207" s="856"/>
      <c r="PRR207" s="856"/>
      <c r="PRS207" s="856"/>
      <c r="PRT207" s="856"/>
      <c r="PRU207" s="856"/>
      <c r="PRV207" s="856"/>
      <c r="PRW207" s="856"/>
      <c r="PRX207" s="856"/>
      <c r="PRY207" s="856"/>
      <c r="PRZ207" s="856"/>
      <c r="PSA207" s="856"/>
      <c r="PSB207" s="856"/>
      <c r="PSC207" s="856"/>
      <c r="PSD207" s="856"/>
      <c r="PSE207" s="856"/>
      <c r="PSF207" s="856"/>
      <c r="PSG207" s="856"/>
      <c r="PSH207" s="856"/>
      <c r="PSI207" s="856"/>
      <c r="PSJ207" s="856"/>
      <c r="PSK207" s="856"/>
      <c r="PSL207" s="856"/>
      <c r="PSM207" s="856"/>
      <c r="PSN207" s="856"/>
      <c r="PSO207" s="856"/>
      <c r="PSP207" s="856"/>
      <c r="PSQ207" s="856"/>
      <c r="PSR207" s="856"/>
      <c r="PSS207" s="856"/>
      <c r="PST207" s="856"/>
      <c r="PSU207" s="856"/>
      <c r="PSV207" s="856"/>
      <c r="PSW207" s="856"/>
      <c r="PSX207" s="856"/>
      <c r="PSY207" s="856"/>
      <c r="PSZ207" s="856"/>
      <c r="PTA207" s="856"/>
      <c r="PTB207" s="856"/>
      <c r="PTC207" s="856"/>
      <c r="PTD207" s="856"/>
      <c r="PTE207" s="856"/>
      <c r="PTF207" s="856"/>
      <c r="PTG207" s="856"/>
      <c r="PTH207" s="856"/>
      <c r="PTI207" s="856"/>
      <c r="PTJ207" s="856"/>
      <c r="PTK207" s="856"/>
      <c r="PTL207" s="856"/>
      <c r="PTM207" s="856"/>
      <c r="PTN207" s="856"/>
      <c r="PTO207" s="856"/>
      <c r="PTP207" s="856"/>
      <c r="PTQ207" s="856"/>
      <c r="PTR207" s="856"/>
      <c r="PTS207" s="856"/>
      <c r="PTT207" s="856"/>
      <c r="PTU207" s="856"/>
      <c r="PTV207" s="856"/>
      <c r="PTW207" s="856"/>
      <c r="PTX207" s="856"/>
      <c r="PTY207" s="856"/>
      <c r="PTZ207" s="856"/>
      <c r="PUA207" s="856"/>
      <c r="PUB207" s="856"/>
      <c r="PUC207" s="856"/>
      <c r="PUD207" s="856"/>
      <c r="PUE207" s="856"/>
      <c r="PUF207" s="856"/>
      <c r="PUG207" s="856"/>
      <c r="PUH207" s="856"/>
      <c r="PUI207" s="856"/>
      <c r="PUJ207" s="856"/>
      <c r="PUK207" s="856"/>
      <c r="PUL207" s="856"/>
      <c r="PUM207" s="856"/>
      <c r="PUN207" s="856"/>
      <c r="PUO207" s="856"/>
      <c r="PUP207" s="856"/>
      <c r="PUQ207" s="856"/>
      <c r="PUR207" s="856"/>
      <c r="PUS207" s="856"/>
      <c r="PUT207" s="856"/>
      <c r="PUU207" s="856"/>
      <c r="PUV207" s="856"/>
      <c r="PUW207" s="856"/>
      <c r="PUX207" s="856"/>
      <c r="PUY207" s="856"/>
      <c r="PUZ207" s="856"/>
      <c r="PVA207" s="856"/>
      <c r="PVB207" s="856"/>
      <c r="PVC207" s="856"/>
      <c r="PVD207" s="856"/>
      <c r="PVE207" s="856"/>
      <c r="PVF207" s="856"/>
      <c r="PVG207" s="856"/>
      <c r="PVH207" s="856"/>
      <c r="PVI207" s="856"/>
      <c r="PVJ207" s="856"/>
      <c r="PVK207" s="856"/>
      <c r="PVL207" s="856"/>
      <c r="PVM207" s="856"/>
      <c r="PVN207" s="856"/>
      <c r="PVO207" s="856"/>
      <c r="PVP207" s="856"/>
      <c r="PVQ207" s="856"/>
      <c r="PVR207" s="856"/>
      <c r="PVS207" s="856"/>
      <c r="PVT207" s="856"/>
      <c r="PVU207" s="856"/>
      <c r="PVV207" s="856"/>
      <c r="PVW207" s="856"/>
      <c r="PVX207" s="856"/>
      <c r="PVY207" s="856"/>
      <c r="PVZ207" s="856"/>
      <c r="PWA207" s="856"/>
      <c r="PWB207" s="856"/>
      <c r="PWC207" s="856"/>
      <c r="PWD207" s="856"/>
      <c r="PWE207" s="856"/>
      <c r="PWF207" s="856"/>
      <c r="PWG207" s="856"/>
      <c r="PWH207" s="856"/>
      <c r="PWI207" s="856"/>
      <c r="PWJ207" s="856"/>
      <c r="PWK207" s="856"/>
      <c r="PWL207" s="856"/>
      <c r="PWM207" s="856"/>
      <c r="PWN207" s="856"/>
      <c r="PWO207" s="856"/>
      <c r="PWP207" s="856"/>
      <c r="PWQ207" s="856"/>
      <c r="PWR207" s="856"/>
      <c r="PWS207" s="856"/>
      <c r="PWT207" s="856"/>
      <c r="PWU207" s="856"/>
      <c r="PWV207" s="856"/>
      <c r="PWW207" s="856"/>
      <c r="PWX207" s="856"/>
      <c r="PWY207" s="856"/>
      <c r="PWZ207" s="856"/>
      <c r="PXA207" s="856"/>
      <c r="PXB207" s="856"/>
      <c r="PXC207" s="856"/>
      <c r="PXD207" s="856"/>
      <c r="PXE207" s="856"/>
      <c r="PXF207" s="856"/>
      <c r="PXG207" s="856"/>
      <c r="PXH207" s="856"/>
      <c r="PXI207" s="856"/>
      <c r="PXJ207" s="856"/>
      <c r="PXK207" s="856"/>
      <c r="PXL207" s="856"/>
      <c r="PXM207" s="856"/>
      <c r="PXN207" s="856"/>
      <c r="PXO207" s="856"/>
      <c r="PXP207" s="856"/>
      <c r="PXQ207" s="856"/>
      <c r="PXR207" s="856"/>
      <c r="PXS207" s="856"/>
      <c r="PXT207" s="856"/>
      <c r="PXU207" s="856"/>
      <c r="PXV207" s="856"/>
      <c r="PXW207" s="856"/>
      <c r="PXX207" s="856"/>
      <c r="PXY207" s="856"/>
      <c r="PXZ207" s="856"/>
      <c r="PYA207" s="856"/>
      <c r="PYB207" s="856"/>
      <c r="PYC207" s="856"/>
      <c r="PYD207" s="856"/>
      <c r="PYE207" s="856"/>
      <c r="PYF207" s="856"/>
      <c r="PYG207" s="856"/>
      <c r="PYH207" s="856"/>
      <c r="PYI207" s="856"/>
      <c r="PYJ207" s="856"/>
      <c r="PYK207" s="856"/>
      <c r="PYL207" s="856"/>
      <c r="PYM207" s="856"/>
      <c r="PYN207" s="856"/>
      <c r="PYO207" s="856"/>
      <c r="PYP207" s="856"/>
      <c r="PYQ207" s="856"/>
      <c r="PYR207" s="856"/>
      <c r="PYS207" s="856"/>
      <c r="PYT207" s="856"/>
      <c r="PYU207" s="856"/>
      <c r="PYV207" s="856"/>
      <c r="PYW207" s="856"/>
      <c r="PYX207" s="856"/>
      <c r="PYY207" s="856"/>
      <c r="PYZ207" s="856"/>
      <c r="PZA207" s="856"/>
      <c r="PZB207" s="856"/>
      <c r="PZC207" s="856"/>
      <c r="PZD207" s="856"/>
      <c r="PZE207" s="856"/>
      <c r="PZF207" s="856"/>
      <c r="PZG207" s="856"/>
      <c r="PZH207" s="856"/>
      <c r="PZI207" s="856"/>
      <c r="PZJ207" s="856"/>
      <c r="PZK207" s="856"/>
      <c r="PZL207" s="856"/>
      <c r="PZM207" s="856"/>
      <c r="PZN207" s="856"/>
      <c r="PZO207" s="856"/>
      <c r="PZP207" s="856"/>
      <c r="PZQ207" s="856"/>
      <c r="PZR207" s="856"/>
      <c r="PZS207" s="856"/>
      <c r="PZT207" s="856"/>
      <c r="PZU207" s="856"/>
      <c r="PZV207" s="856"/>
      <c r="PZW207" s="856"/>
      <c r="PZX207" s="856"/>
      <c r="PZY207" s="856"/>
      <c r="PZZ207" s="856"/>
      <c r="QAA207" s="856"/>
      <c r="QAB207" s="856"/>
      <c r="QAC207" s="856"/>
      <c r="QAD207" s="856"/>
      <c r="QAE207" s="856"/>
      <c r="QAF207" s="856"/>
      <c r="QAG207" s="856"/>
      <c r="QAH207" s="856"/>
      <c r="QAI207" s="856"/>
      <c r="QAJ207" s="856"/>
      <c r="QAK207" s="856"/>
      <c r="QAL207" s="856"/>
      <c r="QAM207" s="856"/>
      <c r="QAN207" s="856"/>
      <c r="QAO207" s="856"/>
      <c r="QAP207" s="856"/>
      <c r="QAQ207" s="856"/>
      <c r="QAR207" s="856"/>
      <c r="QAS207" s="856"/>
      <c r="QAT207" s="856"/>
      <c r="QAU207" s="856"/>
      <c r="QAV207" s="856"/>
      <c r="QAW207" s="856"/>
      <c r="QAX207" s="856"/>
      <c r="QAY207" s="856"/>
      <c r="QAZ207" s="856"/>
      <c r="QBA207" s="856"/>
      <c r="QBB207" s="856"/>
      <c r="QBC207" s="856"/>
      <c r="QBD207" s="856"/>
      <c r="QBE207" s="856"/>
      <c r="QBF207" s="856"/>
      <c r="QBG207" s="856"/>
      <c r="QBH207" s="856"/>
      <c r="QBI207" s="856"/>
      <c r="QBJ207" s="856"/>
      <c r="QBK207" s="856"/>
      <c r="QBL207" s="856"/>
      <c r="QBM207" s="856"/>
      <c r="QBN207" s="856"/>
      <c r="QBO207" s="856"/>
      <c r="QBP207" s="856"/>
      <c r="QBQ207" s="856"/>
      <c r="QBR207" s="856"/>
      <c r="QBS207" s="856"/>
      <c r="QBT207" s="856"/>
      <c r="QBU207" s="856"/>
      <c r="QBV207" s="856"/>
      <c r="QBW207" s="856"/>
      <c r="QBX207" s="856"/>
      <c r="QBY207" s="856"/>
      <c r="QBZ207" s="856"/>
      <c r="QCA207" s="856"/>
      <c r="QCB207" s="856"/>
      <c r="QCC207" s="856"/>
      <c r="QCD207" s="856"/>
      <c r="QCE207" s="856"/>
      <c r="QCF207" s="856"/>
      <c r="QCG207" s="856"/>
      <c r="QCH207" s="856"/>
      <c r="QCI207" s="856"/>
      <c r="QCJ207" s="856"/>
      <c r="QCK207" s="856"/>
      <c r="QCL207" s="856"/>
      <c r="QCM207" s="856"/>
      <c r="QCN207" s="856"/>
      <c r="QCO207" s="856"/>
      <c r="QCP207" s="856"/>
      <c r="QCQ207" s="856"/>
      <c r="QCR207" s="856"/>
      <c r="QCS207" s="856"/>
      <c r="QCT207" s="856"/>
      <c r="QCU207" s="856"/>
      <c r="QCV207" s="856"/>
      <c r="QCW207" s="856"/>
      <c r="QCX207" s="856"/>
      <c r="QCY207" s="856"/>
      <c r="QCZ207" s="856"/>
      <c r="QDA207" s="856"/>
      <c r="QDB207" s="856"/>
      <c r="QDC207" s="856"/>
      <c r="QDD207" s="856"/>
      <c r="QDE207" s="856"/>
      <c r="QDF207" s="856"/>
      <c r="QDG207" s="856"/>
      <c r="QDH207" s="856"/>
      <c r="QDI207" s="856"/>
      <c r="QDJ207" s="856"/>
      <c r="QDK207" s="856"/>
      <c r="QDL207" s="856"/>
      <c r="QDM207" s="856"/>
      <c r="QDN207" s="856"/>
      <c r="QDO207" s="856"/>
      <c r="QDP207" s="856"/>
      <c r="QDQ207" s="856"/>
      <c r="QDR207" s="856"/>
      <c r="QDS207" s="856"/>
      <c r="QDT207" s="856"/>
      <c r="QDU207" s="856"/>
      <c r="QDV207" s="856"/>
      <c r="QDW207" s="856"/>
      <c r="QDX207" s="856"/>
      <c r="QDY207" s="856"/>
      <c r="QDZ207" s="856"/>
      <c r="QEA207" s="856"/>
      <c r="QEB207" s="856"/>
      <c r="QEC207" s="856"/>
      <c r="QED207" s="856"/>
      <c r="QEE207" s="856"/>
      <c r="QEF207" s="856"/>
      <c r="QEG207" s="856"/>
      <c r="QEH207" s="856"/>
      <c r="QEI207" s="856"/>
      <c r="QEJ207" s="856"/>
      <c r="QEK207" s="856"/>
      <c r="QEL207" s="856"/>
      <c r="QEM207" s="856"/>
      <c r="QEN207" s="856"/>
      <c r="QEO207" s="856"/>
      <c r="QEP207" s="856"/>
      <c r="QEQ207" s="856"/>
      <c r="QER207" s="856"/>
      <c r="QES207" s="856"/>
      <c r="QET207" s="856"/>
      <c r="QEU207" s="856"/>
      <c r="QEV207" s="856"/>
      <c r="QEW207" s="856"/>
      <c r="QEX207" s="856"/>
      <c r="QEY207" s="856"/>
      <c r="QEZ207" s="856"/>
      <c r="QFA207" s="856"/>
      <c r="QFB207" s="856"/>
      <c r="QFC207" s="856"/>
      <c r="QFD207" s="856"/>
      <c r="QFE207" s="856"/>
      <c r="QFF207" s="856"/>
      <c r="QFG207" s="856"/>
      <c r="QFH207" s="856"/>
      <c r="QFI207" s="856"/>
      <c r="QFJ207" s="856"/>
      <c r="QFK207" s="856"/>
      <c r="QFL207" s="856"/>
      <c r="QFM207" s="856"/>
      <c r="QFN207" s="856"/>
      <c r="QFO207" s="856"/>
      <c r="QFP207" s="856"/>
      <c r="QFQ207" s="856"/>
      <c r="QFR207" s="856"/>
      <c r="QFS207" s="856"/>
      <c r="QFT207" s="856"/>
      <c r="QFU207" s="856"/>
      <c r="QFV207" s="856"/>
      <c r="QFW207" s="856"/>
      <c r="QFX207" s="856"/>
      <c r="QFY207" s="856"/>
      <c r="QFZ207" s="856"/>
      <c r="QGA207" s="856"/>
      <c r="QGB207" s="856"/>
      <c r="QGC207" s="856"/>
      <c r="QGD207" s="856"/>
      <c r="QGE207" s="856"/>
      <c r="QGF207" s="856"/>
      <c r="QGG207" s="856"/>
      <c r="QGH207" s="856"/>
      <c r="QGI207" s="856"/>
      <c r="QGJ207" s="856"/>
      <c r="QGK207" s="856"/>
      <c r="QGL207" s="856"/>
      <c r="QGM207" s="856"/>
      <c r="QGN207" s="856"/>
      <c r="QGO207" s="856"/>
      <c r="QGP207" s="856"/>
      <c r="QGQ207" s="856"/>
      <c r="QGR207" s="856"/>
      <c r="QGS207" s="856"/>
      <c r="QGT207" s="856"/>
      <c r="QGU207" s="856"/>
      <c r="QGV207" s="856"/>
      <c r="QGW207" s="856"/>
      <c r="QGX207" s="856"/>
      <c r="QGY207" s="856"/>
      <c r="QGZ207" s="856"/>
      <c r="QHA207" s="856"/>
      <c r="QHB207" s="856"/>
      <c r="QHC207" s="856"/>
      <c r="QHD207" s="856"/>
      <c r="QHE207" s="856"/>
      <c r="QHF207" s="856"/>
      <c r="QHG207" s="856"/>
      <c r="QHH207" s="856"/>
      <c r="QHI207" s="856"/>
      <c r="QHJ207" s="856"/>
      <c r="QHK207" s="856"/>
      <c r="QHL207" s="856"/>
      <c r="QHM207" s="856"/>
      <c r="QHN207" s="856"/>
      <c r="QHO207" s="856"/>
      <c r="QHP207" s="856"/>
      <c r="QHQ207" s="856"/>
      <c r="QHR207" s="856"/>
      <c r="QHS207" s="856"/>
      <c r="QHT207" s="856"/>
      <c r="QHU207" s="856"/>
      <c r="QHV207" s="856"/>
      <c r="QHW207" s="856"/>
      <c r="QHX207" s="856"/>
      <c r="QHY207" s="856"/>
      <c r="QHZ207" s="856"/>
      <c r="QIA207" s="856"/>
      <c r="QIB207" s="856"/>
      <c r="QIC207" s="856"/>
      <c r="QID207" s="856"/>
      <c r="QIE207" s="856"/>
      <c r="QIF207" s="856"/>
      <c r="QIG207" s="856"/>
      <c r="QIH207" s="856"/>
      <c r="QII207" s="856"/>
      <c r="QIJ207" s="856"/>
      <c r="QIK207" s="856"/>
      <c r="QIL207" s="856"/>
      <c r="QIM207" s="856"/>
      <c r="QIN207" s="856"/>
      <c r="QIO207" s="856"/>
      <c r="QIP207" s="856"/>
      <c r="QIQ207" s="856"/>
      <c r="QIR207" s="856"/>
      <c r="QIS207" s="856"/>
      <c r="QIT207" s="856"/>
      <c r="QIU207" s="856"/>
      <c r="QIV207" s="856"/>
      <c r="QIW207" s="856"/>
      <c r="QIX207" s="856"/>
      <c r="QIY207" s="856"/>
      <c r="QIZ207" s="856"/>
      <c r="QJA207" s="856"/>
      <c r="QJB207" s="856"/>
      <c r="QJC207" s="856"/>
      <c r="QJD207" s="856"/>
      <c r="QJE207" s="856"/>
      <c r="QJF207" s="856"/>
      <c r="QJG207" s="856"/>
      <c r="QJH207" s="856"/>
      <c r="QJI207" s="856"/>
      <c r="QJJ207" s="856"/>
      <c r="QJK207" s="856"/>
      <c r="QJL207" s="856"/>
      <c r="QJM207" s="856"/>
      <c r="QJN207" s="856"/>
      <c r="QJO207" s="856"/>
      <c r="QJP207" s="856"/>
      <c r="QJQ207" s="856"/>
      <c r="QJR207" s="856"/>
      <c r="QJS207" s="856"/>
      <c r="QJT207" s="856"/>
      <c r="QJU207" s="856"/>
      <c r="QJV207" s="856"/>
      <c r="QJW207" s="856"/>
      <c r="QJX207" s="856"/>
      <c r="QJY207" s="856"/>
      <c r="QJZ207" s="856"/>
      <c r="QKA207" s="856"/>
      <c r="QKB207" s="856"/>
      <c r="QKC207" s="856"/>
      <c r="QKD207" s="856"/>
      <c r="QKE207" s="856"/>
      <c r="QKF207" s="856"/>
      <c r="QKG207" s="856"/>
      <c r="QKH207" s="856"/>
      <c r="QKI207" s="856"/>
      <c r="QKJ207" s="856"/>
      <c r="QKK207" s="856"/>
      <c r="QKL207" s="856"/>
      <c r="QKM207" s="856"/>
      <c r="QKN207" s="856"/>
      <c r="QKO207" s="856"/>
      <c r="QKP207" s="856"/>
      <c r="QKQ207" s="856"/>
      <c r="QKR207" s="856"/>
      <c r="QKS207" s="856"/>
      <c r="QKT207" s="856"/>
      <c r="QKU207" s="856"/>
      <c r="QKV207" s="856"/>
      <c r="QKW207" s="856"/>
      <c r="QKX207" s="856"/>
      <c r="QKY207" s="856"/>
      <c r="QKZ207" s="856"/>
      <c r="QLA207" s="856"/>
      <c r="QLB207" s="856"/>
      <c r="QLC207" s="856"/>
      <c r="QLD207" s="856"/>
      <c r="QLE207" s="856"/>
      <c r="QLF207" s="856"/>
      <c r="QLG207" s="856"/>
      <c r="QLH207" s="856"/>
      <c r="QLI207" s="856"/>
      <c r="QLJ207" s="856"/>
      <c r="QLK207" s="856"/>
      <c r="QLL207" s="856"/>
      <c r="QLM207" s="856"/>
      <c r="QLN207" s="856"/>
      <c r="QLO207" s="856"/>
      <c r="QLP207" s="856"/>
      <c r="QLQ207" s="856"/>
      <c r="QLR207" s="856"/>
      <c r="QLS207" s="856"/>
      <c r="QLT207" s="856"/>
      <c r="QLU207" s="856"/>
      <c r="QLV207" s="856"/>
      <c r="QLW207" s="856"/>
      <c r="QLX207" s="856"/>
      <c r="QLY207" s="856"/>
      <c r="QLZ207" s="856"/>
      <c r="QMA207" s="856"/>
      <c r="QMB207" s="856"/>
      <c r="QMC207" s="856"/>
      <c r="QMD207" s="856"/>
      <c r="QME207" s="856"/>
      <c r="QMF207" s="856"/>
      <c r="QMG207" s="856"/>
      <c r="QMH207" s="856"/>
      <c r="QMI207" s="856"/>
      <c r="QMJ207" s="856"/>
      <c r="QMK207" s="856"/>
      <c r="QML207" s="856"/>
      <c r="QMM207" s="856"/>
      <c r="QMN207" s="856"/>
      <c r="QMO207" s="856"/>
      <c r="QMP207" s="856"/>
      <c r="QMQ207" s="856"/>
      <c r="QMR207" s="856"/>
      <c r="QMS207" s="856"/>
      <c r="QMT207" s="856"/>
      <c r="QMU207" s="856"/>
      <c r="QMV207" s="856"/>
      <c r="QMW207" s="856"/>
      <c r="QMX207" s="856"/>
      <c r="QMY207" s="856"/>
      <c r="QMZ207" s="856"/>
      <c r="QNA207" s="856"/>
      <c r="QNB207" s="856"/>
      <c r="QNC207" s="856"/>
      <c r="QND207" s="856"/>
      <c r="QNE207" s="856"/>
      <c r="QNF207" s="856"/>
      <c r="QNG207" s="856"/>
      <c r="QNH207" s="856"/>
      <c r="QNI207" s="856"/>
      <c r="QNJ207" s="856"/>
      <c r="QNK207" s="856"/>
      <c r="QNL207" s="856"/>
      <c r="QNM207" s="856"/>
      <c r="QNN207" s="856"/>
      <c r="QNO207" s="856"/>
      <c r="QNP207" s="856"/>
      <c r="QNQ207" s="856"/>
      <c r="QNR207" s="856"/>
      <c r="QNS207" s="856"/>
      <c r="QNT207" s="856"/>
      <c r="QNU207" s="856"/>
      <c r="QNV207" s="856"/>
      <c r="QNW207" s="856"/>
      <c r="QNX207" s="856"/>
      <c r="QNY207" s="856"/>
      <c r="QNZ207" s="856"/>
      <c r="QOA207" s="856"/>
      <c r="QOB207" s="856"/>
      <c r="QOC207" s="856"/>
      <c r="QOD207" s="856"/>
      <c r="QOE207" s="856"/>
      <c r="QOF207" s="856"/>
      <c r="QOG207" s="856"/>
      <c r="QOH207" s="856"/>
      <c r="QOI207" s="856"/>
      <c r="QOJ207" s="856"/>
      <c r="QOK207" s="856"/>
      <c r="QOL207" s="856"/>
      <c r="QOM207" s="856"/>
      <c r="QON207" s="856"/>
      <c r="QOO207" s="856"/>
      <c r="QOP207" s="856"/>
      <c r="QOQ207" s="856"/>
      <c r="QOR207" s="856"/>
      <c r="QOS207" s="856"/>
      <c r="QOT207" s="856"/>
      <c r="QOU207" s="856"/>
      <c r="QOV207" s="856"/>
      <c r="QOW207" s="856"/>
      <c r="QOX207" s="856"/>
      <c r="QOY207" s="856"/>
      <c r="QOZ207" s="856"/>
      <c r="QPA207" s="856"/>
      <c r="QPB207" s="856"/>
      <c r="QPC207" s="856"/>
      <c r="QPD207" s="856"/>
      <c r="QPE207" s="856"/>
      <c r="QPF207" s="856"/>
      <c r="QPG207" s="856"/>
      <c r="QPH207" s="856"/>
      <c r="QPI207" s="856"/>
      <c r="QPJ207" s="856"/>
      <c r="QPK207" s="856"/>
      <c r="QPL207" s="856"/>
      <c r="QPM207" s="856"/>
      <c r="QPN207" s="856"/>
      <c r="QPO207" s="856"/>
      <c r="QPP207" s="856"/>
      <c r="QPQ207" s="856"/>
      <c r="QPR207" s="856"/>
      <c r="QPS207" s="856"/>
      <c r="QPT207" s="856"/>
      <c r="QPU207" s="856"/>
      <c r="QPV207" s="856"/>
      <c r="QPW207" s="856"/>
      <c r="QPX207" s="856"/>
      <c r="QPY207" s="856"/>
      <c r="QPZ207" s="856"/>
      <c r="QQA207" s="856"/>
      <c r="QQB207" s="856"/>
      <c r="QQC207" s="856"/>
      <c r="QQD207" s="856"/>
      <c r="QQE207" s="856"/>
      <c r="QQF207" s="856"/>
      <c r="QQG207" s="856"/>
      <c r="QQH207" s="856"/>
      <c r="QQI207" s="856"/>
      <c r="QQJ207" s="856"/>
      <c r="QQK207" s="856"/>
      <c r="QQL207" s="856"/>
      <c r="QQM207" s="856"/>
      <c r="QQN207" s="856"/>
      <c r="QQO207" s="856"/>
      <c r="QQP207" s="856"/>
      <c r="QQQ207" s="856"/>
      <c r="QQR207" s="856"/>
      <c r="QQS207" s="856"/>
      <c r="QQT207" s="856"/>
      <c r="QQU207" s="856"/>
      <c r="QQV207" s="856"/>
      <c r="QQW207" s="856"/>
      <c r="QQX207" s="856"/>
      <c r="QQY207" s="856"/>
      <c r="QQZ207" s="856"/>
      <c r="QRA207" s="856"/>
      <c r="QRB207" s="856"/>
      <c r="QRC207" s="856"/>
      <c r="QRD207" s="856"/>
      <c r="QRE207" s="856"/>
      <c r="QRF207" s="856"/>
      <c r="QRG207" s="856"/>
      <c r="QRH207" s="856"/>
      <c r="QRI207" s="856"/>
      <c r="QRJ207" s="856"/>
      <c r="QRK207" s="856"/>
      <c r="QRL207" s="856"/>
      <c r="QRM207" s="856"/>
      <c r="QRN207" s="856"/>
      <c r="QRO207" s="856"/>
      <c r="QRP207" s="856"/>
      <c r="QRQ207" s="856"/>
      <c r="QRR207" s="856"/>
      <c r="QRS207" s="856"/>
      <c r="QRT207" s="856"/>
      <c r="QRU207" s="856"/>
      <c r="QRV207" s="856"/>
      <c r="QRW207" s="856"/>
      <c r="QRX207" s="856"/>
      <c r="QRY207" s="856"/>
      <c r="QRZ207" s="856"/>
      <c r="QSA207" s="856"/>
      <c r="QSB207" s="856"/>
      <c r="QSC207" s="856"/>
      <c r="QSD207" s="856"/>
      <c r="QSE207" s="856"/>
      <c r="QSF207" s="856"/>
      <c r="QSG207" s="856"/>
      <c r="QSH207" s="856"/>
      <c r="QSI207" s="856"/>
      <c r="QSJ207" s="856"/>
      <c r="QSK207" s="856"/>
      <c r="QSL207" s="856"/>
      <c r="QSM207" s="856"/>
      <c r="QSN207" s="856"/>
      <c r="QSO207" s="856"/>
      <c r="QSP207" s="856"/>
      <c r="QSQ207" s="856"/>
      <c r="QSR207" s="856"/>
      <c r="QSS207" s="856"/>
      <c r="QST207" s="856"/>
      <c r="QSU207" s="856"/>
      <c r="QSV207" s="856"/>
      <c r="QSW207" s="856"/>
      <c r="QSX207" s="856"/>
      <c r="QSY207" s="856"/>
      <c r="QSZ207" s="856"/>
      <c r="QTA207" s="856"/>
      <c r="QTB207" s="856"/>
      <c r="QTC207" s="856"/>
      <c r="QTD207" s="856"/>
      <c r="QTE207" s="856"/>
      <c r="QTF207" s="856"/>
      <c r="QTG207" s="856"/>
      <c r="QTH207" s="856"/>
      <c r="QTI207" s="856"/>
      <c r="QTJ207" s="856"/>
      <c r="QTK207" s="856"/>
      <c r="QTL207" s="856"/>
      <c r="QTM207" s="856"/>
      <c r="QTN207" s="856"/>
      <c r="QTO207" s="856"/>
      <c r="QTP207" s="856"/>
      <c r="QTQ207" s="856"/>
      <c r="QTR207" s="856"/>
      <c r="QTS207" s="856"/>
      <c r="QTT207" s="856"/>
      <c r="QTU207" s="856"/>
      <c r="QTV207" s="856"/>
      <c r="QTW207" s="856"/>
      <c r="QTX207" s="856"/>
      <c r="QTY207" s="856"/>
      <c r="QTZ207" s="856"/>
      <c r="QUA207" s="856"/>
      <c r="QUB207" s="856"/>
      <c r="QUC207" s="856"/>
      <c r="QUD207" s="856"/>
      <c r="QUE207" s="856"/>
      <c r="QUF207" s="856"/>
      <c r="QUG207" s="856"/>
      <c r="QUH207" s="856"/>
      <c r="QUI207" s="856"/>
      <c r="QUJ207" s="856"/>
      <c r="QUK207" s="856"/>
      <c r="QUL207" s="856"/>
      <c r="QUM207" s="856"/>
      <c r="QUN207" s="856"/>
      <c r="QUO207" s="856"/>
      <c r="QUP207" s="856"/>
      <c r="QUQ207" s="856"/>
      <c r="QUR207" s="856"/>
      <c r="QUS207" s="856"/>
      <c r="QUT207" s="856"/>
      <c r="QUU207" s="856"/>
      <c r="QUV207" s="856"/>
      <c r="QUW207" s="856"/>
      <c r="QUX207" s="856"/>
      <c r="QUY207" s="856"/>
      <c r="QUZ207" s="856"/>
      <c r="QVA207" s="856"/>
      <c r="QVB207" s="856"/>
      <c r="QVC207" s="856"/>
      <c r="QVD207" s="856"/>
      <c r="QVE207" s="856"/>
      <c r="QVF207" s="856"/>
      <c r="QVG207" s="856"/>
      <c r="QVH207" s="856"/>
      <c r="QVI207" s="856"/>
      <c r="QVJ207" s="856"/>
      <c r="QVK207" s="856"/>
      <c r="QVL207" s="856"/>
      <c r="QVM207" s="856"/>
      <c r="QVN207" s="856"/>
      <c r="QVO207" s="856"/>
      <c r="QVP207" s="856"/>
      <c r="QVQ207" s="856"/>
      <c r="QVR207" s="856"/>
      <c r="QVS207" s="856"/>
      <c r="QVT207" s="856"/>
      <c r="QVU207" s="856"/>
      <c r="QVV207" s="856"/>
      <c r="QVW207" s="856"/>
      <c r="QVX207" s="856"/>
      <c r="QVY207" s="856"/>
      <c r="QVZ207" s="856"/>
      <c r="QWA207" s="856"/>
      <c r="QWB207" s="856"/>
      <c r="QWC207" s="856"/>
      <c r="QWD207" s="856"/>
      <c r="QWE207" s="856"/>
      <c r="QWF207" s="856"/>
      <c r="QWG207" s="856"/>
      <c r="QWH207" s="856"/>
      <c r="QWI207" s="856"/>
      <c r="QWJ207" s="856"/>
      <c r="QWK207" s="856"/>
      <c r="QWL207" s="856"/>
      <c r="QWM207" s="856"/>
      <c r="QWN207" s="856"/>
      <c r="QWO207" s="856"/>
      <c r="QWP207" s="856"/>
      <c r="QWQ207" s="856"/>
      <c r="QWR207" s="856"/>
      <c r="QWS207" s="856"/>
      <c r="QWT207" s="856"/>
      <c r="QWU207" s="856"/>
      <c r="QWV207" s="856"/>
      <c r="QWW207" s="856"/>
      <c r="QWX207" s="856"/>
      <c r="QWY207" s="856"/>
      <c r="QWZ207" s="856"/>
      <c r="QXA207" s="856"/>
      <c r="QXB207" s="856"/>
      <c r="QXC207" s="856"/>
      <c r="QXD207" s="856"/>
      <c r="QXE207" s="856"/>
      <c r="QXF207" s="856"/>
      <c r="QXG207" s="856"/>
      <c r="QXH207" s="856"/>
      <c r="QXI207" s="856"/>
      <c r="QXJ207" s="856"/>
      <c r="QXK207" s="856"/>
      <c r="QXL207" s="856"/>
      <c r="QXM207" s="856"/>
      <c r="QXN207" s="856"/>
      <c r="QXO207" s="856"/>
      <c r="QXP207" s="856"/>
      <c r="QXQ207" s="856"/>
      <c r="QXR207" s="856"/>
      <c r="QXS207" s="856"/>
      <c r="QXT207" s="856"/>
      <c r="QXU207" s="856"/>
      <c r="QXV207" s="856"/>
      <c r="QXW207" s="856"/>
      <c r="QXX207" s="856"/>
      <c r="QXY207" s="856"/>
      <c r="QXZ207" s="856"/>
      <c r="QYA207" s="856"/>
      <c r="QYB207" s="856"/>
      <c r="QYC207" s="856"/>
      <c r="QYD207" s="856"/>
      <c r="QYE207" s="856"/>
      <c r="QYF207" s="856"/>
      <c r="QYG207" s="856"/>
      <c r="QYH207" s="856"/>
      <c r="QYI207" s="856"/>
      <c r="QYJ207" s="856"/>
      <c r="QYK207" s="856"/>
      <c r="QYL207" s="856"/>
      <c r="QYM207" s="856"/>
      <c r="QYN207" s="856"/>
      <c r="QYO207" s="856"/>
      <c r="QYP207" s="856"/>
      <c r="QYQ207" s="856"/>
      <c r="QYR207" s="856"/>
      <c r="QYS207" s="856"/>
      <c r="QYT207" s="856"/>
      <c r="QYU207" s="856"/>
      <c r="QYV207" s="856"/>
      <c r="QYW207" s="856"/>
      <c r="QYX207" s="856"/>
      <c r="QYY207" s="856"/>
      <c r="QYZ207" s="856"/>
      <c r="QZA207" s="856"/>
      <c r="QZB207" s="856"/>
      <c r="QZC207" s="856"/>
      <c r="QZD207" s="856"/>
      <c r="QZE207" s="856"/>
      <c r="QZF207" s="856"/>
      <c r="QZG207" s="856"/>
      <c r="QZH207" s="856"/>
      <c r="QZI207" s="856"/>
      <c r="QZJ207" s="856"/>
      <c r="QZK207" s="856"/>
      <c r="QZL207" s="856"/>
      <c r="QZM207" s="856"/>
      <c r="QZN207" s="856"/>
      <c r="QZO207" s="856"/>
      <c r="QZP207" s="856"/>
      <c r="QZQ207" s="856"/>
      <c r="QZR207" s="856"/>
      <c r="QZS207" s="856"/>
      <c r="QZT207" s="856"/>
      <c r="QZU207" s="856"/>
      <c r="QZV207" s="856"/>
      <c r="QZW207" s="856"/>
      <c r="QZX207" s="856"/>
      <c r="QZY207" s="856"/>
      <c r="QZZ207" s="856"/>
      <c r="RAA207" s="856"/>
      <c r="RAB207" s="856"/>
      <c r="RAC207" s="856"/>
      <c r="RAD207" s="856"/>
      <c r="RAE207" s="856"/>
      <c r="RAF207" s="856"/>
      <c r="RAG207" s="856"/>
      <c r="RAH207" s="856"/>
      <c r="RAI207" s="856"/>
      <c r="RAJ207" s="856"/>
      <c r="RAK207" s="856"/>
      <c r="RAL207" s="856"/>
      <c r="RAM207" s="856"/>
      <c r="RAN207" s="856"/>
      <c r="RAO207" s="856"/>
      <c r="RAP207" s="856"/>
      <c r="RAQ207" s="856"/>
      <c r="RAR207" s="856"/>
      <c r="RAS207" s="856"/>
      <c r="RAT207" s="856"/>
      <c r="RAU207" s="856"/>
      <c r="RAV207" s="856"/>
      <c r="RAW207" s="856"/>
      <c r="RAX207" s="856"/>
      <c r="RAY207" s="856"/>
      <c r="RAZ207" s="856"/>
      <c r="RBA207" s="856"/>
      <c r="RBB207" s="856"/>
      <c r="RBC207" s="856"/>
      <c r="RBD207" s="856"/>
      <c r="RBE207" s="856"/>
      <c r="RBF207" s="856"/>
      <c r="RBG207" s="856"/>
      <c r="RBH207" s="856"/>
      <c r="RBI207" s="856"/>
      <c r="RBJ207" s="856"/>
      <c r="RBK207" s="856"/>
      <c r="RBL207" s="856"/>
      <c r="RBM207" s="856"/>
      <c r="RBN207" s="856"/>
      <c r="RBO207" s="856"/>
      <c r="RBP207" s="856"/>
      <c r="RBQ207" s="856"/>
      <c r="RBR207" s="856"/>
      <c r="RBS207" s="856"/>
      <c r="RBT207" s="856"/>
      <c r="RBU207" s="856"/>
      <c r="RBV207" s="856"/>
      <c r="RBW207" s="856"/>
      <c r="RBX207" s="856"/>
      <c r="RBY207" s="856"/>
      <c r="RBZ207" s="856"/>
      <c r="RCA207" s="856"/>
      <c r="RCB207" s="856"/>
      <c r="RCC207" s="856"/>
      <c r="RCD207" s="856"/>
      <c r="RCE207" s="856"/>
      <c r="RCF207" s="856"/>
      <c r="RCG207" s="856"/>
      <c r="RCH207" s="856"/>
      <c r="RCI207" s="856"/>
      <c r="RCJ207" s="856"/>
      <c r="RCK207" s="856"/>
      <c r="RCL207" s="856"/>
      <c r="RCM207" s="856"/>
      <c r="RCN207" s="856"/>
      <c r="RCO207" s="856"/>
      <c r="RCP207" s="856"/>
      <c r="RCQ207" s="856"/>
      <c r="RCR207" s="856"/>
      <c r="RCS207" s="856"/>
      <c r="RCT207" s="856"/>
      <c r="RCU207" s="856"/>
      <c r="RCV207" s="856"/>
      <c r="RCW207" s="856"/>
      <c r="RCX207" s="856"/>
      <c r="RCY207" s="856"/>
      <c r="RCZ207" s="856"/>
      <c r="RDA207" s="856"/>
      <c r="RDB207" s="856"/>
      <c r="RDC207" s="856"/>
      <c r="RDD207" s="856"/>
      <c r="RDE207" s="856"/>
      <c r="RDF207" s="856"/>
      <c r="RDG207" s="856"/>
      <c r="RDH207" s="856"/>
      <c r="RDI207" s="856"/>
      <c r="RDJ207" s="856"/>
      <c r="RDK207" s="856"/>
      <c r="RDL207" s="856"/>
      <c r="RDM207" s="856"/>
      <c r="RDN207" s="856"/>
      <c r="RDO207" s="856"/>
      <c r="RDP207" s="856"/>
      <c r="RDQ207" s="856"/>
      <c r="RDR207" s="856"/>
      <c r="RDS207" s="856"/>
      <c r="RDT207" s="856"/>
      <c r="RDU207" s="856"/>
      <c r="RDV207" s="856"/>
      <c r="RDW207" s="856"/>
      <c r="RDX207" s="856"/>
      <c r="RDY207" s="856"/>
      <c r="RDZ207" s="856"/>
      <c r="REA207" s="856"/>
      <c r="REB207" s="856"/>
      <c r="REC207" s="856"/>
      <c r="RED207" s="856"/>
      <c r="REE207" s="856"/>
      <c r="REF207" s="856"/>
      <c r="REG207" s="856"/>
      <c r="REH207" s="856"/>
      <c r="REI207" s="856"/>
      <c r="REJ207" s="856"/>
      <c r="REK207" s="856"/>
      <c r="REL207" s="856"/>
      <c r="REM207" s="856"/>
      <c r="REN207" s="856"/>
      <c r="REO207" s="856"/>
      <c r="REP207" s="856"/>
      <c r="REQ207" s="856"/>
      <c r="RER207" s="856"/>
      <c r="RES207" s="856"/>
      <c r="RET207" s="856"/>
      <c r="REU207" s="856"/>
      <c r="REV207" s="856"/>
      <c r="REW207" s="856"/>
      <c r="REX207" s="856"/>
      <c r="REY207" s="856"/>
      <c r="REZ207" s="856"/>
      <c r="RFA207" s="856"/>
      <c r="RFB207" s="856"/>
      <c r="RFC207" s="856"/>
      <c r="RFD207" s="856"/>
      <c r="RFE207" s="856"/>
      <c r="RFF207" s="856"/>
      <c r="RFG207" s="856"/>
      <c r="RFH207" s="856"/>
      <c r="RFI207" s="856"/>
      <c r="RFJ207" s="856"/>
      <c r="RFK207" s="856"/>
      <c r="RFL207" s="856"/>
      <c r="RFM207" s="856"/>
      <c r="RFN207" s="856"/>
      <c r="RFO207" s="856"/>
      <c r="RFP207" s="856"/>
      <c r="RFQ207" s="856"/>
      <c r="RFR207" s="856"/>
      <c r="RFS207" s="856"/>
      <c r="RFT207" s="856"/>
      <c r="RFU207" s="856"/>
      <c r="RFV207" s="856"/>
      <c r="RFW207" s="856"/>
      <c r="RFX207" s="856"/>
      <c r="RFY207" s="856"/>
      <c r="RFZ207" s="856"/>
      <c r="RGA207" s="856"/>
      <c r="RGB207" s="856"/>
      <c r="RGC207" s="856"/>
      <c r="RGD207" s="856"/>
      <c r="RGE207" s="856"/>
      <c r="RGF207" s="856"/>
      <c r="RGG207" s="856"/>
      <c r="RGH207" s="856"/>
      <c r="RGI207" s="856"/>
      <c r="RGJ207" s="856"/>
      <c r="RGK207" s="856"/>
      <c r="RGL207" s="856"/>
      <c r="RGM207" s="856"/>
      <c r="RGN207" s="856"/>
      <c r="RGO207" s="856"/>
      <c r="RGP207" s="856"/>
      <c r="RGQ207" s="856"/>
      <c r="RGR207" s="856"/>
      <c r="RGS207" s="856"/>
      <c r="RGT207" s="856"/>
      <c r="RGU207" s="856"/>
      <c r="RGV207" s="856"/>
      <c r="RGW207" s="856"/>
      <c r="RGX207" s="856"/>
      <c r="RGY207" s="856"/>
      <c r="RGZ207" s="856"/>
      <c r="RHA207" s="856"/>
      <c r="RHB207" s="856"/>
      <c r="RHC207" s="856"/>
      <c r="RHD207" s="856"/>
      <c r="RHE207" s="856"/>
      <c r="RHF207" s="856"/>
      <c r="RHG207" s="856"/>
      <c r="RHH207" s="856"/>
      <c r="RHI207" s="856"/>
      <c r="RHJ207" s="856"/>
      <c r="RHK207" s="856"/>
      <c r="RHL207" s="856"/>
      <c r="RHM207" s="856"/>
      <c r="RHN207" s="856"/>
      <c r="RHO207" s="856"/>
      <c r="RHP207" s="856"/>
      <c r="RHQ207" s="856"/>
      <c r="RHR207" s="856"/>
      <c r="RHS207" s="856"/>
      <c r="RHT207" s="856"/>
      <c r="RHU207" s="856"/>
      <c r="RHV207" s="856"/>
      <c r="RHW207" s="856"/>
      <c r="RHX207" s="856"/>
      <c r="RHY207" s="856"/>
      <c r="RHZ207" s="856"/>
      <c r="RIA207" s="856"/>
      <c r="RIB207" s="856"/>
      <c r="RIC207" s="856"/>
      <c r="RID207" s="856"/>
      <c r="RIE207" s="856"/>
      <c r="RIF207" s="856"/>
      <c r="RIG207" s="856"/>
      <c r="RIH207" s="856"/>
      <c r="RII207" s="856"/>
      <c r="RIJ207" s="856"/>
      <c r="RIK207" s="856"/>
      <c r="RIL207" s="856"/>
      <c r="RIM207" s="856"/>
      <c r="RIN207" s="856"/>
      <c r="RIO207" s="856"/>
      <c r="RIP207" s="856"/>
      <c r="RIQ207" s="856"/>
      <c r="RIR207" s="856"/>
      <c r="RIS207" s="856"/>
      <c r="RIT207" s="856"/>
      <c r="RIU207" s="856"/>
      <c r="RIV207" s="856"/>
      <c r="RIW207" s="856"/>
      <c r="RIX207" s="856"/>
      <c r="RIY207" s="856"/>
      <c r="RIZ207" s="856"/>
      <c r="RJA207" s="856"/>
      <c r="RJB207" s="856"/>
      <c r="RJC207" s="856"/>
      <c r="RJD207" s="856"/>
      <c r="RJE207" s="856"/>
      <c r="RJF207" s="856"/>
      <c r="RJG207" s="856"/>
      <c r="RJH207" s="856"/>
      <c r="RJI207" s="856"/>
      <c r="RJJ207" s="856"/>
      <c r="RJK207" s="856"/>
      <c r="RJL207" s="856"/>
      <c r="RJM207" s="856"/>
      <c r="RJN207" s="856"/>
      <c r="RJO207" s="856"/>
      <c r="RJP207" s="856"/>
      <c r="RJQ207" s="856"/>
      <c r="RJR207" s="856"/>
      <c r="RJS207" s="856"/>
      <c r="RJT207" s="856"/>
      <c r="RJU207" s="856"/>
      <c r="RJV207" s="856"/>
      <c r="RJW207" s="856"/>
      <c r="RJX207" s="856"/>
      <c r="RJY207" s="856"/>
      <c r="RJZ207" s="856"/>
      <c r="RKA207" s="856"/>
      <c r="RKB207" s="856"/>
      <c r="RKC207" s="856"/>
      <c r="RKD207" s="856"/>
      <c r="RKE207" s="856"/>
      <c r="RKF207" s="856"/>
      <c r="RKG207" s="856"/>
      <c r="RKH207" s="856"/>
      <c r="RKI207" s="856"/>
      <c r="RKJ207" s="856"/>
      <c r="RKK207" s="856"/>
      <c r="RKL207" s="856"/>
      <c r="RKM207" s="856"/>
      <c r="RKN207" s="856"/>
      <c r="RKO207" s="856"/>
      <c r="RKP207" s="856"/>
      <c r="RKQ207" s="856"/>
      <c r="RKR207" s="856"/>
      <c r="RKS207" s="856"/>
      <c r="RKT207" s="856"/>
      <c r="RKU207" s="856"/>
      <c r="RKV207" s="856"/>
      <c r="RKW207" s="856"/>
      <c r="RKX207" s="856"/>
      <c r="RKY207" s="856"/>
      <c r="RKZ207" s="856"/>
      <c r="RLA207" s="856"/>
      <c r="RLB207" s="856"/>
      <c r="RLC207" s="856"/>
      <c r="RLD207" s="856"/>
      <c r="RLE207" s="856"/>
      <c r="RLF207" s="856"/>
      <c r="RLG207" s="856"/>
      <c r="RLH207" s="856"/>
      <c r="RLI207" s="856"/>
      <c r="RLJ207" s="856"/>
      <c r="RLK207" s="856"/>
      <c r="RLL207" s="856"/>
      <c r="RLM207" s="856"/>
      <c r="RLN207" s="856"/>
      <c r="RLO207" s="856"/>
      <c r="RLP207" s="856"/>
      <c r="RLQ207" s="856"/>
      <c r="RLR207" s="856"/>
      <c r="RLS207" s="856"/>
      <c r="RLT207" s="856"/>
      <c r="RLU207" s="856"/>
      <c r="RLV207" s="856"/>
      <c r="RLW207" s="856"/>
      <c r="RLX207" s="856"/>
      <c r="RLY207" s="856"/>
      <c r="RLZ207" s="856"/>
      <c r="RMA207" s="856"/>
      <c r="RMB207" s="856"/>
      <c r="RMC207" s="856"/>
      <c r="RMD207" s="856"/>
      <c r="RME207" s="856"/>
      <c r="RMF207" s="856"/>
      <c r="RMG207" s="856"/>
      <c r="RMH207" s="856"/>
      <c r="RMI207" s="856"/>
      <c r="RMJ207" s="856"/>
      <c r="RMK207" s="856"/>
      <c r="RML207" s="856"/>
      <c r="RMM207" s="856"/>
      <c r="RMN207" s="856"/>
      <c r="RMO207" s="856"/>
      <c r="RMP207" s="856"/>
      <c r="RMQ207" s="856"/>
      <c r="RMR207" s="856"/>
      <c r="RMS207" s="856"/>
      <c r="RMT207" s="856"/>
      <c r="RMU207" s="856"/>
      <c r="RMV207" s="856"/>
      <c r="RMW207" s="856"/>
      <c r="RMX207" s="856"/>
      <c r="RMY207" s="856"/>
      <c r="RMZ207" s="856"/>
      <c r="RNA207" s="856"/>
      <c r="RNB207" s="856"/>
      <c r="RNC207" s="856"/>
      <c r="RND207" s="856"/>
      <c r="RNE207" s="856"/>
      <c r="RNF207" s="856"/>
      <c r="RNG207" s="856"/>
      <c r="RNH207" s="856"/>
      <c r="RNI207" s="856"/>
      <c r="RNJ207" s="856"/>
      <c r="RNK207" s="856"/>
      <c r="RNL207" s="856"/>
      <c r="RNM207" s="856"/>
      <c r="RNN207" s="856"/>
      <c r="RNO207" s="856"/>
      <c r="RNP207" s="856"/>
      <c r="RNQ207" s="856"/>
      <c r="RNR207" s="856"/>
      <c r="RNS207" s="856"/>
      <c r="RNT207" s="856"/>
      <c r="RNU207" s="856"/>
      <c r="RNV207" s="856"/>
      <c r="RNW207" s="856"/>
      <c r="RNX207" s="856"/>
      <c r="RNY207" s="856"/>
      <c r="RNZ207" s="856"/>
      <c r="ROA207" s="856"/>
      <c r="ROB207" s="856"/>
      <c r="ROC207" s="856"/>
      <c r="ROD207" s="856"/>
      <c r="ROE207" s="856"/>
      <c r="ROF207" s="856"/>
      <c r="ROG207" s="856"/>
      <c r="ROH207" s="856"/>
      <c r="ROI207" s="856"/>
      <c r="ROJ207" s="856"/>
      <c r="ROK207" s="856"/>
      <c r="ROL207" s="856"/>
      <c r="ROM207" s="856"/>
      <c r="RON207" s="856"/>
      <c r="ROO207" s="856"/>
      <c r="ROP207" s="856"/>
      <c r="ROQ207" s="856"/>
      <c r="ROR207" s="856"/>
      <c r="ROS207" s="856"/>
      <c r="ROT207" s="856"/>
      <c r="ROU207" s="856"/>
      <c r="ROV207" s="856"/>
      <c r="ROW207" s="856"/>
      <c r="ROX207" s="856"/>
      <c r="ROY207" s="856"/>
      <c r="ROZ207" s="856"/>
      <c r="RPA207" s="856"/>
      <c r="RPB207" s="856"/>
      <c r="RPC207" s="856"/>
      <c r="RPD207" s="856"/>
      <c r="RPE207" s="856"/>
      <c r="RPF207" s="856"/>
      <c r="RPG207" s="856"/>
      <c r="RPH207" s="856"/>
      <c r="RPI207" s="856"/>
      <c r="RPJ207" s="856"/>
      <c r="RPK207" s="856"/>
      <c r="RPL207" s="856"/>
      <c r="RPM207" s="856"/>
      <c r="RPN207" s="856"/>
      <c r="RPO207" s="856"/>
      <c r="RPP207" s="856"/>
      <c r="RPQ207" s="856"/>
      <c r="RPR207" s="856"/>
      <c r="RPS207" s="856"/>
      <c r="RPT207" s="856"/>
      <c r="RPU207" s="856"/>
      <c r="RPV207" s="856"/>
      <c r="RPW207" s="856"/>
      <c r="RPX207" s="856"/>
      <c r="RPY207" s="856"/>
      <c r="RPZ207" s="856"/>
      <c r="RQA207" s="856"/>
      <c r="RQB207" s="856"/>
      <c r="RQC207" s="856"/>
      <c r="RQD207" s="856"/>
      <c r="RQE207" s="856"/>
      <c r="RQF207" s="856"/>
      <c r="RQG207" s="856"/>
      <c r="RQH207" s="856"/>
      <c r="RQI207" s="856"/>
      <c r="RQJ207" s="856"/>
      <c r="RQK207" s="856"/>
      <c r="RQL207" s="856"/>
      <c r="RQM207" s="856"/>
      <c r="RQN207" s="856"/>
      <c r="RQO207" s="856"/>
      <c r="RQP207" s="856"/>
      <c r="RQQ207" s="856"/>
      <c r="RQR207" s="856"/>
      <c r="RQS207" s="856"/>
      <c r="RQT207" s="856"/>
      <c r="RQU207" s="856"/>
      <c r="RQV207" s="856"/>
      <c r="RQW207" s="856"/>
      <c r="RQX207" s="856"/>
      <c r="RQY207" s="856"/>
      <c r="RQZ207" s="856"/>
      <c r="RRA207" s="856"/>
      <c r="RRB207" s="856"/>
      <c r="RRC207" s="856"/>
      <c r="RRD207" s="856"/>
      <c r="RRE207" s="856"/>
      <c r="RRF207" s="856"/>
      <c r="RRG207" s="856"/>
      <c r="RRH207" s="856"/>
      <c r="RRI207" s="856"/>
      <c r="RRJ207" s="856"/>
      <c r="RRK207" s="856"/>
      <c r="RRL207" s="856"/>
      <c r="RRM207" s="856"/>
      <c r="RRN207" s="856"/>
      <c r="RRO207" s="856"/>
      <c r="RRP207" s="856"/>
      <c r="RRQ207" s="856"/>
      <c r="RRR207" s="856"/>
      <c r="RRS207" s="856"/>
      <c r="RRT207" s="856"/>
      <c r="RRU207" s="856"/>
      <c r="RRV207" s="856"/>
      <c r="RRW207" s="856"/>
      <c r="RRX207" s="856"/>
      <c r="RRY207" s="856"/>
      <c r="RRZ207" s="856"/>
      <c r="RSA207" s="856"/>
      <c r="RSB207" s="856"/>
      <c r="RSC207" s="856"/>
      <c r="RSD207" s="856"/>
      <c r="RSE207" s="856"/>
      <c r="RSF207" s="856"/>
      <c r="RSG207" s="856"/>
      <c r="RSH207" s="856"/>
      <c r="RSI207" s="856"/>
      <c r="RSJ207" s="856"/>
      <c r="RSK207" s="856"/>
      <c r="RSL207" s="856"/>
      <c r="RSM207" s="856"/>
      <c r="RSN207" s="856"/>
      <c r="RSO207" s="856"/>
      <c r="RSP207" s="856"/>
      <c r="RSQ207" s="856"/>
      <c r="RSR207" s="856"/>
      <c r="RSS207" s="856"/>
      <c r="RST207" s="856"/>
      <c r="RSU207" s="856"/>
      <c r="RSV207" s="856"/>
      <c r="RSW207" s="856"/>
      <c r="RSX207" s="856"/>
      <c r="RSY207" s="856"/>
      <c r="RSZ207" s="856"/>
      <c r="RTA207" s="856"/>
      <c r="RTB207" s="856"/>
      <c r="RTC207" s="856"/>
      <c r="RTD207" s="856"/>
      <c r="RTE207" s="856"/>
      <c r="RTF207" s="856"/>
      <c r="RTG207" s="856"/>
      <c r="RTH207" s="856"/>
      <c r="RTI207" s="856"/>
      <c r="RTJ207" s="856"/>
      <c r="RTK207" s="856"/>
      <c r="RTL207" s="856"/>
      <c r="RTM207" s="856"/>
      <c r="RTN207" s="856"/>
      <c r="RTO207" s="856"/>
      <c r="RTP207" s="856"/>
      <c r="RTQ207" s="856"/>
      <c r="RTR207" s="856"/>
      <c r="RTS207" s="856"/>
      <c r="RTT207" s="856"/>
      <c r="RTU207" s="856"/>
      <c r="RTV207" s="856"/>
      <c r="RTW207" s="856"/>
      <c r="RTX207" s="856"/>
      <c r="RTY207" s="856"/>
      <c r="RTZ207" s="856"/>
      <c r="RUA207" s="856"/>
      <c r="RUB207" s="856"/>
      <c r="RUC207" s="856"/>
      <c r="RUD207" s="856"/>
      <c r="RUE207" s="856"/>
      <c r="RUF207" s="856"/>
      <c r="RUG207" s="856"/>
      <c r="RUH207" s="856"/>
      <c r="RUI207" s="856"/>
      <c r="RUJ207" s="856"/>
      <c r="RUK207" s="856"/>
      <c r="RUL207" s="856"/>
      <c r="RUM207" s="856"/>
      <c r="RUN207" s="856"/>
      <c r="RUO207" s="856"/>
      <c r="RUP207" s="856"/>
      <c r="RUQ207" s="856"/>
      <c r="RUR207" s="856"/>
      <c r="RUS207" s="856"/>
      <c r="RUT207" s="856"/>
      <c r="RUU207" s="856"/>
      <c r="RUV207" s="856"/>
      <c r="RUW207" s="856"/>
      <c r="RUX207" s="856"/>
      <c r="RUY207" s="856"/>
      <c r="RUZ207" s="856"/>
      <c r="RVA207" s="856"/>
      <c r="RVB207" s="856"/>
      <c r="RVC207" s="856"/>
      <c r="RVD207" s="856"/>
      <c r="RVE207" s="856"/>
      <c r="RVF207" s="856"/>
      <c r="RVG207" s="856"/>
      <c r="RVH207" s="856"/>
      <c r="RVI207" s="856"/>
      <c r="RVJ207" s="856"/>
      <c r="RVK207" s="856"/>
      <c r="RVL207" s="856"/>
      <c r="RVM207" s="856"/>
      <c r="RVN207" s="856"/>
      <c r="RVO207" s="856"/>
      <c r="RVP207" s="856"/>
      <c r="RVQ207" s="856"/>
      <c r="RVR207" s="856"/>
      <c r="RVS207" s="856"/>
      <c r="RVT207" s="856"/>
      <c r="RVU207" s="856"/>
      <c r="RVV207" s="856"/>
      <c r="RVW207" s="856"/>
      <c r="RVX207" s="856"/>
      <c r="RVY207" s="856"/>
      <c r="RVZ207" s="856"/>
      <c r="RWA207" s="856"/>
      <c r="RWB207" s="856"/>
      <c r="RWC207" s="856"/>
      <c r="RWD207" s="856"/>
      <c r="RWE207" s="856"/>
      <c r="RWF207" s="856"/>
      <c r="RWG207" s="856"/>
      <c r="RWH207" s="856"/>
      <c r="RWI207" s="856"/>
      <c r="RWJ207" s="856"/>
      <c r="RWK207" s="856"/>
      <c r="RWL207" s="856"/>
      <c r="RWM207" s="856"/>
      <c r="RWN207" s="856"/>
      <c r="RWO207" s="856"/>
      <c r="RWP207" s="856"/>
      <c r="RWQ207" s="856"/>
      <c r="RWR207" s="856"/>
      <c r="RWS207" s="856"/>
      <c r="RWT207" s="856"/>
      <c r="RWU207" s="856"/>
      <c r="RWV207" s="856"/>
      <c r="RWW207" s="856"/>
      <c r="RWX207" s="856"/>
      <c r="RWY207" s="856"/>
      <c r="RWZ207" s="856"/>
      <c r="RXA207" s="856"/>
      <c r="RXB207" s="856"/>
      <c r="RXC207" s="856"/>
      <c r="RXD207" s="856"/>
      <c r="RXE207" s="856"/>
      <c r="RXF207" s="856"/>
      <c r="RXG207" s="856"/>
      <c r="RXH207" s="856"/>
      <c r="RXI207" s="856"/>
      <c r="RXJ207" s="856"/>
      <c r="RXK207" s="856"/>
      <c r="RXL207" s="856"/>
      <c r="RXM207" s="856"/>
      <c r="RXN207" s="856"/>
      <c r="RXO207" s="856"/>
      <c r="RXP207" s="856"/>
      <c r="RXQ207" s="856"/>
      <c r="RXR207" s="856"/>
      <c r="RXS207" s="856"/>
      <c r="RXT207" s="856"/>
      <c r="RXU207" s="856"/>
      <c r="RXV207" s="856"/>
      <c r="RXW207" s="856"/>
      <c r="RXX207" s="856"/>
      <c r="RXY207" s="856"/>
      <c r="RXZ207" s="856"/>
      <c r="RYA207" s="856"/>
      <c r="RYB207" s="856"/>
      <c r="RYC207" s="856"/>
      <c r="RYD207" s="856"/>
      <c r="RYE207" s="856"/>
      <c r="RYF207" s="856"/>
      <c r="RYG207" s="856"/>
      <c r="RYH207" s="856"/>
      <c r="RYI207" s="856"/>
      <c r="RYJ207" s="856"/>
      <c r="RYK207" s="856"/>
      <c r="RYL207" s="856"/>
      <c r="RYM207" s="856"/>
      <c r="RYN207" s="856"/>
      <c r="RYO207" s="856"/>
      <c r="RYP207" s="856"/>
      <c r="RYQ207" s="856"/>
      <c r="RYR207" s="856"/>
      <c r="RYS207" s="856"/>
      <c r="RYT207" s="856"/>
      <c r="RYU207" s="856"/>
      <c r="RYV207" s="856"/>
      <c r="RYW207" s="856"/>
      <c r="RYX207" s="856"/>
      <c r="RYY207" s="856"/>
      <c r="RYZ207" s="856"/>
      <c r="RZA207" s="856"/>
      <c r="RZB207" s="856"/>
      <c r="RZC207" s="856"/>
      <c r="RZD207" s="856"/>
      <c r="RZE207" s="856"/>
      <c r="RZF207" s="856"/>
      <c r="RZG207" s="856"/>
      <c r="RZH207" s="856"/>
      <c r="RZI207" s="856"/>
      <c r="RZJ207" s="856"/>
      <c r="RZK207" s="856"/>
      <c r="RZL207" s="856"/>
      <c r="RZM207" s="856"/>
      <c r="RZN207" s="856"/>
      <c r="RZO207" s="856"/>
      <c r="RZP207" s="856"/>
      <c r="RZQ207" s="856"/>
      <c r="RZR207" s="856"/>
      <c r="RZS207" s="856"/>
      <c r="RZT207" s="856"/>
      <c r="RZU207" s="856"/>
      <c r="RZV207" s="856"/>
      <c r="RZW207" s="856"/>
      <c r="RZX207" s="856"/>
      <c r="RZY207" s="856"/>
      <c r="RZZ207" s="856"/>
      <c r="SAA207" s="856"/>
      <c r="SAB207" s="856"/>
      <c r="SAC207" s="856"/>
      <c r="SAD207" s="856"/>
      <c r="SAE207" s="856"/>
      <c r="SAF207" s="856"/>
      <c r="SAG207" s="856"/>
      <c r="SAH207" s="856"/>
      <c r="SAI207" s="856"/>
      <c r="SAJ207" s="856"/>
      <c r="SAK207" s="856"/>
      <c r="SAL207" s="856"/>
      <c r="SAM207" s="856"/>
      <c r="SAN207" s="856"/>
      <c r="SAO207" s="856"/>
      <c r="SAP207" s="856"/>
      <c r="SAQ207" s="856"/>
      <c r="SAR207" s="856"/>
      <c r="SAS207" s="856"/>
      <c r="SAT207" s="856"/>
      <c r="SAU207" s="856"/>
      <c r="SAV207" s="856"/>
      <c r="SAW207" s="856"/>
      <c r="SAX207" s="856"/>
      <c r="SAY207" s="856"/>
      <c r="SAZ207" s="856"/>
      <c r="SBA207" s="856"/>
      <c r="SBB207" s="856"/>
      <c r="SBC207" s="856"/>
      <c r="SBD207" s="856"/>
      <c r="SBE207" s="856"/>
      <c r="SBF207" s="856"/>
      <c r="SBG207" s="856"/>
      <c r="SBH207" s="856"/>
      <c r="SBI207" s="856"/>
      <c r="SBJ207" s="856"/>
      <c r="SBK207" s="856"/>
      <c r="SBL207" s="856"/>
      <c r="SBM207" s="856"/>
      <c r="SBN207" s="856"/>
      <c r="SBO207" s="856"/>
      <c r="SBP207" s="856"/>
      <c r="SBQ207" s="856"/>
      <c r="SBR207" s="856"/>
      <c r="SBS207" s="856"/>
      <c r="SBT207" s="856"/>
      <c r="SBU207" s="856"/>
      <c r="SBV207" s="856"/>
      <c r="SBW207" s="856"/>
      <c r="SBX207" s="856"/>
      <c r="SBY207" s="856"/>
      <c r="SBZ207" s="856"/>
      <c r="SCA207" s="856"/>
      <c r="SCB207" s="856"/>
      <c r="SCC207" s="856"/>
      <c r="SCD207" s="856"/>
      <c r="SCE207" s="856"/>
      <c r="SCF207" s="856"/>
      <c r="SCG207" s="856"/>
      <c r="SCH207" s="856"/>
      <c r="SCI207" s="856"/>
      <c r="SCJ207" s="856"/>
      <c r="SCK207" s="856"/>
      <c r="SCL207" s="856"/>
      <c r="SCM207" s="856"/>
      <c r="SCN207" s="856"/>
      <c r="SCO207" s="856"/>
      <c r="SCP207" s="856"/>
      <c r="SCQ207" s="856"/>
      <c r="SCR207" s="856"/>
      <c r="SCS207" s="856"/>
      <c r="SCT207" s="856"/>
      <c r="SCU207" s="856"/>
      <c r="SCV207" s="856"/>
      <c r="SCW207" s="856"/>
      <c r="SCX207" s="856"/>
      <c r="SCY207" s="856"/>
      <c r="SCZ207" s="856"/>
      <c r="SDA207" s="856"/>
      <c r="SDB207" s="856"/>
      <c r="SDC207" s="856"/>
      <c r="SDD207" s="856"/>
      <c r="SDE207" s="856"/>
      <c r="SDF207" s="856"/>
      <c r="SDG207" s="856"/>
      <c r="SDH207" s="856"/>
      <c r="SDI207" s="856"/>
      <c r="SDJ207" s="856"/>
      <c r="SDK207" s="856"/>
      <c r="SDL207" s="856"/>
      <c r="SDM207" s="856"/>
      <c r="SDN207" s="856"/>
      <c r="SDO207" s="856"/>
      <c r="SDP207" s="856"/>
      <c r="SDQ207" s="856"/>
      <c r="SDR207" s="856"/>
      <c r="SDS207" s="856"/>
      <c r="SDT207" s="856"/>
      <c r="SDU207" s="856"/>
      <c r="SDV207" s="856"/>
      <c r="SDW207" s="856"/>
      <c r="SDX207" s="856"/>
      <c r="SDY207" s="856"/>
      <c r="SDZ207" s="856"/>
      <c r="SEA207" s="856"/>
      <c r="SEB207" s="856"/>
      <c r="SEC207" s="856"/>
      <c r="SED207" s="856"/>
      <c r="SEE207" s="856"/>
      <c r="SEF207" s="856"/>
      <c r="SEG207" s="856"/>
      <c r="SEH207" s="856"/>
      <c r="SEI207" s="856"/>
      <c r="SEJ207" s="856"/>
      <c r="SEK207" s="856"/>
      <c r="SEL207" s="856"/>
      <c r="SEM207" s="856"/>
      <c r="SEN207" s="856"/>
      <c r="SEO207" s="856"/>
      <c r="SEP207" s="856"/>
      <c r="SEQ207" s="856"/>
      <c r="SER207" s="856"/>
      <c r="SES207" s="856"/>
      <c r="SET207" s="856"/>
      <c r="SEU207" s="856"/>
      <c r="SEV207" s="856"/>
      <c r="SEW207" s="856"/>
      <c r="SEX207" s="856"/>
      <c r="SEY207" s="856"/>
      <c r="SEZ207" s="856"/>
      <c r="SFA207" s="856"/>
      <c r="SFB207" s="856"/>
      <c r="SFC207" s="856"/>
      <c r="SFD207" s="856"/>
      <c r="SFE207" s="856"/>
      <c r="SFF207" s="856"/>
      <c r="SFG207" s="856"/>
      <c r="SFH207" s="856"/>
      <c r="SFI207" s="856"/>
      <c r="SFJ207" s="856"/>
      <c r="SFK207" s="856"/>
      <c r="SFL207" s="856"/>
      <c r="SFM207" s="856"/>
      <c r="SFN207" s="856"/>
      <c r="SFO207" s="856"/>
      <c r="SFP207" s="856"/>
      <c r="SFQ207" s="856"/>
      <c r="SFR207" s="856"/>
      <c r="SFS207" s="856"/>
      <c r="SFT207" s="856"/>
      <c r="SFU207" s="856"/>
      <c r="SFV207" s="856"/>
      <c r="SFW207" s="856"/>
      <c r="SFX207" s="856"/>
      <c r="SFY207" s="856"/>
      <c r="SFZ207" s="856"/>
      <c r="SGA207" s="856"/>
      <c r="SGB207" s="856"/>
      <c r="SGC207" s="856"/>
      <c r="SGD207" s="856"/>
      <c r="SGE207" s="856"/>
      <c r="SGF207" s="856"/>
      <c r="SGG207" s="856"/>
      <c r="SGH207" s="856"/>
      <c r="SGI207" s="856"/>
      <c r="SGJ207" s="856"/>
      <c r="SGK207" s="856"/>
      <c r="SGL207" s="856"/>
      <c r="SGM207" s="856"/>
      <c r="SGN207" s="856"/>
      <c r="SGO207" s="856"/>
      <c r="SGP207" s="856"/>
      <c r="SGQ207" s="856"/>
      <c r="SGR207" s="856"/>
      <c r="SGS207" s="856"/>
      <c r="SGT207" s="856"/>
      <c r="SGU207" s="856"/>
      <c r="SGV207" s="856"/>
      <c r="SGW207" s="856"/>
      <c r="SGX207" s="856"/>
      <c r="SGY207" s="856"/>
      <c r="SGZ207" s="856"/>
      <c r="SHA207" s="856"/>
      <c r="SHB207" s="856"/>
      <c r="SHC207" s="856"/>
      <c r="SHD207" s="856"/>
      <c r="SHE207" s="856"/>
      <c r="SHF207" s="856"/>
      <c r="SHG207" s="856"/>
      <c r="SHH207" s="856"/>
      <c r="SHI207" s="856"/>
      <c r="SHJ207" s="856"/>
      <c r="SHK207" s="856"/>
      <c r="SHL207" s="856"/>
      <c r="SHM207" s="856"/>
      <c r="SHN207" s="856"/>
      <c r="SHO207" s="856"/>
      <c r="SHP207" s="856"/>
      <c r="SHQ207" s="856"/>
      <c r="SHR207" s="856"/>
      <c r="SHS207" s="856"/>
      <c r="SHT207" s="856"/>
      <c r="SHU207" s="856"/>
      <c r="SHV207" s="856"/>
      <c r="SHW207" s="856"/>
      <c r="SHX207" s="856"/>
      <c r="SHY207" s="856"/>
      <c r="SHZ207" s="856"/>
      <c r="SIA207" s="856"/>
      <c r="SIB207" s="856"/>
      <c r="SIC207" s="856"/>
      <c r="SID207" s="856"/>
      <c r="SIE207" s="856"/>
      <c r="SIF207" s="856"/>
      <c r="SIG207" s="856"/>
      <c r="SIH207" s="856"/>
      <c r="SII207" s="856"/>
      <c r="SIJ207" s="856"/>
      <c r="SIK207" s="856"/>
      <c r="SIL207" s="856"/>
      <c r="SIM207" s="856"/>
      <c r="SIN207" s="856"/>
      <c r="SIO207" s="856"/>
      <c r="SIP207" s="856"/>
      <c r="SIQ207" s="856"/>
      <c r="SIR207" s="856"/>
      <c r="SIS207" s="856"/>
      <c r="SIT207" s="856"/>
      <c r="SIU207" s="856"/>
      <c r="SIV207" s="856"/>
      <c r="SIW207" s="856"/>
      <c r="SIX207" s="856"/>
      <c r="SIY207" s="856"/>
      <c r="SIZ207" s="856"/>
      <c r="SJA207" s="856"/>
      <c r="SJB207" s="856"/>
      <c r="SJC207" s="856"/>
      <c r="SJD207" s="856"/>
      <c r="SJE207" s="856"/>
      <c r="SJF207" s="856"/>
      <c r="SJG207" s="856"/>
      <c r="SJH207" s="856"/>
      <c r="SJI207" s="856"/>
      <c r="SJJ207" s="856"/>
      <c r="SJK207" s="856"/>
      <c r="SJL207" s="856"/>
      <c r="SJM207" s="856"/>
      <c r="SJN207" s="856"/>
      <c r="SJO207" s="856"/>
      <c r="SJP207" s="856"/>
      <c r="SJQ207" s="856"/>
      <c r="SJR207" s="856"/>
      <c r="SJS207" s="856"/>
      <c r="SJT207" s="856"/>
      <c r="SJU207" s="856"/>
      <c r="SJV207" s="856"/>
      <c r="SJW207" s="856"/>
      <c r="SJX207" s="856"/>
      <c r="SJY207" s="856"/>
      <c r="SJZ207" s="856"/>
      <c r="SKA207" s="856"/>
      <c r="SKB207" s="856"/>
      <c r="SKC207" s="856"/>
      <c r="SKD207" s="856"/>
      <c r="SKE207" s="856"/>
      <c r="SKF207" s="856"/>
      <c r="SKG207" s="856"/>
      <c r="SKH207" s="856"/>
      <c r="SKI207" s="856"/>
      <c r="SKJ207" s="856"/>
      <c r="SKK207" s="856"/>
      <c r="SKL207" s="856"/>
      <c r="SKM207" s="856"/>
      <c r="SKN207" s="856"/>
      <c r="SKO207" s="856"/>
      <c r="SKP207" s="856"/>
      <c r="SKQ207" s="856"/>
      <c r="SKR207" s="856"/>
      <c r="SKS207" s="856"/>
      <c r="SKT207" s="856"/>
      <c r="SKU207" s="856"/>
      <c r="SKV207" s="856"/>
      <c r="SKW207" s="856"/>
      <c r="SKX207" s="856"/>
      <c r="SKY207" s="856"/>
      <c r="SKZ207" s="856"/>
      <c r="SLA207" s="856"/>
      <c r="SLB207" s="856"/>
      <c r="SLC207" s="856"/>
      <c r="SLD207" s="856"/>
      <c r="SLE207" s="856"/>
      <c r="SLF207" s="856"/>
      <c r="SLG207" s="856"/>
      <c r="SLH207" s="856"/>
      <c r="SLI207" s="856"/>
      <c r="SLJ207" s="856"/>
      <c r="SLK207" s="856"/>
      <c r="SLL207" s="856"/>
      <c r="SLM207" s="856"/>
      <c r="SLN207" s="856"/>
      <c r="SLO207" s="856"/>
      <c r="SLP207" s="856"/>
      <c r="SLQ207" s="856"/>
      <c r="SLR207" s="856"/>
      <c r="SLS207" s="856"/>
      <c r="SLT207" s="856"/>
      <c r="SLU207" s="856"/>
      <c r="SLV207" s="856"/>
      <c r="SLW207" s="856"/>
      <c r="SLX207" s="856"/>
      <c r="SLY207" s="856"/>
      <c r="SLZ207" s="856"/>
      <c r="SMA207" s="856"/>
      <c r="SMB207" s="856"/>
      <c r="SMC207" s="856"/>
      <c r="SMD207" s="856"/>
      <c r="SME207" s="856"/>
      <c r="SMF207" s="856"/>
      <c r="SMG207" s="856"/>
      <c r="SMH207" s="856"/>
      <c r="SMI207" s="856"/>
      <c r="SMJ207" s="856"/>
      <c r="SMK207" s="856"/>
      <c r="SML207" s="856"/>
      <c r="SMM207" s="856"/>
      <c r="SMN207" s="856"/>
      <c r="SMO207" s="856"/>
      <c r="SMP207" s="856"/>
      <c r="SMQ207" s="856"/>
      <c r="SMR207" s="856"/>
      <c r="SMS207" s="856"/>
      <c r="SMT207" s="856"/>
      <c r="SMU207" s="856"/>
      <c r="SMV207" s="856"/>
      <c r="SMW207" s="856"/>
      <c r="SMX207" s="856"/>
      <c r="SMY207" s="856"/>
      <c r="SMZ207" s="856"/>
      <c r="SNA207" s="856"/>
      <c r="SNB207" s="856"/>
      <c r="SNC207" s="856"/>
      <c r="SND207" s="856"/>
      <c r="SNE207" s="856"/>
      <c r="SNF207" s="856"/>
      <c r="SNG207" s="856"/>
      <c r="SNH207" s="856"/>
      <c r="SNI207" s="856"/>
      <c r="SNJ207" s="856"/>
      <c r="SNK207" s="856"/>
      <c r="SNL207" s="856"/>
      <c r="SNM207" s="856"/>
      <c r="SNN207" s="856"/>
      <c r="SNO207" s="856"/>
      <c r="SNP207" s="856"/>
      <c r="SNQ207" s="856"/>
      <c r="SNR207" s="856"/>
      <c r="SNS207" s="856"/>
      <c r="SNT207" s="856"/>
      <c r="SNU207" s="856"/>
      <c r="SNV207" s="856"/>
      <c r="SNW207" s="856"/>
      <c r="SNX207" s="856"/>
      <c r="SNY207" s="856"/>
      <c r="SNZ207" s="856"/>
      <c r="SOA207" s="856"/>
      <c r="SOB207" s="856"/>
      <c r="SOC207" s="856"/>
      <c r="SOD207" s="856"/>
      <c r="SOE207" s="856"/>
      <c r="SOF207" s="856"/>
      <c r="SOG207" s="856"/>
      <c r="SOH207" s="856"/>
      <c r="SOI207" s="856"/>
      <c r="SOJ207" s="856"/>
      <c r="SOK207" s="856"/>
      <c r="SOL207" s="856"/>
      <c r="SOM207" s="856"/>
      <c r="SON207" s="856"/>
      <c r="SOO207" s="856"/>
      <c r="SOP207" s="856"/>
      <c r="SOQ207" s="856"/>
      <c r="SOR207" s="856"/>
      <c r="SOS207" s="856"/>
      <c r="SOT207" s="856"/>
      <c r="SOU207" s="856"/>
      <c r="SOV207" s="856"/>
      <c r="SOW207" s="856"/>
      <c r="SOX207" s="856"/>
      <c r="SOY207" s="856"/>
      <c r="SOZ207" s="856"/>
      <c r="SPA207" s="856"/>
      <c r="SPB207" s="856"/>
      <c r="SPC207" s="856"/>
      <c r="SPD207" s="856"/>
      <c r="SPE207" s="856"/>
      <c r="SPF207" s="856"/>
      <c r="SPG207" s="856"/>
      <c r="SPH207" s="856"/>
      <c r="SPI207" s="856"/>
      <c r="SPJ207" s="856"/>
      <c r="SPK207" s="856"/>
      <c r="SPL207" s="856"/>
      <c r="SPM207" s="856"/>
      <c r="SPN207" s="856"/>
      <c r="SPO207" s="856"/>
      <c r="SPP207" s="856"/>
      <c r="SPQ207" s="856"/>
      <c r="SPR207" s="856"/>
      <c r="SPS207" s="856"/>
      <c r="SPT207" s="856"/>
      <c r="SPU207" s="856"/>
      <c r="SPV207" s="856"/>
      <c r="SPW207" s="856"/>
      <c r="SPX207" s="856"/>
      <c r="SPY207" s="856"/>
      <c r="SPZ207" s="856"/>
      <c r="SQA207" s="856"/>
      <c r="SQB207" s="856"/>
      <c r="SQC207" s="856"/>
      <c r="SQD207" s="856"/>
      <c r="SQE207" s="856"/>
      <c r="SQF207" s="856"/>
      <c r="SQG207" s="856"/>
      <c r="SQH207" s="856"/>
      <c r="SQI207" s="856"/>
      <c r="SQJ207" s="856"/>
      <c r="SQK207" s="856"/>
      <c r="SQL207" s="856"/>
      <c r="SQM207" s="856"/>
      <c r="SQN207" s="856"/>
      <c r="SQO207" s="856"/>
      <c r="SQP207" s="856"/>
      <c r="SQQ207" s="856"/>
      <c r="SQR207" s="856"/>
      <c r="SQS207" s="856"/>
      <c r="SQT207" s="856"/>
      <c r="SQU207" s="856"/>
      <c r="SQV207" s="856"/>
      <c r="SQW207" s="856"/>
      <c r="SQX207" s="856"/>
      <c r="SQY207" s="856"/>
      <c r="SQZ207" s="856"/>
      <c r="SRA207" s="856"/>
      <c r="SRB207" s="856"/>
      <c r="SRC207" s="856"/>
      <c r="SRD207" s="856"/>
      <c r="SRE207" s="856"/>
      <c r="SRF207" s="856"/>
      <c r="SRG207" s="856"/>
      <c r="SRH207" s="856"/>
      <c r="SRI207" s="856"/>
      <c r="SRJ207" s="856"/>
      <c r="SRK207" s="856"/>
      <c r="SRL207" s="856"/>
      <c r="SRM207" s="856"/>
      <c r="SRN207" s="856"/>
      <c r="SRO207" s="856"/>
      <c r="SRP207" s="856"/>
      <c r="SRQ207" s="856"/>
      <c r="SRR207" s="856"/>
      <c r="SRS207" s="856"/>
      <c r="SRT207" s="856"/>
      <c r="SRU207" s="856"/>
      <c r="SRV207" s="856"/>
      <c r="SRW207" s="856"/>
      <c r="SRX207" s="856"/>
      <c r="SRY207" s="856"/>
      <c r="SRZ207" s="856"/>
      <c r="SSA207" s="856"/>
      <c r="SSB207" s="856"/>
      <c r="SSC207" s="856"/>
      <c r="SSD207" s="856"/>
      <c r="SSE207" s="856"/>
      <c r="SSF207" s="856"/>
      <c r="SSG207" s="856"/>
      <c r="SSH207" s="856"/>
      <c r="SSI207" s="856"/>
      <c r="SSJ207" s="856"/>
      <c r="SSK207" s="856"/>
      <c r="SSL207" s="856"/>
      <c r="SSM207" s="856"/>
      <c r="SSN207" s="856"/>
      <c r="SSO207" s="856"/>
      <c r="SSP207" s="856"/>
      <c r="SSQ207" s="856"/>
      <c r="SSR207" s="856"/>
      <c r="SSS207" s="856"/>
      <c r="SST207" s="856"/>
      <c r="SSU207" s="856"/>
      <c r="SSV207" s="856"/>
      <c r="SSW207" s="856"/>
      <c r="SSX207" s="856"/>
      <c r="SSY207" s="856"/>
      <c r="SSZ207" s="856"/>
      <c r="STA207" s="856"/>
      <c r="STB207" s="856"/>
      <c r="STC207" s="856"/>
      <c r="STD207" s="856"/>
      <c r="STE207" s="856"/>
      <c r="STF207" s="856"/>
      <c r="STG207" s="856"/>
      <c r="STH207" s="856"/>
      <c r="STI207" s="856"/>
      <c r="STJ207" s="856"/>
      <c r="STK207" s="856"/>
      <c r="STL207" s="856"/>
      <c r="STM207" s="856"/>
      <c r="STN207" s="856"/>
      <c r="STO207" s="856"/>
      <c r="STP207" s="856"/>
      <c r="STQ207" s="856"/>
      <c r="STR207" s="856"/>
      <c r="STS207" s="856"/>
      <c r="STT207" s="856"/>
      <c r="STU207" s="856"/>
      <c r="STV207" s="856"/>
      <c r="STW207" s="856"/>
      <c r="STX207" s="856"/>
      <c r="STY207" s="856"/>
      <c r="STZ207" s="856"/>
      <c r="SUA207" s="856"/>
      <c r="SUB207" s="856"/>
      <c r="SUC207" s="856"/>
      <c r="SUD207" s="856"/>
      <c r="SUE207" s="856"/>
      <c r="SUF207" s="856"/>
      <c r="SUG207" s="856"/>
      <c r="SUH207" s="856"/>
      <c r="SUI207" s="856"/>
      <c r="SUJ207" s="856"/>
      <c r="SUK207" s="856"/>
      <c r="SUL207" s="856"/>
      <c r="SUM207" s="856"/>
      <c r="SUN207" s="856"/>
      <c r="SUO207" s="856"/>
      <c r="SUP207" s="856"/>
      <c r="SUQ207" s="856"/>
      <c r="SUR207" s="856"/>
      <c r="SUS207" s="856"/>
      <c r="SUT207" s="856"/>
      <c r="SUU207" s="856"/>
      <c r="SUV207" s="856"/>
      <c r="SUW207" s="856"/>
      <c r="SUX207" s="856"/>
      <c r="SUY207" s="856"/>
      <c r="SUZ207" s="856"/>
      <c r="SVA207" s="856"/>
      <c r="SVB207" s="856"/>
      <c r="SVC207" s="856"/>
      <c r="SVD207" s="856"/>
      <c r="SVE207" s="856"/>
      <c r="SVF207" s="856"/>
      <c r="SVG207" s="856"/>
      <c r="SVH207" s="856"/>
      <c r="SVI207" s="856"/>
      <c r="SVJ207" s="856"/>
      <c r="SVK207" s="856"/>
      <c r="SVL207" s="856"/>
      <c r="SVM207" s="856"/>
      <c r="SVN207" s="856"/>
      <c r="SVO207" s="856"/>
      <c r="SVP207" s="856"/>
      <c r="SVQ207" s="856"/>
      <c r="SVR207" s="856"/>
      <c r="SVS207" s="856"/>
      <c r="SVT207" s="856"/>
      <c r="SVU207" s="856"/>
      <c r="SVV207" s="856"/>
      <c r="SVW207" s="856"/>
      <c r="SVX207" s="856"/>
      <c r="SVY207" s="856"/>
      <c r="SVZ207" s="856"/>
      <c r="SWA207" s="856"/>
      <c r="SWB207" s="856"/>
      <c r="SWC207" s="856"/>
      <c r="SWD207" s="856"/>
      <c r="SWE207" s="856"/>
      <c r="SWF207" s="856"/>
      <c r="SWG207" s="856"/>
      <c r="SWH207" s="856"/>
      <c r="SWI207" s="856"/>
      <c r="SWJ207" s="856"/>
      <c r="SWK207" s="856"/>
      <c r="SWL207" s="856"/>
      <c r="SWM207" s="856"/>
      <c r="SWN207" s="856"/>
      <c r="SWO207" s="856"/>
      <c r="SWP207" s="856"/>
      <c r="SWQ207" s="856"/>
      <c r="SWR207" s="856"/>
      <c r="SWS207" s="856"/>
      <c r="SWT207" s="856"/>
      <c r="SWU207" s="856"/>
      <c r="SWV207" s="856"/>
      <c r="SWW207" s="856"/>
      <c r="SWX207" s="856"/>
      <c r="SWY207" s="856"/>
      <c r="SWZ207" s="856"/>
      <c r="SXA207" s="856"/>
      <c r="SXB207" s="856"/>
      <c r="SXC207" s="856"/>
      <c r="SXD207" s="856"/>
      <c r="SXE207" s="856"/>
      <c r="SXF207" s="856"/>
      <c r="SXG207" s="856"/>
      <c r="SXH207" s="856"/>
      <c r="SXI207" s="856"/>
      <c r="SXJ207" s="856"/>
      <c r="SXK207" s="856"/>
      <c r="SXL207" s="856"/>
      <c r="SXM207" s="856"/>
      <c r="SXN207" s="856"/>
      <c r="SXO207" s="856"/>
      <c r="SXP207" s="856"/>
      <c r="SXQ207" s="856"/>
      <c r="SXR207" s="856"/>
      <c r="SXS207" s="856"/>
      <c r="SXT207" s="856"/>
      <c r="SXU207" s="856"/>
      <c r="SXV207" s="856"/>
      <c r="SXW207" s="856"/>
      <c r="SXX207" s="856"/>
      <c r="SXY207" s="856"/>
      <c r="SXZ207" s="856"/>
      <c r="SYA207" s="856"/>
      <c r="SYB207" s="856"/>
      <c r="SYC207" s="856"/>
      <c r="SYD207" s="856"/>
      <c r="SYE207" s="856"/>
      <c r="SYF207" s="856"/>
      <c r="SYG207" s="856"/>
      <c r="SYH207" s="856"/>
      <c r="SYI207" s="856"/>
      <c r="SYJ207" s="856"/>
      <c r="SYK207" s="856"/>
      <c r="SYL207" s="856"/>
      <c r="SYM207" s="856"/>
      <c r="SYN207" s="856"/>
      <c r="SYO207" s="856"/>
      <c r="SYP207" s="856"/>
      <c r="SYQ207" s="856"/>
      <c r="SYR207" s="856"/>
      <c r="SYS207" s="856"/>
      <c r="SYT207" s="856"/>
      <c r="SYU207" s="856"/>
      <c r="SYV207" s="856"/>
      <c r="SYW207" s="856"/>
      <c r="SYX207" s="856"/>
      <c r="SYY207" s="856"/>
      <c r="SYZ207" s="856"/>
      <c r="SZA207" s="856"/>
      <c r="SZB207" s="856"/>
      <c r="SZC207" s="856"/>
      <c r="SZD207" s="856"/>
      <c r="SZE207" s="856"/>
      <c r="SZF207" s="856"/>
      <c r="SZG207" s="856"/>
      <c r="SZH207" s="856"/>
      <c r="SZI207" s="856"/>
      <c r="SZJ207" s="856"/>
      <c r="SZK207" s="856"/>
      <c r="SZL207" s="856"/>
      <c r="SZM207" s="856"/>
      <c r="SZN207" s="856"/>
      <c r="SZO207" s="856"/>
      <c r="SZP207" s="856"/>
      <c r="SZQ207" s="856"/>
      <c r="SZR207" s="856"/>
      <c r="SZS207" s="856"/>
      <c r="SZT207" s="856"/>
      <c r="SZU207" s="856"/>
      <c r="SZV207" s="856"/>
      <c r="SZW207" s="856"/>
      <c r="SZX207" s="856"/>
      <c r="SZY207" s="856"/>
      <c r="SZZ207" s="856"/>
      <c r="TAA207" s="856"/>
      <c r="TAB207" s="856"/>
      <c r="TAC207" s="856"/>
      <c r="TAD207" s="856"/>
      <c r="TAE207" s="856"/>
      <c r="TAF207" s="856"/>
      <c r="TAG207" s="856"/>
      <c r="TAH207" s="856"/>
      <c r="TAI207" s="856"/>
      <c r="TAJ207" s="856"/>
      <c r="TAK207" s="856"/>
      <c r="TAL207" s="856"/>
      <c r="TAM207" s="856"/>
      <c r="TAN207" s="856"/>
      <c r="TAO207" s="856"/>
      <c r="TAP207" s="856"/>
      <c r="TAQ207" s="856"/>
      <c r="TAR207" s="856"/>
      <c r="TAS207" s="856"/>
      <c r="TAT207" s="856"/>
      <c r="TAU207" s="856"/>
      <c r="TAV207" s="856"/>
      <c r="TAW207" s="856"/>
      <c r="TAX207" s="856"/>
      <c r="TAY207" s="856"/>
      <c r="TAZ207" s="856"/>
      <c r="TBA207" s="856"/>
      <c r="TBB207" s="856"/>
      <c r="TBC207" s="856"/>
      <c r="TBD207" s="856"/>
      <c r="TBE207" s="856"/>
      <c r="TBF207" s="856"/>
      <c r="TBG207" s="856"/>
      <c r="TBH207" s="856"/>
      <c r="TBI207" s="856"/>
      <c r="TBJ207" s="856"/>
      <c r="TBK207" s="856"/>
      <c r="TBL207" s="856"/>
      <c r="TBM207" s="856"/>
      <c r="TBN207" s="856"/>
      <c r="TBO207" s="856"/>
      <c r="TBP207" s="856"/>
      <c r="TBQ207" s="856"/>
      <c r="TBR207" s="856"/>
      <c r="TBS207" s="856"/>
      <c r="TBT207" s="856"/>
      <c r="TBU207" s="856"/>
      <c r="TBV207" s="856"/>
      <c r="TBW207" s="856"/>
      <c r="TBX207" s="856"/>
      <c r="TBY207" s="856"/>
      <c r="TBZ207" s="856"/>
      <c r="TCA207" s="856"/>
      <c r="TCB207" s="856"/>
      <c r="TCC207" s="856"/>
      <c r="TCD207" s="856"/>
      <c r="TCE207" s="856"/>
      <c r="TCF207" s="856"/>
      <c r="TCG207" s="856"/>
      <c r="TCH207" s="856"/>
      <c r="TCI207" s="856"/>
      <c r="TCJ207" s="856"/>
      <c r="TCK207" s="856"/>
      <c r="TCL207" s="856"/>
      <c r="TCM207" s="856"/>
      <c r="TCN207" s="856"/>
      <c r="TCO207" s="856"/>
      <c r="TCP207" s="856"/>
      <c r="TCQ207" s="856"/>
      <c r="TCR207" s="856"/>
      <c r="TCS207" s="856"/>
      <c r="TCT207" s="856"/>
      <c r="TCU207" s="856"/>
      <c r="TCV207" s="856"/>
      <c r="TCW207" s="856"/>
      <c r="TCX207" s="856"/>
      <c r="TCY207" s="856"/>
      <c r="TCZ207" s="856"/>
      <c r="TDA207" s="856"/>
      <c r="TDB207" s="856"/>
      <c r="TDC207" s="856"/>
      <c r="TDD207" s="856"/>
      <c r="TDE207" s="856"/>
      <c r="TDF207" s="856"/>
      <c r="TDG207" s="856"/>
      <c r="TDH207" s="856"/>
      <c r="TDI207" s="856"/>
      <c r="TDJ207" s="856"/>
      <c r="TDK207" s="856"/>
      <c r="TDL207" s="856"/>
      <c r="TDM207" s="856"/>
      <c r="TDN207" s="856"/>
      <c r="TDO207" s="856"/>
      <c r="TDP207" s="856"/>
      <c r="TDQ207" s="856"/>
      <c r="TDR207" s="856"/>
      <c r="TDS207" s="856"/>
      <c r="TDT207" s="856"/>
      <c r="TDU207" s="856"/>
      <c r="TDV207" s="856"/>
      <c r="TDW207" s="856"/>
      <c r="TDX207" s="856"/>
      <c r="TDY207" s="856"/>
      <c r="TDZ207" s="856"/>
      <c r="TEA207" s="856"/>
      <c r="TEB207" s="856"/>
      <c r="TEC207" s="856"/>
      <c r="TED207" s="856"/>
      <c r="TEE207" s="856"/>
      <c r="TEF207" s="856"/>
      <c r="TEG207" s="856"/>
      <c r="TEH207" s="856"/>
      <c r="TEI207" s="856"/>
      <c r="TEJ207" s="856"/>
      <c r="TEK207" s="856"/>
      <c r="TEL207" s="856"/>
      <c r="TEM207" s="856"/>
      <c r="TEN207" s="856"/>
      <c r="TEO207" s="856"/>
      <c r="TEP207" s="856"/>
      <c r="TEQ207" s="856"/>
      <c r="TER207" s="856"/>
      <c r="TES207" s="856"/>
      <c r="TET207" s="856"/>
      <c r="TEU207" s="856"/>
      <c r="TEV207" s="856"/>
      <c r="TEW207" s="856"/>
      <c r="TEX207" s="856"/>
      <c r="TEY207" s="856"/>
      <c r="TEZ207" s="856"/>
      <c r="TFA207" s="856"/>
      <c r="TFB207" s="856"/>
      <c r="TFC207" s="856"/>
      <c r="TFD207" s="856"/>
      <c r="TFE207" s="856"/>
      <c r="TFF207" s="856"/>
      <c r="TFG207" s="856"/>
      <c r="TFH207" s="856"/>
      <c r="TFI207" s="856"/>
      <c r="TFJ207" s="856"/>
      <c r="TFK207" s="856"/>
      <c r="TFL207" s="856"/>
      <c r="TFM207" s="856"/>
      <c r="TFN207" s="856"/>
      <c r="TFO207" s="856"/>
      <c r="TFP207" s="856"/>
      <c r="TFQ207" s="856"/>
      <c r="TFR207" s="856"/>
      <c r="TFS207" s="856"/>
      <c r="TFT207" s="856"/>
      <c r="TFU207" s="856"/>
      <c r="TFV207" s="856"/>
      <c r="TFW207" s="856"/>
      <c r="TFX207" s="856"/>
      <c r="TFY207" s="856"/>
      <c r="TFZ207" s="856"/>
      <c r="TGA207" s="856"/>
      <c r="TGB207" s="856"/>
      <c r="TGC207" s="856"/>
      <c r="TGD207" s="856"/>
      <c r="TGE207" s="856"/>
      <c r="TGF207" s="856"/>
      <c r="TGG207" s="856"/>
      <c r="TGH207" s="856"/>
      <c r="TGI207" s="856"/>
      <c r="TGJ207" s="856"/>
      <c r="TGK207" s="856"/>
      <c r="TGL207" s="856"/>
      <c r="TGM207" s="856"/>
      <c r="TGN207" s="856"/>
      <c r="TGO207" s="856"/>
      <c r="TGP207" s="856"/>
      <c r="TGQ207" s="856"/>
      <c r="TGR207" s="856"/>
      <c r="TGS207" s="856"/>
      <c r="TGT207" s="856"/>
      <c r="TGU207" s="856"/>
      <c r="TGV207" s="856"/>
      <c r="TGW207" s="856"/>
      <c r="TGX207" s="856"/>
      <c r="TGY207" s="856"/>
      <c r="TGZ207" s="856"/>
      <c r="THA207" s="856"/>
      <c r="THB207" s="856"/>
      <c r="THC207" s="856"/>
      <c r="THD207" s="856"/>
      <c r="THE207" s="856"/>
      <c r="THF207" s="856"/>
      <c r="THG207" s="856"/>
      <c r="THH207" s="856"/>
      <c r="THI207" s="856"/>
      <c r="THJ207" s="856"/>
      <c r="THK207" s="856"/>
      <c r="THL207" s="856"/>
      <c r="THM207" s="856"/>
      <c r="THN207" s="856"/>
      <c r="THO207" s="856"/>
      <c r="THP207" s="856"/>
      <c r="THQ207" s="856"/>
      <c r="THR207" s="856"/>
      <c r="THS207" s="856"/>
      <c r="THT207" s="856"/>
      <c r="THU207" s="856"/>
      <c r="THV207" s="856"/>
      <c r="THW207" s="856"/>
      <c r="THX207" s="856"/>
      <c r="THY207" s="856"/>
      <c r="THZ207" s="856"/>
      <c r="TIA207" s="856"/>
      <c r="TIB207" s="856"/>
      <c r="TIC207" s="856"/>
      <c r="TID207" s="856"/>
      <c r="TIE207" s="856"/>
      <c r="TIF207" s="856"/>
      <c r="TIG207" s="856"/>
      <c r="TIH207" s="856"/>
      <c r="TII207" s="856"/>
      <c r="TIJ207" s="856"/>
      <c r="TIK207" s="856"/>
      <c r="TIL207" s="856"/>
      <c r="TIM207" s="856"/>
      <c r="TIN207" s="856"/>
      <c r="TIO207" s="856"/>
      <c r="TIP207" s="856"/>
      <c r="TIQ207" s="856"/>
      <c r="TIR207" s="856"/>
      <c r="TIS207" s="856"/>
      <c r="TIT207" s="856"/>
      <c r="TIU207" s="856"/>
      <c r="TIV207" s="856"/>
      <c r="TIW207" s="856"/>
      <c r="TIX207" s="856"/>
      <c r="TIY207" s="856"/>
      <c r="TIZ207" s="856"/>
      <c r="TJA207" s="856"/>
      <c r="TJB207" s="856"/>
      <c r="TJC207" s="856"/>
      <c r="TJD207" s="856"/>
      <c r="TJE207" s="856"/>
      <c r="TJF207" s="856"/>
      <c r="TJG207" s="856"/>
      <c r="TJH207" s="856"/>
      <c r="TJI207" s="856"/>
      <c r="TJJ207" s="856"/>
      <c r="TJK207" s="856"/>
      <c r="TJL207" s="856"/>
      <c r="TJM207" s="856"/>
      <c r="TJN207" s="856"/>
      <c r="TJO207" s="856"/>
      <c r="TJP207" s="856"/>
      <c r="TJQ207" s="856"/>
      <c r="TJR207" s="856"/>
      <c r="TJS207" s="856"/>
      <c r="TJT207" s="856"/>
      <c r="TJU207" s="856"/>
      <c r="TJV207" s="856"/>
      <c r="TJW207" s="856"/>
      <c r="TJX207" s="856"/>
      <c r="TJY207" s="856"/>
      <c r="TJZ207" s="856"/>
      <c r="TKA207" s="856"/>
      <c r="TKB207" s="856"/>
      <c r="TKC207" s="856"/>
      <c r="TKD207" s="856"/>
      <c r="TKE207" s="856"/>
      <c r="TKF207" s="856"/>
      <c r="TKG207" s="856"/>
      <c r="TKH207" s="856"/>
      <c r="TKI207" s="856"/>
      <c r="TKJ207" s="856"/>
      <c r="TKK207" s="856"/>
      <c r="TKL207" s="856"/>
      <c r="TKM207" s="856"/>
      <c r="TKN207" s="856"/>
      <c r="TKO207" s="856"/>
      <c r="TKP207" s="856"/>
      <c r="TKQ207" s="856"/>
      <c r="TKR207" s="856"/>
      <c r="TKS207" s="856"/>
      <c r="TKT207" s="856"/>
      <c r="TKU207" s="856"/>
      <c r="TKV207" s="856"/>
      <c r="TKW207" s="856"/>
      <c r="TKX207" s="856"/>
      <c r="TKY207" s="856"/>
      <c r="TKZ207" s="856"/>
      <c r="TLA207" s="856"/>
      <c r="TLB207" s="856"/>
      <c r="TLC207" s="856"/>
      <c r="TLD207" s="856"/>
      <c r="TLE207" s="856"/>
      <c r="TLF207" s="856"/>
      <c r="TLG207" s="856"/>
      <c r="TLH207" s="856"/>
      <c r="TLI207" s="856"/>
      <c r="TLJ207" s="856"/>
      <c r="TLK207" s="856"/>
      <c r="TLL207" s="856"/>
      <c r="TLM207" s="856"/>
      <c r="TLN207" s="856"/>
      <c r="TLO207" s="856"/>
      <c r="TLP207" s="856"/>
      <c r="TLQ207" s="856"/>
      <c r="TLR207" s="856"/>
      <c r="TLS207" s="856"/>
      <c r="TLT207" s="856"/>
      <c r="TLU207" s="856"/>
      <c r="TLV207" s="856"/>
      <c r="TLW207" s="856"/>
      <c r="TLX207" s="856"/>
      <c r="TLY207" s="856"/>
      <c r="TLZ207" s="856"/>
      <c r="TMA207" s="856"/>
      <c r="TMB207" s="856"/>
      <c r="TMC207" s="856"/>
      <c r="TMD207" s="856"/>
      <c r="TME207" s="856"/>
      <c r="TMF207" s="856"/>
      <c r="TMG207" s="856"/>
      <c r="TMH207" s="856"/>
      <c r="TMI207" s="856"/>
      <c r="TMJ207" s="856"/>
      <c r="TMK207" s="856"/>
      <c r="TML207" s="856"/>
      <c r="TMM207" s="856"/>
      <c r="TMN207" s="856"/>
      <c r="TMO207" s="856"/>
      <c r="TMP207" s="856"/>
      <c r="TMQ207" s="856"/>
      <c r="TMR207" s="856"/>
      <c r="TMS207" s="856"/>
      <c r="TMT207" s="856"/>
      <c r="TMU207" s="856"/>
      <c r="TMV207" s="856"/>
      <c r="TMW207" s="856"/>
      <c r="TMX207" s="856"/>
      <c r="TMY207" s="856"/>
      <c r="TMZ207" s="856"/>
      <c r="TNA207" s="856"/>
      <c r="TNB207" s="856"/>
      <c r="TNC207" s="856"/>
      <c r="TND207" s="856"/>
      <c r="TNE207" s="856"/>
      <c r="TNF207" s="856"/>
      <c r="TNG207" s="856"/>
      <c r="TNH207" s="856"/>
      <c r="TNI207" s="856"/>
      <c r="TNJ207" s="856"/>
      <c r="TNK207" s="856"/>
      <c r="TNL207" s="856"/>
      <c r="TNM207" s="856"/>
      <c r="TNN207" s="856"/>
      <c r="TNO207" s="856"/>
      <c r="TNP207" s="856"/>
      <c r="TNQ207" s="856"/>
      <c r="TNR207" s="856"/>
      <c r="TNS207" s="856"/>
      <c r="TNT207" s="856"/>
      <c r="TNU207" s="856"/>
      <c r="TNV207" s="856"/>
      <c r="TNW207" s="856"/>
      <c r="TNX207" s="856"/>
      <c r="TNY207" s="856"/>
      <c r="TNZ207" s="856"/>
      <c r="TOA207" s="856"/>
      <c r="TOB207" s="856"/>
      <c r="TOC207" s="856"/>
      <c r="TOD207" s="856"/>
      <c r="TOE207" s="856"/>
      <c r="TOF207" s="856"/>
      <c r="TOG207" s="856"/>
      <c r="TOH207" s="856"/>
      <c r="TOI207" s="856"/>
      <c r="TOJ207" s="856"/>
      <c r="TOK207" s="856"/>
      <c r="TOL207" s="856"/>
      <c r="TOM207" s="856"/>
      <c r="TON207" s="856"/>
      <c r="TOO207" s="856"/>
      <c r="TOP207" s="856"/>
      <c r="TOQ207" s="856"/>
      <c r="TOR207" s="856"/>
      <c r="TOS207" s="856"/>
      <c r="TOT207" s="856"/>
      <c r="TOU207" s="856"/>
      <c r="TOV207" s="856"/>
      <c r="TOW207" s="856"/>
      <c r="TOX207" s="856"/>
      <c r="TOY207" s="856"/>
      <c r="TOZ207" s="856"/>
      <c r="TPA207" s="856"/>
      <c r="TPB207" s="856"/>
      <c r="TPC207" s="856"/>
      <c r="TPD207" s="856"/>
      <c r="TPE207" s="856"/>
      <c r="TPF207" s="856"/>
      <c r="TPG207" s="856"/>
      <c r="TPH207" s="856"/>
      <c r="TPI207" s="856"/>
      <c r="TPJ207" s="856"/>
      <c r="TPK207" s="856"/>
      <c r="TPL207" s="856"/>
      <c r="TPM207" s="856"/>
      <c r="TPN207" s="856"/>
      <c r="TPO207" s="856"/>
      <c r="TPP207" s="856"/>
      <c r="TPQ207" s="856"/>
      <c r="TPR207" s="856"/>
      <c r="TPS207" s="856"/>
      <c r="TPT207" s="856"/>
      <c r="TPU207" s="856"/>
      <c r="TPV207" s="856"/>
      <c r="TPW207" s="856"/>
      <c r="TPX207" s="856"/>
      <c r="TPY207" s="856"/>
      <c r="TPZ207" s="856"/>
      <c r="TQA207" s="856"/>
      <c r="TQB207" s="856"/>
      <c r="TQC207" s="856"/>
      <c r="TQD207" s="856"/>
      <c r="TQE207" s="856"/>
      <c r="TQF207" s="856"/>
      <c r="TQG207" s="856"/>
      <c r="TQH207" s="856"/>
      <c r="TQI207" s="856"/>
      <c r="TQJ207" s="856"/>
      <c r="TQK207" s="856"/>
      <c r="TQL207" s="856"/>
      <c r="TQM207" s="856"/>
      <c r="TQN207" s="856"/>
      <c r="TQO207" s="856"/>
      <c r="TQP207" s="856"/>
      <c r="TQQ207" s="856"/>
      <c r="TQR207" s="856"/>
      <c r="TQS207" s="856"/>
      <c r="TQT207" s="856"/>
      <c r="TQU207" s="856"/>
      <c r="TQV207" s="856"/>
      <c r="TQW207" s="856"/>
      <c r="TQX207" s="856"/>
      <c r="TQY207" s="856"/>
      <c r="TQZ207" s="856"/>
      <c r="TRA207" s="856"/>
      <c r="TRB207" s="856"/>
      <c r="TRC207" s="856"/>
      <c r="TRD207" s="856"/>
      <c r="TRE207" s="856"/>
      <c r="TRF207" s="856"/>
      <c r="TRG207" s="856"/>
      <c r="TRH207" s="856"/>
      <c r="TRI207" s="856"/>
      <c r="TRJ207" s="856"/>
      <c r="TRK207" s="856"/>
      <c r="TRL207" s="856"/>
      <c r="TRM207" s="856"/>
      <c r="TRN207" s="856"/>
      <c r="TRO207" s="856"/>
      <c r="TRP207" s="856"/>
      <c r="TRQ207" s="856"/>
      <c r="TRR207" s="856"/>
      <c r="TRS207" s="856"/>
      <c r="TRT207" s="856"/>
      <c r="TRU207" s="856"/>
      <c r="TRV207" s="856"/>
      <c r="TRW207" s="856"/>
      <c r="TRX207" s="856"/>
      <c r="TRY207" s="856"/>
      <c r="TRZ207" s="856"/>
      <c r="TSA207" s="856"/>
      <c r="TSB207" s="856"/>
      <c r="TSC207" s="856"/>
      <c r="TSD207" s="856"/>
      <c r="TSE207" s="856"/>
      <c r="TSF207" s="856"/>
      <c r="TSG207" s="856"/>
      <c r="TSH207" s="856"/>
      <c r="TSI207" s="856"/>
      <c r="TSJ207" s="856"/>
      <c r="TSK207" s="856"/>
      <c r="TSL207" s="856"/>
      <c r="TSM207" s="856"/>
      <c r="TSN207" s="856"/>
      <c r="TSO207" s="856"/>
      <c r="TSP207" s="856"/>
      <c r="TSQ207" s="856"/>
      <c r="TSR207" s="856"/>
      <c r="TSS207" s="856"/>
      <c r="TST207" s="856"/>
      <c r="TSU207" s="856"/>
      <c r="TSV207" s="856"/>
      <c r="TSW207" s="856"/>
      <c r="TSX207" s="856"/>
      <c r="TSY207" s="856"/>
      <c r="TSZ207" s="856"/>
      <c r="TTA207" s="856"/>
      <c r="TTB207" s="856"/>
      <c r="TTC207" s="856"/>
      <c r="TTD207" s="856"/>
      <c r="TTE207" s="856"/>
      <c r="TTF207" s="856"/>
      <c r="TTG207" s="856"/>
      <c r="TTH207" s="856"/>
      <c r="TTI207" s="856"/>
      <c r="TTJ207" s="856"/>
      <c r="TTK207" s="856"/>
      <c r="TTL207" s="856"/>
      <c r="TTM207" s="856"/>
      <c r="TTN207" s="856"/>
      <c r="TTO207" s="856"/>
      <c r="TTP207" s="856"/>
      <c r="TTQ207" s="856"/>
      <c r="TTR207" s="856"/>
      <c r="TTS207" s="856"/>
      <c r="TTT207" s="856"/>
      <c r="TTU207" s="856"/>
      <c r="TTV207" s="856"/>
      <c r="TTW207" s="856"/>
      <c r="TTX207" s="856"/>
      <c r="TTY207" s="856"/>
      <c r="TTZ207" s="856"/>
      <c r="TUA207" s="856"/>
      <c r="TUB207" s="856"/>
      <c r="TUC207" s="856"/>
      <c r="TUD207" s="856"/>
      <c r="TUE207" s="856"/>
      <c r="TUF207" s="856"/>
      <c r="TUG207" s="856"/>
      <c r="TUH207" s="856"/>
      <c r="TUI207" s="856"/>
      <c r="TUJ207" s="856"/>
      <c r="TUK207" s="856"/>
      <c r="TUL207" s="856"/>
      <c r="TUM207" s="856"/>
      <c r="TUN207" s="856"/>
      <c r="TUO207" s="856"/>
      <c r="TUP207" s="856"/>
      <c r="TUQ207" s="856"/>
      <c r="TUR207" s="856"/>
      <c r="TUS207" s="856"/>
      <c r="TUT207" s="856"/>
      <c r="TUU207" s="856"/>
      <c r="TUV207" s="856"/>
      <c r="TUW207" s="856"/>
      <c r="TUX207" s="856"/>
      <c r="TUY207" s="856"/>
      <c r="TUZ207" s="856"/>
      <c r="TVA207" s="856"/>
      <c r="TVB207" s="856"/>
      <c r="TVC207" s="856"/>
      <c r="TVD207" s="856"/>
      <c r="TVE207" s="856"/>
      <c r="TVF207" s="856"/>
      <c r="TVG207" s="856"/>
      <c r="TVH207" s="856"/>
      <c r="TVI207" s="856"/>
      <c r="TVJ207" s="856"/>
      <c r="TVK207" s="856"/>
      <c r="TVL207" s="856"/>
      <c r="TVM207" s="856"/>
      <c r="TVN207" s="856"/>
      <c r="TVO207" s="856"/>
      <c r="TVP207" s="856"/>
      <c r="TVQ207" s="856"/>
      <c r="TVR207" s="856"/>
      <c r="TVS207" s="856"/>
      <c r="TVT207" s="856"/>
      <c r="TVU207" s="856"/>
      <c r="TVV207" s="856"/>
      <c r="TVW207" s="856"/>
      <c r="TVX207" s="856"/>
      <c r="TVY207" s="856"/>
      <c r="TVZ207" s="856"/>
      <c r="TWA207" s="856"/>
      <c r="TWB207" s="856"/>
      <c r="TWC207" s="856"/>
      <c r="TWD207" s="856"/>
      <c r="TWE207" s="856"/>
      <c r="TWF207" s="856"/>
      <c r="TWG207" s="856"/>
      <c r="TWH207" s="856"/>
      <c r="TWI207" s="856"/>
      <c r="TWJ207" s="856"/>
      <c r="TWK207" s="856"/>
      <c r="TWL207" s="856"/>
      <c r="TWM207" s="856"/>
      <c r="TWN207" s="856"/>
      <c r="TWO207" s="856"/>
      <c r="TWP207" s="856"/>
      <c r="TWQ207" s="856"/>
      <c r="TWR207" s="856"/>
      <c r="TWS207" s="856"/>
      <c r="TWT207" s="856"/>
      <c r="TWU207" s="856"/>
      <c r="TWV207" s="856"/>
      <c r="TWW207" s="856"/>
      <c r="TWX207" s="856"/>
      <c r="TWY207" s="856"/>
      <c r="TWZ207" s="856"/>
      <c r="TXA207" s="856"/>
      <c r="TXB207" s="856"/>
      <c r="TXC207" s="856"/>
      <c r="TXD207" s="856"/>
      <c r="TXE207" s="856"/>
      <c r="TXF207" s="856"/>
      <c r="TXG207" s="856"/>
      <c r="TXH207" s="856"/>
      <c r="TXI207" s="856"/>
      <c r="TXJ207" s="856"/>
      <c r="TXK207" s="856"/>
      <c r="TXL207" s="856"/>
      <c r="TXM207" s="856"/>
      <c r="TXN207" s="856"/>
      <c r="TXO207" s="856"/>
      <c r="TXP207" s="856"/>
      <c r="TXQ207" s="856"/>
      <c r="TXR207" s="856"/>
      <c r="TXS207" s="856"/>
      <c r="TXT207" s="856"/>
      <c r="TXU207" s="856"/>
      <c r="TXV207" s="856"/>
      <c r="TXW207" s="856"/>
      <c r="TXX207" s="856"/>
      <c r="TXY207" s="856"/>
      <c r="TXZ207" s="856"/>
      <c r="TYA207" s="856"/>
      <c r="TYB207" s="856"/>
      <c r="TYC207" s="856"/>
      <c r="TYD207" s="856"/>
      <c r="TYE207" s="856"/>
      <c r="TYF207" s="856"/>
      <c r="TYG207" s="856"/>
      <c r="TYH207" s="856"/>
      <c r="TYI207" s="856"/>
      <c r="TYJ207" s="856"/>
      <c r="TYK207" s="856"/>
      <c r="TYL207" s="856"/>
      <c r="TYM207" s="856"/>
      <c r="TYN207" s="856"/>
      <c r="TYO207" s="856"/>
      <c r="TYP207" s="856"/>
      <c r="TYQ207" s="856"/>
      <c r="TYR207" s="856"/>
      <c r="TYS207" s="856"/>
      <c r="TYT207" s="856"/>
      <c r="TYU207" s="856"/>
      <c r="TYV207" s="856"/>
      <c r="TYW207" s="856"/>
      <c r="TYX207" s="856"/>
      <c r="TYY207" s="856"/>
      <c r="TYZ207" s="856"/>
      <c r="TZA207" s="856"/>
      <c r="TZB207" s="856"/>
      <c r="TZC207" s="856"/>
      <c r="TZD207" s="856"/>
      <c r="TZE207" s="856"/>
      <c r="TZF207" s="856"/>
      <c r="TZG207" s="856"/>
      <c r="TZH207" s="856"/>
      <c r="TZI207" s="856"/>
      <c r="TZJ207" s="856"/>
      <c r="TZK207" s="856"/>
      <c r="TZL207" s="856"/>
      <c r="TZM207" s="856"/>
      <c r="TZN207" s="856"/>
      <c r="TZO207" s="856"/>
      <c r="TZP207" s="856"/>
      <c r="TZQ207" s="856"/>
      <c r="TZR207" s="856"/>
      <c r="TZS207" s="856"/>
      <c r="TZT207" s="856"/>
      <c r="TZU207" s="856"/>
      <c r="TZV207" s="856"/>
      <c r="TZW207" s="856"/>
      <c r="TZX207" s="856"/>
      <c r="TZY207" s="856"/>
      <c r="TZZ207" s="856"/>
      <c r="UAA207" s="856"/>
      <c r="UAB207" s="856"/>
      <c r="UAC207" s="856"/>
      <c r="UAD207" s="856"/>
      <c r="UAE207" s="856"/>
      <c r="UAF207" s="856"/>
      <c r="UAG207" s="856"/>
      <c r="UAH207" s="856"/>
      <c r="UAI207" s="856"/>
      <c r="UAJ207" s="856"/>
      <c r="UAK207" s="856"/>
      <c r="UAL207" s="856"/>
      <c r="UAM207" s="856"/>
      <c r="UAN207" s="856"/>
      <c r="UAO207" s="856"/>
      <c r="UAP207" s="856"/>
      <c r="UAQ207" s="856"/>
      <c r="UAR207" s="856"/>
      <c r="UAS207" s="856"/>
      <c r="UAT207" s="856"/>
      <c r="UAU207" s="856"/>
      <c r="UAV207" s="856"/>
      <c r="UAW207" s="856"/>
      <c r="UAX207" s="856"/>
      <c r="UAY207" s="856"/>
      <c r="UAZ207" s="856"/>
      <c r="UBA207" s="856"/>
      <c r="UBB207" s="856"/>
      <c r="UBC207" s="856"/>
      <c r="UBD207" s="856"/>
      <c r="UBE207" s="856"/>
      <c r="UBF207" s="856"/>
      <c r="UBG207" s="856"/>
      <c r="UBH207" s="856"/>
      <c r="UBI207" s="856"/>
      <c r="UBJ207" s="856"/>
      <c r="UBK207" s="856"/>
      <c r="UBL207" s="856"/>
      <c r="UBM207" s="856"/>
      <c r="UBN207" s="856"/>
      <c r="UBO207" s="856"/>
      <c r="UBP207" s="856"/>
      <c r="UBQ207" s="856"/>
      <c r="UBR207" s="856"/>
      <c r="UBS207" s="856"/>
      <c r="UBT207" s="856"/>
      <c r="UBU207" s="856"/>
      <c r="UBV207" s="856"/>
      <c r="UBW207" s="856"/>
      <c r="UBX207" s="856"/>
      <c r="UBY207" s="856"/>
      <c r="UBZ207" s="856"/>
      <c r="UCA207" s="856"/>
      <c r="UCB207" s="856"/>
      <c r="UCC207" s="856"/>
      <c r="UCD207" s="856"/>
      <c r="UCE207" s="856"/>
      <c r="UCF207" s="856"/>
      <c r="UCG207" s="856"/>
      <c r="UCH207" s="856"/>
      <c r="UCI207" s="856"/>
      <c r="UCJ207" s="856"/>
      <c r="UCK207" s="856"/>
      <c r="UCL207" s="856"/>
      <c r="UCM207" s="856"/>
      <c r="UCN207" s="856"/>
      <c r="UCO207" s="856"/>
      <c r="UCP207" s="856"/>
      <c r="UCQ207" s="856"/>
      <c r="UCR207" s="856"/>
      <c r="UCS207" s="856"/>
      <c r="UCT207" s="856"/>
      <c r="UCU207" s="856"/>
      <c r="UCV207" s="856"/>
      <c r="UCW207" s="856"/>
      <c r="UCX207" s="856"/>
      <c r="UCY207" s="856"/>
      <c r="UCZ207" s="856"/>
      <c r="UDA207" s="856"/>
      <c r="UDB207" s="856"/>
      <c r="UDC207" s="856"/>
      <c r="UDD207" s="856"/>
      <c r="UDE207" s="856"/>
      <c r="UDF207" s="856"/>
      <c r="UDG207" s="856"/>
      <c r="UDH207" s="856"/>
      <c r="UDI207" s="856"/>
      <c r="UDJ207" s="856"/>
      <c r="UDK207" s="856"/>
      <c r="UDL207" s="856"/>
      <c r="UDM207" s="856"/>
      <c r="UDN207" s="856"/>
      <c r="UDO207" s="856"/>
      <c r="UDP207" s="856"/>
      <c r="UDQ207" s="856"/>
      <c r="UDR207" s="856"/>
      <c r="UDS207" s="856"/>
      <c r="UDT207" s="856"/>
      <c r="UDU207" s="856"/>
      <c r="UDV207" s="856"/>
      <c r="UDW207" s="856"/>
      <c r="UDX207" s="856"/>
      <c r="UDY207" s="856"/>
      <c r="UDZ207" s="856"/>
      <c r="UEA207" s="856"/>
      <c r="UEB207" s="856"/>
      <c r="UEC207" s="856"/>
      <c r="UED207" s="856"/>
      <c r="UEE207" s="856"/>
      <c r="UEF207" s="856"/>
      <c r="UEG207" s="856"/>
      <c r="UEH207" s="856"/>
      <c r="UEI207" s="856"/>
      <c r="UEJ207" s="856"/>
      <c r="UEK207" s="856"/>
      <c r="UEL207" s="856"/>
      <c r="UEM207" s="856"/>
      <c r="UEN207" s="856"/>
      <c r="UEO207" s="856"/>
      <c r="UEP207" s="856"/>
      <c r="UEQ207" s="856"/>
      <c r="UER207" s="856"/>
      <c r="UES207" s="856"/>
      <c r="UET207" s="856"/>
      <c r="UEU207" s="856"/>
      <c r="UEV207" s="856"/>
      <c r="UEW207" s="856"/>
      <c r="UEX207" s="856"/>
      <c r="UEY207" s="856"/>
      <c r="UEZ207" s="856"/>
      <c r="UFA207" s="856"/>
      <c r="UFB207" s="856"/>
      <c r="UFC207" s="856"/>
      <c r="UFD207" s="856"/>
      <c r="UFE207" s="856"/>
      <c r="UFF207" s="856"/>
      <c r="UFG207" s="856"/>
      <c r="UFH207" s="856"/>
      <c r="UFI207" s="856"/>
      <c r="UFJ207" s="856"/>
      <c r="UFK207" s="856"/>
      <c r="UFL207" s="856"/>
      <c r="UFM207" s="856"/>
      <c r="UFN207" s="856"/>
      <c r="UFO207" s="856"/>
      <c r="UFP207" s="856"/>
      <c r="UFQ207" s="856"/>
      <c r="UFR207" s="856"/>
      <c r="UFS207" s="856"/>
      <c r="UFT207" s="856"/>
      <c r="UFU207" s="856"/>
      <c r="UFV207" s="856"/>
      <c r="UFW207" s="856"/>
      <c r="UFX207" s="856"/>
      <c r="UFY207" s="856"/>
      <c r="UFZ207" s="856"/>
      <c r="UGA207" s="856"/>
      <c r="UGB207" s="856"/>
      <c r="UGC207" s="856"/>
      <c r="UGD207" s="856"/>
      <c r="UGE207" s="856"/>
      <c r="UGF207" s="856"/>
      <c r="UGG207" s="856"/>
      <c r="UGH207" s="856"/>
      <c r="UGI207" s="856"/>
      <c r="UGJ207" s="856"/>
      <c r="UGK207" s="856"/>
      <c r="UGL207" s="856"/>
      <c r="UGM207" s="856"/>
      <c r="UGN207" s="856"/>
      <c r="UGO207" s="856"/>
      <c r="UGP207" s="856"/>
      <c r="UGQ207" s="856"/>
      <c r="UGR207" s="856"/>
      <c r="UGS207" s="856"/>
      <c r="UGT207" s="856"/>
      <c r="UGU207" s="856"/>
      <c r="UGV207" s="856"/>
      <c r="UGW207" s="856"/>
      <c r="UGX207" s="856"/>
      <c r="UGY207" s="856"/>
      <c r="UGZ207" s="856"/>
      <c r="UHA207" s="856"/>
      <c r="UHB207" s="856"/>
      <c r="UHC207" s="856"/>
      <c r="UHD207" s="856"/>
      <c r="UHE207" s="856"/>
      <c r="UHF207" s="856"/>
      <c r="UHG207" s="856"/>
      <c r="UHH207" s="856"/>
      <c r="UHI207" s="856"/>
      <c r="UHJ207" s="856"/>
      <c r="UHK207" s="856"/>
      <c r="UHL207" s="856"/>
      <c r="UHM207" s="856"/>
      <c r="UHN207" s="856"/>
      <c r="UHO207" s="856"/>
      <c r="UHP207" s="856"/>
      <c r="UHQ207" s="856"/>
      <c r="UHR207" s="856"/>
      <c r="UHS207" s="856"/>
      <c r="UHT207" s="856"/>
      <c r="UHU207" s="856"/>
      <c r="UHV207" s="856"/>
      <c r="UHW207" s="856"/>
      <c r="UHX207" s="856"/>
      <c r="UHY207" s="856"/>
      <c r="UHZ207" s="856"/>
      <c r="UIA207" s="856"/>
      <c r="UIB207" s="856"/>
      <c r="UIC207" s="856"/>
      <c r="UID207" s="856"/>
      <c r="UIE207" s="856"/>
      <c r="UIF207" s="856"/>
      <c r="UIG207" s="856"/>
      <c r="UIH207" s="856"/>
      <c r="UII207" s="856"/>
      <c r="UIJ207" s="856"/>
      <c r="UIK207" s="856"/>
      <c r="UIL207" s="856"/>
      <c r="UIM207" s="856"/>
      <c r="UIN207" s="856"/>
      <c r="UIO207" s="856"/>
      <c r="UIP207" s="856"/>
      <c r="UIQ207" s="856"/>
      <c r="UIR207" s="856"/>
      <c r="UIS207" s="856"/>
      <c r="UIT207" s="856"/>
      <c r="UIU207" s="856"/>
      <c r="UIV207" s="856"/>
      <c r="UIW207" s="856"/>
      <c r="UIX207" s="856"/>
      <c r="UIY207" s="856"/>
      <c r="UIZ207" s="856"/>
      <c r="UJA207" s="856"/>
      <c r="UJB207" s="856"/>
      <c r="UJC207" s="856"/>
      <c r="UJD207" s="856"/>
      <c r="UJE207" s="856"/>
      <c r="UJF207" s="856"/>
      <c r="UJG207" s="856"/>
      <c r="UJH207" s="856"/>
      <c r="UJI207" s="856"/>
      <c r="UJJ207" s="856"/>
      <c r="UJK207" s="856"/>
      <c r="UJL207" s="856"/>
      <c r="UJM207" s="856"/>
      <c r="UJN207" s="856"/>
      <c r="UJO207" s="856"/>
      <c r="UJP207" s="856"/>
      <c r="UJQ207" s="856"/>
      <c r="UJR207" s="856"/>
      <c r="UJS207" s="856"/>
      <c r="UJT207" s="856"/>
      <c r="UJU207" s="856"/>
      <c r="UJV207" s="856"/>
      <c r="UJW207" s="856"/>
      <c r="UJX207" s="856"/>
      <c r="UJY207" s="856"/>
      <c r="UJZ207" s="856"/>
      <c r="UKA207" s="856"/>
      <c r="UKB207" s="856"/>
      <c r="UKC207" s="856"/>
      <c r="UKD207" s="856"/>
      <c r="UKE207" s="856"/>
      <c r="UKF207" s="856"/>
      <c r="UKG207" s="856"/>
      <c r="UKH207" s="856"/>
      <c r="UKI207" s="856"/>
      <c r="UKJ207" s="856"/>
      <c r="UKK207" s="856"/>
      <c r="UKL207" s="856"/>
      <c r="UKM207" s="856"/>
      <c r="UKN207" s="856"/>
      <c r="UKO207" s="856"/>
      <c r="UKP207" s="856"/>
      <c r="UKQ207" s="856"/>
      <c r="UKR207" s="856"/>
      <c r="UKS207" s="856"/>
      <c r="UKT207" s="856"/>
      <c r="UKU207" s="856"/>
      <c r="UKV207" s="856"/>
      <c r="UKW207" s="856"/>
      <c r="UKX207" s="856"/>
      <c r="UKY207" s="856"/>
      <c r="UKZ207" s="856"/>
      <c r="ULA207" s="856"/>
      <c r="ULB207" s="856"/>
      <c r="ULC207" s="856"/>
      <c r="ULD207" s="856"/>
      <c r="ULE207" s="856"/>
      <c r="ULF207" s="856"/>
      <c r="ULG207" s="856"/>
      <c r="ULH207" s="856"/>
      <c r="ULI207" s="856"/>
      <c r="ULJ207" s="856"/>
      <c r="ULK207" s="856"/>
      <c r="ULL207" s="856"/>
      <c r="ULM207" s="856"/>
      <c r="ULN207" s="856"/>
      <c r="ULO207" s="856"/>
      <c r="ULP207" s="856"/>
      <c r="ULQ207" s="856"/>
      <c r="ULR207" s="856"/>
      <c r="ULS207" s="856"/>
      <c r="ULT207" s="856"/>
      <c r="ULU207" s="856"/>
      <c r="ULV207" s="856"/>
      <c r="ULW207" s="856"/>
      <c r="ULX207" s="856"/>
      <c r="ULY207" s="856"/>
      <c r="ULZ207" s="856"/>
      <c r="UMA207" s="856"/>
      <c r="UMB207" s="856"/>
      <c r="UMC207" s="856"/>
      <c r="UMD207" s="856"/>
      <c r="UME207" s="856"/>
      <c r="UMF207" s="856"/>
      <c r="UMG207" s="856"/>
      <c r="UMH207" s="856"/>
      <c r="UMI207" s="856"/>
      <c r="UMJ207" s="856"/>
      <c r="UMK207" s="856"/>
      <c r="UML207" s="856"/>
      <c r="UMM207" s="856"/>
      <c r="UMN207" s="856"/>
      <c r="UMO207" s="856"/>
      <c r="UMP207" s="856"/>
      <c r="UMQ207" s="856"/>
      <c r="UMR207" s="856"/>
      <c r="UMS207" s="856"/>
      <c r="UMT207" s="856"/>
      <c r="UMU207" s="856"/>
      <c r="UMV207" s="856"/>
      <c r="UMW207" s="856"/>
      <c r="UMX207" s="856"/>
      <c r="UMY207" s="856"/>
      <c r="UMZ207" s="856"/>
      <c r="UNA207" s="856"/>
      <c r="UNB207" s="856"/>
      <c r="UNC207" s="856"/>
      <c r="UND207" s="856"/>
      <c r="UNE207" s="856"/>
      <c r="UNF207" s="856"/>
      <c r="UNG207" s="856"/>
      <c r="UNH207" s="856"/>
      <c r="UNI207" s="856"/>
      <c r="UNJ207" s="856"/>
      <c r="UNK207" s="856"/>
      <c r="UNL207" s="856"/>
      <c r="UNM207" s="856"/>
      <c r="UNN207" s="856"/>
      <c r="UNO207" s="856"/>
      <c r="UNP207" s="856"/>
      <c r="UNQ207" s="856"/>
      <c r="UNR207" s="856"/>
      <c r="UNS207" s="856"/>
      <c r="UNT207" s="856"/>
      <c r="UNU207" s="856"/>
      <c r="UNV207" s="856"/>
      <c r="UNW207" s="856"/>
      <c r="UNX207" s="856"/>
      <c r="UNY207" s="856"/>
      <c r="UNZ207" s="856"/>
      <c r="UOA207" s="856"/>
      <c r="UOB207" s="856"/>
      <c r="UOC207" s="856"/>
      <c r="UOD207" s="856"/>
      <c r="UOE207" s="856"/>
      <c r="UOF207" s="856"/>
      <c r="UOG207" s="856"/>
      <c r="UOH207" s="856"/>
      <c r="UOI207" s="856"/>
      <c r="UOJ207" s="856"/>
      <c r="UOK207" s="856"/>
      <c r="UOL207" s="856"/>
      <c r="UOM207" s="856"/>
      <c r="UON207" s="856"/>
      <c r="UOO207" s="856"/>
      <c r="UOP207" s="856"/>
      <c r="UOQ207" s="856"/>
      <c r="UOR207" s="856"/>
      <c r="UOS207" s="856"/>
      <c r="UOT207" s="856"/>
      <c r="UOU207" s="856"/>
      <c r="UOV207" s="856"/>
      <c r="UOW207" s="856"/>
      <c r="UOX207" s="856"/>
      <c r="UOY207" s="856"/>
      <c r="UOZ207" s="856"/>
      <c r="UPA207" s="856"/>
      <c r="UPB207" s="856"/>
      <c r="UPC207" s="856"/>
      <c r="UPD207" s="856"/>
      <c r="UPE207" s="856"/>
      <c r="UPF207" s="856"/>
      <c r="UPG207" s="856"/>
      <c r="UPH207" s="856"/>
      <c r="UPI207" s="856"/>
      <c r="UPJ207" s="856"/>
      <c r="UPK207" s="856"/>
      <c r="UPL207" s="856"/>
      <c r="UPM207" s="856"/>
      <c r="UPN207" s="856"/>
      <c r="UPO207" s="856"/>
      <c r="UPP207" s="856"/>
      <c r="UPQ207" s="856"/>
      <c r="UPR207" s="856"/>
      <c r="UPS207" s="856"/>
      <c r="UPT207" s="856"/>
      <c r="UPU207" s="856"/>
      <c r="UPV207" s="856"/>
      <c r="UPW207" s="856"/>
      <c r="UPX207" s="856"/>
      <c r="UPY207" s="856"/>
      <c r="UPZ207" s="856"/>
      <c r="UQA207" s="856"/>
      <c r="UQB207" s="856"/>
      <c r="UQC207" s="856"/>
      <c r="UQD207" s="856"/>
      <c r="UQE207" s="856"/>
      <c r="UQF207" s="856"/>
      <c r="UQG207" s="856"/>
      <c r="UQH207" s="856"/>
      <c r="UQI207" s="856"/>
      <c r="UQJ207" s="856"/>
      <c r="UQK207" s="856"/>
      <c r="UQL207" s="856"/>
      <c r="UQM207" s="856"/>
      <c r="UQN207" s="856"/>
      <c r="UQO207" s="856"/>
      <c r="UQP207" s="856"/>
      <c r="UQQ207" s="856"/>
      <c r="UQR207" s="856"/>
      <c r="UQS207" s="856"/>
      <c r="UQT207" s="856"/>
      <c r="UQU207" s="856"/>
      <c r="UQV207" s="856"/>
      <c r="UQW207" s="856"/>
      <c r="UQX207" s="856"/>
      <c r="UQY207" s="856"/>
      <c r="UQZ207" s="856"/>
      <c r="URA207" s="856"/>
      <c r="URB207" s="856"/>
      <c r="URC207" s="856"/>
      <c r="URD207" s="856"/>
      <c r="URE207" s="856"/>
      <c r="URF207" s="856"/>
      <c r="URG207" s="856"/>
      <c r="URH207" s="856"/>
      <c r="URI207" s="856"/>
      <c r="URJ207" s="856"/>
      <c r="URK207" s="856"/>
      <c r="URL207" s="856"/>
      <c r="URM207" s="856"/>
      <c r="URN207" s="856"/>
      <c r="URO207" s="856"/>
      <c r="URP207" s="856"/>
      <c r="URQ207" s="856"/>
      <c r="URR207" s="856"/>
      <c r="URS207" s="856"/>
      <c r="URT207" s="856"/>
      <c r="URU207" s="856"/>
      <c r="URV207" s="856"/>
      <c r="URW207" s="856"/>
      <c r="URX207" s="856"/>
      <c r="URY207" s="856"/>
      <c r="URZ207" s="856"/>
      <c r="USA207" s="856"/>
      <c r="USB207" s="856"/>
      <c r="USC207" s="856"/>
      <c r="USD207" s="856"/>
      <c r="USE207" s="856"/>
      <c r="USF207" s="856"/>
      <c r="USG207" s="856"/>
      <c r="USH207" s="856"/>
      <c r="USI207" s="856"/>
      <c r="USJ207" s="856"/>
      <c r="USK207" s="856"/>
      <c r="USL207" s="856"/>
      <c r="USM207" s="856"/>
      <c r="USN207" s="856"/>
      <c r="USO207" s="856"/>
      <c r="USP207" s="856"/>
      <c r="USQ207" s="856"/>
      <c r="USR207" s="856"/>
      <c r="USS207" s="856"/>
      <c r="UST207" s="856"/>
      <c r="USU207" s="856"/>
      <c r="USV207" s="856"/>
      <c r="USW207" s="856"/>
      <c r="USX207" s="856"/>
      <c r="USY207" s="856"/>
      <c r="USZ207" s="856"/>
      <c r="UTA207" s="856"/>
      <c r="UTB207" s="856"/>
      <c r="UTC207" s="856"/>
      <c r="UTD207" s="856"/>
      <c r="UTE207" s="856"/>
      <c r="UTF207" s="856"/>
      <c r="UTG207" s="856"/>
      <c r="UTH207" s="856"/>
      <c r="UTI207" s="856"/>
      <c r="UTJ207" s="856"/>
      <c r="UTK207" s="856"/>
      <c r="UTL207" s="856"/>
      <c r="UTM207" s="856"/>
      <c r="UTN207" s="856"/>
      <c r="UTO207" s="856"/>
      <c r="UTP207" s="856"/>
      <c r="UTQ207" s="856"/>
      <c r="UTR207" s="856"/>
      <c r="UTS207" s="856"/>
      <c r="UTT207" s="856"/>
      <c r="UTU207" s="856"/>
      <c r="UTV207" s="856"/>
      <c r="UTW207" s="856"/>
      <c r="UTX207" s="856"/>
      <c r="UTY207" s="856"/>
      <c r="UTZ207" s="856"/>
      <c r="UUA207" s="856"/>
      <c r="UUB207" s="856"/>
      <c r="UUC207" s="856"/>
      <c r="UUD207" s="856"/>
      <c r="UUE207" s="856"/>
      <c r="UUF207" s="856"/>
      <c r="UUG207" s="856"/>
      <c r="UUH207" s="856"/>
      <c r="UUI207" s="856"/>
      <c r="UUJ207" s="856"/>
      <c r="UUK207" s="856"/>
      <c r="UUL207" s="856"/>
      <c r="UUM207" s="856"/>
      <c r="UUN207" s="856"/>
      <c r="UUO207" s="856"/>
      <c r="UUP207" s="856"/>
      <c r="UUQ207" s="856"/>
      <c r="UUR207" s="856"/>
      <c r="UUS207" s="856"/>
      <c r="UUT207" s="856"/>
      <c r="UUU207" s="856"/>
      <c r="UUV207" s="856"/>
      <c r="UUW207" s="856"/>
      <c r="UUX207" s="856"/>
      <c r="UUY207" s="856"/>
      <c r="UUZ207" s="856"/>
      <c r="UVA207" s="856"/>
      <c r="UVB207" s="856"/>
      <c r="UVC207" s="856"/>
      <c r="UVD207" s="856"/>
      <c r="UVE207" s="856"/>
      <c r="UVF207" s="856"/>
      <c r="UVG207" s="856"/>
      <c r="UVH207" s="856"/>
      <c r="UVI207" s="856"/>
      <c r="UVJ207" s="856"/>
      <c r="UVK207" s="856"/>
      <c r="UVL207" s="856"/>
      <c r="UVM207" s="856"/>
      <c r="UVN207" s="856"/>
      <c r="UVO207" s="856"/>
      <c r="UVP207" s="856"/>
      <c r="UVQ207" s="856"/>
      <c r="UVR207" s="856"/>
      <c r="UVS207" s="856"/>
      <c r="UVT207" s="856"/>
      <c r="UVU207" s="856"/>
      <c r="UVV207" s="856"/>
      <c r="UVW207" s="856"/>
      <c r="UVX207" s="856"/>
      <c r="UVY207" s="856"/>
      <c r="UVZ207" s="856"/>
      <c r="UWA207" s="856"/>
      <c r="UWB207" s="856"/>
      <c r="UWC207" s="856"/>
      <c r="UWD207" s="856"/>
      <c r="UWE207" s="856"/>
      <c r="UWF207" s="856"/>
      <c r="UWG207" s="856"/>
      <c r="UWH207" s="856"/>
      <c r="UWI207" s="856"/>
      <c r="UWJ207" s="856"/>
      <c r="UWK207" s="856"/>
      <c r="UWL207" s="856"/>
      <c r="UWM207" s="856"/>
      <c r="UWN207" s="856"/>
      <c r="UWO207" s="856"/>
      <c r="UWP207" s="856"/>
      <c r="UWQ207" s="856"/>
      <c r="UWR207" s="856"/>
      <c r="UWS207" s="856"/>
      <c r="UWT207" s="856"/>
      <c r="UWU207" s="856"/>
      <c r="UWV207" s="856"/>
      <c r="UWW207" s="856"/>
      <c r="UWX207" s="856"/>
      <c r="UWY207" s="856"/>
      <c r="UWZ207" s="856"/>
      <c r="UXA207" s="856"/>
      <c r="UXB207" s="856"/>
      <c r="UXC207" s="856"/>
      <c r="UXD207" s="856"/>
      <c r="UXE207" s="856"/>
      <c r="UXF207" s="856"/>
      <c r="UXG207" s="856"/>
      <c r="UXH207" s="856"/>
      <c r="UXI207" s="856"/>
      <c r="UXJ207" s="856"/>
      <c r="UXK207" s="856"/>
      <c r="UXL207" s="856"/>
      <c r="UXM207" s="856"/>
      <c r="UXN207" s="856"/>
      <c r="UXO207" s="856"/>
      <c r="UXP207" s="856"/>
      <c r="UXQ207" s="856"/>
      <c r="UXR207" s="856"/>
      <c r="UXS207" s="856"/>
      <c r="UXT207" s="856"/>
      <c r="UXU207" s="856"/>
      <c r="UXV207" s="856"/>
      <c r="UXW207" s="856"/>
      <c r="UXX207" s="856"/>
      <c r="UXY207" s="856"/>
      <c r="UXZ207" s="856"/>
      <c r="UYA207" s="856"/>
      <c r="UYB207" s="856"/>
      <c r="UYC207" s="856"/>
      <c r="UYD207" s="856"/>
      <c r="UYE207" s="856"/>
      <c r="UYF207" s="856"/>
      <c r="UYG207" s="856"/>
      <c r="UYH207" s="856"/>
      <c r="UYI207" s="856"/>
      <c r="UYJ207" s="856"/>
      <c r="UYK207" s="856"/>
      <c r="UYL207" s="856"/>
      <c r="UYM207" s="856"/>
      <c r="UYN207" s="856"/>
      <c r="UYO207" s="856"/>
      <c r="UYP207" s="856"/>
      <c r="UYQ207" s="856"/>
      <c r="UYR207" s="856"/>
      <c r="UYS207" s="856"/>
      <c r="UYT207" s="856"/>
      <c r="UYU207" s="856"/>
      <c r="UYV207" s="856"/>
      <c r="UYW207" s="856"/>
      <c r="UYX207" s="856"/>
      <c r="UYY207" s="856"/>
      <c r="UYZ207" s="856"/>
      <c r="UZA207" s="856"/>
      <c r="UZB207" s="856"/>
      <c r="UZC207" s="856"/>
      <c r="UZD207" s="856"/>
      <c r="UZE207" s="856"/>
      <c r="UZF207" s="856"/>
      <c r="UZG207" s="856"/>
      <c r="UZH207" s="856"/>
      <c r="UZI207" s="856"/>
      <c r="UZJ207" s="856"/>
      <c r="UZK207" s="856"/>
      <c r="UZL207" s="856"/>
      <c r="UZM207" s="856"/>
      <c r="UZN207" s="856"/>
      <c r="UZO207" s="856"/>
      <c r="UZP207" s="856"/>
      <c r="UZQ207" s="856"/>
      <c r="UZR207" s="856"/>
      <c r="UZS207" s="856"/>
      <c r="UZT207" s="856"/>
      <c r="UZU207" s="856"/>
      <c r="UZV207" s="856"/>
      <c r="UZW207" s="856"/>
      <c r="UZX207" s="856"/>
      <c r="UZY207" s="856"/>
      <c r="UZZ207" s="856"/>
      <c r="VAA207" s="856"/>
      <c r="VAB207" s="856"/>
      <c r="VAC207" s="856"/>
      <c r="VAD207" s="856"/>
      <c r="VAE207" s="856"/>
      <c r="VAF207" s="856"/>
      <c r="VAG207" s="856"/>
      <c r="VAH207" s="856"/>
      <c r="VAI207" s="856"/>
      <c r="VAJ207" s="856"/>
      <c r="VAK207" s="856"/>
      <c r="VAL207" s="856"/>
      <c r="VAM207" s="856"/>
      <c r="VAN207" s="856"/>
      <c r="VAO207" s="856"/>
      <c r="VAP207" s="856"/>
      <c r="VAQ207" s="856"/>
      <c r="VAR207" s="856"/>
      <c r="VAS207" s="856"/>
      <c r="VAT207" s="856"/>
      <c r="VAU207" s="856"/>
      <c r="VAV207" s="856"/>
      <c r="VAW207" s="856"/>
      <c r="VAX207" s="856"/>
      <c r="VAY207" s="856"/>
      <c r="VAZ207" s="856"/>
      <c r="VBA207" s="856"/>
      <c r="VBB207" s="856"/>
      <c r="VBC207" s="856"/>
      <c r="VBD207" s="856"/>
      <c r="VBE207" s="856"/>
      <c r="VBF207" s="856"/>
      <c r="VBG207" s="856"/>
      <c r="VBH207" s="856"/>
      <c r="VBI207" s="856"/>
      <c r="VBJ207" s="856"/>
      <c r="VBK207" s="856"/>
      <c r="VBL207" s="856"/>
      <c r="VBM207" s="856"/>
      <c r="VBN207" s="856"/>
      <c r="VBO207" s="856"/>
      <c r="VBP207" s="856"/>
      <c r="VBQ207" s="856"/>
      <c r="VBR207" s="856"/>
      <c r="VBS207" s="856"/>
      <c r="VBT207" s="856"/>
      <c r="VBU207" s="856"/>
      <c r="VBV207" s="856"/>
      <c r="VBW207" s="856"/>
      <c r="VBX207" s="856"/>
      <c r="VBY207" s="856"/>
      <c r="VBZ207" s="856"/>
      <c r="VCA207" s="856"/>
      <c r="VCB207" s="856"/>
      <c r="VCC207" s="856"/>
      <c r="VCD207" s="856"/>
      <c r="VCE207" s="856"/>
      <c r="VCF207" s="856"/>
      <c r="VCG207" s="856"/>
      <c r="VCH207" s="856"/>
      <c r="VCI207" s="856"/>
      <c r="VCJ207" s="856"/>
      <c r="VCK207" s="856"/>
      <c r="VCL207" s="856"/>
      <c r="VCM207" s="856"/>
      <c r="VCN207" s="856"/>
      <c r="VCO207" s="856"/>
      <c r="VCP207" s="856"/>
      <c r="VCQ207" s="856"/>
      <c r="VCR207" s="856"/>
      <c r="VCS207" s="856"/>
      <c r="VCT207" s="856"/>
      <c r="VCU207" s="856"/>
      <c r="VCV207" s="856"/>
      <c r="VCW207" s="856"/>
      <c r="VCX207" s="856"/>
      <c r="VCY207" s="856"/>
      <c r="VCZ207" s="856"/>
      <c r="VDA207" s="856"/>
      <c r="VDB207" s="856"/>
      <c r="VDC207" s="856"/>
      <c r="VDD207" s="856"/>
      <c r="VDE207" s="856"/>
      <c r="VDF207" s="856"/>
      <c r="VDG207" s="856"/>
      <c r="VDH207" s="856"/>
      <c r="VDI207" s="856"/>
      <c r="VDJ207" s="856"/>
      <c r="VDK207" s="856"/>
      <c r="VDL207" s="856"/>
      <c r="VDM207" s="856"/>
      <c r="VDN207" s="856"/>
      <c r="VDO207" s="856"/>
      <c r="VDP207" s="856"/>
      <c r="VDQ207" s="856"/>
      <c r="VDR207" s="856"/>
      <c r="VDS207" s="856"/>
      <c r="VDT207" s="856"/>
      <c r="VDU207" s="856"/>
      <c r="VDV207" s="856"/>
      <c r="VDW207" s="856"/>
      <c r="VDX207" s="856"/>
      <c r="VDY207" s="856"/>
      <c r="VDZ207" s="856"/>
      <c r="VEA207" s="856"/>
      <c r="VEB207" s="856"/>
      <c r="VEC207" s="856"/>
      <c r="VED207" s="856"/>
      <c r="VEE207" s="856"/>
      <c r="VEF207" s="856"/>
      <c r="VEG207" s="856"/>
      <c r="VEH207" s="856"/>
      <c r="VEI207" s="856"/>
      <c r="VEJ207" s="856"/>
      <c r="VEK207" s="856"/>
      <c r="VEL207" s="856"/>
      <c r="VEM207" s="856"/>
      <c r="VEN207" s="856"/>
      <c r="VEO207" s="856"/>
      <c r="VEP207" s="856"/>
      <c r="VEQ207" s="856"/>
      <c r="VER207" s="856"/>
      <c r="VES207" s="856"/>
      <c r="VET207" s="856"/>
      <c r="VEU207" s="856"/>
      <c r="VEV207" s="856"/>
      <c r="VEW207" s="856"/>
      <c r="VEX207" s="856"/>
      <c r="VEY207" s="856"/>
      <c r="VEZ207" s="856"/>
      <c r="VFA207" s="856"/>
      <c r="VFB207" s="856"/>
      <c r="VFC207" s="856"/>
      <c r="VFD207" s="856"/>
      <c r="VFE207" s="856"/>
      <c r="VFF207" s="856"/>
      <c r="VFG207" s="856"/>
      <c r="VFH207" s="856"/>
      <c r="VFI207" s="856"/>
      <c r="VFJ207" s="856"/>
      <c r="VFK207" s="856"/>
      <c r="VFL207" s="856"/>
      <c r="VFM207" s="856"/>
      <c r="VFN207" s="856"/>
      <c r="VFO207" s="856"/>
      <c r="VFP207" s="856"/>
      <c r="VFQ207" s="856"/>
      <c r="VFR207" s="856"/>
      <c r="VFS207" s="856"/>
      <c r="VFT207" s="856"/>
      <c r="VFU207" s="856"/>
      <c r="VFV207" s="856"/>
      <c r="VFW207" s="856"/>
      <c r="VFX207" s="856"/>
      <c r="VFY207" s="856"/>
      <c r="VFZ207" s="856"/>
      <c r="VGA207" s="856"/>
      <c r="VGB207" s="856"/>
      <c r="VGC207" s="856"/>
      <c r="VGD207" s="856"/>
      <c r="VGE207" s="856"/>
      <c r="VGF207" s="856"/>
      <c r="VGG207" s="856"/>
      <c r="VGH207" s="856"/>
      <c r="VGI207" s="856"/>
      <c r="VGJ207" s="856"/>
      <c r="VGK207" s="856"/>
      <c r="VGL207" s="856"/>
      <c r="VGM207" s="856"/>
      <c r="VGN207" s="856"/>
      <c r="VGO207" s="856"/>
      <c r="VGP207" s="856"/>
      <c r="VGQ207" s="856"/>
      <c r="VGR207" s="856"/>
      <c r="VGS207" s="856"/>
      <c r="VGT207" s="856"/>
      <c r="VGU207" s="856"/>
      <c r="VGV207" s="856"/>
      <c r="VGW207" s="856"/>
      <c r="VGX207" s="856"/>
      <c r="VGY207" s="856"/>
      <c r="VGZ207" s="856"/>
      <c r="VHA207" s="856"/>
      <c r="VHB207" s="856"/>
      <c r="VHC207" s="856"/>
      <c r="VHD207" s="856"/>
      <c r="VHE207" s="856"/>
      <c r="VHF207" s="856"/>
      <c r="VHG207" s="856"/>
      <c r="VHH207" s="856"/>
      <c r="VHI207" s="856"/>
      <c r="VHJ207" s="856"/>
      <c r="VHK207" s="856"/>
      <c r="VHL207" s="856"/>
      <c r="VHM207" s="856"/>
      <c r="VHN207" s="856"/>
      <c r="VHO207" s="856"/>
      <c r="VHP207" s="856"/>
      <c r="VHQ207" s="856"/>
      <c r="VHR207" s="856"/>
      <c r="VHS207" s="856"/>
      <c r="VHT207" s="856"/>
      <c r="VHU207" s="856"/>
      <c r="VHV207" s="856"/>
      <c r="VHW207" s="856"/>
      <c r="VHX207" s="856"/>
      <c r="VHY207" s="856"/>
      <c r="VHZ207" s="856"/>
      <c r="VIA207" s="856"/>
      <c r="VIB207" s="856"/>
      <c r="VIC207" s="856"/>
      <c r="VID207" s="856"/>
      <c r="VIE207" s="856"/>
      <c r="VIF207" s="856"/>
      <c r="VIG207" s="856"/>
      <c r="VIH207" s="856"/>
      <c r="VII207" s="856"/>
      <c r="VIJ207" s="856"/>
      <c r="VIK207" s="856"/>
      <c r="VIL207" s="856"/>
      <c r="VIM207" s="856"/>
      <c r="VIN207" s="856"/>
      <c r="VIO207" s="856"/>
      <c r="VIP207" s="856"/>
      <c r="VIQ207" s="856"/>
      <c r="VIR207" s="856"/>
      <c r="VIS207" s="856"/>
      <c r="VIT207" s="856"/>
      <c r="VIU207" s="856"/>
      <c r="VIV207" s="856"/>
      <c r="VIW207" s="856"/>
      <c r="VIX207" s="856"/>
      <c r="VIY207" s="856"/>
      <c r="VIZ207" s="856"/>
      <c r="VJA207" s="856"/>
      <c r="VJB207" s="856"/>
      <c r="VJC207" s="856"/>
      <c r="VJD207" s="856"/>
      <c r="VJE207" s="856"/>
      <c r="VJF207" s="856"/>
      <c r="VJG207" s="856"/>
      <c r="VJH207" s="856"/>
      <c r="VJI207" s="856"/>
      <c r="VJJ207" s="856"/>
      <c r="VJK207" s="856"/>
      <c r="VJL207" s="856"/>
      <c r="VJM207" s="856"/>
      <c r="VJN207" s="856"/>
      <c r="VJO207" s="856"/>
      <c r="VJP207" s="856"/>
      <c r="VJQ207" s="856"/>
      <c r="VJR207" s="856"/>
      <c r="VJS207" s="856"/>
      <c r="VJT207" s="856"/>
      <c r="VJU207" s="856"/>
      <c r="VJV207" s="856"/>
      <c r="VJW207" s="856"/>
      <c r="VJX207" s="856"/>
      <c r="VJY207" s="856"/>
      <c r="VJZ207" s="856"/>
      <c r="VKA207" s="856"/>
      <c r="VKB207" s="856"/>
      <c r="VKC207" s="856"/>
      <c r="VKD207" s="856"/>
      <c r="VKE207" s="856"/>
      <c r="VKF207" s="856"/>
      <c r="VKG207" s="856"/>
      <c r="VKH207" s="856"/>
      <c r="VKI207" s="856"/>
      <c r="VKJ207" s="856"/>
      <c r="VKK207" s="856"/>
      <c r="VKL207" s="856"/>
      <c r="VKM207" s="856"/>
      <c r="VKN207" s="856"/>
      <c r="VKO207" s="856"/>
      <c r="VKP207" s="856"/>
      <c r="VKQ207" s="856"/>
      <c r="VKR207" s="856"/>
      <c r="VKS207" s="856"/>
      <c r="VKT207" s="856"/>
      <c r="VKU207" s="856"/>
      <c r="VKV207" s="856"/>
      <c r="VKW207" s="856"/>
      <c r="VKX207" s="856"/>
      <c r="VKY207" s="856"/>
      <c r="VKZ207" s="856"/>
      <c r="VLA207" s="856"/>
      <c r="VLB207" s="856"/>
      <c r="VLC207" s="856"/>
      <c r="VLD207" s="856"/>
      <c r="VLE207" s="856"/>
      <c r="VLF207" s="856"/>
      <c r="VLG207" s="856"/>
      <c r="VLH207" s="856"/>
      <c r="VLI207" s="856"/>
      <c r="VLJ207" s="856"/>
      <c r="VLK207" s="856"/>
      <c r="VLL207" s="856"/>
      <c r="VLM207" s="856"/>
      <c r="VLN207" s="856"/>
      <c r="VLO207" s="856"/>
      <c r="VLP207" s="856"/>
      <c r="VLQ207" s="856"/>
      <c r="VLR207" s="856"/>
      <c r="VLS207" s="856"/>
      <c r="VLT207" s="856"/>
      <c r="VLU207" s="856"/>
      <c r="VLV207" s="856"/>
      <c r="VLW207" s="856"/>
      <c r="VLX207" s="856"/>
      <c r="VLY207" s="856"/>
      <c r="VLZ207" s="856"/>
      <c r="VMA207" s="856"/>
      <c r="VMB207" s="856"/>
      <c r="VMC207" s="856"/>
      <c r="VMD207" s="856"/>
      <c r="VME207" s="856"/>
      <c r="VMF207" s="856"/>
      <c r="VMG207" s="856"/>
      <c r="VMH207" s="856"/>
      <c r="VMI207" s="856"/>
      <c r="VMJ207" s="856"/>
      <c r="VMK207" s="856"/>
      <c r="VML207" s="856"/>
      <c r="VMM207" s="856"/>
      <c r="VMN207" s="856"/>
      <c r="VMO207" s="856"/>
      <c r="VMP207" s="856"/>
      <c r="VMQ207" s="856"/>
      <c r="VMR207" s="856"/>
      <c r="VMS207" s="856"/>
      <c r="VMT207" s="856"/>
      <c r="VMU207" s="856"/>
      <c r="VMV207" s="856"/>
      <c r="VMW207" s="856"/>
      <c r="VMX207" s="856"/>
      <c r="VMY207" s="856"/>
      <c r="VMZ207" s="856"/>
      <c r="VNA207" s="856"/>
      <c r="VNB207" s="856"/>
      <c r="VNC207" s="856"/>
      <c r="VND207" s="856"/>
      <c r="VNE207" s="856"/>
      <c r="VNF207" s="856"/>
      <c r="VNG207" s="856"/>
      <c r="VNH207" s="856"/>
      <c r="VNI207" s="856"/>
      <c r="VNJ207" s="856"/>
      <c r="VNK207" s="856"/>
      <c r="VNL207" s="856"/>
      <c r="VNM207" s="856"/>
      <c r="VNN207" s="856"/>
      <c r="VNO207" s="856"/>
      <c r="VNP207" s="856"/>
      <c r="VNQ207" s="856"/>
      <c r="VNR207" s="856"/>
      <c r="VNS207" s="856"/>
      <c r="VNT207" s="856"/>
      <c r="VNU207" s="856"/>
      <c r="VNV207" s="856"/>
      <c r="VNW207" s="856"/>
      <c r="VNX207" s="856"/>
      <c r="VNY207" s="856"/>
      <c r="VNZ207" s="856"/>
      <c r="VOA207" s="856"/>
      <c r="VOB207" s="856"/>
      <c r="VOC207" s="856"/>
      <c r="VOD207" s="856"/>
      <c r="VOE207" s="856"/>
      <c r="VOF207" s="856"/>
      <c r="VOG207" s="856"/>
      <c r="VOH207" s="856"/>
      <c r="VOI207" s="856"/>
      <c r="VOJ207" s="856"/>
      <c r="VOK207" s="856"/>
      <c r="VOL207" s="856"/>
      <c r="VOM207" s="856"/>
      <c r="VON207" s="856"/>
      <c r="VOO207" s="856"/>
      <c r="VOP207" s="856"/>
      <c r="VOQ207" s="856"/>
      <c r="VOR207" s="856"/>
      <c r="VOS207" s="856"/>
      <c r="VOT207" s="856"/>
      <c r="VOU207" s="856"/>
      <c r="VOV207" s="856"/>
      <c r="VOW207" s="856"/>
      <c r="VOX207" s="856"/>
      <c r="VOY207" s="856"/>
      <c r="VOZ207" s="856"/>
      <c r="VPA207" s="856"/>
      <c r="VPB207" s="856"/>
      <c r="VPC207" s="856"/>
      <c r="VPD207" s="856"/>
      <c r="VPE207" s="856"/>
      <c r="VPF207" s="856"/>
      <c r="VPG207" s="856"/>
      <c r="VPH207" s="856"/>
      <c r="VPI207" s="856"/>
      <c r="VPJ207" s="856"/>
      <c r="VPK207" s="856"/>
      <c r="VPL207" s="856"/>
      <c r="VPM207" s="856"/>
      <c r="VPN207" s="856"/>
      <c r="VPO207" s="856"/>
      <c r="VPP207" s="856"/>
      <c r="VPQ207" s="856"/>
      <c r="VPR207" s="856"/>
      <c r="VPS207" s="856"/>
      <c r="VPT207" s="856"/>
      <c r="VPU207" s="856"/>
      <c r="VPV207" s="856"/>
      <c r="VPW207" s="856"/>
      <c r="VPX207" s="856"/>
      <c r="VPY207" s="856"/>
      <c r="VPZ207" s="856"/>
      <c r="VQA207" s="856"/>
      <c r="VQB207" s="856"/>
      <c r="VQC207" s="856"/>
      <c r="VQD207" s="856"/>
      <c r="VQE207" s="856"/>
      <c r="VQF207" s="856"/>
      <c r="VQG207" s="856"/>
      <c r="VQH207" s="856"/>
      <c r="VQI207" s="856"/>
      <c r="VQJ207" s="856"/>
      <c r="VQK207" s="856"/>
      <c r="VQL207" s="856"/>
      <c r="VQM207" s="856"/>
      <c r="VQN207" s="856"/>
      <c r="VQO207" s="856"/>
      <c r="VQP207" s="856"/>
      <c r="VQQ207" s="856"/>
      <c r="VQR207" s="856"/>
      <c r="VQS207" s="856"/>
      <c r="VQT207" s="856"/>
      <c r="VQU207" s="856"/>
      <c r="VQV207" s="856"/>
      <c r="VQW207" s="856"/>
      <c r="VQX207" s="856"/>
      <c r="VQY207" s="856"/>
      <c r="VQZ207" s="856"/>
      <c r="VRA207" s="856"/>
      <c r="VRB207" s="856"/>
      <c r="VRC207" s="856"/>
      <c r="VRD207" s="856"/>
      <c r="VRE207" s="856"/>
      <c r="VRF207" s="856"/>
      <c r="VRG207" s="856"/>
      <c r="VRH207" s="856"/>
      <c r="VRI207" s="856"/>
      <c r="VRJ207" s="856"/>
      <c r="VRK207" s="856"/>
      <c r="VRL207" s="856"/>
      <c r="VRM207" s="856"/>
      <c r="VRN207" s="856"/>
      <c r="VRO207" s="856"/>
      <c r="VRP207" s="856"/>
      <c r="VRQ207" s="856"/>
      <c r="VRR207" s="856"/>
      <c r="VRS207" s="856"/>
      <c r="VRT207" s="856"/>
      <c r="VRU207" s="856"/>
      <c r="VRV207" s="856"/>
      <c r="VRW207" s="856"/>
      <c r="VRX207" s="856"/>
      <c r="VRY207" s="856"/>
      <c r="VRZ207" s="856"/>
      <c r="VSA207" s="856"/>
      <c r="VSB207" s="856"/>
      <c r="VSC207" s="856"/>
      <c r="VSD207" s="856"/>
      <c r="VSE207" s="856"/>
      <c r="VSF207" s="856"/>
      <c r="VSG207" s="856"/>
      <c r="VSH207" s="856"/>
      <c r="VSI207" s="856"/>
      <c r="VSJ207" s="856"/>
      <c r="VSK207" s="856"/>
      <c r="VSL207" s="856"/>
      <c r="VSM207" s="856"/>
      <c r="VSN207" s="856"/>
      <c r="VSO207" s="856"/>
      <c r="VSP207" s="856"/>
      <c r="VSQ207" s="856"/>
      <c r="VSR207" s="856"/>
      <c r="VSS207" s="856"/>
      <c r="VST207" s="856"/>
      <c r="VSU207" s="856"/>
      <c r="VSV207" s="856"/>
      <c r="VSW207" s="856"/>
      <c r="VSX207" s="856"/>
      <c r="VSY207" s="856"/>
      <c r="VSZ207" s="856"/>
      <c r="VTA207" s="856"/>
      <c r="VTB207" s="856"/>
      <c r="VTC207" s="856"/>
      <c r="VTD207" s="856"/>
      <c r="VTE207" s="856"/>
      <c r="VTF207" s="856"/>
      <c r="VTG207" s="856"/>
      <c r="VTH207" s="856"/>
      <c r="VTI207" s="856"/>
      <c r="VTJ207" s="856"/>
      <c r="VTK207" s="856"/>
      <c r="VTL207" s="856"/>
      <c r="VTM207" s="856"/>
      <c r="VTN207" s="856"/>
      <c r="VTO207" s="856"/>
      <c r="VTP207" s="856"/>
      <c r="VTQ207" s="856"/>
      <c r="VTR207" s="856"/>
      <c r="VTS207" s="856"/>
      <c r="VTT207" s="856"/>
      <c r="VTU207" s="856"/>
      <c r="VTV207" s="856"/>
      <c r="VTW207" s="856"/>
      <c r="VTX207" s="856"/>
      <c r="VTY207" s="856"/>
      <c r="VTZ207" s="856"/>
      <c r="VUA207" s="856"/>
      <c r="VUB207" s="856"/>
      <c r="VUC207" s="856"/>
      <c r="VUD207" s="856"/>
      <c r="VUE207" s="856"/>
      <c r="VUF207" s="856"/>
      <c r="VUG207" s="856"/>
      <c r="VUH207" s="856"/>
      <c r="VUI207" s="856"/>
      <c r="VUJ207" s="856"/>
      <c r="VUK207" s="856"/>
      <c r="VUL207" s="856"/>
      <c r="VUM207" s="856"/>
      <c r="VUN207" s="856"/>
      <c r="VUO207" s="856"/>
      <c r="VUP207" s="856"/>
      <c r="VUQ207" s="856"/>
      <c r="VUR207" s="856"/>
      <c r="VUS207" s="856"/>
      <c r="VUT207" s="856"/>
      <c r="VUU207" s="856"/>
      <c r="VUV207" s="856"/>
      <c r="VUW207" s="856"/>
      <c r="VUX207" s="856"/>
      <c r="VUY207" s="856"/>
      <c r="VUZ207" s="856"/>
      <c r="VVA207" s="856"/>
      <c r="VVB207" s="856"/>
      <c r="VVC207" s="856"/>
      <c r="VVD207" s="856"/>
      <c r="VVE207" s="856"/>
      <c r="VVF207" s="856"/>
      <c r="VVG207" s="856"/>
      <c r="VVH207" s="856"/>
      <c r="VVI207" s="856"/>
      <c r="VVJ207" s="856"/>
      <c r="VVK207" s="856"/>
      <c r="VVL207" s="856"/>
      <c r="VVM207" s="856"/>
      <c r="VVN207" s="856"/>
      <c r="VVO207" s="856"/>
      <c r="VVP207" s="856"/>
      <c r="VVQ207" s="856"/>
      <c r="VVR207" s="856"/>
      <c r="VVS207" s="856"/>
      <c r="VVT207" s="856"/>
      <c r="VVU207" s="856"/>
      <c r="VVV207" s="856"/>
      <c r="VVW207" s="856"/>
      <c r="VVX207" s="856"/>
      <c r="VVY207" s="856"/>
      <c r="VVZ207" s="856"/>
      <c r="VWA207" s="856"/>
      <c r="VWB207" s="856"/>
      <c r="VWC207" s="856"/>
      <c r="VWD207" s="856"/>
      <c r="VWE207" s="856"/>
      <c r="VWF207" s="856"/>
      <c r="VWG207" s="856"/>
      <c r="VWH207" s="856"/>
      <c r="VWI207" s="856"/>
      <c r="VWJ207" s="856"/>
      <c r="VWK207" s="856"/>
      <c r="VWL207" s="856"/>
      <c r="VWM207" s="856"/>
      <c r="VWN207" s="856"/>
      <c r="VWO207" s="856"/>
      <c r="VWP207" s="856"/>
      <c r="VWQ207" s="856"/>
      <c r="VWR207" s="856"/>
      <c r="VWS207" s="856"/>
      <c r="VWT207" s="856"/>
      <c r="VWU207" s="856"/>
      <c r="VWV207" s="856"/>
      <c r="VWW207" s="856"/>
      <c r="VWX207" s="856"/>
      <c r="VWY207" s="856"/>
      <c r="VWZ207" s="856"/>
      <c r="VXA207" s="856"/>
      <c r="VXB207" s="856"/>
      <c r="VXC207" s="856"/>
      <c r="VXD207" s="856"/>
      <c r="VXE207" s="856"/>
      <c r="VXF207" s="856"/>
      <c r="VXG207" s="856"/>
      <c r="VXH207" s="856"/>
      <c r="VXI207" s="856"/>
      <c r="VXJ207" s="856"/>
      <c r="VXK207" s="856"/>
      <c r="VXL207" s="856"/>
      <c r="VXM207" s="856"/>
      <c r="VXN207" s="856"/>
      <c r="VXO207" s="856"/>
      <c r="VXP207" s="856"/>
      <c r="VXQ207" s="856"/>
      <c r="VXR207" s="856"/>
      <c r="VXS207" s="856"/>
      <c r="VXT207" s="856"/>
      <c r="VXU207" s="856"/>
      <c r="VXV207" s="856"/>
      <c r="VXW207" s="856"/>
      <c r="VXX207" s="856"/>
      <c r="VXY207" s="856"/>
      <c r="VXZ207" s="856"/>
      <c r="VYA207" s="856"/>
      <c r="VYB207" s="856"/>
      <c r="VYC207" s="856"/>
      <c r="VYD207" s="856"/>
      <c r="VYE207" s="856"/>
      <c r="VYF207" s="856"/>
      <c r="VYG207" s="856"/>
      <c r="VYH207" s="856"/>
      <c r="VYI207" s="856"/>
      <c r="VYJ207" s="856"/>
      <c r="VYK207" s="856"/>
      <c r="VYL207" s="856"/>
      <c r="VYM207" s="856"/>
      <c r="VYN207" s="856"/>
      <c r="VYO207" s="856"/>
      <c r="VYP207" s="856"/>
      <c r="VYQ207" s="856"/>
      <c r="VYR207" s="856"/>
      <c r="VYS207" s="856"/>
      <c r="VYT207" s="856"/>
      <c r="VYU207" s="856"/>
      <c r="VYV207" s="856"/>
      <c r="VYW207" s="856"/>
      <c r="VYX207" s="856"/>
      <c r="VYY207" s="856"/>
      <c r="VYZ207" s="856"/>
      <c r="VZA207" s="856"/>
      <c r="VZB207" s="856"/>
      <c r="VZC207" s="856"/>
      <c r="VZD207" s="856"/>
      <c r="VZE207" s="856"/>
      <c r="VZF207" s="856"/>
      <c r="VZG207" s="856"/>
      <c r="VZH207" s="856"/>
      <c r="VZI207" s="856"/>
      <c r="VZJ207" s="856"/>
      <c r="VZK207" s="856"/>
      <c r="VZL207" s="856"/>
      <c r="VZM207" s="856"/>
      <c r="VZN207" s="856"/>
      <c r="VZO207" s="856"/>
      <c r="VZP207" s="856"/>
      <c r="VZQ207" s="856"/>
      <c r="VZR207" s="856"/>
      <c r="VZS207" s="856"/>
      <c r="VZT207" s="856"/>
      <c r="VZU207" s="856"/>
      <c r="VZV207" s="856"/>
      <c r="VZW207" s="856"/>
      <c r="VZX207" s="856"/>
      <c r="VZY207" s="856"/>
      <c r="VZZ207" s="856"/>
      <c r="WAA207" s="856"/>
      <c r="WAB207" s="856"/>
      <c r="WAC207" s="856"/>
      <c r="WAD207" s="856"/>
      <c r="WAE207" s="856"/>
      <c r="WAF207" s="856"/>
      <c r="WAG207" s="856"/>
      <c r="WAH207" s="856"/>
      <c r="WAI207" s="856"/>
      <c r="WAJ207" s="856"/>
      <c r="WAK207" s="856"/>
      <c r="WAL207" s="856"/>
      <c r="WAM207" s="856"/>
      <c r="WAN207" s="856"/>
      <c r="WAO207" s="856"/>
      <c r="WAP207" s="856"/>
      <c r="WAQ207" s="856"/>
      <c r="WAR207" s="856"/>
      <c r="WAS207" s="856"/>
      <c r="WAT207" s="856"/>
      <c r="WAU207" s="856"/>
      <c r="WAV207" s="856"/>
      <c r="WAW207" s="856"/>
      <c r="WAX207" s="856"/>
      <c r="WAY207" s="856"/>
      <c r="WAZ207" s="856"/>
      <c r="WBA207" s="856"/>
      <c r="WBB207" s="856"/>
      <c r="WBC207" s="856"/>
      <c r="WBD207" s="856"/>
      <c r="WBE207" s="856"/>
      <c r="WBF207" s="856"/>
      <c r="WBG207" s="856"/>
      <c r="WBH207" s="856"/>
      <c r="WBI207" s="856"/>
      <c r="WBJ207" s="856"/>
      <c r="WBK207" s="856"/>
      <c r="WBL207" s="856"/>
      <c r="WBM207" s="856"/>
      <c r="WBN207" s="856"/>
      <c r="WBO207" s="856"/>
      <c r="WBP207" s="856"/>
      <c r="WBQ207" s="856"/>
      <c r="WBR207" s="856"/>
      <c r="WBS207" s="856"/>
      <c r="WBT207" s="856"/>
      <c r="WBU207" s="856"/>
      <c r="WBV207" s="856"/>
      <c r="WBW207" s="856"/>
      <c r="WBX207" s="856"/>
      <c r="WBY207" s="856"/>
      <c r="WBZ207" s="856"/>
      <c r="WCA207" s="856"/>
      <c r="WCB207" s="856"/>
      <c r="WCC207" s="856"/>
      <c r="WCD207" s="856"/>
      <c r="WCE207" s="856"/>
      <c r="WCF207" s="856"/>
      <c r="WCG207" s="856"/>
      <c r="WCH207" s="856"/>
      <c r="WCI207" s="856"/>
      <c r="WCJ207" s="856"/>
      <c r="WCK207" s="856"/>
      <c r="WCL207" s="856"/>
      <c r="WCM207" s="856"/>
      <c r="WCN207" s="856"/>
      <c r="WCO207" s="856"/>
      <c r="WCP207" s="856"/>
      <c r="WCQ207" s="856"/>
      <c r="WCR207" s="856"/>
      <c r="WCS207" s="856"/>
      <c r="WCT207" s="856"/>
      <c r="WCU207" s="856"/>
      <c r="WCV207" s="856"/>
      <c r="WCW207" s="856"/>
      <c r="WCX207" s="856"/>
      <c r="WCY207" s="856"/>
      <c r="WCZ207" s="856"/>
      <c r="WDA207" s="856"/>
      <c r="WDB207" s="856"/>
      <c r="WDC207" s="856"/>
      <c r="WDD207" s="856"/>
      <c r="WDE207" s="856"/>
      <c r="WDF207" s="856"/>
      <c r="WDG207" s="856"/>
      <c r="WDH207" s="856"/>
      <c r="WDI207" s="856"/>
      <c r="WDJ207" s="856"/>
      <c r="WDK207" s="856"/>
      <c r="WDL207" s="856"/>
      <c r="WDM207" s="856"/>
      <c r="WDN207" s="856"/>
      <c r="WDO207" s="856"/>
      <c r="WDP207" s="856"/>
      <c r="WDQ207" s="856"/>
      <c r="WDR207" s="856"/>
      <c r="WDS207" s="856"/>
      <c r="WDT207" s="856"/>
      <c r="WDU207" s="856"/>
      <c r="WDV207" s="856"/>
      <c r="WDW207" s="856"/>
      <c r="WDX207" s="856"/>
      <c r="WDY207" s="856"/>
      <c r="WDZ207" s="856"/>
      <c r="WEA207" s="856"/>
      <c r="WEB207" s="856"/>
      <c r="WEC207" s="856"/>
      <c r="WED207" s="856"/>
      <c r="WEE207" s="856"/>
      <c r="WEF207" s="856"/>
      <c r="WEG207" s="856"/>
      <c r="WEH207" s="856"/>
      <c r="WEI207" s="856"/>
      <c r="WEJ207" s="856"/>
      <c r="WEK207" s="856"/>
      <c r="WEL207" s="856"/>
      <c r="WEM207" s="856"/>
      <c r="WEN207" s="856"/>
      <c r="WEO207" s="856"/>
      <c r="WEP207" s="856"/>
      <c r="WEQ207" s="856"/>
      <c r="WER207" s="856"/>
      <c r="WES207" s="856"/>
      <c r="WET207" s="856"/>
      <c r="WEU207" s="856"/>
      <c r="WEV207" s="856"/>
      <c r="WEW207" s="856"/>
      <c r="WEX207" s="856"/>
      <c r="WEY207" s="856"/>
      <c r="WEZ207" s="856"/>
      <c r="WFA207" s="856"/>
      <c r="WFB207" s="856"/>
      <c r="WFC207" s="856"/>
      <c r="WFD207" s="856"/>
      <c r="WFE207" s="856"/>
      <c r="WFF207" s="856"/>
      <c r="WFG207" s="856"/>
      <c r="WFH207" s="856"/>
      <c r="WFI207" s="856"/>
      <c r="WFJ207" s="856"/>
      <c r="WFK207" s="856"/>
      <c r="WFL207" s="856"/>
      <c r="WFM207" s="856"/>
      <c r="WFN207" s="856"/>
      <c r="WFO207" s="856"/>
      <c r="WFP207" s="856"/>
      <c r="WFQ207" s="856"/>
      <c r="WFR207" s="856"/>
      <c r="WFS207" s="856"/>
      <c r="WFT207" s="856"/>
      <c r="WFU207" s="856"/>
      <c r="WFV207" s="856"/>
      <c r="WFW207" s="856"/>
      <c r="WFX207" s="856"/>
      <c r="WFY207" s="856"/>
      <c r="WFZ207" s="856"/>
      <c r="WGA207" s="856"/>
      <c r="WGB207" s="856"/>
      <c r="WGC207" s="856"/>
      <c r="WGD207" s="856"/>
      <c r="WGE207" s="856"/>
      <c r="WGF207" s="856"/>
      <c r="WGG207" s="856"/>
      <c r="WGH207" s="856"/>
      <c r="WGI207" s="856"/>
      <c r="WGJ207" s="856"/>
      <c r="WGK207" s="856"/>
      <c r="WGL207" s="856"/>
      <c r="WGM207" s="856"/>
      <c r="WGN207" s="856"/>
      <c r="WGO207" s="856"/>
      <c r="WGP207" s="856"/>
      <c r="WGQ207" s="856"/>
      <c r="WGR207" s="856"/>
      <c r="WGS207" s="856"/>
      <c r="WGT207" s="856"/>
      <c r="WGU207" s="856"/>
      <c r="WGV207" s="856"/>
      <c r="WGW207" s="856"/>
      <c r="WGX207" s="856"/>
      <c r="WGY207" s="856"/>
      <c r="WGZ207" s="856"/>
      <c r="WHA207" s="856"/>
      <c r="WHB207" s="856"/>
      <c r="WHC207" s="856"/>
      <c r="WHD207" s="856"/>
      <c r="WHE207" s="856"/>
      <c r="WHF207" s="856"/>
      <c r="WHG207" s="856"/>
      <c r="WHH207" s="856"/>
      <c r="WHI207" s="856"/>
      <c r="WHJ207" s="856"/>
      <c r="WHK207" s="856"/>
      <c r="WHL207" s="856"/>
      <c r="WHM207" s="856"/>
      <c r="WHN207" s="856"/>
      <c r="WHO207" s="856"/>
      <c r="WHP207" s="856"/>
      <c r="WHQ207" s="856"/>
      <c r="WHR207" s="856"/>
      <c r="WHS207" s="856"/>
      <c r="WHT207" s="856"/>
      <c r="WHU207" s="856"/>
      <c r="WHV207" s="856"/>
      <c r="WHW207" s="856"/>
      <c r="WHX207" s="856"/>
      <c r="WHY207" s="856"/>
      <c r="WHZ207" s="856"/>
      <c r="WIA207" s="856"/>
      <c r="WIB207" s="856"/>
      <c r="WIC207" s="856"/>
      <c r="WID207" s="856"/>
      <c r="WIE207" s="856"/>
      <c r="WIF207" s="856"/>
      <c r="WIG207" s="856"/>
      <c r="WIH207" s="856"/>
      <c r="WII207" s="856"/>
      <c r="WIJ207" s="856"/>
      <c r="WIK207" s="856"/>
      <c r="WIL207" s="856"/>
      <c r="WIM207" s="856"/>
      <c r="WIN207" s="856"/>
      <c r="WIO207" s="856"/>
      <c r="WIP207" s="856"/>
      <c r="WIQ207" s="856"/>
      <c r="WIR207" s="856"/>
      <c r="WIS207" s="856"/>
      <c r="WIT207" s="856"/>
      <c r="WIU207" s="856"/>
      <c r="WIV207" s="856"/>
      <c r="WIW207" s="856"/>
      <c r="WIX207" s="856"/>
      <c r="WIY207" s="856"/>
      <c r="WIZ207" s="856"/>
      <c r="WJA207" s="856"/>
      <c r="WJB207" s="856"/>
      <c r="WJC207" s="856"/>
      <c r="WJD207" s="856"/>
      <c r="WJE207" s="856"/>
      <c r="WJF207" s="856"/>
      <c r="WJG207" s="856"/>
      <c r="WJH207" s="856"/>
      <c r="WJI207" s="856"/>
      <c r="WJJ207" s="856"/>
      <c r="WJK207" s="856"/>
      <c r="WJL207" s="856"/>
      <c r="WJM207" s="856"/>
      <c r="WJN207" s="856"/>
      <c r="WJO207" s="856"/>
      <c r="WJP207" s="856"/>
      <c r="WJQ207" s="856"/>
      <c r="WJR207" s="856"/>
      <c r="WJS207" s="856"/>
      <c r="WJT207" s="856"/>
      <c r="WJU207" s="856"/>
      <c r="WJV207" s="856"/>
      <c r="WJW207" s="856"/>
      <c r="WJX207" s="856"/>
      <c r="WJY207" s="856"/>
      <c r="WJZ207" s="856"/>
      <c r="WKA207" s="856"/>
      <c r="WKB207" s="856"/>
      <c r="WKC207" s="856"/>
      <c r="WKD207" s="856"/>
      <c r="WKE207" s="856"/>
      <c r="WKF207" s="856"/>
      <c r="WKG207" s="856"/>
      <c r="WKH207" s="856"/>
      <c r="WKI207" s="856"/>
      <c r="WKJ207" s="856"/>
      <c r="WKK207" s="856"/>
      <c r="WKL207" s="856"/>
      <c r="WKM207" s="856"/>
      <c r="WKN207" s="856"/>
      <c r="WKO207" s="856"/>
      <c r="WKP207" s="856"/>
      <c r="WKQ207" s="856"/>
      <c r="WKR207" s="856"/>
      <c r="WKS207" s="856"/>
      <c r="WKT207" s="856"/>
      <c r="WKU207" s="856"/>
      <c r="WKV207" s="856"/>
      <c r="WKW207" s="856"/>
      <c r="WKX207" s="856"/>
      <c r="WKY207" s="856"/>
      <c r="WKZ207" s="856"/>
      <c r="WLA207" s="856"/>
      <c r="WLB207" s="856"/>
      <c r="WLC207" s="856"/>
      <c r="WLD207" s="856"/>
      <c r="WLE207" s="856"/>
      <c r="WLF207" s="856"/>
      <c r="WLG207" s="856"/>
      <c r="WLH207" s="856"/>
      <c r="WLI207" s="856"/>
      <c r="WLJ207" s="856"/>
      <c r="WLK207" s="856"/>
      <c r="WLL207" s="856"/>
      <c r="WLM207" s="856"/>
      <c r="WLN207" s="856"/>
      <c r="WLO207" s="856"/>
      <c r="WLP207" s="856"/>
      <c r="WLQ207" s="856"/>
      <c r="WLR207" s="856"/>
      <c r="WLS207" s="856"/>
      <c r="WLT207" s="856"/>
      <c r="WLU207" s="856"/>
      <c r="WLV207" s="856"/>
      <c r="WLW207" s="856"/>
      <c r="WLX207" s="856"/>
      <c r="WLY207" s="856"/>
      <c r="WLZ207" s="856"/>
      <c r="WMA207" s="856"/>
      <c r="WMB207" s="856"/>
      <c r="WMC207" s="856"/>
      <c r="WMD207" s="856"/>
      <c r="WME207" s="856"/>
      <c r="WMF207" s="856"/>
      <c r="WMG207" s="856"/>
      <c r="WMH207" s="856"/>
      <c r="WMI207" s="856"/>
      <c r="WMJ207" s="856"/>
      <c r="WMK207" s="856"/>
      <c r="WML207" s="856"/>
      <c r="WMM207" s="856"/>
      <c r="WMN207" s="856"/>
      <c r="WMO207" s="856"/>
      <c r="WMP207" s="856"/>
      <c r="WMQ207" s="856"/>
      <c r="WMR207" s="856"/>
      <c r="WMS207" s="856"/>
      <c r="WMT207" s="856"/>
      <c r="WMU207" s="856"/>
      <c r="WMV207" s="856"/>
      <c r="WMW207" s="856"/>
      <c r="WMX207" s="856"/>
      <c r="WMY207" s="856"/>
      <c r="WMZ207" s="856"/>
      <c r="WNA207" s="856"/>
      <c r="WNB207" s="856"/>
      <c r="WNC207" s="856"/>
      <c r="WND207" s="856"/>
      <c r="WNE207" s="856"/>
      <c r="WNF207" s="856"/>
      <c r="WNG207" s="856"/>
      <c r="WNH207" s="856"/>
      <c r="WNI207" s="856"/>
      <c r="WNJ207" s="856"/>
      <c r="WNK207" s="856"/>
      <c r="WNL207" s="856"/>
      <c r="WNM207" s="856"/>
      <c r="WNN207" s="856"/>
      <c r="WNO207" s="856"/>
      <c r="WNP207" s="856"/>
      <c r="WNQ207" s="856"/>
      <c r="WNR207" s="856"/>
      <c r="WNS207" s="856"/>
      <c r="WNT207" s="856"/>
      <c r="WNU207" s="856"/>
      <c r="WNV207" s="856"/>
      <c r="WNW207" s="856"/>
      <c r="WNX207" s="856"/>
      <c r="WNY207" s="856"/>
      <c r="WNZ207" s="856"/>
      <c r="WOA207" s="856"/>
      <c r="WOB207" s="856"/>
      <c r="WOC207" s="856"/>
      <c r="WOD207" s="856"/>
      <c r="WOE207" s="856"/>
      <c r="WOF207" s="856"/>
      <c r="WOG207" s="856"/>
      <c r="WOH207" s="856"/>
      <c r="WOI207" s="856"/>
      <c r="WOJ207" s="856"/>
      <c r="WOK207" s="856"/>
      <c r="WOL207" s="856"/>
      <c r="WOM207" s="856"/>
      <c r="WON207" s="856"/>
      <c r="WOO207" s="856"/>
      <c r="WOP207" s="856"/>
      <c r="WOQ207" s="856"/>
      <c r="WOR207" s="856"/>
      <c r="WOS207" s="856"/>
      <c r="WOT207" s="856"/>
      <c r="WOU207" s="856"/>
      <c r="WOV207" s="856"/>
      <c r="WOW207" s="856"/>
      <c r="WOX207" s="856"/>
      <c r="WOY207" s="856"/>
      <c r="WOZ207" s="856"/>
      <c r="WPA207" s="856"/>
      <c r="WPB207" s="856"/>
      <c r="WPC207" s="856"/>
      <c r="WPD207" s="856"/>
      <c r="WPE207" s="856"/>
      <c r="WPF207" s="856"/>
      <c r="WPG207" s="856"/>
      <c r="WPH207" s="856"/>
      <c r="WPI207" s="856"/>
      <c r="WPJ207" s="856"/>
      <c r="WPK207" s="856"/>
      <c r="WPL207" s="856"/>
      <c r="WPM207" s="856"/>
      <c r="WPN207" s="856"/>
      <c r="WPO207" s="856"/>
      <c r="WPP207" s="856"/>
      <c r="WPQ207" s="856"/>
      <c r="WPR207" s="856"/>
      <c r="WPS207" s="856"/>
      <c r="WPT207" s="856"/>
      <c r="WPU207" s="856"/>
      <c r="WPV207" s="856"/>
      <c r="WPW207" s="856"/>
      <c r="WPX207" s="856"/>
      <c r="WPY207" s="856"/>
      <c r="WPZ207" s="856"/>
      <c r="WQA207" s="856"/>
      <c r="WQB207" s="856"/>
      <c r="WQC207" s="856"/>
      <c r="WQD207" s="856"/>
      <c r="WQE207" s="856"/>
      <c r="WQF207" s="856"/>
      <c r="WQG207" s="856"/>
      <c r="WQH207" s="856"/>
      <c r="WQI207" s="856"/>
      <c r="WQJ207" s="856"/>
      <c r="WQK207" s="856"/>
      <c r="WQL207" s="856"/>
      <c r="WQM207" s="856"/>
      <c r="WQN207" s="856"/>
      <c r="WQO207" s="856"/>
      <c r="WQP207" s="856"/>
      <c r="WQQ207" s="856"/>
      <c r="WQR207" s="856"/>
      <c r="WQS207" s="856"/>
      <c r="WQT207" s="856"/>
      <c r="WQU207" s="856"/>
      <c r="WQV207" s="856"/>
      <c r="WQW207" s="856"/>
      <c r="WQX207" s="856"/>
      <c r="WQY207" s="856"/>
      <c r="WQZ207" s="856"/>
      <c r="WRA207" s="856"/>
      <c r="WRB207" s="856"/>
      <c r="WRC207" s="856"/>
      <c r="WRD207" s="856"/>
      <c r="WRE207" s="856"/>
      <c r="WRF207" s="856"/>
      <c r="WRG207" s="856"/>
      <c r="WRH207" s="856"/>
      <c r="WRI207" s="856"/>
      <c r="WRJ207" s="856"/>
      <c r="WRK207" s="856"/>
      <c r="WRL207" s="856"/>
      <c r="WRM207" s="856"/>
      <c r="WRN207" s="856"/>
      <c r="WRO207" s="856"/>
      <c r="WRP207" s="856"/>
      <c r="WRQ207" s="856"/>
      <c r="WRR207" s="856"/>
      <c r="WRS207" s="856"/>
      <c r="WRT207" s="856"/>
      <c r="WRU207" s="856"/>
      <c r="WRV207" s="856"/>
      <c r="WRW207" s="856"/>
      <c r="WRX207" s="856"/>
      <c r="WRY207" s="856"/>
      <c r="WRZ207" s="856"/>
      <c r="WSA207" s="856"/>
      <c r="WSB207" s="856"/>
      <c r="WSC207" s="856"/>
      <c r="WSD207" s="856"/>
      <c r="WSE207" s="856"/>
      <c r="WSF207" s="856"/>
      <c r="WSG207" s="856"/>
      <c r="WSH207" s="856"/>
      <c r="WSI207" s="856"/>
      <c r="WSJ207" s="856"/>
      <c r="WSK207" s="856"/>
      <c r="WSL207" s="856"/>
      <c r="WSM207" s="856"/>
      <c r="WSN207" s="856"/>
      <c r="WSO207" s="856"/>
      <c r="WSP207" s="856"/>
      <c r="WSQ207" s="856"/>
      <c r="WSR207" s="856"/>
      <c r="WSS207" s="856"/>
      <c r="WST207" s="856"/>
      <c r="WSU207" s="856"/>
      <c r="WSV207" s="856"/>
      <c r="WSW207" s="856"/>
      <c r="WSX207" s="856"/>
      <c r="WSY207" s="856"/>
      <c r="WSZ207" s="856"/>
      <c r="WTA207" s="856"/>
      <c r="WTB207" s="856"/>
      <c r="WTC207" s="856"/>
      <c r="WTD207" s="856"/>
      <c r="WTE207" s="856"/>
      <c r="WTF207" s="856"/>
      <c r="WTG207" s="856"/>
      <c r="WTH207" s="856"/>
      <c r="WTI207" s="856"/>
      <c r="WTJ207" s="856"/>
      <c r="WTK207" s="856"/>
      <c r="WTL207" s="856"/>
      <c r="WTM207" s="856"/>
      <c r="WTN207" s="856"/>
      <c r="WTO207" s="856"/>
      <c r="WTP207" s="856"/>
      <c r="WTQ207" s="856"/>
      <c r="WTR207" s="856"/>
      <c r="WTS207" s="856"/>
      <c r="WTT207" s="856"/>
      <c r="WTU207" s="856"/>
      <c r="WTV207" s="856"/>
      <c r="WTW207" s="856"/>
      <c r="WTX207" s="856"/>
      <c r="WTY207" s="856"/>
      <c r="WTZ207" s="856"/>
      <c r="WUA207" s="856"/>
      <c r="WUB207" s="856"/>
      <c r="WUC207" s="856"/>
      <c r="WUD207" s="856"/>
      <c r="WUE207" s="856"/>
      <c r="WUF207" s="856"/>
      <c r="WUG207" s="856"/>
      <c r="WUH207" s="856"/>
      <c r="WUI207" s="856"/>
      <c r="WUJ207" s="856"/>
      <c r="WUK207" s="856"/>
      <c r="WUL207" s="856"/>
      <c r="WUM207" s="856"/>
      <c r="WUN207" s="856"/>
      <c r="WUO207" s="856"/>
      <c r="WUP207" s="856"/>
      <c r="WUQ207" s="856"/>
      <c r="WUR207" s="856"/>
      <c r="WUS207" s="856"/>
      <c r="WUT207" s="856"/>
      <c r="WUU207" s="856"/>
      <c r="WUV207" s="856"/>
      <c r="WUW207" s="856"/>
      <c r="WUX207" s="856"/>
      <c r="WUY207" s="856"/>
      <c r="WUZ207" s="856"/>
      <c r="WVA207" s="856"/>
      <c r="WVB207" s="856"/>
      <c r="WVC207" s="856"/>
      <c r="WVD207" s="856"/>
      <c r="WVE207" s="856"/>
      <c r="WVF207" s="856"/>
      <c r="WVG207" s="856"/>
      <c r="WVH207" s="856"/>
      <c r="WVI207" s="856"/>
      <c r="WVJ207" s="856"/>
      <c r="WVK207" s="856"/>
      <c r="WVL207" s="856"/>
      <c r="WVM207" s="856"/>
      <c r="WVN207" s="856"/>
      <c r="WVO207" s="856"/>
      <c r="WVP207" s="856"/>
      <c r="WVQ207" s="856"/>
      <c r="WVR207" s="856"/>
      <c r="WVS207" s="856"/>
      <c r="WVT207" s="856"/>
      <c r="WVU207" s="856"/>
      <c r="WVV207" s="856"/>
      <c r="WVW207" s="856"/>
      <c r="WVX207" s="856"/>
      <c r="WVY207" s="856"/>
      <c r="WVZ207" s="856"/>
      <c r="WWA207" s="856"/>
      <c r="WWB207" s="856"/>
      <c r="WWC207" s="856"/>
      <c r="WWD207" s="856"/>
      <c r="WWE207" s="856"/>
      <c r="WWF207" s="856"/>
      <c r="WWG207" s="856"/>
      <c r="WWH207" s="856"/>
      <c r="WWI207" s="856"/>
      <c r="WWJ207" s="856"/>
      <c r="WWK207" s="856"/>
      <c r="WWL207" s="856"/>
      <c r="WWM207" s="856"/>
      <c r="WWN207" s="856"/>
      <c r="WWO207" s="856"/>
      <c r="WWP207" s="856"/>
      <c r="WWQ207" s="856"/>
      <c r="WWR207" s="856"/>
      <c r="WWS207" s="856"/>
      <c r="WWT207" s="856"/>
      <c r="WWU207" s="856"/>
      <c r="WWV207" s="856"/>
      <c r="WWW207" s="856"/>
      <c r="WWX207" s="856"/>
      <c r="WWY207" s="856"/>
      <c r="WWZ207" s="856"/>
      <c r="WXA207" s="856"/>
      <c r="WXB207" s="856"/>
      <c r="WXC207" s="856"/>
      <c r="WXD207" s="856"/>
      <c r="WXE207" s="856"/>
      <c r="WXF207" s="856"/>
      <c r="WXG207" s="856"/>
      <c r="WXH207" s="856"/>
      <c r="WXI207" s="856"/>
      <c r="WXJ207" s="856"/>
      <c r="WXK207" s="856"/>
      <c r="WXL207" s="856"/>
      <c r="WXM207" s="856"/>
      <c r="WXN207" s="856"/>
      <c r="WXO207" s="856"/>
      <c r="WXP207" s="856"/>
      <c r="WXQ207" s="856"/>
      <c r="WXR207" s="856"/>
      <c r="WXS207" s="856"/>
      <c r="WXT207" s="856"/>
      <c r="WXU207" s="856"/>
      <c r="WXV207" s="856"/>
      <c r="WXW207" s="856"/>
      <c r="WXX207" s="856"/>
      <c r="WXY207" s="856"/>
      <c r="WXZ207" s="856"/>
      <c r="WYA207" s="856"/>
      <c r="WYB207" s="856"/>
      <c r="WYC207" s="856"/>
      <c r="WYD207" s="856"/>
      <c r="WYE207" s="856"/>
      <c r="WYF207" s="856"/>
      <c r="WYG207" s="856"/>
      <c r="WYH207" s="856"/>
      <c r="WYI207" s="856"/>
      <c r="WYJ207" s="856"/>
      <c r="WYK207" s="856"/>
      <c r="WYL207" s="856"/>
      <c r="WYM207" s="856"/>
      <c r="WYN207" s="856"/>
      <c r="WYO207" s="856"/>
      <c r="WYP207" s="856"/>
      <c r="WYQ207" s="856"/>
      <c r="WYR207" s="856"/>
      <c r="WYS207" s="856"/>
      <c r="WYT207" s="856"/>
      <c r="WYU207" s="856"/>
      <c r="WYV207" s="856"/>
      <c r="WYW207" s="856"/>
      <c r="WYX207" s="856"/>
      <c r="WYY207" s="856"/>
      <c r="WYZ207" s="856"/>
      <c r="WZA207" s="856"/>
      <c r="WZB207" s="856"/>
      <c r="WZC207" s="856"/>
      <c r="WZD207" s="856"/>
      <c r="WZE207" s="856"/>
      <c r="WZF207" s="856"/>
      <c r="WZG207" s="856"/>
      <c r="WZH207" s="856"/>
      <c r="WZI207" s="856"/>
      <c r="WZJ207" s="856"/>
      <c r="WZK207" s="856"/>
      <c r="WZL207" s="856"/>
      <c r="WZM207" s="856"/>
      <c r="WZN207" s="856"/>
      <c r="WZO207" s="856"/>
      <c r="WZP207" s="856"/>
      <c r="WZQ207" s="856"/>
      <c r="WZR207" s="856"/>
      <c r="WZS207" s="856"/>
      <c r="WZT207" s="856"/>
      <c r="WZU207" s="856"/>
      <c r="WZV207" s="856"/>
      <c r="WZW207" s="856"/>
      <c r="WZX207" s="856"/>
      <c r="WZY207" s="856"/>
      <c r="WZZ207" s="856"/>
      <c r="XAA207" s="856"/>
      <c r="XAB207" s="856"/>
      <c r="XAC207" s="856"/>
      <c r="XAD207" s="856"/>
      <c r="XAE207" s="856"/>
      <c r="XAF207" s="856"/>
      <c r="XAG207" s="856"/>
      <c r="XAH207" s="856"/>
      <c r="XAI207" s="856"/>
      <c r="XAJ207" s="856"/>
      <c r="XAK207" s="856"/>
      <c r="XAL207" s="856"/>
      <c r="XAM207" s="856"/>
      <c r="XAN207" s="856"/>
      <c r="XAO207" s="856"/>
      <c r="XAP207" s="856"/>
      <c r="XAQ207" s="856"/>
      <c r="XAR207" s="856"/>
      <c r="XAS207" s="856"/>
      <c r="XAT207" s="856"/>
      <c r="XAU207" s="856"/>
      <c r="XAV207" s="856"/>
      <c r="XAW207" s="856"/>
      <c r="XAX207" s="856"/>
      <c r="XAY207" s="856"/>
      <c r="XAZ207" s="856"/>
      <c r="XBA207" s="856"/>
      <c r="XBB207" s="856"/>
      <c r="XBC207" s="856"/>
      <c r="XBD207" s="856"/>
      <c r="XBE207" s="856"/>
      <c r="XBF207" s="856"/>
      <c r="XBG207" s="856"/>
      <c r="XBH207" s="856"/>
      <c r="XBI207" s="856"/>
      <c r="XBJ207" s="856"/>
      <c r="XBK207" s="856"/>
      <c r="XBL207" s="856"/>
      <c r="XBM207" s="856"/>
      <c r="XBN207" s="856"/>
      <c r="XBO207" s="856"/>
      <c r="XBP207" s="856"/>
      <c r="XBQ207" s="856"/>
      <c r="XBR207" s="856"/>
      <c r="XBS207" s="856"/>
      <c r="XBT207" s="856"/>
      <c r="XBU207" s="856"/>
      <c r="XBV207" s="856"/>
      <c r="XBW207" s="856"/>
      <c r="XBX207" s="856"/>
      <c r="XBY207" s="856"/>
      <c r="XBZ207" s="856"/>
      <c r="XCA207" s="856"/>
      <c r="XCB207" s="856"/>
      <c r="XCC207" s="856"/>
      <c r="XCD207" s="856"/>
      <c r="XCE207" s="856"/>
      <c r="XCF207" s="856"/>
      <c r="XCG207" s="856"/>
      <c r="XCH207" s="856"/>
      <c r="XCI207" s="856"/>
      <c r="XCJ207" s="856"/>
      <c r="XCK207" s="856"/>
      <c r="XCL207" s="856"/>
      <c r="XCM207" s="856"/>
      <c r="XCN207" s="856"/>
      <c r="XCO207" s="856"/>
      <c r="XCP207" s="856"/>
      <c r="XCQ207" s="856"/>
      <c r="XCR207" s="856"/>
      <c r="XCS207" s="856"/>
      <c r="XCT207" s="856"/>
      <c r="XCU207" s="856"/>
      <c r="XCV207" s="856"/>
      <c r="XCW207" s="856"/>
      <c r="XCX207" s="856"/>
      <c r="XCY207" s="856"/>
      <c r="XCZ207" s="856"/>
      <c r="XDA207" s="856"/>
      <c r="XDB207" s="856"/>
      <c r="XDC207" s="856"/>
      <c r="XDD207" s="856"/>
      <c r="XDE207" s="856"/>
      <c r="XDF207" s="856"/>
      <c r="XDG207" s="856"/>
      <c r="XDH207" s="856"/>
      <c r="XDI207" s="856"/>
      <c r="XDJ207" s="856"/>
      <c r="XDK207" s="856"/>
      <c r="XDL207" s="856"/>
      <c r="XDM207" s="856"/>
      <c r="XDN207" s="856"/>
      <c r="XDO207" s="856"/>
      <c r="XDP207" s="856"/>
      <c r="XDQ207" s="856"/>
      <c r="XDR207" s="856"/>
      <c r="XDS207" s="856"/>
      <c r="XDT207" s="856"/>
      <c r="XDU207" s="856"/>
      <c r="XDV207" s="856"/>
      <c r="XDW207" s="856"/>
      <c r="XDX207" s="856"/>
      <c r="XDY207" s="856"/>
      <c r="XDZ207" s="856"/>
      <c r="XEA207" s="856"/>
      <c r="XEB207" s="856"/>
      <c r="XEC207" s="856"/>
      <c r="XED207" s="856"/>
      <c r="XEE207" s="856"/>
      <c r="XEF207" s="856"/>
      <c r="XEG207" s="856"/>
      <c r="XEH207" s="856"/>
      <c r="XEI207" s="856"/>
      <c r="XEJ207" s="856"/>
      <c r="XEK207" s="856"/>
      <c r="XEL207" s="856"/>
      <c r="XEM207" s="856"/>
      <c r="XEN207" s="856"/>
      <c r="XEO207" s="856"/>
      <c r="XEP207" s="856"/>
      <c r="XEQ207" s="856"/>
      <c r="XER207" s="856"/>
      <c r="XES207" s="856"/>
      <c r="XET207" s="856"/>
      <c r="XEU207" s="856"/>
      <c r="XEV207" s="856"/>
      <c r="XEW207" s="856"/>
      <c r="XEX207" s="856"/>
      <c r="XEY207" s="856"/>
      <c r="XEZ207" s="856"/>
      <c r="XFA207" s="856"/>
      <c r="XFB207" s="856"/>
      <c r="XFC207" s="856"/>
      <c r="XFD207" s="856"/>
    </row>
    <row r="208" spans="1:16384" ht="13.5" x14ac:dyDescent="0.25">
      <c r="A208" s="820" t="s">
        <v>1377</v>
      </c>
      <c r="B208" s="857"/>
      <c r="C208" s="857"/>
      <c r="D208" s="857"/>
      <c r="E208" s="857"/>
      <c r="F208" s="857"/>
      <c r="G208" s="857"/>
      <c r="H208" s="857"/>
      <c r="I208" s="857"/>
      <c r="J208" s="857"/>
      <c r="K208" s="857"/>
      <c r="L208" s="857"/>
      <c r="M208" s="857"/>
      <c r="N208" s="857"/>
      <c r="O208" s="857"/>
      <c r="P208" s="857"/>
      <c r="Q208" s="857"/>
      <c r="R208" s="857"/>
      <c r="S208" s="857"/>
      <c r="T208" s="857"/>
      <c r="U208" s="857"/>
      <c r="V208" s="857"/>
      <c r="W208" s="857"/>
      <c r="X208" s="857"/>
      <c r="Y208" s="857"/>
      <c r="Z208" s="857"/>
      <c r="AA208" s="857"/>
      <c r="AB208" s="857"/>
      <c r="AC208" s="857"/>
      <c r="AD208" s="857"/>
      <c r="AE208" s="857"/>
      <c r="AF208" s="857"/>
      <c r="AG208" s="857"/>
      <c r="AH208" s="857"/>
      <c r="AI208" s="857"/>
      <c r="AJ208" s="857"/>
      <c r="AK208" s="857"/>
      <c r="AL208" s="857"/>
      <c r="AM208" s="857"/>
      <c r="AN208" s="857"/>
      <c r="AO208" s="857"/>
      <c r="AP208" s="857"/>
      <c r="AQ208" s="857"/>
      <c r="AR208" s="857"/>
      <c r="AS208" s="857"/>
      <c r="AT208" s="857"/>
      <c r="AU208" s="857"/>
      <c r="AV208" s="857"/>
      <c r="AW208" s="857"/>
      <c r="AX208" s="857"/>
      <c r="AY208" s="857"/>
      <c r="AZ208" s="570"/>
      <c r="BA208" s="570"/>
      <c r="BB208" s="570"/>
    </row>
    <row r="209" spans="1:16384" ht="63" customHeight="1" x14ac:dyDescent="0.25">
      <c r="A209" s="856" t="s">
        <v>1378</v>
      </c>
      <c r="B209" s="856"/>
      <c r="C209" s="856"/>
      <c r="D209" s="856"/>
      <c r="E209" s="856"/>
      <c r="F209" s="856"/>
      <c r="G209" s="856"/>
      <c r="H209" s="856"/>
      <c r="I209" s="856"/>
      <c r="J209" s="856"/>
      <c r="K209" s="856"/>
      <c r="L209" s="856"/>
      <c r="M209" s="856"/>
      <c r="N209" s="856"/>
      <c r="O209" s="856"/>
      <c r="P209" s="856"/>
      <c r="Q209" s="856"/>
      <c r="R209" s="856"/>
      <c r="S209" s="856"/>
      <c r="T209" s="856"/>
      <c r="U209" s="856"/>
      <c r="V209" s="856"/>
      <c r="W209" s="856"/>
      <c r="X209" s="856"/>
      <c r="Y209" s="856"/>
      <c r="Z209" s="856"/>
      <c r="AA209" s="856"/>
      <c r="AB209" s="856"/>
      <c r="AC209" s="856"/>
      <c r="AD209" s="856"/>
      <c r="AE209" s="856"/>
      <c r="AF209" s="856"/>
      <c r="AG209" s="856"/>
      <c r="AH209" s="856"/>
      <c r="AI209" s="856"/>
      <c r="AJ209" s="856"/>
      <c r="AK209" s="856"/>
      <c r="AL209" s="856"/>
      <c r="AM209" s="856"/>
      <c r="AN209" s="856"/>
      <c r="AO209" s="856"/>
      <c r="AP209" s="856"/>
      <c r="AQ209" s="856"/>
      <c r="AR209" s="856"/>
      <c r="AS209" s="856"/>
      <c r="AT209" s="856"/>
      <c r="AU209" s="856"/>
      <c r="AV209" s="856"/>
      <c r="AW209" s="856"/>
      <c r="AX209" s="856"/>
      <c r="AY209" s="856"/>
      <c r="AZ209" s="570"/>
      <c r="BA209" s="570"/>
      <c r="BB209" s="570"/>
    </row>
    <row r="210" spans="1:16384" ht="13.5" x14ac:dyDescent="0.25">
      <c r="A210" s="820" t="s">
        <v>1379</v>
      </c>
      <c r="B210" s="857"/>
      <c r="C210" s="857"/>
      <c r="D210" s="857"/>
      <c r="E210" s="857"/>
      <c r="F210" s="857"/>
      <c r="G210" s="857"/>
      <c r="H210" s="857"/>
      <c r="I210" s="857"/>
      <c r="J210" s="857"/>
      <c r="K210" s="857"/>
      <c r="L210" s="857"/>
      <c r="M210" s="857"/>
      <c r="N210" s="857"/>
      <c r="O210" s="857"/>
      <c r="P210" s="857"/>
      <c r="Q210" s="857"/>
      <c r="R210" s="857"/>
      <c r="S210" s="857"/>
      <c r="T210" s="857"/>
      <c r="U210" s="857"/>
      <c r="V210" s="857"/>
      <c r="W210" s="857"/>
      <c r="X210" s="857"/>
      <c r="Y210" s="857"/>
      <c r="Z210" s="857"/>
      <c r="AA210" s="857"/>
      <c r="AB210" s="857"/>
      <c r="AC210" s="857"/>
      <c r="AD210" s="857"/>
      <c r="AE210" s="857"/>
      <c r="AF210" s="857"/>
      <c r="AG210" s="857"/>
      <c r="AH210" s="857"/>
      <c r="AI210" s="857"/>
      <c r="AJ210" s="857"/>
      <c r="AK210" s="857"/>
      <c r="AL210" s="857"/>
      <c r="AM210" s="857"/>
      <c r="AN210" s="857"/>
      <c r="AO210" s="857"/>
      <c r="AP210" s="857"/>
      <c r="AQ210" s="857"/>
      <c r="AR210" s="857"/>
      <c r="AS210" s="857"/>
      <c r="AT210" s="857"/>
      <c r="AU210" s="857"/>
      <c r="AV210" s="857"/>
      <c r="AW210" s="857"/>
      <c r="AX210" s="857"/>
      <c r="AY210" s="857"/>
      <c r="AZ210" s="570"/>
      <c r="BA210" s="570"/>
      <c r="BB210" s="570"/>
    </row>
    <row r="211" spans="1:16384" ht="25.5" customHeight="1" x14ac:dyDescent="0.25">
      <c r="A211" s="856" t="s">
        <v>1380</v>
      </c>
      <c r="B211" s="856"/>
      <c r="C211" s="856"/>
      <c r="D211" s="856"/>
      <c r="E211" s="856"/>
      <c r="F211" s="856"/>
      <c r="G211" s="856"/>
      <c r="H211" s="856"/>
      <c r="I211" s="856"/>
      <c r="J211" s="856"/>
      <c r="K211" s="856"/>
      <c r="L211" s="856"/>
      <c r="M211" s="856"/>
      <c r="N211" s="856"/>
      <c r="O211" s="856"/>
      <c r="P211" s="856"/>
      <c r="Q211" s="856"/>
      <c r="R211" s="856"/>
      <c r="S211" s="856"/>
      <c r="T211" s="856"/>
      <c r="U211" s="856"/>
      <c r="V211" s="856"/>
      <c r="W211" s="856"/>
      <c r="X211" s="856"/>
      <c r="Y211" s="856"/>
      <c r="Z211" s="856"/>
      <c r="AA211" s="856"/>
      <c r="AB211" s="856"/>
      <c r="AC211" s="856"/>
      <c r="AD211" s="856"/>
      <c r="AE211" s="856"/>
      <c r="AF211" s="856"/>
      <c r="AG211" s="856"/>
      <c r="AH211" s="856"/>
      <c r="AI211" s="856"/>
      <c r="AJ211" s="856"/>
      <c r="AK211" s="856"/>
      <c r="AL211" s="856"/>
      <c r="AM211" s="856"/>
      <c r="AN211" s="856"/>
      <c r="AO211" s="856"/>
      <c r="AP211" s="856"/>
      <c r="AQ211" s="856"/>
      <c r="AR211" s="856"/>
      <c r="AS211" s="856"/>
      <c r="AT211" s="856"/>
      <c r="AU211" s="856"/>
      <c r="AV211" s="856"/>
      <c r="AW211" s="856"/>
      <c r="AX211" s="856"/>
      <c r="AY211" s="856"/>
      <c r="AZ211" s="570"/>
      <c r="BA211" s="570"/>
      <c r="BB211" s="570"/>
    </row>
    <row r="212" spans="1:16384" ht="13.5" x14ac:dyDescent="0.25">
      <c r="A212" s="820" t="s">
        <v>1381</v>
      </c>
      <c r="B212" s="857"/>
      <c r="C212" s="857"/>
      <c r="D212" s="857"/>
      <c r="E212" s="857"/>
      <c r="F212" s="857"/>
      <c r="G212" s="857"/>
      <c r="H212" s="857"/>
      <c r="I212" s="857"/>
      <c r="J212" s="857"/>
      <c r="K212" s="857"/>
      <c r="L212" s="857"/>
      <c r="M212" s="857"/>
      <c r="N212" s="857"/>
      <c r="O212" s="857"/>
      <c r="P212" s="857"/>
      <c r="Q212" s="857"/>
      <c r="R212" s="857"/>
      <c r="S212" s="857"/>
      <c r="T212" s="857"/>
      <c r="U212" s="857"/>
      <c r="V212" s="857"/>
      <c r="W212" s="857"/>
      <c r="X212" s="857"/>
      <c r="Y212" s="857"/>
      <c r="Z212" s="857"/>
      <c r="AA212" s="857"/>
      <c r="AB212" s="857"/>
      <c r="AC212" s="857"/>
      <c r="AD212" s="857"/>
      <c r="AE212" s="857"/>
      <c r="AF212" s="857"/>
      <c r="AG212" s="857"/>
      <c r="AH212" s="857"/>
      <c r="AI212" s="857"/>
      <c r="AJ212" s="857"/>
      <c r="AK212" s="857"/>
      <c r="AL212" s="857"/>
      <c r="AM212" s="857"/>
      <c r="AN212" s="857"/>
      <c r="AO212" s="857"/>
      <c r="AP212" s="857"/>
      <c r="AQ212" s="857"/>
      <c r="AR212" s="857"/>
      <c r="AS212" s="857"/>
      <c r="AT212" s="857"/>
      <c r="AU212" s="857"/>
      <c r="AV212" s="857"/>
      <c r="AW212" s="857"/>
      <c r="AX212" s="857"/>
      <c r="AY212" s="857"/>
      <c r="AZ212" s="570"/>
      <c r="BA212" s="570"/>
      <c r="BB212" s="570"/>
    </row>
    <row r="213" spans="1:16384" ht="143.25" customHeight="1" x14ac:dyDescent="0.25">
      <c r="A213" s="856" t="s">
        <v>1382</v>
      </c>
      <c r="B213" s="856"/>
      <c r="C213" s="856"/>
      <c r="D213" s="856"/>
      <c r="E213" s="856"/>
      <c r="F213" s="856"/>
      <c r="G213" s="856"/>
      <c r="H213" s="856"/>
      <c r="I213" s="856"/>
      <c r="J213" s="856"/>
      <c r="K213" s="856"/>
      <c r="L213" s="856"/>
      <c r="M213" s="856"/>
      <c r="N213" s="856"/>
      <c r="O213" s="856"/>
      <c r="P213" s="856"/>
      <c r="Q213" s="856"/>
      <c r="R213" s="856"/>
      <c r="S213" s="856"/>
      <c r="T213" s="856"/>
      <c r="U213" s="856"/>
      <c r="V213" s="856"/>
      <c r="W213" s="856"/>
      <c r="X213" s="856"/>
      <c r="Y213" s="856"/>
      <c r="Z213" s="856"/>
      <c r="AA213" s="856"/>
      <c r="AB213" s="856"/>
      <c r="AC213" s="856"/>
      <c r="AD213" s="856"/>
      <c r="AE213" s="856"/>
      <c r="AF213" s="856"/>
      <c r="AG213" s="856"/>
      <c r="AH213" s="856"/>
      <c r="AI213" s="856"/>
      <c r="AJ213" s="856"/>
      <c r="AK213" s="856"/>
      <c r="AL213" s="856"/>
      <c r="AM213" s="856"/>
      <c r="AN213" s="856"/>
      <c r="AO213" s="856"/>
      <c r="AP213" s="856"/>
      <c r="AQ213" s="856"/>
      <c r="AR213" s="856"/>
      <c r="AS213" s="856"/>
      <c r="AT213" s="856"/>
      <c r="AU213" s="856"/>
      <c r="AV213" s="856"/>
      <c r="AW213" s="856"/>
      <c r="AX213" s="856"/>
      <c r="AY213" s="856"/>
      <c r="AZ213" s="578"/>
      <c r="BA213" s="578"/>
      <c r="BB213" s="578"/>
      <c r="BC213" s="578"/>
      <c r="BD213" s="578"/>
      <c r="BE213" s="578"/>
      <c r="BF213" s="578"/>
      <c r="BG213" s="578"/>
      <c r="BH213" s="578"/>
      <c r="BI213" s="578"/>
      <c r="BJ213" s="578"/>
      <c r="BK213" s="578"/>
      <c r="BL213" s="578"/>
      <c r="BM213" s="578"/>
      <c r="BN213" s="578"/>
      <c r="BO213" s="578"/>
      <c r="BP213" s="578"/>
      <c r="BQ213" s="578"/>
      <c r="BR213" s="578"/>
      <c r="BS213" s="578"/>
      <c r="BT213" s="578"/>
      <c r="BU213" s="578"/>
      <c r="BV213" s="578"/>
      <c r="BW213" s="578"/>
      <c r="BX213" s="578"/>
      <c r="BY213" s="578"/>
      <c r="BZ213" s="578"/>
      <c r="CA213" s="578"/>
      <c r="CB213" s="578"/>
      <c r="CC213" s="578"/>
      <c r="CD213" s="578"/>
      <c r="CE213" s="578"/>
      <c r="CF213" s="578"/>
      <c r="CG213" s="578"/>
      <c r="CH213" s="578"/>
      <c r="CI213" s="578"/>
      <c r="CJ213" s="578"/>
      <c r="CK213" s="578"/>
      <c r="CL213" s="578"/>
      <c r="CM213" s="578"/>
      <c r="CN213" s="578"/>
      <c r="CO213" s="578"/>
      <c r="CP213" s="578"/>
      <c r="CQ213" s="578"/>
      <c r="CR213" s="578"/>
      <c r="CS213" s="578"/>
      <c r="CT213" s="578"/>
      <c r="CU213" s="578"/>
      <c r="CV213" s="578"/>
      <c r="CW213" s="578"/>
      <c r="CX213" s="578"/>
      <c r="CY213" s="856"/>
      <c r="CZ213" s="856"/>
      <c r="DA213" s="856"/>
      <c r="DB213" s="856"/>
      <c r="DC213" s="856"/>
      <c r="DD213" s="856"/>
      <c r="DE213" s="856"/>
      <c r="DF213" s="856"/>
      <c r="DG213" s="856"/>
      <c r="DH213" s="856"/>
      <c r="DI213" s="856"/>
      <c r="DJ213" s="856"/>
      <c r="DK213" s="856"/>
      <c r="DL213" s="856"/>
      <c r="DM213" s="856"/>
      <c r="DN213" s="856"/>
      <c r="DO213" s="856"/>
      <c r="DP213" s="856"/>
      <c r="DQ213" s="856"/>
      <c r="DR213" s="856"/>
      <c r="DS213" s="856"/>
      <c r="DT213" s="856"/>
      <c r="DU213" s="856"/>
      <c r="DV213" s="856"/>
      <c r="DW213" s="856"/>
      <c r="DX213" s="856"/>
      <c r="DY213" s="856"/>
      <c r="DZ213" s="856"/>
      <c r="EA213" s="856"/>
      <c r="EB213" s="856"/>
      <c r="EC213" s="856"/>
      <c r="ED213" s="856"/>
      <c r="EE213" s="856"/>
      <c r="EF213" s="856"/>
      <c r="EG213" s="856"/>
      <c r="EH213" s="856"/>
      <c r="EI213" s="856"/>
      <c r="EJ213" s="856"/>
      <c r="EK213" s="856"/>
      <c r="EL213" s="856"/>
      <c r="EM213" s="856"/>
      <c r="EN213" s="856"/>
      <c r="EO213" s="856"/>
      <c r="EP213" s="856"/>
      <c r="EQ213" s="856"/>
      <c r="ER213" s="856"/>
      <c r="ES213" s="856"/>
      <c r="ET213" s="856"/>
      <c r="EU213" s="856"/>
      <c r="EV213" s="856"/>
      <c r="EW213" s="856"/>
      <c r="EX213" s="856"/>
      <c r="EY213" s="856"/>
      <c r="EZ213" s="856"/>
      <c r="FA213" s="856"/>
      <c r="FB213" s="856"/>
      <c r="FC213" s="856"/>
      <c r="FD213" s="856"/>
      <c r="FE213" s="856"/>
      <c r="FF213" s="856"/>
      <c r="FG213" s="856"/>
      <c r="FH213" s="856"/>
      <c r="FI213" s="856"/>
      <c r="FJ213" s="856"/>
      <c r="FK213" s="856"/>
      <c r="FL213" s="856"/>
      <c r="FM213" s="856"/>
      <c r="FN213" s="856"/>
      <c r="FO213" s="856"/>
      <c r="FP213" s="856"/>
      <c r="FQ213" s="856"/>
      <c r="FR213" s="856"/>
      <c r="FS213" s="856"/>
      <c r="FT213" s="856"/>
      <c r="FU213" s="856"/>
      <c r="FV213" s="856"/>
      <c r="FW213" s="856"/>
      <c r="FX213" s="856"/>
      <c r="FY213" s="856"/>
      <c r="FZ213" s="856"/>
      <c r="GA213" s="856"/>
      <c r="GB213" s="856"/>
      <c r="GC213" s="856"/>
      <c r="GD213" s="856"/>
      <c r="GE213" s="856"/>
      <c r="GF213" s="856"/>
      <c r="GG213" s="856"/>
      <c r="GH213" s="856"/>
      <c r="GI213" s="856"/>
      <c r="GJ213" s="856"/>
      <c r="GK213" s="856"/>
      <c r="GL213" s="856"/>
      <c r="GM213" s="856"/>
      <c r="GN213" s="856"/>
      <c r="GO213" s="856"/>
      <c r="GP213" s="856"/>
      <c r="GQ213" s="856"/>
      <c r="GR213" s="856"/>
      <c r="GS213" s="856"/>
      <c r="GT213" s="856"/>
      <c r="GU213" s="856"/>
      <c r="GV213" s="856"/>
      <c r="GW213" s="856"/>
      <c r="GX213" s="856"/>
      <c r="GY213" s="856"/>
      <c r="GZ213" s="856"/>
      <c r="HA213" s="856"/>
      <c r="HB213" s="856"/>
      <c r="HC213" s="856"/>
      <c r="HD213" s="856"/>
      <c r="HE213" s="856"/>
      <c r="HF213" s="856"/>
      <c r="HG213" s="856"/>
      <c r="HH213" s="856"/>
      <c r="HI213" s="856"/>
      <c r="HJ213" s="856"/>
      <c r="HK213" s="856"/>
      <c r="HL213" s="856"/>
      <c r="HM213" s="856"/>
      <c r="HN213" s="856"/>
      <c r="HO213" s="856"/>
      <c r="HP213" s="856"/>
      <c r="HQ213" s="856"/>
      <c r="HR213" s="856"/>
      <c r="HS213" s="856"/>
      <c r="HT213" s="856"/>
      <c r="HU213" s="856"/>
      <c r="HV213" s="856"/>
      <c r="HW213" s="856"/>
      <c r="HX213" s="856"/>
      <c r="HY213" s="856"/>
      <c r="HZ213" s="856"/>
      <c r="IA213" s="856"/>
      <c r="IB213" s="856"/>
      <c r="IC213" s="856"/>
      <c r="ID213" s="856"/>
      <c r="IE213" s="856"/>
      <c r="IF213" s="856"/>
      <c r="IG213" s="856"/>
      <c r="IH213" s="856"/>
      <c r="II213" s="856"/>
      <c r="IJ213" s="856"/>
      <c r="IK213" s="856"/>
      <c r="IL213" s="856"/>
      <c r="IM213" s="856"/>
      <c r="IN213" s="856"/>
      <c r="IO213" s="856"/>
      <c r="IP213" s="856"/>
      <c r="IQ213" s="856"/>
      <c r="IR213" s="856"/>
      <c r="IS213" s="856"/>
      <c r="IT213" s="856"/>
      <c r="IU213" s="856"/>
      <c r="IV213" s="856"/>
      <c r="IW213" s="856"/>
      <c r="IX213" s="856"/>
      <c r="IY213" s="856"/>
      <c r="IZ213" s="856"/>
      <c r="JA213" s="856"/>
      <c r="JB213" s="856"/>
      <c r="JC213" s="856"/>
      <c r="JD213" s="856"/>
      <c r="JE213" s="856"/>
      <c r="JF213" s="856"/>
      <c r="JG213" s="856"/>
      <c r="JH213" s="856"/>
      <c r="JI213" s="856"/>
      <c r="JJ213" s="856"/>
      <c r="JK213" s="856"/>
      <c r="JL213" s="856"/>
      <c r="JM213" s="856"/>
      <c r="JN213" s="856"/>
      <c r="JO213" s="856"/>
      <c r="JP213" s="856"/>
      <c r="JQ213" s="856"/>
      <c r="JR213" s="856"/>
      <c r="JS213" s="856"/>
      <c r="JT213" s="856"/>
      <c r="JU213" s="856"/>
      <c r="JV213" s="856"/>
      <c r="JW213" s="856"/>
      <c r="JX213" s="856"/>
      <c r="JY213" s="856"/>
      <c r="JZ213" s="856"/>
      <c r="KA213" s="856"/>
      <c r="KB213" s="856"/>
      <c r="KC213" s="856"/>
      <c r="KD213" s="856"/>
      <c r="KE213" s="856"/>
      <c r="KF213" s="856"/>
      <c r="KG213" s="856"/>
      <c r="KH213" s="856"/>
      <c r="KI213" s="856"/>
      <c r="KJ213" s="856"/>
      <c r="KK213" s="856"/>
      <c r="KL213" s="856"/>
      <c r="KM213" s="856"/>
      <c r="KN213" s="856"/>
      <c r="KO213" s="856"/>
      <c r="KP213" s="856"/>
      <c r="KQ213" s="856"/>
      <c r="KR213" s="856"/>
      <c r="KS213" s="856"/>
      <c r="KT213" s="856"/>
      <c r="KU213" s="856"/>
      <c r="KV213" s="856"/>
      <c r="KW213" s="856"/>
      <c r="KX213" s="856"/>
      <c r="KY213" s="856"/>
      <c r="KZ213" s="856"/>
      <c r="LA213" s="856"/>
      <c r="LB213" s="856"/>
      <c r="LC213" s="856"/>
      <c r="LD213" s="856"/>
      <c r="LE213" s="856"/>
      <c r="LF213" s="856"/>
      <c r="LG213" s="856"/>
      <c r="LH213" s="856"/>
      <c r="LI213" s="856"/>
      <c r="LJ213" s="856"/>
      <c r="LK213" s="856"/>
      <c r="LL213" s="856"/>
      <c r="LM213" s="856"/>
      <c r="LN213" s="856"/>
      <c r="LO213" s="856"/>
      <c r="LP213" s="856"/>
      <c r="LQ213" s="856"/>
      <c r="LR213" s="856"/>
      <c r="LS213" s="856"/>
      <c r="LT213" s="856"/>
      <c r="LU213" s="856"/>
      <c r="LV213" s="856"/>
      <c r="LW213" s="856"/>
      <c r="LX213" s="856"/>
      <c r="LY213" s="856"/>
      <c r="LZ213" s="856"/>
      <c r="MA213" s="856"/>
      <c r="MB213" s="856"/>
      <c r="MC213" s="856"/>
      <c r="MD213" s="856"/>
      <c r="ME213" s="856"/>
      <c r="MF213" s="856"/>
      <c r="MG213" s="856"/>
      <c r="MH213" s="856"/>
      <c r="MI213" s="856"/>
      <c r="MJ213" s="856"/>
      <c r="MK213" s="856"/>
      <c r="ML213" s="856"/>
      <c r="MM213" s="856"/>
      <c r="MN213" s="856"/>
      <c r="MO213" s="856"/>
      <c r="MP213" s="856"/>
      <c r="MQ213" s="856"/>
      <c r="MR213" s="856"/>
      <c r="MS213" s="856"/>
      <c r="MT213" s="856"/>
      <c r="MU213" s="856"/>
      <c r="MV213" s="856"/>
      <c r="MW213" s="856"/>
      <c r="MX213" s="856"/>
      <c r="MY213" s="856"/>
      <c r="MZ213" s="856"/>
      <c r="NA213" s="856"/>
      <c r="NB213" s="856"/>
      <c r="NC213" s="856"/>
      <c r="ND213" s="856"/>
      <c r="NE213" s="856"/>
      <c r="NF213" s="856"/>
      <c r="NG213" s="856"/>
      <c r="NH213" s="856"/>
      <c r="NI213" s="856"/>
      <c r="NJ213" s="856"/>
      <c r="NK213" s="856"/>
      <c r="NL213" s="856"/>
      <c r="NM213" s="856"/>
      <c r="NN213" s="856"/>
      <c r="NO213" s="856"/>
      <c r="NP213" s="856"/>
      <c r="NQ213" s="856"/>
      <c r="NR213" s="856"/>
      <c r="NS213" s="856"/>
      <c r="NT213" s="856"/>
      <c r="NU213" s="856"/>
      <c r="NV213" s="856"/>
      <c r="NW213" s="856"/>
      <c r="NX213" s="856"/>
      <c r="NY213" s="856"/>
      <c r="NZ213" s="856"/>
      <c r="OA213" s="856"/>
      <c r="OB213" s="856"/>
      <c r="OC213" s="856"/>
      <c r="OD213" s="856"/>
      <c r="OE213" s="856"/>
      <c r="OF213" s="856"/>
      <c r="OG213" s="856"/>
      <c r="OH213" s="856"/>
      <c r="OI213" s="856"/>
      <c r="OJ213" s="856"/>
      <c r="OK213" s="856"/>
      <c r="OL213" s="856"/>
      <c r="OM213" s="856"/>
      <c r="ON213" s="856"/>
      <c r="OO213" s="856"/>
      <c r="OP213" s="856"/>
      <c r="OQ213" s="856"/>
      <c r="OR213" s="856"/>
      <c r="OS213" s="856"/>
      <c r="OT213" s="856"/>
      <c r="OU213" s="856"/>
      <c r="OV213" s="856"/>
      <c r="OW213" s="856"/>
      <c r="OX213" s="856"/>
      <c r="OY213" s="856"/>
      <c r="OZ213" s="856"/>
      <c r="PA213" s="856"/>
      <c r="PB213" s="856"/>
      <c r="PC213" s="856"/>
      <c r="PD213" s="856"/>
      <c r="PE213" s="856"/>
      <c r="PF213" s="856"/>
      <c r="PG213" s="856"/>
      <c r="PH213" s="856"/>
      <c r="PI213" s="856"/>
      <c r="PJ213" s="856"/>
      <c r="PK213" s="856"/>
      <c r="PL213" s="856"/>
      <c r="PM213" s="856"/>
      <c r="PN213" s="856"/>
      <c r="PO213" s="856"/>
      <c r="PP213" s="856"/>
      <c r="PQ213" s="856"/>
      <c r="PR213" s="856"/>
      <c r="PS213" s="856"/>
      <c r="PT213" s="856"/>
      <c r="PU213" s="856"/>
      <c r="PV213" s="856"/>
      <c r="PW213" s="856"/>
      <c r="PX213" s="856"/>
      <c r="PY213" s="856"/>
      <c r="PZ213" s="856"/>
      <c r="QA213" s="856"/>
      <c r="QB213" s="856"/>
      <c r="QC213" s="856"/>
      <c r="QD213" s="856"/>
      <c r="QE213" s="856"/>
      <c r="QF213" s="856"/>
      <c r="QG213" s="856"/>
      <c r="QH213" s="856"/>
      <c r="QI213" s="856"/>
      <c r="QJ213" s="856"/>
      <c r="QK213" s="856"/>
      <c r="QL213" s="856"/>
      <c r="QM213" s="856"/>
      <c r="QN213" s="856"/>
      <c r="QO213" s="856"/>
      <c r="QP213" s="856"/>
      <c r="QQ213" s="856"/>
      <c r="QR213" s="856"/>
      <c r="QS213" s="856"/>
      <c r="QT213" s="856"/>
      <c r="QU213" s="856"/>
      <c r="QV213" s="856"/>
      <c r="QW213" s="856"/>
      <c r="QX213" s="856"/>
      <c r="QY213" s="856"/>
      <c r="QZ213" s="856"/>
      <c r="RA213" s="856"/>
      <c r="RB213" s="856"/>
      <c r="RC213" s="856"/>
      <c r="RD213" s="856"/>
      <c r="RE213" s="856"/>
      <c r="RF213" s="856"/>
      <c r="RG213" s="856"/>
      <c r="RH213" s="856"/>
      <c r="RI213" s="856"/>
      <c r="RJ213" s="856"/>
      <c r="RK213" s="856"/>
      <c r="RL213" s="856"/>
      <c r="RM213" s="856"/>
      <c r="RN213" s="856"/>
      <c r="RO213" s="856"/>
      <c r="RP213" s="856"/>
      <c r="RQ213" s="856"/>
      <c r="RR213" s="856"/>
      <c r="RS213" s="856"/>
      <c r="RT213" s="856"/>
      <c r="RU213" s="856"/>
      <c r="RV213" s="856"/>
      <c r="RW213" s="856"/>
      <c r="RX213" s="856"/>
      <c r="RY213" s="856"/>
      <c r="RZ213" s="856"/>
      <c r="SA213" s="856"/>
      <c r="SB213" s="856"/>
      <c r="SC213" s="856"/>
      <c r="SD213" s="856"/>
      <c r="SE213" s="856"/>
      <c r="SF213" s="856"/>
      <c r="SG213" s="856"/>
      <c r="SH213" s="856"/>
      <c r="SI213" s="856"/>
      <c r="SJ213" s="856"/>
      <c r="SK213" s="856"/>
      <c r="SL213" s="856"/>
      <c r="SM213" s="856"/>
      <c r="SN213" s="856"/>
      <c r="SO213" s="856"/>
      <c r="SP213" s="856"/>
      <c r="SQ213" s="856"/>
      <c r="SR213" s="856"/>
      <c r="SS213" s="856"/>
      <c r="ST213" s="856"/>
      <c r="SU213" s="856"/>
      <c r="SV213" s="856"/>
      <c r="SW213" s="856"/>
      <c r="SX213" s="856"/>
      <c r="SY213" s="856"/>
      <c r="SZ213" s="856"/>
      <c r="TA213" s="856"/>
      <c r="TB213" s="856"/>
      <c r="TC213" s="856"/>
      <c r="TD213" s="856"/>
      <c r="TE213" s="856"/>
      <c r="TF213" s="856"/>
      <c r="TG213" s="856"/>
      <c r="TH213" s="856"/>
      <c r="TI213" s="856"/>
      <c r="TJ213" s="856"/>
      <c r="TK213" s="856"/>
      <c r="TL213" s="856"/>
      <c r="TM213" s="856"/>
      <c r="TN213" s="856"/>
      <c r="TO213" s="856"/>
      <c r="TP213" s="856"/>
      <c r="TQ213" s="856"/>
      <c r="TR213" s="856"/>
      <c r="TS213" s="856"/>
      <c r="TT213" s="856"/>
      <c r="TU213" s="856"/>
      <c r="TV213" s="856"/>
      <c r="TW213" s="856"/>
      <c r="TX213" s="856"/>
      <c r="TY213" s="856"/>
      <c r="TZ213" s="856"/>
      <c r="UA213" s="856"/>
      <c r="UB213" s="856"/>
      <c r="UC213" s="856"/>
      <c r="UD213" s="856"/>
      <c r="UE213" s="856"/>
      <c r="UF213" s="856"/>
      <c r="UG213" s="856"/>
      <c r="UH213" s="856"/>
      <c r="UI213" s="856"/>
      <c r="UJ213" s="856"/>
      <c r="UK213" s="856"/>
      <c r="UL213" s="856"/>
      <c r="UM213" s="856"/>
      <c r="UN213" s="856"/>
      <c r="UO213" s="856"/>
      <c r="UP213" s="856"/>
      <c r="UQ213" s="856"/>
      <c r="UR213" s="856"/>
      <c r="US213" s="856"/>
      <c r="UT213" s="856"/>
      <c r="UU213" s="856"/>
      <c r="UV213" s="856"/>
      <c r="UW213" s="856"/>
      <c r="UX213" s="856"/>
      <c r="UY213" s="856"/>
      <c r="UZ213" s="856"/>
      <c r="VA213" s="856"/>
      <c r="VB213" s="856"/>
      <c r="VC213" s="856"/>
      <c r="VD213" s="856"/>
      <c r="VE213" s="856"/>
      <c r="VF213" s="856"/>
      <c r="VG213" s="856"/>
      <c r="VH213" s="856"/>
      <c r="VI213" s="856"/>
      <c r="VJ213" s="856"/>
      <c r="VK213" s="856"/>
      <c r="VL213" s="856"/>
      <c r="VM213" s="856"/>
      <c r="VN213" s="856"/>
      <c r="VO213" s="856"/>
      <c r="VP213" s="856"/>
      <c r="VQ213" s="856"/>
      <c r="VR213" s="856"/>
      <c r="VS213" s="856"/>
      <c r="VT213" s="856"/>
      <c r="VU213" s="856"/>
      <c r="VV213" s="856"/>
      <c r="VW213" s="856"/>
      <c r="VX213" s="856"/>
      <c r="VY213" s="856"/>
      <c r="VZ213" s="856"/>
      <c r="WA213" s="856"/>
      <c r="WB213" s="856"/>
      <c r="WC213" s="856"/>
      <c r="WD213" s="856"/>
      <c r="WE213" s="856"/>
      <c r="WF213" s="856"/>
      <c r="WG213" s="856"/>
      <c r="WH213" s="856"/>
      <c r="WI213" s="856"/>
      <c r="WJ213" s="856"/>
      <c r="WK213" s="856"/>
      <c r="WL213" s="856"/>
      <c r="WM213" s="856"/>
      <c r="WN213" s="856"/>
      <c r="WO213" s="856"/>
      <c r="WP213" s="856"/>
      <c r="WQ213" s="856"/>
      <c r="WR213" s="856"/>
      <c r="WS213" s="856"/>
      <c r="WT213" s="856"/>
      <c r="WU213" s="856"/>
      <c r="WV213" s="856"/>
      <c r="WW213" s="856"/>
      <c r="WX213" s="856"/>
      <c r="WY213" s="856"/>
      <c r="WZ213" s="856"/>
      <c r="XA213" s="856"/>
      <c r="XB213" s="856"/>
      <c r="XC213" s="856"/>
      <c r="XD213" s="856"/>
      <c r="XE213" s="856"/>
      <c r="XF213" s="856"/>
      <c r="XG213" s="856"/>
      <c r="XH213" s="856"/>
      <c r="XI213" s="856"/>
      <c r="XJ213" s="856"/>
      <c r="XK213" s="856"/>
      <c r="XL213" s="856"/>
      <c r="XM213" s="856"/>
      <c r="XN213" s="856"/>
      <c r="XO213" s="856"/>
      <c r="XP213" s="856"/>
      <c r="XQ213" s="856"/>
      <c r="XR213" s="856"/>
      <c r="XS213" s="856"/>
      <c r="XT213" s="856"/>
      <c r="XU213" s="856"/>
      <c r="XV213" s="856"/>
      <c r="XW213" s="856"/>
      <c r="XX213" s="856"/>
      <c r="XY213" s="856"/>
      <c r="XZ213" s="856"/>
      <c r="YA213" s="856"/>
      <c r="YB213" s="856"/>
      <c r="YC213" s="856"/>
      <c r="YD213" s="856"/>
      <c r="YE213" s="856"/>
      <c r="YF213" s="856"/>
      <c r="YG213" s="856"/>
      <c r="YH213" s="856"/>
      <c r="YI213" s="856"/>
      <c r="YJ213" s="856"/>
      <c r="YK213" s="856"/>
      <c r="YL213" s="856"/>
      <c r="YM213" s="856"/>
      <c r="YN213" s="856"/>
      <c r="YO213" s="856"/>
      <c r="YP213" s="856"/>
      <c r="YQ213" s="856"/>
      <c r="YR213" s="856"/>
      <c r="YS213" s="856"/>
      <c r="YT213" s="856"/>
      <c r="YU213" s="856"/>
      <c r="YV213" s="856"/>
      <c r="YW213" s="856"/>
      <c r="YX213" s="856"/>
      <c r="YY213" s="856"/>
      <c r="YZ213" s="856"/>
      <c r="ZA213" s="856"/>
      <c r="ZB213" s="856"/>
      <c r="ZC213" s="856"/>
      <c r="ZD213" s="856"/>
      <c r="ZE213" s="856"/>
      <c r="ZF213" s="856"/>
      <c r="ZG213" s="856"/>
      <c r="ZH213" s="856"/>
      <c r="ZI213" s="856"/>
      <c r="ZJ213" s="856"/>
      <c r="ZK213" s="856"/>
      <c r="ZL213" s="856"/>
      <c r="ZM213" s="856"/>
      <c r="ZN213" s="856"/>
      <c r="ZO213" s="856"/>
      <c r="ZP213" s="856"/>
      <c r="ZQ213" s="856"/>
      <c r="ZR213" s="856"/>
      <c r="ZS213" s="856"/>
      <c r="ZT213" s="856"/>
      <c r="ZU213" s="856"/>
      <c r="ZV213" s="856"/>
      <c r="ZW213" s="856"/>
      <c r="ZX213" s="856"/>
      <c r="ZY213" s="856"/>
      <c r="ZZ213" s="856"/>
      <c r="AAA213" s="856"/>
      <c r="AAB213" s="856"/>
      <c r="AAC213" s="856"/>
      <c r="AAD213" s="856"/>
      <c r="AAE213" s="856"/>
      <c r="AAF213" s="856"/>
      <c r="AAG213" s="856"/>
      <c r="AAH213" s="856"/>
      <c r="AAI213" s="856"/>
      <c r="AAJ213" s="856"/>
      <c r="AAK213" s="856"/>
      <c r="AAL213" s="856"/>
      <c r="AAM213" s="856"/>
      <c r="AAN213" s="856"/>
      <c r="AAO213" s="856"/>
      <c r="AAP213" s="856"/>
      <c r="AAQ213" s="856"/>
      <c r="AAR213" s="856"/>
      <c r="AAS213" s="856"/>
      <c r="AAT213" s="856"/>
      <c r="AAU213" s="856"/>
      <c r="AAV213" s="856"/>
      <c r="AAW213" s="856"/>
      <c r="AAX213" s="856"/>
      <c r="AAY213" s="856"/>
      <c r="AAZ213" s="856"/>
      <c r="ABA213" s="856"/>
      <c r="ABB213" s="856"/>
      <c r="ABC213" s="856"/>
      <c r="ABD213" s="856"/>
      <c r="ABE213" s="856"/>
      <c r="ABF213" s="856"/>
      <c r="ABG213" s="856"/>
      <c r="ABH213" s="856"/>
      <c r="ABI213" s="856"/>
      <c r="ABJ213" s="856"/>
      <c r="ABK213" s="856"/>
      <c r="ABL213" s="856"/>
      <c r="ABM213" s="856"/>
      <c r="ABN213" s="856"/>
      <c r="ABO213" s="856"/>
      <c r="ABP213" s="856"/>
      <c r="ABQ213" s="856"/>
      <c r="ABR213" s="856"/>
      <c r="ABS213" s="856"/>
      <c r="ABT213" s="856"/>
      <c r="ABU213" s="856"/>
      <c r="ABV213" s="856"/>
      <c r="ABW213" s="856"/>
      <c r="ABX213" s="856"/>
      <c r="ABY213" s="856"/>
      <c r="ABZ213" s="856"/>
      <c r="ACA213" s="856"/>
      <c r="ACB213" s="856"/>
      <c r="ACC213" s="856"/>
      <c r="ACD213" s="856"/>
      <c r="ACE213" s="856"/>
      <c r="ACF213" s="856"/>
      <c r="ACG213" s="856"/>
      <c r="ACH213" s="856"/>
      <c r="ACI213" s="856"/>
      <c r="ACJ213" s="856"/>
      <c r="ACK213" s="856"/>
      <c r="ACL213" s="856"/>
      <c r="ACM213" s="856"/>
      <c r="ACN213" s="856"/>
      <c r="ACO213" s="856"/>
      <c r="ACP213" s="856"/>
      <c r="ACQ213" s="856"/>
      <c r="ACR213" s="856"/>
      <c r="ACS213" s="856"/>
      <c r="ACT213" s="856"/>
      <c r="ACU213" s="856"/>
      <c r="ACV213" s="856"/>
      <c r="ACW213" s="856"/>
      <c r="ACX213" s="856"/>
      <c r="ACY213" s="856"/>
      <c r="ACZ213" s="856"/>
      <c r="ADA213" s="856"/>
      <c r="ADB213" s="856"/>
      <c r="ADC213" s="856"/>
      <c r="ADD213" s="856"/>
      <c r="ADE213" s="856"/>
      <c r="ADF213" s="856"/>
      <c r="ADG213" s="856"/>
      <c r="ADH213" s="856"/>
      <c r="ADI213" s="856"/>
      <c r="ADJ213" s="856"/>
      <c r="ADK213" s="856"/>
      <c r="ADL213" s="856"/>
      <c r="ADM213" s="856"/>
      <c r="ADN213" s="856"/>
      <c r="ADO213" s="856"/>
      <c r="ADP213" s="856"/>
      <c r="ADQ213" s="856"/>
      <c r="ADR213" s="856"/>
      <c r="ADS213" s="856"/>
      <c r="ADT213" s="856"/>
      <c r="ADU213" s="856"/>
      <c r="ADV213" s="856"/>
      <c r="ADW213" s="856"/>
      <c r="ADX213" s="856"/>
      <c r="ADY213" s="856"/>
      <c r="ADZ213" s="856"/>
      <c r="AEA213" s="856"/>
      <c r="AEB213" s="856"/>
      <c r="AEC213" s="856"/>
      <c r="AED213" s="856"/>
      <c r="AEE213" s="856"/>
      <c r="AEF213" s="856"/>
      <c r="AEG213" s="856"/>
      <c r="AEH213" s="856"/>
      <c r="AEI213" s="856"/>
      <c r="AEJ213" s="856"/>
      <c r="AEK213" s="856"/>
      <c r="AEL213" s="856"/>
      <c r="AEM213" s="856"/>
      <c r="AEN213" s="856"/>
      <c r="AEO213" s="856"/>
      <c r="AEP213" s="856"/>
      <c r="AEQ213" s="856"/>
      <c r="AER213" s="856"/>
      <c r="AES213" s="856"/>
      <c r="AET213" s="856"/>
      <c r="AEU213" s="856"/>
      <c r="AEV213" s="856"/>
      <c r="AEW213" s="856"/>
      <c r="AEX213" s="856"/>
      <c r="AEY213" s="856"/>
      <c r="AEZ213" s="856"/>
      <c r="AFA213" s="856"/>
      <c r="AFB213" s="856"/>
      <c r="AFC213" s="856"/>
      <c r="AFD213" s="856"/>
      <c r="AFE213" s="856"/>
      <c r="AFF213" s="856"/>
      <c r="AFG213" s="856"/>
      <c r="AFH213" s="856"/>
      <c r="AFI213" s="856"/>
      <c r="AFJ213" s="856"/>
      <c r="AFK213" s="856"/>
      <c r="AFL213" s="856"/>
      <c r="AFM213" s="856"/>
      <c r="AFN213" s="856"/>
      <c r="AFO213" s="856"/>
      <c r="AFP213" s="856"/>
      <c r="AFQ213" s="856"/>
      <c r="AFR213" s="856"/>
      <c r="AFS213" s="856"/>
      <c r="AFT213" s="856"/>
      <c r="AFU213" s="856"/>
      <c r="AFV213" s="856"/>
      <c r="AFW213" s="856"/>
      <c r="AFX213" s="856"/>
      <c r="AFY213" s="856"/>
      <c r="AFZ213" s="856"/>
      <c r="AGA213" s="856"/>
      <c r="AGB213" s="856"/>
      <c r="AGC213" s="856"/>
      <c r="AGD213" s="856"/>
      <c r="AGE213" s="856"/>
      <c r="AGF213" s="856"/>
      <c r="AGG213" s="856"/>
      <c r="AGH213" s="856"/>
      <c r="AGI213" s="856"/>
      <c r="AGJ213" s="856"/>
      <c r="AGK213" s="856"/>
      <c r="AGL213" s="856"/>
      <c r="AGM213" s="856"/>
      <c r="AGN213" s="856"/>
      <c r="AGO213" s="856"/>
      <c r="AGP213" s="856"/>
      <c r="AGQ213" s="856"/>
      <c r="AGR213" s="856"/>
      <c r="AGS213" s="856"/>
      <c r="AGT213" s="856"/>
      <c r="AGU213" s="856"/>
      <c r="AGV213" s="856"/>
      <c r="AGW213" s="856"/>
      <c r="AGX213" s="856"/>
      <c r="AGY213" s="856"/>
      <c r="AGZ213" s="856"/>
      <c r="AHA213" s="856"/>
      <c r="AHB213" s="856"/>
      <c r="AHC213" s="856"/>
      <c r="AHD213" s="856"/>
      <c r="AHE213" s="856"/>
      <c r="AHF213" s="856"/>
      <c r="AHG213" s="856"/>
      <c r="AHH213" s="856"/>
      <c r="AHI213" s="856"/>
      <c r="AHJ213" s="856"/>
      <c r="AHK213" s="856"/>
      <c r="AHL213" s="856"/>
      <c r="AHM213" s="856"/>
      <c r="AHN213" s="856"/>
      <c r="AHO213" s="856"/>
      <c r="AHP213" s="856"/>
      <c r="AHQ213" s="856"/>
      <c r="AHR213" s="856"/>
      <c r="AHS213" s="856"/>
      <c r="AHT213" s="856"/>
      <c r="AHU213" s="856"/>
      <c r="AHV213" s="856"/>
      <c r="AHW213" s="856"/>
      <c r="AHX213" s="856"/>
      <c r="AHY213" s="856"/>
      <c r="AHZ213" s="856"/>
      <c r="AIA213" s="856"/>
      <c r="AIB213" s="856"/>
      <c r="AIC213" s="856"/>
      <c r="AID213" s="856"/>
      <c r="AIE213" s="856"/>
      <c r="AIF213" s="856"/>
      <c r="AIG213" s="856"/>
      <c r="AIH213" s="856"/>
      <c r="AII213" s="856"/>
      <c r="AIJ213" s="856"/>
      <c r="AIK213" s="856"/>
      <c r="AIL213" s="856"/>
      <c r="AIM213" s="856"/>
      <c r="AIN213" s="856"/>
      <c r="AIO213" s="856"/>
      <c r="AIP213" s="856"/>
      <c r="AIQ213" s="856"/>
      <c r="AIR213" s="856"/>
      <c r="AIS213" s="856"/>
      <c r="AIT213" s="856"/>
      <c r="AIU213" s="856"/>
      <c r="AIV213" s="856"/>
      <c r="AIW213" s="856"/>
      <c r="AIX213" s="856"/>
      <c r="AIY213" s="856"/>
      <c r="AIZ213" s="856"/>
      <c r="AJA213" s="856"/>
      <c r="AJB213" s="856"/>
      <c r="AJC213" s="856"/>
      <c r="AJD213" s="856"/>
      <c r="AJE213" s="856"/>
      <c r="AJF213" s="856"/>
      <c r="AJG213" s="856"/>
      <c r="AJH213" s="856"/>
      <c r="AJI213" s="856"/>
      <c r="AJJ213" s="856"/>
      <c r="AJK213" s="856"/>
      <c r="AJL213" s="856"/>
      <c r="AJM213" s="856"/>
      <c r="AJN213" s="856"/>
      <c r="AJO213" s="856"/>
      <c r="AJP213" s="856"/>
      <c r="AJQ213" s="856"/>
      <c r="AJR213" s="856"/>
      <c r="AJS213" s="856"/>
      <c r="AJT213" s="856"/>
      <c r="AJU213" s="856"/>
      <c r="AJV213" s="856"/>
      <c r="AJW213" s="856"/>
      <c r="AJX213" s="856"/>
      <c r="AJY213" s="856"/>
      <c r="AJZ213" s="856"/>
      <c r="AKA213" s="856"/>
      <c r="AKB213" s="856"/>
      <c r="AKC213" s="856"/>
      <c r="AKD213" s="856"/>
      <c r="AKE213" s="856"/>
      <c r="AKF213" s="856"/>
      <c r="AKG213" s="856"/>
      <c r="AKH213" s="856"/>
      <c r="AKI213" s="856"/>
      <c r="AKJ213" s="856"/>
      <c r="AKK213" s="856"/>
      <c r="AKL213" s="856"/>
      <c r="AKM213" s="856"/>
      <c r="AKN213" s="856"/>
      <c r="AKO213" s="856"/>
      <c r="AKP213" s="856"/>
      <c r="AKQ213" s="856"/>
      <c r="AKR213" s="856"/>
      <c r="AKS213" s="856"/>
      <c r="AKT213" s="856"/>
      <c r="AKU213" s="856"/>
      <c r="AKV213" s="856"/>
      <c r="AKW213" s="856"/>
      <c r="AKX213" s="856"/>
      <c r="AKY213" s="856"/>
      <c r="AKZ213" s="856"/>
      <c r="ALA213" s="856"/>
      <c r="ALB213" s="856"/>
      <c r="ALC213" s="856"/>
      <c r="ALD213" s="856"/>
      <c r="ALE213" s="856"/>
      <c r="ALF213" s="856"/>
      <c r="ALG213" s="856"/>
      <c r="ALH213" s="856"/>
      <c r="ALI213" s="856"/>
      <c r="ALJ213" s="856"/>
      <c r="ALK213" s="856"/>
      <c r="ALL213" s="856"/>
      <c r="ALM213" s="856"/>
      <c r="ALN213" s="856"/>
      <c r="ALO213" s="856"/>
      <c r="ALP213" s="856"/>
      <c r="ALQ213" s="856"/>
      <c r="ALR213" s="856"/>
      <c r="ALS213" s="856"/>
      <c r="ALT213" s="856"/>
      <c r="ALU213" s="856"/>
      <c r="ALV213" s="856"/>
      <c r="ALW213" s="856"/>
      <c r="ALX213" s="856"/>
      <c r="ALY213" s="856"/>
      <c r="ALZ213" s="856"/>
      <c r="AMA213" s="856"/>
      <c r="AMB213" s="856"/>
      <c r="AMC213" s="856"/>
      <c r="AMD213" s="856"/>
      <c r="AME213" s="856"/>
      <c r="AMF213" s="856"/>
      <c r="AMG213" s="856"/>
      <c r="AMH213" s="856"/>
      <c r="AMI213" s="856"/>
      <c r="AMJ213" s="856"/>
      <c r="AMK213" s="856"/>
      <c r="AML213" s="856"/>
      <c r="AMM213" s="856"/>
      <c r="AMN213" s="856"/>
      <c r="AMO213" s="856"/>
      <c r="AMP213" s="856"/>
      <c r="AMQ213" s="856"/>
      <c r="AMR213" s="856"/>
      <c r="AMS213" s="856"/>
      <c r="AMT213" s="856"/>
      <c r="AMU213" s="856"/>
      <c r="AMV213" s="856"/>
      <c r="AMW213" s="856"/>
      <c r="AMX213" s="856"/>
      <c r="AMY213" s="856"/>
      <c r="AMZ213" s="856"/>
      <c r="ANA213" s="856"/>
      <c r="ANB213" s="856"/>
      <c r="ANC213" s="856"/>
      <c r="AND213" s="856"/>
      <c r="ANE213" s="856"/>
      <c r="ANF213" s="856"/>
      <c r="ANG213" s="856"/>
      <c r="ANH213" s="856"/>
      <c r="ANI213" s="856"/>
      <c r="ANJ213" s="856"/>
      <c r="ANK213" s="856"/>
      <c r="ANL213" s="856"/>
      <c r="ANM213" s="856"/>
      <c r="ANN213" s="856"/>
      <c r="ANO213" s="856"/>
      <c r="ANP213" s="856"/>
      <c r="ANQ213" s="856"/>
      <c r="ANR213" s="856"/>
      <c r="ANS213" s="856"/>
      <c r="ANT213" s="856"/>
      <c r="ANU213" s="856"/>
      <c r="ANV213" s="856"/>
      <c r="ANW213" s="856"/>
      <c r="ANX213" s="856"/>
      <c r="ANY213" s="856"/>
      <c r="ANZ213" s="856"/>
      <c r="AOA213" s="856"/>
      <c r="AOB213" s="856"/>
      <c r="AOC213" s="856"/>
      <c r="AOD213" s="856"/>
      <c r="AOE213" s="856"/>
      <c r="AOF213" s="856"/>
      <c r="AOG213" s="856"/>
      <c r="AOH213" s="856"/>
      <c r="AOI213" s="856"/>
      <c r="AOJ213" s="856"/>
      <c r="AOK213" s="856"/>
      <c r="AOL213" s="856"/>
      <c r="AOM213" s="856"/>
      <c r="AON213" s="856"/>
      <c r="AOO213" s="856"/>
      <c r="AOP213" s="856"/>
      <c r="AOQ213" s="856"/>
      <c r="AOR213" s="856"/>
      <c r="AOS213" s="856"/>
      <c r="AOT213" s="856"/>
      <c r="AOU213" s="856"/>
      <c r="AOV213" s="856"/>
      <c r="AOW213" s="856"/>
      <c r="AOX213" s="856"/>
      <c r="AOY213" s="856"/>
      <c r="AOZ213" s="856"/>
      <c r="APA213" s="856"/>
      <c r="APB213" s="856"/>
      <c r="APC213" s="856"/>
      <c r="APD213" s="856"/>
      <c r="APE213" s="856"/>
      <c r="APF213" s="856"/>
      <c r="APG213" s="856"/>
      <c r="APH213" s="856"/>
      <c r="API213" s="856"/>
      <c r="APJ213" s="856"/>
      <c r="APK213" s="856"/>
      <c r="APL213" s="856"/>
      <c r="APM213" s="856"/>
      <c r="APN213" s="856"/>
      <c r="APO213" s="856"/>
      <c r="APP213" s="856"/>
      <c r="APQ213" s="856"/>
      <c r="APR213" s="856"/>
      <c r="APS213" s="856"/>
      <c r="APT213" s="856"/>
      <c r="APU213" s="856"/>
      <c r="APV213" s="856"/>
      <c r="APW213" s="856"/>
      <c r="APX213" s="856"/>
      <c r="APY213" s="856"/>
      <c r="APZ213" s="856"/>
      <c r="AQA213" s="856"/>
      <c r="AQB213" s="856"/>
      <c r="AQC213" s="856"/>
      <c r="AQD213" s="856"/>
      <c r="AQE213" s="856"/>
      <c r="AQF213" s="856"/>
      <c r="AQG213" s="856"/>
      <c r="AQH213" s="856"/>
      <c r="AQI213" s="856"/>
      <c r="AQJ213" s="856"/>
      <c r="AQK213" s="856"/>
      <c r="AQL213" s="856"/>
      <c r="AQM213" s="856"/>
      <c r="AQN213" s="856"/>
      <c r="AQO213" s="856"/>
      <c r="AQP213" s="856"/>
      <c r="AQQ213" s="856"/>
      <c r="AQR213" s="856"/>
      <c r="AQS213" s="856"/>
      <c r="AQT213" s="856"/>
      <c r="AQU213" s="856"/>
      <c r="AQV213" s="856"/>
      <c r="AQW213" s="856"/>
      <c r="AQX213" s="856"/>
      <c r="AQY213" s="856"/>
      <c r="AQZ213" s="856"/>
      <c r="ARA213" s="856"/>
      <c r="ARB213" s="856"/>
      <c r="ARC213" s="856"/>
      <c r="ARD213" s="856"/>
      <c r="ARE213" s="856"/>
      <c r="ARF213" s="856"/>
      <c r="ARG213" s="856"/>
      <c r="ARH213" s="856"/>
      <c r="ARI213" s="856"/>
      <c r="ARJ213" s="856"/>
      <c r="ARK213" s="856"/>
      <c r="ARL213" s="856"/>
      <c r="ARM213" s="856"/>
      <c r="ARN213" s="856"/>
      <c r="ARO213" s="856"/>
      <c r="ARP213" s="856"/>
      <c r="ARQ213" s="856"/>
      <c r="ARR213" s="856"/>
      <c r="ARS213" s="856"/>
      <c r="ART213" s="856"/>
      <c r="ARU213" s="856"/>
      <c r="ARV213" s="856"/>
      <c r="ARW213" s="856"/>
      <c r="ARX213" s="856"/>
      <c r="ARY213" s="856"/>
      <c r="ARZ213" s="856"/>
      <c r="ASA213" s="856"/>
      <c r="ASB213" s="856"/>
      <c r="ASC213" s="856"/>
      <c r="ASD213" s="856"/>
      <c r="ASE213" s="856"/>
      <c r="ASF213" s="856"/>
      <c r="ASG213" s="856"/>
      <c r="ASH213" s="856"/>
      <c r="ASI213" s="856"/>
      <c r="ASJ213" s="856"/>
      <c r="ASK213" s="856"/>
      <c r="ASL213" s="856"/>
      <c r="ASM213" s="856"/>
      <c r="ASN213" s="856"/>
      <c r="ASO213" s="856"/>
      <c r="ASP213" s="856"/>
      <c r="ASQ213" s="856"/>
      <c r="ASR213" s="856"/>
      <c r="ASS213" s="856"/>
      <c r="AST213" s="856"/>
      <c r="ASU213" s="856"/>
      <c r="ASV213" s="856"/>
      <c r="ASW213" s="856"/>
      <c r="ASX213" s="856"/>
      <c r="ASY213" s="856"/>
      <c r="ASZ213" s="856"/>
      <c r="ATA213" s="856"/>
      <c r="ATB213" s="856"/>
      <c r="ATC213" s="856"/>
      <c r="ATD213" s="856"/>
      <c r="ATE213" s="856"/>
      <c r="ATF213" s="856"/>
      <c r="ATG213" s="856"/>
      <c r="ATH213" s="856"/>
      <c r="ATI213" s="856"/>
      <c r="ATJ213" s="856"/>
      <c r="ATK213" s="856"/>
      <c r="ATL213" s="856"/>
      <c r="ATM213" s="856"/>
      <c r="ATN213" s="856"/>
      <c r="ATO213" s="856"/>
      <c r="ATP213" s="856"/>
      <c r="ATQ213" s="856"/>
      <c r="ATR213" s="856"/>
      <c r="ATS213" s="856"/>
      <c r="ATT213" s="856"/>
      <c r="ATU213" s="856"/>
      <c r="ATV213" s="856"/>
      <c r="ATW213" s="856"/>
      <c r="ATX213" s="856"/>
      <c r="ATY213" s="856"/>
      <c r="ATZ213" s="856"/>
      <c r="AUA213" s="856"/>
      <c r="AUB213" s="856"/>
      <c r="AUC213" s="856"/>
      <c r="AUD213" s="856"/>
      <c r="AUE213" s="856"/>
      <c r="AUF213" s="856"/>
      <c r="AUG213" s="856"/>
      <c r="AUH213" s="856"/>
      <c r="AUI213" s="856"/>
      <c r="AUJ213" s="856"/>
      <c r="AUK213" s="856"/>
      <c r="AUL213" s="856"/>
      <c r="AUM213" s="856"/>
      <c r="AUN213" s="856"/>
      <c r="AUO213" s="856"/>
      <c r="AUP213" s="856"/>
      <c r="AUQ213" s="856"/>
      <c r="AUR213" s="856"/>
      <c r="AUS213" s="856"/>
      <c r="AUT213" s="856"/>
      <c r="AUU213" s="856"/>
      <c r="AUV213" s="856"/>
      <c r="AUW213" s="856"/>
      <c r="AUX213" s="856"/>
      <c r="AUY213" s="856"/>
      <c r="AUZ213" s="856"/>
      <c r="AVA213" s="856"/>
      <c r="AVB213" s="856"/>
      <c r="AVC213" s="856"/>
      <c r="AVD213" s="856"/>
      <c r="AVE213" s="856"/>
      <c r="AVF213" s="856"/>
      <c r="AVG213" s="856"/>
      <c r="AVH213" s="856"/>
      <c r="AVI213" s="856"/>
      <c r="AVJ213" s="856"/>
      <c r="AVK213" s="856"/>
      <c r="AVL213" s="856"/>
      <c r="AVM213" s="856"/>
      <c r="AVN213" s="856"/>
      <c r="AVO213" s="856"/>
      <c r="AVP213" s="856"/>
      <c r="AVQ213" s="856"/>
      <c r="AVR213" s="856"/>
      <c r="AVS213" s="856"/>
      <c r="AVT213" s="856"/>
      <c r="AVU213" s="856"/>
      <c r="AVV213" s="856"/>
      <c r="AVW213" s="856"/>
      <c r="AVX213" s="856"/>
      <c r="AVY213" s="856"/>
      <c r="AVZ213" s="856"/>
      <c r="AWA213" s="856"/>
      <c r="AWB213" s="856"/>
      <c r="AWC213" s="856"/>
      <c r="AWD213" s="856"/>
      <c r="AWE213" s="856"/>
      <c r="AWF213" s="856"/>
      <c r="AWG213" s="856"/>
      <c r="AWH213" s="856"/>
      <c r="AWI213" s="856"/>
      <c r="AWJ213" s="856"/>
      <c r="AWK213" s="856"/>
      <c r="AWL213" s="856"/>
      <c r="AWM213" s="856"/>
      <c r="AWN213" s="856"/>
      <c r="AWO213" s="856"/>
      <c r="AWP213" s="856"/>
      <c r="AWQ213" s="856"/>
      <c r="AWR213" s="856"/>
      <c r="AWS213" s="856"/>
      <c r="AWT213" s="856"/>
      <c r="AWU213" s="856"/>
      <c r="AWV213" s="856"/>
      <c r="AWW213" s="856"/>
      <c r="AWX213" s="856"/>
      <c r="AWY213" s="856"/>
      <c r="AWZ213" s="856"/>
      <c r="AXA213" s="856"/>
      <c r="AXB213" s="856"/>
      <c r="AXC213" s="856"/>
      <c r="AXD213" s="856"/>
      <c r="AXE213" s="856"/>
      <c r="AXF213" s="856"/>
      <c r="AXG213" s="856"/>
      <c r="AXH213" s="856"/>
      <c r="AXI213" s="856"/>
      <c r="AXJ213" s="856"/>
      <c r="AXK213" s="856"/>
      <c r="AXL213" s="856"/>
      <c r="AXM213" s="856"/>
      <c r="AXN213" s="856"/>
      <c r="AXO213" s="856"/>
      <c r="AXP213" s="856"/>
      <c r="AXQ213" s="856"/>
      <c r="AXR213" s="856"/>
      <c r="AXS213" s="856"/>
      <c r="AXT213" s="856"/>
      <c r="AXU213" s="856"/>
      <c r="AXV213" s="856"/>
      <c r="AXW213" s="856"/>
      <c r="AXX213" s="856"/>
      <c r="AXY213" s="856"/>
      <c r="AXZ213" s="856"/>
      <c r="AYA213" s="856"/>
      <c r="AYB213" s="856"/>
      <c r="AYC213" s="856"/>
      <c r="AYD213" s="856"/>
      <c r="AYE213" s="856"/>
      <c r="AYF213" s="856"/>
      <c r="AYG213" s="856"/>
      <c r="AYH213" s="856"/>
      <c r="AYI213" s="856"/>
      <c r="AYJ213" s="856"/>
      <c r="AYK213" s="856"/>
      <c r="AYL213" s="856"/>
      <c r="AYM213" s="856"/>
      <c r="AYN213" s="856"/>
      <c r="AYO213" s="856"/>
      <c r="AYP213" s="856"/>
      <c r="AYQ213" s="856"/>
      <c r="AYR213" s="856"/>
      <c r="AYS213" s="856"/>
      <c r="AYT213" s="856"/>
      <c r="AYU213" s="856"/>
      <c r="AYV213" s="856"/>
      <c r="AYW213" s="856"/>
      <c r="AYX213" s="856"/>
      <c r="AYY213" s="856"/>
      <c r="AYZ213" s="856"/>
      <c r="AZA213" s="856"/>
      <c r="AZB213" s="856"/>
      <c r="AZC213" s="856"/>
      <c r="AZD213" s="856"/>
      <c r="AZE213" s="856"/>
      <c r="AZF213" s="856"/>
      <c r="AZG213" s="856"/>
      <c r="AZH213" s="856"/>
      <c r="AZI213" s="856"/>
      <c r="AZJ213" s="856"/>
      <c r="AZK213" s="856"/>
      <c r="AZL213" s="856"/>
      <c r="AZM213" s="856"/>
      <c r="AZN213" s="856"/>
      <c r="AZO213" s="856"/>
      <c r="AZP213" s="856"/>
      <c r="AZQ213" s="856"/>
      <c r="AZR213" s="856"/>
      <c r="AZS213" s="856"/>
      <c r="AZT213" s="856"/>
      <c r="AZU213" s="856"/>
      <c r="AZV213" s="856"/>
      <c r="AZW213" s="856"/>
      <c r="AZX213" s="856"/>
      <c r="AZY213" s="856"/>
      <c r="AZZ213" s="856"/>
      <c r="BAA213" s="856"/>
      <c r="BAB213" s="856"/>
      <c r="BAC213" s="856"/>
      <c r="BAD213" s="856"/>
      <c r="BAE213" s="856"/>
      <c r="BAF213" s="856"/>
      <c r="BAG213" s="856"/>
      <c r="BAH213" s="856"/>
      <c r="BAI213" s="856"/>
      <c r="BAJ213" s="856"/>
      <c r="BAK213" s="856"/>
      <c r="BAL213" s="856"/>
      <c r="BAM213" s="856"/>
      <c r="BAN213" s="856"/>
      <c r="BAO213" s="856"/>
      <c r="BAP213" s="856"/>
      <c r="BAQ213" s="856"/>
      <c r="BAR213" s="856"/>
      <c r="BAS213" s="856"/>
      <c r="BAT213" s="856"/>
      <c r="BAU213" s="856"/>
      <c r="BAV213" s="856"/>
      <c r="BAW213" s="856"/>
      <c r="BAX213" s="856"/>
      <c r="BAY213" s="856"/>
      <c r="BAZ213" s="856"/>
      <c r="BBA213" s="856"/>
      <c r="BBB213" s="856"/>
      <c r="BBC213" s="856"/>
      <c r="BBD213" s="856"/>
      <c r="BBE213" s="856"/>
      <c r="BBF213" s="856"/>
      <c r="BBG213" s="856"/>
      <c r="BBH213" s="856"/>
      <c r="BBI213" s="856"/>
      <c r="BBJ213" s="856"/>
      <c r="BBK213" s="856"/>
      <c r="BBL213" s="856"/>
      <c r="BBM213" s="856"/>
      <c r="BBN213" s="856"/>
      <c r="BBO213" s="856"/>
      <c r="BBP213" s="856"/>
      <c r="BBQ213" s="856"/>
      <c r="BBR213" s="856"/>
      <c r="BBS213" s="856"/>
      <c r="BBT213" s="856"/>
      <c r="BBU213" s="856"/>
      <c r="BBV213" s="856"/>
      <c r="BBW213" s="856"/>
      <c r="BBX213" s="856"/>
      <c r="BBY213" s="856"/>
      <c r="BBZ213" s="856"/>
      <c r="BCA213" s="856"/>
      <c r="BCB213" s="856"/>
      <c r="BCC213" s="856"/>
      <c r="BCD213" s="856"/>
      <c r="BCE213" s="856"/>
      <c r="BCF213" s="856"/>
      <c r="BCG213" s="856"/>
      <c r="BCH213" s="856"/>
      <c r="BCI213" s="856"/>
      <c r="BCJ213" s="856"/>
      <c r="BCK213" s="856"/>
      <c r="BCL213" s="856"/>
      <c r="BCM213" s="856"/>
      <c r="BCN213" s="856"/>
      <c r="BCO213" s="856"/>
      <c r="BCP213" s="856"/>
      <c r="BCQ213" s="856"/>
      <c r="BCR213" s="856"/>
      <c r="BCS213" s="856"/>
      <c r="BCT213" s="856"/>
      <c r="BCU213" s="856"/>
      <c r="BCV213" s="856"/>
      <c r="BCW213" s="856"/>
      <c r="BCX213" s="856"/>
      <c r="BCY213" s="856"/>
      <c r="BCZ213" s="856"/>
      <c r="BDA213" s="856"/>
      <c r="BDB213" s="856"/>
      <c r="BDC213" s="856"/>
      <c r="BDD213" s="856"/>
      <c r="BDE213" s="856"/>
      <c r="BDF213" s="856"/>
      <c r="BDG213" s="856"/>
      <c r="BDH213" s="856"/>
      <c r="BDI213" s="856"/>
      <c r="BDJ213" s="856"/>
      <c r="BDK213" s="856"/>
      <c r="BDL213" s="856"/>
      <c r="BDM213" s="856"/>
      <c r="BDN213" s="856"/>
      <c r="BDO213" s="856"/>
      <c r="BDP213" s="856"/>
      <c r="BDQ213" s="856"/>
      <c r="BDR213" s="856"/>
      <c r="BDS213" s="856"/>
      <c r="BDT213" s="856"/>
      <c r="BDU213" s="856"/>
      <c r="BDV213" s="856"/>
      <c r="BDW213" s="856"/>
      <c r="BDX213" s="856"/>
      <c r="BDY213" s="856"/>
      <c r="BDZ213" s="856"/>
      <c r="BEA213" s="856"/>
      <c r="BEB213" s="856"/>
      <c r="BEC213" s="856"/>
      <c r="BED213" s="856"/>
      <c r="BEE213" s="856"/>
      <c r="BEF213" s="856"/>
      <c r="BEG213" s="856"/>
      <c r="BEH213" s="856"/>
      <c r="BEI213" s="856"/>
      <c r="BEJ213" s="856"/>
      <c r="BEK213" s="856"/>
      <c r="BEL213" s="856"/>
      <c r="BEM213" s="856"/>
      <c r="BEN213" s="856"/>
      <c r="BEO213" s="856"/>
      <c r="BEP213" s="856"/>
      <c r="BEQ213" s="856"/>
      <c r="BER213" s="856"/>
      <c r="BES213" s="856"/>
      <c r="BET213" s="856"/>
      <c r="BEU213" s="856"/>
      <c r="BEV213" s="856"/>
      <c r="BEW213" s="856"/>
      <c r="BEX213" s="856"/>
      <c r="BEY213" s="856"/>
      <c r="BEZ213" s="856"/>
      <c r="BFA213" s="856"/>
      <c r="BFB213" s="856"/>
      <c r="BFC213" s="856"/>
      <c r="BFD213" s="856"/>
      <c r="BFE213" s="856"/>
      <c r="BFF213" s="856"/>
      <c r="BFG213" s="856"/>
      <c r="BFH213" s="856"/>
      <c r="BFI213" s="856"/>
      <c r="BFJ213" s="856"/>
      <c r="BFK213" s="856"/>
      <c r="BFL213" s="856"/>
      <c r="BFM213" s="856"/>
      <c r="BFN213" s="856"/>
      <c r="BFO213" s="856"/>
      <c r="BFP213" s="856"/>
      <c r="BFQ213" s="856"/>
      <c r="BFR213" s="856"/>
      <c r="BFS213" s="856"/>
      <c r="BFT213" s="856"/>
      <c r="BFU213" s="856"/>
      <c r="BFV213" s="856"/>
      <c r="BFW213" s="856"/>
      <c r="BFX213" s="856"/>
      <c r="BFY213" s="856"/>
      <c r="BFZ213" s="856"/>
      <c r="BGA213" s="856"/>
      <c r="BGB213" s="856"/>
      <c r="BGC213" s="856"/>
      <c r="BGD213" s="856"/>
      <c r="BGE213" s="856"/>
      <c r="BGF213" s="856"/>
      <c r="BGG213" s="856"/>
      <c r="BGH213" s="856"/>
      <c r="BGI213" s="856"/>
      <c r="BGJ213" s="856"/>
      <c r="BGK213" s="856"/>
      <c r="BGL213" s="856"/>
      <c r="BGM213" s="856"/>
      <c r="BGN213" s="856"/>
      <c r="BGO213" s="856"/>
      <c r="BGP213" s="856"/>
      <c r="BGQ213" s="856"/>
      <c r="BGR213" s="856"/>
      <c r="BGS213" s="856"/>
      <c r="BGT213" s="856"/>
      <c r="BGU213" s="856"/>
      <c r="BGV213" s="856"/>
      <c r="BGW213" s="856"/>
      <c r="BGX213" s="856"/>
      <c r="BGY213" s="856"/>
      <c r="BGZ213" s="856"/>
      <c r="BHA213" s="856"/>
      <c r="BHB213" s="856"/>
      <c r="BHC213" s="856"/>
      <c r="BHD213" s="856"/>
      <c r="BHE213" s="856"/>
      <c r="BHF213" s="856"/>
      <c r="BHG213" s="856"/>
      <c r="BHH213" s="856"/>
      <c r="BHI213" s="856"/>
      <c r="BHJ213" s="856"/>
      <c r="BHK213" s="856"/>
      <c r="BHL213" s="856"/>
      <c r="BHM213" s="856"/>
      <c r="BHN213" s="856"/>
      <c r="BHO213" s="856"/>
      <c r="BHP213" s="856"/>
      <c r="BHQ213" s="856"/>
      <c r="BHR213" s="856"/>
      <c r="BHS213" s="856"/>
      <c r="BHT213" s="856"/>
      <c r="BHU213" s="856"/>
      <c r="BHV213" s="856"/>
      <c r="BHW213" s="856"/>
      <c r="BHX213" s="856"/>
      <c r="BHY213" s="856"/>
      <c r="BHZ213" s="856"/>
      <c r="BIA213" s="856"/>
      <c r="BIB213" s="856"/>
      <c r="BIC213" s="856"/>
      <c r="BID213" s="856"/>
      <c r="BIE213" s="856"/>
      <c r="BIF213" s="856"/>
      <c r="BIG213" s="856"/>
      <c r="BIH213" s="856"/>
      <c r="BII213" s="856"/>
      <c r="BIJ213" s="856"/>
      <c r="BIK213" s="856"/>
      <c r="BIL213" s="856"/>
      <c r="BIM213" s="856"/>
      <c r="BIN213" s="856"/>
      <c r="BIO213" s="856"/>
      <c r="BIP213" s="856"/>
      <c r="BIQ213" s="856"/>
      <c r="BIR213" s="856"/>
      <c r="BIS213" s="856"/>
      <c r="BIT213" s="856"/>
      <c r="BIU213" s="856"/>
      <c r="BIV213" s="856"/>
      <c r="BIW213" s="856"/>
      <c r="BIX213" s="856"/>
      <c r="BIY213" s="856"/>
      <c r="BIZ213" s="856"/>
      <c r="BJA213" s="856"/>
      <c r="BJB213" s="856"/>
      <c r="BJC213" s="856"/>
      <c r="BJD213" s="856"/>
      <c r="BJE213" s="856"/>
      <c r="BJF213" s="856"/>
      <c r="BJG213" s="856"/>
      <c r="BJH213" s="856"/>
      <c r="BJI213" s="856"/>
      <c r="BJJ213" s="856"/>
      <c r="BJK213" s="856"/>
      <c r="BJL213" s="856"/>
      <c r="BJM213" s="856"/>
      <c r="BJN213" s="856"/>
      <c r="BJO213" s="856"/>
      <c r="BJP213" s="856"/>
      <c r="BJQ213" s="856"/>
      <c r="BJR213" s="856"/>
      <c r="BJS213" s="856"/>
      <c r="BJT213" s="856"/>
      <c r="BJU213" s="856"/>
      <c r="BJV213" s="856"/>
      <c r="BJW213" s="856"/>
      <c r="BJX213" s="856"/>
      <c r="BJY213" s="856"/>
      <c r="BJZ213" s="856"/>
      <c r="BKA213" s="856"/>
      <c r="BKB213" s="856"/>
      <c r="BKC213" s="856"/>
      <c r="BKD213" s="856"/>
      <c r="BKE213" s="856"/>
      <c r="BKF213" s="856"/>
      <c r="BKG213" s="856"/>
      <c r="BKH213" s="856"/>
      <c r="BKI213" s="856"/>
      <c r="BKJ213" s="856"/>
      <c r="BKK213" s="856"/>
      <c r="BKL213" s="856"/>
      <c r="BKM213" s="856"/>
      <c r="BKN213" s="856"/>
      <c r="BKO213" s="856"/>
      <c r="BKP213" s="856"/>
      <c r="BKQ213" s="856"/>
      <c r="BKR213" s="856"/>
      <c r="BKS213" s="856"/>
      <c r="BKT213" s="856"/>
      <c r="BKU213" s="856"/>
      <c r="BKV213" s="856"/>
      <c r="BKW213" s="856"/>
      <c r="BKX213" s="856"/>
      <c r="BKY213" s="856"/>
      <c r="BKZ213" s="856"/>
      <c r="BLA213" s="856"/>
      <c r="BLB213" s="856"/>
      <c r="BLC213" s="856"/>
      <c r="BLD213" s="856"/>
      <c r="BLE213" s="856"/>
      <c r="BLF213" s="856"/>
      <c r="BLG213" s="856"/>
      <c r="BLH213" s="856"/>
      <c r="BLI213" s="856"/>
      <c r="BLJ213" s="856"/>
      <c r="BLK213" s="856"/>
      <c r="BLL213" s="856"/>
      <c r="BLM213" s="856"/>
      <c r="BLN213" s="856"/>
      <c r="BLO213" s="856"/>
      <c r="BLP213" s="856"/>
      <c r="BLQ213" s="856"/>
      <c r="BLR213" s="856"/>
      <c r="BLS213" s="856"/>
      <c r="BLT213" s="856"/>
      <c r="BLU213" s="856"/>
      <c r="BLV213" s="856"/>
      <c r="BLW213" s="856"/>
      <c r="BLX213" s="856"/>
      <c r="BLY213" s="856"/>
      <c r="BLZ213" s="856"/>
      <c r="BMA213" s="856"/>
      <c r="BMB213" s="856"/>
      <c r="BMC213" s="856"/>
      <c r="BMD213" s="856"/>
      <c r="BME213" s="856"/>
      <c r="BMF213" s="856"/>
      <c r="BMG213" s="856"/>
      <c r="BMH213" s="856"/>
      <c r="BMI213" s="856"/>
      <c r="BMJ213" s="856"/>
      <c r="BMK213" s="856"/>
      <c r="BML213" s="856"/>
      <c r="BMM213" s="856"/>
      <c r="BMN213" s="856"/>
      <c r="BMO213" s="856"/>
      <c r="BMP213" s="856"/>
      <c r="BMQ213" s="856"/>
      <c r="BMR213" s="856"/>
      <c r="BMS213" s="856"/>
      <c r="BMT213" s="856"/>
      <c r="BMU213" s="856"/>
      <c r="BMV213" s="856"/>
      <c r="BMW213" s="856"/>
      <c r="BMX213" s="856"/>
      <c r="BMY213" s="856"/>
      <c r="BMZ213" s="856"/>
      <c r="BNA213" s="856"/>
      <c r="BNB213" s="856"/>
      <c r="BNC213" s="856"/>
      <c r="BND213" s="856"/>
      <c r="BNE213" s="856"/>
      <c r="BNF213" s="856"/>
      <c r="BNG213" s="856"/>
      <c r="BNH213" s="856"/>
      <c r="BNI213" s="856"/>
      <c r="BNJ213" s="856"/>
      <c r="BNK213" s="856"/>
      <c r="BNL213" s="856"/>
      <c r="BNM213" s="856"/>
      <c r="BNN213" s="856"/>
      <c r="BNO213" s="856"/>
      <c r="BNP213" s="856"/>
      <c r="BNQ213" s="856"/>
      <c r="BNR213" s="856"/>
      <c r="BNS213" s="856"/>
      <c r="BNT213" s="856"/>
      <c r="BNU213" s="856"/>
      <c r="BNV213" s="856"/>
      <c r="BNW213" s="856"/>
      <c r="BNX213" s="856"/>
      <c r="BNY213" s="856"/>
      <c r="BNZ213" s="856"/>
      <c r="BOA213" s="856"/>
      <c r="BOB213" s="856"/>
      <c r="BOC213" s="856"/>
      <c r="BOD213" s="856"/>
      <c r="BOE213" s="856"/>
      <c r="BOF213" s="856"/>
      <c r="BOG213" s="856"/>
      <c r="BOH213" s="856"/>
      <c r="BOI213" s="856"/>
      <c r="BOJ213" s="856"/>
      <c r="BOK213" s="856"/>
      <c r="BOL213" s="856"/>
      <c r="BOM213" s="856"/>
      <c r="BON213" s="856"/>
      <c r="BOO213" s="856"/>
      <c r="BOP213" s="856"/>
      <c r="BOQ213" s="856"/>
      <c r="BOR213" s="856"/>
      <c r="BOS213" s="856"/>
      <c r="BOT213" s="856"/>
      <c r="BOU213" s="856"/>
      <c r="BOV213" s="856"/>
      <c r="BOW213" s="856"/>
      <c r="BOX213" s="856"/>
      <c r="BOY213" s="856"/>
      <c r="BOZ213" s="856"/>
      <c r="BPA213" s="856"/>
      <c r="BPB213" s="856"/>
      <c r="BPC213" s="856"/>
      <c r="BPD213" s="856"/>
      <c r="BPE213" s="856"/>
      <c r="BPF213" s="856"/>
      <c r="BPG213" s="856"/>
      <c r="BPH213" s="856"/>
      <c r="BPI213" s="856"/>
      <c r="BPJ213" s="856"/>
      <c r="BPK213" s="856"/>
      <c r="BPL213" s="856"/>
      <c r="BPM213" s="856"/>
      <c r="BPN213" s="856"/>
      <c r="BPO213" s="856"/>
      <c r="BPP213" s="856"/>
      <c r="BPQ213" s="856"/>
      <c r="BPR213" s="856"/>
      <c r="BPS213" s="856"/>
      <c r="BPT213" s="856"/>
      <c r="BPU213" s="856"/>
      <c r="BPV213" s="856"/>
      <c r="BPW213" s="856"/>
      <c r="BPX213" s="856"/>
      <c r="BPY213" s="856"/>
      <c r="BPZ213" s="856"/>
      <c r="BQA213" s="856"/>
      <c r="BQB213" s="856"/>
      <c r="BQC213" s="856"/>
      <c r="BQD213" s="856"/>
      <c r="BQE213" s="856"/>
      <c r="BQF213" s="856"/>
      <c r="BQG213" s="856"/>
      <c r="BQH213" s="856"/>
      <c r="BQI213" s="856"/>
      <c r="BQJ213" s="856"/>
      <c r="BQK213" s="856"/>
      <c r="BQL213" s="856"/>
      <c r="BQM213" s="856"/>
      <c r="BQN213" s="856"/>
      <c r="BQO213" s="856"/>
      <c r="BQP213" s="856"/>
      <c r="BQQ213" s="856"/>
      <c r="BQR213" s="856"/>
      <c r="BQS213" s="856"/>
      <c r="BQT213" s="856"/>
      <c r="BQU213" s="856"/>
      <c r="BQV213" s="856"/>
      <c r="BQW213" s="856"/>
      <c r="BQX213" s="856"/>
      <c r="BQY213" s="856"/>
      <c r="BQZ213" s="856"/>
      <c r="BRA213" s="856"/>
      <c r="BRB213" s="856"/>
      <c r="BRC213" s="856"/>
      <c r="BRD213" s="856"/>
      <c r="BRE213" s="856"/>
      <c r="BRF213" s="856"/>
      <c r="BRG213" s="856"/>
      <c r="BRH213" s="856"/>
      <c r="BRI213" s="856"/>
      <c r="BRJ213" s="856"/>
      <c r="BRK213" s="856"/>
      <c r="BRL213" s="856"/>
      <c r="BRM213" s="856"/>
      <c r="BRN213" s="856"/>
      <c r="BRO213" s="856"/>
      <c r="BRP213" s="856"/>
      <c r="BRQ213" s="856"/>
      <c r="BRR213" s="856"/>
      <c r="BRS213" s="856"/>
      <c r="BRT213" s="856"/>
      <c r="BRU213" s="856"/>
      <c r="BRV213" s="856"/>
      <c r="BRW213" s="856"/>
      <c r="BRX213" s="856"/>
      <c r="BRY213" s="856"/>
      <c r="BRZ213" s="856"/>
      <c r="BSA213" s="856"/>
      <c r="BSB213" s="856"/>
      <c r="BSC213" s="856"/>
      <c r="BSD213" s="856"/>
      <c r="BSE213" s="856"/>
      <c r="BSF213" s="856"/>
      <c r="BSG213" s="856"/>
      <c r="BSH213" s="856"/>
      <c r="BSI213" s="856"/>
      <c r="BSJ213" s="856"/>
      <c r="BSK213" s="856"/>
      <c r="BSL213" s="856"/>
      <c r="BSM213" s="856"/>
      <c r="BSN213" s="856"/>
      <c r="BSO213" s="856"/>
      <c r="BSP213" s="856"/>
      <c r="BSQ213" s="856"/>
      <c r="BSR213" s="856"/>
      <c r="BSS213" s="856"/>
      <c r="BST213" s="856"/>
      <c r="BSU213" s="856"/>
      <c r="BSV213" s="856"/>
      <c r="BSW213" s="856"/>
      <c r="BSX213" s="856"/>
      <c r="BSY213" s="856"/>
      <c r="BSZ213" s="856"/>
      <c r="BTA213" s="856"/>
      <c r="BTB213" s="856"/>
      <c r="BTC213" s="856"/>
      <c r="BTD213" s="856"/>
      <c r="BTE213" s="856"/>
      <c r="BTF213" s="856"/>
      <c r="BTG213" s="856"/>
      <c r="BTH213" s="856"/>
      <c r="BTI213" s="856"/>
      <c r="BTJ213" s="856"/>
      <c r="BTK213" s="856"/>
      <c r="BTL213" s="856"/>
      <c r="BTM213" s="856"/>
      <c r="BTN213" s="856"/>
      <c r="BTO213" s="856"/>
      <c r="BTP213" s="856"/>
      <c r="BTQ213" s="856"/>
      <c r="BTR213" s="856"/>
      <c r="BTS213" s="856"/>
      <c r="BTT213" s="856"/>
      <c r="BTU213" s="856"/>
      <c r="BTV213" s="856"/>
      <c r="BTW213" s="856"/>
      <c r="BTX213" s="856"/>
      <c r="BTY213" s="856"/>
      <c r="BTZ213" s="856"/>
      <c r="BUA213" s="856"/>
      <c r="BUB213" s="856"/>
      <c r="BUC213" s="856"/>
      <c r="BUD213" s="856"/>
      <c r="BUE213" s="856"/>
      <c r="BUF213" s="856"/>
      <c r="BUG213" s="856"/>
      <c r="BUH213" s="856"/>
      <c r="BUI213" s="856"/>
      <c r="BUJ213" s="856"/>
      <c r="BUK213" s="856"/>
      <c r="BUL213" s="856"/>
      <c r="BUM213" s="856"/>
      <c r="BUN213" s="856"/>
      <c r="BUO213" s="856"/>
      <c r="BUP213" s="856"/>
      <c r="BUQ213" s="856"/>
      <c r="BUR213" s="856"/>
      <c r="BUS213" s="856"/>
      <c r="BUT213" s="856"/>
      <c r="BUU213" s="856"/>
      <c r="BUV213" s="856"/>
      <c r="BUW213" s="856"/>
      <c r="BUX213" s="856"/>
      <c r="BUY213" s="856"/>
      <c r="BUZ213" s="856"/>
      <c r="BVA213" s="856"/>
      <c r="BVB213" s="856"/>
      <c r="BVC213" s="856"/>
      <c r="BVD213" s="856"/>
      <c r="BVE213" s="856"/>
      <c r="BVF213" s="856"/>
      <c r="BVG213" s="856"/>
      <c r="BVH213" s="856"/>
      <c r="BVI213" s="856"/>
      <c r="BVJ213" s="856"/>
      <c r="BVK213" s="856"/>
      <c r="BVL213" s="856"/>
      <c r="BVM213" s="856"/>
      <c r="BVN213" s="856"/>
      <c r="BVO213" s="856"/>
      <c r="BVP213" s="856"/>
      <c r="BVQ213" s="856"/>
      <c r="BVR213" s="856"/>
      <c r="BVS213" s="856"/>
      <c r="BVT213" s="856"/>
      <c r="BVU213" s="856"/>
      <c r="BVV213" s="856"/>
      <c r="BVW213" s="856"/>
      <c r="BVX213" s="856"/>
      <c r="BVY213" s="856"/>
      <c r="BVZ213" s="856"/>
      <c r="BWA213" s="856"/>
      <c r="BWB213" s="856"/>
      <c r="BWC213" s="856"/>
      <c r="BWD213" s="856"/>
      <c r="BWE213" s="856"/>
      <c r="BWF213" s="856"/>
      <c r="BWG213" s="856"/>
      <c r="BWH213" s="856"/>
      <c r="BWI213" s="856"/>
      <c r="BWJ213" s="856"/>
      <c r="BWK213" s="856"/>
      <c r="BWL213" s="856"/>
      <c r="BWM213" s="856"/>
      <c r="BWN213" s="856"/>
      <c r="BWO213" s="856"/>
      <c r="BWP213" s="856"/>
      <c r="BWQ213" s="856"/>
      <c r="BWR213" s="856"/>
      <c r="BWS213" s="856"/>
      <c r="BWT213" s="856"/>
      <c r="BWU213" s="856"/>
      <c r="BWV213" s="856"/>
      <c r="BWW213" s="856"/>
      <c r="BWX213" s="856"/>
      <c r="BWY213" s="856"/>
      <c r="BWZ213" s="856"/>
      <c r="BXA213" s="856"/>
      <c r="BXB213" s="856"/>
      <c r="BXC213" s="856"/>
      <c r="BXD213" s="856"/>
      <c r="BXE213" s="856"/>
      <c r="BXF213" s="856"/>
      <c r="BXG213" s="856"/>
      <c r="BXH213" s="856"/>
      <c r="BXI213" s="856"/>
      <c r="BXJ213" s="856"/>
      <c r="BXK213" s="856"/>
      <c r="BXL213" s="856"/>
      <c r="BXM213" s="856"/>
      <c r="BXN213" s="856"/>
      <c r="BXO213" s="856"/>
      <c r="BXP213" s="856"/>
      <c r="BXQ213" s="856"/>
      <c r="BXR213" s="856"/>
      <c r="BXS213" s="856"/>
      <c r="BXT213" s="856"/>
      <c r="BXU213" s="856"/>
      <c r="BXV213" s="856"/>
      <c r="BXW213" s="856"/>
      <c r="BXX213" s="856"/>
      <c r="BXY213" s="856"/>
      <c r="BXZ213" s="856"/>
      <c r="BYA213" s="856"/>
      <c r="BYB213" s="856"/>
      <c r="BYC213" s="856"/>
      <c r="BYD213" s="856"/>
      <c r="BYE213" s="856"/>
      <c r="BYF213" s="856"/>
      <c r="BYG213" s="856"/>
      <c r="BYH213" s="856"/>
      <c r="BYI213" s="856"/>
      <c r="BYJ213" s="856"/>
      <c r="BYK213" s="856"/>
      <c r="BYL213" s="856"/>
      <c r="BYM213" s="856"/>
      <c r="BYN213" s="856"/>
      <c r="BYO213" s="856"/>
      <c r="BYP213" s="856"/>
      <c r="BYQ213" s="856"/>
      <c r="BYR213" s="856"/>
      <c r="BYS213" s="856"/>
      <c r="BYT213" s="856"/>
      <c r="BYU213" s="856"/>
      <c r="BYV213" s="856"/>
      <c r="BYW213" s="856"/>
      <c r="BYX213" s="856"/>
      <c r="BYY213" s="856"/>
      <c r="BYZ213" s="856"/>
      <c r="BZA213" s="856"/>
      <c r="BZB213" s="856"/>
      <c r="BZC213" s="856"/>
      <c r="BZD213" s="856"/>
      <c r="BZE213" s="856"/>
      <c r="BZF213" s="856"/>
      <c r="BZG213" s="856"/>
      <c r="BZH213" s="856"/>
      <c r="BZI213" s="856"/>
      <c r="BZJ213" s="856"/>
      <c r="BZK213" s="856"/>
      <c r="BZL213" s="856"/>
      <c r="BZM213" s="856"/>
      <c r="BZN213" s="856"/>
      <c r="BZO213" s="856"/>
      <c r="BZP213" s="856"/>
      <c r="BZQ213" s="856"/>
      <c r="BZR213" s="856"/>
      <c r="BZS213" s="856"/>
      <c r="BZT213" s="856"/>
      <c r="BZU213" s="856"/>
      <c r="BZV213" s="856"/>
      <c r="BZW213" s="856"/>
      <c r="BZX213" s="856"/>
      <c r="BZY213" s="856"/>
      <c r="BZZ213" s="856"/>
      <c r="CAA213" s="856"/>
      <c r="CAB213" s="856"/>
      <c r="CAC213" s="856"/>
      <c r="CAD213" s="856"/>
      <c r="CAE213" s="856"/>
      <c r="CAF213" s="856"/>
      <c r="CAG213" s="856"/>
      <c r="CAH213" s="856"/>
      <c r="CAI213" s="856"/>
      <c r="CAJ213" s="856"/>
      <c r="CAK213" s="856"/>
      <c r="CAL213" s="856"/>
      <c r="CAM213" s="856"/>
      <c r="CAN213" s="856"/>
      <c r="CAO213" s="856"/>
      <c r="CAP213" s="856"/>
      <c r="CAQ213" s="856"/>
      <c r="CAR213" s="856"/>
      <c r="CAS213" s="856"/>
      <c r="CAT213" s="856"/>
      <c r="CAU213" s="856"/>
      <c r="CAV213" s="856"/>
      <c r="CAW213" s="856"/>
      <c r="CAX213" s="856"/>
      <c r="CAY213" s="856"/>
      <c r="CAZ213" s="856"/>
      <c r="CBA213" s="856"/>
      <c r="CBB213" s="856"/>
      <c r="CBC213" s="856"/>
      <c r="CBD213" s="856"/>
      <c r="CBE213" s="856"/>
      <c r="CBF213" s="856"/>
      <c r="CBG213" s="856"/>
      <c r="CBH213" s="856"/>
      <c r="CBI213" s="856"/>
      <c r="CBJ213" s="856"/>
      <c r="CBK213" s="856"/>
      <c r="CBL213" s="856"/>
      <c r="CBM213" s="856"/>
      <c r="CBN213" s="856"/>
      <c r="CBO213" s="856"/>
      <c r="CBP213" s="856"/>
      <c r="CBQ213" s="856"/>
      <c r="CBR213" s="856"/>
      <c r="CBS213" s="856"/>
      <c r="CBT213" s="856"/>
      <c r="CBU213" s="856"/>
      <c r="CBV213" s="856"/>
      <c r="CBW213" s="856"/>
      <c r="CBX213" s="856"/>
      <c r="CBY213" s="856"/>
      <c r="CBZ213" s="856"/>
      <c r="CCA213" s="856"/>
      <c r="CCB213" s="856"/>
      <c r="CCC213" s="856"/>
      <c r="CCD213" s="856"/>
      <c r="CCE213" s="856"/>
      <c r="CCF213" s="856"/>
      <c r="CCG213" s="856"/>
      <c r="CCH213" s="856"/>
      <c r="CCI213" s="856"/>
      <c r="CCJ213" s="856"/>
      <c r="CCK213" s="856"/>
      <c r="CCL213" s="856"/>
      <c r="CCM213" s="856"/>
      <c r="CCN213" s="856"/>
      <c r="CCO213" s="856"/>
      <c r="CCP213" s="856"/>
      <c r="CCQ213" s="856"/>
      <c r="CCR213" s="856"/>
      <c r="CCS213" s="856"/>
      <c r="CCT213" s="856"/>
      <c r="CCU213" s="856"/>
      <c r="CCV213" s="856"/>
      <c r="CCW213" s="856"/>
      <c r="CCX213" s="856"/>
      <c r="CCY213" s="856"/>
      <c r="CCZ213" s="856"/>
      <c r="CDA213" s="856"/>
      <c r="CDB213" s="856"/>
      <c r="CDC213" s="856"/>
      <c r="CDD213" s="856"/>
      <c r="CDE213" s="856"/>
      <c r="CDF213" s="856"/>
      <c r="CDG213" s="856"/>
      <c r="CDH213" s="856"/>
      <c r="CDI213" s="856"/>
      <c r="CDJ213" s="856"/>
      <c r="CDK213" s="856"/>
      <c r="CDL213" s="856"/>
      <c r="CDM213" s="856"/>
      <c r="CDN213" s="856"/>
      <c r="CDO213" s="856"/>
      <c r="CDP213" s="856"/>
      <c r="CDQ213" s="856"/>
      <c r="CDR213" s="856"/>
      <c r="CDS213" s="856"/>
      <c r="CDT213" s="856"/>
      <c r="CDU213" s="856"/>
      <c r="CDV213" s="856"/>
      <c r="CDW213" s="856"/>
      <c r="CDX213" s="856"/>
      <c r="CDY213" s="856"/>
      <c r="CDZ213" s="856"/>
      <c r="CEA213" s="856"/>
      <c r="CEB213" s="856"/>
      <c r="CEC213" s="856"/>
      <c r="CED213" s="856"/>
      <c r="CEE213" s="856"/>
      <c r="CEF213" s="856"/>
      <c r="CEG213" s="856"/>
      <c r="CEH213" s="856"/>
      <c r="CEI213" s="856"/>
      <c r="CEJ213" s="856"/>
      <c r="CEK213" s="856"/>
      <c r="CEL213" s="856"/>
      <c r="CEM213" s="856"/>
      <c r="CEN213" s="856"/>
      <c r="CEO213" s="856"/>
      <c r="CEP213" s="856"/>
      <c r="CEQ213" s="856"/>
      <c r="CER213" s="856"/>
      <c r="CES213" s="856"/>
      <c r="CET213" s="856"/>
      <c r="CEU213" s="856"/>
      <c r="CEV213" s="856"/>
      <c r="CEW213" s="856"/>
      <c r="CEX213" s="856"/>
      <c r="CEY213" s="856"/>
      <c r="CEZ213" s="856"/>
      <c r="CFA213" s="856"/>
      <c r="CFB213" s="856"/>
      <c r="CFC213" s="856"/>
      <c r="CFD213" s="856"/>
      <c r="CFE213" s="856"/>
      <c r="CFF213" s="856"/>
      <c r="CFG213" s="856"/>
      <c r="CFH213" s="856"/>
      <c r="CFI213" s="856"/>
      <c r="CFJ213" s="856"/>
      <c r="CFK213" s="856"/>
      <c r="CFL213" s="856"/>
      <c r="CFM213" s="856"/>
      <c r="CFN213" s="856"/>
      <c r="CFO213" s="856"/>
      <c r="CFP213" s="856"/>
      <c r="CFQ213" s="856"/>
      <c r="CFR213" s="856"/>
      <c r="CFS213" s="856"/>
      <c r="CFT213" s="856"/>
      <c r="CFU213" s="856"/>
      <c r="CFV213" s="856"/>
      <c r="CFW213" s="856"/>
      <c r="CFX213" s="856"/>
      <c r="CFY213" s="856"/>
      <c r="CFZ213" s="856"/>
      <c r="CGA213" s="856"/>
      <c r="CGB213" s="856"/>
      <c r="CGC213" s="856"/>
      <c r="CGD213" s="856"/>
      <c r="CGE213" s="856"/>
      <c r="CGF213" s="856"/>
      <c r="CGG213" s="856"/>
      <c r="CGH213" s="856"/>
      <c r="CGI213" s="856"/>
      <c r="CGJ213" s="856"/>
      <c r="CGK213" s="856"/>
      <c r="CGL213" s="856"/>
      <c r="CGM213" s="856"/>
      <c r="CGN213" s="856"/>
      <c r="CGO213" s="856"/>
      <c r="CGP213" s="856"/>
      <c r="CGQ213" s="856"/>
      <c r="CGR213" s="856"/>
      <c r="CGS213" s="856"/>
      <c r="CGT213" s="856"/>
      <c r="CGU213" s="856"/>
      <c r="CGV213" s="856"/>
      <c r="CGW213" s="856"/>
      <c r="CGX213" s="856"/>
      <c r="CGY213" s="856"/>
      <c r="CGZ213" s="856"/>
      <c r="CHA213" s="856"/>
      <c r="CHB213" s="856"/>
      <c r="CHC213" s="856"/>
      <c r="CHD213" s="856"/>
      <c r="CHE213" s="856"/>
      <c r="CHF213" s="856"/>
      <c r="CHG213" s="856"/>
      <c r="CHH213" s="856"/>
      <c r="CHI213" s="856"/>
      <c r="CHJ213" s="856"/>
      <c r="CHK213" s="856"/>
      <c r="CHL213" s="856"/>
      <c r="CHM213" s="856"/>
      <c r="CHN213" s="856"/>
      <c r="CHO213" s="856"/>
      <c r="CHP213" s="856"/>
      <c r="CHQ213" s="856"/>
      <c r="CHR213" s="856"/>
      <c r="CHS213" s="856"/>
      <c r="CHT213" s="856"/>
      <c r="CHU213" s="856"/>
      <c r="CHV213" s="856"/>
      <c r="CHW213" s="856"/>
      <c r="CHX213" s="856"/>
      <c r="CHY213" s="856"/>
      <c r="CHZ213" s="856"/>
      <c r="CIA213" s="856"/>
      <c r="CIB213" s="856"/>
      <c r="CIC213" s="856"/>
      <c r="CID213" s="856"/>
      <c r="CIE213" s="856"/>
      <c r="CIF213" s="856"/>
      <c r="CIG213" s="856"/>
      <c r="CIH213" s="856"/>
      <c r="CII213" s="856"/>
      <c r="CIJ213" s="856"/>
      <c r="CIK213" s="856"/>
      <c r="CIL213" s="856"/>
      <c r="CIM213" s="856"/>
      <c r="CIN213" s="856"/>
      <c r="CIO213" s="856"/>
      <c r="CIP213" s="856"/>
      <c r="CIQ213" s="856"/>
      <c r="CIR213" s="856"/>
      <c r="CIS213" s="856"/>
      <c r="CIT213" s="856"/>
      <c r="CIU213" s="856"/>
      <c r="CIV213" s="856"/>
      <c r="CIW213" s="856"/>
      <c r="CIX213" s="856"/>
      <c r="CIY213" s="856"/>
      <c r="CIZ213" s="856"/>
      <c r="CJA213" s="856"/>
      <c r="CJB213" s="856"/>
      <c r="CJC213" s="856"/>
      <c r="CJD213" s="856"/>
      <c r="CJE213" s="856"/>
      <c r="CJF213" s="856"/>
      <c r="CJG213" s="856"/>
      <c r="CJH213" s="856"/>
      <c r="CJI213" s="856"/>
      <c r="CJJ213" s="856"/>
      <c r="CJK213" s="856"/>
      <c r="CJL213" s="856"/>
      <c r="CJM213" s="856"/>
      <c r="CJN213" s="856"/>
      <c r="CJO213" s="856"/>
      <c r="CJP213" s="856"/>
      <c r="CJQ213" s="856"/>
      <c r="CJR213" s="856"/>
      <c r="CJS213" s="856"/>
      <c r="CJT213" s="856"/>
      <c r="CJU213" s="856"/>
      <c r="CJV213" s="856"/>
      <c r="CJW213" s="856"/>
      <c r="CJX213" s="856"/>
      <c r="CJY213" s="856"/>
      <c r="CJZ213" s="856"/>
      <c r="CKA213" s="856"/>
      <c r="CKB213" s="856"/>
      <c r="CKC213" s="856"/>
      <c r="CKD213" s="856"/>
      <c r="CKE213" s="856"/>
      <c r="CKF213" s="856"/>
      <c r="CKG213" s="856"/>
      <c r="CKH213" s="856"/>
      <c r="CKI213" s="856"/>
      <c r="CKJ213" s="856"/>
      <c r="CKK213" s="856"/>
      <c r="CKL213" s="856"/>
      <c r="CKM213" s="856"/>
      <c r="CKN213" s="856"/>
      <c r="CKO213" s="856"/>
      <c r="CKP213" s="856"/>
      <c r="CKQ213" s="856"/>
      <c r="CKR213" s="856"/>
      <c r="CKS213" s="856"/>
      <c r="CKT213" s="856"/>
      <c r="CKU213" s="856"/>
      <c r="CKV213" s="856"/>
      <c r="CKW213" s="856"/>
      <c r="CKX213" s="856"/>
      <c r="CKY213" s="856"/>
      <c r="CKZ213" s="856"/>
      <c r="CLA213" s="856"/>
      <c r="CLB213" s="856"/>
      <c r="CLC213" s="856"/>
      <c r="CLD213" s="856"/>
      <c r="CLE213" s="856"/>
      <c r="CLF213" s="856"/>
      <c r="CLG213" s="856"/>
      <c r="CLH213" s="856"/>
      <c r="CLI213" s="856"/>
      <c r="CLJ213" s="856"/>
      <c r="CLK213" s="856"/>
      <c r="CLL213" s="856"/>
      <c r="CLM213" s="856"/>
      <c r="CLN213" s="856"/>
      <c r="CLO213" s="856"/>
      <c r="CLP213" s="856"/>
      <c r="CLQ213" s="856"/>
      <c r="CLR213" s="856"/>
      <c r="CLS213" s="856"/>
      <c r="CLT213" s="856"/>
      <c r="CLU213" s="856"/>
      <c r="CLV213" s="856"/>
      <c r="CLW213" s="856"/>
      <c r="CLX213" s="856"/>
      <c r="CLY213" s="856"/>
      <c r="CLZ213" s="856"/>
      <c r="CMA213" s="856"/>
      <c r="CMB213" s="856"/>
      <c r="CMC213" s="856"/>
      <c r="CMD213" s="856"/>
      <c r="CME213" s="856"/>
      <c r="CMF213" s="856"/>
      <c r="CMG213" s="856"/>
      <c r="CMH213" s="856"/>
      <c r="CMI213" s="856"/>
      <c r="CMJ213" s="856"/>
      <c r="CMK213" s="856"/>
      <c r="CML213" s="856"/>
      <c r="CMM213" s="856"/>
      <c r="CMN213" s="856"/>
      <c r="CMO213" s="856"/>
      <c r="CMP213" s="856"/>
      <c r="CMQ213" s="856"/>
      <c r="CMR213" s="856"/>
      <c r="CMS213" s="856"/>
      <c r="CMT213" s="856"/>
      <c r="CMU213" s="856"/>
      <c r="CMV213" s="856"/>
      <c r="CMW213" s="856"/>
      <c r="CMX213" s="856"/>
      <c r="CMY213" s="856"/>
      <c r="CMZ213" s="856"/>
      <c r="CNA213" s="856"/>
      <c r="CNB213" s="856"/>
      <c r="CNC213" s="856"/>
      <c r="CND213" s="856"/>
      <c r="CNE213" s="856"/>
      <c r="CNF213" s="856"/>
      <c r="CNG213" s="856"/>
      <c r="CNH213" s="856"/>
      <c r="CNI213" s="856"/>
      <c r="CNJ213" s="856"/>
      <c r="CNK213" s="856"/>
      <c r="CNL213" s="856"/>
      <c r="CNM213" s="856"/>
      <c r="CNN213" s="856"/>
      <c r="CNO213" s="856"/>
      <c r="CNP213" s="856"/>
      <c r="CNQ213" s="856"/>
      <c r="CNR213" s="856"/>
      <c r="CNS213" s="856"/>
      <c r="CNT213" s="856"/>
      <c r="CNU213" s="856"/>
      <c r="CNV213" s="856"/>
      <c r="CNW213" s="856"/>
      <c r="CNX213" s="856"/>
      <c r="CNY213" s="856"/>
      <c r="CNZ213" s="856"/>
      <c r="COA213" s="856"/>
      <c r="COB213" s="856"/>
      <c r="COC213" s="856"/>
      <c r="COD213" s="856"/>
      <c r="COE213" s="856"/>
      <c r="COF213" s="856"/>
      <c r="COG213" s="856"/>
      <c r="COH213" s="856"/>
      <c r="COI213" s="856"/>
      <c r="COJ213" s="856"/>
      <c r="COK213" s="856"/>
      <c r="COL213" s="856"/>
      <c r="COM213" s="856"/>
      <c r="CON213" s="856"/>
      <c r="COO213" s="856"/>
      <c r="COP213" s="856"/>
      <c r="COQ213" s="856"/>
      <c r="COR213" s="856"/>
      <c r="COS213" s="856"/>
      <c r="COT213" s="856"/>
      <c r="COU213" s="856"/>
      <c r="COV213" s="856"/>
      <c r="COW213" s="856"/>
      <c r="COX213" s="856"/>
      <c r="COY213" s="856"/>
      <c r="COZ213" s="856"/>
      <c r="CPA213" s="856"/>
      <c r="CPB213" s="856"/>
      <c r="CPC213" s="856"/>
      <c r="CPD213" s="856"/>
      <c r="CPE213" s="856"/>
      <c r="CPF213" s="856"/>
      <c r="CPG213" s="856"/>
      <c r="CPH213" s="856"/>
      <c r="CPI213" s="856"/>
      <c r="CPJ213" s="856"/>
      <c r="CPK213" s="856"/>
      <c r="CPL213" s="856"/>
      <c r="CPM213" s="856"/>
      <c r="CPN213" s="856"/>
      <c r="CPO213" s="856"/>
      <c r="CPP213" s="856"/>
      <c r="CPQ213" s="856"/>
      <c r="CPR213" s="856"/>
      <c r="CPS213" s="856"/>
      <c r="CPT213" s="856"/>
      <c r="CPU213" s="856"/>
      <c r="CPV213" s="856"/>
      <c r="CPW213" s="856"/>
      <c r="CPX213" s="856"/>
      <c r="CPY213" s="856"/>
      <c r="CPZ213" s="856"/>
      <c r="CQA213" s="856"/>
      <c r="CQB213" s="856"/>
      <c r="CQC213" s="856"/>
      <c r="CQD213" s="856"/>
      <c r="CQE213" s="856"/>
      <c r="CQF213" s="856"/>
      <c r="CQG213" s="856"/>
      <c r="CQH213" s="856"/>
      <c r="CQI213" s="856"/>
      <c r="CQJ213" s="856"/>
      <c r="CQK213" s="856"/>
      <c r="CQL213" s="856"/>
      <c r="CQM213" s="856"/>
      <c r="CQN213" s="856"/>
      <c r="CQO213" s="856"/>
      <c r="CQP213" s="856"/>
      <c r="CQQ213" s="856"/>
      <c r="CQR213" s="856"/>
      <c r="CQS213" s="856"/>
      <c r="CQT213" s="856"/>
      <c r="CQU213" s="856"/>
      <c r="CQV213" s="856"/>
      <c r="CQW213" s="856"/>
      <c r="CQX213" s="856"/>
      <c r="CQY213" s="856"/>
      <c r="CQZ213" s="856"/>
      <c r="CRA213" s="856"/>
      <c r="CRB213" s="856"/>
      <c r="CRC213" s="856"/>
      <c r="CRD213" s="856"/>
      <c r="CRE213" s="856"/>
      <c r="CRF213" s="856"/>
      <c r="CRG213" s="856"/>
      <c r="CRH213" s="856"/>
      <c r="CRI213" s="856"/>
      <c r="CRJ213" s="856"/>
      <c r="CRK213" s="856"/>
      <c r="CRL213" s="856"/>
      <c r="CRM213" s="856"/>
      <c r="CRN213" s="856"/>
      <c r="CRO213" s="856"/>
      <c r="CRP213" s="856"/>
      <c r="CRQ213" s="856"/>
      <c r="CRR213" s="856"/>
      <c r="CRS213" s="856"/>
      <c r="CRT213" s="856"/>
      <c r="CRU213" s="856"/>
      <c r="CRV213" s="856"/>
      <c r="CRW213" s="856"/>
      <c r="CRX213" s="856"/>
      <c r="CRY213" s="856"/>
      <c r="CRZ213" s="856"/>
      <c r="CSA213" s="856"/>
      <c r="CSB213" s="856"/>
      <c r="CSC213" s="856"/>
      <c r="CSD213" s="856"/>
      <c r="CSE213" s="856"/>
      <c r="CSF213" s="856"/>
      <c r="CSG213" s="856"/>
      <c r="CSH213" s="856"/>
      <c r="CSI213" s="856"/>
      <c r="CSJ213" s="856"/>
      <c r="CSK213" s="856"/>
      <c r="CSL213" s="856"/>
      <c r="CSM213" s="856"/>
      <c r="CSN213" s="856"/>
      <c r="CSO213" s="856"/>
      <c r="CSP213" s="856"/>
      <c r="CSQ213" s="856"/>
      <c r="CSR213" s="856"/>
      <c r="CSS213" s="856"/>
      <c r="CST213" s="856"/>
      <c r="CSU213" s="856"/>
      <c r="CSV213" s="856"/>
      <c r="CSW213" s="856"/>
      <c r="CSX213" s="856"/>
      <c r="CSY213" s="856"/>
      <c r="CSZ213" s="856"/>
      <c r="CTA213" s="856"/>
      <c r="CTB213" s="856"/>
      <c r="CTC213" s="856"/>
      <c r="CTD213" s="856"/>
      <c r="CTE213" s="856"/>
      <c r="CTF213" s="856"/>
      <c r="CTG213" s="856"/>
      <c r="CTH213" s="856"/>
      <c r="CTI213" s="856"/>
      <c r="CTJ213" s="856"/>
      <c r="CTK213" s="856"/>
      <c r="CTL213" s="856"/>
      <c r="CTM213" s="856"/>
      <c r="CTN213" s="856"/>
      <c r="CTO213" s="856"/>
      <c r="CTP213" s="856"/>
      <c r="CTQ213" s="856"/>
      <c r="CTR213" s="856"/>
      <c r="CTS213" s="856"/>
      <c r="CTT213" s="856"/>
      <c r="CTU213" s="856"/>
      <c r="CTV213" s="856"/>
      <c r="CTW213" s="856"/>
      <c r="CTX213" s="856"/>
      <c r="CTY213" s="856"/>
      <c r="CTZ213" s="856"/>
      <c r="CUA213" s="856"/>
      <c r="CUB213" s="856"/>
      <c r="CUC213" s="856"/>
      <c r="CUD213" s="856"/>
      <c r="CUE213" s="856"/>
      <c r="CUF213" s="856"/>
      <c r="CUG213" s="856"/>
      <c r="CUH213" s="856"/>
      <c r="CUI213" s="856"/>
      <c r="CUJ213" s="856"/>
      <c r="CUK213" s="856"/>
      <c r="CUL213" s="856"/>
      <c r="CUM213" s="856"/>
      <c r="CUN213" s="856"/>
      <c r="CUO213" s="856"/>
      <c r="CUP213" s="856"/>
      <c r="CUQ213" s="856"/>
      <c r="CUR213" s="856"/>
      <c r="CUS213" s="856"/>
      <c r="CUT213" s="856"/>
      <c r="CUU213" s="856"/>
      <c r="CUV213" s="856"/>
      <c r="CUW213" s="856"/>
      <c r="CUX213" s="856"/>
      <c r="CUY213" s="856"/>
      <c r="CUZ213" s="856"/>
      <c r="CVA213" s="856"/>
      <c r="CVB213" s="856"/>
      <c r="CVC213" s="856"/>
      <c r="CVD213" s="856"/>
      <c r="CVE213" s="856"/>
      <c r="CVF213" s="856"/>
      <c r="CVG213" s="856"/>
      <c r="CVH213" s="856"/>
      <c r="CVI213" s="856"/>
      <c r="CVJ213" s="856"/>
      <c r="CVK213" s="856"/>
      <c r="CVL213" s="856"/>
      <c r="CVM213" s="856"/>
      <c r="CVN213" s="856"/>
      <c r="CVO213" s="856"/>
      <c r="CVP213" s="856"/>
      <c r="CVQ213" s="856"/>
      <c r="CVR213" s="856"/>
      <c r="CVS213" s="856"/>
      <c r="CVT213" s="856"/>
      <c r="CVU213" s="856"/>
      <c r="CVV213" s="856"/>
      <c r="CVW213" s="856"/>
      <c r="CVX213" s="856"/>
      <c r="CVY213" s="856"/>
      <c r="CVZ213" s="856"/>
      <c r="CWA213" s="856"/>
      <c r="CWB213" s="856"/>
      <c r="CWC213" s="856"/>
      <c r="CWD213" s="856"/>
      <c r="CWE213" s="856"/>
      <c r="CWF213" s="856"/>
      <c r="CWG213" s="856"/>
      <c r="CWH213" s="856"/>
      <c r="CWI213" s="856"/>
      <c r="CWJ213" s="856"/>
      <c r="CWK213" s="856"/>
      <c r="CWL213" s="856"/>
      <c r="CWM213" s="856"/>
      <c r="CWN213" s="856"/>
      <c r="CWO213" s="856"/>
      <c r="CWP213" s="856"/>
      <c r="CWQ213" s="856"/>
      <c r="CWR213" s="856"/>
      <c r="CWS213" s="856"/>
      <c r="CWT213" s="856"/>
      <c r="CWU213" s="856"/>
      <c r="CWV213" s="856"/>
      <c r="CWW213" s="856"/>
      <c r="CWX213" s="856"/>
      <c r="CWY213" s="856"/>
      <c r="CWZ213" s="856"/>
      <c r="CXA213" s="856"/>
      <c r="CXB213" s="856"/>
      <c r="CXC213" s="856"/>
      <c r="CXD213" s="856"/>
      <c r="CXE213" s="856"/>
      <c r="CXF213" s="856"/>
      <c r="CXG213" s="856"/>
      <c r="CXH213" s="856"/>
      <c r="CXI213" s="856"/>
      <c r="CXJ213" s="856"/>
      <c r="CXK213" s="856"/>
      <c r="CXL213" s="856"/>
      <c r="CXM213" s="856"/>
      <c r="CXN213" s="856"/>
      <c r="CXO213" s="856"/>
      <c r="CXP213" s="856"/>
      <c r="CXQ213" s="856"/>
      <c r="CXR213" s="856"/>
      <c r="CXS213" s="856"/>
      <c r="CXT213" s="856"/>
      <c r="CXU213" s="856"/>
      <c r="CXV213" s="856"/>
      <c r="CXW213" s="856"/>
      <c r="CXX213" s="856"/>
      <c r="CXY213" s="856"/>
      <c r="CXZ213" s="856"/>
      <c r="CYA213" s="856"/>
      <c r="CYB213" s="856"/>
      <c r="CYC213" s="856"/>
      <c r="CYD213" s="856"/>
      <c r="CYE213" s="856"/>
      <c r="CYF213" s="856"/>
      <c r="CYG213" s="856"/>
      <c r="CYH213" s="856"/>
      <c r="CYI213" s="856"/>
      <c r="CYJ213" s="856"/>
      <c r="CYK213" s="856"/>
      <c r="CYL213" s="856"/>
      <c r="CYM213" s="856"/>
      <c r="CYN213" s="856"/>
      <c r="CYO213" s="856"/>
      <c r="CYP213" s="856"/>
      <c r="CYQ213" s="856"/>
      <c r="CYR213" s="856"/>
      <c r="CYS213" s="856"/>
      <c r="CYT213" s="856"/>
      <c r="CYU213" s="856"/>
      <c r="CYV213" s="856"/>
      <c r="CYW213" s="856"/>
      <c r="CYX213" s="856"/>
      <c r="CYY213" s="856"/>
      <c r="CYZ213" s="856"/>
      <c r="CZA213" s="856"/>
      <c r="CZB213" s="856"/>
      <c r="CZC213" s="856"/>
      <c r="CZD213" s="856"/>
      <c r="CZE213" s="856"/>
      <c r="CZF213" s="856"/>
      <c r="CZG213" s="856"/>
      <c r="CZH213" s="856"/>
      <c r="CZI213" s="856"/>
      <c r="CZJ213" s="856"/>
      <c r="CZK213" s="856"/>
      <c r="CZL213" s="856"/>
      <c r="CZM213" s="856"/>
      <c r="CZN213" s="856"/>
      <c r="CZO213" s="856"/>
      <c r="CZP213" s="856"/>
      <c r="CZQ213" s="856"/>
      <c r="CZR213" s="856"/>
      <c r="CZS213" s="856"/>
      <c r="CZT213" s="856"/>
      <c r="CZU213" s="856"/>
      <c r="CZV213" s="856"/>
      <c r="CZW213" s="856"/>
      <c r="CZX213" s="856"/>
      <c r="CZY213" s="856"/>
      <c r="CZZ213" s="856"/>
      <c r="DAA213" s="856"/>
      <c r="DAB213" s="856"/>
      <c r="DAC213" s="856"/>
      <c r="DAD213" s="856"/>
      <c r="DAE213" s="856"/>
      <c r="DAF213" s="856"/>
      <c r="DAG213" s="856"/>
      <c r="DAH213" s="856"/>
      <c r="DAI213" s="856"/>
      <c r="DAJ213" s="856"/>
      <c r="DAK213" s="856"/>
      <c r="DAL213" s="856"/>
      <c r="DAM213" s="856"/>
      <c r="DAN213" s="856"/>
      <c r="DAO213" s="856"/>
      <c r="DAP213" s="856"/>
      <c r="DAQ213" s="856"/>
      <c r="DAR213" s="856"/>
      <c r="DAS213" s="856"/>
      <c r="DAT213" s="856"/>
      <c r="DAU213" s="856"/>
      <c r="DAV213" s="856"/>
      <c r="DAW213" s="856"/>
      <c r="DAX213" s="856"/>
      <c r="DAY213" s="856"/>
      <c r="DAZ213" s="856"/>
      <c r="DBA213" s="856"/>
      <c r="DBB213" s="856"/>
      <c r="DBC213" s="856"/>
      <c r="DBD213" s="856"/>
      <c r="DBE213" s="856"/>
      <c r="DBF213" s="856"/>
      <c r="DBG213" s="856"/>
      <c r="DBH213" s="856"/>
      <c r="DBI213" s="856"/>
      <c r="DBJ213" s="856"/>
      <c r="DBK213" s="856"/>
      <c r="DBL213" s="856"/>
      <c r="DBM213" s="856"/>
      <c r="DBN213" s="856"/>
      <c r="DBO213" s="856"/>
      <c r="DBP213" s="856"/>
      <c r="DBQ213" s="856"/>
      <c r="DBR213" s="856"/>
      <c r="DBS213" s="856"/>
      <c r="DBT213" s="856"/>
      <c r="DBU213" s="856"/>
      <c r="DBV213" s="856"/>
      <c r="DBW213" s="856"/>
      <c r="DBX213" s="856"/>
      <c r="DBY213" s="856"/>
      <c r="DBZ213" s="856"/>
      <c r="DCA213" s="856"/>
      <c r="DCB213" s="856"/>
      <c r="DCC213" s="856"/>
      <c r="DCD213" s="856"/>
      <c r="DCE213" s="856"/>
      <c r="DCF213" s="856"/>
      <c r="DCG213" s="856"/>
      <c r="DCH213" s="856"/>
      <c r="DCI213" s="856"/>
      <c r="DCJ213" s="856"/>
      <c r="DCK213" s="856"/>
      <c r="DCL213" s="856"/>
      <c r="DCM213" s="856"/>
      <c r="DCN213" s="856"/>
      <c r="DCO213" s="856"/>
      <c r="DCP213" s="856"/>
      <c r="DCQ213" s="856"/>
      <c r="DCR213" s="856"/>
      <c r="DCS213" s="856"/>
      <c r="DCT213" s="856"/>
      <c r="DCU213" s="856"/>
      <c r="DCV213" s="856"/>
      <c r="DCW213" s="856"/>
      <c r="DCX213" s="856"/>
      <c r="DCY213" s="856"/>
      <c r="DCZ213" s="856"/>
      <c r="DDA213" s="856"/>
      <c r="DDB213" s="856"/>
      <c r="DDC213" s="856"/>
      <c r="DDD213" s="856"/>
      <c r="DDE213" s="856"/>
      <c r="DDF213" s="856"/>
      <c r="DDG213" s="856"/>
      <c r="DDH213" s="856"/>
      <c r="DDI213" s="856"/>
      <c r="DDJ213" s="856"/>
      <c r="DDK213" s="856"/>
      <c r="DDL213" s="856"/>
      <c r="DDM213" s="856"/>
      <c r="DDN213" s="856"/>
      <c r="DDO213" s="856"/>
      <c r="DDP213" s="856"/>
      <c r="DDQ213" s="856"/>
      <c r="DDR213" s="856"/>
      <c r="DDS213" s="856"/>
      <c r="DDT213" s="856"/>
      <c r="DDU213" s="856"/>
      <c r="DDV213" s="856"/>
      <c r="DDW213" s="856"/>
      <c r="DDX213" s="856"/>
      <c r="DDY213" s="856"/>
      <c r="DDZ213" s="856"/>
      <c r="DEA213" s="856"/>
      <c r="DEB213" s="856"/>
      <c r="DEC213" s="856"/>
      <c r="DED213" s="856"/>
      <c r="DEE213" s="856"/>
      <c r="DEF213" s="856"/>
      <c r="DEG213" s="856"/>
      <c r="DEH213" s="856"/>
      <c r="DEI213" s="856"/>
      <c r="DEJ213" s="856"/>
      <c r="DEK213" s="856"/>
      <c r="DEL213" s="856"/>
      <c r="DEM213" s="856"/>
      <c r="DEN213" s="856"/>
      <c r="DEO213" s="856"/>
      <c r="DEP213" s="856"/>
      <c r="DEQ213" s="856"/>
      <c r="DER213" s="856"/>
      <c r="DES213" s="856"/>
      <c r="DET213" s="856"/>
      <c r="DEU213" s="856"/>
      <c r="DEV213" s="856"/>
      <c r="DEW213" s="856"/>
      <c r="DEX213" s="856"/>
      <c r="DEY213" s="856"/>
      <c r="DEZ213" s="856"/>
      <c r="DFA213" s="856"/>
      <c r="DFB213" s="856"/>
      <c r="DFC213" s="856"/>
      <c r="DFD213" s="856"/>
      <c r="DFE213" s="856"/>
      <c r="DFF213" s="856"/>
      <c r="DFG213" s="856"/>
      <c r="DFH213" s="856"/>
      <c r="DFI213" s="856"/>
      <c r="DFJ213" s="856"/>
      <c r="DFK213" s="856"/>
      <c r="DFL213" s="856"/>
      <c r="DFM213" s="856"/>
      <c r="DFN213" s="856"/>
      <c r="DFO213" s="856"/>
      <c r="DFP213" s="856"/>
      <c r="DFQ213" s="856"/>
      <c r="DFR213" s="856"/>
      <c r="DFS213" s="856"/>
      <c r="DFT213" s="856"/>
      <c r="DFU213" s="856"/>
      <c r="DFV213" s="856"/>
      <c r="DFW213" s="856"/>
      <c r="DFX213" s="856"/>
      <c r="DFY213" s="856"/>
      <c r="DFZ213" s="856"/>
      <c r="DGA213" s="856"/>
      <c r="DGB213" s="856"/>
      <c r="DGC213" s="856"/>
      <c r="DGD213" s="856"/>
      <c r="DGE213" s="856"/>
      <c r="DGF213" s="856"/>
      <c r="DGG213" s="856"/>
      <c r="DGH213" s="856"/>
      <c r="DGI213" s="856"/>
      <c r="DGJ213" s="856"/>
      <c r="DGK213" s="856"/>
      <c r="DGL213" s="856"/>
      <c r="DGM213" s="856"/>
      <c r="DGN213" s="856"/>
      <c r="DGO213" s="856"/>
      <c r="DGP213" s="856"/>
      <c r="DGQ213" s="856"/>
      <c r="DGR213" s="856"/>
      <c r="DGS213" s="856"/>
      <c r="DGT213" s="856"/>
      <c r="DGU213" s="856"/>
      <c r="DGV213" s="856"/>
      <c r="DGW213" s="856"/>
      <c r="DGX213" s="856"/>
      <c r="DGY213" s="856"/>
      <c r="DGZ213" s="856"/>
      <c r="DHA213" s="856"/>
      <c r="DHB213" s="856"/>
      <c r="DHC213" s="856"/>
      <c r="DHD213" s="856"/>
      <c r="DHE213" s="856"/>
      <c r="DHF213" s="856"/>
      <c r="DHG213" s="856"/>
      <c r="DHH213" s="856"/>
      <c r="DHI213" s="856"/>
      <c r="DHJ213" s="856"/>
      <c r="DHK213" s="856"/>
      <c r="DHL213" s="856"/>
      <c r="DHM213" s="856"/>
      <c r="DHN213" s="856"/>
      <c r="DHO213" s="856"/>
      <c r="DHP213" s="856"/>
      <c r="DHQ213" s="856"/>
      <c r="DHR213" s="856"/>
      <c r="DHS213" s="856"/>
      <c r="DHT213" s="856"/>
      <c r="DHU213" s="856"/>
      <c r="DHV213" s="856"/>
      <c r="DHW213" s="856"/>
      <c r="DHX213" s="856"/>
      <c r="DHY213" s="856"/>
      <c r="DHZ213" s="856"/>
      <c r="DIA213" s="856"/>
      <c r="DIB213" s="856"/>
      <c r="DIC213" s="856"/>
      <c r="DID213" s="856"/>
      <c r="DIE213" s="856"/>
      <c r="DIF213" s="856"/>
      <c r="DIG213" s="856"/>
      <c r="DIH213" s="856"/>
      <c r="DII213" s="856"/>
      <c r="DIJ213" s="856"/>
      <c r="DIK213" s="856"/>
      <c r="DIL213" s="856"/>
      <c r="DIM213" s="856"/>
      <c r="DIN213" s="856"/>
      <c r="DIO213" s="856"/>
      <c r="DIP213" s="856"/>
      <c r="DIQ213" s="856"/>
      <c r="DIR213" s="856"/>
      <c r="DIS213" s="856"/>
      <c r="DIT213" s="856"/>
      <c r="DIU213" s="856"/>
      <c r="DIV213" s="856"/>
      <c r="DIW213" s="856"/>
      <c r="DIX213" s="856"/>
      <c r="DIY213" s="856"/>
      <c r="DIZ213" s="856"/>
      <c r="DJA213" s="856"/>
      <c r="DJB213" s="856"/>
      <c r="DJC213" s="856"/>
      <c r="DJD213" s="856"/>
      <c r="DJE213" s="856"/>
      <c r="DJF213" s="856"/>
      <c r="DJG213" s="856"/>
      <c r="DJH213" s="856"/>
      <c r="DJI213" s="856"/>
      <c r="DJJ213" s="856"/>
      <c r="DJK213" s="856"/>
      <c r="DJL213" s="856"/>
      <c r="DJM213" s="856"/>
      <c r="DJN213" s="856"/>
      <c r="DJO213" s="856"/>
      <c r="DJP213" s="856"/>
      <c r="DJQ213" s="856"/>
      <c r="DJR213" s="856"/>
      <c r="DJS213" s="856"/>
      <c r="DJT213" s="856"/>
      <c r="DJU213" s="856"/>
      <c r="DJV213" s="856"/>
      <c r="DJW213" s="856"/>
      <c r="DJX213" s="856"/>
      <c r="DJY213" s="856"/>
      <c r="DJZ213" s="856"/>
      <c r="DKA213" s="856"/>
      <c r="DKB213" s="856"/>
      <c r="DKC213" s="856"/>
      <c r="DKD213" s="856"/>
      <c r="DKE213" s="856"/>
      <c r="DKF213" s="856"/>
      <c r="DKG213" s="856"/>
      <c r="DKH213" s="856"/>
      <c r="DKI213" s="856"/>
      <c r="DKJ213" s="856"/>
      <c r="DKK213" s="856"/>
      <c r="DKL213" s="856"/>
      <c r="DKM213" s="856"/>
      <c r="DKN213" s="856"/>
      <c r="DKO213" s="856"/>
      <c r="DKP213" s="856"/>
      <c r="DKQ213" s="856"/>
      <c r="DKR213" s="856"/>
      <c r="DKS213" s="856"/>
      <c r="DKT213" s="856"/>
      <c r="DKU213" s="856"/>
      <c r="DKV213" s="856"/>
      <c r="DKW213" s="856"/>
      <c r="DKX213" s="856"/>
      <c r="DKY213" s="856"/>
      <c r="DKZ213" s="856"/>
      <c r="DLA213" s="856"/>
      <c r="DLB213" s="856"/>
      <c r="DLC213" s="856"/>
      <c r="DLD213" s="856"/>
      <c r="DLE213" s="856"/>
      <c r="DLF213" s="856"/>
      <c r="DLG213" s="856"/>
      <c r="DLH213" s="856"/>
      <c r="DLI213" s="856"/>
      <c r="DLJ213" s="856"/>
      <c r="DLK213" s="856"/>
      <c r="DLL213" s="856"/>
      <c r="DLM213" s="856"/>
      <c r="DLN213" s="856"/>
      <c r="DLO213" s="856"/>
      <c r="DLP213" s="856"/>
      <c r="DLQ213" s="856"/>
      <c r="DLR213" s="856"/>
      <c r="DLS213" s="856"/>
      <c r="DLT213" s="856"/>
      <c r="DLU213" s="856"/>
      <c r="DLV213" s="856"/>
      <c r="DLW213" s="856"/>
      <c r="DLX213" s="856"/>
      <c r="DLY213" s="856"/>
      <c r="DLZ213" s="856"/>
      <c r="DMA213" s="856"/>
      <c r="DMB213" s="856"/>
      <c r="DMC213" s="856"/>
      <c r="DMD213" s="856"/>
      <c r="DME213" s="856"/>
      <c r="DMF213" s="856"/>
      <c r="DMG213" s="856"/>
      <c r="DMH213" s="856"/>
      <c r="DMI213" s="856"/>
      <c r="DMJ213" s="856"/>
      <c r="DMK213" s="856"/>
      <c r="DML213" s="856"/>
      <c r="DMM213" s="856"/>
      <c r="DMN213" s="856"/>
      <c r="DMO213" s="856"/>
      <c r="DMP213" s="856"/>
      <c r="DMQ213" s="856"/>
      <c r="DMR213" s="856"/>
      <c r="DMS213" s="856"/>
      <c r="DMT213" s="856"/>
      <c r="DMU213" s="856"/>
      <c r="DMV213" s="856"/>
      <c r="DMW213" s="856"/>
      <c r="DMX213" s="856"/>
      <c r="DMY213" s="856"/>
      <c r="DMZ213" s="856"/>
      <c r="DNA213" s="856"/>
      <c r="DNB213" s="856"/>
      <c r="DNC213" s="856"/>
      <c r="DND213" s="856"/>
      <c r="DNE213" s="856"/>
      <c r="DNF213" s="856"/>
      <c r="DNG213" s="856"/>
      <c r="DNH213" s="856"/>
      <c r="DNI213" s="856"/>
      <c r="DNJ213" s="856"/>
      <c r="DNK213" s="856"/>
      <c r="DNL213" s="856"/>
      <c r="DNM213" s="856"/>
      <c r="DNN213" s="856"/>
      <c r="DNO213" s="856"/>
      <c r="DNP213" s="856"/>
      <c r="DNQ213" s="856"/>
      <c r="DNR213" s="856"/>
      <c r="DNS213" s="856"/>
      <c r="DNT213" s="856"/>
      <c r="DNU213" s="856"/>
      <c r="DNV213" s="856"/>
      <c r="DNW213" s="856"/>
      <c r="DNX213" s="856"/>
      <c r="DNY213" s="856"/>
      <c r="DNZ213" s="856"/>
      <c r="DOA213" s="856"/>
      <c r="DOB213" s="856"/>
      <c r="DOC213" s="856"/>
      <c r="DOD213" s="856"/>
      <c r="DOE213" s="856"/>
      <c r="DOF213" s="856"/>
      <c r="DOG213" s="856"/>
      <c r="DOH213" s="856"/>
      <c r="DOI213" s="856"/>
      <c r="DOJ213" s="856"/>
      <c r="DOK213" s="856"/>
      <c r="DOL213" s="856"/>
      <c r="DOM213" s="856"/>
      <c r="DON213" s="856"/>
      <c r="DOO213" s="856"/>
      <c r="DOP213" s="856"/>
      <c r="DOQ213" s="856"/>
      <c r="DOR213" s="856"/>
      <c r="DOS213" s="856"/>
      <c r="DOT213" s="856"/>
      <c r="DOU213" s="856"/>
      <c r="DOV213" s="856"/>
      <c r="DOW213" s="856"/>
      <c r="DOX213" s="856"/>
      <c r="DOY213" s="856"/>
      <c r="DOZ213" s="856"/>
      <c r="DPA213" s="856"/>
      <c r="DPB213" s="856"/>
      <c r="DPC213" s="856"/>
      <c r="DPD213" s="856"/>
      <c r="DPE213" s="856"/>
      <c r="DPF213" s="856"/>
      <c r="DPG213" s="856"/>
      <c r="DPH213" s="856"/>
      <c r="DPI213" s="856"/>
      <c r="DPJ213" s="856"/>
      <c r="DPK213" s="856"/>
      <c r="DPL213" s="856"/>
      <c r="DPM213" s="856"/>
      <c r="DPN213" s="856"/>
      <c r="DPO213" s="856"/>
      <c r="DPP213" s="856"/>
      <c r="DPQ213" s="856"/>
      <c r="DPR213" s="856"/>
      <c r="DPS213" s="856"/>
      <c r="DPT213" s="856"/>
      <c r="DPU213" s="856"/>
      <c r="DPV213" s="856"/>
      <c r="DPW213" s="856"/>
      <c r="DPX213" s="856"/>
      <c r="DPY213" s="856"/>
      <c r="DPZ213" s="856"/>
      <c r="DQA213" s="856"/>
      <c r="DQB213" s="856"/>
      <c r="DQC213" s="856"/>
      <c r="DQD213" s="856"/>
      <c r="DQE213" s="856"/>
      <c r="DQF213" s="856"/>
      <c r="DQG213" s="856"/>
      <c r="DQH213" s="856"/>
      <c r="DQI213" s="856"/>
      <c r="DQJ213" s="856"/>
      <c r="DQK213" s="856"/>
      <c r="DQL213" s="856"/>
      <c r="DQM213" s="856"/>
      <c r="DQN213" s="856"/>
      <c r="DQO213" s="856"/>
      <c r="DQP213" s="856"/>
      <c r="DQQ213" s="856"/>
      <c r="DQR213" s="856"/>
      <c r="DQS213" s="856"/>
      <c r="DQT213" s="856"/>
      <c r="DQU213" s="856"/>
      <c r="DQV213" s="856"/>
      <c r="DQW213" s="856"/>
      <c r="DQX213" s="856"/>
      <c r="DQY213" s="856"/>
      <c r="DQZ213" s="856"/>
      <c r="DRA213" s="856"/>
      <c r="DRB213" s="856"/>
      <c r="DRC213" s="856"/>
      <c r="DRD213" s="856"/>
      <c r="DRE213" s="856"/>
      <c r="DRF213" s="856"/>
      <c r="DRG213" s="856"/>
      <c r="DRH213" s="856"/>
      <c r="DRI213" s="856"/>
      <c r="DRJ213" s="856"/>
      <c r="DRK213" s="856"/>
      <c r="DRL213" s="856"/>
      <c r="DRM213" s="856"/>
      <c r="DRN213" s="856"/>
      <c r="DRO213" s="856"/>
      <c r="DRP213" s="856"/>
      <c r="DRQ213" s="856"/>
      <c r="DRR213" s="856"/>
      <c r="DRS213" s="856"/>
      <c r="DRT213" s="856"/>
      <c r="DRU213" s="856"/>
      <c r="DRV213" s="856"/>
      <c r="DRW213" s="856"/>
      <c r="DRX213" s="856"/>
      <c r="DRY213" s="856"/>
      <c r="DRZ213" s="856"/>
      <c r="DSA213" s="856"/>
      <c r="DSB213" s="856"/>
      <c r="DSC213" s="856"/>
      <c r="DSD213" s="856"/>
      <c r="DSE213" s="856"/>
      <c r="DSF213" s="856"/>
      <c r="DSG213" s="856"/>
      <c r="DSH213" s="856"/>
      <c r="DSI213" s="856"/>
      <c r="DSJ213" s="856"/>
      <c r="DSK213" s="856"/>
      <c r="DSL213" s="856"/>
      <c r="DSM213" s="856"/>
      <c r="DSN213" s="856"/>
      <c r="DSO213" s="856"/>
      <c r="DSP213" s="856"/>
      <c r="DSQ213" s="856"/>
      <c r="DSR213" s="856"/>
      <c r="DSS213" s="856"/>
      <c r="DST213" s="856"/>
      <c r="DSU213" s="856"/>
      <c r="DSV213" s="856"/>
      <c r="DSW213" s="856"/>
      <c r="DSX213" s="856"/>
      <c r="DSY213" s="856"/>
      <c r="DSZ213" s="856"/>
      <c r="DTA213" s="856"/>
      <c r="DTB213" s="856"/>
      <c r="DTC213" s="856"/>
      <c r="DTD213" s="856"/>
      <c r="DTE213" s="856"/>
      <c r="DTF213" s="856"/>
      <c r="DTG213" s="856"/>
      <c r="DTH213" s="856"/>
      <c r="DTI213" s="856"/>
      <c r="DTJ213" s="856"/>
      <c r="DTK213" s="856"/>
      <c r="DTL213" s="856"/>
      <c r="DTM213" s="856"/>
      <c r="DTN213" s="856"/>
      <c r="DTO213" s="856"/>
      <c r="DTP213" s="856"/>
      <c r="DTQ213" s="856"/>
      <c r="DTR213" s="856"/>
      <c r="DTS213" s="856"/>
      <c r="DTT213" s="856"/>
      <c r="DTU213" s="856"/>
      <c r="DTV213" s="856"/>
      <c r="DTW213" s="856"/>
      <c r="DTX213" s="856"/>
      <c r="DTY213" s="856"/>
      <c r="DTZ213" s="856"/>
      <c r="DUA213" s="856"/>
      <c r="DUB213" s="856"/>
      <c r="DUC213" s="856"/>
      <c r="DUD213" s="856"/>
      <c r="DUE213" s="856"/>
      <c r="DUF213" s="856"/>
      <c r="DUG213" s="856"/>
      <c r="DUH213" s="856"/>
      <c r="DUI213" s="856"/>
      <c r="DUJ213" s="856"/>
      <c r="DUK213" s="856"/>
      <c r="DUL213" s="856"/>
      <c r="DUM213" s="856"/>
      <c r="DUN213" s="856"/>
      <c r="DUO213" s="856"/>
      <c r="DUP213" s="856"/>
      <c r="DUQ213" s="856"/>
      <c r="DUR213" s="856"/>
      <c r="DUS213" s="856"/>
      <c r="DUT213" s="856"/>
      <c r="DUU213" s="856"/>
      <c r="DUV213" s="856"/>
      <c r="DUW213" s="856"/>
      <c r="DUX213" s="856"/>
      <c r="DUY213" s="856"/>
      <c r="DUZ213" s="856"/>
      <c r="DVA213" s="856"/>
      <c r="DVB213" s="856"/>
      <c r="DVC213" s="856"/>
      <c r="DVD213" s="856"/>
      <c r="DVE213" s="856"/>
      <c r="DVF213" s="856"/>
      <c r="DVG213" s="856"/>
      <c r="DVH213" s="856"/>
      <c r="DVI213" s="856"/>
      <c r="DVJ213" s="856"/>
      <c r="DVK213" s="856"/>
      <c r="DVL213" s="856"/>
      <c r="DVM213" s="856"/>
      <c r="DVN213" s="856"/>
      <c r="DVO213" s="856"/>
      <c r="DVP213" s="856"/>
      <c r="DVQ213" s="856"/>
      <c r="DVR213" s="856"/>
      <c r="DVS213" s="856"/>
      <c r="DVT213" s="856"/>
      <c r="DVU213" s="856"/>
      <c r="DVV213" s="856"/>
      <c r="DVW213" s="856"/>
      <c r="DVX213" s="856"/>
      <c r="DVY213" s="856"/>
      <c r="DVZ213" s="856"/>
      <c r="DWA213" s="856"/>
      <c r="DWB213" s="856"/>
      <c r="DWC213" s="856"/>
      <c r="DWD213" s="856"/>
      <c r="DWE213" s="856"/>
      <c r="DWF213" s="856"/>
      <c r="DWG213" s="856"/>
      <c r="DWH213" s="856"/>
      <c r="DWI213" s="856"/>
      <c r="DWJ213" s="856"/>
      <c r="DWK213" s="856"/>
      <c r="DWL213" s="856"/>
      <c r="DWM213" s="856"/>
      <c r="DWN213" s="856"/>
      <c r="DWO213" s="856"/>
      <c r="DWP213" s="856"/>
      <c r="DWQ213" s="856"/>
      <c r="DWR213" s="856"/>
      <c r="DWS213" s="856"/>
      <c r="DWT213" s="856"/>
      <c r="DWU213" s="856"/>
      <c r="DWV213" s="856"/>
      <c r="DWW213" s="856"/>
      <c r="DWX213" s="856"/>
      <c r="DWY213" s="856"/>
      <c r="DWZ213" s="856"/>
      <c r="DXA213" s="856"/>
      <c r="DXB213" s="856"/>
      <c r="DXC213" s="856"/>
      <c r="DXD213" s="856"/>
      <c r="DXE213" s="856"/>
      <c r="DXF213" s="856"/>
      <c r="DXG213" s="856"/>
      <c r="DXH213" s="856"/>
      <c r="DXI213" s="856"/>
      <c r="DXJ213" s="856"/>
      <c r="DXK213" s="856"/>
      <c r="DXL213" s="856"/>
      <c r="DXM213" s="856"/>
      <c r="DXN213" s="856"/>
      <c r="DXO213" s="856"/>
      <c r="DXP213" s="856"/>
      <c r="DXQ213" s="856"/>
      <c r="DXR213" s="856"/>
      <c r="DXS213" s="856"/>
      <c r="DXT213" s="856"/>
      <c r="DXU213" s="856"/>
      <c r="DXV213" s="856"/>
      <c r="DXW213" s="856"/>
      <c r="DXX213" s="856"/>
      <c r="DXY213" s="856"/>
      <c r="DXZ213" s="856"/>
      <c r="DYA213" s="856"/>
      <c r="DYB213" s="856"/>
      <c r="DYC213" s="856"/>
      <c r="DYD213" s="856"/>
      <c r="DYE213" s="856"/>
      <c r="DYF213" s="856"/>
      <c r="DYG213" s="856"/>
      <c r="DYH213" s="856"/>
      <c r="DYI213" s="856"/>
      <c r="DYJ213" s="856"/>
      <c r="DYK213" s="856"/>
      <c r="DYL213" s="856"/>
      <c r="DYM213" s="856"/>
      <c r="DYN213" s="856"/>
      <c r="DYO213" s="856"/>
      <c r="DYP213" s="856"/>
      <c r="DYQ213" s="856"/>
      <c r="DYR213" s="856"/>
      <c r="DYS213" s="856"/>
      <c r="DYT213" s="856"/>
      <c r="DYU213" s="856"/>
      <c r="DYV213" s="856"/>
      <c r="DYW213" s="856"/>
      <c r="DYX213" s="856"/>
      <c r="DYY213" s="856"/>
      <c r="DYZ213" s="856"/>
      <c r="DZA213" s="856"/>
      <c r="DZB213" s="856"/>
      <c r="DZC213" s="856"/>
      <c r="DZD213" s="856"/>
      <c r="DZE213" s="856"/>
      <c r="DZF213" s="856"/>
      <c r="DZG213" s="856"/>
      <c r="DZH213" s="856"/>
      <c r="DZI213" s="856"/>
      <c r="DZJ213" s="856"/>
      <c r="DZK213" s="856"/>
      <c r="DZL213" s="856"/>
      <c r="DZM213" s="856"/>
      <c r="DZN213" s="856"/>
      <c r="DZO213" s="856"/>
      <c r="DZP213" s="856"/>
      <c r="DZQ213" s="856"/>
      <c r="DZR213" s="856"/>
      <c r="DZS213" s="856"/>
      <c r="DZT213" s="856"/>
      <c r="DZU213" s="856"/>
      <c r="DZV213" s="856"/>
      <c r="DZW213" s="856"/>
      <c r="DZX213" s="856"/>
      <c r="DZY213" s="856"/>
      <c r="DZZ213" s="856"/>
      <c r="EAA213" s="856"/>
      <c r="EAB213" s="856"/>
      <c r="EAC213" s="856"/>
      <c r="EAD213" s="856"/>
      <c r="EAE213" s="856"/>
      <c r="EAF213" s="856"/>
      <c r="EAG213" s="856"/>
      <c r="EAH213" s="856"/>
      <c r="EAI213" s="856"/>
      <c r="EAJ213" s="856"/>
      <c r="EAK213" s="856"/>
      <c r="EAL213" s="856"/>
      <c r="EAM213" s="856"/>
      <c r="EAN213" s="856"/>
      <c r="EAO213" s="856"/>
      <c r="EAP213" s="856"/>
      <c r="EAQ213" s="856"/>
      <c r="EAR213" s="856"/>
      <c r="EAS213" s="856"/>
      <c r="EAT213" s="856"/>
      <c r="EAU213" s="856"/>
      <c r="EAV213" s="856"/>
      <c r="EAW213" s="856"/>
      <c r="EAX213" s="856"/>
      <c r="EAY213" s="856"/>
      <c r="EAZ213" s="856"/>
      <c r="EBA213" s="856"/>
      <c r="EBB213" s="856"/>
      <c r="EBC213" s="856"/>
      <c r="EBD213" s="856"/>
      <c r="EBE213" s="856"/>
      <c r="EBF213" s="856"/>
      <c r="EBG213" s="856"/>
      <c r="EBH213" s="856"/>
      <c r="EBI213" s="856"/>
      <c r="EBJ213" s="856"/>
      <c r="EBK213" s="856"/>
      <c r="EBL213" s="856"/>
      <c r="EBM213" s="856"/>
      <c r="EBN213" s="856"/>
      <c r="EBO213" s="856"/>
      <c r="EBP213" s="856"/>
      <c r="EBQ213" s="856"/>
      <c r="EBR213" s="856"/>
      <c r="EBS213" s="856"/>
      <c r="EBT213" s="856"/>
      <c r="EBU213" s="856"/>
      <c r="EBV213" s="856"/>
      <c r="EBW213" s="856"/>
      <c r="EBX213" s="856"/>
      <c r="EBY213" s="856"/>
      <c r="EBZ213" s="856"/>
      <c r="ECA213" s="856"/>
      <c r="ECB213" s="856"/>
      <c r="ECC213" s="856"/>
      <c r="ECD213" s="856"/>
      <c r="ECE213" s="856"/>
      <c r="ECF213" s="856"/>
      <c r="ECG213" s="856"/>
      <c r="ECH213" s="856"/>
      <c r="ECI213" s="856"/>
      <c r="ECJ213" s="856"/>
      <c r="ECK213" s="856"/>
      <c r="ECL213" s="856"/>
      <c r="ECM213" s="856"/>
      <c r="ECN213" s="856"/>
      <c r="ECO213" s="856"/>
      <c r="ECP213" s="856"/>
      <c r="ECQ213" s="856"/>
      <c r="ECR213" s="856"/>
      <c r="ECS213" s="856"/>
      <c r="ECT213" s="856"/>
      <c r="ECU213" s="856"/>
      <c r="ECV213" s="856"/>
      <c r="ECW213" s="856"/>
      <c r="ECX213" s="856"/>
      <c r="ECY213" s="856"/>
      <c r="ECZ213" s="856"/>
      <c r="EDA213" s="856"/>
      <c r="EDB213" s="856"/>
      <c r="EDC213" s="856"/>
      <c r="EDD213" s="856"/>
      <c r="EDE213" s="856"/>
      <c r="EDF213" s="856"/>
      <c r="EDG213" s="856"/>
      <c r="EDH213" s="856"/>
      <c r="EDI213" s="856"/>
      <c r="EDJ213" s="856"/>
      <c r="EDK213" s="856"/>
      <c r="EDL213" s="856"/>
      <c r="EDM213" s="856"/>
      <c r="EDN213" s="856"/>
      <c r="EDO213" s="856"/>
      <c r="EDP213" s="856"/>
      <c r="EDQ213" s="856"/>
      <c r="EDR213" s="856"/>
      <c r="EDS213" s="856"/>
      <c r="EDT213" s="856"/>
      <c r="EDU213" s="856"/>
      <c r="EDV213" s="856"/>
      <c r="EDW213" s="856"/>
      <c r="EDX213" s="856"/>
      <c r="EDY213" s="856"/>
      <c r="EDZ213" s="856"/>
      <c r="EEA213" s="856"/>
      <c r="EEB213" s="856"/>
      <c r="EEC213" s="856"/>
      <c r="EED213" s="856"/>
      <c r="EEE213" s="856"/>
      <c r="EEF213" s="856"/>
      <c r="EEG213" s="856"/>
      <c r="EEH213" s="856"/>
      <c r="EEI213" s="856"/>
      <c r="EEJ213" s="856"/>
      <c r="EEK213" s="856"/>
      <c r="EEL213" s="856"/>
      <c r="EEM213" s="856"/>
      <c r="EEN213" s="856"/>
      <c r="EEO213" s="856"/>
      <c r="EEP213" s="856"/>
      <c r="EEQ213" s="856"/>
      <c r="EER213" s="856"/>
      <c r="EES213" s="856"/>
      <c r="EET213" s="856"/>
      <c r="EEU213" s="856"/>
      <c r="EEV213" s="856"/>
      <c r="EEW213" s="856"/>
      <c r="EEX213" s="856"/>
      <c r="EEY213" s="856"/>
      <c r="EEZ213" s="856"/>
      <c r="EFA213" s="856"/>
      <c r="EFB213" s="856"/>
      <c r="EFC213" s="856"/>
      <c r="EFD213" s="856"/>
      <c r="EFE213" s="856"/>
      <c r="EFF213" s="856"/>
      <c r="EFG213" s="856"/>
      <c r="EFH213" s="856"/>
      <c r="EFI213" s="856"/>
      <c r="EFJ213" s="856"/>
      <c r="EFK213" s="856"/>
      <c r="EFL213" s="856"/>
      <c r="EFM213" s="856"/>
      <c r="EFN213" s="856"/>
      <c r="EFO213" s="856"/>
      <c r="EFP213" s="856"/>
      <c r="EFQ213" s="856"/>
      <c r="EFR213" s="856"/>
      <c r="EFS213" s="856"/>
      <c r="EFT213" s="856"/>
      <c r="EFU213" s="856"/>
      <c r="EFV213" s="856"/>
      <c r="EFW213" s="856"/>
      <c r="EFX213" s="856"/>
      <c r="EFY213" s="856"/>
      <c r="EFZ213" s="856"/>
      <c r="EGA213" s="856"/>
      <c r="EGB213" s="856"/>
      <c r="EGC213" s="856"/>
      <c r="EGD213" s="856"/>
      <c r="EGE213" s="856"/>
      <c r="EGF213" s="856"/>
      <c r="EGG213" s="856"/>
      <c r="EGH213" s="856"/>
      <c r="EGI213" s="856"/>
      <c r="EGJ213" s="856"/>
      <c r="EGK213" s="856"/>
      <c r="EGL213" s="856"/>
      <c r="EGM213" s="856"/>
      <c r="EGN213" s="856"/>
      <c r="EGO213" s="856"/>
      <c r="EGP213" s="856"/>
      <c r="EGQ213" s="856"/>
      <c r="EGR213" s="856"/>
      <c r="EGS213" s="856"/>
      <c r="EGT213" s="856"/>
      <c r="EGU213" s="856"/>
      <c r="EGV213" s="856"/>
      <c r="EGW213" s="856"/>
      <c r="EGX213" s="856"/>
      <c r="EGY213" s="856"/>
      <c r="EGZ213" s="856"/>
      <c r="EHA213" s="856"/>
      <c r="EHB213" s="856"/>
      <c r="EHC213" s="856"/>
      <c r="EHD213" s="856"/>
      <c r="EHE213" s="856"/>
      <c r="EHF213" s="856"/>
      <c r="EHG213" s="856"/>
      <c r="EHH213" s="856"/>
      <c r="EHI213" s="856"/>
      <c r="EHJ213" s="856"/>
      <c r="EHK213" s="856"/>
      <c r="EHL213" s="856"/>
      <c r="EHM213" s="856"/>
      <c r="EHN213" s="856"/>
      <c r="EHO213" s="856"/>
      <c r="EHP213" s="856"/>
      <c r="EHQ213" s="856"/>
      <c r="EHR213" s="856"/>
      <c r="EHS213" s="856"/>
      <c r="EHT213" s="856"/>
      <c r="EHU213" s="856"/>
      <c r="EHV213" s="856"/>
      <c r="EHW213" s="856"/>
      <c r="EHX213" s="856"/>
      <c r="EHY213" s="856"/>
      <c r="EHZ213" s="856"/>
      <c r="EIA213" s="856"/>
      <c r="EIB213" s="856"/>
      <c r="EIC213" s="856"/>
      <c r="EID213" s="856"/>
      <c r="EIE213" s="856"/>
      <c r="EIF213" s="856"/>
      <c r="EIG213" s="856"/>
      <c r="EIH213" s="856"/>
      <c r="EII213" s="856"/>
      <c r="EIJ213" s="856"/>
      <c r="EIK213" s="856"/>
      <c r="EIL213" s="856"/>
      <c r="EIM213" s="856"/>
      <c r="EIN213" s="856"/>
      <c r="EIO213" s="856"/>
      <c r="EIP213" s="856"/>
      <c r="EIQ213" s="856"/>
      <c r="EIR213" s="856"/>
      <c r="EIS213" s="856"/>
      <c r="EIT213" s="856"/>
      <c r="EIU213" s="856"/>
      <c r="EIV213" s="856"/>
      <c r="EIW213" s="856"/>
      <c r="EIX213" s="856"/>
      <c r="EIY213" s="856"/>
      <c r="EIZ213" s="856"/>
      <c r="EJA213" s="856"/>
      <c r="EJB213" s="856"/>
      <c r="EJC213" s="856"/>
      <c r="EJD213" s="856"/>
      <c r="EJE213" s="856"/>
      <c r="EJF213" s="856"/>
      <c r="EJG213" s="856"/>
      <c r="EJH213" s="856"/>
      <c r="EJI213" s="856"/>
      <c r="EJJ213" s="856"/>
      <c r="EJK213" s="856"/>
      <c r="EJL213" s="856"/>
      <c r="EJM213" s="856"/>
      <c r="EJN213" s="856"/>
      <c r="EJO213" s="856"/>
      <c r="EJP213" s="856"/>
      <c r="EJQ213" s="856"/>
      <c r="EJR213" s="856"/>
      <c r="EJS213" s="856"/>
      <c r="EJT213" s="856"/>
      <c r="EJU213" s="856"/>
      <c r="EJV213" s="856"/>
      <c r="EJW213" s="856"/>
      <c r="EJX213" s="856"/>
      <c r="EJY213" s="856"/>
      <c r="EJZ213" s="856"/>
      <c r="EKA213" s="856"/>
      <c r="EKB213" s="856"/>
      <c r="EKC213" s="856"/>
      <c r="EKD213" s="856"/>
      <c r="EKE213" s="856"/>
      <c r="EKF213" s="856"/>
      <c r="EKG213" s="856"/>
      <c r="EKH213" s="856"/>
      <c r="EKI213" s="856"/>
      <c r="EKJ213" s="856"/>
      <c r="EKK213" s="856"/>
      <c r="EKL213" s="856"/>
      <c r="EKM213" s="856"/>
      <c r="EKN213" s="856"/>
      <c r="EKO213" s="856"/>
      <c r="EKP213" s="856"/>
      <c r="EKQ213" s="856"/>
      <c r="EKR213" s="856"/>
      <c r="EKS213" s="856"/>
      <c r="EKT213" s="856"/>
      <c r="EKU213" s="856"/>
      <c r="EKV213" s="856"/>
      <c r="EKW213" s="856"/>
      <c r="EKX213" s="856"/>
      <c r="EKY213" s="856"/>
      <c r="EKZ213" s="856"/>
      <c r="ELA213" s="856"/>
      <c r="ELB213" s="856"/>
      <c r="ELC213" s="856"/>
      <c r="ELD213" s="856"/>
      <c r="ELE213" s="856"/>
      <c r="ELF213" s="856"/>
      <c r="ELG213" s="856"/>
      <c r="ELH213" s="856"/>
      <c r="ELI213" s="856"/>
      <c r="ELJ213" s="856"/>
      <c r="ELK213" s="856"/>
      <c r="ELL213" s="856"/>
      <c r="ELM213" s="856"/>
      <c r="ELN213" s="856"/>
      <c r="ELO213" s="856"/>
      <c r="ELP213" s="856"/>
      <c r="ELQ213" s="856"/>
      <c r="ELR213" s="856"/>
      <c r="ELS213" s="856"/>
      <c r="ELT213" s="856"/>
      <c r="ELU213" s="856"/>
      <c r="ELV213" s="856"/>
      <c r="ELW213" s="856"/>
      <c r="ELX213" s="856"/>
      <c r="ELY213" s="856"/>
      <c r="ELZ213" s="856"/>
      <c r="EMA213" s="856"/>
      <c r="EMB213" s="856"/>
      <c r="EMC213" s="856"/>
      <c r="EMD213" s="856"/>
      <c r="EME213" s="856"/>
      <c r="EMF213" s="856"/>
      <c r="EMG213" s="856"/>
      <c r="EMH213" s="856"/>
      <c r="EMI213" s="856"/>
      <c r="EMJ213" s="856"/>
      <c r="EMK213" s="856"/>
      <c r="EML213" s="856"/>
      <c r="EMM213" s="856"/>
      <c r="EMN213" s="856"/>
      <c r="EMO213" s="856"/>
      <c r="EMP213" s="856"/>
      <c r="EMQ213" s="856"/>
      <c r="EMR213" s="856"/>
      <c r="EMS213" s="856"/>
      <c r="EMT213" s="856"/>
      <c r="EMU213" s="856"/>
      <c r="EMV213" s="856"/>
      <c r="EMW213" s="856"/>
      <c r="EMX213" s="856"/>
      <c r="EMY213" s="856"/>
      <c r="EMZ213" s="856"/>
      <c r="ENA213" s="856"/>
      <c r="ENB213" s="856"/>
      <c r="ENC213" s="856"/>
      <c r="END213" s="856"/>
      <c r="ENE213" s="856"/>
      <c r="ENF213" s="856"/>
      <c r="ENG213" s="856"/>
      <c r="ENH213" s="856"/>
      <c r="ENI213" s="856"/>
      <c r="ENJ213" s="856"/>
      <c r="ENK213" s="856"/>
      <c r="ENL213" s="856"/>
      <c r="ENM213" s="856"/>
      <c r="ENN213" s="856"/>
      <c r="ENO213" s="856"/>
      <c r="ENP213" s="856"/>
      <c r="ENQ213" s="856"/>
      <c r="ENR213" s="856"/>
      <c r="ENS213" s="856"/>
      <c r="ENT213" s="856"/>
      <c r="ENU213" s="856"/>
      <c r="ENV213" s="856"/>
      <c r="ENW213" s="856"/>
      <c r="ENX213" s="856"/>
      <c r="ENY213" s="856"/>
      <c r="ENZ213" s="856"/>
      <c r="EOA213" s="856"/>
      <c r="EOB213" s="856"/>
      <c r="EOC213" s="856"/>
      <c r="EOD213" s="856"/>
      <c r="EOE213" s="856"/>
      <c r="EOF213" s="856"/>
      <c r="EOG213" s="856"/>
      <c r="EOH213" s="856"/>
      <c r="EOI213" s="856"/>
      <c r="EOJ213" s="856"/>
      <c r="EOK213" s="856"/>
      <c r="EOL213" s="856"/>
      <c r="EOM213" s="856"/>
      <c r="EON213" s="856"/>
      <c r="EOO213" s="856"/>
      <c r="EOP213" s="856"/>
      <c r="EOQ213" s="856"/>
      <c r="EOR213" s="856"/>
      <c r="EOS213" s="856"/>
      <c r="EOT213" s="856"/>
      <c r="EOU213" s="856"/>
      <c r="EOV213" s="856"/>
      <c r="EOW213" s="856"/>
      <c r="EOX213" s="856"/>
      <c r="EOY213" s="856"/>
      <c r="EOZ213" s="856"/>
      <c r="EPA213" s="856"/>
      <c r="EPB213" s="856"/>
      <c r="EPC213" s="856"/>
      <c r="EPD213" s="856"/>
      <c r="EPE213" s="856"/>
      <c r="EPF213" s="856"/>
      <c r="EPG213" s="856"/>
      <c r="EPH213" s="856"/>
      <c r="EPI213" s="856"/>
      <c r="EPJ213" s="856"/>
      <c r="EPK213" s="856"/>
      <c r="EPL213" s="856"/>
      <c r="EPM213" s="856"/>
      <c r="EPN213" s="856"/>
      <c r="EPO213" s="856"/>
      <c r="EPP213" s="856"/>
      <c r="EPQ213" s="856"/>
      <c r="EPR213" s="856"/>
      <c r="EPS213" s="856"/>
      <c r="EPT213" s="856"/>
      <c r="EPU213" s="856"/>
      <c r="EPV213" s="856"/>
      <c r="EPW213" s="856"/>
      <c r="EPX213" s="856"/>
      <c r="EPY213" s="856"/>
      <c r="EPZ213" s="856"/>
      <c r="EQA213" s="856"/>
      <c r="EQB213" s="856"/>
      <c r="EQC213" s="856"/>
      <c r="EQD213" s="856"/>
      <c r="EQE213" s="856"/>
      <c r="EQF213" s="856"/>
      <c r="EQG213" s="856"/>
      <c r="EQH213" s="856"/>
      <c r="EQI213" s="856"/>
      <c r="EQJ213" s="856"/>
      <c r="EQK213" s="856"/>
      <c r="EQL213" s="856"/>
      <c r="EQM213" s="856"/>
      <c r="EQN213" s="856"/>
      <c r="EQO213" s="856"/>
      <c r="EQP213" s="856"/>
      <c r="EQQ213" s="856"/>
      <c r="EQR213" s="856"/>
      <c r="EQS213" s="856"/>
      <c r="EQT213" s="856"/>
      <c r="EQU213" s="856"/>
      <c r="EQV213" s="856"/>
      <c r="EQW213" s="856"/>
      <c r="EQX213" s="856"/>
      <c r="EQY213" s="856"/>
      <c r="EQZ213" s="856"/>
      <c r="ERA213" s="856"/>
      <c r="ERB213" s="856"/>
      <c r="ERC213" s="856"/>
      <c r="ERD213" s="856"/>
      <c r="ERE213" s="856"/>
      <c r="ERF213" s="856"/>
      <c r="ERG213" s="856"/>
      <c r="ERH213" s="856"/>
      <c r="ERI213" s="856"/>
      <c r="ERJ213" s="856"/>
      <c r="ERK213" s="856"/>
      <c r="ERL213" s="856"/>
      <c r="ERM213" s="856"/>
      <c r="ERN213" s="856"/>
      <c r="ERO213" s="856"/>
      <c r="ERP213" s="856"/>
      <c r="ERQ213" s="856"/>
      <c r="ERR213" s="856"/>
      <c r="ERS213" s="856"/>
      <c r="ERT213" s="856"/>
      <c r="ERU213" s="856"/>
      <c r="ERV213" s="856"/>
      <c r="ERW213" s="856"/>
      <c r="ERX213" s="856"/>
      <c r="ERY213" s="856"/>
      <c r="ERZ213" s="856"/>
      <c r="ESA213" s="856"/>
      <c r="ESB213" s="856"/>
      <c r="ESC213" s="856"/>
      <c r="ESD213" s="856"/>
      <c r="ESE213" s="856"/>
      <c r="ESF213" s="856"/>
      <c r="ESG213" s="856"/>
      <c r="ESH213" s="856"/>
      <c r="ESI213" s="856"/>
      <c r="ESJ213" s="856"/>
      <c r="ESK213" s="856"/>
      <c r="ESL213" s="856"/>
      <c r="ESM213" s="856"/>
      <c r="ESN213" s="856"/>
      <c r="ESO213" s="856"/>
      <c r="ESP213" s="856"/>
      <c r="ESQ213" s="856"/>
      <c r="ESR213" s="856"/>
      <c r="ESS213" s="856"/>
      <c r="EST213" s="856"/>
      <c r="ESU213" s="856"/>
      <c r="ESV213" s="856"/>
      <c r="ESW213" s="856"/>
      <c r="ESX213" s="856"/>
      <c r="ESY213" s="856"/>
      <c r="ESZ213" s="856"/>
      <c r="ETA213" s="856"/>
      <c r="ETB213" s="856"/>
      <c r="ETC213" s="856"/>
      <c r="ETD213" s="856"/>
      <c r="ETE213" s="856"/>
      <c r="ETF213" s="856"/>
      <c r="ETG213" s="856"/>
      <c r="ETH213" s="856"/>
      <c r="ETI213" s="856"/>
      <c r="ETJ213" s="856"/>
      <c r="ETK213" s="856"/>
      <c r="ETL213" s="856"/>
      <c r="ETM213" s="856"/>
      <c r="ETN213" s="856"/>
      <c r="ETO213" s="856"/>
      <c r="ETP213" s="856"/>
      <c r="ETQ213" s="856"/>
      <c r="ETR213" s="856"/>
      <c r="ETS213" s="856"/>
      <c r="ETT213" s="856"/>
      <c r="ETU213" s="856"/>
      <c r="ETV213" s="856"/>
      <c r="ETW213" s="856"/>
      <c r="ETX213" s="856"/>
      <c r="ETY213" s="856"/>
      <c r="ETZ213" s="856"/>
      <c r="EUA213" s="856"/>
      <c r="EUB213" s="856"/>
      <c r="EUC213" s="856"/>
      <c r="EUD213" s="856"/>
      <c r="EUE213" s="856"/>
      <c r="EUF213" s="856"/>
      <c r="EUG213" s="856"/>
      <c r="EUH213" s="856"/>
      <c r="EUI213" s="856"/>
      <c r="EUJ213" s="856"/>
      <c r="EUK213" s="856"/>
      <c r="EUL213" s="856"/>
      <c r="EUM213" s="856"/>
      <c r="EUN213" s="856"/>
      <c r="EUO213" s="856"/>
      <c r="EUP213" s="856"/>
      <c r="EUQ213" s="856"/>
      <c r="EUR213" s="856"/>
      <c r="EUS213" s="856"/>
      <c r="EUT213" s="856"/>
      <c r="EUU213" s="856"/>
      <c r="EUV213" s="856"/>
      <c r="EUW213" s="856"/>
      <c r="EUX213" s="856"/>
      <c r="EUY213" s="856"/>
      <c r="EUZ213" s="856"/>
      <c r="EVA213" s="856"/>
      <c r="EVB213" s="856"/>
      <c r="EVC213" s="856"/>
      <c r="EVD213" s="856"/>
      <c r="EVE213" s="856"/>
      <c r="EVF213" s="856"/>
      <c r="EVG213" s="856"/>
      <c r="EVH213" s="856"/>
      <c r="EVI213" s="856"/>
      <c r="EVJ213" s="856"/>
      <c r="EVK213" s="856"/>
      <c r="EVL213" s="856"/>
      <c r="EVM213" s="856"/>
      <c r="EVN213" s="856"/>
      <c r="EVO213" s="856"/>
      <c r="EVP213" s="856"/>
      <c r="EVQ213" s="856"/>
      <c r="EVR213" s="856"/>
      <c r="EVS213" s="856"/>
      <c r="EVT213" s="856"/>
      <c r="EVU213" s="856"/>
      <c r="EVV213" s="856"/>
      <c r="EVW213" s="856"/>
      <c r="EVX213" s="856"/>
      <c r="EVY213" s="856"/>
      <c r="EVZ213" s="856"/>
      <c r="EWA213" s="856"/>
      <c r="EWB213" s="856"/>
      <c r="EWC213" s="856"/>
      <c r="EWD213" s="856"/>
      <c r="EWE213" s="856"/>
      <c r="EWF213" s="856"/>
      <c r="EWG213" s="856"/>
      <c r="EWH213" s="856"/>
      <c r="EWI213" s="856"/>
      <c r="EWJ213" s="856"/>
      <c r="EWK213" s="856"/>
      <c r="EWL213" s="856"/>
      <c r="EWM213" s="856"/>
      <c r="EWN213" s="856"/>
      <c r="EWO213" s="856"/>
      <c r="EWP213" s="856"/>
      <c r="EWQ213" s="856"/>
      <c r="EWR213" s="856"/>
      <c r="EWS213" s="856"/>
      <c r="EWT213" s="856"/>
      <c r="EWU213" s="856"/>
      <c r="EWV213" s="856"/>
      <c r="EWW213" s="856"/>
      <c r="EWX213" s="856"/>
      <c r="EWY213" s="856"/>
      <c r="EWZ213" s="856"/>
      <c r="EXA213" s="856"/>
      <c r="EXB213" s="856"/>
      <c r="EXC213" s="856"/>
      <c r="EXD213" s="856"/>
      <c r="EXE213" s="856"/>
      <c r="EXF213" s="856"/>
      <c r="EXG213" s="856"/>
      <c r="EXH213" s="856"/>
      <c r="EXI213" s="856"/>
      <c r="EXJ213" s="856"/>
      <c r="EXK213" s="856"/>
      <c r="EXL213" s="856"/>
      <c r="EXM213" s="856"/>
      <c r="EXN213" s="856"/>
      <c r="EXO213" s="856"/>
      <c r="EXP213" s="856"/>
      <c r="EXQ213" s="856"/>
      <c r="EXR213" s="856"/>
      <c r="EXS213" s="856"/>
      <c r="EXT213" s="856"/>
      <c r="EXU213" s="856"/>
      <c r="EXV213" s="856"/>
      <c r="EXW213" s="856"/>
      <c r="EXX213" s="856"/>
      <c r="EXY213" s="856"/>
      <c r="EXZ213" s="856"/>
      <c r="EYA213" s="856"/>
      <c r="EYB213" s="856"/>
      <c r="EYC213" s="856"/>
      <c r="EYD213" s="856"/>
      <c r="EYE213" s="856"/>
      <c r="EYF213" s="856"/>
      <c r="EYG213" s="856"/>
      <c r="EYH213" s="856"/>
      <c r="EYI213" s="856"/>
      <c r="EYJ213" s="856"/>
      <c r="EYK213" s="856"/>
      <c r="EYL213" s="856"/>
      <c r="EYM213" s="856"/>
      <c r="EYN213" s="856"/>
      <c r="EYO213" s="856"/>
      <c r="EYP213" s="856"/>
      <c r="EYQ213" s="856"/>
      <c r="EYR213" s="856"/>
      <c r="EYS213" s="856"/>
      <c r="EYT213" s="856"/>
      <c r="EYU213" s="856"/>
      <c r="EYV213" s="856"/>
      <c r="EYW213" s="856"/>
      <c r="EYX213" s="856"/>
      <c r="EYY213" s="856"/>
      <c r="EYZ213" s="856"/>
      <c r="EZA213" s="856"/>
      <c r="EZB213" s="856"/>
      <c r="EZC213" s="856"/>
      <c r="EZD213" s="856"/>
      <c r="EZE213" s="856"/>
      <c r="EZF213" s="856"/>
      <c r="EZG213" s="856"/>
      <c r="EZH213" s="856"/>
      <c r="EZI213" s="856"/>
      <c r="EZJ213" s="856"/>
      <c r="EZK213" s="856"/>
      <c r="EZL213" s="856"/>
      <c r="EZM213" s="856"/>
      <c r="EZN213" s="856"/>
      <c r="EZO213" s="856"/>
      <c r="EZP213" s="856"/>
      <c r="EZQ213" s="856"/>
      <c r="EZR213" s="856"/>
      <c r="EZS213" s="856"/>
      <c r="EZT213" s="856"/>
      <c r="EZU213" s="856"/>
      <c r="EZV213" s="856"/>
      <c r="EZW213" s="856"/>
      <c r="EZX213" s="856"/>
      <c r="EZY213" s="856"/>
      <c r="EZZ213" s="856"/>
      <c r="FAA213" s="856"/>
      <c r="FAB213" s="856"/>
      <c r="FAC213" s="856"/>
      <c r="FAD213" s="856"/>
      <c r="FAE213" s="856"/>
      <c r="FAF213" s="856"/>
      <c r="FAG213" s="856"/>
      <c r="FAH213" s="856"/>
      <c r="FAI213" s="856"/>
      <c r="FAJ213" s="856"/>
      <c r="FAK213" s="856"/>
      <c r="FAL213" s="856"/>
      <c r="FAM213" s="856"/>
      <c r="FAN213" s="856"/>
      <c r="FAO213" s="856"/>
      <c r="FAP213" s="856"/>
      <c r="FAQ213" s="856"/>
      <c r="FAR213" s="856"/>
      <c r="FAS213" s="856"/>
      <c r="FAT213" s="856"/>
      <c r="FAU213" s="856"/>
      <c r="FAV213" s="856"/>
      <c r="FAW213" s="856"/>
      <c r="FAX213" s="856"/>
      <c r="FAY213" s="856"/>
      <c r="FAZ213" s="856"/>
      <c r="FBA213" s="856"/>
      <c r="FBB213" s="856"/>
      <c r="FBC213" s="856"/>
      <c r="FBD213" s="856"/>
      <c r="FBE213" s="856"/>
      <c r="FBF213" s="856"/>
      <c r="FBG213" s="856"/>
      <c r="FBH213" s="856"/>
      <c r="FBI213" s="856"/>
      <c r="FBJ213" s="856"/>
      <c r="FBK213" s="856"/>
      <c r="FBL213" s="856"/>
      <c r="FBM213" s="856"/>
      <c r="FBN213" s="856"/>
      <c r="FBO213" s="856"/>
      <c r="FBP213" s="856"/>
      <c r="FBQ213" s="856"/>
      <c r="FBR213" s="856"/>
      <c r="FBS213" s="856"/>
      <c r="FBT213" s="856"/>
      <c r="FBU213" s="856"/>
      <c r="FBV213" s="856"/>
      <c r="FBW213" s="856"/>
      <c r="FBX213" s="856"/>
      <c r="FBY213" s="856"/>
      <c r="FBZ213" s="856"/>
      <c r="FCA213" s="856"/>
      <c r="FCB213" s="856"/>
      <c r="FCC213" s="856"/>
      <c r="FCD213" s="856"/>
      <c r="FCE213" s="856"/>
      <c r="FCF213" s="856"/>
      <c r="FCG213" s="856"/>
      <c r="FCH213" s="856"/>
      <c r="FCI213" s="856"/>
      <c r="FCJ213" s="856"/>
      <c r="FCK213" s="856"/>
      <c r="FCL213" s="856"/>
      <c r="FCM213" s="856"/>
      <c r="FCN213" s="856"/>
      <c r="FCO213" s="856"/>
      <c r="FCP213" s="856"/>
      <c r="FCQ213" s="856"/>
      <c r="FCR213" s="856"/>
      <c r="FCS213" s="856"/>
      <c r="FCT213" s="856"/>
      <c r="FCU213" s="856"/>
      <c r="FCV213" s="856"/>
      <c r="FCW213" s="856"/>
      <c r="FCX213" s="856"/>
      <c r="FCY213" s="856"/>
      <c r="FCZ213" s="856"/>
      <c r="FDA213" s="856"/>
      <c r="FDB213" s="856"/>
      <c r="FDC213" s="856"/>
      <c r="FDD213" s="856"/>
      <c r="FDE213" s="856"/>
      <c r="FDF213" s="856"/>
      <c r="FDG213" s="856"/>
      <c r="FDH213" s="856"/>
      <c r="FDI213" s="856"/>
      <c r="FDJ213" s="856"/>
      <c r="FDK213" s="856"/>
      <c r="FDL213" s="856"/>
      <c r="FDM213" s="856"/>
      <c r="FDN213" s="856"/>
      <c r="FDO213" s="856"/>
      <c r="FDP213" s="856"/>
      <c r="FDQ213" s="856"/>
      <c r="FDR213" s="856"/>
      <c r="FDS213" s="856"/>
      <c r="FDT213" s="856"/>
      <c r="FDU213" s="856"/>
      <c r="FDV213" s="856"/>
      <c r="FDW213" s="856"/>
      <c r="FDX213" s="856"/>
      <c r="FDY213" s="856"/>
      <c r="FDZ213" s="856"/>
      <c r="FEA213" s="856"/>
      <c r="FEB213" s="856"/>
      <c r="FEC213" s="856"/>
      <c r="FED213" s="856"/>
      <c r="FEE213" s="856"/>
      <c r="FEF213" s="856"/>
      <c r="FEG213" s="856"/>
      <c r="FEH213" s="856"/>
      <c r="FEI213" s="856"/>
      <c r="FEJ213" s="856"/>
      <c r="FEK213" s="856"/>
      <c r="FEL213" s="856"/>
      <c r="FEM213" s="856"/>
      <c r="FEN213" s="856"/>
      <c r="FEO213" s="856"/>
      <c r="FEP213" s="856"/>
      <c r="FEQ213" s="856"/>
      <c r="FER213" s="856"/>
      <c r="FES213" s="856"/>
      <c r="FET213" s="856"/>
      <c r="FEU213" s="856"/>
      <c r="FEV213" s="856"/>
      <c r="FEW213" s="856"/>
      <c r="FEX213" s="856"/>
      <c r="FEY213" s="856"/>
      <c r="FEZ213" s="856"/>
      <c r="FFA213" s="856"/>
      <c r="FFB213" s="856"/>
      <c r="FFC213" s="856"/>
      <c r="FFD213" s="856"/>
      <c r="FFE213" s="856"/>
      <c r="FFF213" s="856"/>
      <c r="FFG213" s="856"/>
      <c r="FFH213" s="856"/>
      <c r="FFI213" s="856"/>
      <c r="FFJ213" s="856"/>
      <c r="FFK213" s="856"/>
      <c r="FFL213" s="856"/>
      <c r="FFM213" s="856"/>
      <c r="FFN213" s="856"/>
      <c r="FFO213" s="856"/>
      <c r="FFP213" s="856"/>
      <c r="FFQ213" s="856"/>
      <c r="FFR213" s="856"/>
      <c r="FFS213" s="856"/>
      <c r="FFT213" s="856"/>
      <c r="FFU213" s="856"/>
      <c r="FFV213" s="856"/>
      <c r="FFW213" s="856"/>
      <c r="FFX213" s="856"/>
      <c r="FFY213" s="856"/>
      <c r="FFZ213" s="856"/>
      <c r="FGA213" s="856"/>
      <c r="FGB213" s="856"/>
      <c r="FGC213" s="856"/>
      <c r="FGD213" s="856"/>
      <c r="FGE213" s="856"/>
      <c r="FGF213" s="856"/>
      <c r="FGG213" s="856"/>
      <c r="FGH213" s="856"/>
      <c r="FGI213" s="856"/>
      <c r="FGJ213" s="856"/>
      <c r="FGK213" s="856"/>
      <c r="FGL213" s="856"/>
      <c r="FGM213" s="856"/>
      <c r="FGN213" s="856"/>
      <c r="FGO213" s="856"/>
      <c r="FGP213" s="856"/>
      <c r="FGQ213" s="856"/>
      <c r="FGR213" s="856"/>
      <c r="FGS213" s="856"/>
      <c r="FGT213" s="856"/>
      <c r="FGU213" s="856"/>
      <c r="FGV213" s="856"/>
      <c r="FGW213" s="856"/>
      <c r="FGX213" s="856"/>
      <c r="FGY213" s="856"/>
      <c r="FGZ213" s="856"/>
      <c r="FHA213" s="856"/>
      <c r="FHB213" s="856"/>
      <c r="FHC213" s="856"/>
      <c r="FHD213" s="856"/>
      <c r="FHE213" s="856"/>
      <c r="FHF213" s="856"/>
      <c r="FHG213" s="856"/>
      <c r="FHH213" s="856"/>
      <c r="FHI213" s="856"/>
      <c r="FHJ213" s="856"/>
      <c r="FHK213" s="856"/>
      <c r="FHL213" s="856"/>
      <c r="FHM213" s="856"/>
      <c r="FHN213" s="856"/>
      <c r="FHO213" s="856"/>
      <c r="FHP213" s="856"/>
      <c r="FHQ213" s="856"/>
      <c r="FHR213" s="856"/>
      <c r="FHS213" s="856"/>
      <c r="FHT213" s="856"/>
      <c r="FHU213" s="856"/>
      <c r="FHV213" s="856"/>
      <c r="FHW213" s="856"/>
      <c r="FHX213" s="856"/>
      <c r="FHY213" s="856"/>
      <c r="FHZ213" s="856"/>
      <c r="FIA213" s="856"/>
      <c r="FIB213" s="856"/>
      <c r="FIC213" s="856"/>
      <c r="FID213" s="856"/>
      <c r="FIE213" s="856"/>
      <c r="FIF213" s="856"/>
      <c r="FIG213" s="856"/>
      <c r="FIH213" s="856"/>
      <c r="FII213" s="856"/>
      <c r="FIJ213" s="856"/>
      <c r="FIK213" s="856"/>
      <c r="FIL213" s="856"/>
      <c r="FIM213" s="856"/>
      <c r="FIN213" s="856"/>
      <c r="FIO213" s="856"/>
      <c r="FIP213" s="856"/>
      <c r="FIQ213" s="856"/>
      <c r="FIR213" s="856"/>
      <c r="FIS213" s="856"/>
      <c r="FIT213" s="856"/>
      <c r="FIU213" s="856"/>
      <c r="FIV213" s="856"/>
      <c r="FIW213" s="856"/>
      <c r="FIX213" s="856"/>
      <c r="FIY213" s="856"/>
      <c r="FIZ213" s="856"/>
      <c r="FJA213" s="856"/>
      <c r="FJB213" s="856"/>
      <c r="FJC213" s="856"/>
      <c r="FJD213" s="856"/>
      <c r="FJE213" s="856"/>
      <c r="FJF213" s="856"/>
      <c r="FJG213" s="856"/>
      <c r="FJH213" s="856"/>
      <c r="FJI213" s="856"/>
      <c r="FJJ213" s="856"/>
      <c r="FJK213" s="856"/>
      <c r="FJL213" s="856"/>
      <c r="FJM213" s="856"/>
      <c r="FJN213" s="856"/>
      <c r="FJO213" s="856"/>
      <c r="FJP213" s="856"/>
      <c r="FJQ213" s="856"/>
      <c r="FJR213" s="856"/>
      <c r="FJS213" s="856"/>
      <c r="FJT213" s="856"/>
      <c r="FJU213" s="856"/>
      <c r="FJV213" s="856"/>
      <c r="FJW213" s="856"/>
      <c r="FJX213" s="856"/>
      <c r="FJY213" s="856"/>
      <c r="FJZ213" s="856"/>
      <c r="FKA213" s="856"/>
      <c r="FKB213" s="856"/>
      <c r="FKC213" s="856"/>
      <c r="FKD213" s="856"/>
      <c r="FKE213" s="856"/>
      <c r="FKF213" s="856"/>
      <c r="FKG213" s="856"/>
      <c r="FKH213" s="856"/>
      <c r="FKI213" s="856"/>
      <c r="FKJ213" s="856"/>
      <c r="FKK213" s="856"/>
      <c r="FKL213" s="856"/>
      <c r="FKM213" s="856"/>
      <c r="FKN213" s="856"/>
      <c r="FKO213" s="856"/>
      <c r="FKP213" s="856"/>
      <c r="FKQ213" s="856"/>
      <c r="FKR213" s="856"/>
      <c r="FKS213" s="856"/>
      <c r="FKT213" s="856"/>
      <c r="FKU213" s="856"/>
      <c r="FKV213" s="856"/>
      <c r="FKW213" s="856"/>
      <c r="FKX213" s="856"/>
      <c r="FKY213" s="856"/>
      <c r="FKZ213" s="856"/>
      <c r="FLA213" s="856"/>
      <c r="FLB213" s="856"/>
      <c r="FLC213" s="856"/>
      <c r="FLD213" s="856"/>
      <c r="FLE213" s="856"/>
      <c r="FLF213" s="856"/>
      <c r="FLG213" s="856"/>
      <c r="FLH213" s="856"/>
      <c r="FLI213" s="856"/>
      <c r="FLJ213" s="856"/>
      <c r="FLK213" s="856"/>
      <c r="FLL213" s="856"/>
      <c r="FLM213" s="856"/>
      <c r="FLN213" s="856"/>
      <c r="FLO213" s="856"/>
      <c r="FLP213" s="856"/>
      <c r="FLQ213" s="856"/>
      <c r="FLR213" s="856"/>
      <c r="FLS213" s="856"/>
      <c r="FLT213" s="856"/>
      <c r="FLU213" s="856"/>
      <c r="FLV213" s="856"/>
      <c r="FLW213" s="856"/>
      <c r="FLX213" s="856"/>
      <c r="FLY213" s="856"/>
      <c r="FLZ213" s="856"/>
      <c r="FMA213" s="856"/>
      <c r="FMB213" s="856"/>
      <c r="FMC213" s="856"/>
      <c r="FMD213" s="856"/>
      <c r="FME213" s="856"/>
      <c r="FMF213" s="856"/>
      <c r="FMG213" s="856"/>
      <c r="FMH213" s="856"/>
      <c r="FMI213" s="856"/>
      <c r="FMJ213" s="856"/>
      <c r="FMK213" s="856"/>
      <c r="FML213" s="856"/>
      <c r="FMM213" s="856"/>
      <c r="FMN213" s="856"/>
      <c r="FMO213" s="856"/>
      <c r="FMP213" s="856"/>
      <c r="FMQ213" s="856"/>
      <c r="FMR213" s="856"/>
      <c r="FMS213" s="856"/>
      <c r="FMT213" s="856"/>
      <c r="FMU213" s="856"/>
      <c r="FMV213" s="856"/>
      <c r="FMW213" s="856"/>
      <c r="FMX213" s="856"/>
      <c r="FMY213" s="856"/>
      <c r="FMZ213" s="856"/>
      <c r="FNA213" s="856"/>
      <c r="FNB213" s="856"/>
      <c r="FNC213" s="856"/>
      <c r="FND213" s="856"/>
      <c r="FNE213" s="856"/>
      <c r="FNF213" s="856"/>
      <c r="FNG213" s="856"/>
      <c r="FNH213" s="856"/>
      <c r="FNI213" s="856"/>
      <c r="FNJ213" s="856"/>
      <c r="FNK213" s="856"/>
      <c r="FNL213" s="856"/>
      <c r="FNM213" s="856"/>
      <c r="FNN213" s="856"/>
      <c r="FNO213" s="856"/>
      <c r="FNP213" s="856"/>
      <c r="FNQ213" s="856"/>
      <c r="FNR213" s="856"/>
      <c r="FNS213" s="856"/>
      <c r="FNT213" s="856"/>
      <c r="FNU213" s="856"/>
      <c r="FNV213" s="856"/>
      <c r="FNW213" s="856"/>
      <c r="FNX213" s="856"/>
      <c r="FNY213" s="856"/>
      <c r="FNZ213" s="856"/>
      <c r="FOA213" s="856"/>
      <c r="FOB213" s="856"/>
      <c r="FOC213" s="856"/>
      <c r="FOD213" s="856"/>
      <c r="FOE213" s="856"/>
      <c r="FOF213" s="856"/>
      <c r="FOG213" s="856"/>
      <c r="FOH213" s="856"/>
      <c r="FOI213" s="856"/>
      <c r="FOJ213" s="856"/>
      <c r="FOK213" s="856"/>
      <c r="FOL213" s="856"/>
      <c r="FOM213" s="856"/>
      <c r="FON213" s="856"/>
      <c r="FOO213" s="856"/>
      <c r="FOP213" s="856"/>
      <c r="FOQ213" s="856"/>
      <c r="FOR213" s="856"/>
      <c r="FOS213" s="856"/>
      <c r="FOT213" s="856"/>
      <c r="FOU213" s="856"/>
      <c r="FOV213" s="856"/>
      <c r="FOW213" s="856"/>
      <c r="FOX213" s="856"/>
      <c r="FOY213" s="856"/>
      <c r="FOZ213" s="856"/>
      <c r="FPA213" s="856"/>
      <c r="FPB213" s="856"/>
      <c r="FPC213" s="856"/>
      <c r="FPD213" s="856"/>
      <c r="FPE213" s="856"/>
      <c r="FPF213" s="856"/>
      <c r="FPG213" s="856"/>
      <c r="FPH213" s="856"/>
      <c r="FPI213" s="856"/>
      <c r="FPJ213" s="856"/>
      <c r="FPK213" s="856"/>
      <c r="FPL213" s="856"/>
      <c r="FPM213" s="856"/>
      <c r="FPN213" s="856"/>
      <c r="FPO213" s="856"/>
      <c r="FPP213" s="856"/>
      <c r="FPQ213" s="856"/>
      <c r="FPR213" s="856"/>
      <c r="FPS213" s="856"/>
      <c r="FPT213" s="856"/>
      <c r="FPU213" s="856"/>
      <c r="FPV213" s="856"/>
      <c r="FPW213" s="856"/>
      <c r="FPX213" s="856"/>
      <c r="FPY213" s="856"/>
      <c r="FPZ213" s="856"/>
      <c r="FQA213" s="856"/>
      <c r="FQB213" s="856"/>
      <c r="FQC213" s="856"/>
      <c r="FQD213" s="856"/>
      <c r="FQE213" s="856"/>
      <c r="FQF213" s="856"/>
      <c r="FQG213" s="856"/>
      <c r="FQH213" s="856"/>
      <c r="FQI213" s="856"/>
      <c r="FQJ213" s="856"/>
      <c r="FQK213" s="856"/>
      <c r="FQL213" s="856"/>
      <c r="FQM213" s="856"/>
      <c r="FQN213" s="856"/>
      <c r="FQO213" s="856"/>
      <c r="FQP213" s="856"/>
      <c r="FQQ213" s="856"/>
      <c r="FQR213" s="856"/>
      <c r="FQS213" s="856"/>
      <c r="FQT213" s="856"/>
      <c r="FQU213" s="856"/>
      <c r="FQV213" s="856"/>
      <c r="FQW213" s="856"/>
      <c r="FQX213" s="856"/>
      <c r="FQY213" s="856"/>
      <c r="FQZ213" s="856"/>
      <c r="FRA213" s="856"/>
      <c r="FRB213" s="856"/>
      <c r="FRC213" s="856"/>
      <c r="FRD213" s="856"/>
      <c r="FRE213" s="856"/>
      <c r="FRF213" s="856"/>
      <c r="FRG213" s="856"/>
      <c r="FRH213" s="856"/>
      <c r="FRI213" s="856"/>
      <c r="FRJ213" s="856"/>
      <c r="FRK213" s="856"/>
      <c r="FRL213" s="856"/>
      <c r="FRM213" s="856"/>
      <c r="FRN213" s="856"/>
      <c r="FRO213" s="856"/>
      <c r="FRP213" s="856"/>
      <c r="FRQ213" s="856"/>
      <c r="FRR213" s="856"/>
      <c r="FRS213" s="856"/>
      <c r="FRT213" s="856"/>
      <c r="FRU213" s="856"/>
      <c r="FRV213" s="856"/>
      <c r="FRW213" s="856"/>
      <c r="FRX213" s="856"/>
      <c r="FRY213" s="856"/>
      <c r="FRZ213" s="856"/>
      <c r="FSA213" s="856"/>
      <c r="FSB213" s="856"/>
      <c r="FSC213" s="856"/>
      <c r="FSD213" s="856"/>
      <c r="FSE213" s="856"/>
      <c r="FSF213" s="856"/>
      <c r="FSG213" s="856"/>
      <c r="FSH213" s="856"/>
      <c r="FSI213" s="856"/>
      <c r="FSJ213" s="856"/>
      <c r="FSK213" s="856"/>
      <c r="FSL213" s="856"/>
      <c r="FSM213" s="856"/>
      <c r="FSN213" s="856"/>
      <c r="FSO213" s="856"/>
      <c r="FSP213" s="856"/>
      <c r="FSQ213" s="856"/>
      <c r="FSR213" s="856"/>
      <c r="FSS213" s="856"/>
      <c r="FST213" s="856"/>
      <c r="FSU213" s="856"/>
      <c r="FSV213" s="856"/>
      <c r="FSW213" s="856"/>
      <c r="FSX213" s="856"/>
      <c r="FSY213" s="856"/>
      <c r="FSZ213" s="856"/>
      <c r="FTA213" s="856"/>
      <c r="FTB213" s="856"/>
      <c r="FTC213" s="856"/>
      <c r="FTD213" s="856"/>
      <c r="FTE213" s="856"/>
      <c r="FTF213" s="856"/>
      <c r="FTG213" s="856"/>
      <c r="FTH213" s="856"/>
      <c r="FTI213" s="856"/>
      <c r="FTJ213" s="856"/>
      <c r="FTK213" s="856"/>
      <c r="FTL213" s="856"/>
      <c r="FTM213" s="856"/>
      <c r="FTN213" s="856"/>
      <c r="FTO213" s="856"/>
      <c r="FTP213" s="856"/>
      <c r="FTQ213" s="856"/>
      <c r="FTR213" s="856"/>
      <c r="FTS213" s="856"/>
      <c r="FTT213" s="856"/>
      <c r="FTU213" s="856"/>
      <c r="FTV213" s="856"/>
      <c r="FTW213" s="856"/>
      <c r="FTX213" s="856"/>
      <c r="FTY213" s="856"/>
      <c r="FTZ213" s="856"/>
      <c r="FUA213" s="856"/>
      <c r="FUB213" s="856"/>
      <c r="FUC213" s="856"/>
      <c r="FUD213" s="856"/>
      <c r="FUE213" s="856"/>
      <c r="FUF213" s="856"/>
      <c r="FUG213" s="856"/>
      <c r="FUH213" s="856"/>
      <c r="FUI213" s="856"/>
      <c r="FUJ213" s="856"/>
      <c r="FUK213" s="856"/>
      <c r="FUL213" s="856"/>
      <c r="FUM213" s="856"/>
      <c r="FUN213" s="856"/>
      <c r="FUO213" s="856"/>
      <c r="FUP213" s="856"/>
      <c r="FUQ213" s="856"/>
      <c r="FUR213" s="856"/>
      <c r="FUS213" s="856"/>
      <c r="FUT213" s="856"/>
      <c r="FUU213" s="856"/>
      <c r="FUV213" s="856"/>
      <c r="FUW213" s="856"/>
      <c r="FUX213" s="856"/>
      <c r="FUY213" s="856"/>
      <c r="FUZ213" s="856"/>
      <c r="FVA213" s="856"/>
      <c r="FVB213" s="856"/>
      <c r="FVC213" s="856"/>
      <c r="FVD213" s="856"/>
      <c r="FVE213" s="856"/>
      <c r="FVF213" s="856"/>
      <c r="FVG213" s="856"/>
      <c r="FVH213" s="856"/>
      <c r="FVI213" s="856"/>
      <c r="FVJ213" s="856"/>
      <c r="FVK213" s="856"/>
      <c r="FVL213" s="856"/>
      <c r="FVM213" s="856"/>
      <c r="FVN213" s="856"/>
      <c r="FVO213" s="856"/>
      <c r="FVP213" s="856"/>
      <c r="FVQ213" s="856"/>
      <c r="FVR213" s="856"/>
      <c r="FVS213" s="856"/>
      <c r="FVT213" s="856"/>
      <c r="FVU213" s="856"/>
      <c r="FVV213" s="856"/>
      <c r="FVW213" s="856"/>
      <c r="FVX213" s="856"/>
      <c r="FVY213" s="856"/>
      <c r="FVZ213" s="856"/>
      <c r="FWA213" s="856"/>
      <c r="FWB213" s="856"/>
      <c r="FWC213" s="856"/>
      <c r="FWD213" s="856"/>
      <c r="FWE213" s="856"/>
      <c r="FWF213" s="856"/>
      <c r="FWG213" s="856"/>
      <c r="FWH213" s="856"/>
      <c r="FWI213" s="856"/>
      <c r="FWJ213" s="856"/>
      <c r="FWK213" s="856"/>
      <c r="FWL213" s="856"/>
      <c r="FWM213" s="856"/>
      <c r="FWN213" s="856"/>
      <c r="FWO213" s="856"/>
      <c r="FWP213" s="856"/>
      <c r="FWQ213" s="856"/>
      <c r="FWR213" s="856"/>
      <c r="FWS213" s="856"/>
      <c r="FWT213" s="856"/>
      <c r="FWU213" s="856"/>
      <c r="FWV213" s="856"/>
      <c r="FWW213" s="856"/>
      <c r="FWX213" s="856"/>
      <c r="FWY213" s="856"/>
      <c r="FWZ213" s="856"/>
      <c r="FXA213" s="856"/>
      <c r="FXB213" s="856"/>
      <c r="FXC213" s="856"/>
      <c r="FXD213" s="856"/>
      <c r="FXE213" s="856"/>
      <c r="FXF213" s="856"/>
      <c r="FXG213" s="856"/>
      <c r="FXH213" s="856"/>
      <c r="FXI213" s="856"/>
      <c r="FXJ213" s="856"/>
      <c r="FXK213" s="856"/>
      <c r="FXL213" s="856"/>
      <c r="FXM213" s="856"/>
      <c r="FXN213" s="856"/>
      <c r="FXO213" s="856"/>
      <c r="FXP213" s="856"/>
      <c r="FXQ213" s="856"/>
      <c r="FXR213" s="856"/>
      <c r="FXS213" s="856"/>
      <c r="FXT213" s="856"/>
      <c r="FXU213" s="856"/>
      <c r="FXV213" s="856"/>
      <c r="FXW213" s="856"/>
      <c r="FXX213" s="856"/>
      <c r="FXY213" s="856"/>
      <c r="FXZ213" s="856"/>
      <c r="FYA213" s="856"/>
      <c r="FYB213" s="856"/>
      <c r="FYC213" s="856"/>
      <c r="FYD213" s="856"/>
      <c r="FYE213" s="856"/>
      <c r="FYF213" s="856"/>
      <c r="FYG213" s="856"/>
      <c r="FYH213" s="856"/>
      <c r="FYI213" s="856"/>
      <c r="FYJ213" s="856"/>
      <c r="FYK213" s="856"/>
      <c r="FYL213" s="856"/>
      <c r="FYM213" s="856"/>
      <c r="FYN213" s="856"/>
      <c r="FYO213" s="856"/>
      <c r="FYP213" s="856"/>
      <c r="FYQ213" s="856"/>
      <c r="FYR213" s="856"/>
      <c r="FYS213" s="856"/>
      <c r="FYT213" s="856"/>
      <c r="FYU213" s="856"/>
      <c r="FYV213" s="856"/>
      <c r="FYW213" s="856"/>
      <c r="FYX213" s="856"/>
      <c r="FYY213" s="856"/>
      <c r="FYZ213" s="856"/>
      <c r="FZA213" s="856"/>
      <c r="FZB213" s="856"/>
      <c r="FZC213" s="856"/>
      <c r="FZD213" s="856"/>
      <c r="FZE213" s="856"/>
      <c r="FZF213" s="856"/>
      <c r="FZG213" s="856"/>
      <c r="FZH213" s="856"/>
      <c r="FZI213" s="856"/>
      <c r="FZJ213" s="856"/>
      <c r="FZK213" s="856"/>
      <c r="FZL213" s="856"/>
      <c r="FZM213" s="856"/>
      <c r="FZN213" s="856"/>
      <c r="FZO213" s="856"/>
      <c r="FZP213" s="856"/>
      <c r="FZQ213" s="856"/>
      <c r="FZR213" s="856"/>
      <c r="FZS213" s="856"/>
      <c r="FZT213" s="856"/>
      <c r="FZU213" s="856"/>
      <c r="FZV213" s="856"/>
      <c r="FZW213" s="856"/>
      <c r="FZX213" s="856"/>
      <c r="FZY213" s="856"/>
      <c r="FZZ213" s="856"/>
      <c r="GAA213" s="856"/>
      <c r="GAB213" s="856"/>
      <c r="GAC213" s="856"/>
      <c r="GAD213" s="856"/>
      <c r="GAE213" s="856"/>
      <c r="GAF213" s="856"/>
      <c r="GAG213" s="856"/>
      <c r="GAH213" s="856"/>
      <c r="GAI213" s="856"/>
      <c r="GAJ213" s="856"/>
      <c r="GAK213" s="856"/>
      <c r="GAL213" s="856"/>
      <c r="GAM213" s="856"/>
      <c r="GAN213" s="856"/>
      <c r="GAO213" s="856"/>
      <c r="GAP213" s="856"/>
      <c r="GAQ213" s="856"/>
      <c r="GAR213" s="856"/>
      <c r="GAS213" s="856"/>
      <c r="GAT213" s="856"/>
      <c r="GAU213" s="856"/>
      <c r="GAV213" s="856"/>
      <c r="GAW213" s="856"/>
      <c r="GAX213" s="856"/>
      <c r="GAY213" s="856"/>
      <c r="GAZ213" s="856"/>
      <c r="GBA213" s="856"/>
      <c r="GBB213" s="856"/>
      <c r="GBC213" s="856"/>
      <c r="GBD213" s="856"/>
      <c r="GBE213" s="856"/>
      <c r="GBF213" s="856"/>
      <c r="GBG213" s="856"/>
      <c r="GBH213" s="856"/>
      <c r="GBI213" s="856"/>
      <c r="GBJ213" s="856"/>
      <c r="GBK213" s="856"/>
      <c r="GBL213" s="856"/>
      <c r="GBM213" s="856"/>
      <c r="GBN213" s="856"/>
      <c r="GBO213" s="856"/>
      <c r="GBP213" s="856"/>
      <c r="GBQ213" s="856"/>
      <c r="GBR213" s="856"/>
      <c r="GBS213" s="856"/>
      <c r="GBT213" s="856"/>
      <c r="GBU213" s="856"/>
      <c r="GBV213" s="856"/>
      <c r="GBW213" s="856"/>
      <c r="GBX213" s="856"/>
      <c r="GBY213" s="856"/>
      <c r="GBZ213" s="856"/>
      <c r="GCA213" s="856"/>
      <c r="GCB213" s="856"/>
      <c r="GCC213" s="856"/>
      <c r="GCD213" s="856"/>
      <c r="GCE213" s="856"/>
      <c r="GCF213" s="856"/>
      <c r="GCG213" s="856"/>
      <c r="GCH213" s="856"/>
      <c r="GCI213" s="856"/>
      <c r="GCJ213" s="856"/>
      <c r="GCK213" s="856"/>
      <c r="GCL213" s="856"/>
      <c r="GCM213" s="856"/>
      <c r="GCN213" s="856"/>
      <c r="GCO213" s="856"/>
      <c r="GCP213" s="856"/>
      <c r="GCQ213" s="856"/>
      <c r="GCR213" s="856"/>
      <c r="GCS213" s="856"/>
      <c r="GCT213" s="856"/>
      <c r="GCU213" s="856"/>
      <c r="GCV213" s="856"/>
      <c r="GCW213" s="856"/>
      <c r="GCX213" s="856"/>
      <c r="GCY213" s="856"/>
      <c r="GCZ213" s="856"/>
      <c r="GDA213" s="856"/>
      <c r="GDB213" s="856"/>
      <c r="GDC213" s="856"/>
      <c r="GDD213" s="856"/>
      <c r="GDE213" s="856"/>
      <c r="GDF213" s="856"/>
      <c r="GDG213" s="856"/>
      <c r="GDH213" s="856"/>
      <c r="GDI213" s="856"/>
      <c r="GDJ213" s="856"/>
      <c r="GDK213" s="856"/>
      <c r="GDL213" s="856"/>
      <c r="GDM213" s="856"/>
      <c r="GDN213" s="856"/>
      <c r="GDO213" s="856"/>
      <c r="GDP213" s="856"/>
      <c r="GDQ213" s="856"/>
      <c r="GDR213" s="856"/>
      <c r="GDS213" s="856"/>
      <c r="GDT213" s="856"/>
      <c r="GDU213" s="856"/>
      <c r="GDV213" s="856"/>
      <c r="GDW213" s="856"/>
      <c r="GDX213" s="856"/>
      <c r="GDY213" s="856"/>
      <c r="GDZ213" s="856"/>
      <c r="GEA213" s="856"/>
      <c r="GEB213" s="856"/>
      <c r="GEC213" s="856"/>
      <c r="GED213" s="856"/>
      <c r="GEE213" s="856"/>
      <c r="GEF213" s="856"/>
      <c r="GEG213" s="856"/>
      <c r="GEH213" s="856"/>
      <c r="GEI213" s="856"/>
      <c r="GEJ213" s="856"/>
      <c r="GEK213" s="856"/>
      <c r="GEL213" s="856"/>
      <c r="GEM213" s="856"/>
      <c r="GEN213" s="856"/>
      <c r="GEO213" s="856"/>
      <c r="GEP213" s="856"/>
      <c r="GEQ213" s="856"/>
      <c r="GER213" s="856"/>
      <c r="GES213" s="856"/>
      <c r="GET213" s="856"/>
      <c r="GEU213" s="856"/>
      <c r="GEV213" s="856"/>
      <c r="GEW213" s="856"/>
      <c r="GEX213" s="856"/>
      <c r="GEY213" s="856"/>
      <c r="GEZ213" s="856"/>
      <c r="GFA213" s="856"/>
      <c r="GFB213" s="856"/>
      <c r="GFC213" s="856"/>
      <c r="GFD213" s="856"/>
      <c r="GFE213" s="856"/>
      <c r="GFF213" s="856"/>
      <c r="GFG213" s="856"/>
      <c r="GFH213" s="856"/>
      <c r="GFI213" s="856"/>
      <c r="GFJ213" s="856"/>
      <c r="GFK213" s="856"/>
      <c r="GFL213" s="856"/>
      <c r="GFM213" s="856"/>
      <c r="GFN213" s="856"/>
      <c r="GFO213" s="856"/>
      <c r="GFP213" s="856"/>
      <c r="GFQ213" s="856"/>
      <c r="GFR213" s="856"/>
      <c r="GFS213" s="856"/>
      <c r="GFT213" s="856"/>
      <c r="GFU213" s="856"/>
      <c r="GFV213" s="856"/>
      <c r="GFW213" s="856"/>
      <c r="GFX213" s="856"/>
      <c r="GFY213" s="856"/>
      <c r="GFZ213" s="856"/>
      <c r="GGA213" s="856"/>
      <c r="GGB213" s="856"/>
      <c r="GGC213" s="856"/>
      <c r="GGD213" s="856"/>
      <c r="GGE213" s="856"/>
      <c r="GGF213" s="856"/>
      <c r="GGG213" s="856"/>
      <c r="GGH213" s="856"/>
      <c r="GGI213" s="856"/>
      <c r="GGJ213" s="856"/>
      <c r="GGK213" s="856"/>
      <c r="GGL213" s="856"/>
      <c r="GGM213" s="856"/>
      <c r="GGN213" s="856"/>
      <c r="GGO213" s="856"/>
      <c r="GGP213" s="856"/>
      <c r="GGQ213" s="856"/>
      <c r="GGR213" s="856"/>
      <c r="GGS213" s="856"/>
      <c r="GGT213" s="856"/>
      <c r="GGU213" s="856"/>
      <c r="GGV213" s="856"/>
      <c r="GGW213" s="856"/>
      <c r="GGX213" s="856"/>
      <c r="GGY213" s="856"/>
      <c r="GGZ213" s="856"/>
      <c r="GHA213" s="856"/>
      <c r="GHB213" s="856"/>
      <c r="GHC213" s="856"/>
      <c r="GHD213" s="856"/>
      <c r="GHE213" s="856"/>
      <c r="GHF213" s="856"/>
      <c r="GHG213" s="856"/>
      <c r="GHH213" s="856"/>
      <c r="GHI213" s="856"/>
      <c r="GHJ213" s="856"/>
      <c r="GHK213" s="856"/>
      <c r="GHL213" s="856"/>
      <c r="GHM213" s="856"/>
      <c r="GHN213" s="856"/>
      <c r="GHO213" s="856"/>
      <c r="GHP213" s="856"/>
      <c r="GHQ213" s="856"/>
      <c r="GHR213" s="856"/>
      <c r="GHS213" s="856"/>
      <c r="GHT213" s="856"/>
      <c r="GHU213" s="856"/>
      <c r="GHV213" s="856"/>
      <c r="GHW213" s="856"/>
      <c r="GHX213" s="856"/>
      <c r="GHY213" s="856"/>
      <c r="GHZ213" s="856"/>
      <c r="GIA213" s="856"/>
      <c r="GIB213" s="856"/>
      <c r="GIC213" s="856"/>
      <c r="GID213" s="856"/>
      <c r="GIE213" s="856"/>
      <c r="GIF213" s="856"/>
      <c r="GIG213" s="856"/>
      <c r="GIH213" s="856"/>
      <c r="GII213" s="856"/>
      <c r="GIJ213" s="856"/>
      <c r="GIK213" s="856"/>
      <c r="GIL213" s="856"/>
      <c r="GIM213" s="856"/>
      <c r="GIN213" s="856"/>
      <c r="GIO213" s="856"/>
      <c r="GIP213" s="856"/>
      <c r="GIQ213" s="856"/>
      <c r="GIR213" s="856"/>
      <c r="GIS213" s="856"/>
      <c r="GIT213" s="856"/>
      <c r="GIU213" s="856"/>
      <c r="GIV213" s="856"/>
      <c r="GIW213" s="856"/>
      <c r="GIX213" s="856"/>
      <c r="GIY213" s="856"/>
      <c r="GIZ213" s="856"/>
      <c r="GJA213" s="856"/>
      <c r="GJB213" s="856"/>
      <c r="GJC213" s="856"/>
      <c r="GJD213" s="856"/>
      <c r="GJE213" s="856"/>
      <c r="GJF213" s="856"/>
      <c r="GJG213" s="856"/>
      <c r="GJH213" s="856"/>
      <c r="GJI213" s="856"/>
      <c r="GJJ213" s="856"/>
      <c r="GJK213" s="856"/>
      <c r="GJL213" s="856"/>
      <c r="GJM213" s="856"/>
      <c r="GJN213" s="856"/>
      <c r="GJO213" s="856"/>
      <c r="GJP213" s="856"/>
      <c r="GJQ213" s="856"/>
      <c r="GJR213" s="856"/>
      <c r="GJS213" s="856"/>
      <c r="GJT213" s="856"/>
      <c r="GJU213" s="856"/>
      <c r="GJV213" s="856"/>
      <c r="GJW213" s="856"/>
      <c r="GJX213" s="856"/>
      <c r="GJY213" s="856"/>
      <c r="GJZ213" s="856"/>
      <c r="GKA213" s="856"/>
      <c r="GKB213" s="856"/>
      <c r="GKC213" s="856"/>
      <c r="GKD213" s="856"/>
      <c r="GKE213" s="856"/>
      <c r="GKF213" s="856"/>
      <c r="GKG213" s="856"/>
      <c r="GKH213" s="856"/>
      <c r="GKI213" s="856"/>
      <c r="GKJ213" s="856"/>
      <c r="GKK213" s="856"/>
      <c r="GKL213" s="856"/>
      <c r="GKM213" s="856"/>
      <c r="GKN213" s="856"/>
      <c r="GKO213" s="856"/>
      <c r="GKP213" s="856"/>
      <c r="GKQ213" s="856"/>
      <c r="GKR213" s="856"/>
      <c r="GKS213" s="856"/>
      <c r="GKT213" s="856"/>
      <c r="GKU213" s="856"/>
      <c r="GKV213" s="856"/>
      <c r="GKW213" s="856"/>
      <c r="GKX213" s="856"/>
      <c r="GKY213" s="856"/>
      <c r="GKZ213" s="856"/>
      <c r="GLA213" s="856"/>
      <c r="GLB213" s="856"/>
      <c r="GLC213" s="856"/>
      <c r="GLD213" s="856"/>
      <c r="GLE213" s="856"/>
      <c r="GLF213" s="856"/>
      <c r="GLG213" s="856"/>
      <c r="GLH213" s="856"/>
      <c r="GLI213" s="856"/>
      <c r="GLJ213" s="856"/>
      <c r="GLK213" s="856"/>
      <c r="GLL213" s="856"/>
      <c r="GLM213" s="856"/>
      <c r="GLN213" s="856"/>
      <c r="GLO213" s="856"/>
      <c r="GLP213" s="856"/>
      <c r="GLQ213" s="856"/>
      <c r="GLR213" s="856"/>
      <c r="GLS213" s="856"/>
      <c r="GLT213" s="856"/>
      <c r="GLU213" s="856"/>
      <c r="GLV213" s="856"/>
      <c r="GLW213" s="856"/>
      <c r="GLX213" s="856"/>
      <c r="GLY213" s="856"/>
      <c r="GLZ213" s="856"/>
      <c r="GMA213" s="856"/>
      <c r="GMB213" s="856"/>
      <c r="GMC213" s="856"/>
      <c r="GMD213" s="856"/>
      <c r="GME213" s="856"/>
      <c r="GMF213" s="856"/>
      <c r="GMG213" s="856"/>
      <c r="GMH213" s="856"/>
      <c r="GMI213" s="856"/>
      <c r="GMJ213" s="856"/>
      <c r="GMK213" s="856"/>
      <c r="GML213" s="856"/>
      <c r="GMM213" s="856"/>
      <c r="GMN213" s="856"/>
      <c r="GMO213" s="856"/>
      <c r="GMP213" s="856"/>
      <c r="GMQ213" s="856"/>
      <c r="GMR213" s="856"/>
      <c r="GMS213" s="856"/>
      <c r="GMT213" s="856"/>
      <c r="GMU213" s="856"/>
      <c r="GMV213" s="856"/>
      <c r="GMW213" s="856"/>
      <c r="GMX213" s="856"/>
      <c r="GMY213" s="856"/>
      <c r="GMZ213" s="856"/>
      <c r="GNA213" s="856"/>
      <c r="GNB213" s="856"/>
      <c r="GNC213" s="856"/>
      <c r="GND213" s="856"/>
      <c r="GNE213" s="856"/>
      <c r="GNF213" s="856"/>
      <c r="GNG213" s="856"/>
      <c r="GNH213" s="856"/>
      <c r="GNI213" s="856"/>
      <c r="GNJ213" s="856"/>
      <c r="GNK213" s="856"/>
      <c r="GNL213" s="856"/>
      <c r="GNM213" s="856"/>
      <c r="GNN213" s="856"/>
      <c r="GNO213" s="856"/>
      <c r="GNP213" s="856"/>
      <c r="GNQ213" s="856"/>
      <c r="GNR213" s="856"/>
      <c r="GNS213" s="856"/>
      <c r="GNT213" s="856"/>
      <c r="GNU213" s="856"/>
      <c r="GNV213" s="856"/>
      <c r="GNW213" s="856"/>
      <c r="GNX213" s="856"/>
      <c r="GNY213" s="856"/>
      <c r="GNZ213" s="856"/>
      <c r="GOA213" s="856"/>
      <c r="GOB213" s="856"/>
      <c r="GOC213" s="856"/>
      <c r="GOD213" s="856"/>
      <c r="GOE213" s="856"/>
      <c r="GOF213" s="856"/>
      <c r="GOG213" s="856"/>
      <c r="GOH213" s="856"/>
      <c r="GOI213" s="856"/>
      <c r="GOJ213" s="856"/>
      <c r="GOK213" s="856"/>
      <c r="GOL213" s="856"/>
      <c r="GOM213" s="856"/>
      <c r="GON213" s="856"/>
      <c r="GOO213" s="856"/>
      <c r="GOP213" s="856"/>
      <c r="GOQ213" s="856"/>
      <c r="GOR213" s="856"/>
      <c r="GOS213" s="856"/>
      <c r="GOT213" s="856"/>
      <c r="GOU213" s="856"/>
      <c r="GOV213" s="856"/>
      <c r="GOW213" s="856"/>
      <c r="GOX213" s="856"/>
      <c r="GOY213" s="856"/>
      <c r="GOZ213" s="856"/>
      <c r="GPA213" s="856"/>
      <c r="GPB213" s="856"/>
      <c r="GPC213" s="856"/>
      <c r="GPD213" s="856"/>
      <c r="GPE213" s="856"/>
      <c r="GPF213" s="856"/>
      <c r="GPG213" s="856"/>
      <c r="GPH213" s="856"/>
      <c r="GPI213" s="856"/>
      <c r="GPJ213" s="856"/>
      <c r="GPK213" s="856"/>
      <c r="GPL213" s="856"/>
      <c r="GPM213" s="856"/>
      <c r="GPN213" s="856"/>
      <c r="GPO213" s="856"/>
      <c r="GPP213" s="856"/>
      <c r="GPQ213" s="856"/>
      <c r="GPR213" s="856"/>
      <c r="GPS213" s="856"/>
      <c r="GPT213" s="856"/>
      <c r="GPU213" s="856"/>
      <c r="GPV213" s="856"/>
      <c r="GPW213" s="856"/>
      <c r="GPX213" s="856"/>
      <c r="GPY213" s="856"/>
      <c r="GPZ213" s="856"/>
      <c r="GQA213" s="856"/>
      <c r="GQB213" s="856"/>
      <c r="GQC213" s="856"/>
      <c r="GQD213" s="856"/>
      <c r="GQE213" s="856"/>
      <c r="GQF213" s="856"/>
      <c r="GQG213" s="856"/>
      <c r="GQH213" s="856"/>
      <c r="GQI213" s="856"/>
      <c r="GQJ213" s="856"/>
      <c r="GQK213" s="856"/>
      <c r="GQL213" s="856"/>
      <c r="GQM213" s="856"/>
      <c r="GQN213" s="856"/>
      <c r="GQO213" s="856"/>
      <c r="GQP213" s="856"/>
      <c r="GQQ213" s="856"/>
      <c r="GQR213" s="856"/>
      <c r="GQS213" s="856"/>
      <c r="GQT213" s="856"/>
      <c r="GQU213" s="856"/>
      <c r="GQV213" s="856"/>
      <c r="GQW213" s="856"/>
      <c r="GQX213" s="856"/>
      <c r="GQY213" s="856"/>
      <c r="GQZ213" s="856"/>
      <c r="GRA213" s="856"/>
      <c r="GRB213" s="856"/>
      <c r="GRC213" s="856"/>
      <c r="GRD213" s="856"/>
      <c r="GRE213" s="856"/>
      <c r="GRF213" s="856"/>
      <c r="GRG213" s="856"/>
      <c r="GRH213" s="856"/>
      <c r="GRI213" s="856"/>
      <c r="GRJ213" s="856"/>
      <c r="GRK213" s="856"/>
      <c r="GRL213" s="856"/>
      <c r="GRM213" s="856"/>
      <c r="GRN213" s="856"/>
      <c r="GRO213" s="856"/>
      <c r="GRP213" s="856"/>
      <c r="GRQ213" s="856"/>
      <c r="GRR213" s="856"/>
      <c r="GRS213" s="856"/>
      <c r="GRT213" s="856"/>
      <c r="GRU213" s="856"/>
      <c r="GRV213" s="856"/>
      <c r="GRW213" s="856"/>
      <c r="GRX213" s="856"/>
      <c r="GRY213" s="856"/>
      <c r="GRZ213" s="856"/>
      <c r="GSA213" s="856"/>
      <c r="GSB213" s="856"/>
      <c r="GSC213" s="856"/>
      <c r="GSD213" s="856"/>
      <c r="GSE213" s="856"/>
      <c r="GSF213" s="856"/>
      <c r="GSG213" s="856"/>
      <c r="GSH213" s="856"/>
      <c r="GSI213" s="856"/>
      <c r="GSJ213" s="856"/>
      <c r="GSK213" s="856"/>
      <c r="GSL213" s="856"/>
      <c r="GSM213" s="856"/>
      <c r="GSN213" s="856"/>
      <c r="GSO213" s="856"/>
      <c r="GSP213" s="856"/>
      <c r="GSQ213" s="856"/>
      <c r="GSR213" s="856"/>
      <c r="GSS213" s="856"/>
      <c r="GST213" s="856"/>
      <c r="GSU213" s="856"/>
      <c r="GSV213" s="856"/>
      <c r="GSW213" s="856"/>
      <c r="GSX213" s="856"/>
      <c r="GSY213" s="856"/>
      <c r="GSZ213" s="856"/>
      <c r="GTA213" s="856"/>
      <c r="GTB213" s="856"/>
      <c r="GTC213" s="856"/>
      <c r="GTD213" s="856"/>
      <c r="GTE213" s="856"/>
      <c r="GTF213" s="856"/>
      <c r="GTG213" s="856"/>
      <c r="GTH213" s="856"/>
      <c r="GTI213" s="856"/>
      <c r="GTJ213" s="856"/>
      <c r="GTK213" s="856"/>
      <c r="GTL213" s="856"/>
      <c r="GTM213" s="856"/>
      <c r="GTN213" s="856"/>
      <c r="GTO213" s="856"/>
      <c r="GTP213" s="856"/>
      <c r="GTQ213" s="856"/>
      <c r="GTR213" s="856"/>
      <c r="GTS213" s="856"/>
      <c r="GTT213" s="856"/>
      <c r="GTU213" s="856"/>
      <c r="GTV213" s="856"/>
      <c r="GTW213" s="856"/>
      <c r="GTX213" s="856"/>
      <c r="GTY213" s="856"/>
      <c r="GTZ213" s="856"/>
      <c r="GUA213" s="856"/>
      <c r="GUB213" s="856"/>
      <c r="GUC213" s="856"/>
      <c r="GUD213" s="856"/>
      <c r="GUE213" s="856"/>
      <c r="GUF213" s="856"/>
      <c r="GUG213" s="856"/>
      <c r="GUH213" s="856"/>
      <c r="GUI213" s="856"/>
      <c r="GUJ213" s="856"/>
      <c r="GUK213" s="856"/>
      <c r="GUL213" s="856"/>
      <c r="GUM213" s="856"/>
      <c r="GUN213" s="856"/>
      <c r="GUO213" s="856"/>
      <c r="GUP213" s="856"/>
      <c r="GUQ213" s="856"/>
      <c r="GUR213" s="856"/>
      <c r="GUS213" s="856"/>
      <c r="GUT213" s="856"/>
      <c r="GUU213" s="856"/>
      <c r="GUV213" s="856"/>
      <c r="GUW213" s="856"/>
      <c r="GUX213" s="856"/>
      <c r="GUY213" s="856"/>
      <c r="GUZ213" s="856"/>
      <c r="GVA213" s="856"/>
      <c r="GVB213" s="856"/>
      <c r="GVC213" s="856"/>
      <c r="GVD213" s="856"/>
      <c r="GVE213" s="856"/>
      <c r="GVF213" s="856"/>
      <c r="GVG213" s="856"/>
      <c r="GVH213" s="856"/>
      <c r="GVI213" s="856"/>
      <c r="GVJ213" s="856"/>
      <c r="GVK213" s="856"/>
      <c r="GVL213" s="856"/>
      <c r="GVM213" s="856"/>
      <c r="GVN213" s="856"/>
      <c r="GVO213" s="856"/>
      <c r="GVP213" s="856"/>
      <c r="GVQ213" s="856"/>
      <c r="GVR213" s="856"/>
      <c r="GVS213" s="856"/>
      <c r="GVT213" s="856"/>
      <c r="GVU213" s="856"/>
      <c r="GVV213" s="856"/>
      <c r="GVW213" s="856"/>
      <c r="GVX213" s="856"/>
      <c r="GVY213" s="856"/>
      <c r="GVZ213" s="856"/>
      <c r="GWA213" s="856"/>
      <c r="GWB213" s="856"/>
      <c r="GWC213" s="856"/>
      <c r="GWD213" s="856"/>
      <c r="GWE213" s="856"/>
      <c r="GWF213" s="856"/>
      <c r="GWG213" s="856"/>
      <c r="GWH213" s="856"/>
      <c r="GWI213" s="856"/>
      <c r="GWJ213" s="856"/>
      <c r="GWK213" s="856"/>
      <c r="GWL213" s="856"/>
      <c r="GWM213" s="856"/>
      <c r="GWN213" s="856"/>
      <c r="GWO213" s="856"/>
      <c r="GWP213" s="856"/>
      <c r="GWQ213" s="856"/>
      <c r="GWR213" s="856"/>
      <c r="GWS213" s="856"/>
      <c r="GWT213" s="856"/>
      <c r="GWU213" s="856"/>
      <c r="GWV213" s="856"/>
      <c r="GWW213" s="856"/>
      <c r="GWX213" s="856"/>
      <c r="GWY213" s="856"/>
      <c r="GWZ213" s="856"/>
      <c r="GXA213" s="856"/>
      <c r="GXB213" s="856"/>
      <c r="GXC213" s="856"/>
      <c r="GXD213" s="856"/>
      <c r="GXE213" s="856"/>
      <c r="GXF213" s="856"/>
      <c r="GXG213" s="856"/>
      <c r="GXH213" s="856"/>
      <c r="GXI213" s="856"/>
      <c r="GXJ213" s="856"/>
      <c r="GXK213" s="856"/>
      <c r="GXL213" s="856"/>
      <c r="GXM213" s="856"/>
      <c r="GXN213" s="856"/>
      <c r="GXO213" s="856"/>
      <c r="GXP213" s="856"/>
      <c r="GXQ213" s="856"/>
      <c r="GXR213" s="856"/>
      <c r="GXS213" s="856"/>
      <c r="GXT213" s="856"/>
      <c r="GXU213" s="856"/>
      <c r="GXV213" s="856"/>
      <c r="GXW213" s="856"/>
      <c r="GXX213" s="856"/>
      <c r="GXY213" s="856"/>
      <c r="GXZ213" s="856"/>
      <c r="GYA213" s="856"/>
      <c r="GYB213" s="856"/>
      <c r="GYC213" s="856"/>
      <c r="GYD213" s="856"/>
      <c r="GYE213" s="856"/>
      <c r="GYF213" s="856"/>
      <c r="GYG213" s="856"/>
      <c r="GYH213" s="856"/>
      <c r="GYI213" s="856"/>
      <c r="GYJ213" s="856"/>
      <c r="GYK213" s="856"/>
      <c r="GYL213" s="856"/>
      <c r="GYM213" s="856"/>
      <c r="GYN213" s="856"/>
      <c r="GYO213" s="856"/>
      <c r="GYP213" s="856"/>
      <c r="GYQ213" s="856"/>
      <c r="GYR213" s="856"/>
      <c r="GYS213" s="856"/>
      <c r="GYT213" s="856"/>
      <c r="GYU213" s="856"/>
      <c r="GYV213" s="856"/>
      <c r="GYW213" s="856"/>
      <c r="GYX213" s="856"/>
      <c r="GYY213" s="856"/>
      <c r="GYZ213" s="856"/>
      <c r="GZA213" s="856"/>
      <c r="GZB213" s="856"/>
      <c r="GZC213" s="856"/>
      <c r="GZD213" s="856"/>
      <c r="GZE213" s="856"/>
      <c r="GZF213" s="856"/>
      <c r="GZG213" s="856"/>
      <c r="GZH213" s="856"/>
      <c r="GZI213" s="856"/>
      <c r="GZJ213" s="856"/>
      <c r="GZK213" s="856"/>
      <c r="GZL213" s="856"/>
      <c r="GZM213" s="856"/>
      <c r="GZN213" s="856"/>
      <c r="GZO213" s="856"/>
      <c r="GZP213" s="856"/>
      <c r="GZQ213" s="856"/>
      <c r="GZR213" s="856"/>
      <c r="GZS213" s="856"/>
      <c r="GZT213" s="856"/>
      <c r="GZU213" s="856"/>
      <c r="GZV213" s="856"/>
      <c r="GZW213" s="856"/>
      <c r="GZX213" s="856"/>
      <c r="GZY213" s="856"/>
      <c r="GZZ213" s="856"/>
      <c r="HAA213" s="856"/>
      <c r="HAB213" s="856"/>
      <c r="HAC213" s="856"/>
      <c r="HAD213" s="856"/>
      <c r="HAE213" s="856"/>
      <c r="HAF213" s="856"/>
      <c r="HAG213" s="856"/>
      <c r="HAH213" s="856"/>
      <c r="HAI213" s="856"/>
      <c r="HAJ213" s="856"/>
      <c r="HAK213" s="856"/>
      <c r="HAL213" s="856"/>
      <c r="HAM213" s="856"/>
      <c r="HAN213" s="856"/>
      <c r="HAO213" s="856"/>
      <c r="HAP213" s="856"/>
      <c r="HAQ213" s="856"/>
      <c r="HAR213" s="856"/>
      <c r="HAS213" s="856"/>
      <c r="HAT213" s="856"/>
      <c r="HAU213" s="856"/>
      <c r="HAV213" s="856"/>
      <c r="HAW213" s="856"/>
      <c r="HAX213" s="856"/>
      <c r="HAY213" s="856"/>
      <c r="HAZ213" s="856"/>
      <c r="HBA213" s="856"/>
      <c r="HBB213" s="856"/>
      <c r="HBC213" s="856"/>
      <c r="HBD213" s="856"/>
      <c r="HBE213" s="856"/>
      <c r="HBF213" s="856"/>
      <c r="HBG213" s="856"/>
      <c r="HBH213" s="856"/>
      <c r="HBI213" s="856"/>
      <c r="HBJ213" s="856"/>
      <c r="HBK213" s="856"/>
      <c r="HBL213" s="856"/>
      <c r="HBM213" s="856"/>
      <c r="HBN213" s="856"/>
      <c r="HBO213" s="856"/>
      <c r="HBP213" s="856"/>
      <c r="HBQ213" s="856"/>
      <c r="HBR213" s="856"/>
      <c r="HBS213" s="856"/>
      <c r="HBT213" s="856"/>
      <c r="HBU213" s="856"/>
      <c r="HBV213" s="856"/>
      <c r="HBW213" s="856"/>
      <c r="HBX213" s="856"/>
      <c r="HBY213" s="856"/>
      <c r="HBZ213" s="856"/>
      <c r="HCA213" s="856"/>
      <c r="HCB213" s="856"/>
      <c r="HCC213" s="856"/>
      <c r="HCD213" s="856"/>
      <c r="HCE213" s="856"/>
      <c r="HCF213" s="856"/>
      <c r="HCG213" s="856"/>
      <c r="HCH213" s="856"/>
      <c r="HCI213" s="856"/>
      <c r="HCJ213" s="856"/>
      <c r="HCK213" s="856"/>
      <c r="HCL213" s="856"/>
      <c r="HCM213" s="856"/>
      <c r="HCN213" s="856"/>
      <c r="HCO213" s="856"/>
      <c r="HCP213" s="856"/>
      <c r="HCQ213" s="856"/>
      <c r="HCR213" s="856"/>
      <c r="HCS213" s="856"/>
      <c r="HCT213" s="856"/>
      <c r="HCU213" s="856"/>
      <c r="HCV213" s="856"/>
      <c r="HCW213" s="856"/>
      <c r="HCX213" s="856"/>
      <c r="HCY213" s="856"/>
      <c r="HCZ213" s="856"/>
      <c r="HDA213" s="856"/>
      <c r="HDB213" s="856"/>
      <c r="HDC213" s="856"/>
      <c r="HDD213" s="856"/>
      <c r="HDE213" s="856"/>
      <c r="HDF213" s="856"/>
      <c r="HDG213" s="856"/>
      <c r="HDH213" s="856"/>
      <c r="HDI213" s="856"/>
      <c r="HDJ213" s="856"/>
      <c r="HDK213" s="856"/>
      <c r="HDL213" s="856"/>
      <c r="HDM213" s="856"/>
      <c r="HDN213" s="856"/>
      <c r="HDO213" s="856"/>
      <c r="HDP213" s="856"/>
      <c r="HDQ213" s="856"/>
      <c r="HDR213" s="856"/>
      <c r="HDS213" s="856"/>
      <c r="HDT213" s="856"/>
      <c r="HDU213" s="856"/>
      <c r="HDV213" s="856"/>
      <c r="HDW213" s="856"/>
      <c r="HDX213" s="856"/>
      <c r="HDY213" s="856"/>
      <c r="HDZ213" s="856"/>
      <c r="HEA213" s="856"/>
      <c r="HEB213" s="856"/>
      <c r="HEC213" s="856"/>
      <c r="HED213" s="856"/>
      <c r="HEE213" s="856"/>
      <c r="HEF213" s="856"/>
      <c r="HEG213" s="856"/>
      <c r="HEH213" s="856"/>
      <c r="HEI213" s="856"/>
      <c r="HEJ213" s="856"/>
      <c r="HEK213" s="856"/>
      <c r="HEL213" s="856"/>
      <c r="HEM213" s="856"/>
      <c r="HEN213" s="856"/>
      <c r="HEO213" s="856"/>
      <c r="HEP213" s="856"/>
      <c r="HEQ213" s="856"/>
      <c r="HER213" s="856"/>
      <c r="HES213" s="856"/>
      <c r="HET213" s="856"/>
      <c r="HEU213" s="856"/>
      <c r="HEV213" s="856"/>
      <c r="HEW213" s="856"/>
      <c r="HEX213" s="856"/>
      <c r="HEY213" s="856"/>
      <c r="HEZ213" s="856"/>
      <c r="HFA213" s="856"/>
      <c r="HFB213" s="856"/>
      <c r="HFC213" s="856"/>
      <c r="HFD213" s="856"/>
      <c r="HFE213" s="856"/>
      <c r="HFF213" s="856"/>
      <c r="HFG213" s="856"/>
      <c r="HFH213" s="856"/>
      <c r="HFI213" s="856"/>
      <c r="HFJ213" s="856"/>
      <c r="HFK213" s="856"/>
      <c r="HFL213" s="856"/>
      <c r="HFM213" s="856"/>
      <c r="HFN213" s="856"/>
      <c r="HFO213" s="856"/>
      <c r="HFP213" s="856"/>
      <c r="HFQ213" s="856"/>
      <c r="HFR213" s="856"/>
      <c r="HFS213" s="856"/>
      <c r="HFT213" s="856"/>
      <c r="HFU213" s="856"/>
      <c r="HFV213" s="856"/>
      <c r="HFW213" s="856"/>
      <c r="HFX213" s="856"/>
      <c r="HFY213" s="856"/>
      <c r="HFZ213" s="856"/>
      <c r="HGA213" s="856"/>
      <c r="HGB213" s="856"/>
      <c r="HGC213" s="856"/>
      <c r="HGD213" s="856"/>
      <c r="HGE213" s="856"/>
      <c r="HGF213" s="856"/>
      <c r="HGG213" s="856"/>
      <c r="HGH213" s="856"/>
      <c r="HGI213" s="856"/>
      <c r="HGJ213" s="856"/>
      <c r="HGK213" s="856"/>
      <c r="HGL213" s="856"/>
      <c r="HGM213" s="856"/>
      <c r="HGN213" s="856"/>
      <c r="HGO213" s="856"/>
      <c r="HGP213" s="856"/>
      <c r="HGQ213" s="856"/>
      <c r="HGR213" s="856"/>
      <c r="HGS213" s="856"/>
      <c r="HGT213" s="856"/>
      <c r="HGU213" s="856"/>
      <c r="HGV213" s="856"/>
      <c r="HGW213" s="856"/>
      <c r="HGX213" s="856"/>
      <c r="HGY213" s="856"/>
      <c r="HGZ213" s="856"/>
      <c r="HHA213" s="856"/>
      <c r="HHB213" s="856"/>
      <c r="HHC213" s="856"/>
      <c r="HHD213" s="856"/>
      <c r="HHE213" s="856"/>
      <c r="HHF213" s="856"/>
      <c r="HHG213" s="856"/>
      <c r="HHH213" s="856"/>
      <c r="HHI213" s="856"/>
      <c r="HHJ213" s="856"/>
      <c r="HHK213" s="856"/>
      <c r="HHL213" s="856"/>
      <c r="HHM213" s="856"/>
      <c r="HHN213" s="856"/>
      <c r="HHO213" s="856"/>
      <c r="HHP213" s="856"/>
      <c r="HHQ213" s="856"/>
      <c r="HHR213" s="856"/>
      <c r="HHS213" s="856"/>
      <c r="HHT213" s="856"/>
      <c r="HHU213" s="856"/>
      <c r="HHV213" s="856"/>
      <c r="HHW213" s="856"/>
      <c r="HHX213" s="856"/>
      <c r="HHY213" s="856"/>
      <c r="HHZ213" s="856"/>
      <c r="HIA213" s="856"/>
      <c r="HIB213" s="856"/>
      <c r="HIC213" s="856"/>
      <c r="HID213" s="856"/>
      <c r="HIE213" s="856"/>
      <c r="HIF213" s="856"/>
      <c r="HIG213" s="856"/>
      <c r="HIH213" s="856"/>
      <c r="HII213" s="856"/>
      <c r="HIJ213" s="856"/>
      <c r="HIK213" s="856"/>
      <c r="HIL213" s="856"/>
      <c r="HIM213" s="856"/>
      <c r="HIN213" s="856"/>
      <c r="HIO213" s="856"/>
      <c r="HIP213" s="856"/>
      <c r="HIQ213" s="856"/>
      <c r="HIR213" s="856"/>
      <c r="HIS213" s="856"/>
      <c r="HIT213" s="856"/>
      <c r="HIU213" s="856"/>
      <c r="HIV213" s="856"/>
      <c r="HIW213" s="856"/>
      <c r="HIX213" s="856"/>
      <c r="HIY213" s="856"/>
      <c r="HIZ213" s="856"/>
      <c r="HJA213" s="856"/>
      <c r="HJB213" s="856"/>
      <c r="HJC213" s="856"/>
      <c r="HJD213" s="856"/>
      <c r="HJE213" s="856"/>
      <c r="HJF213" s="856"/>
      <c r="HJG213" s="856"/>
      <c r="HJH213" s="856"/>
      <c r="HJI213" s="856"/>
      <c r="HJJ213" s="856"/>
      <c r="HJK213" s="856"/>
      <c r="HJL213" s="856"/>
      <c r="HJM213" s="856"/>
      <c r="HJN213" s="856"/>
      <c r="HJO213" s="856"/>
      <c r="HJP213" s="856"/>
      <c r="HJQ213" s="856"/>
      <c r="HJR213" s="856"/>
      <c r="HJS213" s="856"/>
      <c r="HJT213" s="856"/>
      <c r="HJU213" s="856"/>
      <c r="HJV213" s="856"/>
      <c r="HJW213" s="856"/>
      <c r="HJX213" s="856"/>
      <c r="HJY213" s="856"/>
      <c r="HJZ213" s="856"/>
      <c r="HKA213" s="856"/>
      <c r="HKB213" s="856"/>
      <c r="HKC213" s="856"/>
      <c r="HKD213" s="856"/>
      <c r="HKE213" s="856"/>
      <c r="HKF213" s="856"/>
      <c r="HKG213" s="856"/>
      <c r="HKH213" s="856"/>
      <c r="HKI213" s="856"/>
      <c r="HKJ213" s="856"/>
      <c r="HKK213" s="856"/>
      <c r="HKL213" s="856"/>
      <c r="HKM213" s="856"/>
      <c r="HKN213" s="856"/>
      <c r="HKO213" s="856"/>
      <c r="HKP213" s="856"/>
      <c r="HKQ213" s="856"/>
      <c r="HKR213" s="856"/>
      <c r="HKS213" s="856"/>
      <c r="HKT213" s="856"/>
      <c r="HKU213" s="856"/>
      <c r="HKV213" s="856"/>
      <c r="HKW213" s="856"/>
      <c r="HKX213" s="856"/>
      <c r="HKY213" s="856"/>
      <c r="HKZ213" s="856"/>
      <c r="HLA213" s="856"/>
      <c r="HLB213" s="856"/>
      <c r="HLC213" s="856"/>
      <c r="HLD213" s="856"/>
      <c r="HLE213" s="856"/>
      <c r="HLF213" s="856"/>
      <c r="HLG213" s="856"/>
      <c r="HLH213" s="856"/>
      <c r="HLI213" s="856"/>
      <c r="HLJ213" s="856"/>
      <c r="HLK213" s="856"/>
      <c r="HLL213" s="856"/>
      <c r="HLM213" s="856"/>
      <c r="HLN213" s="856"/>
      <c r="HLO213" s="856"/>
      <c r="HLP213" s="856"/>
      <c r="HLQ213" s="856"/>
      <c r="HLR213" s="856"/>
      <c r="HLS213" s="856"/>
      <c r="HLT213" s="856"/>
      <c r="HLU213" s="856"/>
      <c r="HLV213" s="856"/>
      <c r="HLW213" s="856"/>
      <c r="HLX213" s="856"/>
      <c r="HLY213" s="856"/>
      <c r="HLZ213" s="856"/>
      <c r="HMA213" s="856"/>
      <c r="HMB213" s="856"/>
      <c r="HMC213" s="856"/>
      <c r="HMD213" s="856"/>
      <c r="HME213" s="856"/>
      <c r="HMF213" s="856"/>
      <c r="HMG213" s="856"/>
      <c r="HMH213" s="856"/>
      <c r="HMI213" s="856"/>
      <c r="HMJ213" s="856"/>
      <c r="HMK213" s="856"/>
      <c r="HML213" s="856"/>
      <c r="HMM213" s="856"/>
      <c r="HMN213" s="856"/>
      <c r="HMO213" s="856"/>
      <c r="HMP213" s="856"/>
      <c r="HMQ213" s="856"/>
      <c r="HMR213" s="856"/>
      <c r="HMS213" s="856"/>
      <c r="HMT213" s="856"/>
      <c r="HMU213" s="856"/>
      <c r="HMV213" s="856"/>
      <c r="HMW213" s="856"/>
      <c r="HMX213" s="856"/>
      <c r="HMY213" s="856"/>
      <c r="HMZ213" s="856"/>
      <c r="HNA213" s="856"/>
      <c r="HNB213" s="856"/>
      <c r="HNC213" s="856"/>
      <c r="HND213" s="856"/>
      <c r="HNE213" s="856"/>
      <c r="HNF213" s="856"/>
      <c r="HNG213" s="856"/>
      <c r="HNH213" s="856"/>
      <c r="HNI213" s="856"/>
      <c r="HNJ213" s="856"/>
      <c r="HNK213" s="856"/>
      <c r="HNL213" s="856"/>
      <c r="HNM213" s="856"/>
      <c r="HNN213" s="856"/>
      <c r="HNO213" s="856"/>
      <c r="HNP213" s="856"/>
      <c r="HNQ213" s="856"/>
      <c r="HNR213" s="856"/>
      <c r="HNS213" s="856"/>
      <c r="HNT213" s="856"/>
      <c r="HNU213" s="856"/>
      <c r="HNV213" s="856"/>
      <c r="HNW213" s="856"/>
      <c r="HNX213" s="856"/>
      <c r="HNY213" s="856"/>
      <c r="HNZ213" s="856"/>
      <c r="HOA213" s="856"/>
      <c r="HOB213" s="856"/>
      <c r="HOC213" s="856"/>
      <c r="HOD213" s="856"/>
      <c r="HOE213" s="856"/>
      <c r="HOF213" s="856"/>
      <c r="HOG213" s="856"/>
      <c r="HOH213" s="856"/>
      <c r="HOI213" s="856"/>
      <c r="HOJ213" s="856"/>
      <c r="HOK213" s="856"/>
      <c r="HOL213" s="856"/>
      <c r="HOM213" s="856"/>
      <c r="HON213" s="856"/>
      <c r="HOO213" s="856"/>
      <c r="HOP213" s="856"/>
      <c r="HOQ213" s="856"/>
      <c r="HOR213" s="856"/>
      <c r="HOS213" s="856"/>
      <c r="HOT213" s="856"/>
      <c r="HOU213" s="856"/>
      <c r="HOV213" s="856"/>
      <c r="HOW213" s="856"/>
      <c r="HOX213" s="856"/>
      <c r="HOY213" s="856"/>
      <c r="HOZ213" s="856"/>
      <c r="HPA213" s="856"/>
      <c r="HPB213" s="856"/>
      <c r="HPC213" s="856"/>
      <c r="HPD213" s="856"/>
      <c r="HPE213" s="856"/>
      <c r="HPF213" s="856"/>
      <c r="HPG213" s="856"/>
      <c r="HPH213" s="856"/>
      <c r="HPI213" s="856"/>
      <c r="HPJ213" s="856"/>
      <c r="HPK213" s="856"/>
      <c r="HPL213" s="856"/>
      <c r="HPM213" s="856"/>
      <c r="HPN213" s="856"/>
      <c r="HPO213" s="856"/>
      <c r="HPP213" s="856"/>
      <c r="HPQ213" s="856"/>
      <c r="HPR213" s="856"/>
      <c r="HPS213" s="856"/>
      <c r="HPT213" s="856"/>
      <c r="HPU213" s="856"/>
      <c r="HPV213" s="856"/>
      <c r="HPW213" s="856"/>
      <c r="HPX213" s="856"/>
      <c r="HPY213" s="856"/>
      <c r="HPZ213" s="856"/>
      <c r="HQA213" s="856"/>
      <c r="HQB213" s="856"/>
      <c r="HQC213" s="856"/>
      <c r="HQD213" s="856"/>
      <c r="HQE213" s="856"/>
      <c r="HQF213" s="856"/>
      <c r="HQG213" s="856"/>
      <c r="HQH213" s="856"/>
      <c r="HQI213" s="856"/>
      <c r="HQJ213" s="856"/>
      <c r="HQK213" s="856"/>
      <c r="HQL213" s="856"/>
      <c r="HQM213" s="856"/>
      <c r="HQN213" s="856"/>
      <c r="HQO213" s="856"/>
      <c r="HQP213" s="856"/>
      <c r="HQQ213" s="856"/>
      <c r="HQR213" s="856"/>
      <c r="HQS213" s="856"/>
      <c r="HQT213" s="856"/>
      <c r="HQU213" s="856"/>
      <c r="HQV213" s="856"/>
      <c r="HQW213" s="856"/>
      <c r="HQX213" s="856"/>
      <c r="HQY213" s="856"/>
      <c r="HQZ213" s="856"/>
      <c r="HRA213" s="856"/>
      <c r="HRB213" s="856"/>
      <c r="HRC213" s="856"/>
      <c r="HRD213" s="856"/>
      <c r="HRE213" s="856"/>
      <c r="HRF213" s="856"/>
      <c r="HRG213" s="856"/>
      <c r="HRH213" s="856"/>
      <c r="HRI213" s="856"/>
      <c r="HRJ213" s="856"/>
      <c r="HRK213" s="856"/>
      <c r="HRL213" s="856"/>
      <c r="HRM213" s="856"/>
      <c r="HRN213" s="856"/>
      <c r="HRO213" s="856"/>
      <c r="HRP213" s="856"/>
      <c r="HRQ213" s="856"/>
      <c r="HRR213" s="856"/>
      <c r="HRS213" s="856"/>
      <c r="HRT213" s="856"/>
      <c r="HRU213" s="856"/>
      <c r="HRV213" s="856"/>
      <c r="HRW213" s="856"/>
      <c r="HRX213" s="856"/>
      <c r="HRY213" s="856"/>
      <c r="HRZ213" s="856"/>
      <c r="HSA213" s="856"/>
      <c r="HSB213" s="856"/>
      <c r="HSC213" s="856"/>
      <c r="HSD213" s="856"/>
      <c r="HSE213" s="856"/>
      <c r="HSF213" s="856"/>
      <c r="HSG213" s="856"/>
      <c r="HSH213" s="856"/>
      <c r="HSI213" s="856"/>
      <c r="HSJ213" s="856"/>
      <c r="HSK213" s="856"/>
      <c r="HSL213" s="856"/>
      <c r="HSM213" s="856"/>
      <c r="HSN213" s="856"/>
      <c r="HSO213" s="856"/>
      <c r="HSP213" s="856"/>
      <c r="HSQ213" s="856"/>
      <c r="HSR213" s="856"/>
      <c r="HSS213" s="856"/>
      <c r="HST213" s="856"/>
      <c r="HSU213" s="856"/>
      <c r="HSV213" s="856"/>
      <c r="HSW213" s="856"/>
      <c r="HSX213" s="856"/>
      <c r="HSY213" s="856"/>
      <c r="HSZ213" s="856"/>
      <c r="HTA213" s="856"/>
      <c r="HTB213" s="856"/>
      <c r="HTC213" s="856"/>
      <c r="HTD213" s="856"/>
      <c r="HTE213" s="856"/>
      <c r="HTF213" s="856"/>
      <c r="HTG213" s="856"/>
      <c r="HTH213" s="856"/>
      <c r="HTI213" s="856"/>
      <c r="HTJ213" s="856"/>
      <c r="HTK213" s="856"/>
      <c r="HTL213" s="856"/>
      <c r="HTM213" s="856"/>
      <c r="HTN213" s="856"/>
      <c r="HTO213" s="856"/>
      <c r="HTP213" s="856"/>
      <c r="HTQ213" s="856"/>
      <c r="HTR213" s="856"/>
      <c r="HTS213" s="856"/>
      <c r="HTT213" s="856"/>
      <c r="HTU213" s="856"/>
      <c r="HTV213" s="856"/>
      <c r="HTW213" s="856"/>
      <c r="HTX213" s="856"/>
      <c r="HTY213" s="856"/>
      <c r="HTZ213" s="856"/>
      <c r="HUA213" s="856"/>
      <c r="HUB213" s="856"/>
      <c r="HUC213" s="856"/>
      <c r="HUD213" s="856"/>
      <c r="HUE213" s="856"/>
      <c r="HUF213" s="856"/>
      <c r="HUG213" s="856"/>
      <c r="HUH213" s="856"/>
      <c r="HUI213" s="856"/>
      <c r="HUJ213" s="856"/>
      <c r="HUK213" s="856"/>
      <c r="HUL213" s="856"/>
      <c r="HUM213" s="856"/>
      <c r="HUN213" s="856"/>
      <c r="HUO213" s="856"/>
      <c r="HUP213" s="856"/>
      <c r="HUQ213" s="856"/>
      <c r="HUR213" s="856"/>
      <c r="HUS213" s="856"/>
      <c r="HUT213" s="856"/>
      <c r="HUU213" s="856"/>
      <c r="HUV213" s="856"/>
      <c r="HUW213" s="856"/>
      <c r="HUX213" s="856"/>
      <c r="HUY213" s="856"/>
      <c r="HUZ213" s="856"/>
      <c r="HVA213" s="856"/>
      <c r="HVB213" s="856"/>
      <c r="HVC213" s="856"/>
      <c r="HVD213" s="856"/>
      <c r="HVE213" s="856"/>
      <c r="HVF213" s="856"/>
      <c r="HVG213" s="856"/>
      <c r="HVH213" s="856"/>
      <c r="HVI213" s="856"/>
      <c r="HVJ213" s="856"/>
      <c r="HVK213" s="856"/>
      <c r="HVL213" s="856"/>
      <c r="HVM213" s="856"/>
      <c r="HVN213" s="856"/>
      <c r="HVO213" s="856"/>
      <c r="HVP213" s="856"/>
      <c r="HVQ213" s="856"/>
      <c r="HVR213" s="856"/>
      <c r="HVS213" s="856"/>
      <c r="HVT213" s="856"/>
      <c r="HVU213" s="856"/>
      <c r="HVV213" s="856"/>
      <c r="HVW213" s="856"/>
      <c r="HVX213" s="856"/>
      <c r="HVY213" s="856"/>
      <c r="HVZ213" s="856"/>
      <c r="HWA213" s="856"/>
      <c r="HWB213" s="856"/>
      <c r="HWC213" s="856"/>
      <c r="HWD213" s="856"/>
      <c r="HWE213" s="856"/>
      <c r="HWF213" s="856"/>
      <c r="HWG213" s="856"/>
      <c r="HWH213" s="856"/>
      <c r="HWI213" s="856"/>
      <c r="HWJ213" s="856"/>
      <c r="HWK213" s="856"/>
      <c r="HWL213" s="856"/>
      <c r="HWM213" s="856"/>
      <c r="HWN213" s="856"/>
      <c r="HWO213" s="856"/>
      <c r="HWP213" s="856"/>
      <c r="HWQ213" s="856"/>
      <c r="HWR213" s="856"/>
      <c r="HWS213" s="856"/>
      <c r="HWT213" s="856"/>
      <c r="HWU213" s="856"/>
      <c r="HWV213" s="856"/>
      <c r="HWW213" s="856"/>
      <c r="HWX213" s="856"/>
      <c r="HWY213" s="856"/>
      <c r="HWZ213" s="856"/>
      <c r="HXA213" s="856"/>
      <c r="HXB213" s="856"/>
      <c r="HXC213" s="856"/>
      <c r="HXD213" s="856"/>
      <c r="HXE213" s="856"/>
      <c r="HXF213" s="856"/>
      <c r="HXG213" s="856"/>
      <c r="HXH213" s="856"/>
      <c r="HXI213" s="856"/>
      <c r="HXJ213" s="856"/>
      <c r="HXK213" s="856"/>
      <c r="HXL213" s="856"/>
      <c r="HXM213" s="856"/>
      <c r="HXN213" s="856"/>
      <c r="HXO213" s="856"/>
      <c r="HXP213" s="856"/>
      <c r="HXQ213" s="856"/>
      <c r="HXR213" s="856"/>
      <c r="HXS213" s="856"/>
      <c r="HXT213" s="856"/>
      <c r="HXU213" s="856"/>
      <c r="HXV213" s="856"/>
      <c r="HXW213" s="856"/>
      <c r="HXX213" s="856"/>
      <c r="HXY213" s="856"/>
      <c r="HXZ213" s="856"/>
      <c r="HYA213" s="856"/>
      <c r="HYB213" s="856"/>
      <c r="HYC213" s="856"/>
      <c r="HYD213" s="856"/>
      <c r="HYE213" s="856"/>
      <c r="HYF213" s="856"/>
      <c r="HYG213" s="856"/>
      <c r="HYH213" s="856"/>
      <c r="HYI213" s="856"/>
      <c r="HYJ213" s="856"/>
      <c r="HYK213" s="856"/>
      <c r="HYL213" s="856"/>
      <c r="HYM213" s="856"/>
      <c r="HYN213" s="856"/>
      <c r="HYO213" s="856"/>
      <c r="HYP213" s="856"/>
      <c r="HYQ213" s="856"/>
      <c r="HYR213" s="856"/>
      <c r="HYS213" s="856"/>
      <c r="HYT213" s="856"/>
      <c r="HYU213" s="856"/>
      <c r="HYV213" s="856"/>
      <c r="HYW213" s="856"/>
      <c r="HYX213" s="856"/>
      <c r="HYY213" s="856"/>
      <c r="HYZ213" s="856"/>
      <c r="HZA213" s="856"/>
      <c r="HZB213" s="856"/>
      <c r="HZC213" s="856"/>
      <c r="HZD213" s="856"/>
      <c r="HZE213" s="856"/>
      <c r="HZF213" s="856"/>
      <c r="HZG213" s="856"/>
      <c r="HZH213" s="856"/>
      <c r="HZI213" s="856"/>
      <c r="HZJ213" s="856"/>
      <c r="HZK213" s="856"/>
      <c r="HZL213" s="856"/>
      <c r="HZM213" s="856"/>
      <c r="HZN213" s="856"/>
      <c r="HZO213" s="856"/>
      <c r="HZP213" s="856"/>
      <c r="HZQ213" s="856"/>
      <c r="HZR213" s="856"/>
      <c r="HZS213" s="856"/>
      <c r="HZT213" s="856"/>
      <c r="HZU213" s="856"/>
      <c r="HZV213" s="856"/>
      <c r="HZW213" s="856"/>
      <c r="HZX213" s="856"/>
      <c r="HZY213" s="856"/>
      <c r="HZZ213" s="856"/>
      <c r="IAA213" s="856"/>
      <c r="IAB213" s="856"/>
      <c r="IAC213" s="856"/>
      <c r="IAD213" s="856"/>
      <c r="IAE213" s="856"/>
      <c r="IAF213" s="856"/>
      <c r="IAG213" s="856"/>
      <c r="IAH213" s="856"/>
      <c r="IAI213" s="856"/>
      <c r="IAJ213" s="856"/>
      <c r="IAK213" s="856"/>
      <c r="IAL213" s="856"/>
      <c r="IAM213" s="856"/>
      <c r="IAN213" s="856"/>
      <c r="IAO213" s="856"/>
      <c r="IAP213" s="856"/>
      <c r="IAQ213" s="856"/>
      <c r="IAR213" s="856"/>
      <c r="IAS213" s="856"/>
      <c r="IAT213" s="856"/>
      <c r="IAU213" s="856"/>
      <c r="IAV213" s="856"/>
      <c r="IAW213" s="856"/>
      <c r="IAX213" s="856"/>
      <c r="IAY213" s="856"/>
      <c r="IAZ213" s="856"/>
      <c r="IBA213" s="856"/>
      <c r="IBB213" s="856"/>
      <c r="IBC213" s="856"/>
      <c r="IBD213" s="856"/>
      <c r="IBE213" s="856"/>
      <c r="IBF213" s="856"/>
      <c r="IBG213" s="856"/>
      <c r="IBH213" s="856"/>
      <c r="IBI213" s="856"/>
      <c r="IBJ213" s="856"/>
      <c r="IBK213" s="856"/>
      <c r="IBL213" s="856"/>
      <c r="IBM213" s="856"/>
      <c r="IBN213" s="856"/>
      <c r="IBO213" s="856"/>
      <c r="IBP213" s="856"/>
      <c r="IBQ213" s="856"/>
      <c r="IBR213" s="856"/>
      <c r="IBS213" s="856"/>
      <c r="IBT213" s="856"/>
      <c r="IBU213" s="856"/>
      <c r="IBV213" s="856"/>
      <c r="IBW213" s="856"/>
      <c r="IBX213" s="856"/>
      <c r="IBY213" s="856"/>
      <c r="IBZ213" s="856"/>
      <c r="ICA213" s="856"/>
      <c r="ICB213" s="856"/>
      <c r="ICC213" s="856"/>
      <c r="ICD213" s="856"/>
      <c r="ICE213" s="856"/>
      <c r="ICF213" s="856"/>
      <c r="ICG213" s="856"/>
      <c r="ICH213" s="856"/>
      <c r="ICI213" s="856"/>
      <c r="ICJ213" s="856"/>
      <c r="ICK213" s="856"/>
      <c r="ICL213" s="856"/>
      <c r="ICM213" s="856"/>
      <c r="ICN213" s="856"/>
      <c r="ICO213" s="856"/>
      <c r="ICP213" s="856"/>
      <c r="ICQ213" s="856"/>
      <c r="ICR213" s="856"/>
      <c r="ICS213" s="856"/>
      <c r="ICT213" s="856"/>
      <c r="ICU213" s="856"/>
      <c r="ICV213" s="856"/>
      <c r="ICW213" s="856"/>
      <c r="ICX213" s="856"/>
      <c r="ICY213" s="856"/>
      <c r="ICZ213" s="856"/>
      <c r="IDA213" s="856"/>
      <c r="IDB213" s="856"/>
      <c r="IDC213" s="856"/>
      <c r="IDD213" s="856"/>
      <c r="IDE213" s="856"/>
      <c r="IDF213" s="856"/>
      <c r="IDG213" s="856"/>
      <c r="IDH213" s="856"/>
      <c r="IDI213" s="856"/>
      <c r="IDJ213" s="856"/>
      <c r="IDK213" s="856"/>
      <c r="IDL213" s="856"/>
      <c r="IDM213" s="856"/>
      <c r="IDN213" s="856"/>
      <c r="IDO213" s="856"/>
      <c r="IDP213" s="856"/>
      <c r="IDQ213" s="856"/>
      <c r="IDR213" s="856"/>
      <c r="IDS213" s="856"/>
      <c r="IDT213" s="856"/>
      <c r="IDU213" s="856"/>
      <c r="IDV213" s="856"/>
      <c r="IDW213" s="856"/>
      <c r="IDX213" s="856"/>
      <c r="IDY213" s="856"/>
      <c r="IDZ213" s="856"/>
      <c r="IEA213" s="856"/>
      <c r="IEB213" s="856"/>
      <c r="IEC213" s="856"/>
      <c r="IED213" s="856"/>
      <c r="IEE213" s="856"/>
      <c r="IEF213" s="856"/>
      <c r="IEG213" s="856"/>
      <c r="IEH213" s="856"/>
      <c r="IEI213" s="856"/>
      <c r="IEJ213" s="856"/>
      <c r="IEK213" s="856"/>
      <c r="IEL213" s="856"/>
      <c r="IEM213" s="856"/>
      <c r="IEN213" s="856"/>
      <c r="IEO213" s="856"/>
      <c r="IEP213" s="856"/>
      <c r="IEQ213" s="856"/>
      <c r="IER213" s="856"/>
      <c r="IES213" s="856"/>
      <c r="IET213" s="856"/>
      <c r="IEU213" s="856"/>
      <c r="IEV213" s="856"/>
      <c r="IEW213" s="856"/>
      <c r="IEX213" s="856"/>
      <c r="IEY213" s="856"/>
      <c r="IEZ213" s="856"/>
      <c r="IFA213" s="856"/>
      <c r="IFB213" s="856"/>
      <c r="IFC213" s="856"/>
      <c r="IFD213" s="856"/>
      <c r="IFE213" s="856"/>
      <c r="IFF213" s="856"/>
      <c r="IFG213" s="856"/>
      <c r="IFH213" s="856"/>
      <c r="IFI213" s="856"/>
      <c r="IFJ213" s="856"/>
      <c r="IFK213" s="856"/>
      <c r="IFL213" s="856"/>
      <c r="IFM213" s="856"/>
      <c r="IFN213" s="856"/>
      <c r="IFO213" s="856"/>
      <c r="IFP213" s="856"/>
      <c r="IFQ213" s="856"/>
      <c r="IFR213" s="856"/>
      <c r="IFS213" s="856"/>
      <c r="IFT213" s="856"/>
      <c r="IFU213" s="856"/>
      <c r="IFV213" s="856"/>
      <c r="IFW213" s="856"/>
      <c r="IFX213" s="856"/>
      <c r="IFY213" s="856"/>
      <c r="IFZ213" s="856"/>
      <c r="IGA213" s="856"/>
      <c r="IGB213" s="856"/>
      <c r="IGC213" s="856"/>
      <c r="IGD213" s="856"/>
      <c r="IGE213" s="856"/>
      <c r="IGF213" s="856"/>
      <c r="IGG213" s="856"/>
      <c r="IGH213" s="856"/>
      <c r="IGI213" s="856"/>
      <c r="IGJ213" s="856"/>
      <c r="IGK213" s="856"/>
      <c r="IGL213" s="856"/>
      <c r="IGM213" s="856"/>
      <c r="IGN213" s="856"/>
      <c r="IGO213" s="856"/>
      <c r="IGP213" s="856"/>
      <c r="IGQ213" s="856"/>
      <c r="IGR213" s="856"/>
      <c r="IGS213" s="856"/>
      <c r="IGT213" s="856"/>
      <c r="IGU213" s="856"/>
      <c r="IGV213" s="856"/>
      <c r="IGW213" s="856"/>
      <c r="IGX213" s="856"/>
      <c r="IGY213" s="856"/>
      <c r="IGZ213" s="856"/>
      <c r="IHA213" s="856"/>
      <c r="IHB213" s="856"/>
      <c r="IHC213" s="856"/>
      <c r="IHD213" s="856"/>
      <c r="IHE213" s="856"/>
      <c r="IHF213" s="856"/>
      <c r="IHG213" s="856"/>
      <c r="IHH213" s="856"/>
      <c r="IHI213" s="856"/>
      <c r="IHJ213" s="856"/>
      <c r="IHK213" s="856"/>
      <c r="IHL213" s="856"/>
      <c r="IHM213" s="856"/>
      <c r="IHN213" s="856"/>
      <c r="IHO213" s="856"/>
      <c r="IHP213" s="856"/>
      <c r="IHQ213" s="856"/>
      <c r="IHR213" s="856"/>
      <c r="IHS213" s="856"/>
      <c r="IHT213" s="856"/>
      <c r="IHU213" s="856"/>
      <c r="IHV213" s="856"/>
      <c r="IHW213" s="856"/>
      <c r="IHX213" s="856"/>
      <c r="IHY213" s="856"/>
      <c r="IHZ213" s="856"/>
      <c r="IIA213" s="856"/>
      <c r="IIB213" s="856"/>
      <c r="IIC213" s="856"/>
      <c r="IID213" s="856"/>
      <c r="IIE213" s="856"/>
      <c r="IIF213" s="856"/>
      <c r="IIG213" s="856"/>
      <c r="IIH213" s="856"/>
      <c r="III213" s="856"/>
      <c r="IIJ213" s="856"/>
      <c r="IIK213" s="856"/>
      <c r="IIL213" s="856"/>
      <c r="IIM213" s="856"/>
      <c r="IIN213" s="856"/>
      <c r="IIO213" s="856"/>
      <c r="IIP213" s="856"/>
      <c r="IIQ213" s="856"/>
      <c r="IIR213" s="856"/>
      <c r="IIS213" s="856"/>
      <c r="IIT213" s="856"/>
      <c r="IIU213" s="856"/>
      <c r="IIV213" s="856"/>
      <c r="IIW213" s="856"/>
      <c r="IIX213" s="856"/>
      <c r="IIY213" s="856"/>
      <c r="IIZ213" s="856"/>
      <c r="IJA213" s="856"/>
      <c r="IJB213" s="856"/>
      <c r="IJC213" s="856"/>
      <c r="IJD213" s="856"/>
      <c r="IJE213" s="856"/>
      <c r="IJF213" s="856"/>
      <c r="IJG213" s="856"/>
      <c r="IJH213" s="856"/>
      <c r="IJI213" s="856"/>
      <c r="IJJ213" s="856"/>
      <c r="IJK213" s="856"/>
      <c r="IJL213" s="856"/>
      <c r="IJM213" s="856"/>
      <c r="IJN213" s="856"/>
      <c r="IJO213" s="856"/>
      <c r="IJP213" s="856"/>
      <c r="IJQ213" s="856"/>
      <c r="IJR213" s="856"/>
      <c r="IJS213" s="856"/>
      <c r="IJT213" s="856"/>
      <c r="IJU213" s="856"/>
      <c r="IJV213" s="856"/>
      <c r="IJW213" s="856"/>
      <c r="IJX213" s="856"/>
      <c r="IJY213" s="856"/>
      <c r="IJZ213" s="856"/>
      <c r="IKA213" s="856"/>
      <c r="IKB213" s="856"/>
      <c r="IKC213" s="856"/>
      <c r="IKD213" s="856"/>
      <c r="IKE213" s="856"/>
      <c r="IKF213" s="856"/>
      <c r="IKG213" s="856"/>
      <c r="IKH213" s="856"/>
      <c r="IKI213" s="856"/>
      <c r="IKJ213" s="856"/>
      <c r="IKK213" s="856"/>
      <c r="IKL213" s="856"/>
      <c r="IKM213" s="856"/>
      <c r="IKN213" s="856"/>
      <c r="IKO213" s="856"/>
      <c r="IKP213" s="856"/>
      <c r="IKQ213" s="856"/>
      <c r="IKR213" s="856"/>
      <c r="IKS213" s="856"/>
      <c r="IKT213" s="856"/>
      <c r="IKU213" s="856"/>
      <c r="IKV213" s="856"/>
      <c r="IKW213" s="856"/>
      <c r="IKX213" s="856"/>
      <c r="IKY213" s="856"/>
      <c r="IKZ213" s="856"/>
      <c r="ILA213" s="856"/>
      <c r="ILB213" s="856"/>
      <c r="ILC213" s="856"/>
      <c r="ILD213" s="856"/>
      <c r="ILE213" s="856"/>
      <c r="ILF213" s="856"/>
      <c r="ILG213" s="856"/>
      <c r="ILH213" s="856"/>
      <c r="ILI213" s="856"/>
      <c r="ILJ213" s="856"/>
      <c r="ILK213" s="856"/>
      <c r="ILL213" s="856"/>
      <c r="ILM213" s="856"/>
      <c r="ILN213" s="856"/>
      <c r="ILO213" s="856"/>
      <c r="ILP213" s="856"/>
      <c r="ILQ213" s="856"/>
      <c r="ILR213" s="856"/>
      <c r="ILS213" s="856"/>
      <c r="ILT213" s="856"/>
      <c r="ILU213" s="856"/>
      <c r="ILV213" s="856"/>
      <c r="ILW213" s="856"/>
      <c r="ILX213" s="856"/>
      <c r="ILY213" s="856"/>
      <c r="ILZ213" s="856"/>
      <c r="IMA213" s="856"/>
      <c r="IMB213" s="856"/>
      <c r="IMC213" s="856"/>
      <c r="IMD213" s="856"/>
      <c r="IME213" s="856"/>
      <c r="IMF213" s="856"/>
      <c r="IMG213" s="856"/>
      <c r="IMH213" s="856"/>
      <c r="IMI213" s="856"/>
      <c r="IMJ213" s="856"/>
      <c r="IMK213" s="856"/>
      <c r="IML213" s="856"/>
      <c r="IMM213" s="856"/>
      <c r="IMN213" s="856"/>
      <c r="IMO213" s="856"/>
      <c r="IMP213" s="856"/>
      <c r="IMQ213" s="856"/>
      <c r="IMR213" s="856"/>
      <c r="IMS213" s="856"/>
      <c r="IMT213" s="856"/>
      <c r="IMU213" s="856"/>
      <c r="IMV213" s="856"/>
      <c r="IMW213" s="856"/>
      <c r="IMX213" s="856"/>
      <c r="IMY213" s="856"/>
      <c r="IMZ213" s="856"/>
      <c r="INA213" s="856"/>
      <c r="INB213" s="856"/>
      <c r="INC213" s="856"/>
      <c r="IND213" s="856"/>
      <c r="INE213" s="856"/>
      <c r="INF213" s="856"/>
      <c r="ING213" s="856"/>
      <c r="INH213" s="856"/>
      <c r="INI213" s="856"/>
      <c r="INJ213" s="856"/>
      <c r="INK213" s="856"/>
      <c r="INL213" s="856"/>
      <c r="INM213" s="856"/>
      <c r="INN213" s="856"/>
      <c r="INO213" s="856"/>
      <c r="INP213" s="856"/>
      <c r="INQ213" s="856"/>
      <c r="INR213" s="856"/>
      <c r="INS213" s="856"/>
      <c r="INT213" s="856"/>
      <c r="INU213" s="856"/>
      <c r="INV213" s="856"/>
      <c r="INW213" s="856"/>
      <c r="INX213" s="856"/>
      <c r="INY213" s="856"/>
      <c r="INZ213" s="856"/>
      <c r="IOA213" s="856"/>
      <c r="IOB213" s="856"/>
      <c r="IOC213" s="856"/>
      <c r="IOD213" s="856"/>
      <c r="IOE213" s="856"/>
      <c r="IOF213" s="856"/>
      <c r="IOG213" s="856"/>
      <c r="IOH213" s="856"/>
      <c r="IOI213" s="856"/>
      <c r="IOJ213" s="856"/>
      <c r="IOK213" s="856"/>
      <c r="IOL213" s="856"/>
      <c r="IOM213" s="856"/>
      <c r="ION213" s="856"/>
      <c r="IOO213" s="856"/>
      <c r="IOP213" s="856"/>
      <c r="IOQ213" s="856"/>
      <c r="IOR213" s="856"/>
      <c r="IOS213" s="856"/>
      <c r="IOT213" s="856"/>
      <c r="IOU213" s="856"/>
      <c r="IOV213" s="856"/>
      <c r="IOW213" s="856"/>
      <c r="IOX213" s="856"/>
      <c r="IOY213" s="856"/>
      <c r="IOZ213" s="856"/>
      <c r="IPA213" s="856"/>
      <c r="IPB213" s="856"/>
      <c r="IPC213" s="856"/>
      <c r="IPD213" s="856"/>
      <c r="IPE213" s="856"/>
      <c r="IPF213" s="856"/>
      <c r="IPG213" s="856"/>
      <c r="IPH213" s="856"/>
      <c r="IPI213" s="856"/>
      <c r="IPJ213" s="856"/>
      <c r="IPK213" s="856"/>
      <c r="IPL213" s="856"/>
      <c r="IPM213" s="856"/>
      <c r="IPN213" s="856"/>
      <c r="IPO213" s="856"/>
      <c r="IPP213" s="856"/>
      <c r="IPQ213" s="856"/>
      <c r="IPR213" s="856"/>
      <c r="IPS213" s="856"/>
      <c r="IPT213" s="856"/>
      <c r="IPU213" s="856"/>
      <c r="IPV213" s="856"/>
      <c r="IPW213" s="856"/>
      <c r="IPX213" s="856"/>
      <c r="IPY213" s="856"/>
      <c r="IPZ213" s="856"/>
      <c r="IQA213" s="856"/>
      <c r="IQB213" s="856"/>
      <c r="IQC213" s="856"/>
      <c r="IQD213" s="856"/>
      <c r="IQE213" s="856"/>
      <c r="IQF213" s="856"/>
      <c r="IQG213" s="856"/>
      <c r="IQH213" s="856"/>
      <c r="IQI213" s="856"/>
      <c r="IQJ213" s="856"/>
      <c r="IQK213" s="856"/>
      <c r="IQL213" s="856"/>
      <c r="IQM213" s="856"/>
      <c r="IQN213" s="856"/>
      <c r="IQO213" s="856"/>
      <c r="IQP213" s="856"/>
      <c r="IQQ213" s="856"/>
      <c r="IQR213" s="856"/>
      <c r="IQS213" s="856"/>
      <c r="IQT213" s="856"/>
      <c r="IQU213" s="856"/>
      <c r="IQV213" s="856"/>
      <c r="IQW213" s="856"/>
      <c r="IQX213" s="856"/>
      <c r="IQY213" s="856"/>
      <c r="IQZ213" s="856"/>
      <c r="IRA213" s="856"/>
      <c r="IRB213" s="856"/>
      <c r="IRC213" s="856"/>
      <c r="IRD213" s="856"/>
      <c r="IRE213" s="856"/>
      <c r="IRF213" s="856"/>
      <c r="IRG213" s="856"/>
      <c r="IRH213" s="856"/>
      <c r="IRI213" s="856"/>
      <c r="IRJ213" s="856"/>
      <c r="IRK213" s="856"/>
      <c r="IRL213" s="856"/>
      <c r="IRM213" s="856"/>
      <c r="IRN213" s="856"/>
      <c r="IRO213" s="856"/>
      <c r="IRP213" s="856"/>
      <c r="IRQ213" s="856"/>
      <c r="IRR213" s="856"/>
      <c r="IRS213" s="856"/>
      <c r="IRT213" s="856"/>
      <c r="IRU213" s="856"/>
      <c r="IRV213" s="856"/>
      <c r="IRW213" s="856"/>
      <c r="IRX213" s="856"/>
      <c r="IRY213" s="856"/>
      <c r="IRZ213" s="856"/>
      <c r="ISA213" s="856"/>
      <c r="ISB213" s="856"/>
      <c r="ISC213" s="856"/>
      <c r="ISD213" s="856"/>
      <c r="ISE213" s="856"/>
      <c r="ISF213" s="856"/>
      <c r="ISG213" s="856"/>
      <c r="ISH213" s="856"/>
      <c r="ISI213" s="856"/>
      <c r="ISJ213" s="856"/>
      <c r="ISK213" s="856"/>
      <c r="ISL213" s="856"/>
      <c r="ISM213" s="856"/>
      <c r="ISN213" s="856"/>
      <c r="ISO213" s="856"/>
      <c r="ISP213" s="856"/>
      <c r="ISQ213" s="856"/>
      <c r="ISR213" s="856"/>
      <c r="ISS213" s="856"/>
      <c r="IST213" s="856"/>
      <c r="ISU213" s="856"/>
      <c r="ISV213" s="856"/>
      <c r="ISW213" s="856"/>
      <c r="ISX213" s="856"/>
      <c r="ISY213" s="856"/>
      <c r="ISZ213" s="856"/>
      <c r="ITA213" s="856"/>
      <c r="ITB213" s="856"/>
      <c r="ITC213" s="856"/>
      <c r="ITD213" s="856"/>
      <c r="ITE213" s="856"/>
      <c r="ITF213" s="856"/>
      <c r="ITG213" s="856"/>
      <c r="ITH213" s="856"/>
      <c r="ITI213" s="856"/>
      <c r="ITJ213" s="856"/>
      <c r="ITK213" s="856"/>
      <c r="ITL213" s="856"/>
      <c r="ITM213" s="856"/>
      <c r="ITN213" s="856"/>
      <c r="ITO213" s="856"/>
      <c r="ITP213" s="856"/>
      <c r="ITQ213" s="856"/>
      <c r="ITR213" s="856"/>
      <c r="ITS213" s="856"/>
      <c r="ITT213" s="856"/>
      <c r="ITU213" s="856"/>
      <c r="ITV213" s="856"/>
      <c r="ITW213" s="856"/>
      <c r="ITX213" s="856"/>
      <c r="ITY213" s="856"/>
      <c r="ITZ213" s="856"/>
      <c r="IUA213" s="856"/>
      <c r="IUB213" s="856"/>
      <c r="IUC213" s="856"/>
      <c r="IUD213" s="856"/>
      <c r="IUE213" s="856"/>
      <c r="IUF213" s="856"/>
      <c r="IUG213" s="856"/>
      <c r="IUH213" s="856"/>
      <c r="IUI213" s="856"/>
      <c r="IUJ213" s="856"/>
      <c r="IUK213" s="856"/>
      <c r="IUL213" s="856"/>
      <c r="IUM213" s="856"/>
      <c r="IUN213" s="856"/>
      <c r="IUO213" s="856"/>
      <c r="IUP213" s="856"/>
      <c r="IUQ213" s="856"/>
      <c r="IUR213" s="856"/>
      <c r="IUS213" s="856"/>
      <c r="IUT213" s="856"/>
      <c r="IUU213" s="856"/>
      <c r="IUV213" s="856"/>
      <c r="IUW213" s="856"/>
      <c r="IUX213" s="856"/>
      <c r="IUY213" s="856"/>
      <c r="IUZ213" s="856"/>
      <c r="IVA213" s="856"/>
      <c r="IVB213" s="856"/>
      <c r="IVC213" s="856"/>
      <c r="IVD213" s="856"/>
      <c r="IVE213" s="856"/>
      <c r="IVF213" s="856"/>
      <c r="IVG213" s="856"/>
      <c r="IVH213" s="856"/>
      <c r="IVI213" s="856"/>
      <c r="IVJ213" s="856"/>
      <c r="IVK213" s="856"/>
      <c r="IVL213" s="856"/>
      <c r="IVM213" s="856"/>
      <c r="IVN213" s="856"/>
      <c r="IVO213" s="856"/>
      <c r="IVP213" s="856"/>
      <c r="IVQ213" s="856"/>
      <c r="IVR213" s="856"/>
      <c r="IVS213" s="856"/>
      <c r="IVT213" s="856"/>
      <c r="IVU213" s="856"/>
      <c r="IVV213" s="856"/>
      <c r="IVW213" s="856"/>
      <c r="IVX213" s="856"/>
      <c r="IVY213" s="856"/>
      <c r="IVZ213" s="856"/>
      <c r="IWA213" s="856"/>
      <c r="IWB213" s="856"/>
      <c r="IWC213" s="856"/>
      <c r="IWD213" s="856"/>
      <c r="IWE213" s="856"/>
      <c r="IWF213" s="856"/>
      <c r="IWG213" s="856"/>
      <c r="IWH213" s="856"/>
      <c r="IWI213" s="856"/>
      <c r="IWJ213" s="856"/>
      <c r="IWK213" s="856"/>
      <c r="IWL213" s="856"/>
      <c r="IWM213" s="856"/>
      <c r="IWN213" s="856"/>
      <c r="IWO213" s="856"/>
      <c r="IWP213" s="856"/>
      <c r="IWQ213" s="856"/>
      <c r="IWR213" s="856"/>
      <c r="IWS213" s="856"/>
      <c r="IWT213" s="856"/>
      <c r="IWU213" s="856"/>
      <c r="IWV213" s="856"/>
      <c r="IWW213" s="856"/>
      <c r="IWX213" s="856"/>
      <c r="IWY213" s="856"/>
      <c r="IWZ213" s="856"/>
      <c r="IXA213" s="856"/>
      <c r="IXB213" s="856"/>
      <c r="IXC213" s="856"/>
      <c r="IXD213" s="856"/>
      <c r="IXE213" s="856"/>
      <c r="IXF213" s="856"/>
      <c r="IXG213" s="856"/>
      <c r="IXH213" s="856"/>
      <c r="IXI213" s="856"/>
      <c r="IXJ213" s="856"/>
      <c r="IXK213" s="856"/>
      <c r="IXL213" s="856"/>
      <c r="IXM213" s="856"/>
      <c r="IXN213" s="856"/>
      <c r="IXO213" s="856"/>
      <c r="IXP213" s="856"/>
      <c r="IXQ213" s="856"/>
      <c r="IXR213" s="856"/>
      <c r="IXS213" s="856"/>
      <c r="IXT213" s="856"/>
      <c r="IXU213" s="856"/>
      <c r="IXV213" s="856"/>
      <c r="IXW213" s="856"/>
      <c r="IXX213" s="856"/>
      <c r="IXY213" s="856"/>
      <c r="IXZ213" s="856"/>
      <c r="IYA213" s="856"/>
      <c r="IYB213" s="856"/>
      <c r="IYC213" s="856"/>
      <c r="IYD213" s="856"/>
      <c r="IYE213" s="856"/>
      <c r="IYF213" s="856"/>
      <c r="IYG213" s="856"/>
      <c r="IYH213" s="856"/>
      <c r="IYI213" s="856"/>
      <c r="IYJ213" s="856"/>
      <c r="IYK213" s="856"/>
      <c r="IYL213" s="856"/>
      <c r="IYM213" s="856"/>
      <c r="IYN213" s="856"/>
      <c r="IYO213" s="856"/>
      <c r="IYP213" s="856"/>
      <c r="IYQ213" s="856"/>
      <c r="IYR213" s="856"/>
      <c r="IYS213" s="856"/>
      <c r="IYT213" s="856"/>
      <c r="IYU213" s="856"/>
      <c r="IYV213" s="856"/>
      <c r="IYW213" s="856"/>
      <c r="IYX213" s="856"/>
      <c r="IYY213" s="856"/>
      <c r="IYZ213" s="856"/>
      <c r="IZA213" s="856"/>
      <c r="IZB213" s="856"/>
      <c r="IZC213" s="856"/>
      <c r="IZD213" s="856"/>
      <c r="IZE213" s="856"/>
      <c r="IZF213" s="856"/>
      <c r="IZG213" s="856"/>
      <c r="IZH213" s="856"/>
      <c r="IZI213" s="856"/>
      <c r="IZJ213" s="856"/>
      <c r="IZK213" s="856"/>
      <c r="IZL213" s="856"/>
      <c r="IZM213" s="856"/>
      <c r="IZN213" s="856"/>
      <c r="IZO213" s="856"/>
      <c r="IZP213" s="856"/>
      <c r="IZQ213" s="856"/>
      <c r="IZR213" s="856"/>
      <c r="IZS213" s="856"/>
      <c r="IZT213" s="856"/>
      <c r="IZU213" s="856"/>
      <c r="IZV213" s="856"/>
      <c r="IZW213" s="856"/>
      <c r="IZX213" s="856"/>
      <c r="IZY213" s="856"/>
      <c r="IZZ213" s="856"/>
      <c r="JAA213" s="856"/>
      <c r="JAB213" s="856"/>
      <c r="JAC213" s="856"/>
      <c r="JAD213" s="856"/>
      <c r="JAE213" s="856"/>
      <c r="JAF213" s="856"/>
      <c r="JAG213" s="856"/>
      <c r="JAH213" s="856"/>
      <c r="JAI213" s="856"/>
      <c r="JAJ213" s="856"/>
      <c r="JAK213" s="856"/>
      <c r="JAL213" s="856"/>
      <c r="JAM213" s="856"/>
      <c r="JAN213" s="856"/>
      <c r="JAO213" s="856"/>
      <c r="JAP213" s="856"/>
      <c r="JAQ213" s="856"/>
      <c r="JAR213" s="856"/>
      <c r="JAS213" s="856"/>
      <c r="JAT213" s="856"/>
      <c r="JAU213" s="856"/>
      <c r="JAV213" s="856"/>
      <c r="JAW213" s="856"/>
      <c r="JAX213" s="856"/>
      <c r="JAY213" s="856"/>
      <c r="JAZ213" s="856"/>
      <c r="JBA213" s="856"/>
      <c r="JBB213" s="856"/>
      <c r="JBC213" s="856"/>
      <c r="JBD213" s="856"/>
      <c r="JBE213" s="856"/>
      <c r="JBF213" s="856"/>
      <c r="JBG213" s="856"/>
      <c r="JBH213" s="856"/>
      <c r="JBI213" s="856"/>
      <c r="JBJ213" s="856"/>
      <c r="JBK213" s="856"/>
      <c r="JBL213" s="856"/>
      <c r="JBM213" s="856"/>
      <c r="JBN213" s="856"/>
      <c r="JBO213" s="856"/>
      <c r="JBP213" s="856"/>
      <c r="JBQ213" s="856"/>
      <c r="JBR213" s="856"/>
      <c r="JBS213" s="856"/>
      <c r="JBT213" s="856"/>
      <c r="JBU213" s="856"/>
      <c r="JBV213" s="856"/>
      <c r="JBW213" s="856"/>
      <c r="JBX213" s="856"/>
      <c r="JBY213" s="856"/>
      <c r="JBZ213" s="856"/>
      <c r="JCA213" s="856"/>
      <c r="JCB213" s="856"/>
      <c r="JCC213" s="856"/>
      <c r="JCD213" s="856"/>
      <c r="JCE213" s="856"/>
      <c r="JCF213" s="856"/>
      <c r="JCG213" s="856"/>
      <c r="JCH213" s="856"/>
      <c r="JCI213" s="856"/>
      <c r="JCJ213" s="856"/>
      <c r="JCK213" s="856"/>
      <c r="JCL213" s="856"/>
      <c r="JCM213" s="856"/>
      <c r="JCN213" s="856"/>
      <c r="JCO213" s="856"/>
      <c r="JCP213" s="856"/>
      <c r="JCQ213" s="856"/>
      <c r="JCR213" s="856"/>
      <c r="JCS213" s="856"/>
      <c r="JCT213" s="856"/>
      <c r="JCU213" s="856"/>
      <c r="JCV213" s="856"/>
      <c r="JCW213" s="856"/>
      <c r="JCX213" s="856"/>
      <c r="JCY213" s="856"/>
      <c r="JCZ213" s="856"/>
      <c r="JDA213" s="856"/>
      <c r="JDB213" s="856"/>
      <c r="JDC213" s="856"/>
      <c r="JDD213" s="856"/>
      <c r="JDE213" s="856"/>
      <c r="JDF213" s="856"/>
      <c r="JDG213" s="856"/>
      <c r="JDH213" s="856"/>
      <c r="JDI213" s="856"/>
      <c r="JDJ213" s="856"/>
      <c r="JDK213" s="856"/>
      <c r="JDL213" s="856"/>
      <c r="JDM213" s="856"/>
      <c r="JDN213" s="856"/>
      <c r="JDO213" s="856"/>
      <c r="JDP213" s="856"/>
      <c r="JDQ213" s="856"/>
      <c r="JDR213" s="856"/>
      <c r="JDS213" s="856"/>
      <c r="JDT213" s="856"/>
      <c r="JDU213" s="856"/>
      <c r="JDV213" s="856"/>
      <c r="JDW213" s="856"/>
      <c r="JDX213" s="856"/>
      <c r="JDY213" s="856"/>
      <c r="JDZ213" s="856"/>
      <c r="JEA213" s="856"/>
      <c r="JEB213" s="856"/>
      <c r="JEC213" s="856"/>
      <c r="JED213" s="856"/>
      <c r="JEE213" s="856"/>
      <c r="JEF213" s="856"/>
      <c r="JEG213" s="856"/>
      <c r="JEH213" s="856"/>
      <c r="JEI213" s="856"/>
      <c r="JEJ213" s="856"/>
      <c r="JEK213" s="856"/>
      <c r="JEL213" s="856"/>
      <c r="JEM213" s="856"/>
      <c r="JEN213" s="856"/>
      <c r="JEO213" s="856"/>
      <c r="JEP213" s="856"/>
      <c r="JEQ213" s="856"/>
      <c r="JER213" s="856"/>
      <c r="JES213" s="856"/>
      <c r="JET213" s="856"/>
      <c r="JEU213" s="856"/>
      <c r="JEV213" s="856"/>
      <c r="JEW213" s="856"/>
      <c r="JEX213" s="856"/>
      <c r="JEY213" s="856"/>
      <c r="JEZ213" s="856"/>
      <c r="JFA213" s="856"/>
      <c r="JFB213" s="856"/>
      <c r="JFC213" s="856"/>
      <c r="JFD213" s="856"/>
      <c r="JFE213" s="856"/>
      <c r="JFF213" s="856"/>
      <c r="JFG213" s="856"/>
      <c r="JFH213" s="856"/>
      <c r="JFI213" s="856"/>
      <c r="JFJ213" s="856"/>
      <c r="JFK213" s="856"/>
      <c r="JFL213" s="856"/>
      <c r="JFM213" s="856"/>
      <c r="JFN213" s="856"/>
      <c r="JFO213" s="856"/>
      <c r="JFP213" s="856"/>
      <c r="JFQ213" s="856"/>
      <c r="JFR213" s="856"/>
      <c r="JFS213" s="856"/>
      <c r="JFT213" s="856"/>
      <c r="JFU213" s="856"/>
      <c r="JFV213" s="856"/>
      <c r="JFW213" s="856"/>
      <c r="JFX213" s="856"/>
      <c r="JFY213" s="856"/>
      <c r="JFZ213" s="856"/>
      <c r="JGA213" s="856"/>
      <c r="JGB213" s="856"/>
      <c r="JGC213" s="856"/>
      <c r="JGD213" s="856"/>
      <c r="JGE213" s="856"/>
      <c r="JGF213" s="856"/>
      <c r="JGG213" s="856"/>
      <c r="JGH213" s="856"/>
      <c r="JGI213" s="856"/>
      <c r="JGJ213" s="856"/>
      <c r="JGK213" s="856"/>
      <c r="JGL213" s="856"/>
      <c r="JGM213" s="856"/>
      <c r="JGN213" s="856"/>
      <c r="JGO213" s="856"/>
      <c r="JGP213" s="856"/>
      <c r="JGQ213" s="856"/>
      <c r="JGR213" s="856"/>
      <c r="JGS213" s="856"/>
      <c r="JGT213" s="856"/>
      <c r="JGU213" s="856"/>
      <c r="JGV213" s="856"/>
      <c r="JGW213" s="856"/>
      <c r="JGX213" s="856"/>
      <c r="JGY213" s="856"/>
      <c r="JGZ213" s="856"/>
      <c r="JHA213" s="856"/>
      <c r="JHB213" s="856"/>
      <c r="JHC213" s="856"/>
      <c r="JHD213" s="856"/>
      <c r="JHE213" s="856"/>
      <c r="JHF213" s="856"/>
      <c r="JHG213" s="856"/>
      <c r="JHH213" s="856"/>
      <c r="JHI213" s="856"/>
      <c r="JHJ213" s="856"/>
      <c r="JHK213" s="856"/>
      <c r="JHL213" s="856"/>
      <c r="JHM213" s="856"/>
      <c r="JHN213" s="856"/>
      <c r="JHO213" s="856"/>
      <c r="JHP213" s="856"/>
      <c r="JHQ213" s="856"/>
      <c r="JHR213" s="856"/>
      <c r="JHS213" s="856"/>
      <c r="JHT213" s="856"/>
      <c r="JHU213" s="856"/>
      <c r="JHV213" s="856"/>
      <c r="JHW213" s="856"/>
      <c r="JHX213" s="856"/>
      <c r="JHY213" s="856"/>
      <c r="JHZ213" s="856"/>
      <c r="JIA213" s="856"/>
      <c r="JIB213" s="856"/>
      <c r="JIC213" s="856"/>
      <c r="JID213" s="856"/>
      <c r="JIE213" s="856"/>
      <c r="JIF213" s="856"/>
      <c r="JIG213" s="856"/>
      <c r="JIH213" s="856"/>
      <c r="JII213" s="856"/>
      <c r="JIJ213" s="856"/>
      <c r="JIK213" s="856"/>
      <c r="JIL213" s="856"/>
      <c r="JIM213" s="856"/>
      <c r="JIN213" s="856"/>
      <c r="JIO213" s="856"/>
      <c r="JIP213" s="856"/>
      <c r="JIQ213" s="856"/>
      <c r="JIR213" s="856"/>
      <c r="JIS213" s="856"/>
      <c r="JIT213" s="856"/>
      <c r="JIU213" s="856"/>
      <c r="JIV213" s="856"/>
      <c r="JIW213" s="856"/>
      <c r="JIX213" s="856"/>
      <c r="JIY213" s="856"/>
      <c r="JIZ213" s="856"/>
      <c r="JJA213" s="856"/>
      <c r="JJB213" s="856"/>
      <c r="JJC213" s="856"/>
      <c r="JJD213" s="856"/>
      <c r="JJE213" s="856"/>
      <c r="JJF213" s="856"/>
      <c r="JJG213" s="856"/>
      <c r="JJH213" s="856"/>
      <c r="JJI213" s="856"/>
      <c r="JJJ213" s="856"/>
      <c r="JJK213" s="856"/>
      <c r="JJL213" s="856"/>
      <c r="JJM213" s="856"/>
      <c r="JJN213" s="856"/>
      <c r="JJO213" s="856"/>
      <c r="JJP213" s="856"/>
      <c r="JJQ213" s="856"/>
      <c r="JJR213" s="856"/>
      <c r="JJS213" s="856"/>
      <c r="JJT213" s="856"/>
      <c r="JJU213" s="856"/>
      <c r="JJV213" s="856"/>
      <c r="JJW213" s="856"/>
      <c r="JJX213" s="856"/>
      <c r="JJY213" s="856"/>
      <c r="JJZ213" s="856"/>
      <c r="JKA213" s="856"/>
      <c r="JKB213" s="856"/>
      <c r="JKC213" s="856"/>
      <c r="JKD213" s="856"/>
      <c r="JKE213" s="856"/>
      <c r="JKF213" s="856"/>
      <c r="JKG213" s="856"/>
      <c r="JKH213" s="856"/>
      <c r="JKI213" s="856"/>
      <c r="JKJ213" s="856"/>
      <c r="JKK213" s="856"/>
      <c r="JKL213" s="856"/>
      <c r="JKM213" s="856"/>
      <c r="JKN213" s="856"/>
      <c r="JKO213" s="856"/>
      <c r="JKP213" s="856"/>
      <c r="JKQ213" s="856"/>
      <c r="JKR213" s="856"/>
      <c r="JKS213" s="856"/>
      <c r="JKT213" s="856"/>
      <c r="JKU213" s="856"/>
      <c r="JKV213" s="856"/>
      <c r="JKW213" s="856"/>
      <c r="JKX213" s="856"/>
      <c r="JKY213" s="856"/>
      <c r="JKZ213" s="856"/>
      <c r="JLA213" s="856"/>
      <c r="JLB213" s="856"/>
      <c r="JLC213" s="856"/>
      <c r="JLD213" s="856"/>
      <c r="JLE213" s="856"/>
      <c r="JLF213" s="856"/>
      <c r="JLG213" s="856"/>
      <c r="JLH213" s="856"/>
      <c r="JLI213" s="856"/>
      <c r="JLJ213" s="856"/>
      <c r="JLK213" s="856"/>
      <c r="JLL213" s="856"/>
      <c r="JLM213" s="856"/>
      <c r="JLN213" s="856"/>
      <c r="JLO213" s="856"/>
      <c r="JLP213" s="856"/>
      <c r="JLQ213" s="856"/>
      <c r="JLR213" s="856"/>
      <c r="JLS213" s="856"/>
      <c r="JLT213" s="856"/>
      <c r="JLU213" s="856"/>
      <c r="JLV213" s="856"/>
      <c r="JLW213" s="856"/>
      <c r="JLX213" s="856"/>
      <c r="JLY213" s="856"/>
      <c r="JLZ213" s="856"/>
      <c r="JMA213" s="856"/>
      <c r="JMB213" s="856"/>
      <c r="JMC213" s="856"/>
      <c r="JMD213" s="856"/>
      <c r="JME213" s="856"/>
      <c r="JMF213" s="856"/>
      <c r="JMG213" s="856"/>
      <c r="JMH213" s="856"/>
      <c r="JMI213" s="856"/>
      <c r="JMJ213" s="856"/>
      <c r="JMK213" s="856"/>
      <c r="JML213" s="856"/>
      <c r="JMM213" s="856"/>
      <c r="JMN213" s="856"/>
      <c r="JMO213" s="856"/>
      <c r="JMP213" s="856"/>
      <c r="JMQ213" s="856"/>
      <c r="JMR213" s="856"/>
      <c r="JMS213" s="856"/>
      <c r="JMT213" s="856"/>
      <c r="JMU213" s="856"/>
      <c r="JMV213" s="856"/>
      <c r="JMW213" s="856"/>
      <c r="JMX213" s="856"/>
      <c r="JMY213" s="856"/>
      <c r="JMZ213" s="856"/>
      <c r="JNA213" s="856"/>
      <c r="JNB213" s="856"/>
      <c r="JNC213" s="856"/>
      <c r="JND213" s="856"/>
      <c r="JNE213" s="856"/>
      <c r="JNF213" s="856"/>
      <c r="JNG213" s="856"/>
      <c r="JNH213" s="856"/>
      <c r="JNI213" s="856"/>
      <c r="JNJ213" s="856"/>
      <c r="JNK213" s="856"/>
      <c r="JNL213" s="856"/>
      <c r="JNM213" s="856"/>
      <c r="JNN213" s="856"/>
      <c r="JNO213" s="856"/>
      <c r="JNP213" s="856"/>
      <c r="JNQ213" s="856"/>
      <c r="JNR213" s="856"/>
      <c r="JNS213" s="856"/>
      <c r="JNT213" s="856"/>
      <c r="JNU213" s="856"/>
      <c r="JNV213" s="856"/>
      <c r="JNW213" s="856"/>
      <c r="JNX213" s="856"/>
      <c r="JNY213" s="856"/>
      <c r="JNZ213" s="856"/>
      <c r="JOA213" s="856"/>
      <c r="JOB213" s="856"/>
      <c r="JOC213" s="856"/>
      <c r="JOD213" s="856"/>
      <c r="JOE213" s="856"/>
      <c r="JOF213" s="856"/>
      <c r="JOG213" s="856"/>
      <c r="JOH213" s="856"/>
      <c r="JOI213" s="856"/>
      <c r="JOJ213" s="856"/>
      <c r="JOK213" s="856"/>
      <c r="JOL213" s="856"/>
      <c r="JOM213" s="856"/>
      <c r="JON213" s="856"/>
      <c r="JOO213" s="856"/>
      <c r="JOP213" s="856"/>
      <c r="JOQ213" s="856"/>
      <c r="JOR213" s="856"/>
      <c r="JOS213" s="856"/>
      <c r="JOT213" s="856"/>
      <c r="JOU213" s="856"/>
      <c r="JOV213" s="856"/>
      <c r="JOW213" s="856"/>
      <c r="JOX213" s="856"/>
      <c r="JOY213" s="856"/>
      <c r="JOZ213" s="856"/>
      <c r="JPA213" s="856"/>
      <c r="JPB213" s="856"/>
      <c r="JPC213" s="856"/>
      <c r="JPD213" s="856"/>
      <c r="JPE213" s="856"/>
      <c r="JPF213" s="856"/>
      <c r="JPG213" s="856"/>
      <c r="JPH213" s="856"/>
      <c r="JPI213" s="856"/>
      <c r="JPJ213" s="856"/>
      <c r="JPK213" s="856"/>
      <c r="JPL213" s="856"/>
      <c r="JPM213" s="856"/>
      <c r="JPN213" s="856"/>
      <c r="JPO213" s="856"/>
      <c r="JPP213" s="856"/>
      <c r="JPQ213" s="856"/>
      <c r="JPR213" s="856"/>
      <c r="JPS213" s="856"/>
      <c r="JPT213" s="856"/>
      <c r="JPU213" s="856"/>
      <c r="JPV213" s="856"/>
      <c r="JPW213" s="856"/>
      <c r="JPX213" s="856"/>
      <c r="JPY213" s="856"/>
      <c r="JPZ213" s="856"/>
      <c r="JQA213" s="856"/>
      <c r="JQB213" s="856"/>
      <c r="JQC213" s="856"/>
      <c r="JQD213" s="856"/>
      <c r="JQE213" s="856"/>
      <c r="JQF213" s="856"/>
      <c r="JQG213" s="856"/>
      <c r="JQH213" s="856"/>
      <c r="JQI213" s="856"/>
      <c r="JQJ213" s="856"/>
      <c r="JQK213" s="856"/>
      <c r="JQL213" s="856"/>
      <c r="JQM213" s="856"/>
      <c r="JQN213" s="856"/>
      <c r="JQO213" s="856"/>
      <c r="JQP213" s="856"/>
      <c r="JQQ213" s="856"/>
      <c r="JQR213" s="856"/>
      <c r="JQS213" s="856"/>
      <c r="JQT213" s="856"/>
      <c r="JQU213" s="856"/>
      <c r="JQV213" s="856"/>
      <c r="JQW213" s="856"/>
      <c r="JQX213" s="856"/>
      <c r="JQY213" s="856"/>
      <c r="JQZ213" s="856"/>
      <c r="JRA213" s="856"/>
      <c r="JRB213" s="856"/>
      <c r="JRC213" s="856"/>
      <c r="JRD213" s="856"/>
      <c r="JRE213" s="856"/>
      <c r="JRF213" s="856"/>
      <c r="JRG213" s="856"/>
      <c r="JRH213" s="856"/>
      <c r="JRI213" s="856"/>
      <c r="JRJ213" s="856"/>
      <c r="JRK213" s="856"/>
      <c r="JRL213" s="856"/>
      <c r="JRM213" s="856"/>
      <c r="JRN213" s="856"/>
      <c r="JRO213" s="856"/>
      <c r="JRP213" s="856"/>
      <c r="JRQ213" s="856"/>
      <c r="JRR213" s="856"/>
      <c r="JRS213" s="856"/>
      <c r="JRT213" s="856"/>
      <c r="JRU213" s="856"/>
      <c r="JRV213" s="856"/>
      <c r="JRW213" s="856"/>
      <c r="JRX213" s="856"/>
      <c r="JRY213" s="856"/>
      <c r="JRZ213" s="856"/>
      <c r="JSA213" s="856"/>
      <c r="JSB213" s="856"/>
      <c r="JSC213" s="856"/>
      <c r="JSD213" s="856"/>
      <c r="JSE213" s="856"/>
      <c r="JSF213" s="856"/>
      <c r="JSG213" s="856"/>
      <c r="JSH213" s="856"/>
      <c r="JSI213" s="856"/>
      <c r="JSJ213" s="856"/>
      <c r="JSK213" s="856"/>
      <c r="JSL213" s="856"/>
      <c r="JSM213" s="856"/>
      <c r="JSN213" s="856"/>
      <c r="JSO213" s="856"/>
      <c r="JSP213" s="856"/>
      <c r="JSQ213" s="856"/>
      <c r="JSR213" s="856"/>
      <c r="JSS213" s="856"/>
      <c r="JST213" s="856"/>
      <c r="JSU213" s="856"/>
      <c r="JSV213" s="856"/>
      <c r="JSW213" s="856"/>
      <c r="JSX213" s="856"/>
      <c r="JSY213" s="856"/>
      <c r="JSZ213" s="856"/>
      <c r="JTA213" s="856"/>
      <c r="JTB213" s="856"/>
      <c r="JTC213" s="856"/>
      <c r="JTD213" s="856"/>
      <c r="JTE213" s="856"/>
      <c r="JTF213" s="856"/>
      <c r="JTG213" s="856"/>
      <c r="JTH213" s="856"/>
      <c r="JTI213" s="856"/>
      <c r="JTJ213" s="856"/>
      <c r="JTK213" s="856"/>
      <c r="JTL213" s="856"/>
      <c r="JTM213" s="856"/>
      <c r="JTN213" s="856"/>
      <c r="JTO213" s="856"/>
      <c r="JTP213" s="856"/>
      <c r="JTQ213" s="856"/>
      <c r="JTR213" s="856"/>
      <c r="JTS213" s="856"/>
      <c r="JTT213" s="856"/>
      <c r="JTU213" s="856"/>
      <c r="JTV213" s="856"/>
      <c r="JTW213" s="856"/>
      <c r="JTX213" s="856"/>
      <c r="JTY213" s="856"/>
      <c r="JTZ213" s="856"/>
      <c r="JUA213" s="856"/>
      <c r="JUB213" s="856"/>
      <c r="JUC213" s="856"/>
      <c r="JUD213" s="856"/>
      <c r="JUE213" s="856"/>
      <c r="JUF213" s="856"/>
      <c r="JUG213" s="856"/>
      <c r="JUH213" s="856"/>
      <c r="JUI213" s="856"/>
      <c r="JUJ213" s="856"/>
      <c r="JUK213" s="856"/>
      <c r="JUL213" s="856"/>
      <c r="JUM213" s="856"/>
      <c r="JUN213" s="856"/>
      <c r="JUO213" s="856"/>
      <c r="JUP213" s="856"/>
      <c r="JUQ213" s="856"/>
      <c r="JUR213" s="856"/>
      <c r="JUS213" s="856"/>
      <c r="JUT213" s="856"/>
      <c r="JUU213" s="856"/>
      <c r="JUV213" s="856"/>
      <c r="JUW213" s="856"/>
      <c r="JUX213" s="856"/>
      <c r="JUY213" s="856"/>
      <c r="JUZ213" s="856"/>
      <c r="JVA213" s="856"/>
      <c r="JVB213" s="856"/>
      <c r="JVC213" s="856"/>
      <c r="JVD213" s="856"/>
      <c r="JVE213" s="856"/>
      <c r="JVF213" s="856"/>
      <c r="JVG213" s="856"/>
      <c r="JVH213" s="856"/>
      <c r="JVI213" s="856"/>
      <c r="JVJ213" s="856"/>
      <c r="JVK213" s="856"/>
      <c r="JVL213" s="856"/>
      <c r="JVM213" s="856"/>
      <c r="JVN213" s="856"/>
      <c r="JVO213" s="856"/>
      <c r="JVP213" s="856"/>
      <c r="JVQ213" s="856"/>
      <c r="JVR213" s="856"/>
      <c r="JVS213" s="856"/>
      <c r="JVT213" s="856"/>
      <c r="JVU213" s="856"/>
      <c r="JVV213" s="856"/>
      <c r="JVW213" s="856"/>
      <c r="JVX213" s="856"/>
      <c r="JVY213" s="856"/>
      <c r="JVZ213" s="856"/>
      <c r="JWA213" s="856"/>
      <c r="JWB213" s="856"/>
      <c r="JWC213" s="856"/>
      <c r="JWD213" s="856"/>
      <c r="JWE213" s="856"/>
      <c r="JWF213" s="856"/>
      <c r="JWG213" s="856"/>
      <c r="JWH213" s="856"/>
      <c r="JWI213" s="856"/>
      <c r="JWJ213" s="856"/>
      <c r="JWK213" s="856"/>
      <c r="JWL213" s="856"/>
      <c r="JWM213" s="856"/>
      <c r="JWN213" s="856"/>
      <c r="JWO213" s="856"/>
      <c r="JWP213" s="856"/>
      <c r="JWQ213" s="856"/>
      <c r="JWR213" s="856"/>
      <c r="JWS213" s="856"/>
      <c r="JWT213" s="856"/>
      <c r="JWU213" s="856"/>
      <c r="JWV213" s="856"/>
      <c r="JWW213" s="856"/>
      <c r="JWX213" s="856"/>
      <c r="JWY213" s="856"/>
      <c r="JWZ213" s="856"/>
      <c r="JXA213" s="856"/>
      <c r="JXB213" s="856"/>
      <c r="JXC213" s="856"/>
      <c r="JXD213" s="856"/>
      <c r="JXE213" s="856"/>
      <c r="JXF213" s="856"/>
      <c r="JXG213" s="856"/>
      <c r="JXH213" s="856"/>
      <c r="JXI213" s="856"/>
      <c r="JXJ213" s="856"/>
      <c r="JXK213" s="856"/>
      <c r="JXL213" s="856"/>
      <c r="JXM213" s="856"/>
      <c r="JXN213" s="856"/>
      <c r="JXO213" s="856"/>
      <c r="JXP213" s="856"/>
      <c r="JXQ213" s="856"/>
      <c r="JXR213" s="856"/>
      <c r="JXS213" s="856"/>
      <c r="JXT213" s="856"/>
      <c r="JXU213" s="856"/>
      <c r="JXV213" s="856"/>
      <c r="JXW213" s="856"/>
      <c r="JXX213" s="856"/>
      <c r="JXY213" s="856"/>
      <c r="JXZ213" s="856"/>
      <c r="JYA213" s="856"/>
      <c r="JYB213" s="856"/>
      <c r="JYC213" s="856"/>
      <c r="JYD213" s="856"/>
      <c r="JYE213" s="856"/>
      <c r="JYF213" s="856"/>
      <c r="JYG213" s="856"/>
      <c r="JYH213" s="856"/>
      <c r="JYI213" s="856"/>
      <c r="JYJ213" s="856"/>
      <c r="JYK213" s="856"/>
      <c r="JYL213" s="856"/>
      <c r="JYM213" s="856"/>
      <c r="JYN213" s="856"/>
      <c r="JYO213" s="856"/>
      <c r="JYP213" s="856"/>
      <c r="JYQ213" s="856"/>
      <c r="JYR213" s="856"/>
      <c r="JYS213" s="856"/>
      <c r="JYT213" s="856"/>
      <c r="JYU213" s="856"/>
      <c r="JYV213" s="856"/>
      <c r="JYW213" s="856"/>
      <c r="JYX213" s="856"/>
      <c r="JYY213" s="856"/>
      <c r="JYZ213" s="856"/>
      <c r="JZA213" s="856"/>
      <c r="JZB213" s="856"/>
      <c r="JZC213" s="856"/>
      <c r="JZD213" s="856"/>
      <c r="JZE213" s="856"/>
      <c r="JZF213" s="856"/>
      <c r="JZG213" s="856"/>
      <c r="JZH213" s="856"/>
      <c r="JZI213" s="856"/>
      <c r="JZJ213" s="856"/>
      <c r="JZK213" s="856"/>
      <c r="JZL213" s="856"/>
      <c r="JZM213" s="856"/>
      <c r="JZN213" s="856"/>
      <c r="JZO213" s="856"/>
      <c r="JZP213" s="856"/>
      <c r="JZQ213" s="856"/>
      <c r="JZR213" s="856"/>
      <c r="JZS213" s="856"/>
      <c r="JZT213" s="856"/>
      <c r="JZU213" s="856"/>
      <c r="JZV213" s="856"/>
      <c r="JZW213" s="856"/>
      <c r="JZX213" s="856"/>
      <c r="JZY213" s="856"/>
      <c r="JZZ213" s="856"/>
      <c r="KAA213" s="856"/>
      <c r="KAB213" s="856"/>
      <c r="KAC213" s="856"/>
      <c r="KAD213" s="856"/>
      <c r="KAE213" s="856"/>
      <c r="KAF213" s="856"/>
      <c r="KAG213" s="856"/>
      <c r="KAH213" s="856"/>
      <c r="KAI213" s="856"/>
      <c r="KAJ213" s="856"/>
      <c r="KAK213" s="856"/>
      <c r="KAL213" s="856"/>
      <c r="KAM213" s="856"/>
      <c r="KAN213" s="856"/>
      <c r="KAO213" s="856"/>
      <c r="KAP213" s="856"/>
      <c r="KAQ213" s="856"/>
      <c r="KAR213" s="856"/>
      <c r="KAS213" s="856"/>
      <c r="KAT213" s="856"/>
      <c r="KAU213" s="856"/>
      <c r="KAV213" s="856"/>
      <c r="KAW213" s="856"/>
      <c r="KAX213" s="856"/>
      <c r="KAY213" s="856"/>
      <c r="KAZ213" s="856"/>
      <c r="KBA213" s="856"/>
      <c r="KBB213" s="856"/>
      <c r="KBC213" s="856"/>
      <c r="KBD213" s="856"/>
      <c r="KBE213" s="856"/>
      <c r="KBF213" s="856"/>
      <c r="KBG213" s="856"/>
      <c r="KBH213" s="856"/>
      <c r="KBI213" s="856"/>
      <c r="KBJ213" s="856"/>
      <c r="KBK213" s="856"/>
      <c r="KBL213" s="856"/>
      <c r="KBM213" s="856"/>
      <c r="KBN213" s="856"/>
      <c r="KBO213" s="856"/>
      <c r="KBP213" s="856"/>
      <c r="KBQ213" s="856"/>
      <c r="KBR213" s="856"/>
      <c r="KBS213" s="856"/>
      <c r="KBT213" s="856"/>
      <c r="KBU213" s="856"/>
      <c r="KBV213" s="856"/>
      <c r="KBW213" s="856"/>
      <c r="KBX213" s="856"/>
      <c r="KBY213" s="856"/>
      <c r="KBZ213" s="856"/>
      <c r="KCA213" s="856"/>
      <c r="KCB213" s="856"/>
      <c r="KCC213" s="856"/>
      <c r="KCD213" s="856"/>
      <c r="KCE213" s="856"/>
      <c r="KCF213" s="856"/>
      <c r="KCG213" s="856"/>
      <c r="KCH213" s="856"/>
      <c r="KCI213" s="856"/>
      <c r="KCJ213" s="856"/>
      <c r="KCK213" s="856"/>
      <c r="KCL213" s="856"/>
      <c r="KCM213" s="856"/>
      <c r="KCN213" s="856"/>
      <c r="KCO213" s="856"/>
      <c r="KCP213" s="856"/>
      <c r="KCQ213" s="856"/>
      <c r="KCR213" s="856"/>
      <c r="KCS213" s="856"/>
      <c r="KCT213" s="856"/>
      <c r="KCU213" s="856"/>
      <c r="KCV213" s="856"/>
      <c r="KCW213" s="856"/>
      <c r="KCX213" s="856"/>
      <c r="KCY213" s="856"/>
      <c r="KCZ213" s="856"/>
      <c r="KDA213" s="856"/>
      <c r="KDB213" s="856"/>
      <c r="KDC213" s="856"/>
      <c r="KDD213" s="856"/>
      <c r="KDE213" s="856"/>
      <c r="KDF213" s="856"/>
      <c r="KDG213" s="856"/>
      <c r="KDH213" s="856"/>
      <c r="KDI213" s="856"/>
      <c r="KDJ213" s="856"/>
      <c r="KDK213" s="856"/>
      <c r="KDL213" s="856"/>
      <c r="KDM213" s="856"/>
      <c r="KDN213" s="856"/>
      <c r="KDO213" s="856"/>
      <c r="KDP213" s="856"/>
      <c r="KDQ213" s="856"/>
      <c r="KDR213" s="856"/>
      <c r="KDS213" s="856"/>
      <c r="KDT213" s="856"/>
      <c r="KDU213" s="856"/>
      <c r="KDV213" s="856"/>
      <c r="KDW213" s="856"/>
      <c r="KDX213" s="856"/>
      <c r="KDY213" s="856"/>
      <c r="KDZ213" s="856"/>
      <c r="KEA213" s="856"/>
      <c r="KEB213" s="856"/>
      <c r="KEC213" s="856"/>
      <c r="KED213" s="856"/>
      <c r="KEE213" s="856"/>
      <c r="KEF213" s="856"/>
      <c r="KEG213" s="856"/>
      <c r="KEH213" s="856"/>
      <c r="KEI213" s="856"/>
      <c r="KEJ213" s="856"/>
      <c r="KEK213" s="856"/>
      <c r="KEL213" s="856"/>
      <c r="KEM213" s="856"/>
      <c r="KEN213" s="856"/>
      <c r="KEO213" s="856"/>
      <c r="KEP213" s="856"/>
      <c r="KEQ213" s="856"/>
      <c r="KER213" s="856"/>
      <c r="KES213" s="856"/>
      <c r="KET213" s="856"/>
      <c r="KEU213" s="856"/>
      <c r="KEV213" s="856"/>
      <c r="KEW213" s="856"/>
      <c r="KEX213" s="856"/>
      <c r="KEY213" s="856"/>
      <c r="KEZ213" s="856"/>
      <c r="KFA213" s="856"/>
      <c r="KFB213" s="856"/>
      <c r="KFC213" s="856"/>
      <c r="KFD213" s="856"/>
      <c r="KFE213" s="856"/>
      <c r="KFF213" s="856"/>
      <c r="KFG213" s="856"/>
      <c r="KFH213" s="856"/>
      <c r="KFI213" s="856"/>
      <c r="KFJ213" s="856"/>
      <c r="KFK213" s="856"/>
      <c r="KFL213" s="856"/>
      <c r="KFM213" s="856"/>
      <c r="KFN213" s="856"/>
      <c r="KFO213" s="856"/>
      <c r="KFP213" s="856"/>
      <c r="KFQ213" s="856"/>
      <c r="KFR213" s="856"/>
      <c r="KFS213" s="856"/>
      <c r="KFT213" s="856"/>
      <c r="KFU213" s="856"/>
      <c r="KFV213" s="856"/>
      <c r="KFW213" s="856"/>
      <c r="KFX213" s="856"/>
      <c r="KFY213" s="856"/>
      <c r="KFZ213" s="856"/>
      <c r="KGA213" s="856"/>
      <c r="KGB213" s="856"/>
      <c r="KGC213" s="856"/>
      <c r="KGD213" s="856"/>
      <c r="KGE213" s="856"/>
      <c r="KGF213" s="856"/>
      <c r="KGG213" s="856"/>
      <c r="KGH213" s="856"/>
      <c r="KGI213" s="856"/>
      <c r="KGJ213" s="856"/>
      <c r="KGK213" s="856"/>
      <c r="KGL213" s="856"/>
      <c r="KGM213" s="856"/>
      <c r="KGN213" s="856"/>
      <c r="KGO213" s="856"/>
      <c r="KGP213" s="856"/>
      <c r="KGQ213" s="856"/>
      <c r="KGR213" s="856"/>
      <c r="KGS213" s="856"/>
      <c r="KGT213" s="856"/>
      <c r="KGU213" s="856"/>
      <c r="KGV213" s="856"/>
      <c r="KGW213" s="856"/>
      <c r="KGX213" s="856"/>
      <c r="KGY213" s="856"/>
      <c r="KGZ213" s="856"/>
      <c r="KHA213" s="856"/>
      <c r="KHB213" s="856"/>
      <c r="KHC213" s="856"/>
      <c r="KHD213" s="856"/>
      <c r="KHE213" s="856"/>
      <c r="KHF213" s="856"/>
      <c r="KHG213" s="856"/>
      <c r="KHH213" s="856"/>
      <c r="KHI213" s="856"/>
      <c r="KHJ213" s="856"/>
      <c r="KHK213" s="856"/>
      <c r="KHL213" s="856"/>
      <c r="KHM213" s="856"/>
      <c r="KHN213" s="856"/>
      <c r="KHO213" s="856"/>
      <c r="KHP213" s="856"/>
      <c r="KHQ213" s="856"/>
      <c r="KHR213" s="856"/>
      <c r="KHS213" s="856"/>
      <c r="KHT213" s="856"/>
      <c r="KHU213" s="856"/>
      <c r="KHV213" s="856"/>
      <c r="KHW213" s="856"/>
      <c r="KHX213" s="856"/>
      <c r="KHY213" s="856"/>
      <c r="KHZ213" s="856"/>
      <c r="KIA213" s="856"/>
      <c r="KIB213" s="856"/>
      <c r="KIC213" s="856"/>
      <c r="KID213" s="856"/>
      <c r="KIE213" s="856"/>
      <c r="KIF213" s="856"/>
      <c r="KIG213" s="856"/>
      <c r="KIH213" s="856"/>
      <c r="KII213" s="856"/>
      <c r="KIJ213" s="856"/>
      <c r="KIK213" s="856"/>
      <c r="KIL213" s="856"/>
      <c r="KIM213" s="856"/>
      <c r="KIN213" s="856"/>
      <c r="KIO213" s="856"/>
      <c r="KIP213" s="856"/>
      <c r="KIQ213" s="856"/>
      <c r="KIR213" s="856"/>
      <c r="KIS213" s="856"/>
      <c r="KIT213" s="856"/>
      <c r="KIU213" s="856"/>
      <c r="KIV213" s="856"/>
      <c r="KIW213" s="856"/>
      <c r="KIX213" s="856"/>
      <c r="KIY213" s="856"/>
      <c r="KIZ213" s="856"/>
      <c r="KJA213" s="856"/>
      <c r="KJB213" s="856"/>
      <c r="KJC213" s="856"/>
      <c r="KJD213" s="856"/>
      <c r="KJE213" s="856"/>
      <c r="KJF213" s="856"/>
      <c r="KJG213" s="856"/>
      <c r="KJH213" s="856"/>
      <c r="KJI213" s="856"/>
      <c r="KJJ213" s="856"/>
      <c r="KJK213" s="856"/>
      <c r="KJL213" s="856"/>
      <c r="KJM213" s="856"/>
      <c r="KJN213" s="856"/>
      <c r="KJO213" s="856"/>
      <c r="KJP213" s="856"/>
      <c r="KJQ213" s="856"/>
      <c r="KJR213" s="856"/>
      <c r="KJS213" s="856"/>
      <c r="KJT213" s="856"/>
      <c r="KJU213" s="856"/>
      <c r="KJV213" s="856"/>
      <c r="KJW213" s="856"/>
      <c r="KJX213" s="856"/>
      <c r="KJY213" s="856"/>
      <c r="KJZ213" s="856"/>
      <c r="KKA213" s="856"/>
      <c r="KKB213" s="856"/>
      <c r="KKC213" s="856"/>
      <c r="KKD213" s="856"/>
      <c r="KKE213" s="856"/>
      <c r="KKF213" s="856"/>
      <c r="KKG213" s="856"/>
      <c r="KKH213" s="856"/>
      <c r="KKI213" s="856"/>
      <c r="KKJ213" s="856"/>
      <c r="KKK213" s="856"/>
      <c r="KKL213" s="856"/>
      <c r="KKM213" s="856"/>
      <c r="KKN213" s="856"/>
      <c r="KKO213" s="856"/>
      <c r="KKP213" s="856"/>
      <c r="KKQ213" s="856"/>
      <c r="KKR213" s="856"/>
      <c r="KKS213" s="856"/>
      <c r="KKT213" s="856"/>
      <c r="KKU213" s="856"/>
      <c r="KKV213" s="856"/>
      <c r="KKW213" s="856"/>
      <c r="KKX213" s="856"/>
      <c r="KKY213" s="856"/>
      <c r="KKZ213" s="856"/>
      <c r="KLA213" s="856"/>
      <c r="KLB213" s="856"/>
      <c r="KLC213" s="856"/>
      <c r="KLD213" s="856"/>
      <c r="KLE213" s="856"/>
      <c r="KLF213" s="856"/>
      <c r="KLG213" s="856"/>
      <c r="KLH213" s="856"/>
      <c r="KLI213" s="856"/>
      <c r="KLJ213" s="856"/>
      <c r="KLK213" s="856"/>
      <c r="KLL213" s="856"/>
      <c r="KLM213" s="856"/>
      <c r="KLN213" s="856"/>
      <c r="KLO213" s="856"/>
      <c r="KLP213" s="856"/>
      <c r="KLQ213" s="856"/>
      <c r="KLR213" s="856"/>
      <c r="KLS213" s="856"/>
      <c r="KLT213" s="856"/>
      <c r="KLU213" s="856"/>
      <c r="KLV213" s="856"/>
      <c r="KLW213" s="856"/>
      <c r="KLX213" s="856"/>
      <c r="KLY213" s="856"/>
      <c r="KLZ213" s="856"/>
      <c r="KMA213" s="856"/>
      <c r="KMB213" s="856"/>
      <c r="KMC213" s="856"/>
      <c r="KMD213" s="856"/>
      <c r="KME213" s="856"/>
      <c r="KMF213" s="856"/>
      <c r="KMG213" s="856"/>
      <c r="KMH213" s="856"/>
      <c r="KMI213" s="856"/>
      <c r="KMJ213" s="856"/>
      <c r="KMK213" s="856"/>
      <c r="KML213" s="856"/>
      <c r="KMM213" s="856"/>
      <c r="KMN213" s="856"/>
      <c r="KMO213" s="856"/>
      <c r="KMP213" s="856"/>
      <c r="KMQ213" s="856"/>
      <c r="KMR213" s="856"/>
      <c r="KMS213" s="856"/>
      <c r="KMT213" s="856"/>
      <c r="KMU213" s="856"/>
      <c r="KMV213" s="856"/>
      <c r="KMW213" s="856"/>
      <c r="KMX213" s="856"/>
      <c r="KMY213" s="856"/>
      <c r="KMZ213" s="856"/>
      <c r="KNA213" s="856"/>
      <c r="KNB213" s="856"/>
      <c r="KNC213" s="856"/>
      <c r="KND213" s="856"/>
      <c r="KNE213" s="856"/>
      <c r="KNF213" s="856"/>
      <c r="KNG213" s="856"/>
      <c r="KNH213" s="856"/>
      <c r="KNI213" s="856"/>
      <c r="KNJ213" s="856"/>
      <c r="KNK213" s="856"/>
      <c r="KNL213" s="856"/>
      <c r="KNM213" s="856"/>
      <c r="KNN213" s="856"/>
      <c r="KNO213" s="856"/>
      <c r="KNP213" s="856"/>
      <c r="KNQ213" s="856"/>
      <c r="KNR213" s="856"/>
      <c r="KNS213" s="856"/>
      <c r="KNT213" s="856"/>
      <c r="KNU213" s="856"/>
      <c r="KNV213" s="856"/>
      <c r="KNW213" s="856"/>
      <c r="KNX213" s="856"/>
      <c r="KNY213" s="856"/>
      <c r="KNZ213" s="856"/>
      <c r="KOA213" s="856"/>
      <c r="KOB213" s="856"/>
      <c r="KOC213" s="856"/>
      <c r="KOD213" s="856"/>
      <c r="KOE213" s="856"/>
      <c r="KOF213" s="856"/>
      <c r="KOG213" s="856"/>
      <c r="KOH213" s="856"/>
      <c r="KOI213" s="856"/>
      <c r="KOJ213" s="856"/>
      <c r="KOK213" s="856"/>
      <c r="KOL213" s="856"/>
      <c r="KOM213" s="856"/>
      <c r="KON213" s="856"/>
      <c r="KOO213" s="856"/>
      <c r="KOP213" s="856"/>
      <c r="KOQ213" s="856"/>
      <c r="KOR213" s="856"/>
      <c r="KOS213" s="856"/>
      <c r="KOT213" s="856"/>
      <c r="KOU213" s="856"/>
      <c r="KOV213" s="856"/>
      <c r="KOW213" s="856"/>
      <c r="KOX213" s="856"/>
      <c r="KOY213" s="856"/>
      <c r="KOZ213" s="856"/>
      <c r="KPA213" s="856"/>
      <c r="KPB213" s="856"/>
      <c r="KPC213" s="856"/>
      <c r="KPD213" s="856"/>
      <c r="KPE213" s="856"/>
      <c r="KPF213" s="856"/>
      <c r="KPG213" s="856"/>
      <c r="KPH213" s="856"/>
      <c r="KPI213" s="856"/>
      <c r="KPJ213" s="856"/>
      <c r="KPK213" s="856"/>
      <c r="KPL213" s="856"/>
      <c r="KPM213" s="856"/>
      <c r="KPN213" s="856"/>
      <c r="KPO213" s="856"/>
      <c r="KPP213" s="856"/>
      <c r="KPQ213" s="856"/>
      <c r="KPR213" s="856"/>
      <c r="KPS213" s="856"/>
      <c r="KPT213" s="856"/>
      <c r="KPU213" s="856"/>
      <c r="KPV213" s="856"/>
      <c r="KPW213" s="856"/>
      <c r="KPX213" s="856"/>
      <c r="KPY213" s="856"/>
      <c r="KPZ213" s="856"/>
      <c r="KQA213" s="856"/>
      <c r="KQB213" s="856"/>
      <c r="KQC213" s="856"/>
      <c r="KQD213" s="856"/>
      <c r="KQE213" s="856"/>
      <c r="KQF213" s="856"/>
      <c r="KQG213" s="856"/>
      <c r="KQH213" s="856"/>
      <c r="KQI213" s="856"/>
      <c r="KQJ213" s="856"/>
      <c r="KQK213" s="856"/>
      <c r="KQL213" s="856"/>
      <c r="KQM213" s="856"/>
      <c r="KQN213" s="856"/>
      <c r="KQO213" s="856"/>
      <c r="KQP213" s="856"/>
      <c r="KQQ213" s="856"/>
      <c r="KQR213" s="856"/>
      <c r="KQS213" s="856"/>
      <c r="KQT213" s="856"/>
      <c r="KQU213" s="856"/>
      <c r="KQV213" s="856"/>
      <c r="KQW213" s="856"/>
      <c r="KQX213" s="856"/>
      <c r="KQY213" s="856"/>
      <c r="KQZ213" s="856"/>
      <c r="KRA213" s="856"/>
      <c r="KRB213" s="856"/>
      <c r="KRC213" s="856"/>
      <c r="KRD213" s="856"/>
      <c r="KRE213" s="856"/>
      <c r="KRF213" s="856"/>
      <c r="KRG213" s="856"/>
      <c r="KRH213" s="856"/>
      <c r="KRI213" s="856"/>
      <c r="KRJ213" s="856"/>
      <c r="KRK213" s="856"/>
      <c r="KRL213" s="856"/>
      <c r="KRM213" s="856"/>
      <c r="KRN213" s="856"/>
      <c r="KRO213" s="856"/>
      <c r="KRP213" s="856"/>
      <c r="KRQ213" s="856"/>
      <c r="KRR213" s="856"/>
      <c r="KRS213" s="856"/>
      <c r="KRT213" s="856"/>
      <c r="KRU213" s="856"/>
      <c r="KRV213" s="856"/>
      <c r="KRW213" s="856"/>
      <c r="KRX213" s="856"/>
      <c r="KRY213" s="856"/>
      <c r="KRZ213" s="856"/>
      <c r="KSA213" s="856"/>
      <c r="KSB213" s="856"/>
      <c r="KSC213" s="856"/>
      <c r="KSD213" s="856"/>
      <c r="KSE213" s="856"/>
      <c r="KSF213" s="856"/>
      <c r="KSG213" s="856"/>
      <c r="KSH213" s="856"/>
      <c r="KSI213" s="856"/>
      <c r="KSJ213" s="856"/>
      <c r="KSK213" s="856"/>
      <c r="KSL213" s="856"/>
      <c r="KSM213" s="856"/>
      <c r="KSN213" s="856"/>
      <c r="KSO213" s="856"/>
      <c r="KSP213" s="856"/>
      <c r="KSQ213" s="856"/>
      <c r="KSR213" s="856"/>
      <c r="KSS213" s="856"/>
      <c r="KST213" s="856"/>
      <c r="KSU213" s="856"/>
      <c r="KSV213" s="856"/>
      <c r="KSW213" s="856"/>
      <c r="KSX213" s="856"/>
      <c r="KSY213" s="856"/>
      <c r="KSZ213" s="856"/>
      <c r="KTA213" s="856"/>
      <c r="KTB213" s="856"/>
      <c r="KTC213" s="856"/>
      <c r="KTD213" s="856"/>
      <c r="KTE213" s="856"/>
      <c r="KTF213" s="856"/>
      <c r="KTG213" s="856"/>
      <c r="KTH213" s="856"/>
      <c r="KTI213" s="856"/>
      <c r="KTJ213" s="856"/>
      <c r="KTK213" s="856"/>
      <c r="KTL213" s="856"/>
      <c r="KTM213" s="856"/>
      <c r="KTN213" s="856"/>
      <c r="KTO213" s="856"/>
      <c r="KTP213" s="856"/>
      <c r="KTQ213" s="856"/>
      <c r="KTR213" s="856"/>
      <c r="KTS213" s="856"/>
      <c r="KTT213" s="856"/>
      <c r="KTU213" s="856"/>
      <c r="KTV213" s="856"/>
      <c r="KTW213" s="856"/>
      <c r="KTX213" s="856"/>
      <c r="KTY213" s="856"/>
      <c r="KTZ213" s="856"/>
      <c r="KUA213" s="856"/>
      <c r="KUB213" s="856"/>
      <c r="KUC213" s="856"/>
      <c r="KUD213" s="856"/>
      <c r="KUE213" s="856"/>
      <c r="KUF213" s="856"/>
      <c r="KUG213" s="856"/>
      <c r="KUH213" s="856"/>
      <c r="KUI213" s="856"/>
      <c r="KUJ213" s="856"/>
      <c r="KUK213" s="856"/>
      <c r="KUL213" s="856"/>
      <c r="KUM213" s="856"/>
      <c r="KUN213" s="856"/>
      <c r="KUO213" s="856"/>
      <c r="KUP213" s="856"/>
      <c r="KUQ213" s="856"/>
      <c r="KUR213" s="856"/>
      <c r="KUS213" s="856"/>
      <c r="KUT213" s="856"/>
      <c r="KUU213" s="856"/>
      <c r="KUV213" s="856"/>
      <c r="KUW213" s="856"/>
      <c r="KUX213" s="856"/>
      <c r="KUY213" s="856"/>
      <c r="KUZ213" s="856"/>
      <c r="KVA213" s="856"/>
      <c r="KVB213" s="856"/>
      <c r="KVC213" s="856"/>
      <c r="KVD213" s="856"/>
      <c r="KVE213" s="856"/>
      <c r="KVF213" s="856"/>
      <c r="KVG213" s="856"/>
      <c r="KVH213" s="856"/>
      <c r="KVI213" s="856"/>
      <c r="KVJ213" s="856"/>
      <c r="KVK213" s="856"/>
      <c r="KVL213" s="856"/>
      <c r="KVM213" s="856"/>
      <c r="KVN213" s="856"/>
      <c r="KVO213" s="856"/>
      <c r="KVP213" s="856"/>
      <c r="KVQ213" s="856"/>
      <c r="KVR213" s="856"/>
      <c r="KVS213" s="856"/>
      <c r="KVT213" s="856"/>
      <c r="KVU213" s="856"/>
      <c r="KVV213" s="856"/>
      <c r="KVW213" s="856"/>
      <c r="KVX213" s="856"/>
      <c r="KVY213" s="856"/>
      <c r="KVZ213" s="856"/>
      <c r="KWA213" s="856"/>
      <c r="KWB213" s="856"/>
      <c r="KWC213" s="856"/>
      <c r="KWD213" s="856"/>
      <c r="KWE213" s="856"/>
      <c r="KWF213" s="856"/>
      <c r="KWG213" s="856"/>
      <c r="KWH213" s="856"/>
      <c r="KWI213" s="856"/>
      <c r="KWJ213" s="856"/>
      <c r="KWK213" s="856"/>
      <c r="KWL213" s="856"/>
      <c r="KWM213" s="856"/>
      <c r="KWN213" s="856"/>
      <c r="KWO213" s="856"/>
      <c r="KWP213" s="856"/>
      <c r="KWQ213" s="856"/>
      <c r="KWR213" s="856"/>
      <c r="KWS213" s="856"/>
      <c r="KWT213" s="856"/>
      <c r="KWU213" s="856"/>
      <c r="KWV213" s="856"/>
      <c r="KWW213" s="856"/>
      <c r="KWX213" s="856"/>
      <c r="KWY213" s="856"/>
      <c r="KWZ213" s="856"/>
      <c r="KXA213" s="856"/>
      <c r="KXB213" s="856"/>
      <c r="KXC213" s="856"/>
      <c r="KXD213" s="856"/>
      <c r="KXE213" s="856"/>
      <c r="KXF213" s="856"/>
      <c r="KXG213" s="856"/>
      <c r="KXH213" s="856"/>
      <c r="KXI213" s="856"/>
      <c r="KXJ213" s="856"/>
      <c r="KXK213" s="856"/>
      <c r="KXL213" s="856"/>
      <c r="KXM213" s="856"/>
      <c r="KXN213" s="856"/>
      <c r="KXO213" s="856"/>
      <c r="KXP213" s="856"/>
      <c r="KXQ213" s="856"/>
      <c r="KXR213" s="856"/>
      <c r="KXS213" s="856"/>
      <c r="KXT213" s="856"/>
      <c r="KXU213" s="856"/>
      <c r="KXV213" s="856"/>
      <c r="KXW213" s="856"/>
      <c r="KXX213" s="856"/>
      <c r="KXY213" s="856"/>
      <c r="KXZ213" s="856"/>
      <c r="KYA213" s="856"/>
      <c r="KYB213" s="856"/>
      <c r="KYC213" s="856"/>
      <c r="KYD213" s="856"/>
      <c r="KYE213" s="856"/>
      <c r="KYF213" s="856"/>
      <c r="KYG213" s="856"/>
      <c r="KYH213" s="856"/>
      <c r="KYI213" s="856"/>
      <c r="KYJ213" s="856"/>
      <c r="KYK213" s="856"/>
      <c r="KYL213" s="856"/>
      <c r="KYM213" s="856"/>
      <c r="KYN213" s="856"/>
      <c r="KYO213" s="856"/>
      <c r="KYP213" s="856"/>
      <c r="KYQ213" s="856"/>
      <c r="KYR213" s="856"/>
      <c r="KYS213" s="856"/>
      <c r="KYT213" s="856"/>
      <c r="KYU213" s="856"/>
      <c r="KYV213" s="856"/>
      <c r="KYW213" s="856"/>
      <c r="KYX213" s="856"/>
      <c r="KYY213" s="856"/>
      <c r="KYZ213" s="856"/>
      <c r="KZA213" s="856"/>
      <c r="KZB213" s="856"/>
      <c r="KZC213" s="856"/>
      <c r="KZD213" s="856"/>
      <c r="KZE213" s="856"/>
      <c r="KZF213" s="856"/>
      <c r="KZG213" s="856"/>
      <c r="KZH213" s="856"/>
      <c r="KZI213" s="856"/>
      <c r="KZJ213" s="856"/>
      <c r="KZK213" s="856"/>
      <c r="KZL213" s="856"/>
      <c r="KZM213" s="856"/>
      <c r="KZN213" s="856"/>
      <c r="KZO213" s="856"/>
      <c r="KZP213" s="856"/>
      <c r="KZQ213" s="856"/>
      <c r="KZR213" s="856"/>
      <c r="KZS213" s="856"/>
      <c r="KZT213" s="856"/>
      <c r="KZU213" s="856"/>
      <c r="KZV213" s="856"/>
      <c r="KZW213" s="856"/>
      <c r="KZX213" s="856"/>
      <c r="KZY213" s="856"/>
      <c r="KZZ213" s="856"/>
      <c r="LAA213" s="856"/>
      <c r="LAB213" s="856"/>
      <c r="LAC213" s="856"/>
      <c r="LAD213" s="856"/>
      <c r="LAE213" s="856"/>
      <c r="LAF213" s="856"/>
      <c r="LAG213" s="856"/>
      <c r="LAH213" s="856"/>
      <c r="LAI213" s="856"/>
      <c r="LAJ213" s="856"/>
      <c r="LAK213" s="856"/>
      <c r="LAL213" s="856"/>
      <c r="LAM213" s="856"/>
      <c r="LAN213" s="856"/>
      <c r="LAO213" s="856"/>
      <c r="LAP213" s="856"/>
      <c r="LAQ213" s="856"/>
      <c r="LAR213" s="856"/>
      <c r="LAS213" s="856"/>
      <c r="LAT213" s="856"/>
      <c r="LAU213" s="856"/>
      <c r="LAV213" s="856"/>
      <c r="LAW213" s="856"/>
      <c r="LAX213" s="856"/>
      <c r="LAY213" s="856"/>
      <c r="LAZ213" s="856"/>
      <c r="LBA213" s="856"/>
      <c r="LBB213" s="856"/>
      <c r="LBC213" s="856"/>
      <c r="LBD213" s="856"/>
      <c r="LBE213" s="856"/>
      <c r="LBF213" s="856"/>
      <c r="LBG213" s="856"/>
      <c r="LBH213" s="856"/>
      <c r="LBI213" s="856"/>
      <c r="LBJ213" s="856"/>
      <c r="LBK213" s="856"/>
      <c r="LBL213" s="856"/>
      <c r="LBM213" s="856"/>
      <c r="LBN213" s="856"/>
      <c r="LBO213" s="856"/>
      <c r="LBP213" s="856"/>
      <c r="LBQ213" s="856"/>
      <c r="LBR213" s="856"/>
      <c r="LBS213" s="856"/>
      <c r="LBT213" s="856"/>
      <c r="LBU213" s="856"/>
      <c r="LBV213" s="856"/>
      <c r="LBW213" s="856"/>
      <c r="LBX213" s="856"/>
      <c r="LBY213" s="856"/>
      <c r="LBZ213" s="856"/>
      <c r="LCA213" s="856"/>
      <c r="LCB213" s="856"/>
      <c r="LCC213" s="856"/>
      <c r="LCD213" s="856"/>
      <c r="LCE213" s="856"/>
      <c r="LCF213" s="856"/>
      <c r="LCG213" s="856"/>
      <c r="LCH213" s="856"/>
      <c r="LCI213" s="856"/>
      <c r="LCJ213" s="856"/>
      <c r="LCK213" s="856"/>
      <c r="LCL213" s="856"/>
      <c r="LCM213" s="856"/>
      <c r="LCN213" s="856"/>
      <c r="LCO213" s="856"/>
      <c r="LCP213" s="856"/>
      <c r="LCQ213" s="856"/>
      <c r="LCR213" s="856"/>
      <c r="LCS213" s="856"/>
      <c r="LCT213" s="856"/>
      <c r="LCU213" s="856"/>
      <c r="LCV213" s="856"/>
      <c r="LCW213" s="856"/>
      <c r="LCX213" s="856"/>
      <c r="LCY213" s="856"/>
      <c r="LCZ213" s="856"/>
      <c r="LDA213" s="856"/>
      <c r="LDB213" s="856"/>
      <c r="LDC213" s="856"/>
      <c r="LDD213" s="856"/>
      <c r="LDE213" s="856"/>
      <c r="LDF213" s="856"/>
      <c r="LDG213" s="856"/>
      <c r="LDH213" s="856"/>
      <c r="LDI213" s="856"/>
      <c r="LDJ213" s="856"/>
      <c r="LDK213" s="856"/>
      <c r="LDL213" s="856"/>
      <c r="LDM213" s="856"/>
      <c r="LDN213" s="856"/>
      <c r="LDO213" s="856"/>
      <c r="LDP213" s="856"/>
      <c r="LDQ213" s="856"/>
      <c r="LDR213" s="856"/>
      <c r="LDS213" s="856"/>
      <c r="LDT213" s="856"/>
      <c r="LDU213" s="856"/>
      <c r="LDV213" s="856"/>
      <c r="LDW213" s="856"/>
      <c r="LDX213" s="856"/>
      <c r="LDY213" s="856"/>
      <c r="LDZ213" s="856"/>
      <c r="LEA213" s="856"/>
      <c r="LEB213" s="856"/>
      <c r="LEC213" s="856"/>
      <c r="LED213" s="856"/>
      <c r="LEE213" s="856"/>
      <c r="LEF213" s="856"/>
      <c r="LEG213" s="856"/>
      <c r="LEH213" s="856"/>
      <c r="LEI213" s="856"/>
      <c r="LEJ213" s="856"/>
      <c r="LEK213" s="856"/>
      <c r="LEL213" s="856"/>
      <c r="LEM213" s="856"/>
      <c r="LEN213" s="856"/>
      <c r="LEO213" s="856"/>
      <c r="LEP213" s="856"/>
      <c r="LEQ213" s="856"/>
      <c r="LER213" s="856"/>
      <c r="LES213" s="856"/>
      <c r="LET213" s="856"/>
      <c r="LEU213" s="856"/>
      <c r="LEV213" s="856"/>
      <c r="LEW213" s="856"/>
      <c r="LEX213" s="856"/>
      <c r="LEY213" s="856"/>
      <c r="LEZ213" s="856"/>
      <c r="LFA213" s="856"/>
      <c r="LFB213" s="856"/>
      <c r="LFC213" s="856"/>
      <c r="LFD213" s="856"/>
      <c r="LFE213" s="856"/>
      <c r="LFF213" s="856"/>
      <c r="LFG213" s="856"/>
      <c r="LFH213" s="856"/>
      <c r="LFI213" s="856"/>
      <c r="LFJ213" s="856"/>
      <c r="LFK213" s="856"/>
      <c r="LFL213" s="856"/>
      <c r="LFM213" s="856"/>
      <c r="LFN213" s="856"/>
      <c r="LFO213" s="856"/>
      <c r="LFP213" s="856"/>
      <c r="LFQ213" s="856"/>
      <c r="LFR213" s="856"/>
      <c r="LFS213" s="856"/>
      <c r="LFT213" s="856"/>
      <c r="LFU213" s="856"/>
      <c r="LFV213" s="856"/>
      <c r="LFW213" s="856"/>
      <c r="LFX213" s="856"/>
      <c r="LFY213" s="856"/>
      <c r="LFZ213" s="856"/>
      <c r="LGA213" s="856"/>
      <c r="LGB213" s="856"/>
      <c r="LGC213" s="856"/>
      <c r="LGD213" s="856"/>
      <c r="LGE213" s="856"/>
      <c r="LGF213" s="856"/>
      <c r="LGG213" s="856"/>
      <c r="LGH213" s="856"/>
      <c r="LGI213" s="856"/>
      <c r="LGJ213" s="856"/>
      <c r="LGK213" s="856"/>
      <c r="LGL213" s="856"/>
      <c r="LGM213" s="856"/>
      <c r="LGN213" s="856"/>
      <c r="LGO213" s="856"/>
      <c r="LGP213" s="856"/>
      <c r="LGQ213" s="856"/>
      <c r="LGR213" s="856"/>
      <c r="LGS213" s="856"/>
      <c r="LGT213" s="856"/>
      <c r="LGU213" s="856"/>
      <c r="LGV213" s="856"/>
      <c r="LGW213" s="856"/>
      <c r="LGX213" s="856"/>
      <c r="LGY213" s="856"/>
      <c r="LGZ213" s="856"/>
      <c r="LHA213" s="856"/>
      <c r="LHB213" s="856"/>
      <c r="LHC213" s="856"/>
      <c r="LHD213" s="856"/>
      <c r="LHE213" s="856"/>
      <c r="LHF213" s="856"/>
      <c r="LHG213" s="856"/>
      <c r="LHH213" s="856"/>
      <c r="LHI213" s="856"/>
      <c r="LHJ213" s="856"/>
      <c r="LHK213" s="856"/>
      <c r="LHL213" s="856"/>
      <c r="LHM213" s="856"/>
      <c r="LHN213" s="856"/>
      <c r="LHO213" s="856"/>
      <c r="LHP213" s="856"/>
      <c r="LHQ213" s="856"/>
      <c r="LHR213" s="856"/>
      <c r="LHS213" s="856"/>
      <c r="LHT213" s="856"/>
      <c r="LHU213" s="856"/>
      <c r="LHV213" s="856"/>
      <c r="LHW213" s="856"/>
      <c r="LHX213" s="856"/>
      <c r="LHY213" s="856"/>
      <c r="LHZ213" s="856"/>
      <c r="LIA213" s="856"/>
      <c r="LIB213" s="856"/>
      <c r="LIC213" s="856"/>
      <c r="LID213" s="856"/>
      <c r="LIE213" s="856"/>
      <c r="LIF213" s="856"/>
      <c r="LIG213" s="856"/>
      <c r="LIH213" s="856"/>
      <c r="LII213" s="856"/>
      <c r="LIJ213" s="856"/>
      <c r="LIK213" s="856"/>
      <c r="LIL213" s="856"/>
      <c r="LIM213" s="856"/>
      <c r="LIN213" s="856"/>
      <c r="LIO213" s="856"/>
      <c r="LIP213" s="856"/>
      <c r="LIQ213" s="856"/>
      <c r="LIR213" s="856"/>
      <c r="LIS213" s="856"/>
      <c r="LIT213" s="856"/>
      <c r="LIU213" s="856"/>
      <c r="LIV213" s="856"/>
      <c r="LIW213" s="856"/>
      <c r="LIX213" s="856"/>
      <c r="LIY213" s="856"/>
      <c r="LIZ213" s="856"/>
      <c r="LJA213" s="856"/>
      <c r="LJB213" s="856"/>
      <c r="LJC213" s="856"/>
      <c r="LJD213" s="856"/>
      <c r="LJE213" s="856"/>
      <c r="LJF213" s="856"/>
      <c r="LJG213" s="856"/>
      <c r="LJH213" s="856"/>
      <c r="LJI213" s="856"/>
      <c r="LJJ213" s="856"/>
      <c r="LJK213" s="856"/>
      <c r="LJL213" s="856"/>
      <c r="LJM213" s="856"/>
      <c r="LJN213" s="856"/>
      <c r="LJO213" s="856"/>
      <c r="LJP213" s="856"/>
      <c r="LJQ213" s="856"/>
      <c r="LJR213" s="856"/>
      <c r="LJS213" s="856"/>
      <c r="LJT213" s="856"/>
      <c r="LJU213" s="856"/>
      <c r="LJV213" s="856"/>
      <c r="LJW213" s="856"/>
      <c r="LJX213" s="856"/>
      <c r="LJY213" s="856"/>
      <c r="LJZ213" s="856"/>
      <c r="LKA213" s="856"/>
      <c r="LKB213" s="856"/>
      <c r="LKC213" s="856"/>
      <c r="LKD213" s="856"/>
      <c r="LKE213" s="856"/>
      <c r="LKF213" s="856"/>
      <c r="LKG213" s="856"/>
      <c r="LKH213" s="856"/>
      <c r="LKI213" s="856"/>
      <c r="LKJ213" s="856"/>
      <c r="LKK213" s="856"/>
      <c r="LKL213" s="856"/>
      <c r="LKM213" s="856"/>
      <c r="LKN213" s="856"/>
      <c r="LKO213" s="856"/>
      <c r="LKP213" s="856"/>
      <c r="LKQ213" s="856"/>
      <c r="LKR213" s="856"/>
      <c r="LKS213" s="856"/>
      <c r="LKT213" s="856"/>
      <c r="LKU213" s="856"/>
      <c r="LKV213" s="856"/>
      <c r="LKW213" s="856"/>
      <c r="LKX213" s="856"/>
      <c r="LKY213" s="856"/>
      <c r="LKZ213" s="856"/>
      <c r="LLA213" s="856"/>
      <c r="LLB213" s="856"/>
      <c r="LLC213" s="856"/>
      <c r="LLD213" s="856"/>
      <c r="LLE213" s="856"/>
      <c r="LLF213" s="856"/>
      <c r="LLG213" s="856"/>
      <c r="LLH213" s="856"/>
      <c r="LLI213" s="856"/>
      <c r="LLJ213" s="856"/>
      <c r="LLK213" s="856"/>
      <c r="LLL213" s="856"/>
      <c r="LLM213" s="856"/>
      <c r="LLN213" s="856"/>
      <c r="LLO213" s="856"/>
      <c r="LLP213" s="856"/>
      <c r="LLQ213" s="856"/>
      <c r="LLR213" s="856"/>
      <c r="LLS213" s="856"/>
      <c r="LLT213" s="856"/>
      <c r="LLU213" s="856"/>
      <c r="LLV213" s="856"/>
      <c r="LLW213" s="856"/>
      <c r="LLX213" s="856"/>
      <c r="LLY213" s="856"/>
      <c r="LLZ213" s="856"/>
      <c r="LMA213" s="856"/>
      <c r="LMB213" s="856"/>
      <c r="LMC213" s="856"/>
      <c r="LMD213" s="856"/>
      <c r="LME213" s="856"/>
      <c r="LMF213" s="856"/>
      <c r="LMG213" s="856"/>
      <c r="LMH213" s="856"/>
      <c r="LMI213" s="856"/>
      <c r="LMJ213" s="856"/>
      <c r="LMK213" s="856"/>
      <c r="LML213" s="856"/>
      <c r="LMM213" s="856"/>
      <c r="LMN213" s="856"/>
      <c r="LMO213" s="856"/>
      <c r="LMP213" s="856"/>
      <c r="LMQ213" s="856"/>
      <c r="LMR213" s="856"/>
      <c r="LMS213" s="856"/>
      <c r="LMT213" s="856"/>
      <c r="LMU213" s="856"/>
      <c r="LMV213" s="856"/>
      <c r="LMW213" s="856"/>
      <c r="LMX213" s="856"/>
      <c r="LMY213" s="856"/>
      <c r="LMZ213" s="856"/>
      <c r="LNA213" s="856"/>
      <c r="LNB213" s="856"/>
      <c r="LNC213" s="856"/>
      <c r="LND213" s="856"/>
      <c r="LNE213" s="856"/>
      <c r="LNF213" s="856"/>
      <c r="LNG213" s="856"/>
      <c r="LNH213" s="856"/>
      <c r="LNI213" s="856"/>
      <c r="LNJ213" s="856"/>
      <c r="LNK213" s="856"/>
      <c r="LNL213" s="856"/>
      <c r="LNM213" s="856"/>
      <c r="LNN213" s="856"/>
      <c r="LNO213" s="856"/>
      <c r="LNP213" s="856"/>
      <c r="LNQ213" s="856"/>
      <c r="LNR213" s="856"/>
      <c r="LNS213" s="856"/>
      <c r="LNT213" s="856"/>
      <c r="LNU213" s="856"/>
      <c r="LNV213" s="856"/>
      <c r="LNW213" s="856"/>
      <c r="LNX213" s="856"/>
      <c r="LNY213" s="856"/>
      <c r="LNZ213" s="856"/>
      <c r="LOA213" s="856"/>
      <c r="LOB213" s="856"/>
      <c r="LOC213" s="856"/>
      <c r="LOD213" s="856"/>
      <c r="LOE213" s="856"/>
      <c r="LOF213" s="856"/>
      <c r="LOG213" s="856"/>
      <c r="LOH213" s="856"/>
      <c r="LOI213" s="856"/>
      <c r="LOJ213" s="856"/>
      <c r="LOK213" s="856"/>
      <c r="LOL213" s="856"/>
      <c r="LOM213" s="856"/>
      <c r="LON213" s="856"/>
      <c r="LOO213" s="856"/>
      <c r="LOP213" s="856"/>
      <c r="LOQ213" s="856"/>
      <c r="LOR213" s="856"/>
      <c r="LOS213" s="856"/>
      <c r="LOT213" s="856"/>
      <c r="LOU213" s="856"/>
      <c r="LOV213" s="856"/>
      <c r="LOW213" s="856"/>
      <c r="LOX213" s="856"/>
      <c r="LOY213" s="856"/>
      <c r="LOZ213" s="856"/>
      <c r="LPA213" s="856"/>
      <c r="LPB213" s="856"/>
      <c r="LPC213" s="856"/>
      <c r="LPD213" s="856"/>
      <c r="LPE213" s="856"/>
      <c r="LPF213" s="856"/>
      <c r="LPG213" s="856"/>
      <c r="LPH213" s="856"/>
      <c r="LPI213" s="856"/>
      <c r="LPJ213" s="856"/>
      <c r="LPK213" s="856"/>
      <c r="LPL213" s="856"/>
      <c r="LPM213" s="856"/>
      <c r="LPN213" s="856"/>
      <c r="LPO213" s="856"/>
      <c r="LPP213" s="856"/>
      <c r="LPQ213" s="856"/>
      <c r="LPR213" s="856"/>
      <c r="LPS213" s="856"/>
      <c r="LPT213" s="856"/>
      <c r="LPU213" s="856"/>
      <c r="LPV213" s="856"/>
      <c r="LPW213" s="856"/>
      <c r="LPX213" s="856"/>
      <c r="LPY213" s="856"/>
      <c r="LPZ213" s="856"/>
      <c r="LQA213" s="856"/>
      <c r="LQB213" s="856"/>
      <c r="LQC213" s="856"/>
      <c r="LQD213" s="856"/>
      <c r="LQE213" s="856"/>
      <c r="LQF213" s="856"/>
      <c r="LQG213" s="856"/>
      <c r="LQH213" s="856"/>
      <c r="LQI213" s="856"/>
      <c r="LQJ213" s="856"/>
      <c r="LQK213" s="856"/>
      <c r="LQL213" s="856"/>
      <c r="LQM213" s="856"/>
      <c r="LQN213" s="856"/>
      <c r="LQO213" s="856"/>
      <c r="LQP213" s="856"/>
      <c r="LQQ213" s="856"/>
      <c r="LQR213" s="856"/>
      <c r="LQS213" s="856"/>
      <c r="LQT213" s="856"/>
      <c r="LQU213" s="856"/>
      <c r="LQV213" s="856"/>
      <c r="LQW213" s="856"/>
      <c r="LQX213" s="856"/>
      <c r="LQY213" s="856"/>
      <c r="LQZ213" s="856"/>
      <c r="LRA213" s="856"/>
      <c r="LRB213" s="856"/>
      <c r="LRC213" s="856"/>
      <c r="LRD213" s="856"/>
      <c r="LRE213" s="856"/>
      <c r="LRF213" s="856"/>
      <c r="LRG213" s="856"/>
      <c r="LRH213" s="856"/>
      <c r="LRI213" s="856"/>
      <c r="LRJ213" s="856"/>
      <c r="LRK213" s="856"/>
      <c r="LRL213" s="856"/>
      <c r="LRM213" s="856"/>
      <c r="LRN213" s="856"/>
      <c r="LRO213" s="856"/>
      <c r="LRP213" s="856"/>
      <c r="LRQ213" s="856"/>
      <c r="LRR213" s="856"/>
      <c r="LRS213" s="856"/>
      <c r="LRT213" s="856"/>
      <c r="LRU213" s="856"/>
      <c r="LRV213" s="856"/>
      <c r="LRW213" s="856"/>
      <c r="LRX213" s="856"/>
      <c r="LRY213" s="856"/>
      <c r="LRZ213" s="856"/>
      <c r="LSA213" s="856"/>
      <c r="LSB213" s="856"/>
      <c r="LSC213" s="856"/>
      <c r="LSD213" s="856"/>
      <c r="LSE213" s="856"/>
      <c r="LSF213" s="856"/>
      <c r="LSG213" s="856"/>
      <c r="LSH213" s="856"/>
      <c r="LSI213" s="856"/>
      <c r="LSJ213" s="856"/>
      <c r="LSK213" s="856"/>
      <c r="LSL213" s="856"/>
      <c r="LSM213" s="856"/>
      <c r="LSN213" s="856"/>
      <c r="LSO213" s="856"/>
      <c r="LSP213" s="856"/>
      <c r="LSQ213" s="856"/>
      <c r="LSR213" s="856"/>
      <c r="LSS213" s="856"/>
      <c r="LST213" s="856"/>
      <c r="LSU213" s="856"/>
      <c r="LSV213" s="856"/>
      <c r="LSW213" s="856"/>
      <c r="LSX213" s="856"/>
      <c r="LSY213" s="856"/>
      <c r="LSZ213" s="856"/>
      <c r="LTA213" s="856"/>
      <c r="LTB213" s="856"/>
      <c r="LTC213" s="856"/>
      <c r="LTD213" s="856"/>
      <c r="LTE213" s="856"/>
      <c r="LTF213" s="856"/>
      <c r="LTG213" s="856"/>
      <c r="LTH213" s="856"/>
      <c r="LTI213" s="856"/>
      <c r="LTJ213" s="856"/>
      <c r="LTK213" s="856"/>
      <c r="LTL213" s="856"/>
      <c r="LTM213" s="856"/>
      <c r="LTN213" s="856"/>
      <c r="LTO213" s="856"/>
      <c r="LTP213" s="856"/>
      <c r="LTQ213" s="856"/>
      <c r="LTR213" s="856"/>
      <c r="LTS213" s="856"/>
      <c r="LTT213" s="856"/>
      <c r="LTU213" s="856"/>
      <c r="LTV213" s="856"/>
      <c r="LTW213" s="856"/>
      <c r="LTX213" s="856"/>
      <c r="LTY213" s="856"/>
      <c r="LTZ213" s="856"/>
      <c r="LUA213" s="856"/>
      <c r="LUB213" s="856"/>
      <c r="LUC213" s="856"/>
      <c r="LUD213" s="856"/>
      <c r="LUE213" s="856"/>
      <c r="LUF213" s="856"/>
      <c r="LUG213" s="856"/>
      <c r="LUH213" s="856"/>
      <c r="LUI213" s="856"/>
      <c r="LUJ213" s="856"/>
      <c r="LUK213" s="856"/>
      <c r="LUL213" s="856"/>
      <c r="LUM213" s="856"/>
      <c r="LUN213" s="856"/>
      <c r="LUO213" s="856"/>
      <c r="LUP213" s="856"/>
      <c r="LUQ213" s="856"/>
      <c r="LUR213" s="856"/>
      <c r="LUS213" s="856"/>
      <c r="LUT213" s="856"/>
      <c r="LUU213" s="856"/>
      <c r="LUV213" s="856"/>
      <c r="LUW213" s="856"/>
      <c r="LUX213" s="856"/>
      <c r="LUY213" s="856"/>
      <c r="LUZ213" s="856"/>
      <c r="LVA213" s="856"/>
      <c r="LVB213" s="856"/>
      <c r="LVC213" s="856"/>
      <c r="LVD213" s="856"/>
      <c r="LVE213" s="856"/>
      <c r="LVF213" s="856"/>
      <c r="LVG213" s="856"/>
      <c r="LVH213" s="856"/>
      <c r="LVI213" s="856"/>
      <c r="LVJ213" s="856"/>
      <c r="LVK213" s="856"/>
      <c r="LVL213" s="856"/>
      <c r="LVM213" s="856"/>
      <c r="LVN213" s="856"/>
      <c r="LVO213" s="856"/>
      <c r="LVP213" s="856"/>
      <c r="LVQ213" s="856"/>
      <c r="LVR213" s="856"/>
      <c r="LVS213" s="856"/>
      <c r="LVT213" s="856"/>
      <c r="LVU213" s="856"/>
      <c r="LVV213" s="856"/>
      <c r="LVW213" s="856"/>
      <c r="LVX213" s="856"/>
      <c r="LVY213" s="856"/>
      <c r="LVZ213" s="856"/>
      <c r="LWA213" s="856"/>
      <c r="LWB213" s="856"/>
      <c r="LWC213" s="856"/>
      <c r="LWD213" s="856"/>
      <c r="LWE213" s="856"/>
      <c r="LWF213" s="856"/>
      <c r="LWG213" s="856"/>
      <c r="LWH213" s="856"/>
      <c r="LWI213" s="856"/>
      <c r="LWJ213" s="856"/>
      <c r="LWK213" s="856"/>
      <c r="LWL213" s="856"/>
      <c r="LWM213" s="856"/>
      <c r="LWN213" s="856"/>
      <c r="LWO213" s="856"/>
      <c r="LWP213" s="856"/>
      <c r="LWQ213" s="856"/>
      <c r="LWR213" s="856"/>
      <c r="LWS213" s="856"/>
      <c r="LWT213" s="856"/>
      <c r="LWU213" s="856"/>
      <c r="LWV213" s="856"/>
      <c r="LWW213" s="856"/>
      <c r="LWX213" s="856"/>
      <c r="LWY213" s="856"/>
      <c r="LWZ213" s="856"/>
      <c r="LXA213" s="856"/>
      <c r="LXB213" s="856"/>
      <c r="LXC213" s="856"/>
      <c r="LXD213" s="856"/>
      <c r="LXE213" s="856"/>
      <c r="LXF213" s="856"/>
      <c r="LXG213" s="856"/>
      <c r="LXH213" s="856"/>
      <c r="LXI213" s="856"/>
      <c r="LXJ213" s="856"/>
      <c r="LXK213" s="856"/>
      <c r="LXL213" s="856"/>
      <c r="LXM213" s="856"/>
      <c r="LXN213" s="856"/>
      <c r="LXO213" s="856"/>
      <c r="LXP213" s="856"/>
      <c r="LXQ213" s="856"/>
      <c r="LXR213" s="856"/>
      <c r="LXS213" s="856"/>
      <c r="LXT213" s="856"/>
      <c r="LXU213" s="856"/>
      <c r="LXV213" s="856"/>
      <c r="LXW213" s="856"/>
      <c r="LXX213" s="856"/>
      <c r="LXY213" s="856"/>
      <c r="LXZ213" s="856"/>
      <c r="LYA213" s="856"/>
      <c r="LYB213" s="856"/>
      <c r="LYC213" s="856"/>
      <c r="LYD213" s="856"/>
      <c r="LYE213" s="856"/>
      <c r="LYF213" s="856"/>
      <c r="LYG213" s="856"/>
      <c r="LYH213" s="856"/>
      <c r="LYI213" s="856"/>
      <c r="LYJ213" s="856"/>
      <c r="LYK213" s="856"/>
      <c r="LYL213" s="856"/>
      <c r="LYM213" s="856"/>
      <c r="LYN213" s="856"/>
      <c r="LYO213" s="856"/>
      <c r="LYP213" s="856"/>
      <c r="LYQ213" s="856"/>
      <c r="LYR213" s="856"/>
      <c r="LYS213" s="856"/>
      <c r="LYT213" s="856"/>
      <c r="LYU213" s="856"/>
      <c r="LYV213" s="856"/>
      <c r="LYW213" s="856"/>
      <c r="LYX213" s="856"/>
      <c r="LYY213" s="856"/>
      <c r="LYZ213" s="856"/>
      <c r="LZA213" s="856"/>
      <c r="LZB213" s="856"/>
      <c r="LZC213" s="856"/>
      <c r="LZD213" s="856"/>
      <c r="LZE213" s="856"/>
      <c r="LZF213" s="856"/>
      <c r="LZG213" s="856"/>
      <c r="LZH213" s="856"/>
      <c r="LZI213" s="856"/>
      <c r="LZJ213" s="856"/>
      <c r="LZK213" s="856"/>
      <c r="LZL213" s="856"/>
      <c r="LZM213" s="856"/>
      <c r="LZN213" s="856"/>
      <c r="LZO213" s="856"/>
      <c r="LZP213" s="856"/>
      <c r="LZQ213" s="856"/>
      <c r="LZR213" s="856"/>
      <c r="LZS213" s="856"/>
      <c r="LZT213" s="856"/>
      <c r="LZU213" s="856"/>
      <c r="LZV213" s="856"/>
      <c r="LZW213" s="856"/>
      <c r="LZX213" s="856"/>
      <c r="LZY213" s="856"/>
      <c r="LZZ213" s="856"/>
      <c r="MAA213" s="856"/>
      <c r="MAB213" s="856"/>
      <c r="MAC213" s="856"/>
      <c r="MAD213" s="856"/>
      <c r="MAE213" s="856"/>
      <c r="MAF213" s="856"/>
      <c r="MAG213" s="856"/>
      <c r="MAH213" s="856"/>
      <c r="MAI213" s="856"/>
      <c r="MAJ213" s="856"/>
      <c r="MAK213" s="856"/>
      <c r="MAL213" s="856"/>
      <c r="MAM213" s="856"/>
      <c r="MAN213" s="856"/>
      <c r="MAO213" s="856"/>
      <c r="MAP213" s="856"/>
      <c r="MAQ213" s="856"/>
      <c r="MAR213" s="856"/>
      <c r="MAS213" s="856"/>
      <c r="MAT213" s="856"/>
      <c r="MAU213" s="856"/>
      <c r="MAV213" s="856"/>
      <c r="MAW213" s="856"/>
      <c r="MAX213" s="856"/>
      <c r="MAY213" s="856"/>
      <c r="MAZ213" s="856"/>
      <c r="MBA213" s="856"/>
      <c r="MBB213" s="856"/>
      <c r="MBC213" s="856"/>
      <c r="MBD213" s="856"/>
      <c r="MBE213" s="856"/>
      <c r="MBF213" s="856"/>
      <c r="MBG213" s="856"/>
      <c r="MBH213" s="856"/>
      <c r="MBI213" s="856"/>
      <c r="MBJ213" s="856"/>
      <c r="MBK213" s="856"/>
      <c r="MBL213" s="856"/>
      <c r="MBM213" s="856"/>
      <c r="MBN213" s="856"/>
      <c r="MBO213" s="856"/>
      <c r="MBP213" s="856"/>
      <c r="MBQ213" s="856"/>
      <c r="MBR213" s="856"/>
      <c r="MBS213" s="856"/>
      <c r="MBT213" s="856"/>
      <c r="MBU213" s="856"/>
      <c r="MBV213" s="856"/>
      <c r="MBW213" s="856"/>
      <c r="MBX213" s="856"/>
      <c r="MBY213" s="856"/>
      <c r="MBZ213" s="856"/>
      <c r="MCA213" s="856"/>
      <c r="MCB213" s="856"/>
      <c r="MCC213" s="856"/>
      <c r="MCD213" s="856"/>
      <c r="MCE213" s="856"/>
      <c r="MCF213" s="856"/>
      <c r="MCG213" s="856"/>
      <c r="MCH213" s="856"/>
      <c r="MCI213" s="856"/>
      <c r="MCJ213" s="856"/>
      <c r="MCK213" s="856"/>
      <c r="MCL213" s="856"/>
      <c r="MCM213" s="856"/>
      <c r="MCN213" s="856"/>
      <c r="MCO213" s="856"/>
      <c r="MCP213" s="856"/>
      <c r="MCQ213" s="856"/>
      <c r="MCR213" s="856"/>
      <c r="MCS213" s="856"/>
      <c r="MCT213" s="856"/>
      <c r="MCU213" s="856"/>
      <c r="MCV213" s="856"/>
      <c r="MCW213" s="856"/>
      <c r="MCX213" s="856"/>
      <c r="MCY213" s="856"/>
      <c r="MCZ213" s="856"/>
      <c r="MDA213" s="856"/>
      <c r="MDB213" s="856"/>
      <c r="MDC213" s="856"/>
      <c r="MDD213" s="856"/>
      <c r="MDE213" s="856"/>
      <c r="MDF213" s="856"/>
      <c r="MDG213" s="856"/>
      <c r="MDH213" s="856"/>
      <c r="MDI213" s="856"/>
      <c r="MDJ213" s="856"/>
      <c r="MDK213" s="856"/>
      <c r="MDL213" s="856"/>
      <c r="MDM213" s="856"/>
      <c r="MDN213" s="856"/>
      <c r="MDO213" s="856"/>
      <c r="MDP213" s="856"/>
      <c r="MDQ213" s="856"/>
      <c r="MDR213" s="856"/>
      <c r="MDS213" s="856"/>
      <c r="MDT213" s="856"/>
      <c r="MDU213" s="856"/>
      <c r="MDV213" s="856"/>
      <c r="MDW213" s="856"/>
      <c r="MDX213" s="856"/>
      <c r="MDY213" s="856"/>
      <c r="MDZ213" s="856"/>
      <c r="MEA213" s="856"/>
      <c r="MEB213" s="856"/>
      <c r="MEC213" s="856"/>
      <c r="MED213" s="856"/>
      <c r="MEE213" s="856"/>
      <c r="MEF213" s="856"/>
      <c r="MEG213" s="856"/>
      <c r="MEH213" s="856"/>
      <c r="MEI213" s="856"/>
      <c r="MEJ213" s="856"/>
      <c r="MEK213" s="856"/>
      <c r="MEL213" s="856"/>
      <c r="MEM213" s="856"/>
      <c r="MEN213" s="856"/>
      <c r="MEO213" s="856"/>
      <c r="MEP213" s="856"/>
      <c r="MEQ213" s="856"/>
      <c r="MER213" s="856"/>
      <c r="MES213" s="856"/>
      <c r="MET213" s="856"/>
      <c r="MEU213" s="856"/>
      <c r="MEV213" s="856"/>
      <c r="MEW213" s="856"/>
      <c r="MEX213" s="856"/>
      <c r="MEY213" s="856"/>
      <c r="MEZ213" s="856"/>
      <c r="MFA213" s="856"/>
      <c r="MFB213" s="856"/>
      <c r="MFC213" s="856"/>
      <c r="MFD213" s="856"/>
      <c r="MFE213" s="856"/>
      <c r="MFF213" s="856"/>
      <c r="MFG213" s="856"/>
      <c r="MFH213" s="856"/>
      <c r="MFI213" s="856"/>
      <c r="MFJ213" s="856"/>
      <c r="MFK213" s="856"/>
      <c r="MFL213" s="856"/>
      <c r="MFM213" s="856"/>
      <c r="MFN213" s="856"/>
      <c r="MFO213" s="856"/>
      <c r="MFP213" s="856"/>
      <c r="MFQ213" s="856"/>
      <c r="MFR213" s="856"/>
      <c r="MFS213" s="856"/>
      <c r="MFT213" s="856"/>
      <c r="MFU213" s="856"/>
      <c r="MFV213" s="856"/>
      <c r="MFW213" s="856"/>
      <c r="MFX213" s="856"/>
      <c r="MFY213" s="856"/>
      <c r="MFZ213" s="856"/>
      <c r="MGA213" s="856"/>
      <c r="MGB213" s="856"/>
      <c r="MGC213" s="856"/>
      <c r="MGD213" s="856"/>
      <c r="MGE213" s="856"/>
      <c r="MGF213" s="856"/>
      <c r="MGG213" s="856"/>
      <c r="MGH213" s="856"/>
      <c r="MGI213" s="856"/>
      <c r="MGJ213" s="856"/>
      <c r="MGK213" s="856"/>
      <c r="MGL213" s="856"/>
      <c r="MGM213" s="856"/>
      <c r="MGN213" s="856"/>
      <c r="MGO213" s="856"/>
      <c r="MGP213" s="856"/>
      <c r="MGQ213" s="856"/>
      <c r="MGR213" s="856"/>
      <c r="MGS213" s="856"/>
      <c r="MGT213" s="856"/>
      <c r="MGU213" s="856"/>
      <c r="MGV213" s="856"/>
      <c r="MGW213" s="856"/>
      <c r="MGX213" s="856"/>
      <c r="MGY213" s="856"/>
      <c r="MGZ213" s="856"/>
      <c r="MHA213" s="856"/>
      <c r="MHB213" s="856"/>
      <c r="MHC213" s="856"/>
      <c r="MHD213" s="856"/>
      <c r="MHE213" s="856"/>
      <c r="MHF213" s="856"/>
      <c r="MHG213" s="856"/>
      <c r="MHH213" s="856"/>
      <c r="MHI213" s="856"/>
      <c r="MHJ213" s="856"/>
      <c r="MHK213" s="856"/>
      <c r="MHL213" s="856"/>
      <c r="MHM213" s="856"/>
      <c r="MHN213" s="856"/>
      <c r="MHO213" s="856"/>
      <c r="MHP213" s="856"/>
      <c r="MHQ213" s="856"/>
      <c r="MHR213" s="856"/>
      <c r="MHS213" s="856"/>
      <c r="MHT213" s="856"/>
      <c r="MHU213" s="856"/>
      <c r="MHV213" s="856"/>
      <c r="MHW213" s="856"/>
      <c r="MHX213" s="856"/>
      <c r="MHY213" s="856"/>
      <c r="MHZ213" s="856"/>
      <c r="MIA213" s="856"/>
      <c r="MIB213" s="856"/>
      <c r="MIC213" s="856"/>
      <c r="MID213" s="856"/>
      <c r="MIE213" s="856"/>
      <c r="MIF213" s="856"/>
      <c r="MIG213" s="856"/>
      <c r="MIH213" s="856"/>
      <c r="MII213" s="856"/>
      <c r="MIJ213" s="856"/>
      <c r="MIK213" s="856"/>
      <c r="MIL213" s="856"/>
      <c r="MIM213" s="856"/>
      <c r="MIN213" s="856"/>
      <c r="MIO213" s="856"/>
      <c r="MIP213" s="856"/>
      <c r="MIQ213" s="856"/>
      <c r="MIR213" s="856"/>
      <c r="MIS213" s="856"/>
      <c r="MIT213" s="856"/>
      <c r="MIU213" s="856"/>
      <c r="MIV213" s="856"/>
      <c r="MIW213" s="856"/>
      <c r="MIX213" s="856"/>
      <c r="MIY213" s="856"/>
      <c r="MIZ213" s="856"/>
      <c r="MJA213" s="856"/>
      <c r="MJB213" s="856"/>
      <c r="MJC213" s="856"/>
      <c r="MJD213" s="856"/>
      <c r="MJE213" s="856"/>
      <c r="MJF213" s="856"/>
      <c r="MJG213" s="856"/>
      <c r="MJH213" s="856"/>
      <c r="MJI213" s="856"/>
      <c r="MJJ213" s="856"/>
      <c r="MJK213" s="856"/>
      <c r="MJL213" s="856"/>
      <c r="MJM213" s="856"/>
      <c r="MJN213" s="856"/>
      <c r="MJO213" s="856"/>
      <c r="MJP213" s="856"/>
      <c r="MJQ213" s="856"/>
      <c r="MJR213" s="856"/>
      <c r="MJS213" s="856"/>
      <c r="MJT213" s="856"/>
      <c r="MJU213" s="856"/>
      <c r="MJV213" s="856"/>
      <c r="MJW213" s="856"/>
      <c r="MJX213" s="856"/>
      <c r="MJY213" s="856"/>
      <c r="MJZ213" s="856"/>
      <c r="MKA213" s="856"/>
      <c r="MKB213" s="856"/>
      <c r="MKC213" s="856"/>
      <c r="MKD213" s="856"/>
      <c r="MKE213" s="856"/>
      <c r="MKF213" s="856"/>
      <c r="MKG213" s="856"/>
      <c r="MKH213" s="856"/>
      <c r="MKI213" s="856"/>
      <c r="MKJ213" s="856"/>
      <c r="MKK213" s="856"/>
      <c r="MKL213" s="856"/>
      <c r="MKM213" s="856"/>
      <c r="MKN213" s="856"/>
      <c r="MKO213" s="856"/>
      <c r="MKP213" s="856"/>
      <c r="MKQ213" s="856"/>
      <c r="MKR213" s="856"/>
      <c r="MKS213" s="856"/>
      <c r="MKT213" s="856"/>
      <c r="MKU213" s="856"/>
      <c r="MKV213" s="856"/>
      <c r="MKW213" s="856"/>
      <c r="MKX213" s="856"/>
      <c r="MKY213" s="856"/>
      <c r="MKZ213" s="856"/>
      <c r="MLA213" s="856"/>
      <c r="MLB213" s="856"/>
      <c r="MLC213" s="856"/>
      <c r="MLD213" s="856"/>
      <c r="MLE213" s="856"/>
      <c r="MLF213" s="856"/>
      <c r="MLG213" s="856"/>
      <c r="MLH213" s="856"/>
      <c r="MLI213" s="856"/>
      <c r="MLJ213" s="856"/>
      <c r="MLK213" s="856"/>
      <c r="MLL213" s="856"/>
      <c r="MLM213" s="856"/>
      <c r="MLN213" s="856"/>
      <c r="MLO213" s="856"/>
      <c r="MLP213" s="856"/>
      <c r="MLQ213" s="856"/>
      <c r="MLR213" s="856"/>
      <c r="MLS213" s="856"/>
      <c r="MLT213" s="856"/>
      <c r="MLU213" s="856"/>
      <c r="MLV213" s="856"/>
      <c r="MLW213" s="856"/>
      <c r="MLX213" s="856"/>
      <c r="MLY213" s="856"/>
      <c r="MLZ213" s="856"/>
      <c r="MMA213" s="856"/>
      <c r="MMB213" s="856"/>
      <c r="MMC213" s="856"/>
      <c r="MMD213" s="856"/>
      <c r="MME213" s="856"/>
      <c r="MMF213" s="856"/>
      <c r="MMG213" s="856"/>
      <c r="MMH213" s="856"/>
      <c r="MMI213" s="856"/>
      <c r="MMJ213" s="856"/>
      <c r="MMK213" s="856"/>
      <c r="MML213" s="856"/>
      <c r="MMM213" s="856"/>
      <c r="MMN213" s="856"/>
      <c r="MMO213" s="856"/>
      <c r="MMP213" s="856"/>
      <c r="MMQ213" s="856"/>
      <c r="MMR213" s="856"/>
      <c r="MMS213" s="856"/>
      <c r="MMT213" s="856"/>
      <c r="MMU213" s="856"/>
      <c r="MMV213" s="856"/>
      <c r="MMW213" s="856"/>
      <c r="MMX213" s="856"/>
      <c r="MMY213" s="856"/>
      <c r="MMZ213" s="856"/>
      <c r="MNA213" s="856"/>
      <c r="MNB213" s="856"/>
      <c r="MNC213" s="856"/>
      <c r="MND213" s="856"/>
      <c r="MNE213" s="856"/>
      <c r="MNF213" s="856"/>
      <c r="MNG213" s="856"/>
      <c r="MNH213" s="856"/>
      <c r="MNI213" s="856"/>
      <c r="MNJ213" s="856"/>
      <c r="MNK213" s="856"/>
      <c r="MNL213" s="856"/>
      <c r="MNM213" s="856"/>
      <c r="MNN213" s="856"/>
      <c r="MNO213" s="856"/>
      <c r="MNP213" s="856"/>
      <c r="MNQ213" s="856"/>
      <c r="MNR213" s="856"/>
      <c r="MNS213" s="856"/>
      <c r="MNT213" s="856"/>
      <c r="MNU213" s="856"/>
      <c r="MNV213" s="856"/>
      <c r="MNW213" s="856"/>
      <c r="MNX213" s="856"/>
      <c r="MNY213" s="856"/>
      <c r="MNZ213" s="856"/>
      <c r="MOA213" s="856"/>
      <c r="MOB213" s="856"/>
      <c r="MOC213" s="856"/>
      <c r="MOD213" s="856"/>
      <c r="MOE213" s="856"/>
      <c r="MOF213" s="856"/>
      <c r="MOG213" s="856"/>
      <c r="MOH213" s="856"/>
      <c r="MOI213" s="856"/>
      <c r="MOJ213" s="856"/>
      <c r="MOK213" s="856"/>
      <c r="MOL213" s="856"/>
      <c r="MOM213" s="856"/>
      <c r="MON213" s="856"/>
      <c r="MOO213" s="856"/>
      <c r="MOP213" s="856"/>
      <c r="MOQ213" s="856"/>
      <c r="MOR213" s="856"/>
      <c r="MOS213" s="856"/>
      <c r="MOT213" s="856"/>
      <c r="MOU213" s="856"/>
      <c r="MOV213" s="856"/>
      <c r="MOW213" s="856"/>
      <c r="MOX213" s="856"/>
      <c r="MOY213" s="856"/>
      <c r="MOZ213" s="856"/>
      <c r="MPA213" s="856"/>
      <c r="MPB213" s="856"/>
      <c r="MPC213" s="856"/>
      <c r="MPD213" s="856"/>
      <c r="MPE213" s="856"/>
      <c r="MPF213" s="856"/>
      <c r="MPG213" s="856"/>
      <c r="MPH213" s="856"/>
      <c r="MPI213" s="856"/>
      <c r="MPJ213" s="856"/>
      <c r="MPK213" s="856"/>
      <c r="MPL213" s="856"/>
      <c r="MPM213" s="856"/>
      <c r="MPN213" s="856"/>
      <c r="MPO213" s="856"/>
      <c r="MPP213" s="856"/>
      <c r="MPQ213" s="856"/>
      <c r="MPR213" s="856"/>
      <c r="MPS213" s="856"/>
      <c r="MPT213" s="856"/>
      <c r="MPU213" s="856"/>
      <c r="MPV213" s="856"/>
      <c r="MPW213" s="856"/>
      <c r="MPX213" s="856"/>
      <c r="MPY213" s="856"/>
      <c r="MPZ213" s="856"/>
      <c r="MQA213" s="856"/>
      <c r="MQB213" s="856"/>
      <c r="MQC213" s="856"/>
      <c r="MQD213" s="856"/>
      <c r="MQE213" s="856"/>
      <c r="MQF213" s="856"/>
      <c r="MQG213" s="856"/>
      <c r="MQH213" s="856"/>
      <c r="MQI213" s="856"/>
      <c r="MQJ213" s="856"/>
      <c r="MQK213" s="856"/>
      <c r="MQL213" s="856"/>
      <c r="MQM213" s="856"/>
      <c r="MQN213" s="856"/>
      <c r="MQO213" s="856"/>
      <c r="MQP213" s="856"/>
      <c r="MQQ213" s="856"/>
      <c r="MQR213" s="856"/>
      <c r="MQS213" s="856"/>
      <c r="MQT213" s="856"/>
      <c r="MQU213" s="856"/>
      <c r="MQV213" s="856"/>
      <c r="MQW213" s="856"/>
      <c r="MQX213" s="856"/>
      <c r="MQY213" s="856"/>
      <c r="MQZ213" s="856"/>
      <c r="MRA213" s="856"/>
      <c r="MRB213" s="856"/>
      <c r="MRC213" s="856"/>
      <c r="MRD213" s="856"/>
      <c r="MRE213" s="856"/>
      <c r="MRF213" s="856"/>
      <c r="MRG213" s="856"/>
      <c r="MRH213" s="856"/>
      <c r="MRI213" s="856"/>
      <c r="MRJ213" s="856"/>
      <c r="MRK213" s="856"/>
      <c r="MRL213" s="856"/>
      <c r="MRM213" s="856"/>
      <c r="MRN213" s="856"/>
      <c r="MRO213" s="856"/>
      <c r="MRP213" s="856"/>
      <c r="MRQ213" s="856"/>
      <c r="MRR213" s="856"/>
      <c r="MRS213" s="856"/>
      <c r="MRT213" s="856"/>
      <c r="MRU213" s="856"/>
      <c r="MRV213" s="856"/>
      <c r="MRW213" s="856"/>
      <c r="MRX213" s="856"/>
      <c r="MRY213" s="856"/>
      <c r="MRZ213" s="856"/>
      <c r="MSA213" s="856"/>
      <c r="MSB213" s="856"/>
      <c r="MSC213" s="856"/>
      <c r="MSD213" s="856"/>
      <c r="MSE213" s="856"/>
      <c r="MSF213" s="856"/>
      <c r="MSG213" s="856"/>
      <c r="MSH213" s="856"/>
      <c r="MSI213" s="856"/>
      <c r="MSJ213" s="856"/>
      <c r="MSK213" s="856"/>
      <c r="MSL213" s="856"/>
      <c r="MSM213" s="856"/>
      <c r="MSN213" s="856"/>
      <c r="MSO213" s="856"/>
      <c r="MSP213" s="856"/>
      <c r="MSQ213" s="856"/>
      <c r="MSR213" s="856"/>
      <c r="MSS213" s="856"/>
      <c r="MST213" s="856"/>
      <c r="MSU213" s="856"/>
      <c r="MSV213" s="856"/>
      <c r="MSW213" s="856"/>
      <c r="MSX213" s="856"/>
      <c r="MSY213" s="856"/>
      <c r="MSZ213" s="856"/>
      <c r="MTA213" s="856"/>
      <c r="MTB213" s="856"/>
      <c r="MTC213" s="856"/>
      <c r="MTD213" s="856"/>
      <c r="MTE213" s="856"/>
      <c r="MTF213" s="856"/>
      <c r="MTG213" s="856"/>
      <c r="MTH213" s="856"/>
      <c r="MTI213" s="856"/>
      <c r="MTJ213" s="856"/>
      <c r="MTK213" s="856"/>
      <c r="MTL213" s="856"/>
      <c r="MTM213" s="856"/>
      <c r="MTN213" s="856"/>
      <c r="MTO213" s="856"/>
      <c r="MTP213" s="856"/>
      <c r="MTQ213" s="856"/>
      <c r="MTR213" s="856"/>
      <c r="MTS213" s="856"/>
      <c r="MTT213" s="856"/>
      <c r="MTU213" s="856"/>
      <c r="MTV213" s="856"/>
      <c r="MTW213" s="856"/>
      <c r="MTX213" s="856"/>
      <c r="MTY213" s="856"/>
      <c r="MTZ213" s="856"/>
      <c r="MUA213" s="856"/>
      <c r="MUB213" s="856"/>
      <c r="MUC213" s="856"/>
      <c r="MUD213" s="856"/>
      <c r="MUE213" s="856"/>
      <c r="MUF213" s="856"/>
      <c r="MUG213" s="856"/>
      <c r="MUH213" s="856"/>
      <c r="MUI213" s="856"/>
      <c r="MUJ213" s="856"/>
      <c r="MUK213" s="856"/>
      <c r="MUL213" s="856"/>
      <c r="MUM213" s="856"/>
      <c r="MUN213" s="856"/>
      <c r="MUO213" s="856"/>
      <c r="MUP213" s="856"/>
      <c r="MUQ213" s="856"/>
      <c r="MUR213" s="856"/>
      <c r="MUS213" s="856"/>
      <c r="MUT213" s="856"/>
      <c r="MUU213" s="856"/>
      <c r="MUV213" s="856"/>
      <c r="MUW213" s="856"/>
      <c r="MUX213" s="856"/>
      <c r="MUY213" s="856"/>
      <c r="MUZ213" s="856"/>
      <c r="MVA213" s="856"/>
      <c r="MVB213" s="856"/>
      <c r="MVC213" s="856"/>
      <c r="MVD213" s="856"/>
      <c r="MVE213" s="856"/>
      <c r="MVF213" s="856"/>
      <c r="MVG213" s="856"/>
      <c r="MVH213" s="856"/>
      <c r="MVI213" s="856"/>
      <c r="MVJ213" s="856"/>
      <c r="MVK213" s="856"/>
      <c r="MVL213" s="856"/>
      <c r="MVM213" s="856"/>
      <c r="MVN213" s="856"/>
      <c r="MVO213" s="856"/>
      <c r="MVP213" s="856"/>
      <c r="MVQ213" s="856"/>
      <c r="MVR213" s="856"/>
      <c r="MVS213" s="856"/>
      <c r="MVT213" s="856"/>
      <c r="MVU213" s="856"/>
      <c r="MVV213" s="856"/>
      <c r="MVW213" s="856"/>
      <c r="MVX213" s="856"/>
      <c r="MVY213" s="856"/>
      <c r="MVZ213" s="856"/>
      <c r="MWA213" s="856"/>
      <c r="MWB213" s="856"/>
      <c r="MWC213" s="856"/>
      <c r="MWD213" s="856"/>
      <c r="MWE213" s="856"/>
      <c r="MWF213" s="856"/>
      <c r="MWG213" s="856"/>
      <c r="MWH213" s="856"/>
      <c r="MWI213" s="856"/>
      <c r="MWJ213" s="856"/>
      <c r="MWK213" s="856"/>
      <c r="MWL213" s="856"/>
      <c r="MWM213" s="856"/>
      <c r="MWN213" s="856"/>
      <c r="MWO213" s="856"/>
      <c r="MWP213" s="856"/>
      <c r="MWQ213" s="856"/>
      <c r="MWR213" s="856"/>
      <c r="MWS213" s="856"/>
      <c r="MWT213" s="856"/>
      <c r="MWU213" s="856"/>
      <c r="MWV213" s="856"/>
      <c r="MWW213" s="856"/>
      <c r="MWX213" s="856"/>
      <c r="MWY213" s="856"/>
      <c r="MWZ213" s="856"/>
      <c r="MXA213" s="856"/>
      <c r="MXB213" s="856"/>
      <c r="MXC213" s="856"/>
      <c r="MXD213" s="856"/>
      <c r="MXE213" s="856"/>
      <c r="MXF213" s="856"/>
      <c r="MXG213" s="856"/>
      <c r="MXH213" s="856"/>
      <c r="MXI213" s="856"/>
      <c r="MXJ213" s="856"/>
      <c r="MXK213" s="856"/>
      <c r="MXL213" s="856"/>
      <c r="MXM213" s="856"/>
      <c r="MXN213" s="856"/>
      <c r="MXO213" s="856"/>
      <c r="MXP213" s="856"/>
      <c r="MXQ213" s="856"/>
      <c r="MXR213" s="856"/>
      <c r="MXS213" s="856"/>
      <c r="MXT213" s="856"/>
      <c r="MXU213" s="856"/>
      <c r="MXV213" s="856"/>
      <c r="MXW213" s="856"/>
      <c r="MXX213" s="856"/>
      <c r="MXY213" s="856"/>
      <c r="MXZ213" s="856"/>
      <c r="MYA213" s="856"/>
      <c r="MYB213" s="856"/>
      <c r="MYC213" s="856"/>
      <c r="MYD213" s="856"/>
      <c r="MYE213" s="856"/>
      <c r="MYF213" s="856"/>
      <c r="MYG213" s="856"/>
      <c r="MYH213" s="856"/>
      <c r="MYI213" s="856"/>
      <c r="MYJ213" s="856"/>
      <c r="MYK213" s="856"/>
      <c r="MYL213" s="856"/>
      <c r="MYM213" s="856"/>
      <c r="MYN213" s="856"/>
      <c r="MYO213" s="856"/>
      <c r="MYP213" s="856"/>
      <c r="MYQ213" s="856"/>
      <c r="MYR213" s="856"/>
      <c r="MYS213" s="856"/>
      <c r="MYT213" s="856"/>
      <c r="MYU213" s="856"/>
      <c r="MYV213" s="856"/>
      <c r="MYW213" s="856"/>
      <c r="MYX213" s="856"/>
      <c r="MYY213" s="856"/>
      <c r="MYZ213" s="856"/>
      <c r="MZA213" s="856"/>
      <c r="MZB213" s="856"/>
      <c r="MZC213" s="856"/>
      <c r="MZD213" s="856"/>
      <c r="MZE213" s="856"/>
      <c r="MZF213" s="856"/>
      <c r="MZG213" s="856"/>
      <c r="MZH213" s="856"/>
      <c r="MZI213" s="856"/>
      <c r="MZJ213" s="856"/>
      <c r="MZK213" s="856"/>
      <c r="MZL213" s="856"/>
      <c r="MZM213" s="856"/>
      <c r="MZN213" s="856"/>
      <c r="MZO213" s="856"/>
      <c r="MZP213" s="856"/>
      <c r="MZQ213" s="856"/>
      <c r="MZR213" s="856"/>
      <c r="MZS213" s="856"/>
      <c r="MZT213" s="856"/>
      <c r="MZU213" s="856"/>
      <c r="MZV213" s="856"/>
      <c r="MZW213" s="856"/>
      <c r="MZX213" s="856"/>
      <c r="MZY213" s="856"/>
      <c r="MZZ213" s="856"/>
      <c r="NAA213" s="856"/>
      <c r="NAB213" s="856"/>
      <c r="NAC213" s="856"/>
      <c r="NAD213" s="856"/>
      <c r="NAE213" s="856"/>
      <c r="NAF213" s="856"/>
      <c r="NAG213" s="856"/>
      <c r="NAH213" s="856"/>
      <c r="NAI213" s="856"/>
      <c r="NAJ213" s="856"/>
      <c r="NAK213" s="856"/>
      <c r="NAL213" s="856"/>
      <c r="NAM213" s="856"/>
      <c r="NAN213" s="856"/>
      <c r="NAO213" s="856"/>
      <c r="NAP213" s="856"/>
      <c r="NAQ213" s="856"/>
      <c r="NAR213" s="856"/>
      <c r="NAS213" s="856"/>
      <c r="NAT213" s="856"/>
      <c r="NAU213" s="856"/>
      <c r="NAV213" s="856"/>
      <c r="NAW213" s="856"/>
      <c r="NAX213" s="856"/>
      <c r="NAY213" s="856"/>
      <c r="NAZ213" s="856"/>
      <c r="NBA213" s="856"/>
      <c r="NBB213" s="856"/>
      <c r="NBC213" s="856"/>
      <c r="NBD213" s="856"/>
      <c r="NBE213" s="856"/>
      <c r="NBF213" s="856"/>
      <c r="NBG213" s="856"/>
      <c r="NBH213" s="856"/>
      <c r="NBI213" s="856"/>
      <c r="NBJ213" s="856"/>
      <c r="NBK213" s="856"/>
      <c r="NBL213" s="856"/>
      <c r="NBM213" s="856"/>
      <c r="NBN213" s="856"/>
      <c r="NBO213" s="856"/>
      <c r="NBP213" s="856"/>
      <c r="NBQ213" s="856"/>
      <c r="NBR213" s="856"/>
      <c r="NBS213" s="856"/>
      <c r="NBT213" s="856"/>
      <c r="NBU213" s="856"/>
      <c r="NBV213" s="856"/>
      <c r="NBW213" s="856"/>
      <c r="NBX213" s="856"/>
      <c r="NBY213" s="856"/>
      <c r="NBZ213" s="856"/>
      <c r="NCA213" s="856"/>
      <c r="NCB213" s="856"/>
      <c r="NCC213" s="856"/>
      <c r="NCD213" s="856"/>
      <c r="NCE213" s="856"/>
      <c r="NCF213" s="856"/>
      <c r="NCG213" s="856"/>
      <c r="NCH213" s="856"/>
      <c r="NCI213" s="856"/>
      <c r="NCJ213" s="856"/>
      <c r="NCK213" s="856"/>
      <c r="NCL213" s="856"/>
      <c r="NCM213" s="856"/>
      <c r="NCN213" s="856"/>
      <c r="NCO213" s="856"/>
      <c r="NCP213" s="856"/>
      <c r="NCQ213" s="856"/>
      <c r="NCR213" s="856"/>
      <c r="NCS213" s="856"/>
      <c r="NCT213" s="856"/>
      <c r="NCU213" s="856"/>
      <c r="NCV213" s="856"/>
      <c r="NCW213" s="856"/>
      <c r="NCX213" s="856"/>
      <c r="NCY213" s="856"/>
      <c r="NCZ213" s="856"/>
      <c r="NDA213" s="856"/>
      <c r="NDB213" s="856"/>
      <c r="NDC213" s="856"/>
      <c r="NDD213" s="856"/>
      <c r="NDE213" s="856"/>
      <c r="NDF213" s="856"/>
      <c r="NDG213" s="856"/>
      <c r="NDH213" s="856"/>
      <c r="NDI213" s="856"/>
      <c r="NDJ213" s="856"/>
      <c r="NDK213" s="856"/>
      <c r="NDL213" s="856"/>
      <c r="NDM213" s="856"/>
      <c r="NDN213" s="856"/>
      <c r="NDO213" s="856"/>
      <c r="NDP213" s="856"/>
      <c r="NDQ213" s="856"/>
      <c r="NDR213" s="856"/>
      <c r="NDS213" s="856"/>
      <c r="NDT213" s="856"/>
      <c r="NDU213" s="856"/>
      <c r="NDV213" s="856"/>
      <c r="NDW213" s="856"/>
      <c r="NDX213" s="856"/>
      <c r="NDY213" s="856"/>
      <c r="NDZ213" s="856"/>
      <c r="NEA213" s="856"/>
      <c r="NEB213" s="856"/>
      <c r="NEC213" s="856"/>
      <c r="NED213" s="856"/>
      <c r="NEE213" s="856"/>
      <c r="NEF213" s="856"/>
      <c r="NEG213" s="856"/>
      <c r="NEH213" s="856"/>
      <c r="NEI213" s="856"/>
      <c r="NEJ213" s="856"/>
      <c r="NEK213" s="856"/>
      <c r="NEL213" s="856"/>
      <c r="NEM213" s="856"/>
      <c r="NEN213" s="856"/>
      <c r="NEO213" s="856"/>
      <c r="NEP213" s="856"/>
      <c r="NEQ213" s="856"/>
      <c r="NER213" s="856"/>
      <c r="NES213" s="856"/>
      <c r="NET213" s="856"/>
      <c r="NEU213" s="856"/>
      <c r="NEV213" s="856"/>
      <c r="NEW213" s="856"/>
      <c r="NEX213" s="856"/>
      <c r="NEY213" s="856"/>
      <c r="NEZ213" s="856"/>
      <c r="NFA213" s="856"/>
      <c r="NFB213" s="856"/>
      <c r="NFC213" s="856"/>
      <c r="NFD213" s="856"/>
      <c r="NFE213" s="856"/>
      <c r="NFF213" s="856"/>
      <c r="NFG213" s="856"/>
      <c r="NFH213" s="856"/>
      <c r="NFI213" s="856"/>
      <c r="NFJ213" s="856"/>
      <c r="NFK213" s="856"/>
      <c r="NFL213" s="856"/>
      <c r="NFM213" s="856"/>
      <c r="NFN213" s="856"/>
      <c r="NFO213" s="856"/>
      <c r="NFP213" s="856"/>
      <c r="NFQ213" s="856"/>
      <c r="NFR213" s="856"/>
      <c r="NFS213" s="856"/>
      <c r="NFT213" s="856"/>
      <c r="NFU213" s="856"/>
      <c r="NFV213" s="856"/>
      <c r="NFW213" s="856"/>
      <c r="NFX213" s="856"/>
      <c r="NFY213" s="856"/>
      <c r="NFZ213" s="856"/>
      <c r="NGA213" s="856"/>
      <c r="NGB213" s="856"/>
      <c r="NGC213" s="856"/>
      <c r="NGD213" s="856"/>
      <c r="NGE213" s="856"/>
      <c r="NGF213" s="856"/>
      <c r="NGG213" s="856"/>
      <c r="NGH213" s="856"/>
      <c r="NGI213" s="856"/>
      <c r="NGJ213" s="856"/>
      <c r="NGK213" s="856"/>
      <c r="NGL213" s="856"/>
      <c r="NGM213" s="856"/>
      <c r="NGN213" s="856"/>
      <c r="NGO213" s="856"/>
      <c r="NGP213" s="856"/>
      <c r="NGQ213" s="856"/>
      <c r="NGR213" s="856"/>
      <c r="NGS213" s="856"/>
      <c r="NGT213" s="856"/>
      <c r="NGU213" s="856"/>
      <c r="NGV213" s="856"/>
      <c r="NGW213" s="856"/>
      <c r="NGX213" s="856"/>
      <c r="NGY213" s="856"/>
      <c r="NGZ213" s="856"/>
      <c r="NHA213" s="856"/>
      <c r="NHB213" s="856"/>
      <c r="NHC213" s="856"/>
      <c r="NHD213" s="856"/>
      <c r="NHE213" s="856"/>
      <c r="NHF213" s="856"/>
      <c r="NHG213" s="856"/>
      <c r="NHH213" s="856"/>
      <c r="NHI213" s="856"/>
      <c r="NHJ213" s="856"/>
      <c r="NHK213" s="856"/>
      <c r="NHL213" s="856"/>
      <c r="NHM213" s="856"/>
      <c r="NHN213" s="856"/>
      <c r="NHO213" s="856"/>
      <c r="NHP213" s="856"/>
      <c r="NHQ213" s="856"/>
      <c r="NHR213" s="856"/>
      <c r="NHS213" s="856"/>
      <c r="NHT213" s="856"/>
      <c r="NHU213" s="856"/>
      <c r="NHV213" s="856"/>
      <c r="NHW213" s="856"/>
      <c r="NHX213" s="856"/>
      <c r="NHY213" s="856"/>
      <c r="NHZ213" s="856"/>
      <c r="NIA213" s="856"/>
      <c r="NIB213" s="856"/>
      <c r="NIC213" s="856"/>
      <c r="NID213" s="856"/>
      <c r="NIE213" s="856"/>
      <c r="NIF213" s="856"/>
      <c r="NIG213" s="856"/>
      <c r="NIH213" s="856"/>
      <c r="NII213" s="856"/>
      <c r="NIJ213" s="856"/>
      <c r="NIK213" s="856"/>
      <c r="NIL213" s="856"/>
      <c r="NIM213" s="856"/>
      <c r="NIN213" s="856"/>
      <c r="NIO213" s="856"/>
      <c r="NIP213" s="856"/>
      <c r="NIQ213" s="856"/>
      <c r="NIR213" s="856"/>
      <c r="NIS213" s="856"/>
      <c r="NIT213" s="856"/>
      <c r="NIU213" s="856"/>
      <c r="NIV213" s="856"/>
      <c r="NIW213" s="856"/>
      <c r="NIX213" s="856"/>
      <c r="NIY213" s="856"/>
      <c r="NIZ213" s="856"/>
      <c r="NJA213" s="856"/>
      <c r="NJB213" s="856"/>
      <c r="NJC213" s="856"/>
      <c r="NJD213" s="856"/>
      <c r="NJE213" s="856"/>
      <c r="NJF213" s="856"/>
      <c r="NJG213" s="856"/>
      <c r="NJH213" s="856"/>
      <c r="NJI213" s="856"/>
      <c r="NJJ213" s="856"/>
      <c r="NJK213" s="856"/>
      <c r="NJL213" s="856"/>
      <c r="NJM213" s="856"/>
      <c r="NJN213" s="856"/>
      <c r="NJO213" s="856"/>
      <c r="NJP213" s="856"/>
      <c r="NJQ213" s="856"/>
      <c r="NJR213" s="856"/>
      <c r="NJS213" s="856"/>
      <c r="NJT213" s="856"/>
      <c r="NJU213" s="856"/>
      <c r="NJV213" s="856"/>
      <c r="NJW213" s="856"/>
      <c r="NJX213" s="856"/>
      <c r="NJY213" s="856"/>
      <c r="NJZ213" s="856"/>
      <c r="NKA213" s="856"/>
      <c r="NKB213" s="856"/>
      <c r="NKC213" s="856"/>
      <c r="NKD213" s="856"/>
      <c r="NKE213" s="856"/>
      <c r="NKF213" s="856"/>
      <c r="NKG213" s="856"/>
      <c r="NKH213" s="856"/>
      <c r="NKI213" s="856"/>
      <c r="NKJ213" s="856"/>
      <c r="NKK213" s="856"/>
      <c r="NKL213" s="856"/>
      <c r="NKM213" s="856"/>
      <c r="NKN213" s="856"/>
      <c r="NKO213" s="856"/>
      <c r="NKP213" s="856"/>
      <c r="NKQ213" s="856"/>
      <c r="NKR213" s="856"/>
      <c r="NKS213" s="856"/>
      <c r="NKT213" s="856"/>
      <c r="NKU213" s="856"/>
      <c r="NKV213" s="856"/>
      <c r="NKW213" s="856"/>
      <c r="NKX213" s="856"/>
      <c r="NKY213" s="856"/>
      <c r="NKZ213" s="856"/>
      <c r="NLA213" s="856"/>
      <c r="NLB213" s="856"/>
      <c r="NLC213" s="856"/>
      <c r="NLD213" s="856"/>
      <c r="NLE213" s="856"/>
      <c r="NLF213" s="856"/>
      <c r="NLG213" s="856"/>
      <c r="NLH213" s="856"/>
      <c r="NLI213" s="856"/>
      <c r="NLJ213" s="856"/>
      <c r="NLK213" s="856"/>
      <c r="NLL213" s="856"/>
      <c r="NLM213" s="856"/>
      <c r="NLN213" s="856"/>
      <c r="NLO213" s="856"/>
      <c r="NLP213" s="856"/>
      <c r="NLQ213" s="856"/>
      <c r="NLR213" s="856"/>
      <c r="NLS213" s="856"/>
      <c r="NLT213" s="856"/>
      <c r="NLU213" s="856"/>
      <c r="NLV213" s="856"/>
      <c r="NLW213" s="856"/>
      <c r="NLX213" s="856"/>
      <c r="NLY213" s="856"/>
      <c r="NLZ213" s="856"/>
      <c r="NMA213" s="856"/>
      <c r="NMB213" s="856"/>
      <c r="NMC213" s="856"/>
      <c r="NMD213" s="856"/>
      <c r="NME213" s="856"/>
      <c r="NMF213" s="856"/>
      <c r="NMG213" s="856"/>
      <c r="NMH213" s="856"/>
      <c r="NMI213" s="856"/>
      <c r="NMJ213" s="856"/>
      <c r="NMK213" s="856"/>
      <c r="NML213" s="856"/>
      <c r="NMM213" s="856"/>
      <c r="NMN213" s="856"/>
      <c r="NMO213" s="856"/>
      <c r="NMP213" s="856"/>
      <c r="NMQ213" s="856"/>
      <c r="NMR213" s="856"/>
      <c r="NMS213" s="856"/>
      <c r="NMT213" s="856"/>
      <c r="NMU213" s="856"/>
      <c r="NMV213" s="856"/>
      <c r="NMW213" s="856"/>
      <c r="NMX213" s="856"/>
      <c r="NMY213" s="856"/>
      <c r="NMZ213" s="856"/>
      <c r="NNA213" s="856"/>
      <c r="NNB213" s="856"/>
      <c r="NNC213" s="856"/>
      <c r="NND213" s="856"/>
      <c r="NNE213" s="856"/>
      <c r="NNF213" s="856"/>
      <c r="NNG213" s="856"/>
      <c r="NNH213" s="856"/>
      <c r="NNI213" s="856"/>
      <c r="NNJ213" s="856"/>
      <c r="NNK213" s="856"/>
      <c r="NNL213" s="856"/>
      <c r="NNM213" s="856"/>
      <c r="NNN213" s="856"/>
      <c r="NNO213" s="856"/>
      <c r="NNP213" s="856"/>
      <c r="NNQ213" s="856"/>
      <c r="NNR213" s="856"/>
      <c r="NNS213" s="856"/>
      <c r="NNT213" s="856"/>
      <c r="NNU213" s="856"/>
      <c r="NNV213" s="856"/>
      <c r="NNW213" s="856"/>
      <c r="NNX213" s="856"/>
      <c r="NNY213" s="856"/>
      <c r="NNZ213" s="856"/>
      <c r="NOA213" s="856"/>
      <c r="NOB213" s="856"/>
      <c r="NOC213" s="856"/>
      <c r="NOD213" s="856"/>
      <c r="NOE213" s="856"/>
      <c r="NOF213" s="856"/>
      <c r="NOG213" s="856"/>
      <c r="NOH213" s="856"/>
      <c r="NOI213" s="856"/>
      <c r="NOJ213" s="856"/>
      <c r="NOK213" s="856"/>
      <c r="NOL213" s="856"/>
      <c r="NOM213" s="856"/>
      <c r="NON213" s="856"/>
      <c r="NOO213" s="856"/>
      <c r="NOP213" s="856"/>
      <c r="NOQ213" s="856"/>
      <c r="NOR213" s="856"/>
      <c r="NOS213" s="856"/>
      <c r="NOT213" s="856"/>
      <c r="NOU213" s="856"/>
      <c r="NOV213" s="856"/>
      <c r="NOW213" s="856"/>
      <c r="NOX213" s="856"/>
      <c r="NOY213" s="856"/>
      <c r="NOZ213" s="856"/>
      <c r="NPA213" s="856"/>
      <c r="NPB213" s="856"/>
      <c r="NPC213" s="856"/>
      <c r="NPD213" s="856"/>
      <c r="NPE213" s="856"/>
      <c r="NPF213" s="856"/>
      <c r="NPG213" s="856"/>
      <c r="NPH213" s="856"/>
      <c r="NPI213" s="856"/>
      <c r="NPJ213" s="856"/>
      <c r="NPK213" s="856"/>
      <c r="NPL213" s="856"/>
      <c r="NPM213" s="856"/>
      <c r="NPN213" s="856"/>
      <c r="NPO213" s="856"/>
      <c r="NPP213" s="856"/>
      <c r="NPQ213" s="856"/>
      <c r="NPR213" s="856"/>
      <c r="NPS213" s="856"/>
      <c r="NPT213" s="856"/>
      <c r="NPU213" s="856"/>
      <c r="NPV213" s="856"/>
      <c r="NPW213" s="856"/>
      <c r="NPX213" s="856"/>
      <c r="NPY213" s="856"/>
      <c r="NPZ213" s="856"/>
      <c r="NQA213" s="856"/>
      <c r="NQB213" s="856"/>
      <c r="NQC213" s="856"/>
      <c r="NQD213" s="856"/>
      <c r="NQE213" s="856"/>
      <c r="NQF213" s="856"/>
      <c r="NQG213" s="856"/>
      <c r="NQH213" s="856"/>
      <c r="NQI213" s="856"/>
      <c r="NQJ213" s="856"/>
      <c r="NQK213" s="856"/>
      <c r="NQL213" s="856"/>
      <c r="NQM213" s="856"/>
      <c r="NQN213" s="856"/>
      <c r="NQO213" s="856"/>
      <c r="NQP213" s="856"/>
      <c r="NQQ213" s="856"/>
      <c r="NQR213" s="856"/>
      <c r="NQS213" s="856"/>
      <c r="NQT213" s="856"/>
      <c r="NQU213" s="856"/>
      <c r="NQV213" s="856"/>
      <c r="NQW213" s="856"/>
      <c r="NQX213" s="856"/>
      <c r="NQY213" s="856"/>
      <c r="NQZ213" s="856"/>
      <c r="NRA213" s="856"/>
      <c r="NRB213" s="856"/>
      <c r="NRC213" s="856"/>
      <c r="NRD213" s="856"/>
      <c r="NRE213" s="856"/>
      <c r="NRF213" s="856"/>
      <c r="NRG213" s="856"/>
      <c r="NRH213" s="856"/>
      <c r="NRI213" s="856"/>
      <c r="NRJ213" s="856"/>
      <c r="NRK213" s="856"/>
      <c r="NRL213" s="856"/>
      <c r="NRM213" s="856"/>
      <c r="NRN213" s="856"/>
      <c r="NRO213" s="856"/>
      <c r="NRP213" s="856"/>
      <c r="NRQ213" s="856"/>
      <c r="NRR213" s="856"/>
      <c r="NRS213" s="856"/>
      <c r="NRT213" s="856"/>
      <c r="NRU213" s="856"/>
      <c r="NRV213" s="856"/>
      <c r="NRW213" s="856"/>
      <c r="NRX213" s="856"/>
      <c r="NRY213" s="856"/>
      <c r="NRZ213" s="856"/>
      <c r="NSA213" s="856"/>
      <c r="NSB213" s="856"/>
      <c r="NSC213" s="856"/>
      <c r="NSD213" s="856"/>
      <c r="NSE213" s="856"/>
      <c r="NSF213" s="856"/>
      <c r="NSG213" s="856"/>
      <c r="NSH213" s="856"/>
      <c r="NSI213" s="856"/>
      <c r="NSJ213" s="856"/>
      <c r="NSK213" s="856"/>
      <c r="NSL213" s="856"/>
      <c r="NSM213" s="856"/>
      <c r="NSN213" s="856"/>
      <c r="NSO213" s="856"/>
      <c r="NSP213" s="856"/>
      <c r="NSQ213" s="856"/>
      <c r="NSR213" s="856"/>
      <c r="NSS213" s="856"/>
      <c r="NST213" s="856"/>
      <c r="NSU213" s="856"/>
      <c r="NSV213" s="856"/>
      <c r="NSW213" s="856"/>
      <c r="NSX213" s="856"/>
      <c r="NSY213" s="856"/>
      <c r="NSZ213" s="856"/>
      <c r="NTA213" s="856"/>
      <c r="NTB213" s="856"/>
      <c r="NTC213" s="856"/>
      <c r="NTD213" s="856"/>
      <c r="NTE213" s="856"/>
      <c r="NTF213" s="856"/>
      <c r="NTG213" s="856"/>
      <c r="NTH213" s="856"/>
      <c r="NTI213" s="856"/>
      <c r="NTJ213" s="856"/>
      <c r="NTK213" s="856"/>
      <c r="NTL213" s="856"/>
      <c r="NTM213" s="856"/>
      <c r="NTN213" s="856"/>
      <c r="NTO213" s="856"/>
      <c r="NTP213" s="856"/>
      <c r="NTQ213" s="856"/>
      <c r="NTR213" s="856"/>
      <c r="NTS213" s="856"/>
      <c r="NTT213" s="856"/>
      <c r="NTU213" s="856"/>
      <c r="NTV213" s="856"/>
      <c r="NTW213" s="856"/>
      <c r="NTX213" s="856"/>
      <c r="NTY213" s="856"/>
      <c r="NTZ213" s="856"/>
      <c r="NUA213" s="856"/>
      <c r="NUB213" s="856"/>
      <c r="NUC213" s="856"/>
      <c r="NUD213" s="856"/>
      <c r="NUE213" s="856"/>
      <c r="NUF213" s="856"/>
      <c r="NUG213" s="856"/>
      <c r="NUH213" s="856"/>
      <c r="NUI213" s="856"/>
      <c r="NUJ213" s="856"/>
      <c r="NUK213" s="856"/>
      <c r="NUL213" s="856"/>
      <c r="NUM213" s="856"/>
      <c r="NUN213" s="856"/>
      <c r="NUO213" s="856"/>
      <c r="NUP213" s="856"/>
      <c r="NUQ213" s="856"/>
      <c r="NUR213" s="856"/>
      <c r="NUS213" s="856"/>
      <c r="NUT213" s="856"/>
      <c r="NUU213" s="856"/>
      <c r="NUV213" s="856"/>
      <c r="NUW213" s="856"/>
      <c r="NUX213" s="856"/>
      <c r="NUY213" s="856"/>
      <c r="NUZ213" s="856"/>
      <c r="NVA213" s="856"/>
      <c r="NVB213" s="856"/>
      <c r="NVC213" s="856"/>
      <c r="NVD213" s="856"/>
      <c r="NVE213" s="856"/>
      <c r="NVF213" s="856"/>
      <c r="NVG213" s="856"/>
      <c r="NVH213" s="856"/>
      <c r="NVI213" s="856"/>
      <c r="NVJ213" s="856"/>
      <c r="NVK213" s="856"/>
      <c r="NVL213" s="856"/>
      <c r="NVM213" s="856"/>
      <c r="NVN213" s="856"/>
      <c r="NVO213" s="856"/>
      <c r="NVP213" s="856"/>
      <c r="NVQ213" s="856"/>
      <c r="NVR213" s="856"/>
      <c r="NVS213" s="856"/>
      <c r="NVT213" s="856"/>
      <c r="NVU213" s="856"/>
      <c r="NVV213" s="856"/>
      <c r="NVW213" s="856"/>
      <c r="NVX213" s="856"/>
      <c r="NVY213" s="856"/>
      <c r="NVZ213" s="856"/>
      <c r="NWA213" s="856"/>
      <c r="NWB213" s="856"/>
      <c r="NWC213" s="856"/>
      <c r="NWD213" s="856"/>
      <c r="NWE213" s="856"/>
      <c r="NWF213" s="856"/>
      <c r="NWG213" s="856"/>
      <c r="NWH213" s="856"/>
      <c r="NWI213" s="856"/>
      <c r="NWJ213" s="856"/>
      <c r="NWK213" s="856"/>
      <c r="NWL213" s="856"/>
      <c r="NWM213" s="856"/>
      <c r="NWN213" s="856"/>
      <c r="NWO213" s="856"/>
      <c r="NWP213" s="856"/>
      <c r="NWQ213" s="856"/>
      <c r="NWR213" s="856"/>
      <c r="NWS213" s="856"/>
      <c r="NWT213" s="856"/>
      <c r="NWU213" s="856"/>
      <c r="NWV213" s="856"/>
      <c r="NWW213" s="856"/>
      <c r="NWX213" s="856"/>
      <c r="NWY213" s="856"/>
      <c r="NWZ213" s="856"/>
      <c r="NXA213" s="856"/>
      <c r="NXB213" s="856"/>
      <c r="NXC213" s="856"/>
      <c r="NXD213" s="856"/>
      <c r="NXE213" s="856"/>
      <c r="NXF213" s="856"/>
      <c r="NXG213" s="856"/>
      <c r="NXH213" s="856"/>
      <c r="NXI213" s="856"/>
      <c r="NXJ213" s="856"/>
      <c r="NXK213" s="856"/>
      <c r="NXL213" s="856"/>
      <c r="NXM213" s="856"/>
      <c r="NXN213" s="856"/>
      <c r="NXO213" s="856"/>
      <c r="NXP213" s="856"/>
      <c r="NXQ213" s="856"/>
      <c r="NXR213" s="856"/>
      <c r="NXS213" s="856"/>
      <c r="NXT213" s="856"/>
      <c r="NXU213" s="856"/>
      <c r="NXV213" s="856"/>
      <c r="NXW213" s="856"/>
      <c r="NXX213" s="856"/>
      <c r="NXY213" s="856"/>
      <c r="NXZ213" s="856"/>
      <c r="NYA213" s="856"/>
      <c r="NYB213" s="856"/>
      <c r="NYC213" s="856"/>
      <c r="NYD213" s="856"/>
      <c r="NYE213" s="856"/>
      <c r="NYF213" s="856"/>
      <c r="NYG213" s="856"/>
      <c r="NYH213" s="856"/>
      <c r="NYI213" s="856"/>
      <c r="NYJ213" s="856"/>
      <c r="NYK213" s="856"/>
      <c r="NYL213" s="856"/>
      <c r="NYM213" s="856"/>
      <c r="NYN213" s="856"/>
      <c r="NYO213" s="856"/>
      <c r="NYP213" s="856"/>
      <c r="NYQ213" s="856"/>
      <c r="NYR213" s="856"/>
      <c r="NYS213" s="856"/>
      <c r="NYT213" s="856"/>
      <c r="NYU213" s="856"/>
      <c r="NYV213" s="856"/>
      <c r="NYW213" s="856"/>
      <c r="NYX213" s="856"/>
      <c r="NYY213" s="856"/>
      <c r="NYZ213" s="856"/>
      <c r="NZA213" s="856"/>
      <c r="NZB213" s="856"/>
      <c r="NZC213" s="856"/>
      <c r="NZD213" s="856"/>
      <c r="NZE213" s="856"/>
      <c r="NZF213" s="856"/>
      <c r="NZG213" s="856"/>
      <c r="NZH213" s="856"/>
      <c r="NZI213" s="856"/>
      <c r="NZJ213" s="856"/>
      <c r="NZK213" s="856"/>
      <c r="NZL213" s="856"/>
      <c r="NZM213" s="856"/>
      <c r="NZN213" s="856"/>
      <c r="NZO213" s="856"/>
      <c r="NZP213" s="856"/>
      <c r="NZQ213" s="856"/>
      <c r="NZR213" s="856"/>
      <c r="NZS213" s="856"/>
      <c r="NZT213" s="856"/>
      <c r="NZU213" s="856"/>
      <c r="NZV213" s="856"/>
      <c r="NZW213" s="856"/>
      <c r="NZX213" s="856"/>
      <c r="NZY213" s="856"/>
      <c r="NZZ213" s="856"/>
      <c r="OAA213" s="856"/>
      <c r="OAB213" s="856"/>
      <c r="OAC213" s="856"/>
      <c r="OAD213" s="856"/>
      <c r="OAE213" s="856"/>
      <c r="OAF213" s="856"/>
      <c r="OAG213" s="856"/>
      <c r="OAH213" s="856"/>
      <c r="OAI213" s="856"/>
      <c r="OAJ213" s="856"/>
      <c r="OAK213" s="856"/>
      <c r="OAL213" s="856"/>
      <c r="OAM213" s="856"/>
      <c r="OAN213" s="856"/>
      <c r="OAO213" s="856"/>
      <c r="OAP213" s="856"/>
      <c r="OAQ213" s="856"/>
      <c r="OAR213" s="856"/>
      <c r="OAS213" s="856"/>
      <c r="OAT213" s="856"/>
      <c r="OAU213" s="856"/>
      <c r="OAV213" s="856"/>
      <c r="OAW213" s="856"/>
      <c r="OAX213" s="856"/>
      <c r="OAY213" s="856"/>
      <c r="OAZ213" s="856"/>
      <c r="OBA213" s="856"/>
      <c r="OBB213" s="856"/>
      <c r="OBC213" s="856"/>
      <c r="OBD213" s="856"/>
      <c r="OBE213" s="856"/>
      <c r="OBF213" s="856"/>
      <c r="OBG213" s="856"/>
      <c r="OBH213" s="856"/>
      <c r="OBI213" s="856"/>
      <c r="OBJ213" s="856"/>
      <c r="OBK213" s="856"/>
      <c r="OBL213" s="856"/>
      <c r="OBM213" s="856"/>
      <c r="OBN213" s="856"/>
      <c r="OBO213" s="856"/>
      <c r="OBP213" s="856"/>
      <c r="OBQ213" s="856"/>
      <c r="OBR213" s="856"/>
      <c r="OBS213" s="856"/>
      <c r="OBT213" s="856"/>
      <c r="OBU213" s="856"/>
      <c r="OBV213" s="856"/>
      <c r="OBW213" s="856"/>
      <c r="OBX213" s="856"/>
      <c r="OBY213" s="856"/>
      <c r="OBZ213" s="856"/>
      <c r="OCA213" s="856"/>
      <c r="OCB213" s="856"/>
      <c r="OCC213" s="856"/>
      <c r="OCD213" s="856"/>
      <c r="OCE213" s="856"/>
      <c r="OCF213" s="856"/>
      <c r="OCG213" s="856"/>
      <c r="OCH213" s="856"/>
      <c r="OCI213" s="856"/>
      <c r="OCJ213" s="856"/>
      <c r="OCK213" s="856"/>
      <c r="OCL213" s="856"/>
      <c r="OCM213" s="856"/>
      <c r="OCN213" s="856"/>
      <c r="OCO213" s="856"/>
      <c r="OCP213" s="856"/>
      <c r="OCQ213" s="856"/>
      <c r="OCR213" s="856"/>
      <c r="OCS213" s="856"/>
      <c r="OCT213" s="856"/>
      <c r="OCU213" s="856"/>
      <c r="OCV213" s="856"/>
      <c r="OCW213" s="856"/>
      <c r="OCX213" s="856"/>
      <c r="OCY213" s="856"/>
      <c r="OCZ213" s="856"/>
      <c r="ODA213" s="856"/>
      <c r="ODB213" s="856"/>
      <c r="ODC213" s="856"/>
      <c r="ODD213" s="856"/>
      <c r="ODE213" s="856"/>
      <c r="ODF213" s="856"/>
      <c r="ODG213" s="856"/>
      <c r="ODH213" s="856"/>
      <c r="ODI213" s="856"/>
      <c r="ODJ213" s="856"/>
      <c r="ODK213" s="856"/>
      <c r="ODL213" s="856"/>
      <c r="ODM213" s="856"/>
      <c r="ODN213" s="856"/>
      <c r="ODO213" s="856"/>
      <c r="ODP213" s="856"/>
      <c r="ODQ213" s="856"/>
      <c r="ODR213" s="856"/>
      <c r="ODS213" s="856"/>
      <c r="ODT213" s="856"/>
      <c r="ODU213" s="856"/>
      <c r="ODV213" s="856"/>
      <c r="ODW213" s="856"/>
      <c r="ODX213" s="856"/>
      <c r="ODY213" s="856"/>
      <c r="ODZ213" s="856"/>
      <c r="OEA213" s="856"/>
      <c r="OEB213" s="856"/>
      <c r="OEC213" s="856"/>
      <c r="OED213" s="856"/>
      <c r="OEE213" s="856"/>
      <c r="OEF213" s="856"/>
      <c r="OEG213" s="856"/>
      <c r="OEH213" s="856"/>
      <c r="OEI213" s="856"/>
      <c r="OEJ213" s="856"/>
      <c r="OEK213" s="856"/>
      <c r="OEL213" s="856"/>
      <c r="OEM213" s="856"/>
      <c r="OEN213" s="856"/>
      <c r="OEO213" s="856"/>
      <c r="OEP213" s="856"/>
      <c r="OEQ213" s="856"/>
      <c r="OER213" s="856"/>
      <c r="OES213" s="856"/>
      <c r="OET213" s="856"/>
      <c r="OEU213" s="856"/>
      <c r="OEV213" s="856"/>
      <c r="OEW213" s="856"/>
      <c r="OEX213" s="856"/>
      <c r="OEY213" s="856"/>
      <c r="OEZ213" s="856"/>
      <c r="OFA213" s="856"/>
      <c r="OFB213" s="856"/>
      <c r="OFC213" s="856"/>
      <c r="OFD213" s="856"/>
      <c r="OFE213" s="856"/>
      <c r="OFF213" s="856"/>
      <c r="OFG213" s="856"/>
      <c r="OFH213" s="856"/>
      <c r="OFI213" s="856"/>
      <c r="OFJ213" s="856"/>
      <c r="OFK213" s="856"/>
      <c r="OFL213" s="856"/>
      <c r="OFM213" s="856"/>
      <c r="OFN213" s="856"/>
      <c r="OFO213" s="856"/>
      <c r="OFP213" s="856"/>
      <c r="OFQ213" s="856"/>
      <c r="OFR213" s="856"/>
      <c r="OFS213" s="856"/>
      <c r="OFT213" s="856"/>
      <c r="OFU213" s="856"/>
      <c r="OFV213" s="856"/>
      <c r="OFW213" s="856"/>
      <c r="OFX213" s="856"/>
      <c r="OFY213" s="856"/>
      <c r="OFZ213" s="856"/>
      <c r="OGA213" s="856"/>
      <c r="OGB213" s="856"/>
      <c r="OGC213" s="856"/>
      <c r="OGD213" s="856"/>
      <c r="OGE213" s="856"/>
      <c r="OGF213" s="856"/>
      <c r="OGG213" s="856"/>
      <c r="OGH213" s="856"/>
      <c r="OGI213" s="856"/>
      <c r="OGJ213" s="856"/>
      <c r="OGK213" s="856"/>
      <c r="OGL213" s="856"/>
      <c r="OGM213" s="856"/>
      <c r="OGN213" s="856"/>
      <c r="OGO213" s="856"/>
      <c r="OGP213" s="856"/>
      <c r="OGQ213" s="856"/>
      <c r="OGR213" s="856"/>
      <c r="OGS213" s="856"/>
      <c r="OGT213" s="856"/>
      <c r="OGU213" s="856"/>
      <c r="OGV213" s="856"/>
      <c r="OGW213" s="856"/>
      <c r="OGX213" s="856"/>
      <c r="OGY213" s="856"/>
      <c r="OGZ213" s="856"/>
      <c r="OHA213" s="856"/>
      <c r="OHB213" s="856"/>
      <c r="OHC213" s="856"/>
      <c r="OHD213" s="856"/>
      <c r="OHE213" s="856"/>
      <c r="OHF213" s="856"/>
      <c r="OHG213" s="856"/>
      <c r="OHH213" s="856"/>
      <c r="OHI213" s="856"/>
      <c r="OHJ213" s="856"/>
      <c r="OHK213" s="856"/>
      <c r="OHL213" s="856"/>
      <c r="OHM213" s="856"/>
      <c r="OHN213" s="856"/>
      <c r="OHO213" s="856"/>
      <c r="OHP213" s="856"/>
      <c r="OHQ213" s="856"/>
      <c r="OHR213" s="856"/>
      <c r="OHS213" s="856"/>
      <c r="OHT213" s="856"/>
      <c r="OHU213" s="856"/>
      <c r="OHV213" s="856"/>
      <c r="OHW213" s="856"/>
      <c r="OHX213" s="856"/>
      <c r="OHY213" s="856"/>
      <c r="OHZ213" s="856"/>
      <c r="OIA213" s="856"/>
      <c r="OIB213" s="856"/>
      <c r="OIC213" s="856"/>
      <c r="OID213" s="856"/>
      <c r="OIE213" s="856"/>
      <c r="OIF213" s="856"/>
      <c r="OIG213" s="856"/>
      <c r="OIH213" s="856"/>
      <c r="OII213" s="856"/>
      <c r="OIJ213" s="856"/>
      <c r="OIK213" s="856"/>
      <c r="OIL213" s="856"/>
      <c r="OIM213" s="856"/>
      <c r="OIN213" s="856"/>
      <c r="OIO213" s="856"/>
      <c r="OIP213" s="856"/>
      <c r="OIQ213" s="856"/>
      <c r="OIR213" s="856"/>
      <c r="OIS213" s="856"/>
      <c r="OIT213" s="856"/>
      <c r="OIU213" s="856"/>
      <c r="OIV213" s="856"/>
      <c r="OIW213" s="856"/>
      <c r="OIX213" s="856"/>
      <c r="OIY213" s="856"/>
      <c r="OIZ213" s="856"/>
      <c r="OJA213" s="856"/>
      <c r="OJB213" s="856"/>
      <c r="OJC213" s="856"/>
      <c r="OJD213" s="856"/>
      <c r="OJE213" s="856"/>
      <c r="OJF213" s="856"/>
      <c r="OJG213" s="856"/>
      <c r="OJH213" s="856"/>
      <c r="OJI213" s="856"/>
      <c r="OJJ213" s="856"/>
      <c r="OJK213" s="856"/>
      <c r="OJL213" s="856"/>
      <c r="OJM213" s="856"/>
      <c r="OJN213" s="856"/>
      <c r="OJO213" s="856"/>
      <c r="OJP213" s="856"/>
      <c r="OJQ213" s="856"/>
      <c r="OJR213" s="856"/>
      <c r="OJS213" s="856"/>
      <c r="OJT213" s="856"/>
      <c r="OJU213" s="856"/>
      <c r="OJV213" s="856"/>
      <c r="OJW213" s="856"/>
      <c r="OJX213" s="856"/>
      <c r="OJY213" s="856"/>
      <c r="OJZ213" s="856"/>
      <c r="OKA213" s="856"/>
      <c r="OKB213" s="856"/>
      <c r="OKC213" s="856"/>
      <c r="OKD213" s="856"/>
      <c r="OKE213" s="856"/>
      <c r="OKF213" s="856"/>
      <c r="OKG213" s="856"/>
      <c r="OKH213" s="856"/>
      <c r="OKI213" s="856"/>
      <c r="OKJ213" s="856"/>
      <c r="OKK213" s="856"/>
      <c r="OKL213" s="856"/>
      <c r="OKM213" s="856"/>
      <c r="OKN213" s="856"/>
      <c r="OKO213" s="856"/>
      <c r="OKP213" s="856"/>
      <c r="OKQ213" s="856"/>
      <c r="OKR213" s="856"/>
      <c r="OKS213" s="856"/>
      <c r="OKT213" s="856"/>
      <c r="OKU213" s="856"/>
      <c r="OKV213" s="856"/>
      <c r="OKW213" s="856"/>
      <c r="OKX213" s="856"/>
      <c r="OKY213" s="856"/>
      <c r="OKZ213" s="856"/>
      <c r="OLA213" s="856"/>
      <c r="OLB213" s="856"/>
      <c r="OLC213" s="856"/>
      <c r="OLD213" s="856"/>
      <c r="OLE213" s="856"/>
      <c r="OLF213" s="856"/>
      <c r="OLG213" s="856"/>
      <c r="OLH213" s="856"/>
      <c r="OLI213" s="856"/>
      <c r="OLJ213" s="856"/>
      <c r="OLK213" s="856"/>
      <c r="OLL213" s="856"/>
      <c r="OLM213" s="856"/>
      <c r="OLN213" s="856"/>
      <c r="OLO213" s="856"/>
      <c r="OLP213" s="856"/>
      <c r="OLQ213" s="856"/>
      <c r="OLR213" s="856"/>
      <c r="OLS213" s="856"/>
      <c r="OLT213" s="856"/>
      <c r="OLU213" s="856"/>
      <c r="OLV213" s="856"/>
      <c r="OLW213" s="856"/>
      <c r="OLX213" s="856"/>
      <c r="OLY213" s="856"/>
      <c r="OLZ213" s="856"/>
      <c r="OMA213" s="856"/>
      <c r="OMB213" s="856"/>
      <c r="OMC213" s="856"/>
      <c r="OMD213" s="856"/>
      <c r="OME213" s="856"/>
      <c r="OMF213" s="856"/>
      <c r="OMG213" s="856"/>
      <c r="OMH213" s="856"/>
      <c r="OMI213" s="856"/>
      <c r="OMJ213" s="856"/>
      <c r="OMK213" s="856"/>
      <c r="OML213" s="856"/>
      <c r="OMM213" s="856"/>
      <c r="OMN213" s="856"/>
      <c r="OMO213" s="856"/>
      <c r="OMP213" s="856"/>
      <c r="OMQ213" s="856"/>
      <c r="OMR213" s="856"/>
      <c r="OMS213" s="856"/>
      <c r="OMT213" s="856"/>
      <c r="OMU213" s="856"/>
      <c r="OMV213" s="856"/>
      <c r="OMW213" s="856"/>
      <c r="OMX213" s="856"/>
      <c r="OMY213" s="856"/>
      <c r="OMZ213" s="856"/>
      <c r="ONA213" s="856"/>
      <c r="ONB213" s="856"/>
      <c r="ONC213" s="856"/>
      <c r="OND213" s="856"/>
      <c r="ONE213" s="856"/>
      <c r="ONF213" s="856"/>
      <c r="ONG213" s="856"/>
      <c r="ONH213" s="856"/>
      <c r="ONI213" s="856"/>
      <c r="ONJ213" s="856"/>
      <c r="ONK213" s="856"/>
      <c r="ONL213" s="856"/>
      <c r="ONM213" s="856"/>
      <c r="ONN213" s="856"/>
      <c r="ONO213" s="856"/>
      <c r="ONP213" s="856"/>
      <c r="ONQ213" s="856"/>
      <c r="ONR213" s="856"/>
      <c r="ONS213" s="856"/>
      <c r="ONT213" s="856"/>
      <c r="ONU213" s="856"/>
      <c r="ONV213" s="856"/>
      <c r="ONW213" s="856"/>
      <c r="ONX213" s="856"/>
      <c r="ONY213" s="856"/>
      <c r="ONZ213" s="856"/>
      <c r="OOA213" s="856"/>
      <c r="OOB213" s="856"/>
      <c r="OOC213" s="856"/>
      <c r="OOD213" s="856"/>
      <c r="OOE213" s="856"/>
      <c r="OOF213" s="856"/>
      <c r="OOG213" s="856"/>
      <c r="OOH213" s="856"/>
      <c r="OOI213" s="856"/>
      <c r="OOJ213" s="856"/>
      <c r="OOK213" s="856"/>
      <c r="OOL213" s="856"/>
      <c r="OOM213" s="856"/>
      <c r="OON213" s="856"/>
      <c r="OOO213" s="856"/>
      <c r="OOP213" s="856"/>
      <c r="OOQ213" s="856"/>
      <c r="OOR213" s="856"/>
      <c r="OOS213" s="856"/>
      <c r="OOT213" s="856"/>
      <c r="OOU213" s="856"/>
      <c r="OOV213" s="856"/>
      <c r="OOW213" s="856"/>
      <c r="OOX213" s="856"/>
      <c r="OOY213" s="856"/>
      <c r="OOZ213" s="856"/>
      <c r="OPA213" s="856"/>
      <c r="OPB213" s="856"/>
      <c r="OPC213" s="856"/>
      <c r="OPD213" s="856"/>
      <c r="OPE213" s="856"/>
      <c r="OPF213" s="856"/>
      <c r="OPG213" s="856"/>
      <c r="OPH213" s="856"/>
      <c r="OPI213" s="856"/>
      <c r="OPJ213" s="856"/>
      <c r="OPK213" s="856"/>
      <c r="OPL213" s="856"/>
      <c r="OPM213" s="856"/>
      <c r="OPN213" s="856"/>
      <c r="OPO213" s="856"/>
      <c r="OPP213" s="856"/>
      <c r="OPQ213" s="856"/>
      <c r="OPR213" s="856"/>
      <c r="OPS213" s="856"/>
      <c r="OPT213" s="856"/>
      <c r="OPU213" s="856"/>
      <c r="OPV213" s="856"/>
      <c r="OPW213" s="856"/>
      <c r="OPX213" s="856"/>
      <c r="OPY213" s="856"/>
      <c r="OPZ213" s="856"/>
      <c r="OQA213" s="856"/>
      <c r="OQB213" s="856"/>
      <c r="OQC213" s="856"/>
      <c r="OQD213" s="856"/>
      <c r="OQE213" s="856"/>
      <c r="OQF213" s="856"/>
      <c r="OQG213" s="856"/>
      <c r="OQH213" s="856"/>
      <c r="OQI213" s="856"/>
      <c r="OQJ213" s="856"/>
      <c r="OQK213" s="856"/>
      <c r="OQL213" s="856"/>
      <c r="OQM213" s="856"/>
      <c r="OQN213" s="856"/>
      <c r="OQO213" s="856"/>
      <c r="OQP213" s="856"/>
      <c r="OQQ213" s="856"/>
      <c r="OQR213" s="856"/>
      <c r="OQS213" s="856"/>
      <c r="OQT213" s="856"/>
      <c r="OQU213" s="856"/>
      <c r="OQV213" s="856"/>
      <c r="OQW213" s="856"/>
      <c r="OQX213" s="856"/>
      <c r="OQY213" s="856"/>
      <c r="OQZ213" s="856"/>
      <c r="ORA213" s="856"/>
      <c r="ORB213" s="856"/>
      <c r="ORC213" s="856"/>
      <c r="ORD213" s="856"/>
      <c r="ORE213" s="856"/>
      <c r="ORF213" s="856"/>
      <c r="ORG213" s="856"/>
      <c r="ORH213" s="856"/>
      <c r="ORI213" s="856"/>
      <c r="ORJ213" s="856"/>
      <c r="ORK213" s="856"/>
      <c r="ORL213" s="856"/>
      <c r="ORM213" s="856"/>
      <c r="ORN213" s="856"/>
      <c r="ORO213" s="856"/>
      <c r="ORP213" s="856"/>
      <c r="ORQ213" s="856"/>
      <c r="ORR213" s="856"/>
      <c r="ORS213" s="856"/>
      <c r="ORT213" s="856"/>
      <c r="ORU213" s="856"/>
      <c r="ORV213" s="856"/>
      <c r="ORW213" s="856"/>
      <c r="ORX213" s="856"/>
      <c r="ORY213" s="856"/>
      <c r="ORZ213" s="856"/>
      <c r="OSA213" s="856"/>
      <c r="OSB213" s="856"/>
      <c r="OSC213" s="856"/>
      <c r="OSD213" s="856"/>
      <c r="OSE213" s="856"/>
      <c r="OSF213" s="856"/>
      <c r="OSG213" s="856"/>
      <c r="OSH213" s="856"/>
      <c r="OSI213" s="856"/>
      <c r="OSJ213" s="856"/>
      <c r="OSK213" s="856"/>
      <c r="OSL213" s="856"/>
      <c r="OSM213" s="856"/>
      <c r="OSN213" s="856"/>
      <c r="OSO213" s="856"/>
      <c r="OSP213" s="856"/>
      <c r="OSQ213" s="856"/>
      <c r="OSR213" s="856"/>
      <c r="OSS213" s="856"/>
      <c r="OST213" s="856"/>
      <c r="OSU213" s="856"/>
      <c r="OSV213" s="856"/>
      <c r="OSW213" s="856"/>
      <c r="OSX213" s="856"/>
      <c r="OSY213" s="856"/>
      <c r="OSZ213" s="856"/>
      <c r="OTA213" s="856"/>
      <c r="OTB213" s="856"/>
      <c r="OTC213" s="856"/>
      <c r="OTD213" s="856"/>
      <c r="OTE213" s="856"/>
      <c r="OTF213" s="856"/>
      <c r="OTG213" s="856"/>
      <c r="OTH213" s="856"/>
      <c r="OTI213" s="856"/>
      <c r="OTJ213" s="856"/>
      <c r="OTK213" s="856"/>
      <c r="OTL213" s="856"/>
      <c r="OTM213" s="856"/>
      <c r="OTN213" s="856"/>
      <c r="OTO213" s="856"/>
      <c r="OTP213" s="856"/>
      <c r="OTQ213" s="856"/>
      <c r="OTR213" s="856"/>
      <c r="OTS213" s="856"/>
      <c r="OTT213" s="856"/>
      <c r="OTU213" s="856"/>
      <c r="OTV213" s="856"/>
      <c r="OTW213" s="856"/>
      <c r="OTX213" s="856"/>
      <c r="OTY213" s="856"/>
      <c r="OTZ213" s="856"/>
      <c r="OUA213" s="856"/>
      <c r="OUB213" s="856"/>
      <c r="OUC213" s="856"/>
      <c r="OUD213" s="856"/>
      <c r="OUE213" s="856"/>
      <c r="OUF213" s="856"/>
      <c r="OUG213" s="856"/>
      <c r="OUH213" s="856"/>
      <c r="OUI213" s="856"/>
      <c r="OUJ213" s="856"/>
      <c r="OUK213" s="856"/>
      <c r="OUL213" s="856"/>
      <c r="OUM213" s="856"/>
      <c r="OUN213" s="856"/>
      <c r="OUO213" s="856"/>
      <c r="OUP213" s="856"/>
      <c r="OUQ213" s="856"/>
      <c r="OUR213" s="856"/>
      <c r="OUS213" s="856"/>
      <c r="OUT213" s="856"/>
      <c r="OUU213" s="856"/>
      <c r="OUV213" s="856"/>
      <c r="OUW213" s="856"/>
      <c r="OUX213" s="856"/>
      <c r="OUY213" s="856"/>
      <c r="OUZ213" s="856"/>
      <c r="OVA213" s="856"/>
      <c r="OVB213" s="856"/>
      <c r="OVC213" s="856"/>
      <c r="OVD213" s="856"/>
      <c r="OVE213" s="856"/>
      <c r="OVF213" s="856"/>
      <c r="OVG213" s="856"/>
      <c r="OVH213" s="856"/>
      <c r="OVI213" s="856"/>
      <c r="OVJ213" s="856"/>
      <c r="OVK213" s="856"/>
      <c r="OVL213" s="856"/>
      <c r="OVM213" s="856"/>
      <c r="OVN213" s="856"/>
      <c r="OVO213" s="856"/>
      <c r="OVP213" s="856"/>
      <c r="OVQ213" s="856"/>
      <c r="OVR213" s="856"/>
      <c r="OVS213" s="856"/>
      <c r="OVT213" s="856"/>
      <c r="OVU213" s="856"/>
      <c r="OVV213" s="856"/>
      <c r="OVW213" s="856"/>
      <c r="OVX213" s="856"/>
      <c r="OVY213" s="856"/>
      <c r="OVZ213" s="856"/>
      <c r="OWA213" s="856"/>
      <c r="OWB213" s="856"/>
      <c r="OWC213" s="856"/>
      <c r="OWD213" s="856"/>
      <c r="OWE213" s="856"/>
      <c r="OWF213" s="856"/>
      <c r="OWG213" s="856"/>
      <c r="OWH213" s="856"/>
      <c r="OWI213" s="856"/>
      <c r="OWJ213" s="856"/>
      <c r="OWK213" s="856"/>
      <c r="OWL213" s="856"/>
      <c r="OWM213" s="856"/>
      <c r="OWN213" s="856"/>
      <c r="OWO213" s="856"/>
      <c r="OWP213" s="856"/>
      <c r="OWQ213" s="856"/>
      <c r="OWR213" s="856"/>
      <c r="OWS213" s="856"/>
      <c r="OWT213" s="856"/>
      <c r="OWU213" s="856"/>
      <c r="OWV213" s="856"/>
      <c r="OWW213" s="856"/>
      <c r="OWX213" s="856"/>
      <c r="OWY213" s="856"/>
      <c r="OWZ213" s="856"/>
      <c r="OXA213" s="856"/>
      <c r="OXB213" s="856"/>
      <c r="OXC213" s="856"/>
      <c r="OXD213" s="856"/>
      <c r="OXE213" s="856"/>
      <c r="OXF213" s="856"/>
      <c r="OXG213" s="856"/>
      <c r="OXH213" s="856"/>
      <c r="OXI213" s="856"/>
      <c r="OXJ213" s="856"/>
      <c r="OXK213" s="856"/>
      <c r="OXL213" s="856"/>
      <c r="OXM213" s="856"/>
      <c r="OXN213" s="856"/>
      <c r="OXO213" s="856"/>
      <c r="OXP213" s="856"/>
      <c r="OXQ213" s="856"/>
      <c r="OXR213" s="856"/>
      <c r="OXS213" s="856"/>
      <c r="OXT213" s="856"/>
      <c r="OXU213" s="856"/>
      <c r="OXV213" s="856"/>
      <c r="OXW213" s="856"/>
      <c r="OXX213" s="856"/>
      <c r="OXY213" s="856"/>
      <c r="OXZ213" s="856"/>
      <c r="OYA213" s="856"/>
      <c r="OYB213" s="856"/>
      <c r="OYC213" s="856"/>
      <c r="OYD213" s="856"/>
      <c r="OYE213" s="856"/>
      <c r="OYF213" s="856"/>
      <c r="OYG213" s="856"/>
      <c r="OYH213" s="856"/>
      <c r="OYI213" s="856"/>
      <c r="OYJ213" s="856"/>
      <c r="OYK213" s="856"/>
      <c r="OYL213" s="856"/>
      <c r="OYM213" s="856"/>
      <c r="OYN213" s="856"/>
      <c r="OYO213" s="856"/>
      <c r="OYP213" s="856"/>
      <c r="OYQ213" s="856"/>
      <c r="OYR213" s="856"/>
      <c r="OYS213" s="856"/>
      <c r="OYT213" s="856"/>
      <c r="OYU213" s="856"/>
      <c r="OYV213" s="856"/>
      <c r="OYW213" s="856"/>
      <c r="OYX213" s="856"/>
      <c r="OYY213" s="856"/>
      <c r="OYZ213" s="856"/>
      <c r="OZA213" s="856"/>
      <c r="OZB213" s="856"/>
      <c r="OZC213" s="856"/>
      <c r="OZD213" s="856"/>
      <c r="OZE213" s="856"/>
      <c r="OZF213" s="856"/>
      <c r="OZG213" s="856"/>
      <c r="OZH213" s="856"/>
      <c r="OZI213" s="856"/>
      <c r="OZJ213" s="856"/>
      <c r="OZK213" s="856"/>
      <c r="OZL213" s="856"/>
      <c r="OZM213" s="856"/>
      <c r="OZN213" s="856"/>
      <c r="OZO213" s="856"/>
      <c r="OZP213" s="856"/>
      <c r="OZQ213" s="856"/>
      <c r="OZR213" s="856"/>
      <c r="OZS213" s="856"/>
      <c r="OZT213" s="856"/>
      <c r="OZU213" s="856"/>
      <c r="OZV213" s="856"/>
      <c r="OZW213" s="856"/>
      <c r="OZX213" s="856"/>
      <c r="OZY213" s="856"/>
      <c r="OZZ213" s="856"/>
      <c r="PAA213" s="856"/>
      <c r="PAB213" s="856"/>
      <c r="PAC213" s="856"/>
      <c r="PAD213" s="856"/>
      <c r="PAE213" s="856"/>
      <c r="PAF213" s="856"/>
      <c r="PAG213" s="856"/>
      <c r="PAH213" s="856"/>
      <c r="PAI213" s="856"/>
      <c r="PAJ213" s="856"/>
      <c r="PAK213" s="856"/>
      <c r="PAL213" s="856"/>
      <c r="PAM213" s="856"/>
      <c r="PAN213" s="856"/>
      <c r="PAO213" s="856"/>
      <c r="PAP213" s="856"/>
      <c r="PAQ213" s="856"/>
      <c r="PAR213" s="856"/>
      <c r="PAS213" s="856"/>
      <c r="PAT213" s="856"/>
      <c r="PAU213" s="856"/>
      <c r="PAV213" s="856"/>
      <c r="PAW213" s="856"/>
      <c r="PAX213" s="856"/>
      <c r="PAY213" s="856"/>
      <c r="PAZ213" s="856"/>
      <c r="PBA213" s="856"/>
      <c r="PBB213" s="856"/>
      <c r="PBC213" s="856"/>
      <c r="PBD213" s="856"/>
      <c r="PBE213" s="856"/>
      <c r="PBF213" s="856"/>
      <c r="PBG213" s="856"/>
      <c r="PBH213" s="856"/>
      <c r="PBI213" s="856"/>
      <c r="PBJ213" s="856"/>
      <c r="PBK213" s="856"/>
      <c r="PBL213" s="856"/>
      <c r="PBM213" s="856"/>
      <c r="PBN213" s="856"/>
      <c r="PBO213" s="856"/>
      <c r="PBP213" s="856"/>
      <c r="PBQ213" s="856"/>
      <c r="PBR213" s="856"/>
      <c r="PBS213" s="856"/>
      <c r="PBT213" s="856"/>
      <c r="PBU213" s="856"/>
      <c r="PBV213" s="856"/>
      <c r="PBW213" s="856"/>
      <c r="PBX213" s="856"/>
      <c r="PBY213" s="856"/>
      <c r="PBZ213" s="856"/>
      <c r="PCA213" s="856"/>
      <c r="PCB213" s="856"/>
      <c r="PCC213" s="856"/>
      <c r="PCD213" s="856"/>
      <c r="PCE213" s="856"/>
      <c r="PCF213" s="856"/>
      <c r="PCG213" s="856"/>
      <c r="PCH213" s="856"/>
      <c r="PCI213" s="856"/>
      <c r="PCJ213" s="856"/>
      <c r="PCK213" s="856"/>
      <c r="PCL213" s="856"/>
      <c r="PCM213" s="856"/>
      <c r="PCN213" s="856"/>
      <c r="PCO213" s="856"/>
      <c r="PCP213" s="856"/>
      <c r="PCQ213" s="856"/>
      <c r="PCR213" s="856"/>
      <c r="PCS213" s="856"/>
      <c r="PCT213" s="856"/>
      <c r="PCU213" s="856"/>
      <c r="PCV213" s="856"/>
      <c r="PCW213" s="856"/>
      <c r="PCX213" s="856"/>
      <c r="PCY213" s="856"/>
      <c r="PCZ213" s="856"/>
      <c r="PDA213" s="856"/>
      <c r="PDB213" s="856"/>
      <c r="PDC213" s="856"/>
      <c r="PDD213" s="856"/>
      <c r="PDE213" s="856"/>
      <c r="PDF213" s="856"/>
      <c r="PDG213" s="856"/>
      <c r="PDH213" s="856"/>
      <c r="PDI213" s="856"/>
      <c r="PDJ213" s="856"/>
      <c r="PDK213" s="856"/>
      <c r="PDL213" s="856"/>
      <c r="PDM213" s="856"/>
      <c r="PDN213" s="856"/>
      <c r="PDO213" s="856"/>
      <c r="PDP213" s="856"/>
      <c r="PDQ213" s="856"/>
      <c r="PDR213" s="856"/>
      <c r="PDS213" s="856"/>
      <c r="PDT213" s="856"/>
      <c r="PDU213" s="856"/>
      <c r="PDV213" s="856"/>
      <c r="PDW213" s="856"/>
      <c r="PDX213" s="856"/>
      <c r="PDY213" s="856"/>
      <c r="PDZ213" s="856"/>
      <c r="PEA213" s="856"/>
      <c r="PEB213" s="856"/>
      <c r="PEC213" s="856"/>
      <c r="PED213" s="856"/>
      <c r="PEE213" s="856"/>
      <c r="PEF213" s="856"/>
      <c r="PEG213" s="856"/>
      <c r="PEH213" s="856"/>
      <c r="PEI213" s="856"/>
      <c r="PEJ213" s="856"/>
      <c r="PEK213" s="856"/>
      <c r="PEL213" s="856"/>
      <c r="PEM213" s="856"/>
      <c r="PEN213" s="856"/>
      <c r="PEO213" s="856"/>
      <c r="PEP213" s="856"/>
      <c r="PEQ213" s="856"/>
      <c r="PER213" s="856"/>
      <c r="PES213" s="856"/>
      <c r="PET213" s="856"/>
      <c r="PEU213" s="856"/>
      <c r="PEV213" s="856"/>
      <c r="PEW213" s="856"/>
      <c r="PEX213" s="856"/>
      <c r="PEY213" s="856"/>
      <c r="PEZ213" s="856"/>
      <c r="PFA213" s="856"/>
      <c r="PFB213" s="856"/>
      <c r="PFC213" s="856"/>
      <c r="PFD213" s="856"/>
      <c r="PFE213" s="856"/>
      <c r="PFF213" s="856"/>
      <c r="PFG213" s="856"/>
      <c r="PFH213" s="856"/>
      <c r="PFI213" s="856"/>
      <c r="PFJ213" s="856"/>
      <c r="PFK213" s="856"/>
      <c r="PFL213" s="856"/>
      <c r="PFM213" s="856"/>
      <c r="PFN213" s="856"/>
      <c r="PFO213" s="856"/>
      <c r="PFP213" s="856"/>
      <c r="PFQ213" s="856"/>
      <c r="PFR213" s="856"/>
      <c r="PFS213" s="856"/>
      <c r="PFT213" s="856"/>
      <c r="PFU213" s="856"/>
      <c r="PFV213" s="856"/>
      <c r="PFW213" s="856"/>
      <c r="PFX213" s="856"/>
      <c r="PFY213" s="856"/>
      <c r="PFZ213" s="856"/>
      <c r="PGA213" s="856"/>
      <c r="PGB213" s="856"/>
      <c r="PGC213" s="856"/>
      <c r="PGD213" s="856"/>
      <c r="PGE213" s="856"/>
      <c r="PGF213" s="856"/>
      <c r="PGG213" s="856"/>
      <c r="PGH213" s="856"/>
      <c r="PGI213" s="856"/>
      <c r="PGJ213" s="856"/>
      <c r="PGK213" s="856"/>
      <c r="PGL213" s="856"/>
      <c r="PGM213" s="856"/>
      <c r="PGN213" s="856"/>
      <c r="PGO213" s="856"/>
      <c r="PGP213" s="856"/>
      <c r="PGQ213" s="856"/>
      <c r="PGR213" s="856"/>
      <c r="PGS213" s="856"/>
      <c r="PGT213" s="856"/>
      <c r="PGU213" s="856"/>
      <c r="PGV213" s="856"/>
      <c r="PGW213" s="856"/>
      <c r="PGX213" s="856"/>
      <c r="PGY213" s="856"/>
      <c r="PGZ213" s="856"/>
      <c r="PHA213" s="856"/>
      <c r="PHB213" s="856"/>
      <c r="PHC213" s="856"/>
      <c r="PHD213" s="856"/>
      <c r="PHE213" s="856"/>
      <c r="PHF213" s="856"/>
      <c r="PHG213" s="856"/>
      <c r="PHH213" s="856"/>
      <c r="PHI213" s="856"/>
      <c r="PHJ213" s="856"/>
      <c r="PHK213" s="856"/>
      <c r="PHL213" s="856"/>
      <c r="PHM213" s="856"/>
      <c r="PHN213" s="856"/>
      <c r="PHO213" s="856"/>
      <c r="PHP213" s="856"/>
      <c r="PHQ213" s="856"/>
      <c r="PHR213" s="856"/>
      <c r="PHS213" s="856"/>
      <c r="PHT213" s="856"/>
      <c r="PHU213" s="856"/>
      <c r="PHV213" s="856"/>
      <c r="PHW213" s="856"/>
      <c r="PHX213" s="856"/>
      <c r="PHY213" s="856"/>
      <c r="PHZ213" s="856"/>
      <c r="PIA213" s="856"/>
      <c r="PIB213" s="856"/>
      <c r="PIC213" s="856"/>
      <c r="PID213" s="856"/>
      <c r="PIE213" s="856"/>
      <c r="PIF213" s="856"/>
      <c r="PIG213" s="856"/>
      <c r="PIH213" s="856"/>
      <c r="PII213" s="856"/>
      <c r="PIJ213" s="856"/>
      <c r="PIK213" s="856"/>
      <c r="PIL213" s="856"/>
      <c r="PIM213" s="856"/>
      <c r="PIN213" s="856"/>
      <c r="PIO213" s="856"/>
      <c r="PIP213" s="856"/>
      <c r="PIQ213" s="856"/>
      <c r="PIR213" s="856"/>
      <c r="PIS213" s="856"/>
      <c r="PIT213" s="856"/>
      <c r="PIU213" s="856"/>
      <c r="PIV213" s="856"/>
      <c r="PIW213" s="856"/>
      <c r="PIX213" s="856"/>
      <c r="PIY213" s="856"/>
      <c r="PIZ213" s="856"/>
      <c r="PJA213" s="856"/>
      <c r="PJB213" s="856"/>
      <c r="PJC213" s="856"/>
      <c r="PJD213" s="856"/>
      <c r="PJE213" s="856"/>
      <c r="PJF213" s="856"/>
      <c r="PJG213" s="856"/>
      <c r="PJH213" s="856"/>
      <c r="PJI213" s="856"/>
      <c r="PJJ213" s="856"/>
      <c r="PJK213" s="856"/>
      <c r="PJL213" s="856"/>
      <c r="PJM213" s="856"/>
      <c r="PJN213" s="856"/>
      <c r="PJO213" s="856"/>
      <c r="PJP213" s="856"/>
      <c r="PJQ213" s="856"/>
      <c r="PJR213" s="856"/>
      <c r="PJS213" s="856"/>
      <c r="PJT213" s="856"/>
      <c r="PJU213" s="856"/>
      <c r="PJV213" s="856"/>
      <c r="PJW213" s="856"/>
      <c r="PJX213" s="856"/>
      <c r="PJY213" s="856"/>
      <c r="PJZ213" s="856"/>
      <c r="PKA213" s="856"/>
      <c r="PKB213" s="856"/>
      <c r="PKC213" s="856"/>
      <c r="PKD213" s="856"/>
      <c r="PKE213" s="856"/>
      <c r="PKF213" s="856"/>
      <c r="PKG213" s="856"/>
      <c r="PKH213" s="856"/>
      <c r="PKI213" s="856"/>
      <c r="PKJ213" s="856"/>
      <c r="PKK213" s="856"/>
      <c r="PKL213" s="856"/>
      <c r="PKM213" s="856"/>
      <c r="PKN213" s="856"/>
      <c r="PKO213" s="856"/>
      <c r="PKP213" s="856"/>
      <c r="PKQ213" s="856"/>
      <c r="PKR213" s="856"/>
      <c r="PKS213" s="856"/>
      <c r="PKT213" s="856"/>
      <c r="PKU213" s="856"/>
      <c r="PKV213" s="856"/>
      <c r="PKW213" s="856"/>
      <c r="PKX213" s="856"/>
      <c r="PKY213" s="856"/>
      <c r="PKZ213" s="856"/>
      <c r="PLA213" s="856"/>
      <c r="PLB213" s="856"/>
      <c r="PLC213" s="856"/>
      <c r="PLD213" s="856"/>
      <c r="PLE213" s="856"/>
      <c r="PLF213" s="856"/>
      <c r="PLG213" s="856"/>
      <c r="PLH213" s="856"/>
      <c r="PLI213" s="856"/>
      <c r="PLJ213" s="856"/>
      <c r="PLK213" s="856"/>
      <c r="PLL213" s="856"/>
      <c r="PLM213" s="856"/>
      <c r="PLN213" s="856"/>
      <c r="PLO213" s="856"/>
      <c r="PLP213" s="856"/>
      <c r="PLQ213" s="856"/>
      <c r="PLR213" s="856"/>
      <c r="PLS213" s="856"/>
      <c r="PLT213" s="856"/>
      <c r="PLU213" s="856"/>
      <c r="PLV213" s="856"/>
      <c r="PLW213" s="856"/>
      <c r="PLX213" s="856"/>
      <c r="PLY213" s="856"/>
      <c r="PLZ213" s="856"/>
      <c r="PMA213" s="856"/>
      <c r="PMB213" s="856"/>
      <c r="PMC213" s="856"/>
      <c r="PMD213" s="856"/>
      <c r="PME213" s="856"/>
      <c r="PMF213" s="856"/>
      <c r="PMG213" s="856"/>
      <c r="PMH213" s="856"/>
      <c r="PMI213" s="856"/>
      <c r="PMJ213" s="856"/>
      <c r="PMK213" s="856"/>
      <c r="PML213" s="856"/>
      <c r="PMM213" s="856"/>
      <c r="PMN213" s="856"/>
      <c r="PMO213" s="856"/>
      <c r="PMP213" s="856"/>
      <c r="PMQ213" s="856"/>
      <c r="PMR213" s="856"/>
      <c r="PMS213" s="856"/>
      <c r="PMT213" s="856"/>
      <c r="PMU213" s="856"/>
      <c r="PMV213" s="856"/>
      <c r="PMW213" s="856"/>
      <c r="PMX213" s="856"/>
      <c r="PMY213" s="856"/>
      <c r="PMZ213" s="856"/>
      <c r="PNA213" s="856"/>
      <c r="PNB213" s="856"/>
      <c r="PNC213" s="856"/>
      <c r="PND213" s="856"/>
      <c r="PNE213" s="856"/>
      <c r="PNF213" s="856"/>
      <c r="PNG213" s="856"/>
      <c r="PNH213" s="856"/>
      <c r="PNI213" s="856"/>
      <c r="PNJ213" s="856"/>
      <c r="PNK213" s="856"/>
      <c r="PNL213" s="856"/>
      <c r="PNM213" s="856"/>
      <c r="PNN213" s="856"/>
      <c r="PNO213" s="856"/>
      <c r="PNP213" s="856"/>
      <c r="PNQ213" s="856"/>
      <c r="PNR213" s="856"/>
      <c r="PNS213" s="856"/>
      <c r="PNT213" s="856"/>
      <c r="PNU213" s="856"/>
      <c r="PNV213" s="856"/>
      <c r="PNW213" s="856"/>
      <c r="PNX213" s="856"/>
      <c r="PNY213" s="856"/>
      <c r="PNZ213" s="856"/>
      <c r="POA213" s="856"/>
      <c r="POB213" s="856"/>
      <c r="POC213" s="856"/>
      <c r="POD213" s="856"/>
      <c r="POE213" s="856"/>
      <c r="POF213" s="856"/>
      <c r="POG213" s="856"/>
      <c r="POH213" s="856"/>
      <c r="POI213" s="856"/>
      <c r="POJ213" s="856"/>
      <c r="POK213" s="856"/>
      <c r="POL213" s="856"/>
      <c r="POM213" s="856"/>
      <c r="PON213" s="856"/>
      <c r="POO213" s="856"/>
      <c r="POP213" s="856"/>
      <c r="POQ213" s="856"/>
      <c r="POR213" s="856"/>
      <c r="POS213" s="856"/>
      <c r="POT213" s="856"/>
      <c r="POU213" s="856"/>
      <c r="POV213" s="856"/>
      <c r="POW213" s="856"/>
      <c r="POX213" s="856"/>
      <c r="POY213" s="856"/>
      <c r="POZ213" s="856"/>
      <c r="PPA213" s="856"/>
      <c r="PPB213" s="856"/>
      <c r="PPC213" s="856"/>
      <c r="PPD213" s="856"/>
      <c r="PPE213" s="856"/>
      <c r="PPF213" s="856"/>
      <c r="PPG213" s="856"/>
      <c r="PPH213" s="856"/>
      <c r="PPI213" s="856"/>
      <c r="PPJ213" s="856"/>
      <c r="PPK213" s="856"/>
      <c r="PPL213" s="856"/>
      <c r="PPM213" s="856"/>
      <c r="PPN213" s="856"/>
      <c r="PPO213" s="856"/>
      <c r="PPP213" s="856"/>
      <c r="PPQ213" s="856"/>
      <c r="PPR213" s="856"/>
      <c r="PPS213" s="856"/>
      <c r="PPT213" s="856"/>
      <c r="PPU213" s="856"/>
      <c r="PPV213" s="856"/>
      <c r="PPW213" s="856"/>
      <c r="PPX213" s="856"/>
      <c r="PPY213" s="856"/>
      <c r="PPZ213" s="856"/>
      <c r="PQA213" s="856"/>
      <c r="PQB213" s="856"/>
      <c r="PQC213" s="856"/>
      <c r="PQD213" s="856"/>
      <c r="PQE213" s="856"/>
      <c r="PQF213" s="856"/>
      <c r="PQG213" s="856"/>
      <c r="PQH213" s="856"/>
      <c r="PQI213" s="856"/>
      <c r="PQJ213" s="856"/>
      <c r="PQK213" s="856"/>
      <c r="PQL213" s="856"/>
      <c r="PQM213" s="856"/>
      <c r="PQN213" s="856"/>
      <c r="PQO213" s="856"/>
      <c r="PQP213" s="856"/>
      <c r="PQQ213" s="856"/>
      <c r="PQR213" s="856"/>
      <c r="PQS213" s="856"/>
      <c r="PQT213" s="856"/>
      <c r="PQU213" s="856"/>
      <c r="PQV213" s="856"/>
      <c r="PQW213" s="856"/>
      <c r="PQX213" s="856"/>
      <c r="PQY213" s="856"/>
      <c r="PQZ213" s="856"/>
      <c r="PRA213" s="856"/>
      <c r="PRB213" s="856"/>
      <c r="PRC213" s="856"/>
      <c r="PRD213" s="856"/>
      <c r="PRE213" s="856"/>
      <c r="PRF213" s="856"/>
      <c r="PRG213" s="856"/>
      <c r="PRH213" s="856"/>
      <c r="PRI213" s="856"/>
      <c r="PRJ213" s="856"/>
      <c r="PRK213" s="856"/>
      <c r="PRL213" s="856"/>
      <c r="PRM213" s="856"/>
      <c r="PRN213" s="856"/>
      <c r="PRO213" s="856"/>
      <c r="PRP213" s="856"/>
      <c r="PRQ213" s="856"/>
      <c r="PRR213" s="856"/>
      <c r="PRS213" s="856"/>
      <c r="PRT213" s="856"/>
      <c r="PRU213" s="856"/>
      <c r="PRV213" s="856"/>
      <c r="PRW213" s="856"/>
      <c r="PRX213" s="856"/>
      <c r="PRY213" s="856"/>
      <c r="PRZ213" s="856"/>
      <c r="PSA213" s="856"/>
      <c r="PSB213" s="856"/>
      <c r="PSC213" s="856"/>
      <c r="PSD213" s="856"/>
      <c r="PSE213" s="856"/>
      <c r="PSF213" s="856"/>
      <c r="PSG213" s="856"/>
      <c r="PSH213" s="856"/>
      <c r="PSI213" s="856"/>
      <c r="PSJ213" s="856"/>
      <c r="PSK213" s="856"/>
      <c r="PSL213" s="856"/>
      <c r="PSM213" s="856"/>
      <c r="PSN213" s="856"/>
      <c r="PSO213" s="856"/>
      <c r="PSP213" s="856"/>
      <c r="PSQ213" s="856"/>
      <c r="PSR213" s="856"/>
      <c r="PSS213" s="856"/>
      <c r="PST213" s="856"/>
      <c r="PSU213" s="856"/>
      <c r="PSV213" s="856"/>
      <c r="PSW213" s="856"/>
      <c r="PSX213" s="856"/>
      <c r="PSY213" s="856"/>
      <c r="PSZ213" s="856"/>
      <c r="PTA213" s="856"/>
      <c r="PTB213" s="856"/>
      <c r="PTC213" s="856"/>
      <c r="PTD213" s="856"/>
      <c r="PTE213" s="856"/>
      <c r="PTF213" s="856"/>
      <c r="PTG213" s="856"/>
      <c r="PTH213" s="856"/>
      <c r="PTI213" s="856"/>
      <c r="PTJ213" s="856"/>
      <c r="PTK213" s="856"/>
      <c r="PTL213" s="856"/>
      <c r="PTM213" s="856"/>
      <c r="PTN213" s="856"/>
      <c r="PTO213" s="856"/>
      <c r="PTP213" s="856"/>
      <c r="PTQ213" s="856"/>
      <c r="PTR213" s="856"/>
      <c r="PTS213" s="856"/>
      <c r="PTT213" s="856"/>
      <c r="PTU213" s="856"/>
      <c r="PTV213" s="856"/>
      <c r="PTW213" s="856"/>
      <c r="PTX213" s="856"/>
      <c r="PTY213" s="856"/>
      <c r="PTZ213" s="856"/>
      <c r="PUA213" s="856"/>
      <c r="PUB213" s="856"/>
      <c r="PUC213" s="856"/>
      <c r="PUD213" s="856"/>
      <c r="PUE213" s="856"/>
      <c r="PUF213" s="856"/>
      <c r="PUG213" s="856"/>
      <c r="PUH213" s="856"/>
      <c r="PUI213" s="856"/>
      <c r="PUJ213" s="856"/>
      <c r="PUK213" s="856"/>
      <c r="PUL213" s="856"/>
      <c r="PUM213" s="856"/>
      <c r="PUN213" s="856"/>
      <c r="PUO213" s="856"/>
      <c r="PUP213" s="856"/>
      <c r="PUQ213" s="856"/>
      <c r="PUR213" s="856"/>
      <c r="PUS213" s="856"/>
      <c r="PUT213" s="856"/>
      <c r="PUU213" s="856"/>
      <c r="PUV213" s="856"/>
      <c r="PUW213" s="856"/>
      <c r="PUX213" s="856"/>
      <c r="PUY213" s="856"/>
      <c r="PUZ213" s="856"/>
      <c r="PVA213" s="856"/>
      <c r="PVB213" s="856"/>
      <c r="PVC213" s="856"/>
      <c r="PVD213" s="856"/>
      <c r="PVE213" s="856"/>
      <c r="PVF213" s="856"/>
      <c r="PVG213" s="856"/>
      <c r="PVH213" s="856"/>
      <c r="PVI213" s="856"/>
      <c r="PVJ213" s="856"/>
      <c r="PVK213" s="856"/>
      <c r="PVL213" s="856"/>
      <c r="PVM213" s="856"/>
      <c r="PVN213" s="856"/>
      <c r="PVO213" s="856"/>
      <c r="PVP213" s="856"/>
      <c r="PVQ213" s="856"/>
      <c r="PVR213" s="856"/>
      <c r="PVS213" s="856"/>
      <c r="PVT213" s="856"/>
      <c r="PVU213" s="856"/>
      <c r="PVV213" s="856"/>
      <c r="PVW213" s="856"/>
      <c r="PVX213" s="856"/>
      <c r="PVY213" s="856"/>
      <c r="PVZ213" s="856"/>
      <c r="PWA213" s="856"/>
      <c r="PWB213" s="856"/>
      <c r="PWC213" s="856"/>
      <c r="PWD213" s="856"/>
      <c r="PWE213" s="856"/>
      <c r="PWF213" s="856"/>
      <c r="PWG213" s="856"/>
      <c r="PWH213" s="856"/>
      <c r="PWI213" s="856"/>
      <c r="PWJ213" s="856"/>
      <c r="PWK213" s="856"/>
      <c r="PWL213" s="856"/>
      <c r="PWM213" s="856"/>
      <c r="PWN213" s="856"/>
      <c r="PWO213" s="856"/>
      <c r="PWP213" s="856"/>
      <c r="PWQ213" s="856"/>
      <c r="PWR213" s="856"/>
      <c r="PWS213" s="856"/>
      <c r="PWT213" s="856"/>
      <c r="PWU213" s="856"/>
      <c r="PWV213" s="856"/>
      <c r="PWW213" s="856"/>
      <c r="PWX213" s="856"/>
      <c r="PWY213" s="856"/>
      <c r="PWZ213" s="856"/>
      <c r="PXA213" s="856"/>
      <c r="PXB213" s="856"/>
      <c r="PXC213" s="856"/>
      <c r="PXD213" s="856"/>
      <c r="PXE213" s="856"/>
      <c r="PXF213" s="856"/>
      <c r="PXG213" s="856"/>
      <c r="PXH213" s="856"/>
      <c r="PXI213" s="856"/>
      <c r="PXJ213" s="856"/>
      <c r="PXK213" s="856"/>
      <c r="PXL213" s="856"/>
      <c r="PXM213" s="856"/>
      <c r="PXN213" s="856"/>
      <c r="PXO213" s="856"/>
      <c r="PXP213" s="856"/>
      <c r="PXQ213" s="856"/>
      <c r="PXR213" s="856"/>
      <c r="PXS213" s="856"/>
      <c r="PXT213" s="856"/>
      <c r="PXU213" s="856"/>
      <c r="PXV213" s="856"/>
      <c r="PXW213" s="856"/>
      <c r="PXX213" s="856"/>
      <c r="PXY213" s="856"/>
      <c r="PXZ213" s="856"/>
      <c r="PYA213" s="856"/>
      <c r="PYB213" s="856"/>
      <c r="PYC213" s="856"/>
      <c r="PYD213" s="856"/>
      <c r="PYE213" s="856"/>
      <c r="PYF213" s="856"/>
      <c r="PYG213" s="856"/>
      <c r="PYH213" s="856"/>
      <c r="PYI213" s="856"/>
      <c r="PYJ213" s="856"/>
      <c r="PYK213" s="856"/>
      <c r="PYL213" s="856"/>
      <c r="PYM213" s="856"/>
      <c r="PYN213" s="856"/>
      <c r="PYO213" s="856"/>
      <c r="PYP213" s="856"/>
      <c r="PYQ213" s="856"/>
      <c r="PYR213" s="856"/>
      <c r="PYS213" s="856"/>
      <c r="PYT213" s="856"/>
      <c r="PYU213" s="856"/>
      <c r="PYV213" s="856"/>
      <c r="PYW213" s="856"/>
      <c r="PYX213" s="856"/>
      <c r="PYY213" s="856"/>
      <c r="PYZ213" s="856"/>
      <c r="PZA213" s="856"/>
      <c r="PZB213" s="856"/>
      <c r="PZC213" s="856"/>
      <c r="PZD213" s="856"/>
      <c r="PZE213" s="856"/>
      <c r="PZF213" s="856"/>
      <c r="PZG213" s="856"/>
      <c r="PZH213" s="856"/>
      <c r="PZI213" s="856"/>
      <c r="PZJ213" s="856"/>
      <c r="PZK213" s="856"/>
      <c r="PZL213" s="856"/>
      <c r="PZM213" s="856"/>
      <c r="PZN213" s="856"/>
      <c r="PZO213" s="856"/>
      <c r="PZP213" s="856"/>
      <c r="PZQ213" s="856"/>
      <c r="PZR213" s="856"/>
      <c r="PZS213" s="856"/>
      <c r="PZT213" s="856"/>
      <c r="PZU213" s="856"/>
      <c r="PZV213" s="856"/>
      <c r="PZW213" s="856"/>
      <c r="PZX213" s="856"/>
      <c r="PZY213" s="856"/>
      <c r="PZZ213" s="856"/>
      <c r="QAA213" s="856"/>
      <c r="QAB213" s="856"/>
      <c r="QAC213" s="856"/>
      <c r="QAD213" s="856"/>
      <c r="QAE213" s="856"/>
      <c r="QAF213" s="856"/>
      <c r="QAG213" s="856"/>
      <c r="QAH213" s="856"/>
      <c r="QAI213" s="856"/>
      <c r="QAJ213" s="856"/>
      <c r="QAK213" s="856"/>
      <c r="QAL213" s="856"/>
      <c r="QAM213" s="856"/>
      <c r="QAN213" s="856"/>
      <c r="QAO213" s="856"/>
      <c r="QAP213" s="856"/>
      <c r="QAQ213" s="856"/>
      <c r="QAR213" s="856"/>
      <c r="QAS213" s="856"/>
      <c r="QAT213" s="856"/>
      <c r="QAU213" s="856"/>
      <c r="QAV213" s="856"/>
      <c r="QAW213" s="856"/>
      <c r="QAX213" s="856"/>
      <c r="QAY213" s="856"/>
      <c r="QAZ213" s="856"/>
      <c r="QBA213" s="856"/>
      <c r="QBB213" s="856"/>
      <c r="QBC213" s="856"/>
      <c r="QBD213" s="856"/>
      <c r="QBE213" s="856"/>
      <c r="QBF213" s="856"/>
      <c r="QBG213" s="856"/>
      <c r="QBH213" s="856"/>
      <c r="QBI213" s="856"/>
      <c r="QBJ213" s="856"/>
      <c r="QBK213" s="856"/>
      <c r="QBL213" s="856"/>
      <c r="QBM213" s="856"/>
      <c r="QBN213" s="856"/>
      <c r="QBO213" s="856"/>
      <c r="QBP213" s="856"/>
      <c r="QBQ213" s="856"/>
      <c r="QBR213" s="856"/>
      <c r="QBS213" s="856"/>
      <c r="QBT213" s="856"/>
      <c r="QBU213" s="856"/>
      <c r="QBV213" s="856"/>
      <c r="QBW213" s="856"/>
      <c r="QBX213" s="856"/>
      <c r="QBY213" s="856"/>
      <c r="QBZ213" s="856"/>
      <c r="QCA213" s="856"/>
      <c r="QCB213" s="856"/>
      <c r="QCC213" s="856"/>
      <c r="QCD213" s="856"/>
      <c r="QCE213" s="856"/>
      <c r="QCF213" s="856"/>
      <c r="QCG213" s="856"/>
      <c r="QCH213" s="856"/>
      <c r="QCI213" s="856"/>
      <c r="QCJ213" s="856"/>
      <c r="QCK213" s="856"/>
      <c r="QCL213" s="856"/>
      <c r="QCM213" s="856"/>
      <c r="QCN213" s="856"/>
      <c r="QCO213" s="856"/>
      <c r="QCP213" s="856"/>
      <c r="QCQ213" s="856"/>
      <c r="QCR213" s="856"/>
      <c r="QCS213" s="856"/>
      <c r="QCT213" s="856"/>
      <c r="QCU213" s="856"/>
      <c r="QCV213" s="856"/>
      <c r="QCW213" s="856"/>
      <c r="QCX213" s="856"/>
      <c r="QCY213" s="856"/>
      <c r="QCZ213" s="856"/>
      <c r="QDA213" s="856"/>
      <c r="QDB213" s="856"/>
      <c r="QDC213" s="856"/>
      <c r="QDD213" s="856"/>
      <c r="QDE213" s="856"/>
      <c r="QDF213" s="856"/>
      <c r="QDG213" s="856"/>
      <c r="QDH213" s="856"/>
      <c r="QDI213" s="856"/>
      <c r="QDJ213" s="856"/>
      <c r="QDK213" s="856"/>
      <c r="QDL213" s="856"/>
      <c r="QDM213" s="856"/>
      <c r="QDN213" s="856"/>
      <c r="QDO213" s="856"/>
      <c r="QDP213" s="856"/>
      <c r="QDQ213" s="856"/>
      <c r="QDR213" s="856"/>
      <c r="QDS213" s="856"/>
      <c r="QDT213" s="856"/>
      <c r="QDU213" s="856"/>
      <c r="QDV213" s="856"/>
      <c r="QDW213" s="856"/>
      <c r="QDX213" s="856"/>
      <c r="QDY213" s="856"/>
      <c r="QDZ213" s="856"/>
      <c r="QEA213" s="856"/>
      <c r="QEB213" s="856"/>
      <c r="QEC213" s="856"/>
      <c r="QED213" s="856"/>
      <c r="QEE213" s="856"/>
      <c r="QEF213" s="856"/>
      <c r="QEG213" s="856"/>
      <c r="QEH213" s="856"/>
      <c r="QEI213" s="856"/>
      <c r="QEJ213" s="856"/>
      <c r="QEK213" s="856"/>
      <c r="QEL213" s="856"/>
      <c r="QEM213" s="856"/>
      <c r="QEN213" s="856"/>
      <c r="QEO213" s="856"/>
      <c r="QEP213" s="856"/>
      <c r="QEQ213" s="856"/>
      <c r="QER213" s="856"/>
      <c r="QES213" s="856"/>
      <c r="QET213" s="856"/>
      <c r="QEU213" s="856"/>
      <c r="QEV213" s="856"/>
      <c r="QEW213" s="856"/>
      <c r="QEX213" s="856"/>
      <c r="QEY213" s="856"/>
      <c r="QEZ213" s="856"/>
      <c r="QFA213" s="856"/>
      <c r="QFB213" s="856"/>
      <c r="QFC213" s="856"/>
      <c r="QFD213" s="856"/>
      <c r="QFE213" s="856"/>
      <c r="QFF213" s="856"/>
      <c r="QFG213" s="856"/>
      <c r="QFH213" s="856"/>
      <c r="QFI213" s="856"/>
      <c r="QFJ213" s="856"/>
      <c r="QFK213" s="856"/>
      <c r="QFL213" s="856"/>
      <c r="QFM213" s="856"/>
      <c r="QFN213" s="856"/>
      <c r="QFO213" s="856"/>
      <c r="QFP213" s="856"/>
      <c r="QFQ213" s="856"/>
      <c r="QFR213" s="856"/>
      <c r="QFS213" s="856"/>
      <c r="QFT213" s="856"/>
      <c r="QFU213" s="856"/>
      <c r="QFV213" s="856"/>
      <c r="QFW213" s="856"/>
      <c r="QFX213" s="856"/>
      <c r="QFY213" s="856"/>
      <c r="QFZ213" s="856"/>
      <c r="QGA213" s="856"/>
      <c r="QGB213" s="856"/>
      <c r="QGC213" s="856"/>
      <c r="QGD213" s="856"/>
      <c r="QGE213" s="856"/>
      <c r="QGF213" s="856"/>
      <c r="QGG213" s="856"/>
      <c r="QGH213" s="856"/>
      <c r="QGI213" s="856"/>
      <c r="QGJ213" s="856"/>
      <c r="QGK213" s="856"/>
      <c r="QGL213" s="856"/>
      <c r="QGM213" s="856"/>
      <c r="QGN213" s="856"/>
      <c r="QGO213" s="856"/>
      <c r="QGP213" s="856"/>
      <c r="QGQ213" s="856"/>
      <c r="QGR213" s="856"/>
      <c r="QGS213" s="856"/>
      <c r="QGT213" s="856"/>
      <c r="QGU213" s="856"/>
      <c r="QGV213" s="856"/>
      <c r="QGW213" s="856"/>
      <c r="QGX213" s="856"/>
      <c r="QGY213" s="856"/>
      <c r="QGZ213" s="856"/>
      <c r="QHA213" s="856"/>
      <c r="QHB213" s="856"/>
      <c r="QHC213" s="856"/>
      <c r="QHD213" s="856"/>
      <c r="QHE213" s="856"/>
      <c r="QHF213" s="856"/>
      <c r="QHG213" s="856"/>
      <c r="QHH213" s="856"/>
      <c r="QHI213" s="856"/>
      <c r="QHJ213" s="856"/>
      <c r="QHK213" s="856"/>
      <c r="QHL213" s="856"/>
      <c r="QHM213" s="856"/>
      <c r="QHN213" s="856"/>
      <c r="QHO213" s="856"/>
      <c r="QHP213" s="856"/>
      <c r="QHQ213" s="856"/>
      <c r="QHR213" s="856"/>
      <c r="QHS213" s="856"/>
      <c r="QHT213" s="856"/>
      <c r="QHU213" s="856"/>
      <c r="QHV213" s="856"/>
      <c r="QHW213" s="856"/>
      <c r="QHX213" s="856"/>
      <c r="QHY213" s="856"/>
      <c r="QHZ213" s="856"/>
      <c r="QIA213" s="856"/>
      <c r="QIB213" s="856"/>
      <c r="QIC213" s="856"/>
      <c r="QID213" s="856"/>
      <c r="QIE213" s="856"/>
      <c r="QIF213" s="856"/>
      <c r="QIG213" s="856"/>
      <c r="QIH213" s="856"/>
      <c r="QII213" s="856"/>
      <c r="QIJ213" s="856"/>
      <c r="QIK213" s="856"/>
      <c r="QIL213" s="856"/>
      <c r="QIM213" s="856"/>
      <c r="QIN213" s="856"/>
      <c r="QIO213" s="856"/>
      <c r="QIP213" s="856"/>
      <c r="QIQ213" s="856"/>
      <c r="QIR213" s="856"/>
      <c r="QIS213" s="856"/>
      <c r="QIT213" s="856"/>
      <c r="QIU213" s="856"/>
      <c r="QIV213" s="856"/>
      <c r="QIW213" s="856"/>
      <c r="QIX213" s="856"/>
      <c r="QIY213" s="856"/>
      <c r="QIZ213" s="856"/>
      <c r="QJA213" s="856"/>
      <c r="QJB213" s="856"/>
      <c r="QJC213" s="856"/>
      <c r="QJD213" s="856"/>
      <c r="QJE213" s="856"/>
      <c r="QJF213" s="856"/>
      <c r="QJG213" s="856"/>
      <c r="QJH213" s="856"/>
      <c r="QJI213" s="856"/>
      <c r="QJJ213" s="856"/>
      <c r="QJK213" s="856"/>
      <c r="QJL213" s="856"/>
      <c r="QJM213" s="856"/>
      <c r="QJN213" s="856"/>
      <c r="QJO213" s="856"/>
      <c r="QJP213" s="856"/>
      <c r="QJQ213" s="856"/>
      <c r="QJR213" s="856"/>
      <c r="QJS213" s="856"/>
      <c r="QJT213" s="856"/>
      <c r="QJU213" s="856"/>
      <c r="QJV213" s="856"/>
      <c r="QJW213" s="856"/>
      <c r="QJX213" s="856"/>
      <c r="QJY213" s="856"/>
      <c r="QJZ213" s="856"/>
      <c r="QKA213" s="856"/>
      <c r="QKB213" s="856"/>
      <c r="QKC213" s="856"/>
      <c r="QKD213" s="856"/>
      <c r="QKE213" s="856"/>
      <c r="QKF213" s="856"/>
      <c r="QKG213" s="856"/>
      <c r="QKH213" s="856"/>
      <c r="QKI213" s="856"/>
      <c r="QKJ213" s="856"/>
      <c r="QKK213" s="856"/>
      <c r="QKL213" s="856"/>
      <c r="QKM213" s="856"/>
      <c r="QKN213" s="856"/>
      <c r="QKO213" s="856"/>
      <c r="QKP213" s="856"/>
      <c r="QKQ213" s="856"/>
      <c r="QKR213" s="856"/>
      <c r="QKS213" s="856"/>
      <c r="QKT213" s="856"/>
      <c r="QKU213" s="856"/>
      <c r="QKV213" s="856"/>
      <c r="QKW213" s="856"/>
      <c r="QKX213" s="856"/>
      <c r="QKY213" s="856"/>
      <c r="QKZ213" s="856"/>
      <c r="QLA213" s="856"/>
      <c r="QLB213" s="856"/>
      <c r="QLC213" s="856"/>
      <c r="QLD213" s="856"/>
      <c r="QLE213" s="856"/>
      <c r="QLF213" s="856"/>
      <c r="QLG213" s="856"/>
      <c r="QLH213" s="856"/>
      <c r="QLI213" s="856"/>
      <c r="QLJ213" s="856"/>
      <c r="QLK213" s="856"/>
      <c r="QLL213" s="856"/>
      <c r="QLM213" s="856"/>
      <c r="QLN213" s="856"/>
      <c r="QLO213" s="856"/>
      <c r="QLP213" s="856"/>
      <c r="QLQ213" s="856"/>
      <c r="QLR213" s="856"/>
      <c r="QLS213" s="856"/>
      <c r="QLT213" s="856"/>
      <c r="QLU213" s="856"/>
      <c r="QLV213" s="856"/>
      <c r="QLW213" s="856"/>
      <c r="QLX213" s="856"/>
      <c r="QLY213" s="856"/>
      <c r="QLZ213" s="856"/>
      <c r="QMA213" s="856"/>
      <c r="QMB213" s="856"/>
      <c r="QMC213" s="856"/>
      <c r="QMD213" s="856"/>
      <c r="QME213" s="856"/>
      <c r="QMF213" s="856"/>
      <c r="QMG213" s="856"/>
      <c r="QMH213" s="856"/>
      <c r="QMI213" s="856"/>
      <c r="QMJ213" s="856"/>
      <c r="QMK213" s="856"/>
      <c r="QML213" s="856"/>
      <c r="QMM213" s="856"/>
      <c r="QMN213" s="856"/>
      <c r="QMO213" s="856"/>
      <c r="QMP213" s="856"/>
      <c r="QMQ213" s="856"/>
      <c r="QMR213" s="856"/>
      <c r="QMS213" s="856"/>
      <c r="QMT213" s="856"/>
      <c r="QMU213" s="856"/>
      <c r="QMV213" s="856"/>
      <c r="QMW213" s="856"/>
      <c r="QMX213" s="856"/>
      <c r="QMY213" s="856"/>
      <c r="QMZ213" s="856"/>
      <c r="QNA213" s="856"/>
      <c r="QNB213" s="856"/>
      <c r="QNC213" s="856"/>
      <c r="QND213" s="856"/>
      <c r="QNE213" s="856"/>
      <c r="QNF213" s="856"/>
      <c r="QNG213" s="856"/>
      <c r="QNH213" s="856"/>
      <c r="QNI213" s="856"/>
      <c r="QNJ213" s="856"/>
      <c r="QNK213" s="856"/>
      <c r="QNL213" s="856"/>
      <c r="QNM213" s="856"/>
      <c r="QNN213" s="856"/>
      <c r="QNO213" s="856"/>
      <c r="QNP213" s="856"/>
      <c r="QNQ213" s="856"/>
      <c r="QNR213" s="856"/>
      <c r="QNS213" s="856"/>
      <c r="QNT213" s="856"/>
      <c r="QNU213" s="856"/>
      <c r="QNV213" s="856"/>
      <c r="QNW213" s="856"/>
      <c r="QNX213" s="856"/>
      <c r="QNY213" s="856"/>
      <c r="QNZ213" s="856"/>
      <c r="QOA213" s="856"/>
      <c r="QOB213" s="856"/>
      <c r="QOC213" s="856"/>
      <c r="QOD213" s="856"/>
      <c r="QOE213" s="856"/>
      <c r="QOF213" s="856"/>
      <c r="QOG213" s="856"/>
      <c r="QOH213" s="856"/>
      <c r="QOI213" s="856"/>
      <c r="QOJ213" s="856"/>
      <c r="QOK213" s="856"/>
      <c r="QOL213" s="856"/>
      <c r="QOM213" s="856"/>
      <c r="QON213" s="856"/>
      <c r="QOO213" s="856"/>
      <c r="QOP213" s="856"/>
      <c r="QOQ213" s="856"/>
      <c r="QOR213" s="856"/>
      <c r="QOS213" s="856"/>
      <c r="QOT213" s="856"/>
      <c r="QOU213" s="856"/>
      <c r="QOV213" s="856"/>
      <c r="QOW213" s="856"/>
      <c r="QOX213" s="856"/>
      <c r="QOY213" s="856"/>
      <c r="QOZ213" s="856"/>
      <c r="QPA213" s="856"/>
      <c r="QPB213" s="856"/>
      <c r="QPC213" s="856"/>
      <c r="QPD213" s="856"/>
      <c r="QPE213" s="856"/>
      <c r="QPF213" s="856"/>
      <c r="QPG213" s="856"/>
      <c r="QPH213" s="856"/>
      <c r="QPI213" s="856"/>
      <c r="QPJ213" s="856"/>
      <c r="QPK213" s="856"/>
      <c r="QPL213" s="856"/>
      <c r="QPM213" s="856"/>
      <c r="QPN213" s="856"/>
      <c r="QPO213" s="856"/>
      <c r="QPP213" s="856"/>
      <c r="QPQ213" s="856"/>
      <c r="QPR213" s="856"/>
      <c r="QPS213" s="856"/>
      <c r="QPT213" s="856"/>
      <c r="QPU213" s="856"/>
      <c r="QPV213" s="856"/>
      <c r="QPW213" s="856"/>
      <c r="QPX213" s="856"/>
      <c r="QPY213" s="856"/>
      <c r="QPZ213" s="856"/>
      <c r="QQA213" s="856"/>
      <c r="QQB213" s="856"/>
      <c r="QQC213" s="856"/>
      <c r="QQD213" s="856"/>
      <c r="QQE213" s="856"/>
      <c r="QQF213" s="856"/>
      <c r="QQG213" s="856"/>
      <c r="QQH213" s="856"/>
      <c r="QQI213" s="856"/>
      <c r="QQJ213" s="856"/>
      <c r="QQK213" s="856"/>
      <c r="QQL213" s="856"/>
      <c r="QQM213" s="856"/>
      <c r="QQN213" s="856"/>
      <c r="QQO213" s="856"/>
      <c r="QQP213" s="856"/>
      <c r="QQQ213" s="856"/>
      <c r="QQR213" s="856"/>
      <c r="QQS213" s="856"/>
      <c r="QQT213" s="856"/>
      <c r="QQU213" s="856"/>
      <c r="QQV213" s="856"/>
      <c r="QQW213" s="856"/>
      <c r="QQX213" s="856"/>
      <c r="QQY213" s="856"/>
      <c r="QQZ213" s="856"/>
      <c r="QRA213" s="856"/>
      <c r="QRB213" s="856"/>
      <c r="QRC213" s="856"/>
      <c r="QRD213" s="856"/>
      <c r="QRE213" s="856"/>
      <c r="QRF213" s="856"/>
      <c r="QRG213" s="856"/>
      <c r="QRH213" s="856"/>
      <c r="QRI213" s="856"/>
      <c r="QRJ213" s="856"/>
      <c r="QRK213" s="856"/>
      <c r="QRL213" s="856"/>
      <c r="QRM213" s="856"/>
      <c r="QRN213" s="856"/>
      <c r="QRO213" s="856"/>
      <c r="QRP213" s="856"/>
      <c r="QRQ213" s="856"/>
      <c r="QRR213" s="856"/>
      <c r="QRS213" s="856"/>
      <c r="QRT213" s="856"/>
      <c r="QRU213" s="856"/>
      <c r="QRV213" s="856"/>
      <c r="QRW213" s="856"/>
      <c r="QRX213" s="856"/>
      <c r="QRY213" s="856"/>
      <c r="QRZ213" s="856"/>
      <c r="QSA213" s="856"/>
      <c r="QSB213" s="856"/>
      <c r="QSC213" s="856"/>
      <c r="QSD213" s="856"/>
      <c r="QSE213" s="856"/>
      <c r="QSF213" s="856"/>
      <c r="QSG213" s="856"/>
      <c r="QSH213" s="856"/>
      <c r="QSI213" s="856"/>
      <c r="QSJ213" s="856"/>
      <c r="QSK213" s="856"/>
      <c r="QSL213" s="856"/>
      <c r="QSM213" s="856"/>
      <c r="QSN213" s="856"/>
      <c r="QSO213" s="856"/>
      <c r="QSP213" s="856"/>
      <c r="QSQ213" s="856"/>
      <c r="QSR213" s="856"/>
      <c r="QSS213" s="856"/>
      <c r="QST213" s="856"/>
      <c r="QSU213" s="856"/>
      <c r="QSV213" s="856"/>
      <c r="QSW213" s="856"/>
      <c r="QSX213" s="856"/>
      <c r="QSY213" s="856"/>
      <c r="QSZ213" s="856"/>
      <c r="QTA213" s="856"/>
      <c r="QTB213" s="856"/>
      <c r="QTC213" s="856"/>
      <c r="QTD213" s="856"/>
      <c r="QTE213" s="856"/>
      <c r="QTF213" s="856"/>
      <c r="QTG213" s="856"/>
      <c r="QTH213" s="856"/>
      <c r="QTI213" s="856"/>
      <c r="QTJ213" s="856"/>
      <c r="QTK213" s="856"/>
      <c r="QTL213" s="856"/>
      <c r="QTM213" s="856"/>
      <c r="QTN213" s="856"/>
      <c r="QTO213" s="856"/>
      <c r="QTP213" s="856"/>
      <c r="QTQ213" s="856"/>
      <c r="QTR213" s="856"/>
      <c r="QTS213" s="856"/>
      <c r="QTT213" s="856"/>
      <c r="QTU213" s="856"/>
      <c r="QTV213" s="856"/>
      <c r="QTW213" s="856"/>
      <c r="QTX213" s="856"/>
      <c r="QTY213" s="856"/>
      <c r="QTZ213" s="856"/>
      <c r="QUA213" s="856"/>
      <c r="QUB213" s="856"/>
      <c r="QUC213" s="856"/>
      <c r="QUD213" s="856"/>
      <c r="QUE213" s="856"/>
      <c r="QUF213" s="856"/>
      <c r="QUG213" s="856"/>
      <c r="QUH213" s="856"/>
      <c r="QUI213" s="856"/>
      <c r="QUJ213" s="856"/>
      <c r="QUK213" s="856"/>
      <c r="QUL213" s="856"/>
      <c r="QUM213" s="856"/>
      <c r="QUN213" s="856"/>
      <c r="QUO213" s="856"/>
      <c r="QUP213" s="856"/>
      <c r="QUQ213" s="856"/>
      <c r="QUR213" s="856"/>
      <c r="QUS213" s="856"/>
      <c r="QUT213" s="856"/>
      <c r="QUU213" s="856"/>
      <c r="QUV213" s="856"/>
      <c r="QUW213" s="856"/>
      <c r="QUX213" s="856"/>
      <c r="QUY213" s="856"/>
      <c r="QUZ213" s="856"/>
      <c r="QVA213" s="856"/>
      <c r="QVB213" s="856"/>
      <c r="QVC213" s="856"/>
      <c r="QVD213" s="856"/>
      <c r="QVE213" s="856"/>
      <c r="QVF213" s="856"/>
      <c r="QVG213" s="856"/>
      <c r="QVH213" s="856"/>
      <c r="QVI213" s="856"/>
      <c r="QVJ213" s="856"/>
      <c r="QVK213" s="856"/>
      <c r="QVL213" s="856"/>
      <c r="QVM213" s="856"/>
      <c r="QVN213" s="856"/>
      <c r="QVO213" s="856"/>
      <c r="QVP213" s="856"/>
      <c r="QVQ213" s="856"/>
      <c r="QVR213" s="856"/>
      <c r="QVS213" s="856"/>
      <c r="QVT213" s="856"/>
      <c r="QVU213" s="856"/>
      <c r="QVV213" s="856"/>
      <c r="QVW213" s="856"/>
      <c r="QVX213" s="856"/>
      <c r="QVY213" s="856"/>
      <c r="QVZ213" s="856"/>
      <c r="QWA213" s="856"/>
      <c r="QWB213" s="856"/>
      <c r="QWC213" s="856"/>
      <c r="QWD213" s="856"/>
      <c r="QWE213" s="856"/>
      <c r="QWF213" s="856"/>
      <c r="QWG213" s="856"/>
      <c r="QWH213" s="856"/>
      <c r="QWI213" s="856"/>
      <c r="QWJ213" s="856"/>
      <c r="QWK213" s="856"/>
      <c r="QWL213" s="856"/>
      <c r="QWM213" s="856"/>
      <c r="QWN213" s="856"/>
      <c r="QWO213" s="856"/>
      <c r="QWP213" s="856"/>
      <c r="QWQ213" s="856"/>
      <c r="QWR213" s="856"/>
      <c r="QWS213" s="856"/>
      <c r="QWT213" s="856"/>
      <c r="QWU213" s="856"/>
      <c r="QWV213" s="856"/>
      <c r="QWW213" s="856"/>
      <c r="QWX213" s="856"/>
      <c r="QWY213" s="856"/>
      <c r="QWZ213" s="856"/>
      <c r="QXA213" s="856"/>
      <c r="QXB213" s="856"/>
      <c r="QXC213" s="856"/>
      <c r="QXD213" s="856"/>
      <c r="QXE213" s="856"/>
      <c r="QXF213" s="856"/>
      <c r="QXG213" s="856"/>
      <c r="QXH213" s="856"/>
      <c r="QXI213" s="856"/>
      <c r="QXJ213" s="856"/>
      <c r="QXK213" s="856"/>
      <c r="QXL213" s="856"/>
      <c r="QXM213" s="856"/>
      <c r="QXN213" s="856"/>
      <c r="QXO213" s="856"/>
      <c r="QXP213" s="856"/>
      <c r="QXQ213" s="856"/>
      <c r="QXR213" s="856"/>
      <c r="QXS213" s="856"/>
      <c r="QXT213" s="856"/>
      <c r="QXU213" s="856"/>
      <c r="QXV213" s="856"/>
      <c r="QXW213" s="856"/>
      <c r="QXX213" s="856"/>
      <c r="QXY213" s="856"/>
      <c r="QXZ213" s="856"/>
      <c r="QYA213" s="856"/>
      <c r="QYB213" s="856"/>
      <c r="QYC213" s="856"/>
      <c r="QYD213" s="856"/>
      <c r="QYE213" s="856"/>
      <c r="QYF213" s="856"/>
      <c r="QYG213" s="856"/>
      <c r="QYH213" s="856"/>
      <c r="QYI213" s="856"/>
      <c r="QYJ213" s="856"/>
      <c r="QYK213" s="856"/>
      <c r="QYL213" s="856"/>
      <c r="QYM213" s="856"/>
      <c r="QYN213" s="856"/>
      <c r="QYO213" s="856"/>
      <c r="QYP213" s="856"/>
      <c r="QYQ213" s="856"/>
      <c r="QYR213" s="856"/>
      <c r="QYS213" s="856"/>
      <c r="QYT213" s="856"/>
      <c r="QYU213" s="856"/>
      <c r="QYV213" s="856"/>
      <c r="QYW213" s="856"/>
      <c r="QYX213" s="856"/>
      <c r="QYY213" s="856"/>
      <c r="QYZ213" s="856"/>
      <c r="QZA213" s="856"/>
      <c r="QZB213" s="856"/>
      <c r="QZC213" s="856"/>
      <c r="QZD213" s="856"/>
      <c r="QZE213" s="856"/>
      <c r="QZF213" s="856"/>
      <c r="QZG213" s="856"/>
      <c r="QZH213" s="856"/>
      <c r="QZI213" s="856"/>
      <c r="QZJ213" s="856"/>
      <c r="QZK213" s="856"/>
      <c r="QZL213" s="856"/>
      <c r="QZM213" s="856"/>
      <c r="QZN213" s="856"/>
      <c r="QZO213" s="856"/>
      <c r="QZP213" s="856"/>
      <c r="QZQ213" s="856"/>
      <c r="QZR213" s="856"/>
      <c r="QZS213" s="856"/>
      <c r="QZT213" s="856"/>
      <c r="QZU213" s="856"/>
      <c r="QZV213" s="856"/>
      <c r="QZW213" s="856"/>
      <c r="QZX213" s="856"/>
      <c r="QZY213" s="856"/>
      <c r="QZZ213" s="856"/>
      <c r="RAA213" s="856"/>
      <c r="RAB213" s="856"/>
      <c r="RAC213" s="856"/>
      <c r="RAD213" s="856"/>
      <c r="RAE213" s="856"/>
      <c r="RAF213" s="856"/>
      <c r="RAG213" s="856"/>
      <c r="RAH213" s="856"/>
      <c r="RAI213" s="856"/>
      <c r="RAJ213" s="856"/>
      <c r="RAK213" s="856"/>
      <c r="RAL213" s="856"/>
      <c r="RAM213" s="856"/>
      <c r="RAN213" s="856"/>
      <c r="RAO213" s="856"/>
      <c r="RAP213" s="856"/>
      <c r="RAQ213" s="856"/>
      <c r="RAR213" s="856"/>
      <c r="RAS213" s="856"/>
      <c r="RAT213" s="856"/>
      <c r="RAU213" s="856"/>
      <c r="RAV213" s="856"/>
      <c r="RAW213" s="856"/>
      <c r="RAX213" s="856"/>
      <c r="RAY213" s="856"/>
      <c r="RAZ213" s="856"/>
      <c r="RBA213" s="856"/>
      <c r="RBB213" s="856"/>
      <c r="RBC213" s="856"/>
      <c r="RBD213" s="856"/>
      <c r="RBE213" s="856"/>
      <c r="RBF213" s="856"/>
      <c r="RBG213" s="856"/>
      <c r="RBH213" s="856"/>
      <c r="RBI213" s="856"/>
      <c r="RBJ213" s="856"/>
      <c r="RBK213" s="856"/>
      <c r="RBL213" s="856"/>
      <c r="RBM213" s="856"/>
      <c r="RBN213" s="856"/>
      <c r="RBO213" s="856"/>
      <c r="RBP213" s="856"/>
      <c r="RBQ213" s="856"/>
      <c r="RBR213" s="856"/>
      <c r="RBS213" s="856"/>
      <c r="RBT213" s="856"/>
      <c r="RBU213" s="856"/>
      <c r="RBV213" s="856"/>
      <c r="RBW213" s="856"/>
      <c r="RBX213" s="856"/>
      <c r="RBY213" s="856"/>
      <c r="RBZ213" s="856"/>
      <c r="RCA213" s="856"/>
      <c r="RCB213" s="856"/>
      <c r="RCC213" s="856"/>
      <c r="RCD213" s="856"/>
      <c r="RCE213" s="856"/>
      <c r="RCF213" s="856"/>
      <c r="RCG213" s="856"/>
      <c r="RCH213" s="856"/>
      <c r="RCI213" s="856"/>
      <c r="RCJ213" s="856"/>
      <c r="RCK213" s="856"/>
      <c r="RCL213" s="856"/>
      <c r="RCM213" s="856"/>
      <c r="RCN213" s="856"/>
      <c r="RCO213" s="856"/>
      <c r="RCP213" s="856"/>
      <c r="RCQ213" s="856"/>
      <c r="RCR213" s="856"/>
      <c r="RCS213" s="856"/>
      <c r="RCT213" s="856"/>
      <c r="RCU213" s="856"/>
      <c r="RCV213" s="856"/>
      <c r="RCW213" s="856"/>
      <c r="RCX213" s="856"/>
      <c r="RCY213" s="856"/>
      <c r="RCZ213" s="856"/>
      <c r="RDA213" s="856"/>
      <c r="RDB213" s="856"/>
      <c r="RDC213" s="856"/>
      <c r="RDD213" s="856"/>
      <c r="RDE213" s="856"/>
      <c r="RDF213" s="856"/>
      <c r="RDG213" s="856"/>
      <c r="RDH213" s="856"/>
      <c r="RDI213" s="856"/>
      <c r="RDJ213" s="856"/>
      <c r="RDK213" s="856"/>
      <c r="RDL213" s="856"/>
      <c r="RDM213" s="856"/>
      <c r="RDN213" s="856"/>
      <c r="RDO213" s="856"/>
      <c r="RDP213" s="856"/>
      <c r="RDQ213" s="856"/>
      <c r="RDR213" s="856"/>
      <c r="RDS213" s="856"/>
      <c r="RDT213" s="856"/>
      <c r="RDU213" s="856"/>
      <c r="RDV213" s="856"/>
      <c r="RDW213" s="856"/>
      <c r="RDX213" s="856"/>
      <c r="RDY213" s="856"/>
      <c r="RDZ213" s="856"/>
      <c r="REA213" s="856"/>
      <c r="REB213" s="856"/>
      <c r="REC213" s="856"/>
      <c r="RED213" s="856"/>
      <c r="REE213" s="856"/>
      <c r="REF213" s="856"/>
      <c r="REG213" s="856"/>
      <c r="REH213" s="856"/>
      <c r="REI213" s="856"/>
      <c r="REJ213" s="856"/>
      <c r="REK213" s="856"/>
      <c r="REL213" s="856"/>
      <c r="REM213" s="856"/>
      <c r="REN213" s="856"/>
      <c r="REO213" s="856"/>
      <c r="REP213" s="856"/>
      <c r="REQ213" s="856"/>
      <c r="RER213" s="856"/>
      <c r="RES213" s="856"/>
      <c r="RET213" s="856"/>
      <c r="REU213" s="856"/>
      <c r="REV213" s="856"/>
      <c r="REW213" s="856"/>
      <c r="REX213" s="856"/>
      <c r="REY213" s="856"/>
      <c r="REZ213" s="856"/>
      <c r="RFA213" s="856"/>
      <c r="RFB213" s="856"/>
      <c r="RFC213" s="856"/>
      <c r="RFD213" s="856"/>
      <c r="RFE213" s="856"/>
      <c r="RFF213" s="856"/>
      <c r="RFG213" s="856"/>
      <c r="RFH213" s="856"/>
      <c r="RFI213" s="856"/>
      <c r="RFJ213" s="856"/>
      <c r="RFK213" s="856"/>
      <c r="RFL213" s="856"/>
      <c r="RFM213" s="856"/>
      <c r="RFN213" s="856"/>
      <c r="RFO213" s="856"/>
      <c r="RFP213" s="856"/>
      <c r="RFQ213" s="856"/>
      <c r="RFR213" s="856"/>
      <c r="RFS213" s="856"/>
      <c r="RFT213" s="856"/>
      <c r="RFU213" s="856"/>
      <c r="RFV213" s="856"/>
      <c r="RFW213" s="856"/>
      <c r="RFX213" s="856"/>
      <c r="RFY213" s="856"/>
      <c r="RFZ213" s="856"/>
      <c r="RGA213" s="856"/>
      <c r="RGB213" s="856"/>
      <c r="RGC213" s="856"/>
      <c r="RGD213" s="856"/>
      <c r="RGE213" s="856"/>
      <c r="RGF213" s="856"/>
      <c r="RGG213" s="856"/>
      <c r="RGH213" s="856"/>
      <c r="RGI213" s="856"/>
      <c r="RGJ213" s="856"/>
      <c r="RGK213" s="856"/>
      <c r="RGL213" s="856"/>
      <c r="RGM213" s="856"/>
      <c r="RGN213" s="856"/>
      <c r="RGO213" s="856"/>
      <c r="RGP213" s="856"/>
      <c r="RGQ213" s="856"/>
      <c r="RGR213" s="856"/>
      <c r="RGS213" s="856"/>
      <c r="RGT213" s="856"/>
      <c r="RGU213" s="856"/>
      <c r="RGV213" s="856"/>
      <c r="RGW213" s="856"/>
      <c r="RGX213" s="856"/>
      <c r="RGY213" s="856"/>
      <c r="RGZ213" s="856"/>
      <c r="RHA213" s="856"/>
      <c r="RHB213" s="856"/>
      <c r="RHC213" s="856"/>
      <c r="RHD213" s="856"/>
      <c r="RHE213" s="856"/>
      <c r="RHF213" s="856"/>
      <c r="RHG213" s="856"/>
      <c r="RHH213" s="856"/>
      <c r="RHI213" s="856"/>
      <c r="RHJ213" s="856"/>
      <c r="RHK213" s="856"/>
      <c r="RHL213" s="856"/>
      <c r="RHM213" s="856"/>
      <c r="RHN213" s="856"/>
      <c r="RHO213" s="856"/>
      <c r="RHP213" s="856"/>
      <c r="RHQ213" s="856"/>
      <c r="RHR213" s="856"/>
      <c r="RHS213" s="856"/>
      <c r="RHT213" s="856"/>
      <c r="RHU213" s="856"/>
      <c r="RHV213" s="856"/>
      <c r="RHW213" s="856"/>
      <c r="RHX213" s="856"/>
      <c r="RHY213" s="856"/>
      <c r="RHZ213" s="856"/>
      <c r="RIA213" s="856"/>
      <c r="RIB213" s="856"/>
      <c r="RIC213" s="856"/>
      <c r="RID213" s="856"/>
      <c r="RIE213" s="856"/>
      <c r="RIF213" s="856"/>
      <c r="RIG213" s="856"/>
      <c r="RIH213" s="856"/>
      <c r="RII213" s="856"/>
      <c r="RIJ213" s="856"/>
      <c r="RIK213" s="856"/>
      <c r="RIL213" s="856"/>
      <c r="RIM213" s="856"/>
      <c r="RIN213" s="856"/>
      <c r="RIO213" s="856"/>
      <c r="RIP213" s="856"/>
      <c r="RIQ213" s="856"/>
      <c r="RIR213" s="856"/>
      <c r="RIS213" s="856"/>
      <c r="RIT213" s="856"/>
      <c r="RIU213" s="856"/>
      <c r="RIV213" s="856"/>
      <c r="RIW213" s="856"/>
      <c r="RIX213" s="856"/>
      <c r="RIY213" s="856"/>
      <c r="RIZ213" s="856"/>
      <c r="RJA213" s="856"/>
      <c r="RJB213" s="856"/>
      <c r="RJC213" s="856"/>
      <c r="RJD213" s="856"/>
      <c r="RJE213" s="856"/>
      <c r="RJF213" s="856"/>
      <c r="RJG213" s="856"/>
      <c r="RJH213" s="856"/>
      <c r="RJI213" s="856"/>
      <c r="RJJ213" s="856"/>
      <c r="RJK213" s="856"/>
      <c r="RJL213" s="856"/>
      <c r="RJM213" s="856"/>
      <c r="RJN213" s="856"/>
      <c r="RJO213" s="856"/>
      <c r="RJP213" s="856"/>
      <c r="RJQ213" s="856"/>
      <c r="RJR213" s="856"/>
      <c r="RJS213" s="856"/>
      <c r="RJT213" s="856"/>
      <c r="RJU213" s="856"/>
      <c r="RJV213" s="856"/>
      <c r="RJW213" s="856"/>
      <c r="RJX213" s="856"/>
      <c r="RJY213" s="856"/>
      <c r="RJZ213" s="856"/>
      <c r="RKA213" s="856"/>
      <c r="RKB213" s="856"/>
      <c r="RKC213" s="856"/>
      <c r="RKD213" s="856"/>
      <c r="RKE213" s="856"/>
      <c r="RKF213" s="856"/>
      <c r="RKG213" s="856"/>
      <c r="RKH213" s="856"/>
      <c r="RKI213" s="856"/>
      <c r="RKJ213" s="856"/>
      <c r="RKK213" s="856"/>
      <c r="RKL213" s="856"/>
      <c r="RKM213" s="856"/>
      <c r="RKN213" s="856"/>
      <c r="RKO213" s="856"/>
      <c r="RKP213" s="856"/>
      <c r="RKQ213" s="856"/>
      <c r="RKR213" s="856"/>
      <c r="RKS213" s="856"/>
      <c r="RKT213" s="856"/>
      <c r="RKU213" s="856"/>
      <c r="RKV213" s="856"/>
      <c r="RKW213" s="856"/>
      <c r="RKX213" s="856"/>
      <c r="RKY213" s="856"/>
      <c r="RKZ213" s="856"/>
      <c r="RLA213" s="856"/>
      <c r="RLB213" s="856"/>
      <c r="RLC213" s="856"/>
      <c r="RLD213" s="856"/>
      <c r="RLE213" s="856"/>
      <c r="RLF213" s="856"/>
      <c r="RLG213" s="856"/>
      <c r="RLH213" s="856"/>
      <c r="RLI213" s="856"/>
      <c r="RLJ213" s="856"/>
      <c r="RLK213" s="856"/>
      <c r="RLL213" s="856"/>
      <c r="RLM213" s="856"/>
      <c r="RLN213" s="856"/>
      <c r="RLO213" s="856"/>
      <c r="RLP213" s="856"/>
      <c r="RLQ213" s="856"/>
      <c r="RLR213" s="856"/>
      <c r="RLS213" s="856"/>
      <c r="RLT213" s="856"/>
      <c r="RLU213" s="856"/>
      <c r="RLV213" s="856"/>
      <c r="RLW213" s="856"/>
      <c r="RLX213" s="856"/>
      <c r="RLY213" s="856"/>
      <c r="RLZ213" s="856"/>
      <c r="RMA213" s="856"/>
      <c r="RMB213" s="856"/>
      <c r="RMC213" s="856"/>
      <c r="RMD213" s="856"/>
      <c r="RME213" s="856"/>
      <c r="RMF213" s="856"/>
      <c r="RMG213" s="856"/>
      <c r="RMH213" s="856"/>
      <c r="RMI213" s="856"/>
      <c r="RMJ213" s="856"/>
      <c r="RMK213" s="856"/>
      <c r="RML213" s="856"/>
      <c r="RMM213" s="856"/>
      <c r="RMN213" s="856"/>
      <c r="RMO213" s="856"/>
      <c r="RMP213" s="856"/>
      <c r="RMQ213" s="856"/>
      <c r="RMR213" s="856"/>
      <c r="RMS213" s="856"/>
      <c r="RMT213" s="856"/>
      <c r="RMU213" s="856"/>
      <c r="RMV213" s="856"/>
      <c r="RMW213" s="856"/>
      <c r="RMX213" s="856"/>
      <c r="RMY213" s="856"/>
      <c r="RMZ213" s="856"/>
      <c r="RNA213" s="856"/>
      <c r="RNB213" s="856"/>
      <c r="RNC213" s="856"/>
      <c r="RND213" s="856"/>
      <c r="RNE213" s="856"/>
      <c r="RNF213" s="856"/>
      <c r="RNG213" s="856"/>
      <c r="RNH213" s="856"/>
      <c r="RNI213" s="856"/>
      <c r="RNJ213" s="856"/>
      <c r="RNK213" s="856"/>
      <c r="RNL213" s="856"/>
      <c r="RNM213" s="856"/>
      <c r="RNN213" s="856"/>
      <c r="RNO213" s="856"/>
      <c r="RNP213" s="856"/>
      <c r="RNQ213" s="856"/>
      <c r="RNR213" s="856"/>
      <c r="RNS213" s="856"/>
      <c r="RNT213" s="856"/>
      <c r="RNU213" s="856"/>
      <c r="RNV213" s="856"/>
      <c r="RNW213" s="856"/>
      <c r="RNX213" s="856"/>
      <c r="RNY213" s="856"/>
      <c r="RNZ213" s="856"/>
      <c r="ROA213" s="856"/>
      <c r="ROB213" s="856"/>
      <c r="ROC213" s="856"/>
      <c r="ROD213" s="856"/>
      <c r="ROE213" s="856"/>
      <c r="ROF213" s="856"/>
      <c r="ROG213" s="856"/>
      <c r="ROH213" s="856"/>
      <c r="ROI213" s="856"/>
      <c r="ROJ213" s="856"/>
      <c r="ROK213" s="856"/>
      <c r="ROL213" s="856"/>
      <c r="ROM213" s="856"/>
      <c r="RON213" s="856"/>
      <c r="ROO213" s="856"/>
      <c r="ROP213" s="856"/>
      <c r="ROQ213" s="856"/>
      <c r="ROR213" s="856"/>
      <c r="ROS213" s="856"/>
      <c r="ROT213" s="856"/>
      <c r="ROU213" s="856"/>
      <c r="ROV213" s="856"/>
      <c r="ROW213" s="856"/>
      <c r="ROX213" s="856"/>
      <c r="ROY213" s="856"/>
      <c r="ROZ213" s="856"/>
      <c r="RPA213" s="856"/>
      <c r="RPB213" s="856"/>
      <c r="RPC213" s="856"/>
      <c r="RPD213" s="856"/>
      <c r="RPE213" s="856"/>
      <c r="RPF213" s="856"/>
      <c r="RPG213" s="856"/>
      <c r="RPH213" s="856"/>
      <c r="RPI213" s="856"/>
      <c r="RPJ213" s="856"/>
      <c r="RPK213" s="856"/>
      <c r="RPL213" s="856"/>
      <c r="RPM213" s="856"/>
      <c r="RPN213" s="856"/>
      <c r="RPO213" s="856"/>
      <c r="RPP213" s="856"/>
      <c r="RPQ213" s="856"/>
      <c r="RPR213" s="856"/>
      <c r="RPS213" s="856"/>
      <c r="RPT213" s="856"/>
      <c r="RPU213" s="856"/>
      <c r="RPV213" s="856"/>
      <c r="RPW213" s="856"/>
      <c r="RPX213" s="856"/>
      <c r="RPY213" s="856"/>
      <c r="RPZ213" s="856"/>
      <c r="RQA213" s="856"/>
      <c r="RQB213" s="856"/>
      <c r="RQC213" s="856"/>
      <c r="RQD213" s="856"/>
      <c r="RQE213" s="856"/>
      <c r="RQF213" s="856"/>
      <c r="RQG213" s="856"/>
      <c r="RQH213" s="856"/>
      <c r="RQI213" s="856"/>
      <c r="RQJ213" s="856"/>
      <c r="RQK213" s="856"/>
      <c r="RQL213" s="856"/>
      <c r="RQM213" s="856"/>
      <c r="RQN213" s="856"/>
      <c r="RQO213" s="856"/>
      <c r="RQP213" s="856"/>
      <c r="RQQ213" s="856"/>
      <c r="RQR213" s="856"/>
      <c r="RQS213" s="856"/>
      <c r="RQT213" s="856"/>
      <c r="RQU213" s="856"/>
      <c r="RQV213" s="856"/>
      <c r="RQW213" s="856"/>
      <c r="RQX213" s="856"/>
      <c r="RQY213" s="856"/>
      <c r="RQZ213" s="856"/>
      <c r="RRA213" s="856"/>
      <c r="RRB213" s="856"/>
      <c r="RRC213" s="856"/>
      <c r="RRD213" s="856"/>
      <c r="RRE213" s="856"/>
      <c r="RRF213" s="856"/>
      <c r="RRG213" s="856"/>
      <c r="RRH213" s="856"/>
      <c r="RRI213" s="856"/>
      <c r="RRJ213" s="856"/>
      <c r="RRK213" s="856"/>
      <c r="RRL213" s="856"/>
      <c r="RRM213" s="856"/>
      <c r="RRN213" s="856"/>
      <c r="RRO213" s="856"/>
      <c r="RRP213" s="856"/>
      <c r="RRQ213" s="856"/>
      <c r="RRR213" s="856"/>
      <c r="RRS213" s="856"/>
      <c r="RRT213" s="856"/>
      <c r="RRU213" s="856"/>
      <c r="RRV213" s="856"/>
      <c r="RRW213" s="856"/>
      <c r="RRX213" s="856"/>
      <c r="RRY213" s="856"/>
      <c r="RRZ213" s="856"/>
      <c r="RSA213" s="856"/>
      <c r="RSB213" s="856"/>
      <c r="RSC213" s="856"/>
      <c r="RSD213" s="856"/>
      <c r="RSE213" s="856"/>
      <c r="RSF213" s="856"/>
      <c r="RSG213" s="856"/>
      <c r="RSH213" s="856"/>
      <c r="RSI213" s="856"/>
      <c r="RSJ213" s="856"/>
      <c r="RSK213" s="856"/>
      <c r="RSL213" s="856"/>
      <c r="RSM213" s="856"/>
      <c r="RSN213" s="856"/>
      <c r="RSO213" s="856"/>
      <c r="RSP213" s="856"/>
      <c r="RSQ213" s="856"/>
      <c r="RSR213" s="856"/>
      <c r="RSS213" s="856"/>
      <c r="RST213" s="856"/>
      <c r="RSU213" s="856"/>
      <c r="RSV213" s="856"/>
      <c r="RSW213" s="856"/>
      <c r="RSX213" s="856"/>
      <c r="RSY213" s="856"/>
      <c r="RSZ213" s="856"/>
      <c r="RTA213" s="856"/>
      <c r="RTB213" s="856"/>
      <c r="RTC213" s="856"/>
      <c r="RTD213" s="856"/>
      <c r="RTE213" s="856"/>
      <c r="RTF213" s="856"/>
      <c r="RTG213" s="856"/>
      <c r="RTH213" s="856"/>
      <c r="RTI213" s="856"/>
      <c r="RTJ213" s="856"/>
      <c r="RTK213" s="856"/>
      <c r="RTL213" s="856"/>
      <c r="RTM213" s="856"/>
      <c r="RTN213" s="856"/>
      <c r="RTO213" s="856"/>
      <c r="RTP213" s="856"/>
      <c r="RTQ213" s="856"/>
      <c r="RTR213" s="856"/>
      <c r="RTS213" s="856"/>
      <c r="RTT213" s="856"/>
      <c r="RTU213" s="856"/>
      <c r="RTV213" s="856"/>
      <c r="RTW213" s="856"/>
      <c r="RTX213" s="856"/>
      <c r="RTY213" s="856"/>
      <c r="RTZ213" s="856"/>
      <c r="RUA213" s="856"/>
      <c r="RUB213" s="856"/>
      <c r="RUC213" s="856"/>
      <c r="RUD213" s="856"/>
      <c r="RUE213" s="856"/>
      <c r="RUF213" s="856"/>
      <c r="RUG213" s="856"/>
      <c r="RUH213" s="856"/>
      <c r="RUI213" s="856"/>
      <c r="RUJ213" s="856"/>
      <c r="RUK213" s="856"/>
      <c r="RUL213" s="856"/>
      <c r="RUM213" s="856"/>
      <c r="RUN213" s="856"/>
      <c r="RUO213" s="856"/>
      <c r="RUP213" s="856"/>
      <c r="RUQ213" s="856"/>
      <c r="RUR213" s="856"/>
      <c r="RUS213" s="856"/>
      <c r="RUT213" s="856"/>
      <c r="RUU213" s="856"/>
      <c r="RUV213" s="856"/>
      <c r="RUW213" s="856"/>
      <c r="RUX213" s="856"/>
      <c r="RUY213" s="856"/>
      <c r="RUZ213" s="856"/>
      <c r="RVA213" s="856"/>
      <c r="RVB213" s="856"/>
      <c r="RVC213" s="856"/>
      <c r="RVD213" s="856"/>
      <c r="RVE213" s="856"/>
      <c r="RVF213" s="856"/>
      <c r="RVG213" s="856"/>
      <c r="RVH213" s="856"/>
      <c r="RVI213" s="856"/>
      <c r="RVJ213" s="856"/>
      <c r="RVK213" s="856"/>
      <c r="RVL213" s="856"/>
      <c r="RVM213" s="856"/>
      <c r="RVN213" s="856"/>
      <c r="RVO213" s="856"/>
      <c r="RVP213" s="856"/>
      <c r="RVQ213" s="856"/>
      <c r="RVR213" s="856"/>
      <c r="RVS213" s="856"/>
      <c r="RVT213" s="856"/>
      <c r="RVU213" s="856"/>
      <c r="RVV213" s="856"/>
      <c r="RVW213" s="856"/>
      <c r="RVX213" s="856"/>
      <c r="RVY213" s="856"/>
      <c r="RVZ213" s="856"/>
      <c r="RWA213" s="856"/>
      <c r="RWB213" s="856"/>
      <c r="RWC213" s="856"/>
      <c r="RWD213" s="856"/>
      <c r="RWE213" s="856"/>
      <c r="RWF213" s="856"/>
      <c r="RWG213" s="856"/>
      <c r="RWH213" s="856"/>
      <c r="RWI213" s="856"/>
      <c r="RWJ213" s="856"/>
      <c r="RWK213" s="856"/>
      <c r="RWL213" s="856"/>
      <c r="RWM213" s="856"/>
      <c r="RWN213" s="856"/>
      <c r="RWO213" s="856"/>
      <c r="RWP213" s="856"/>
      <c r="RWQ213" s="856"/>
      <c r="RWR213" s="856"/>
      <c r="RWS213" s="856"/>
      <c r="RWT213" s="856"/>
      <c r="RWU213" s="856"/>
      <c r="RWV213" s="856"/>
      <c r="RWW213" s="856"/>
      <c r="RWX213" s="856"/>
      <c r="RWY213" s="856"/>
      <c r="RWZ213" s="856"/>
      <c r="RXA213" s="856"/>
      <c r="RXB213" s="856"/>
      <c r="RXC213" s="856"/>
      <c r="RXD213" s="856"/>
      <c r="RXE213" s="856"/>
      <c r="RXF213" s="856"/>
      <c r="RXG213" s="856"/>
      <c r="RXH213" s="856"/>
      <c r="RXI213" s="856"/>
      <c r="RXJ213" s="856"/>
      <c r="RXK213" s="856"/>
      <c r="RXL213" s="856"/>
      <c r="RXM213" s="856"/>
      <c r="RXN213" s="856"/>
      <c r="RXO213" s="856"/>
      <c r="RXP213" s="856"/>
      <c r="RXQ213" s="856"/>
      <c r="RXR213" s="856"/>
      <c r="RXS213" s="856"/>
      <c r="RXT213" s="856"/>
      <c r="RXU213" s="856"/>
      <c r="RXV213" s="856"/>
      <c r="RXW213" s="856"/>
      <c r="RXX213" s="856"/>
      <c r="RXY213" s="856"/>
      <c r="RXZ213" s="856"/>
      <c r="RYA213" s="856"/>
      <c r="RYB213" s="856"/>
      <c r="RYC213" s="856"/>
      <c r="RYD213" s="856"/>
      <c r="RYE213" s="856"/>
      <c r="RYF213" s="856"/>
      <c r="RYG213" s="856"/>
      <c r="RYH213" s="856"/>
      <c r="RYI213" s="856"/>
      <c r="RYJ213" s="856"/>
      <c r="RYK213" s="856"/>
      <c r="RYL213" s="856"/>
      <c r="RYM213" s="856"/>
      <c r="RYN213" s="856"/>
      <c r="RYO213" s="856"/>
      <c r="RYP213" s="856"/>
      <c r="RYQ213" s="856"/>
      <c r="RYR213" s="856"/>
      <c r="RYS213" s="856"/>
      <c r="RYT213" s="856"/>
      <c r="RYU213" s="856"/>
      <c r="RYV213" s="856"/>
      <c r="RYW213" s="856"/>
      <c r="RYX213" s="856"/>
      <c r="RYY213" s="856"/>
      <c r="RYZ213" s="856"/>
      <c r="RZA213" s="856"/>
      <c r="RZB213" s="856"/>
      <c r="RZC213" s="856"/>
      <c r="RZD213" s="856"/>
      <c r="RZE213" s="856"/>
      <c r="RZF213" s="856"/>
      <c r="RZG213" s="856"/>
      <c r="RZH213" s="856"/>
      <c r="RZI213" s="856"/>
      <c r="RZJ213" s="856"/>
      <c r="RZK213" s="856"/>
      <c r="RZL213" s="856"/>
      <c r="RZM213" s="856"/>
      <c r="RZN213" s="856"/>
      <c r="RZO213" s="856"/>
      <c r="RZP213" s="856"/>
      <c r="RZQ213" s="856"/>
      <c r="RZR213" s="856"/>
      <c r="RZS213" s="856"/>
      <c r="RZT213" s="856"/>
      <c r="RZU213" s="856"/>
      <c r="RZV213" s="856"/>
      <c r="RZW213" s="856"/>
      <c r="RZX213" s="856"/>
      <c r="RZY213" s="856"/>
      <c r="RZZ213" s="856"/>
      <c r="SAA213" s="856"/>
      <c r="SAB213" s="856"/>
      <c r="SAC213" s="856"/>
      <c r="SAD213" s="856"/>
      <c r="SAE213" s="856"/>
      <c r="SAF213" s="856"/>
      <c r="SAG213" s="856"/>
      <c r="SAH213" s="856"/>
      <c r="SAI213" s="856"/>
      <c r="SAJ213" s="856"/>
      <c r="SAK213" s="856"/>
      <c r="SAL213" s="856"/>
      <c r="SAM213" s="856"/>
      <c r="SAN213" s="856"/>
      <c r="SAO213" s="856"/>
      <c r="SAP213" s="856"/>
      <c r="SAQ213" s="856"/>
      <c r="SAR213" s="856"/>
      <c r="SAS213" s="856"/>
      <c r="SAT213" s="856"/>
      <c r="SAU213" s="856"/>
      <c r="SAV213" s="856"/>
      <c r="SAW213" s="856"/>
      <c r="SAX213" s="856"/>
      <c r="SAY213" s="856"/>
      <c r="SAZ213" s="856"/>
      <c r="SBA213" s="856"/>
      <c r="SBB213" s="856"/>
      <c r="SBC213" s="856"/>
      <c r="SBD213" s="856"/>
      <c r="SBE213" s="856"/>
      <c r="SBF213" s="856"/>
      <c r="SBG213" s="856"/>
      <c r="SBH213" s="856"/>
      <c r="SBI213" s="856"/>
      <c r="SBJ213" s="856"/>
      <c r="SBK213" s="856"/>
      <c r="SBL213" s="856"/>
      <c r="SBM213" s="856"/>
      <c r="SBN213" s="856"/>
      <c r="SBO213" s="856"/>
      <c r="SBP213" s="856"/>
      <c r="SBQ213" s="856"/>
      <c r="SBR213" s="856"/>
      <c r="SBS213" s="856"/>
      <c r="SBT213" s="856"/>
      <c r="SBU213" s="856"/>
      <c r="SBV213" s="856"/>
      <c r="SBW213" s="856"/>
      <c r="SBX213" s="856"/>
      <c r="SBY213" s="856"/>
      <c r="SBZ213" s="856"/>
      <c r="SCA213" s="856"/>
      <c r="SCB213" s="856"/>
      <c r="SCC213" s="856"/>
      <c r="SCD213" s="856"/>
      <c r="SCE213" s="856"/>
      <c r="SCF213" s="856"/>
      <c r="SCG213" s="856"/>
      <c r="SCH213" s="856"/>
      <c r="SCI213" s="856"/>
      <c r="SCJ213" s="856"/>
      <c r="SCK213" s="856"/>
      <c r="SCL213" s="856"/>
      <c r="SCM213" s="856"/>
      <c r="SCN213" s="856"/>
      <c r="SCO213" s="856"/>
      <c r="SCP213" s="856"/>
      <c r="SCQ213" s="856"/>
      <c r="SCR213" s="856"/>
      <c r="SCS213" s="856"/>
      <c r="SCT213" s="856"/>
      <c r="SCU213" s="856"/>
      <c r="SCV213" s="856"/>
      <c r="SCW213" s="856"/>
      <c r="SCX213" s="856"/>
      <c r="SCY213" s="856"/>
      <c r="SCZ213" s="856"/>
      <c r="SDA213" s="856"/>
      <c r="SDB213" s="856"/>
      <c r="SDC213" s="856"/>
      <c r="SDD213" s="856"/>
      <c r="SDE213" s="856"/>
      <c r="SDF213" s="856"/>
      <c r="SDG213" s="856"/>
      <c r="SDH213" s="856"/>
      <c r="SDI213" s="856"/>
      <c r="SDJ213" s="856"/>
      <c r="SDK213" s="856"/>
      <c r="SDL213" s="856"/>
      <c r="SDM213" s="856"/>
      <c r="SDN213" s="856"/>
      <c r="SDO213" s="856"/>
      <c r="SDP213" s="856"/>
      <c r="SDQ213" s="856"/>
      <c r="SDR213" s="856"/>
      <c r="SDS213" s="856"/>
      <c r="SDT213" s="856"/>
      <c r="SDU213" s="856"/>
      <c r="SDV213" s="856"/>
      <c r="SDW213" s="856"/>
      <c r="SDX213" s="856"/>
      <c r="SDY213" s="856"/>
      <c r="SDZ213" s="856"/>
      <c r="SEA213" s="856"/>
      <c r="SEB213" s="856"/>
      <c r="SEC213" s="856"/>
      <c r="SED213" s="856"/>
      <c r="SEE213" s="856"/>
      <c r="SEF213" s="856"/>
      <c r="SEG213" s="856"/>
      <c r="SEH213" s="856"/>
      <c r="SEI213" s="856"/>
      <c r="SEJ213" s="856"/>
      <c r="SEK213" s="856"/>
      <c r="SEL213" s="856"/>
      <c r="SEM213" s="856"/>
      <c r="SEN213" s="856"/>
      <c r="SEO213" s="856"/>
      <c r="SEP213" s="856"/>
      <c r="SEQ213" s="856"/>
      <c r="SER213" s="856"/>
      <c r="SES213" s="856"/>
      <c r="SET213" s="856"/>
      <c r="SEU213" s="856"/>
      <c r="SEV213" s="856"/>
      <c r="SEW213" s="856"/>
      <c r="SEX213" s="856"/>
      <c r="SEY213" s="856"/>
      <c r="SEZ213" s="856"/>
      <c r="SFA213" s="856"/>
      <c r="SFB213" s="856"/>
      <c r="SFC213" s="856"/>
      <c r="SFD213" s="856"/>
      <c r="SFE213" s="856"/>
      <c r="SFF213" s="856"/>
      <c r="SFG213" s="856"/>
      <c r="SFH213" s="856"/>
      <c r="SFI213" s="856"/>
      <c r="SFJ213" s="856"/>
      <c r="SFK213" s="856"/>
      <c r="SFL213" s="856"/>
      <c r="SFM213" s="856"/>
      <c r="SFN213" s="856"/>
      <c r="SFO213" s="856"/>
      <c r="SFP213" s="856"/>
      <c r="SFQ213" s="856"/>
      <c r="SFR213" s="856"/>
      <c r="SFS213" s="856"/>
      <c r="SFT213" s="856"/>
      <c r="SFU213" s="856"/>
      <c r="SFV213" s="856"/>
      <c r="SFW213" s="856"/>
      <c r="SFX213" s="856"/>
      <c r="SFY213" s="856"/>
      <c r="SFZ213" s="856"/>
      <c r="SGA213" s="856"/>
      <c r="SGB213" s="856"/>
      <c r="SGC213" s="856"/>
      <c r="SGD213" s="856"/>
      <c r="SGE213" s="856"/>
      <c r="SGF213" s="856"/>
      <c r="SGG213" s="856"/>
      <c r="SGH213" s="856"/>
      <c r="SGI213" s="856"/>
      <c r="SGJ213" s="856"/>
      <c r="SGK213" s="856"/>
      <c r="SGL213" s="856"/>
      <c r="SGM213" s="856"/>
      <c r="SGN213" s="856"/>
      <c r="SGO213" s="856"/>
      <c r="SGP213" s="856"/>
      <c r="SGQ213" s="856"/>
      <c r="SGR213" s="856"/>
      <c r="SGS213" s="856"/>
      <c r="SGT213" s="856"/>
      <c r="SGU213" s="856"/>
      <c r="SGV213" s="856"/>
      <c r="SGW213" s="856"/>
      <c r="SGX213" s="856"/>
      <c r="SGY213" s="856"/>
      <c r="SGZ213" s="856"/>
      <c r="SHA213" s="856"/>
      <c r="SHB213" s="856"/>
      <c r="SHC213" s="856"/>
      <c r="SHD213" s="856"/>
      <c r="SHE213" s="856"/>
      <c r="SHF213" s="856"/>
      <c r="SHG213" s="856"/>
      <c r="SHH213" s="856"/>
      <c r="SHI213" s="856"/>
      <c r="SHJ213" s="856"/>
      <c r="SHK213" s="856"/>
      <c r="SHL213" s="856"/>
      <c r="SHM213" s="856"/>
      <c r="SHN213" s="856"/>
      <c r="SHO213" s="856"/>
      <c r="SHP213" s="856"/>
      <c r="SHQ213" s="856"/>
      <c r="SHR213" s="856"/>
      <c r="SHS213" s="856"/>
      <c r="SHT213" s="856"/>
      <c r="SHU213" s="856"/>
      <c r="SHV213" s="856"/>
      <c r="SHW213" s="856"/>
      <c r="SHX213" s="856"/>
      <c r="SHY213" s="856"/>
      <c r="SHZ213" s="856"/>
      <c r="SIA213" s="856"/>
      <c r="SIB213" s="856"/>
      <c r="SIC213" s="856"/>
      <c r="SID213" s="856"/>
      <c r="SIE213" s="856"/>
      <c r="SIF213" s="856"/>
      <c r="SIG213" s="856"/>
      <c r="SIH213" s="856"/>
      <c r="SII213" s="856"/>
      <c r="SIJ213" s="856"/>
      <c r="SIK213" s="856"/>
      <c r="SIL213" s="856"/>
      <c r="SIM213" s="856"/>
      <c r="SIN213" s="856"/>
      <c r="SIO213" s="856"/>
      <c r="SIP213" s="856"/>
      <c r="SIQ213" s="856"/>
      <c r="SIR213" s="856"/>
      <c r="SIS213" s="856"/>
      <c r="SIT213" s="856"/>
      <c r="SIU213" s="856"/>
      <c r="SIV213" s="856"/>
      <c r="SIW213" s="856"/>
      <c r="SIX213" s="856"/>
      <c r="SIY213" s="856"/>
      <c r="SIZ213" s="856"/>
      <c r="SJA213" s="856"/>
      <c r="SJB213" s="856"/>
      <c r="SJC213" s="856"/>
      <c r="SJD213" s="856"/>
      <c r="SJE213" s="856"/>
      <c r="SJF213" s="856"/>
      <c r="SJG213" s="856"/>
      <c r="SJH213" s="856"/>
      <c r="SJI213" s="856"/>
      <c r="SJJ213" s="856"/>
      <c r="SJK213" s="856"/>
      <c r="SJL213" s="856"/>
      <c r="SJM213" s="856"/>
      <c r="SJN213" s="856"/>
      <c r="SJO213" s="856"/>
      <c r="SJP213" s="856"/>
      <c r="SJQ213" s="856"/>
      <c r="SJR213" s="856"/>
      <c r="SJS213" s="856"/>
      <c r="SJT213" s="856"/>
      <c r="SJU213" s="856"/>
      <c r="SJV213" s="856"/>
      <c r="SJW213" s="856"/>
      <c r="SJX213" s="856"/>
      <c r="SJY213" s="856"/>
      <c r="SJZ213" s="856"/>
      <c r="SKA213" s="856"/>
      <c r="SKB213" s="856"/>
      <c r="SKC213" s="856"/>
      <c r="SKD213" s="856"/>
      <c r="SKE213" s="856"/>
      <c r="SKF213" s="856"/>
      <c r="SKG213" s="856"/>
      <c r="SKH213" s="856"/>
      <c r="SKI213" s="856"/>
      <c r="SKJ213" s="856"/>
      <c r="SKK213" s="856"/>
      <c r="SKL213" s="856"/>
      <c r="SKM213" s="856"/>
      <c r="SKN213" s="856"/>
      <c r="SKO213" s="856"/>
      <c r="SKP213" s="856"/>
      <c r="SKQ213" s="856"/>
      <c r="SKR213" s="856"/>
      <c r="SKS213" s="856"/>
      <c r="SKT213" s="856"/>
      <c r="SKU213" s="856"/>
      <c r="SKV213" s="856"/>
      <c r="SKW213" s="856"/>
      <c r="SKX213" s="856"/>
      <c r="SKY213" s="856"/>
      <c r="SKZ213" s="856"/>
      <c r="SLA213" s="856"/>
      <c r="SLB213" s="856"/>
      <c r="SLC213" s="856"/>
      <c r="SLD213" s="856"/>
      <c r="SLE213" s="856"/>
      <c r="SLF213" s="856"/>
      <c r="SLG213" s="856"/>
      <c r="SLH213" s="856"/>
      <c r="SLI213" s="856"/>
      <c r="SLJ213" s="856"/>
      <c r="SLK213" s="856"/>
      <c r="SLL213" s="856"/>
      <c r="SLM213" s="856"/>
      <c r="SLN213" s="856"/>
      <c r="SLO213" s="856"/>
      <c r="SLP213" s="856"/>
      <c r="SLQ213" s="856"/>
      <c r="SLR213" s="856"/>
      <c r="SLS213" s="856"/>
      <c r="SLT213" s="856"/>
      <c r="SLU213" s="856"/>
      <c r="SLV213" s="856"/>
      <c r="SLW213" s="856"/>
      <c r="SLX213" s="856"/>
      <c r="SLY213" s="856"/>
      <c r="SLZ213" s="856"/>
      <c r="SMA213" s="856"/>
      <c r="SMB213" s="856"/>
      <c r="SMC213" s="856"/>
      <c r="SMD213" s="856"/>
      <c r="SME213" s="856"/>
      <c r="SMF213" s="856"/>
      <c r="SMG213" s="856"/>
      <c r="SMH213" s="856"/>
      <c r="SMI213" s="856"/>
      <c r="SMJ213" s="856"/>
      <c r="SMK213" s="856"/>
      <c r="SML213" s="856"/>
      <c r="SMM213" s="856"/>
      <c r="SMN213" s="856"/>
      <c r="SMO213" s="856"/>
      <c r="SMP213" s="856"/>
      <c r="SMQ213" s="856"/>
      <c r="SMR213" s="856"/>
      <c r="SMS213" s="856"/>
      <c r="SMT213" s="856"/>
      <c r="SMU213" s="856"/>
      <c r="SMV213" s="856"/>
      <c r="SMW213" s="856"/>
      <c r="SMX213" s="856"/>
      <c r="SMY213" s="856"/>
      <c r="SMZ213" s="856"/>
      <c r="SNA213" s="856"/>
      <c r="SNB213" s="856"/>
      <c r="SNC213" s="856"/>
      <c r="SND213" s="856"/>
      <c r="SNE213" s="856"/>
      <c r="SNF213" s="856"/>
      <c r="SNG213" s="856"/>
      <c r="SNH213" s="856"/>
      <c r="SNI213" s="856"/>
      <c r="SNJ213" s="856"/>
      <c r="SNK213" s="856"/>
      <c r="SNL213" s="856"/>
      <c r="SNM213" s="856"/>
      <c r="SNN213" s="856"/>
      <c r="SNO213" s="856"/>
      <c r="SNP213" s="856"/>
      <c r="SNQ213" s="856"/>
      <c r="SNR213" s="856"/>
      <c r="SNS213" s="856"/>
      <c r="SNT213" s="856"/>
      <c r="SNU213" s="856"/>
      <c r="SNV213" s="856"/>
      <c r="SNW213" s="856"/>
      <c r="SNX213" s="856"/>
      <c r="SNY213" s="856"/>
      <c r="SNZ213" s="856"/>
      <c r="SOA213" s="856"/>
      <c r="SOB213" s="856"/>
      <c r="SOC213" s="856"/>
      <c r="SOD213" s="856"/>
      <c r="SOE213" s="856"/>
      <c r="SOF213" s="856"/>
      <c r="SOG213" s="856"/>
      <c r="SOH213" s="856"/>
      <c r="SOI213" s="856"/>
      <c r="SOJ213" s="856"/>
      <c r="SOK213" s="856"/>
      <c r="SOL213" s="856"/>
      <c r="SOM213" s="856"/>
      <c r="SON213" s="856"/>
      <c r="SOO213" s="856"/>
      <c r="SOP213" s="856"/>
      <c r="SOQ213" s="856"/>
      <c r="SOR213" s="856"/>
      <c r="SOS213" s="856"/>
      <c r="SOT213" s="856"/>
      <c r="SOU213" s="856"/>
      <c r="SOV213" s="856"/>
      <c r="SOW213" s="856"/>
      <c r="SOX213" s="856"/>
      <c r="SOY213" s="856"/>
      <c r="SOZ213" s="856"/>
      <c r="SPA213" s="856"/>
      <c r="SPB213" s="856"/>
      <c r="SPC213" s="856"/>
      <c r="SPD213" s="856"/>
      <c r="SPE213" s="856"/>
      <c r="SPF213" s="856"/>
      <c r="SPG213" s="856"/>
      <c r="SPH213" s="856"/>
      <c r="SPI213" s="856"/>
      <c r="SPJ213" s="856"/>
      <c r="SPK213" s="856"/>
      <c r="SPL213" s="856"/>
      <c r="SPM213" s="856"/>
      <c r="SPN213" s="856"/>
      <c r="SPO213" s="856"/>
      <c r="SPP213" s="856"/>
      <c r="SPQ213" s="856"/>
      <c r="SPR213" s="856"/>
      <c r="SPS213" s="856"/>
      <c r="SPT213" s="856"/>
      <c r="SPU213" s="856"/>
      <c r="SPV213" s="856"/>
      <c r="SPW213" s="856"/>
      <c r="SPX213" s="856"/>
      <c r="SPY213" s="856"/>
      <c r="SPZ213" s="856"/>
      <c r="SQA213" s="856"/>
      <c r="SQB213" s="856"/>
      <c r="SQC213" s="856"/>
      <c r="SQD213" s="856"/>
      <c r="SQE213" s="856"/>
      <c r="SQF213" s="856"/>
      <c r="SQG213" s="856"/>
      <c r="SQH213" s="856"/>
      <c r="SQI213" s="856"/>
      <c r="SQJ213" s="856"/>
      <c r="SQK213" s="856"/>
      <c r="SQL213" s="856"/>
      <c r="SQM213" s="856"/>
      <c r="SQN213" s="856"/>
      <c r="SQO213" s="856"/>
      <c r="SQP213" s="856"/>
      <c r="SQQ213" s="856"/>
      <c r="SQR213" s="856"/>
      <c r="SQS213" s="856"/>
      <c r="SQT213" s="856"/>
      <c r="SQU213" s="856"/>
      <c r="SQV213" s="856"/>
      <c r="SQW213" s="856"/>
      <c r="SQX213" s="856"/>
      <c r="SQY213" s="856"/>
      <c r="SQZ213" s="856"/>
      <c r="SRA213" s="856"/>
      <c r="SRB213" s="856"/>
      <c r="SRC213" s="856"/>
      <c r="SRD213" s="856"/>
      <c r="SRE213" s="856"/>
      <c r="SRF213" s="856"/>
      <c r="SRG213" s="856"/>
      <c r="SRH213" s="856"/>
      <c r="SRI213" s="856"/>
      <c r="SRJ213" s="856"/>
      <c r="SRK213" s="856"/>
      <c r="SRL213" s="856"/>
      <c r="SRM213" s="856"/>
      <c r="SRN213" s="856"/>
      <c r="SRO213" s="856"/>
      <c r="SRP213" s="856"/>
      <c r="SRQ213" s="856"/>
      <c r="SRR213" s="856"/>
      <c r="SRS213" s="856"/>
      <c r="SRT213" s="856"/>
      <c r="SRU213" s="856"/>
      <c r="SRV213" s="856"/>
      <c r="SRW213" s="856"/>
      <c r="SRX213" s="856"/>
      <c r="SRY213" s="856"/>
      <c r="SRZ213" s="856"/>
      <c r="SSA213" s="856"/>
      <c r="SSB213" s="856"/>
      <c r="SSC213" s="856"/>
      <c r="SSD213" s="856"/>
      <c r="SSE213" s="856"/>
      <c r="SSF213" s="856"/>
      <c r="SSG213" s="856"/>
      <c r="SSH213" s="856"/>
      <c r="SSI213" s="856"/>
      <c r="SSJ213" s="856"/>
      <c r="SSK213" s="856"/>
      <c r="SSL213" s="856"/>
      <c r="SSM213" s="856"/>
      <c r="SSN213" s="856"/>
      <c r="SSO213" s="856"/>
      <c r="SSP213" s="856"/>
      <c r="SSQ213" s="856"/>
      <c r="SSR213" s="856"/>
      <c r="SSS213" s="856"/>
      <c r="SST213" s="856"/>
      <c r="SSU213" s="856"/>
      <c r="SSV213" s="856"/>
      <c r="SSW213" s="856"/>
      <c r="SSX213" s="856"/>
      <c r="SSY213" s="856"/>
      <c r="SSZ213" s="856"/>
      <c r="STA213" s="856"/>
      <c r="STB213" s="856"/>
      <c r="STC213" s="856"/>
      <c r="STD213" s="856"/>
      <c r="STE213" s="856"/>
      <c r="STF213" s="856"/>
      <c r="STG213" s="856"/>
      <c r="STH213" s="856"/>
      <c r="STI213" s="856"/>
      <c r="STJ213" s="856"/>
      <c r="STK213" s="856"/>
      <c r="STL213" s="856"/>
      <c r="STM213" s="856"/>
      <c r="STN213" s="856"/>
      <c r="STO213" s="856"/>
      <c r="STP213" s="856"/>
      <c r="STQ213" s="856"/>
      <c r="STR213" s="856"/>
      <c r="STS213" s="856"/>
      <c r="STT213" s="856"/>
      <c r="STU213" s="856"/>
      <c r="STV213" s="856"/>
      <c r="STW213" s="856"/>
      <c r="STX213" s="856"/>
      <c r="STY213" s="856"/>
      <c r="STZ213" s="856"/>
      <c r="SUA213" s="856"/>
      <c r="SUB213" s="856"/>
      <c r="SUC213" s="856"/>
      <c r="SUD213" s="856"/>
      <c r="SUE213" s="856"/>
      <c r="SUF213" s="856"/>
      <c r="SUG213" s="856"/>
      <c r="SUH213" s="856"/>
      <c r="SUI213" s="856"/>
      <c r="SUJ213" s="856"/>
      <c r="SUK213" s="856"/>
      <c r="SUL213" s="856"/>
      <c r="SUM213" s="856"/>
      <c r="SUN213" s="856"/>
      <c r="SUO213" s="856"/>
      <c r="SUP213" s="856"/>
      <c r="SUQ213" s="856"/>
      <c r="SUR213" s="856"/>
      <c r="SUS213" s="856"/>
      <c r="SUT213" s="856"/>
      <c r="SUU213" s="856"/>
      <c r="SUV213" s="856"/>
      <c r="SUW213" s="856"/>
      <c r="SUX213" s="856"/>
      <c r="SUY213" s="856"/>
      <c r="SUZ213" s="856"/>
      <c r="SVA213" s="856"/>
      <c r="SVB213" s="856"/>
      <c r="SVC213" s="856"/>
      <c r="SVD213" s="856"/>
      <c r="SVE213" s="856"/>
      <c r="SVF213" s="856"/>
      <c r="SVG213" s="856"/>
      <c r="SVH213" s="856"/>
      <c r="SVI213" s="856"/>
      <c r="SVJ213" s="856"/>
      <c r="SVK213" s="856"/>
      <c r="SVL213" s="856"/>
      <c r="SVM213" s="856"/>
      <c r="SVN213" s="856"/>
      <c r="SVO213" s="856"/>
      <c r="SVP213" s="856"/>
      <c r="SVQ213" s="856"/>
      <c r="SVR213" s="856"/>
      <c r="SVS213" s="856"/>
      <c r="SVT213" s="856"/>
      <c r="SVU213" s="856"/>
      <c r="SVV213" s="856"/>
      <c r="SVW213" s="856"/>
      <c r="SVX213" s="856"/>
      <c r="SVY213" s="856"/>
      <c r="SVZ213" s="856"/>
      <c r="SWA213" s="856"/>
      <c r="SWB213" s="856"/>
      <c r="SWC213" s="856"/>
      <c r="SWD213" s="856"/>
      <c r="SWE213" s="856"/>
      <c r="SWF213" s="856"/>
      <c r="SWG213" s="856"/>
      <c r="SWH213" s="856"/>
      <c r="SWI213" s="856"/>
      <c r="SWJ213" s="856"/>
      <c r="SWK213" s="856"/>
      <c r="SWL213" s="856"/>
      <c r="SWM213" s="856"/>
      <c r="SWN213" s="856"/>
      <c r="SWO213" s="856"/>
      <c r="SWP213" s="856"/>
      <c r="SWQ213" s="856"/>
      <c r="SWR213" s="856"/>
      <c r="SWS213" s="856"/>
      <c r="SWT213" s="856"/>
      <c r="SWU213" s="856"/>
      <c r="SWV213" s="856"/>
      <c r="SWW213" s="856"/>
      <c r="SWX213" s="856"/>
      <c r="SWY213" s="856"/>
      <c r="SWZ213" s="856"/>
      <c r="SXA213" s="856"/>
      <c r="SXB213" s="856"/>
      <c r="SXC213" s="856"/>
      <c r="SXD213" s="856"/>
      <c r="SXE213" s="856"/>
      <c r="SXF213" s="856"/>
      <c r="SXG213" s="856"/>
      <c r="SXH213" s="856"/>
      <c r="SXI213" s="856"/>
      <c r="SXJ213" s="856"/>
      <c r="SXK213" s="856"/>
      <c r="SXL213" s="856"/>
      <c r="SXM213" s="856"/>
      <c r="SXN213" s="856"/>
      <c r="SXO213" s="856"/>
      <c r="SXP213" s="856"/>
      <c r="SXQ213" s="856"/>
      <c r="SXR213" s="856"/>
      <c r="SXS213" s="856"/>
      <c r="SXT213" s="856"/>
      <c r="SXU213" s="856"/>
      <c r="SXV213" s="856"/>
      <c r="SXW213" s="856"/>
      <c r="SXX213" s="856"/>
      <c r="SXY213" s="856"/>
      <c r="SXZ213" s="856"/>
      <c r="SYA213" s="856"/>
      <c r="SYB213" s="856"/>
      <c r="SYC213" s="856"/>
      <c r="SYD213" s="856"/>
      <c r="SYE213" s="856"/>
      <c r="SYF213" s="856"/>
      <c r="SYG213" s="856"/>
      <c r="SYH213" s="856"/>
      <c r="SYI213" s="856"/>
      <c r="SYJ213" s="856"/>
      <c r="SYK213" s="856"/>
      <c r="SYL213" s="856"/>
      <c r="SYM213" s="856"/>
      <c r="SYN213" s="856"/>
      <c r="SYO213" s="856"/>
      <c r="SYP213" s="856"/>
      <c r="SYQ213" s="856"/>
      <c r="SYR213" s="856"/>
      <c r="SYS213" s="856"/>
      <c r="SYT213" s="856"/>
      <c r="SYU213" s="856"/>
      <c r="SYV213" s="856"/>
      <c r="SYW213" s="856"/>
      <c r="SYX213" s="856"/>
      <c r="SYY213" s="856"/>
      <c r="SYZ213" s="856"/>
      <c r="SZA213" s="856"/>
      <c r="SZB213" s="856"/>
      <c r="SZC213" s="856"/>
      <c r="SZD213" s="856"/>
      <c r="SZE213" s="856"/>
      <c r="SZF213" s="856"/>
      <c r="SZG213" s="856"/>
      <c r="SZH213" s="856"/>
      <c r="SZI213" s="856"/>
      <c r="SZJ213" s="856"/>
      <c r="SZK213" s="856"/>
      <c r="SZL213" s="856"/>
      <c r="SZM213" s="856"/>
      <c r="SZN213" s="856"/>
      <c r="SZO213" s="856"/>
      <c r="SZP213" s="856"/>
      <c r="SZQ213" s="856"/>
      <c r="SZR213" s="856"/>
      <c r="SZS213" s="856"/>
      <c r="SZT213" s="856"/>
      <c r="SZU213" s="856"/>
      <c r="SZV213" s="856"/>
      <c r="SZW213" s="856"/>
      <c r="SZX213" s="856"/>
      <c r="SZY213" s="856"/>
      <c r="SZZ213" s="856"/>
      <c r="TAA213" s="856"/>
      <c r="TAB213" s="856"/>
      <c r="TAC213" s="856"/>
      <c r="TAD213" s="856"/>
      <c r="TAE213" s="856"/>
      <c r="TAF213" s="856"/>
      <c r="TAG213" s="856"/>
      <c r="TAH213" s="856"/>
      <c r="TAI213" s="856"/>
      <c r="TAJ213" s="856"/>
      <c r="TAK213" s="856"/>
      <c r="TAL213" s="856"/>
      <c r="TAM213" s="856"/>
      <c r="TAN213" s="856"/>
      <c r="TAO213" s="856"/>
      <c r="TAP213" s="856"/>
      <c r="TAQ213" s="856"/>
      <c r="TAR213" s="856"/>
      <c r="TAS213" s="856"/>
      <c r="TAT213" s="856"/>
      <c r="TAU213" s="856"/>
      <c r="TAV213" s="856"/>
      <c r="TAW213" s="856"/>
      <c r="TAX213" s="856"/>
      <c r="TAY213" s="856"/>
      <c r="TAZ213" s="856"/>
      <c r="TBA213" s="856"/>
      <c r="TBB213" s="856"/>
      <c r="TBC213" s="856"/>
      <c r="TBD213" s="856"/>
      <c r="TBE213" s="856"/>
      <c r="TBF213" s="856"/>
      <c r="TBG213" s="856"/>
      <c r="TBH213" s="856"/>
      <c r="TBI213" s="856"/>
      <c r="TBJ213" s="856"/>
      <c r="TBK213" s="856"/>
      <c r="TBL213" s="856"/>
      <c r="TBM213" s="856"/>
      <c r="TBN213" s="856"/>
      <c r="TBO213" s="856"/>
      <c r="TBP213" s="856"/>
      <c r="TBQ213" s="856"/>
      <c r="TBR213" s="856"/>
      <c r="TBS213" s="856"/>
      <c r="TBT213" s="856"/>
      <c r="TBU213" s="856"/>
      <c r="TBV213" s="856"/>
      <c r="TBW213" s="856"/>
      <c r="TBX213" s="856"/>
      <c r="TBY213" s="856"/>
      <c r="TBZ213" s="856"/>
      <c r="TCA213" s="856"/>
      <c r="TCB213" s="856"/>
      <c r="TCC213" s="856"/>
      <c r="TCD213" s="856"/>
      <c r="TCE213" s="856"/>
      <c r="TCF213" s="856"/>
      <c r="TCG213" s="856"/>
      <c r="TCH213" s="856"/>
      <c r="TCI213" s="856"/>
      <c r="TCJ213" s="856"/>
      <c r="TCK213" s="856"/>
      <c r="TCL213" s="856"/>
      <c r="TCM213" s="856"/>
      <c r="TCN213" s="856"/>
      <c r="TCO213" s="856"/>
      <c r="TCP213" s="856"/>
      <c r="TCQ213" s="856"/>
      <c r="TCR213" s="856"/>
      <c r="TCS213" s="856"/>
      <c r="TCT213" s="856"/>
      <c r="TCU213" s="856"/>
      <c r="TCV213" s="856"/>
      <c r="TCW213" s="856"/>
      <c r="TCX213" s="856"/>
      <c r="TCY213" s="856"/>
      <c r="TCZ213" s="856"/>
      <c r="TDA213" s="856"/>
      <c r="TDB213" s="856"/>
      <c r="TDC213" s="856"/>
      <c r="TDD213" s="856"/>
      <c r="TDE213" s="856"/>
      <c r="TDF213" s="856"/>
      <c r="TDG213" s="856"/>
      <c r="TDH213" s="856"/>
      <c r="TDI213" s="856"/>
      <c r="TDJ213" s="856"/>
      <c r="TDK213" s="856"/>
      <c r="TDL213" s="856"/>
      <c r="TDM213" s="856"/>
      <c r="TDN213" s="856"/>
      <c r="TDO213" s="856"/>
      <c r="TDP213" s="856"/>
      <c r="TDQ213" s="856"/>
      <c r="TDR213" s="856"/>
      <c r="TDS213" s="856"/>
      <c r="TDT213" s="856"/>
      <c r="TDU213" s="856"/>
      <c r="TDV213" s="856"/>
      <c r="TDW213" s="856"/>
      <c r="TDX213" s="856"/>
      <c r="TDY213" s="856"/>
      <c r="TDZ213" s="856"/>
      <c r="TEA213" s="856"/>
      <c r="TEB213" s="856"/>
      <c r="TEC213" s="856"/>
      <c r="TED213" s="856"/>
      <c r="TEE213" s="856"/>
      <c r="TEF213" s="856"/>
      <c r="TEG213" s="856"/>
      <c r="TEH213" s="856"/>
      <c r="TEI213" s="856"/>
      <c r="TEJ213" s="856"/>
      <c r="TEK213" s="856"/>
      <c r="TEL213" s="856"/>
      <c r="TEM213" s="856"/>
      <c r="TEN213" s="856"/>
      <c r="TEO213" s="856"/>
      <c r="TEP213" s="856"/>
      <c r="TEQ213" s="856"/>
      <c r="TER213" s="856"/>
      <c r="TES213" s="856"/>
      <c r="TET213" s="856"/>
      <c r="TEU213" s="856"/>
      <c r="TEV213" s="856"/>
      <c r="TEW213" s="856"/>
      <c r="TEX213" s="856"/>
      <c r="TEY213" s="856"/>
      <c r="TEZ213" s="856"/>
      <c r="TFA213" s="856"/>
      <c r="TFB213" s="856"/>
      <c r="TFC213" s="856"/>
      <c r="TFD213" s="856"/>
      <c r="TFE213" s="856"/>
      <c r="TFF213" s="856"/>
      <c r="TFG213" s="856"/>
      <c r="TFH213" s="856"/>
      <c r="TFI213" s="856"/>
      <c r="TFJ213" s="856"/>
      <c r="TFK213" s="856"/>
      <c r="TFL213" s="856"/>
      <c r="TFM213" s="856"/>
      <c r="TFN213" s="856"/>
      <c r="TFO213" s="856"/>
      <c r="TFP213" s="856"/>
      <c r="TFQ213" s="856"/>
      <c r="TFR213" s="856"/>
      <c r="TFS213" s="856"/>
      <c r="TFT213" s="856"/>
      <c r="TFU213" s="856"/>
      <c r="TFV213" s="856"/>
      <c r="TFW213" s="856"/>
      <c r="TFX213" s="856"/>
      <c r="TFY213" s="856"/>
      <c r="TFZ213" s="856"/>
      <c r="TGA213" s="856"/>
      <c r="TGB213" s="856"/>
      <c r="TGC213" s="856"/>
      <c r="TGD213" s="856"/>
      <c r="TGE213" s="856"/>
      <c r="TGF213" s="856"/>
      <c r="TGG213" s="856"/>
      <c r="TGH213" s="856"/>
      <c r="TGI213" s="856"/>
      <c r="TGJ213" s="856"/>
      <c r="TGK213" s="856"/>
      <c r="TGL213" s="856"/>
      <c r="TGM213" s="856"/>
      <c r="TGN213" s="856"/>
      <c r="TGO213" s="856"/>
      <c r="TGP213" s="856"/>
      <c r="TGQ213" s="856"/>
      <c r="TGR213" s="856"/>
      <c r="TGS213" s="856"/>
      <c r="TGT213" s="856"/>
      <c r="TGU213" s="856"/>
      <c r="TGV213" s="856"/>
      <c r="TGW213" s="856"/>
      <c r="TGX213" s="856"/>
      <c r="TGY213" s="856"/>
      <c r="TGZ213" s="856"/>
      <c r="THA213" s="856"/>
      <c r="THB213" s="856"/>
      <c r="THC213" s="856"/>
      <c r="THD213" s="856"/>
      <c r="THE213" s="856"/>
      <c r="THF213" s="856"/>
      <c r="THG213" s="856"/>
      <c r="THH213" s="856"/>
      <c r="THI213" s="856"/>
      <c r="THJ213" s="856"/>
      <c r="THK213" s="856"/>
      <c r="THL213" s="856"/>
      <c r="THM213" s="856"/>
      <c r="THN213" s="856"/>
      <c r="THO213" s="856"/>
      <c r="THP213" s="856"/>
      <c r="THQ213" s="856"/>
      <c r="THR213" s="856"/>
      <c r="THS213" s="856"/>
      <c r="THT213" s="856"/>
      <c r="THU213" s="856"/>
      <c r="THV213" s="856"/>
      <c r="THW213" s="856"/>
      <c r="THX213" s="856"/>
      <c r="THY213" s="856"/>
      <c r="THZ213" s="856"/>
      <c r="TIA213" s="856"/>
      <c r="TIB213" s="856"/>
      <c r="TIC213" s="856"/>
      <c r="TID213" s="856"/>
      <c r="TIE213" s="856"/>
      <c r="TIF213" s="856"/>
      <c r="TIG213" s="856"/>
      <c r="TIH213" s="856"/>
      <c r="TII213" s="856"/>
      <c r="TIJ213" s="856"/>
      <c r="TIK213" s="856"/>
      <c r="TIL213" s="856"/>
      <c r="TIM213" s="856"/>
      <c r="TIN213" s="856"/>
      <c r="TIO213" s="856"/>
      <c r="TIP213" s="856"/>
      <c r="TIQ213" s="856"/>
      <c r="TIR213" s="856"/>
      <c r="TIS213" s="856"/>
      <c r="TIT213" s="856"/>
      <c r="TIU213" s="856"/>
      <c r="TIV213" s="856"/>
      <c r="TIW213" s="856"/>
      <c r="TIX213" s="856"/>
      <c r="TIY213" s="856"/>
      <c r="TIZ213" s="856"/>
      <c r="TJA213" s="856"/>
      <c r="TJB213" s="856"/>
      <c r="TJC213" s="856"/>
      <c r="TJD213" s="856"/>
      <c r="TJE213" s="856"/>
      <c r="TJF213" s="856"/>
      <c r="TJG213" s="856"/>
      <c r="TJH213" s="856"/>
      <c r="TJI213" s="856"/>
      <c r="TJJ213" s="856"/>
      <c r="TJK213" s="856"/>
      <c r="TJL213" s="856"/>
      <c r="TJM213" s="856"/>
      <c r="TJN213" s="856"/>
      <c r="TJO213" s="856"/>
      <c r="TJP213" s="856"/>
      <c r="TJQ213" s="856"/>
      <c r="TJR213" s="856"/>
      <c r="TJS213" s="856"/>
      <c r="TJT213" s="856"/>
      <c r="TJU213" s="856"/>
      <c r="TJV213" s="856"/>
      <c r="TJW213" s="856"/>
      <c r="TJX213" s="856"/>
      <c r="TJY213" s="856"/>
      <c r="TJZ213" s="856"/>
      <c r="TKA213" s="856"/>
      <c r="TKB213" s="856"/>
      <c r="TKC213" s="856"/>
      <c r="TKD213" s="856"/>
      <c r="TKE213" s="856"/>
      <c r="TKF213" s="856"/>
      <c r="TKG213" s="856"/>
      <c r="TKH213" s="856"/>
      <c r="TKI213" s="856"/>
      <c r="TKJ213" s="856"/>
      <c r="TKK213" s="856"/>
      <c r="TKL213" s="856"/>
      <c r="TKM213" s="856"/>
      <c r="TKN213" s="856"/>
      <c r="TKO213" s="856"/>
      <c r="TKP213" s="856"/>
      <c r="TKQ213" s="856"/>
      <c r="TKR213" s="856"/>
      <c r="TKS213" s="856"/>
      <c r="TKT213" s="856"/>
      <c r="TKU213" s="856"/>
      <c r="TKV213" s="856"/>
      <c r="TKW213" s="856"/>
      <c r="TKX213" s="856"/>
      <c r="TKY213" s="856"/>
      <c r="TKZ213" s="856"/>
      <c r="TLA213" s="856"/>
      <c r="TLB213" s="856"/>
      <c r="TLC213" s="856"/>
      <c r="TLD213" s="856"/>
      <c r="TLE213" s="856"/>
      <c r="TLF213" s="856"/>
      <c r="TLG213" s="856"/>
      <c r="TLH213" s="856"/>
      <c r="TLI213" s="856"/>
      <c r="TLJ213" s="856"/>
      <c r="TLK213" s="856"/>
      <c r="TLL213" s="856"/>
      <c r="TLM213" s="856"/>
      <c r="TLN213" s="856"/>
      <c r="TLO213" s="856"/>
      <c r="TLP213" s="856"/>
      <c r="TLQ213" s="856"/>
      <c r="TLR213" s="856"/>
      <c r="TLS213" s="856"/>
      <c r="TLT213" s="856"/>
      <c r="TLU213" s="856"/>
      <c r="TLV213" s="856"/>
      <c r="TLW213" s="856"/>
      <c r="TLX213" s="856"/>
      <c r="TLY213" s="856"/>
      <c r="TLZ213" s="856"/>
      <c r="TMA213" s="856"/>
      <c r="TMB213" s="856"/>
      <c r="TMC213" s="856"/>
      <c r="TMD213" s="856"/>
      <c r="TME213" s="856"/>
      <c r="TMF213" s="856"/>
      <c r="TMG213" s="856"/>
      <c r="TMH213" s="856"/>
      <c r="TMI213" s="856"/>
      <c r="TMJ213" s="856"/>
      <c r="TMK213" s="856"/>
      <c r="TML213" s="856"/>
      <c r="TMM213" s="856"/>
      <c r="TMN213" s="856"/>
      <c r="TMO213" s="856"/>
      <c r="TMP213" s="856"/>
      <c r="TMQ213" s="856"/>
      <c r="TMR213" s="856"/>
      <c r="TMS213" s="856"/>
      <c r="TMT213" s="856"/>
      <c r="TMU213" s="856"/>
      <c r="TMV213" s="856"/>
      <c r="TMW213" s="856"/>
      <c r="TMX213" s="856"/>
      <c r="TMY213" s="856"/>
      <c r="TMZ213" s="856"/>
      <c r="TNA213" s="856"/>
      <c r="TNB213" s="856"/>
      <c r="TNC213" s="856"/>
      <c r="TND213" s="856"/>
      <c r="TNE213" s="856"/>
      <c r="TNF213" s="856"/>
      <c r="TNG213" s="856"/>
      <c r="TNH213" s="856"/>
      <c r="TNI213" s="856"/>
      <c r="TNJ213" s="856"/>
      <c r="TNK213" s="856"/>
      <c r="TNL213" s="856"/>
      <c r="TNM213" s="856"/>
      <c r="TNN213" s="856"/>
      <c r="TNO213" s="856"/>
      <c r="TNP213" s="856"/>
      <c r="TNQ213" s="856"/>
      <c r="TNR213" s="856"/>
      <c r="TNS213" s="856"/>
      <c r="TNT213" s="856"/>
      <c r="TNU213" s="856"/>
      <c r="TNV213" s="856"/>
      <c r="TNW213" s="856"/>
      <c r="TNX213" s="856"/>
      <c r="TNY213" s="856"/>
      <c r="TNZ213" s="856"/>
      <c r="TOA213" s="856"/>
      <c r="TOB213" s="856"/>
      <c r="TOC213" s="856"/>
      <c r="TOD213" s="856"/>
      <c r="TOE213" s="856"/>
      <c r="TOF213" s="856"/>
      <c r="TOG213" s="856"/>
      <c r="TOH213" s="856"/>
      <c r="TOI213" s="856"/>
      <c r="TOJ213" s="856"/>
      <c r="TOK213" s="856"/>
      <c r="TOL213" s="856"/>
      <c r="TOM213" s="856"/>
      <c r="TON213" s="856"/>
      <c r="TOO213" s="856"/>
      <c r="TOP213" s="856"/>
      <c r="TOQ213" s="856"/>
      <c r="TOR213" s="856"/>
      <c r="TOS213" s="856"/>
      <c r="TOT213" s="856"/>
      <c r="TOU213" s="856"/>
      <c r="TOV213" s="856"/>
      <c r="TOW213" s="856"/>
      <c r="TOX213" s="856"/>
      <c r="TOY213" s="856"/>
      <c r="TOZ213" s="856"/>
      <c r="TPA213" s="856"/>
      <c r="TPB213" s="856"/>
      <c r="TPC213" s="856"/>
      <c r="TPD213" s="856"/>
      <c r="TPE213" s="856"/>
      <c r="TPF213" s="856"/>
      <c r="TPG213" s="856"/>
      <c r="TPH213" s="856"/>
      <c r="TPI213" s="856"/>
      <c r="TPJ213" s="856"/>
      <c r="TPK213" s="856"/>
      <c r="TPL213" s="856"/>
      <c r="TPM213" s="856"/>
      <c r="TPN213" s="856"/>
      <c r="TPO213" s="856"/>
      <c r="TPP213" s="856"/>
      <c r="TPQ213" s="856"/>
      <c r="TPR213" s="856"/>
      <c r="TPS213" s="856"/>
      <c r="TPT213" s="856"/>
      <c r="TPU213" s="856"/>
      <c r="TPV213" s="856"/>
      <c r="TPW213" s="856"/>
      <c r="TPX213" s="856"/>
      <c r="TPY213" s="856"/>
      <c r="TPZ213" s="856"/>
      <c r="TQA213" s="856"/>
      <c r="TQB213" s="856"/>
      <c r="TQC213" s="856"/>
      <c r="TQD213" s="856"/>
      <c r="TQE213" s="856"/>
      <c r="TQF213" s="856"/>
      <c r="TQG213" s="856"/>
      <c r="TQH213" s="856"/>
      <c r="TQI213" s="856"/>
      <c r="TQJ213" s="856"/>
      <c r="TQK213" s="856"/>
      <c r="TQL213" s="856"/>
      <c r="TQM213" s="856"/>
      <c r="TQN213" s="856"/>
      <c r="TQO213" s="856"/>
      <c r="TQP213" s="856"/>
      <c r="TQQ213" s="856"/>
      <c r="TQR213" s="856"/>
      <c r="TQS213" s="856"/>
      <c r="TQT213" s="856"/>
      <c r="TQU213" s="856"/>
      <c r="TQV213" s="856"/>
      <c r="TQW213" s="856"/>
      <c r="TQX213" s="856"/>
      <c r="TQY213" s="856"/>
      <c r="TQZ213" s="856"/>
      <c r="TRA213" s="856"/>
      <c r="TRB213" s="856"/>
      <c r="TRC213" s="856"/>
      <c r="TRD213" s="856"/>
      <c r="TRE213" s="856"/>
      <c r="TRF213" s="856"/>
      <c r="TRG213" s="856"/>
      <c r="TRH213" s="856"/>
      <c r="TRI213" s="856"/>
      <c r="TRJ213" s="856"/>
      <c r="TRK213" s="856"/>
      <c r="TRL213" s="856"/>
      <c r="TRM213" s="856"/>
      <c r="TRN213" s="856"/>
      <c r="TRO213" s="856"/>
      <c r="TRP213" s="856"/>
      <c r="TRQ213" s="856"/>
      <c r="TRR213" s="856"/>
      <c r="TRS213" s="856"/>
      <c r="TRT213" s="856"/>
      <c r="TRU213" s="856"/>
      <c r="TRV213" s="856"/>
      <c r="TRW213" s="856"/>
      <c r="TRX213" s="856"/>
      <c r="TRY213" s="856"/>
      <c r="TRZ213" s="856"/>
      <c r="TSA213" s="856"/>
      <c r="TSB213" s="856"/>
      <c r="TSC213" s="856"/>
      <c r="TSD213" s="856"/>
      <c r="TSE213" s="856"/>
      <c r="TSF213" s="856"/>
      <c r="TSG213" s="856"/>
      <c r="TSH213" s="856"/>
      <c r="TSI213" s="856"/>
      <c r="TSJ213" s="856"/>
      <c r="TSK213" s="856"/>
      <c r="TSL213" s="856"/>
      <c r="TSM213" s="856"/>
      <c r="TSN213" s="856"/>
      <c r="TSO213" s="856"/>
      <c r="TSP213" s="856"/>
      <c r="TSQ213" s="856"/>
      <c r="TSR213" s="856"/>
      <c r="TSS213" s="856"/>
      <c r="TST213" s="856"/>
      <c r="TSU213" s="856"/>
      <c r="TSV213" s="856"/>
      <c r="TSW213" s="856"/>
      <c r="TSX213" s="856"/>
      <c r="TSY213" s="856"/>
      <c r="TSZ213" s="856"/>
      <c r="TTA213" s="856"/>
      <c r="TTB213" s="856"/>
      <c r="TTC213" s="856"/>
      <c r="TTD213" s="856"/>
      <c r="TTE213" s="856"/>
      <c r="TTF213" s="856"/>
      <c r="TTG213" s="856"/>
      <c r="TTH213" s="856"/>
      <c r="TTI213" s="856"/>
      <c r="TTJ213" s="856"/>
      <c r="TTK213" s="856"/>
      <c r="TTL213" s="856"/>
      <c r="TTM213" s="856"/>
      <c r="TTN213" s="856"/>
      <c r="TTO213" s="856"/>
      <c r="TTP213" s="856"/>
      <c r="TTQ213" s="856"/>
      <c r="TTR213" s="856"/>
      <c r="TTS213" s="856"/>
      <c r="TTT213" s="856"/>
      <c r="TTU213" s="856"/>
      <c r="TTV213" s="856"/>
      <c r="TTW213" s="856"/>
      <c r="TTX213" s="856"/>
      <c r="TTY213" s="856"/>
      <c r="TTZ213" s="856"/>
      <c r="TUA213" s="856"/>
      <c r="TUB213" s="856"/>
      <c r="TUC213" s="856"/>
      <c r="TUD213" s="856"/>
      <c r="TUE213" s="856"/>
      <c r="TUF213" s="856"/>
      <c r="TUG213" s="856"/>
      <c r="TUH213" s="856"/>
      <c r="TUI213" s="856"/>
      <c r="TUJ213" s="856"/>
      <c r="TUK213" s="856"/>
      <c r="TUL213" s="856"/>
      <c r="TUM213" s="856"/>
      <c r="TUN213" s="856"/>
      <c r="TUO213" s="856"/>
      <c r="TUP213" s="856"/>
      <c r="TUQ213" s="856"/>
      <c r="TUR213" s="856"/>
      <c r="TUS213" s="856"/>
      <c r="TUT213" s="856"/>
      <c r="TUU213" s="856"/>
      <c r="TUV213" s="856"/>
      <c r="TUW213" s="856"/>
      <c r="TUX213" s="856"/>
      <c r="TUY213" s="856"/>
      <c r="TUZ213" s="856"/>
      <c r="TVA213" s="856"/>
      <c r="TVB213" s="856"/>
      <c r="TVC213" s="856"/>
      <c r="TVD213" s="856"/>
      <c r="TVE213" s="856"/>
      <c r="TVF213" s="856"/>
      <c r="TVG213" s="856"/>
      <c r="TVH213" s="856"/>
      <c r="TVI213" s="856"/>
      <c r="TVJ213" s="856"/>
      <c r="TVK213" s="856"/>
      <c r="TVL213" s="856"/>
      <c r="TVM213" s="856"/>
      <c r="TVN213" s="856"/>
      <c r="TVO213" s="856"/>
      <c r="TVP213" s="856"/>
      <c r="TVQ213" s="856"/>
      <c r="TVR213" s="856"/>
      <c r="TVS213" s="856"/>
      <c r="TVT213" s="856"/>
      <c r="TVU213" s="856"/>
      <c r="TVV213" s="856"/>
      <c r="TVW213" s="856"/>
      <c r="TVX213" s="856"/>
      <c r="TVY213" s="856"/>
      <c r="TVZ213" s="856"/>
      <c r="TWA213" s="856"/>
      <c r="TWB213" s="856"/>
      <c r="TWC213" s="856"/>
      <c r="TWD213" s="856"/>
      <c r="TWE213" s="856"/>
      <c r="TWF213" s="856"/>
      <c r="TWG213" s="856"/>
      <c r="TWH213" s="856"/>
      <c r="TWI213" s="856"/>
      <c r="TWJ213" s="856"/>
      <c r="TWK213" s="856"/>
      <c r="TWL213" s="856"/>
      <c r="TWM213" s="856"/>
      <c r="TWN213" s="856"/>
      <c r="TWO213" s="856"/>
      <c r="TWP213" s="856"/>
      <c r="TWQ213" s="856"/>
      <c r="TWR213" s="856"/>
      <c r="TWS213" s="856"/>
      <c r="TWT213" s="856"/>
      <c r="TWU213" s="856"/>
      <c r="TWV213" s="856"/>
      <c r="TWW213" s="856"/>
      <c r="TWX213" s="856"/>
      <c r="TWY213" s="856"/>
      <c r="TWZ213" s="856"/>
      <c r="TXA213" s="856"/>
      <c r="TXB213" s="856"/>
      <c r="TXC213" s="856"/>
      <c r="TXD213" s="856"/>
      <c r="TXE213" s="856"/>
      <c r="TXF213" s="856"/>
      <c r="TXG213" s="856"/>
      <c r="TXH213" s="856"/>
      <c r="TXI213" s="856"/>
      <c r="TXJ213" s="856"/>
      <c r="TXK213" s="856"/>
      <c r="TXL213" s="856"/>
      <c r="TXM213" s="856"/>
      <c r="TXN213" s="856"/>
      <c r="TXO213" s="856"/>
      <c r="TXP213" s="856"/>
      <c r="TXQ213" s="856"/>
      <c r="TXR213" s="856"/>
      <c r="TXS213" s="856"/>
      <c r="TXT213" s="856"/>
      <c r="TXU213" s="856"/>
      <c r="TXV213" s="856"/>
      <c r="TXW213" s="856"/>
      <c r="TXX213" s="856"/>
      <c r="TXY213" s="856"/>
      <c r="TXZ213" s="856"/>
      <c r="TYA213" s="856"/>
      <c r="TYB213" s="856"/>
      <c r="TYC213" s="856"/>
      <c r="TYD213" s="856"/>
      <c r="TYE213" s="856"/>
      <c r="TYF213" s="856"/>
      <c r="TYG213" s="856"/>
      <c r="TYH213" s="856"/>
      <c r="TYI213" s="856"/>
      <c r="TYJ213" s="856"/>
      <c r="TYK213" s="856"/>
      <c r="TYL213" s="856"/>
      <c r="TYM213" s="856"/>
      <c r="TYN213" s="856"/>
      <c r="TYO213" s="856"/>
      <c r="TYP213" s="856"/>
      <c r="TYQ213" s="856"/>
      <c r="TYR213" s="856"/>
      <c r="TYS213" s="856"/>
      <c r="TYT213" s="856"/>
      <c r="TYU213" s="856"/>
      <c r="TYV213" s="856"/>
      <c r="TYW213" s="856"/>
      <c r="TYX213" s="856"/>
      <c r="TYY213" s="856"/>
      <c r="TYZ213" s="856"/>
      <c r="TZA213" s="856"/>
      <c r="TZB213" s="856"/>
      <c r="TZC213" s="856"/>
      <c r="TZD213" s="856"/>
      <c r="TZE213" s="856"/>
      <c r="TZF213" s="856"/>
      <c r="TZG213" s="856"/>
      <c r="TZH213" s="856"/>
      <c r="TZI213" s="856"/>
      <c r="TZJ213" s="856"/>
      <c r="TZK213" s="856"/>
      <c r="TZL213" s="856"/>
      <c r="TZM213" s="856"/>
      <c r="TZN213" s="856"/>
      <c r="TZO213" s="856"/>
      <c r="TZP213" s="856"/>
      <c r="TZQ213" s="856"/>
      <c r="TZR213" s="856"/>
      <c r="TZS213" s="856"/>
      <c r="TZT213" s="856"/>
      <c r="TZU213" s="856"/>
      <c r="TZV213" s="856"/>
      <c r="TZW213" s="856"/>
      <c r="TZX213" s="856"/>
      <c r="TZY213" s="856"/>
      <c r="TZZ213" s="856"/>
      <c r="UAA213" s="856"/>
      <c r="UAB213" s="856"/>
      <c r="UAC213" s="856"/>
      <c r="UAD213" s="856"/>
      <c r="UAE213" s="856"/>
      <c r="UAF213" s="856"/>
      <c r="UAG213" s="856"/>
      <c r="UAH213" s="856"/>
      <c r="UAI213" s="856"/>
      <c r="UAJ213" s="856"/>
      <c r="UAK213" s="856"/>
      <c r="UAL213" s="856"/>
      <c r="UAM213" s="856"/>
      <c r="UAN213" s="856"/>
      <c r="UAO213" s="856"/>
      <c r="UAP213" s="856"/>
      <c r="UAQ213" s="856"/>
      <c r="UAR213" s="856"/>
      <c r="UAS213" s="856"/>
      <c r="UAT213" s="856"/>
      <c r="UAU213" s="856"/>
      <c r="UAV213" s="856"/>
      <c r="UAW213" s="856"/>
      <c r="UAX213" s="856"/>
      <c r="UAY213" s="856"/>
      <c r="UAZ213" s="856"/>
      <c r="UBA213" s="856"/>
      <c r="UBB213" s="856"/>
      <c r="UBC213" s="856"/>
      <c r="UBD213" s="856"/>
      <c r="UBE213" s="856"/>
      <c r="UBF213" s="856"/>
      <c r="UBG213" s="856"/>
      <c r="UBH213" s="856"/>
      <c r="UBI213" s="856"/>
      <c r="UBJ213" s="856"/>
      <c r="UBK213" s="856"/>
      <c r="UBL213" s="856"/>
      <c r="UBM213" s="856"/>
      <c r="UBN213" s="856"/>
      <c r="UBO213" s="856"/>
      <c r="UBP213" s="856"/>
      <c r="UBQ213" s="856"/>
      <c r="UBR213" s="856"/>
      <c r="UBS213" s="856"/>
      <c r="UBT213" s="856"/>
      <c r="UBU213" s="856"/>
      <c r="UBV213" s="856"/>
      <c r="UBW213" s="856"/>
      <c r="UBX213" s="856"/>
      <c r="UBY213" s="856"/>
      <c r="UBZ213" s="856"/>
      <c r="UCA213" s="856"/>
      <c r="UCB213" s="856"/>
      <c r="UCC213" s="856"/>
      <c r="UCD213" s="856"/>
      <c r="UCE213" s="856"/>
      <c r="UCF213" s="856"/>
      <c r="UCG213" s="856"/>
      <c r="UCH213" s="856"/>
      <c r="UCI213" s="856"/>
      <c r="UCJ213" s="856"/>
      <c r="UCK213" s="856"/>
      <c r="UCL213" s="856"/>
      <c r="UCM213" s="856"/>
      <c r="UCN213" s="856"/>
      <c r="UCO213" s="856"/>
      <c r="UCP213" s="856"/>
      <c r="UCQ213" s="856"/>
      <c r="UCR213" s="856"/>
      <c r="UCS213" s="856"/>
      <c r="UCT213" s="856"/>
      <c r="UCU213" s="856"/>
      <c r="UCV213" s="856"/>
      <c r="UCW213" s="856"/>
      <c r="UCX213" s="856"/>
      <c r="UCY213" s="856"/>
      <c r="UCZ213" s="856"/>
      <c r="UDA213" s="856"/>
      <c r="UDB213" s="856"/>
      <c r="UDC213" s="856"/>
      <c r="UDD213" s="856"/>
      <c r="UDE213" s="856"/>
      <c r="UDF213" s="856"/>
      <c r="UDG213" s="856"/>
      <c r="UDH213" s="856"/>
      <c r="UDI213" s="856"/>
      <c r="UDJ213" s="856"/>
      <c r="UDK213" s="856"/>
      <c r="UDL213" s="856"/>
      <c r="UDM213" s="856"/>
      <c r="UDN213" s="856"/>
      <c r="UDO213" s="856"/>
      <c r="UDP213" s="856"/>
      <c r="UDQ213" s="856"/>
      <c r="UDR213" s="856"/>
      <c r="UDS213" s="856"/>
      <c r="UDT213" s="856"/>
      <c r="UDU213" s="856"/>
      <c r="UDV213" s="856"/>
      <c r="UDW213" s="856"/>
      <c r="UDX213" s="856"/>
      <c r="UDY213" s="856"/>
      <c r="UDZ213" s="856"/>
      <c r="UEA213" s="856"/>
      <c r="UEB213" s="856"/>
      <c r="UEC213" s="856"/>
      <c r="UED213" s="856"/>
      <c r="UEE213" s="856"/>
      <c r="UEF213" s="856"/>
      <c r="UEG213" s="856"/>
      <c r="UEH213" s="856"/>
      <c r="UEI213" s="856"/>
      <c r="UEJ213" s="856"/>
      <c r="UEK213" s="856"/>
      <c r="UEL213" s="856"/>
      <c r="UEM213" s="856"/>
      <c r="UEN213" s="856"/>
      <c r="UEO213" s="856"/>
      <c r="UEP213" s="856"/>
      <c r="UEQ213" s="856"/>
      <c r="UER213" s="856"/>
      <c r="UES213" s="856"/>
      <c r="UET213" s="856"/>
      <c r="UEU213" s="856"/>
      <c r="UEV213" s="856"/>
      <c r="UEW213" s="856"/>
      <c r="UEX213" s="856"/>
      <c r="UEY213" s="856"/>
      <c r="UEZ213" s="856"/>
      <c r="UFA213" s="856"/>
      <c r="UFB213" s="856"/>
      <c r="UFC213" s="856"/>
      <c r="UFD213" s="856"/>
      <c r="UFE213" s="856"/>
      <c r="UFF213" s="856"/>
      <c r="UFG213" s="856"/>
      <c r="UFH213" s="856"/>
      <c r="UFI213" s="856"/>
      <c r="UFJ213" s="856"/>
      <c r="UFK213" s="856"/>
      <c r="UFL213" s="856"/>
      <c r="UFM213" s="856"/>
      <c r="UFN213" s="856"/>
      <c r="UFO213" s="856"/>
      <c r="UFP213" s="856"/>
      <c r="UFQ213" s="856"/>
      <c r="UFR213" s="856"/>
      <c r="UFS213" s="856"/>
      <c r="UFT213" s="856"/>
      <c r="UFU213" s="856"/>
      <c r="UFV213" s="856"/>
      <c r="UFW213" s="856"/>
      <c r="UFX213" s="856"/>
      <c r="UFY213" s="856"/>
      <c r="UFZ213" s="856"/>
      <c r="UGA213" s="856"/>
      <c r="UGB213" s="856"/>
      <c r="UGC213" s="856"/>
      <c r="UGD213" s="856"/>
      <c r="UGE213" s="856"/>
      <c r="UGF213" s="856"/>
      <c r="UGG213" s="856"/>
      <c r="UGH213" s="856"/>
      <c r="UGI213" s="856"/>
      <c r="UGJ213" s="856"/>
      <c r="UGK213" s="856"/>
      <c r="UGL213" s="856"/>
      <c r="UGM213" s="856"/>
      <c r="UGN213" s="856"/>
      <c r="UGO213" s="856"/>
      <c r="UGP213" s="856"/>
      <c r="UGQ213" s="856"/>
      <c r="UGR213" s="856"/>
      <c r="UGS213" s="856"/>
      <c r="UGT213" s="856"/>
      <c r="UGU213" s="856"/>
      <c r="UGV213" s="856"/>
      <c r="UGW213" s="856"/>
      <c r="UGX213" s="856"/>
      <c r="UGY213" s="856"/>
      <c r="UGZ213" s="856"/>
      <c r="UHA213" s="856"/>
      <c r="UHB213" s="856"/>
      <c r="UHC213" s="856"/>
      <c r="UHD213" s="856"/>
      <c r="UHE213" s="856"/>
      <c r="UHF213" s="856"/>
      <c r="UHG213" s="856"/>
      <c r="UHH213" s="856"/>
      <c r="UHI213" s="856"/>
      <c r="UHJ213" s="856"/>
      <c r="UHK213" s="856"/>
      <c r="UHL213" s="856"/>
      <c r="UHM213" s="856"/>
      <c r="UHN213" s="856"/>
      <c r="UHO213" s="856"/>
      <c r="UHP213" s="856"/>
      <c r="UHQ213" s="856"/>
      <c r="UHR213" s="856"/>
      <c r="UHS213" s="856"/>
      <c r="UHT213" s="856"/>
      <c r="UHU213" s="856"/>
      <c r="UHV213" s="856"/>
      <c r="UHW213" s="856"/>
      <c r="UHX213" s="856"/>
      <c r="UHY213" s="856"/>
      <c r="UHZ213" s="856"/>
      <c r="UIA213" s="856"/>
      <c r="UIB213" s="856"/>
      <c r="UIC213" s="856"/>
      <c r="UID213" s="856"/>
      <c r="UIE213" s="856"/>
      <c r="UIF213" s="856"/>
      <c r="UIG213" s="856"/>
      <c r="UIH213" s="856"/>
      <c r="UII213" s="856"/>
      <c r="UIJ213" s="856"/>
      <c r="UIK213" s="856"/>
      <c r="UIL213" s="856"/>
      <c r="UIM213" s="856"/>
      <c r="UIN213" s="856"/>
      <c r="UIO213" s="856"/>
      <c r="UIP213" s="856"/>
      <c r="UIQ213" s="856"/>
      <c r="UIR213" s="856"/>
      <c r="UIS213" s="856"/>
      <c r="UIT213" s="856"/>
      <c r="UIU213" s="856"/>
      <c r="UIV213" s="856"/>
      <c r="UIW213" s="856"/>
      <c r="UIX213" s="856"/>
      <c r="UIY213" s="856"/>
      <c r="UIZ213" s="856"/>
      <c r="UJA213" s="856"/>
      <c r="UJB213" s="856"/>
      <c r="UJC213" s="856"/>
      <c r="UJD213" s="856"/>
      <c r="UJE213" s="856"/>
      <c r="UJF213" s="856"/>
      <c r="UJG213" s="856"/>
      <c r="UJH213" s="856"/>
      <c r="UJI213" s="856"/>
      <c r="UJJ213" s="856"/>
      <c r="UJK213" s="856"/>
      <c r="UJL213" s="856"/>
      <c r="UJM213" s="856"/>
      <c r="UJN213" s="856"/>
      <c r="UJO213" s="856"/>
      <c r="UJP213" s="856"/>
      <c r="UJQ213" s="856"/>
      <c r="UJR213" s="856"/>
      <c r="UJS213" s="856"/>
      <c r="UJT213" s="856"/>
      <c r="UJU213" s="856"/>
      <c r="UJV213" s="856"/>
      <c r="UJW213" s="856"/>
      <c r="UJX213" s="856"/>
      <c r="UJY213" s="856"/>
      <c r="UJZ213" s="856"/>
      <c r="UKA213" s="856"/>
      <c r="UKB213" s="856"/>
      <c r="UKC213" s="856"/>
      <c r="UKD213" s="856"/>
      <c r="UKE213" s="856"/>
      <c r="UKF213" s="856"/>
      <c r="UKG213" s="856"/>
      <c r="UKH213" s="856"/>
      <c r="UKI213" s="856"/>
      <c r="UKJ213" s="856"/>
      <c r="UKK213" s="856"/>
      <c r="UKL213" s="856"/>
      <c r="UKM213" s="856"/>
      <c r="UKN213" s="856"/>
      <c r="UKO213" s="856"/>
      <c r="UKP213" s="856"/>
      <c r="UKQ213" s="856"/>
      <c r="UKR213" s="856"/>
      <c r="UKS213" s="856"/>
      <c r="UKT213" s="856"/>
      <c r="UKU213" s="856"/>
      <c r="UKV213" s="856"/>
      <c r="UKW213" s="856"/>
      <c r="UKX213" s="856"/>
      <c r="UKY213" s="856"/>
      <c r="UKZ213" s="856"/>
      <c r="ULA213" s="856"/>
      <c r="ULB213" s="856"/>
      <c r="ULC213" s="856"/>
      <c r="ULD213" s="856"/>
      <c r="ULE213" s="856"/>
      <c r="ULF213" s="856"/>
      <c r="ULG213" s="856"/>
      <c r="ULH213" s="856"/>
      <c r="ULI213" s="856"/>
      <c r="ULJ213" s="856"/>
      <c r="ULK213" s="856"/>
      <c r="ULL213" s="856"/>
      <c r="ULM213" s="856"/>
      <c r="ULN213" s="856"/>
      <c r="ULO213" s="856"/>
      <c r="ULP213" s="856"/>
      <c r="ULQ213" s="856"/>
      <c r="ULR213" s="856"/>
      <c r="ULS213" s="856"/>
      <c r="ULT213" s="856"/>
      <c r="ULU213" s="856"/>
      <c r="ULV213" s="856"/>
      <c r="ULW213" s="856"/>
      <c r="ULX213" s="856"/>
      <c r="ULY213" s="856"/>
      <c r="ULZ213" s="856"/>
      <c r="UMA213" s="856"/>
      <c r="UMB213" s="856"/>
      <c r="UMC213" s="856"/>
      <c r="UMD213" s="856"/>
      <c r="UME213" s="856"/>
      <c r="UMF213" s="856"/>
      <c r="UMG213" s="856"/>
      <c r="UMH213" s="856"/>
      <c r="UMI213" s="856"/>
      <c r="UMJ213" s="856"/>
      <c r="UMK213" s="856"/>
      <c r="UML213" s="856"/>
      <c r="UMM213" s="856"/>
      <c r="UMN213" s="856"/>
      <c r="UMO213" s="856"/>
      <c r="UMP213" s="856"/>
      <c r="UMQ213" s="856"/>
      <c r="UMR213" s="856"/>
      <c r="UMS213" s="856"/>
      <c r="UMT213" s="856"/>
      <c r="UMU213" s="856"/>
      <c r="UMV213" s="856"/>
      <c r="UMW213" s="856"/>
      <c r="UMX213" s="856"/>
      <c r="UMY213" s="856"/>
      <c r="UMZ213" s="856"/>
      <c r="UNA213" s="856"/>
      <c r="UNB213" s="856"/>
      <c r="UNC213" s="856"/>
      <c r="UND213" s="856"/>
      <c r="UNE213" s="856"/>
      <c r="UNF213" s="856"/>
      <c r="UNG213" s="856"/>
      <c r="UNH213" s="856"/>
      <c r="UNI213" s="856"/>
      <c r="UNJ213" s="856"/>
      <c r="UNK213" s="856"/>
      <c r="UNL213" s="856"/>
      <c r="UNM213" s="856"/>
      <c r="UNN213" s="856"/>
      <c r="UNO213" s="856"/>
      <c r="UNP213" s="856"/>
      <c r="UNQ213" s="856"/>
      <c r="UNR213" s="856"/>
      <c r="UNS213" s="856"/>
      <c r="UNT213" s="856"/>
      <c r="UNU213" s="856"/>
      <c r="UNV213" s="856"/>
      <c r="UNW213" s="856"/>
      <c r="UNX213" s="856"/>
      <c r="UNY213" s="856"/>
      <c r="UNZ213" s="856"/>
      <c r="UOA213" s="856"/>
      <c r="UOB213" s="856"/>
      <c r="UOC213" s="856"/>
      <c r="UOD213" s="856"/>
      <c r="UOE213" s="856"/>
      <c r="UOF213" s="856"/>
      <c r="UOG213" s="856"/>
      <c r="UOH213" s="856"/>
      <c r="UOI213" s="856"/>
      <c r="UOJ213" s="856"/>
      <c r="UOK213" s="856"/>
      <c r="UOL213" s="856"/>
      <c r="UOM213" s="856"/>
      <c r="UON213" s="856"/>
      <c r="UOO213" s="856"/>
      <c r="UOP213" s="856"/>
      <c r="UOQ213" s="856"/>
      <c r="UOR213" s="856"/>
      <c r="UOS213" s="856"/>
      <c r="UOT213" s="856"/>
      <c r="UOU213" s="856"/>
      <c r="UOV213" s="856"/>
      <c r="UOW213" s="856"/>
      <c r="UOX213" s="856"/>
      <c r="UOY213" s="856"/>
      <c r="UOZ213" s="856"/>
      <c r="UPA213" s="856"/>
      <c r="UPB213" s="856"/>
      <c r="UPC213" s="856"/>
      <c r="UPD213" s="856"/>
      <c r="UPE213" s="856"/>
      <c r="UPF213" s="856"/>
      <c r="UPG213" s="856"/>
      <c r="UPH213" s="856"/>
      <c r="UPI213" s="856"/>
      <c r="UPJ213" s="856"/>
      <c r="UPK213" s="856"/>
      <c r="UPL213" s="856"/>
      <c r="UPM213" s="856"/>
      <c r="UPN213" s="856"/>
      <c r="UPO213" s="856"/>
      <c r="UPP213" s="856"/>
      <c r="UPQ213" s="856"/>
      <c r="UPR213" s="856"/>
      <c r="UPS213" s="856"/>
      <c r="UPT213" s="856"/>
      <c r="UPU213" s="856"/>
      <c r="UPV213" s="856"/>
      <c r="UPW213" s="856"/>
      <c r="UPX213" s="856"/>
      <c r="UPY213" s="856"/>
      <c r="UPZ213" s="856"/>
      <c r="UQA213" s="856"/>
      <c r="UQB213" s="856"/>
      <c r="UQC213" s="856"/>
      <c r="UQD213" s="856"/>
      <c r="UQE213" s="856"/>
      <c r="UQF213" s="856"/>
      <c r="UQG213" s="856"/>
      <c r="UQH213" s="856"/>
      <c r="UQI213" s="856"/>
      <c r="UQJ213" s="856"/>
      <c r="UQK213" s="856"/>
      <c r="UQL213" s="856"/>
      <c r="UQM213" s="856"/>
      <c r="UQN213" s="856"/>
      <c r="UQO213" s="856"/>
      <c r="UQP213" s="856"/>
      <c r="UQQ213" s="856"/>
      <c r="UQR213" s="856"/>
      <c r="UQS213" s="856"/>
      <c r="UQT213" s="856"/>
      <c r="UQU213" s="856"/>
      <c r="UQV213" s="856"/>
      <c r="UQW213" s="856"/>
      <c r="UQX213" s="856"/>
      <c r="UQY213" s="856"/>
      <c r="UQZ213" s="856"/>
      <c r="URA213" s="856"/>
      <c r="URB213" s="856"/>
      <c r="URC213" s="856"/>
      <c r="URD213" s="856"/>
      <c r="URE213" s="856"/>
      <c r="URF213" s="856"/>
      <c r="URG213" s="856"/>
      <c r="URH213" s="856"/>
      <c r="URI213" s="856"/>
      <c r="URJ213" s="856"/>
      <c r="URK213" s="856"/>
      <c r="URL213" s="856"/>
      <c r="URM213" s="856"/>
      <c r="URN213" s="856"/>
      <c r="URO213" s="856"/>
      <c r="URP213" s="856"/>
      <c r="URQ213" s="856"/>
      <c r="URR213" s="856"/>
      <c r="URS213" s="856"/>
      <c r="URT213" s="856"/>
      <c r="URU213" s="856"/>
      <c r="URV213" s="856"/>
      <c r="URW213" s="856"/>
      <c r="URX213" s="856"/>
      <c r="URY213" s="856"/>
      <c r="URZ213" s="856"/>
      <c r="USA213" s="856"/>
      <c r="USB213" s="856"/>
      <c r="USC213" s="856"/>
      <c r="USD213" s="856"/>
      <c r="USE213" s="856"/>
      <c r="USF213" s="856"/>
      <c r="USG213" s="856"/>
      <c r="USH213" s="856"/>
      <c r="USI213" s="856"/>
      <c r="USJ213" s="856"/>
      <c r="USK213" s="856"/>
      <c r="USL213" s="856"/>
      <c r="USM213" s="856"/>
      <c r="USN213" s="856"/>
      <c r="USO213" s="856"/>
      <c r="USP213" s="856"/>
      <c r="USQ213" s="856"/>
      <c r="USR213" s="856"/>
      <c r="USS213" s="856"/>
      <c r="UST213" s="856"/>
      <c r="USU213" s="856"/>
      <c r="USV213" s="856"/>
      <c r="USW213" s="856"/>
      <c r="USX213" s="856"/>
      <c r="USY213" s="856"/>
      <c r="USZ213" s="856"/>
      <c r="UTA213" s="856"/>
      <c r="UTB213" s="856"/>
      <c r="UTC213" s="856"/>
      <c r="UTD213" s="856"/>
      <c r="UTE213" s="856"/>
      <c r="UTF213" s="856"/>
      <c r="UTG213" s="856"/>
      <c r="UTH213" s="856"/>
      <c r="UTI213" s="856"/>
      <c r="UTJ213" s="856"/>
      <c r="UTK213" s="856"/>
      <c r="UTL213" s="856"/>
      <c r="UTM213" s="856"/>
      <c r="UTN213" s="856"/>
      <c r="UTO213" s="856"/>
      <c r="UTP213" s="856"/>
      <c r="UTQ213" s="856"/>
      <c r="UTR213" s="856"/>
      <c r="UTS213" s="856"/>
      <c r="UTT213" s="856"/>
      <c r="UTU213" s="856"/>
      <c r="UTV213" s="856"/>
      <c r="UTW213" s="856"/>
      <c r="UTX213" s="856"/>
      <c r="UTY213" s="856"/>
      <c r="UTZ213" s="856"/>
      <c r="UUA213" s="856"/>
      <c r="UUB213" s="856"/>
      <c r="UUC213" s="856"/>
      <c r="UUD213" s="856"/>
      <c r="UUE213" s="856"/>
      <c r="UUF213" s="856"/>
      <c r="UUG213" s="856"/>
      <c r="UUH213" s="856"/>
      <c r="UUI213" s="856"/>
      <c r="UUJ213" s="856"/>
      <c r="UUK213" s="856"/>
      <c r="UUL213" s="856"/>
      <c r="UUM213" s="856"/>
      <c r="UUN213" s="856"/>
      <c r="UUO213" s="856"/>
      <c r="UUP213" s="856"/>
      <c r="UUQ213" s="856"/>
      <c r="UUR213" s="856"/>
      <c r="UUS213" s="856"/>
      <c r="UUT213" s="856"/>
      <c r="UUU213" s="856"/>
      <c r="UUV213" s="856"/>
      <c r="UUW213" s="856"/>
      <c r="UUX213" s="856"/>
      <c r="UUY213" s="856"/>
      <c r="UUZ213" s="856"/>
      <c r="UVA213" s="856"/>
      <c r="UVB213" s="856"/>
      <c r="UVC213" s="856"/>
      <c r="UVD213" s="856"/>
      <c r="UVE213" s="856"/>
      <c r="UVF213" s="856"/>
      <c r="UVG213" s="856"/>
      <c r="UVH213" s="856"/>
      <c r="UVI213" s="856"/>
      <c r="UVJ213" s="856"/>
      <c r="UVK213" s="856"/>
      <c r="UVL213" s="856"/>
      <c r="UVM213" s="856"/>
      <c r="UVN213" s="856"/>
      <c r="UVO213" s="856"/>
      <c r="UVP213" s="856"/>
      <c r="UVQ213" s="856"/>
      <c r="UVR213" s="856"/>
      <c r="UVS213" s="856"/>
      <c r="UVT213" s="856"/>
      <c r="UVU213" s="856"/>
      <c r="UVV213" s="856"/>
      <c r="UVW213" s="856"/>
      <c r="UVX213" s="856"/>
      <c r="UVY213" s="856"/>
      <c r="UVZ213" s="856"/>
      <c r="UWA213" s="856"/>
      <c r="UWB213" s="856"/>
      <c r="UWC213" s="856"/>
      <c r="UWD213" s="856"/>
      <c r="UWE213" s="856"/>
      <c r="UWF213" s="856"/>
      <c r="UWG213" s="856"/>
      <c r="UWH213" s="856"/>
      <c r="UWI213" s="856"/>
      <c r="UWJ213" s="856"/>
      <c r="UWK213" s="856"/>
      <c r="UWL213" s="856"/>
      <c r="UWM213" s="856"/>
      <c r="UWN213" s="856"/>
      <c r="UWO213" s="856"/>
      <c r="UWP213" s="856"/>
      <c r="UWQ213" s="856"/>
      <c r="UWR213" s="856"/>
      <c r="UWS213" s="856"/>
      <c r="UWT213" s="856"/>
      <c r="UWU213" s="856"/>
      <c r="UWV213" s="856"/>
      <c r="UWW213" s="856"/>
      <c r="UWX213" s="856"/>
      <c r="UWY213" s="856"/>
      <c r="UWZ213" s="856"/>
      <c r="UXA213" s="856"/>
      <c r="UXB213" s="856"/>
      <c r="UXC213" s="856"/>
      <c r="UXD213" s="856"/>
      <c r="UXE213" s="856"/>
      <c r="UXF213" s="856"/>
      <c r="UXG213" s="856"/>
      <c r="UXH213" s="856"/>
      <c r="UXI213" s="856"/>
      <c r="UXJ213" s="856"/>
      <c r="UXK213" s="856"/>
      <c r="UXL213" s="856"/>
      <c r="UXM213" s="856"/>
      <c r="UXN213" s="856"/>
      <c r="UXO213" s="856"/>
      <c r="UXP213" s="856"/>
      <c r="UXQ213" s="856"/>
      <c r="UXR213" s="856"/>
      <c r="UXS213" s="856"/>
      <c r="UXT213" s="856"/>
      <c r="UXU213" s="856"/>
      <c r="UXV213" s="856"/>
      <c r="UXW213" s="856"/>
      <c r="UXX213" s="856"/>
      <c r="UXY213" s="856"/>
      <c r="UXZ213" s="856"/>
      <c r="UYA213" s="856"/>
      <c r="UYB213" s="856"/>
      <c r="UYC213" s="856"/>
      <c r="UYD213" s="856"/>
      <c r="UYE213" s="856"/>
      <c r="UYF213" s="856"/>
      <c r="UYG213" s="856"/>
      <c r="UYH213" s="856"/>
      <c r="UYI213" s="856"/>
      <c r="UYJ213" s="856"/>
      <c r="UYK213" s="856"/>
      <c r="UYL213" s="856"/>
      <c r="UYM213" s="856"/>
      <c r="UYN213" s="856"/>
      <c r="UYO213" s="856"/>
      <c r="UYP213" s="856"/>
      <c r="UYQ213" s="856"/>
      <c r="UYR213" s="856"/>
      <c r="UYS213" s="856"/>
      <c r="UYT213" s="856"/>
      <c r="UYU213" s="856"/>
      <c r="UYV213" s="856"/>
      <c r="UYW213" s="856"/>
      <c r="UYX213" s="856"/>
      <c r="UYY213" s="856"/>
      <c r="UYZ213" s="856"/>
      <c r="UZA213" s="856"/>
      <c r="UZB213" s="856"/>
      <c r="UZC213" s="856"/>
      <c r="UZD213" s="856"/>
      <c r="UZE213" s="856"/>
      <c r="UZF213" s="856"/>
      <c r="UZG213" s="856"/>
      <c r="UZH213" s="856"/>
      <c r="UZI213" s="856"/>
      <c r="UZJ213" s="856"/>
      <c r="UZK213" s="856"/>
      <c r="UZL213" s="856"/>
      <c r="UZM213" s="856"/>
      <c r="UZN213" s="856"/>
      <c r="UZO213" s="856"/>
      <c r="UZP213" s="856"/>
      <c r="UZQ213" s="856"/>
      <c r="UZR213" s="856"/>
      <c r="UZS213" s="856"/>
      <c r="UZT213" s="856"/>
      <c r="UZU213" s="856"/>
      <c r="UZV213" s="856"/>
      <c r="UZW213" s="856"/>
      <c r="UZX213" s="856"/>
      <c r="UZY213" s="856"/>
      <c r="UZZ213" s="856"/>
      <c r="VAA213" s="856"/>
      <c r="VAB213" s="856"/>
      <c r="VAC213" s="856"/>
      <c r="VAD213" s="856"/>
      <c r="VAE213" s="856"/>
      <c r="VAF213" s="856"/>
      <c r="VAG213" s="856"/>
      <c r="VAH213" s="856"/>
      <c r="VAI213" s="856"/>
      <c r="VAJ213" s="856"/>
      <c r="VAK213" s="856"/>
      <c r="VAL213" s="856"/>
      <c r="VAM213" s="856"/>
      <c r="VAN213" s="856"/>
      <c r="VAO213" s="856"/>
      <c r="VAP213" s="856"/>
      <c r="VAQ213" s="856"/>
      <c r="VAR213" s="856"/>
      <c r="VAS213" s="856"/>
      <c r="VAT213" s="856"/>
      <c r="VAU213" s="856"/>
      <c r="VAV213" s="856"/>
      <c r="VAW213" s="856"/>
      <c r="VAX213" s="856"/>
      <c r="VAY213" s="856"/>
      <c r="VAZ213" s="856"/>
      <c r="VBA213" s="856"/>
      <c r="VBB213" s="856"/>
      <c r="VBC213" s="856"/>
      <c r="VBD213" s="856"/>
      <c r="VBE213" s="856"/>
      <c r="VBF213" s="856"/>
      <c r="VBG213" s="856"/>
      <c r="VBH213" s="856"/>
      <c r="VBI213" s="856"/>
      <c r="VBJ213" s="856"/>
      <c r="VBK213" s="856"/>
      <c r="VBL213" s="856"/>
      <c r="VBM213" s="856"/>
      <c r="VBN213" s="856"/>
      <c r="VBO213" s="856"/>
      <c r="VBP213" s="856"/>
      <c r="VBQ213" s="856"/>
      <c r="VBR213" s="856"/>
      <c r="VBS213" s="856"/>
      <c r="VBT213" s="856"/>
      <c r="VBU213" s="856"/>
      <c r="VBV213" s="856"/>
      <c r="VBW213" s="856"/>
      <c r="VBX213" s="856"/>
      <c r="VBY213" s="856"/>
      <c r="VBZ213" s="856"/>
      <c r="VCA213" s="856"/>
      <c r="VCB213" s="856"/>
      <c r="VCC213" s="856"/>
      <c r="VCD213" s="856"/>
      <c r="VCE213" s="856"/>
      <c r="VCF213" s="856"/>
      <c r="VCG213" s="856"/>
      <c r="VCH213" s="856"/>
      <c r="VCI213" s="856"/>
      <c r="VCJ213" s="856"/>
      <c r="VCK213" s="856"/>
      <c r="VCL213" s="856"/>
      <c r="VCM213" s="856"/>
      <c r="VCN213" s="856"/>
      <c r="VCO213" s="856"/>
      <c r="VCP213" s="856"/>
      <c r="VCQ213" s="856"/>
      <c r="VCR213" s="856"/>
      <c r="VCS213" s="856"/>
      <c r="VCT213" s="856"/>
      <c r="VCU213" s="856"/>
      <c r="VCV213" s="856"/>
      <c r="VCW213" s="856"/>
      <c r="VCX213" s="856"/>
      <c r="VCY213" s="856"/>
      <c r="VCZ213" s="856"/>
      <c r="VDA213" s="856"/>
      <c r="VDB213" s="856"/>
      <c r="VDC213" s="856"/>
      <c r="VDD213" s="856"/>
      <c r="VDE213" s="856"/>
      <c r="VDF213" s="856"/>
      <c r="VDG213" s="856"/>
      <c r="VDH213" s="856"/>
      <c r="VDI213" s="856"/>
      <c r="VDJ213" s="856"/>
      <c r="VDK213" s="856"/>
      <c r="VDL213" s="856"/>
      <c r="VDM213" s="856"/>
      <c r="VDN213" s="856"/>
      <c r="VDO213" s="856"/>
      <c r="VDP213" s="856"/>
      <c r="VDQ213" s="856"/>
      <c r="VDR213" s="856"/>
      <c r="VDS213" s="856"/>
      <c r="VDT213" s="856"/>
      <c r="VDU213" s="856"/>
      <c r="VDV213" s="856"/>
      <c r="VDW213" s="856"/>
      <c r="VDX213" s="856"/>
      <c r="VDY213" s="856"/>
      <c r="VDZ213" s="856"/>
      <c r="VEA213" s="856"/>
      <c r="VEB213" s="856"/>
      <c r="VEC213" s="856"/>
      <c r="VED213" s="856"/>
      <c r="VEE213" s="856"/>
      <c r="VEF213" s="856"/>
      <c r="VEG213" s="856"/>
      <c r="VEH213" s="856"/>
      <c r="VEI213" s="856"/>
      <c r="VEJ213" s="856"/>
      <c r="VEK213" s="856"/>
      <c r="VEL213" s="856"/>
      <c r="VEM213" s="856"/>
      <c r="VEN213" s="856"/>
      <c r="VEO213" s="856"/>
      <c r="VEP213" s="856"/>
      <c r="VEQ213" s="856"/>
      <c r="VER213" s="856"/>
      <c r="VES213" s="856"/>
      <c r="VET213" s="856"/>
      <c r="VEU213" s="856"/>
      <c r="VEV213" s="856"/>
      <c r="VEW213" s="856"/>
      <c r="VEX213" s="856"/>
      <c r="VEY213" s="856"/>
      <c r="VEZ213" s="856"/>
      <c r="VFA213" s="856"/>
      <c r="VFB213" s="856"/>
      <c r="VFC213" s="856"/>
      <c r="VFD213" s="856"/>
      <c r="VFE213" s="856"/>
      <c r="VFF213" s="856"/>
      <c r="VFG213" s="856"/>
      <c r="VFH213" s="856"/>
      <c r="VFI213" s="856"/>
      <c r="VFJ213" s="856"/>
      <c r="VFK213" s="856"/>
      <c r="VFL213" s="856"/>
      <c r="VFM213" s="856"/>
      <c r="VFN213" s="856"/>
      <c r="VFO213" s="856"/>
      <c r="VFP213" s="856"/>
      <c r="VFQ213" s="856"/>
      <c r="VFR213" s="856"/>
      <c r="VFS213" s="856"/>
      <c r="VFT213" s="856"/>
      <c r="VFU213" s="856"/>
      <c r="VFV213" s="856"/>
      <c r="VFW213" s="856"/>
      <c r="VFX213" s="856"/>
      <c r="VFY213" s="856"/>
      <c r="VFZ213" s="856"/>
      <c r="VGA213" s="856"/>
      <c r="VGB213" s="856"/>
      <c r="VGC213" s="856"/>
      <c r="VGD213" s="856"/>
      <c r="VGE213" s="856"/>
      <c r="VGF213" s="856"/>
      <c r="VGG213" s="856"/>
      <c r="VGH213" s="856"/>
      <c r="VGI213" s="856"/>
      <c r="VGJ213" s="856"/>
      <c r="VGK213" s="856"/>
      <c r="VGL213" s="856"/>
      <c r="VGM213" s="856"/>
      <c r="VGN213" s="856"/>
      <c r="VGO213" s="856"/>
      <c r="VGP213" s="856"/>
      <c r="VGQ213" s="856"/>
      <c r="VGR213" s="856"/>
      <c r="VGS213" s="856"/>
      <c r="VGT213" s="856"/>
      <c r="VGU213" s="856"/>
      <c r="VGV213" s="856"/>
      <c r="VGW213" s="856"/>
      <c r="VGX213" s="856"/>
      <c r="VGY213" s="856"/>
      <c r="VGZ213" s="856"/>
      <c r="VHA213" s="856"/>
      <c r="VHB213" s="856"/>
      <c r="VHC213" s="856"/>
      <c r="VHD213" s="856"/>
      <c r="VHE213" s="856"/>
      <c r="VHF213" s="856"/>
      <c r="VHG213" s="856"/>
      <c r="VHH213" s="856"/>
      <c r="VHI213" s="856"/>
      <c r="VHJ213" s="856"/>
      <c r="VHK213" s="856"/>
      <c r="VHL213" s="856"/>
      <c r="VHM213" s="856"/>
      <c r="VHN213" s="856"/>
      <c r="VHO213" s="856"/>
      <c r="VHP213" s="856"/>
      <c r="VHQ213" s="856"/>
      <c r="VHR213" s="856"/>
      <c r="VHS213" s="856"/>
      <c r="VHT213" s="856"/>
      <c r="VHU213" s="856"/>
      <c r="VHV213" s="856"/>
      <c r="VHW213" s="856"/>
      <c r="VHX213" s="856"/>
      <c r="VHY213" s="856"/>
      <c r="VHZ213" s="856"/>
      <c r="VIA213" s="856"/>
      <c r="VIB213" s="856"/>
      <c r="VIC213" s="856"/>
      <c r="VID213" s="856"/>
      <c r="VIE213" s="856"/>
      <c r="VIF213" s="856"/>
      <c r="VIG213" s="856"/>
      <c r="VIH213" s="856"/>
      <c r="VII213" s="856"/>
      <c r="VIJ213" s="856"/>
      <c r="VIK213" s="856"/>
      <c r="VIL213" s="856"/>
      <c r="VIM213" s="856"/>
      <c r="VIN213" s="856"/>
      <c r="VIO213" s="856"/>
      <c r="VIP213" s="856"/>
      <c r="VIQ213" s="856"/>
      <c r="VIR213" s="856"/>
      <c r="VIS213" s="856"/>
      <c r="VIT213" s="856"/>
      <c r="VIU213" s="856"/>
      <c r="VIV213" s="856"/>
      <c r="VIW213" s="856"/>
      <c r="VIX213" s="856"/>
      <c r="VIY213" s="856"/>
      <c r="VIZ213" s="856"/>
      <c r="VJA213" s="856"/>
      <c r="VJB213" s="856"/>
      <c r="VJC213" s="856"/>
      <c r="VJD213" s="856"/>
      <c r="VJE213" s="856"/>
      <c r="VJF213" s="856"/>
      <c r="VJG213" s="856"/>
      <c r="VJH213" s="856"/>
      <c r="VJI213" s="856"/>
      <c r="VJJ213" s="856"/>
      <c r="VJK213" s="856"/>
      <c r="VJL213" s="856"/>
      <c r="VJM213" s="856"/>
      <c r="VJN213" s="856"/>
      <c r="VJO213" s="856"/>
      <c r="VJP213" s="856"/>
      <c r="VJQ213" s="856"/>
      <c r="VJR213" s="856"/>
      <c r="VJS213" s="856"/>
      <c r="VJT213" s="856"/>
      <c r="VJU213" s="856"/>
      <c r="VJV213" s="856"/>
      <c r="VJW213" s="856"/>
      <c r="VJX213" s="856"/>
      <c r="VJY213" s="856"/>
      <c r="VJZ213" s="856"/>
      <c r="VKA213" s="856"/>
      <c r="VKB213" s="856"/>
      <c r="VKC213" s="856"/>
      <c r="VKD213" s="856"/>
      <c r="VKE213" s="856"/>
      <c r="VKF213" s="856"/>
      <c r="VKG213" s="856"/>
      <c r="VKH213" s="856"/>
      <c r="VKI213" s="856"/>
      <c r="VKJ213" s="856"/>
      <c r="VKK213" s="856"/>
      <c r="VKL213" s="856"/>
      <c r="VKM213" s="856"/>
      <c r="VKN213" s="856"/>
      <c r="VKO213" s="856"/>
      <c r="VKP213" s="856"/>
      <c r="VKQ213" s="856"/>
      <c r="VKR213" s="856"/>
      <c r="VKS213" s="856"/>
      <c r="VKT213" s="856"/>
      <c r="VKU213" s="856"/>
      <c r="VKV213" s="856"/>
      <c r="VKW213" s="856"/>
      <c r="VKX213" s="856"/>
      <c r="VKY213" s="856"/>
      <c r="VKZ213" s="856"/>
      <c r="VLA213" s="856"/>
      <c r="VLB213" s="856"/>
      <c r="VLC213" s="856"/>
      <c r="VLD213" s="856"/>
      <c r="VLE213" s="856"/>
      <c r="VLF213" s="856"/>
      <c r="VLG213" s="856"/>
      <c r="VLH213" s="856"/>
      <c r="VLI213" s="856"/>
      <c r="VLJ213" s="856"/>
      <c r="VLK213" s="856"/>
      <c r="VLL213" s="856"/>
      <c r="VLM213" s="856"/>
      <c r="VLN213" s="856"/>
      <c r="VLO213" s="856"/>
      <c r="VLP213" s="856"/>
      <c r="VLQ213" s="856"/>
      <c r="VLR213" s="856"/>
      <c r="VLS213" s="856"/>
      <c r="VLT213" s="856"/>
      <c r="VLU213" s="856"/>
      <c r="VLV213" s="856"/>
      <c r="VLW213" s="856"/>
      <c r="VLX213" s="856"/>
      <c r="VLY213" s="856"/>
      <c r="VLZ213" s="856"/>
      <c r="VMA213" s="856"/>
      <c r="VMB213" s="856"/>
      <c r="VMC213" s="856"/>
      <c r="VMD213" s="856"/>
      <c r="VME213" s="856"/>
      <c r="VMF213" s="856"/>
      <c r="VMG213" s="856"/>
      <c r="VMH213" s="856"/>
      <c r="VMI213" s="856"/>
      <c r="VMJ213" s="856"/>
      <c r="VMK213" s="856"/>
      <c r="VML213" s="856"/>
      <c r="VMM213" s="856"/>
      <c r="VMN213" s="856"/>
      <c r="VMO213" s="856"/>
      <c r="VMP213" s="856"/>
      <c r="VMQ213" s="856"/>
      <c r="VMR213" s="856"/>
      <c r="VMS213" s="856"/>
      <c r="VMT213" s="856"/>
      <c r="VMU213" s="856"/>
      <c r="VMV213" s="856"/>
      <c r="VMW213" s="856"/>
      <c r="VMX213" s="856"/>
      <c r="VMY213" s="856"/>
      <c r="VMZ213" s="856"/>
      <c r="VNA213" s="856"/>
      <c r="VNB213" s="856"/>
      <c r="VNC213" s="856"/>
      <c r="VND213" s="856"/>
      <c r="VNE213" s="856"/>
      <c r="VNF213" s="856"/>
      <c r="VNG213" s="856"/>
      <c r="VNH213" s="856"/>
      <c r="VNI213" s="856"/>
      <c r="VNJ213" s="856"/>
      <c r="VNK213" s="856"/>
      <c r="VNL213" s="856"/>
      <c r="VNM213" s="856"/>
      <c r="VNN213" s="856"/>
      <c r="VNO213" s="856"/>
      <c r="VNP213" s="856"/>
      <c r="VNQ213" s="856"/>
      <c r="VNR213" s="856"/>
      <c r="VNS213" s="856"/>
      <c r="VNT213" s="856"/>
      <c r="VNU213" s="856"/>
      <c r="VNV213" s="856"/>
      <c r="VNW213" s="856"/>
      <c r="VNX213" s="856"/>
      <c r="VNY213" s="856"/>
      <c r="VNZ213" s="856"/>
      <c r="VOA213" s="856"/>
      <c r="VOB213" s="856"/>
      <c r="VOC213" s="856"/>
      <c r="VOD213" s="856"/>
      <c r="VOE213" s="856"/>
      <c r="VOF213" s="856"/>
      <c r="VOG213" s="856"/>
      <c r="VOH213" s="856"/>
      <c r="VOI213" s="856"/>
      <c r="VOJ213" s="856"/>
      <c r="VOK213" s="856"/>
      <c r="VOL213" s="856"/>
      <c r="VOM213" s="856"/>
      <c r="VON213" s="856"/>
      <c r="VOO213" s="856"/>
      <c r="VOP213" s="856"/>
      <c r="VOQ213" s="856"/>
      <c r="VOR213" s="856"/>
      <c r="VOS213" s="856"/>
      <c r="VOT213" s="856"/>
      <c r="VOU213" s="856"/>
      <c r="VOV213" s="856"/>
      <c r="VOW213" s="856"/>
      <c r="VOX213" s="856"/>
      <c r="VOY213" s="856"/>
      <c r="VOZ213" s="856"/>
      <c r="VPA213" s="856"/>
      <c r="VPB213" s="856"/>
      <c r="VPC213" s="856"/>
      <c r="VPD213" s="856"/>
      <c r="VPE213" s="856"/>
      <c r="VPF213" s="856"/>
      <c r="VPG213" s="856"/>
      <c r="VPH213" s="856"/>
      <c r="VPI213" s="856"/>
      <c r="VPJ213" s="856"/>
      <c r="VPK213" s="856"/>
      <c r="VPL213" s="856"/>
      <c r="VPM213" s="856"/>
      <c r="VPN213" s="856"/>
      <c r="VPO213" s="856"/>
      <c r="VPP213" s="856"/>
      <c r="VPQ213" s="856"/>
      <c r="VPR213" s="856"/>
      <c r="VPS213" s="856"/>
      <c r="VPT213" s="856"/>
      <c r="VPU213" s="856"/>
      <c r="VPV213" s="856"/>
      <c r="VPW213" s="856"/>
      <c r="VPX213" s="856"/>
      <c r="VPY213" s="856"/>
      <c r="VPZ213" s="856"/>
      <c r="VQA213" s="856"/>
      <c r="VQB213" s="856"/>
      <c r="VQC213" s="856"/>
      <c r="VQD213" s="856"/>
      <c r="VQE213" s="856"/>
      <c r="VQF213" s="856"/>
      <c r="VQG213" s="856"/>
      <c r="VQH213" s="856"/>
      <c r="VQI213" s="856"/>
      <c r="VQJ213" s="856"/>
      <c r="VQK213" s="856"/>
      <c r="VQL213" s="856"/>
      <c r="VQM213" s="856"/>
      <c r="VQN213" s="856"/>
      <c r="VQO213" s="856"/>
      <c r="VQP213" s="856"/>
      <c r="VQQ213" s="856"/>
      <c r="VQR213" s="856"/>
      <c r="VQS213" s="856"/>
      <c r="VQT213" s="856"/>
      <c r="VQU213" s="856"/>
      <c r="VQV213" s="856"/>
      <c r="VQW213" s="856"/>
      <c r="VQX213" s="856"/>
      <c r="VQY213" s="856"/>
      <c r="VQZ213" s="856"/>
      <c r="VRA213" s="856"/>
      <c r="VRB213" s="856"/>
      <c r="VRC213" s="856"/>
      <c r="VRD213" s="856"/>
      <c r="VRE213" s="856"/>
      <c r="VRF213" s="856"/>
      <c r="VRG213" s="856"/>
      <c r="VRH213" s="856"/>
      <c r="VRI213" s="856"/>
      <c r="VRJ213" s="856"/>
      <c r="VRK213" s="856"/>
      <c r="VRL213" s="856"/>
      <c r="VRM213" s="856"/>
      <c r="VRN213" s="856"/>
      <c r="VRO213" s="856"/>
      <c r="VRP213" s="856"/>
      <c r="VRQ213" s="856"/>
      <c r="VRR213" s="856"/>
      <c r="VRS213" s="856"/>
      <c r="VRT213" s="856"/>
      <c r="VRU213" s="856"/>
      <c r="VRV213" s="856"/>
      <c r="VRW213" s="856"/>
      <c r="VRX213" s="856"/>
      <c r="VRY213" s="856"/>
      <c r="VRZ213" s="856"/>
      <c r="VSA213" s="856"/>
      <c r="VSB213" s="856"/>
      <c r="VSC213" s="856"/>
      <c r="VSD213" s="856"/>
      <c r="VSE213" s="856"/>
      <c r="VSF213" s="856"/>
      <c r="VSG213" s="856"/>
      <c r="VSH213" s="856"/>
      <c r="VSI213" s="856"/>
      <c r="VSJ213" s="856"/>
      <c r="VSK213" s="856"/>
      <c r="VSL213" s="856"/>
      <c r="VSM213" s="856"/>
      <c r="VSN213" s="856"/>
      <c r="VSO213" s="856"/>
      <c r="VSP213" s="856"/>
      <c r="VSQ213" s="856"/>
      <c r="VSR213" s="856"/>
      <c r="VSS213" s="856"/>
      <c r="VST213" s="856"/>
      <c r="VSU213" s="856"/>
      <c r="VSV213" s="856"/>
      <c r="VSW213" s="856"/>
      <c r="VSX213" s="856"/>
      <c r="VSY213" s="856"/>
      <c r="VSZ213" s="856"/>
      <c r="VTA213" s="856"/>
      <c r="VTB213" s="856"/>
      <c r="VTC213" s="856"/>
      <c r="VTD213" s="856"/>
      <c r="VTE213" s="856"/>
      <c r="VTF213" s="856"/>
      <c r="VTG213" s="856"/>
      <c r="VTH213" s="856"/>
      <c r="VTI213" s="856"/>
      <c r="VTJ213" s="856"/>
      <c r="VTK213" s="856"/>
      <c r="VTL213" s="856"/>
      <c r="VTM213" s="856"/>
      <c r="VTN213" s="856"/>
      <c r="VTO213" s="856"/>
      <c r="VTP213" s="856"/>
      <c r="VTQ213" s="856"/>
      <c r="VTR213" s="856"/>
      <c r="VTS213" s="856"/>
      <c r="VTT213" s="856"/>
      <c r="VTU213" s="856"/>
      <c r="VTV213" s="856"/>
      <c r="VTW213" s="856"/>
      <c r="VTX213" s="856"/>
      <c r="VTY213" s="856"/>
      <c r="VTZ213" s="856"/>
      <c r="VUA213" s="856"/>
      <c r="VUB213" s="856"/>
      <c r="VUC213" s="856"/>
      <c r="VUD213" s="856"/>
      <c r="VUE213" s="856"/>
      <c r="VUF213" s="856"/>
      <c r="VUG213" s="856"/>
      <c r="VUH213" s="856"/>
      <c r="VUI213" s="856"/>
      <c r="VUJ213" s="856"/>
      <c r="VUK213" s="856"/>
      <c r="VUL213" s="856"/>
      <c r="VUM213" s="856"/>
      <c r="VUN213" s="856"/>
      <c r="VUO213" s="856"/>
      <c r="VUP213" s="856"/>
      <c r="VUQ213" s="856"/>
      <c r="VUR213" s="856"/>
      <c r="VUS213" s="856"/>
      <c r="VUT213" s="856"/>
      <c r="VUU213" s="856"/>
      <c r="VUV213" s="856"/>
      <c r="VUW213" s="856"/>
      <c r="VUX213" s="856"/>
      <c r="VUY213" s="856"/>
      <c r="VUZ213" s="856"/>
      <c r="VVA213" s="856"/>
      <c r="VVB213" s="856"/>
      <c r="VVC213" s="856"/>
      <c r="VVD213" s="856"/>
      <c r="VVE213" s="856"/>
      <c r="VVF213" s="856"/>
      <c r="VVG213" s="856"/>
      <c r="VVH213" s="856"/>
      <c r="VVI213" s="856"/>
      <c r="VVJ213" s="856"/>
      <c r="VVK213" s="856"/>
      <c r="VVL213" s="856"/>
      <c r="VVM213" s="856"/>
      <c r="VVN213" s="856"/>
      <c r="VVO213" s="856"/>
      <c r="VVP213" s="856"/>
      <c r="VVQ213" s="856"/>
      <c r="VVR213" s="856"/>
      <c r="VVS213" s="856"/>
      <c r="VVT213" s="856"/>
      <c r="VVU213" s="856"/>
      <c r="VVV213" s="856"/>
      <c r="VVW213" s="856"/>
      <c r="VVX213" s="856"/>
      <c r="VVY213" s="856"/>
      <c r="VVZ213" s="856"/>
      <c r="VWA213" s="856"/>
      <c r="VWB213" s="856"/>
      <c r="VWC213" s="856"/>
      <c r="VWD213" s="856"/>
      <c r="VWE213" s="856"/>
      <c r="VWF213" s="856"/>
      <c r="VWG213" s="856"/>
      <c r="VWH213" s="856"/>
      <c r="VWI213" s="856"/>
      <c r="VWJ213" s="856"/>
      <c r="VWK213" s="856"/>
      <c r="VWL213" s="856"/>
      <c r="VWM213" s="856"/>
      <c r="VWN213" s="856"/>
      <c r="VWO213" s="856"/>
      <c r="VWP213" s="856"/>
      <c r="VWQ213" s="856"/>
      <c r="VWR213" s="856"/>
      <c r="VWS213" s="856"/>
      <c r="VWT213" s="856"/>
      <c r="VWU213" s="856"/>
      <c r="VWV213" s="856"/>
      <c r="VWW213" s="856"/>
      <c r="VWX213" s="856"/>
      <c r="VWY213" s="856"/>
      <c r="VWZ213" s="856"/>
      <c r="VXA213" s="856"/>
      <c r="VXB213" s="856"/>
      <c r="VXC213" s="856"/>
      <c r="VXD213" s="856"/>
      <c r="VXE213" s="856"/>
      <c r="VXF213" s="856"/>
      <c r="VXG213" s="856"/>
      <c r="VXH213" s="856"/>
      <c r="VXI213" s="856"/>
      <c r="VXJ213" s="856"/>
      <c r="VXK213" s="856"/>
      <c r="VXL213" s="856"/>
      <c r="VXM213" s="856"/>
      <c r="VXN213" s="856"/>
      <c r="VXO213" s="856"/>
      <c r="VXP213" s="856"/>
      <c r="VXQ213" s="856"/>
      <c r="VXR213" s="856"/>
      <c r="VXS213" s="856"/>
      <c r="VXT213" s="856"/>
      <c r="VXU213" s="856"/>
      <c r="VXV213" s="856"/>
      <c r="VXW213" s="856"/>
      <c r="VXX213" s="856"/>
      <c r="VXY213" s="856"/>
      <c r="VXZ213" s="856"/>
      <c r="VYA213" s="856"/>
      <c r="VYB213" s="856"/>
      <c r="VYC213" s="856"/>
      <c r="VYD213" s="856"/>
      <c r="VYE213" s="856"/>
      <c r="VYF213" s="856"/>
      <c r="VYG213" s="856"/>
      <c r="VYH213" s="856"/>
      <c r="VYI213" s="856"/>
      <c r="VYJ213" s="856"/>
      <c r="VYK213" s="856"/>
      <c r="VYL213" s="856"/>
      <c r="VYM213" s="856"/>
      <c r="VYN213" s="856"/>
      <c r="VYO213" s="856"/>
      <c r="VYP213" s="856"/>
      <c r="VYQ213" s="856"/>
      <c r="VYR213" s="856"/>
      <c r="VYS213" s="856"/>
      <c r="VYT213" s="856"/>
      <c r="VYU213" s="856"/>
      <c r="VYV213" s="856"/>
      <c r="VYW213" s="856"/>
      <c r="VYX213" s="856"/>
      <c r="VYY213" s="856"/>
      <c r="VYZ213" s="856"/>
      <c r="VZA213" s="856"/>
      <c r="VZB213" s="856"/>
      <c r="VZC213" s="856"/>
      <c r="VZD213" s="856"/>
      <c r="VZE213" s="856"/>
      <c r="VZF213" s="856"/>
      <c r="VZG213" s="856"/>
      <c r="VZH213" s="856"/>
      <c r="VZI213" s="856"/>
      <c r="VZJ213" s="856"/>
      <c r="VZK213" s="856"/>
      <c r="VZL213" s="856"/>
      <c r="VZM213" s="856"/>
      <c r="VZN213" s="856"/>
      <c r="VZO213" s="856"/>
      <c r="VZP213" s="856"/>
      <c r="VZQ213" s="856"/>
      <c r="VZR213" s="856"/>
      <c r="VZS213" s="856"/>
      <c r="VZT213" s="856"/>
      <c r="VZU213" s="856"/>
      <c r="VZV213" s="856"/>
      <c r="VZW213" s="856"/>
      <c r="VZX213" s="856"/>
      <c r="VZY213" s="856"/>
      <c r="VZZ213" s="856"/>
      <c r="WAA213" s="856"/>
      <c r="WAB213" s="856"/>
      <c r="WAC213" s="856"/>
      <c r="WAD213" s="856"/>
      <c r="WAE213" s="856"/>
      <c r="WAF213" s="856"/>
      <c r="WAG213" s="856"/>
      <c r="WAH213" s="856"/>
      <c r="WAI213" s="856"/>
      <c r="WAJ213" s="856"/>
      <c r="WAK213" s="856"/>
      <c r="WAL213" s="856"/>
      <c r="WAM213" s="856"/>
      <c r="WAN213" s="856"/>
      <c r="WAO213" s="856"/>
      <c r="WAP213" s="856"/>
      <c r="WAQ213" s="856"/>
      <c r="WAR213" s="856"/>
      <c r="WAS213" s="856"/>
      <c r="WAT213" s="856"/>
      <c r="WAU213" s="856"/>
      <c r="WAV213" s="856"/>
      <c r="WAW213" s="856"/>
      <c r="WAX213" s="856"/>
      <c r="WAY213" s="856"/>
      <c r="WAZ213" s="856"/>
      <c r="WBA213" s="856"/>
      <c r="WBB213" s="856"/>
      <c r="WBC213" s="856"/>
      <c r="WBD213" s="856"/>
      <c r="WBE213" s="856"/>
      <c r="WBF213" s="856"/>
      <c r="WBG213" s="856"/>
      <c r="WBH213" s="856"/>
      <c r="WBI213" s="856"/>
      <c r="WBJ213" s="856"/>
      <c r="WBK213" s="856"/>
      <c r="WBL213" s="856"/>
      <c r="WBM213" s="856"/>
      <c r="WBN213" s="856"/>
      <c r="WBO213" s="856"/>
      <c r="WBP213" s="856"/>
      <c r="WBQ213" s="856"/>
      <c r="WBR213" s="856"/>
      <c r="WBS213" s="856"/>
      <c r="WBT213" s="856"/>
      <c r="WBU213" s="856"/>
      <c r="WBV213" s="856"/>
      <c r="WBW213" s="856"/>
      <c r="WBX213" s="856"/>
      <c r="WBY213" s="856"/>
      <c r="WBZ213" s="856"/>
      <c r="WCA213" s="856"/>
      <c r="WCB213" s="856"/>
      <c r="WCC213" s="856"/>
      <c r="WCD213" s="856"/>
      <c r="WCE213" s="856"/>
      <c r="WCF213" s="856"/>
      <c r="WCG213" s="856"/>
      <c r="WCH213" s="856"/>
      <c r="WCI213" s="856"/>
      <c r="WCJ213" s="856"/>
      <c r="WCK213" s="856"/>
      <c r="WCL213" s="856"/>
      <c r="WCM213" s="856"/>
      <c r="WCN213" s="856"/>
      <c r="WCO213" s="856"/>
      <c r="WCP213" s="856"/>
      <c r="WCQ213" s="856"/>
      <c r="WCR213" s="856"/>
      <c r="WCS213" s="856"/>
      <c r="WCT213" s="856"/>
      <c r="WCU213" s="856"/>
      <c r="WCV213" s="856"/>
      <c r="WCW213" s="856"/>
      <c r="WCX213" s="856"/>
      <c r="WCY213" s="856"/>
      <c r="WCZ213" s="856"/>
      <c r="WDA213" s="856"/>
      <c r="WDB213" s="856"/>
      <c r="WDC213" s="856"/>
      <c r="WDD213" s="856"/>
      <c r="WDE213" s="856"/>
      <c r="WDF213" s="856"/>
      <c r="WDG213" s="856"/>
      <c r="WDH213" s="856"/>
      <c r="WDI213" s="856"/>
      <c r="WDJ213" s="856"/>
      <c r="WDK213" s="856"/>
      <c r="WDL213" s="856"/>
      <c r="WDM213" s="856"/>
      <c r="WDN213" s="856"/>
      <c r="WDO213" s="856"/>
      <c r="WDP213" s="856"/>
      <c r="WDQ213" s="856"/>
      <c r="WDR213" s="856"/>
      <c r="WDS213" s="856"/>
      <c r="WDT213" s="856"/>
      <c r="WDU213" s="856"/>
      <c r="WDV213" s="856"/>
      <c r="WDW213" s="856"/>
      <c r="WDX213" s="856"/>
      <c r="WDY213" s="856"/>
      <c r="WDZ213" s="856"/>
      <c r="WEA213" s="856"/>
      <c r="WEB213" s="856"/>
      <c r="WEC213" s="856"/>
      <c r="WED213" s="856"/>
      <c r="WEE213" s="856"/>
      <c r="WEF213" s="856"/>
      <c r="WEG213" s="856"/>
      <c r="WEH213" s="856"/>
      <c r="WEI213" s="856"/>
      <c r="WEJ213" s="856"/>
      <c r="WEK213" s="856"/>
      <c r="WEL213" s="856"/>
      <c r="WEM213" s="856"/>
      <c r="WEN213" s="856"/>
      <c r="WEO213" s="856"/>
      <c r="WEP213" s="856"/>
      <c r="WEQ213" s="856"/>
      <c r="WER213" s="856"/>
      <c r="WES213" s="856"/>
      <c r="WET213" s="856"/>
      <c r="WEU213" s="856"/>
      <c r="WEV213" s="856"/>
      <c r="WEW213" s="856"/>
      <c r="WEX213" s="856"/>
      <c r="WEY213" s="856"/>
      <c r="WEZ213" s="856"/>
      <c r="WFA213" s="856"/>
      <c r="WFB213" s="856"/>
      <c r="WFC213" s="856"/>
      <c r="WFD213" s="856"/>
      <c r="WFE213" s="856"/>
      <c r="WFF213" s="856"/>
      <c r="WFG213" s="856"/>
      <c r="WFH213" s="856"/>
      <c r="WFI213" s="856"/>
      <c r="WFJ213" s="856"/>
      <c r="WFK213" s="856"/>
      <c r="WFL213" s="856"/>
      <c r="WFM213" s="856"/>
      <c r="WFN213" s="856"/>
      <c r="WFO213" s="856"/>
      <c r="WFP213" s="856"/>
      <c r="WFQ213" s="856"/>
      <c r="WFR213" s="856"/>
      <c r="WFS213" s="856"/>
      <c r="WFT213" s="856"/>
      <c r="WFU213" s="856"/>
      <c r="WFV213" s="856"/>
      <c r="WFW213" s="856"/>
      <c r="WFX213" s="856"/>
      <c r="WFY213" s="856"/>
      <c r="WFZ213" s="856"/>
      <c r="WGA213" s="856"/>
      <c r="WGB213" s="856"/>
      <c r="WGC213" s="856"/>
      <c r="WGD213" s="856"/>
      <c r="WGE213" s="856"/>
      <c r="WGF213" s="856"/>
      <c r="WGG213" s="856"/>
      <c r="WGH213" s="856"/>
      <c r="WGI213" s="856"/>
      <c r="WGJ213" s="856"/>
      <c r="WGK213" s="856"/>
      <c r="WGL213" s="856"/>
      <c r="WGM213" s="856"/>
      <c r="WGN213" s="856"/>
      <c r="WGO213" s="856"/>
      <c r="WGP213" s="856"/>
      <c r="WGQ213" s="856"/>
      <c r="WGR213" s="856"/>
      <c r="WGS213" s="856"/>
      <c r="WGT213" s="856"/>
      <c r="WGU213" s="856"/>
      <c r="WGV213" s="856"/>
      <c r="WGW213" s="856"/>
      <c r="WGX213" s="856"/>
      <c r="WGY213" s="856"/>
      <c r="WGZ213" s="856"/>
      <c r="WHA213" s="856"/>
      <c r="WHB213" s="856"/>
      <c r="WHC213" s="856"/>
      <c r="WHD213" s="856"/>
      <c r="WHE213" s="856"/>
      <c r="WHF213" s="856"/>
      <c r="WHG213" s="856"/>
      <c r="WHH213" s="856"/>
      <c r="WHI213" s="856"/>
      <c r="WHJ213" s="856"/>
      <c r="WHK213" s="856"/>
      <c r="WHL213" s="856"/>
      <c r="WHM213" s="856"/>
      <c r="WHN213" s="856"/>
      <c r="WHO213" s="856"/>
      <c r="WHP213" s="856"/>
      <c r="WHQ213" s="856"/>
      <c r="WHR213" s="856"/>
      <c r="WHS213" s="856"/>
      <c r="WHT213" s="856"/>
      <c r="WHU213" s="856"/>
      <c r="WHV213" s="856"/>
      <c r="WHW213" s="856"/>
      <c r="WHX213" s="856"/>
      <c r="WHY213" s="856"/>
      <c r="WHZ213" s="856"/>
      <c r="WIA213" s="856"/>
      <c r="WIB213" s="856"/>
      <c r="WIC213" s="856"/>
      <c r="WID213" s="856"/>
      <c r="WIE213" s="856"/>
      <c r="WIF213" s="856"/>
      <c r="WIG213" s="856"/>
      <c r="WIH213" s="856"/>
      <c r="WII213" s="856"/>
      <c r="WIJ213" s="856"/>
      <c r="WIK213" s="856"/>
      <c r="WIL213" s="856"/>
      <c r="WIM213" s="856"/>
      <c r="WIN213" s="856"/>
      <c r="WIO213" s="856"/>
      <c r="WIP213" s="856"/>
      <c r="WIQ213" s="856"/>
      <c r="WIR213" s="856"/>
      <c r="WIS213" s="856"/>
      <c r="WIT213" s="856"/>
      <c r="WIU213" s="856"/>
      <c r="WIV213" s="856"/>
      <c r="WIW213" s="856"/>
      <c r="WIX213" s="856"/>
      <c r="WIY213" s="856"/>
      <c r="WIZ213" s="856"/>
      <c r="WJA213" s="856"/>
      <c r="WJB213" s="856"/>
      <c r="WJC213" s="856"/>
      <c r="WJD213" s="856"/>
      <c r="WJE213" s="856"/>
      <c r="WJF213" s="856"/>
      <c r="WJG213" s="856"/>
      <c r="WJH213" s="856"/>
      <c r="WJI213" s="856"/>
      <c r="WJJ213" s="856"/>
      <c r="WJK213" s="856"/>
      <c r="WJL213" s="856"/>
      <c r="WJM213" s="856"/>
      <c r="WJN213" s="856"/>
      <c r="WJO213" s="856"/>
      <c r="WJP213" s="856"/>
      <c r="WJQ213" s="856"/>
      <c r="WJR213" s="856"/>
      <c r="WJS213" s="856"/>
      <c r="WJT213" s="856"/>
      <c r="WJU213" s="856"/>
      <c r="WJV213" s="856"/>
      <c r="WJW213" s="856"/>
      <c r="WJX213" s="856"/>
      <c r="WJY213" s="856"/>
      <c r="WJZ213" s="856"/>
      <c r="WKA213" s="856"/>
      <c r="WKB213" s="856"/>
      <c r="WKC213" s="856"/>
      <c r="WKD213" s="856"/>
      <c r="WKE213" s="856"/>
      <c r="WKF213" s="856"/>
      <c r="WKG213" s="856"/>
      <c r="WKH213" s="856"/>
      <c r="WKI213" s="856"/>
      <c r="WKJ213" s="856"/>
      <c r="WKK213" s="856"/>
      <c r="WKL213" s="856"/>
      <c r="WKM213" s="856"/>
      <c r="WKN213" s="856"/>
      <c r="WKO213" s="856"/>
      <c r="WKP213" s="856"/>
      <c r="WKQ213" s="856"/>
      <c r="WKR213" s="856"/>
      <c r="WKS213" s="856"/>
      <c r="WKT213" s="856"/>
      <c r="WKU213" s="856"/>
      <c r="WKV213" s="856"/>
      <c r="WKW213" s="856"/>
      <c r="WKX213" s="856"/>
      <c r="WKY213" s="856"/>
      <c r="WKZ213" s="856"/>
      <c r="WLA213" s="856"/>
      <c r="WLB213" s="856"/>
      <c r="WLC213" s="856"/>
      <c r="WLD213" s="856"/>
      <c r="WLE213" s="856"/>
      <c r="WLF213" s="856"/>
      <c r="WLG213" s="856"/>
      <c r="WLH213" s="856"/>
      <c r="WLI213" s="856"/>
      <c r="WLJ213" s="856"/>
      <c r="WLK213" s="856"/>
      <c r="WLL213" s="856"/>
      <c r="WLM213" s="856"/>
      <c r="WLN213" s="856"/>
      <c r="WLO213" s="856"/>
      <c r="WLP213" s="856"/>
      <c r="WLQ213" s="856"/>
      <c r="WLR213" s="856"/>
      <c r="WLS213" s="856"/>
      <c r="WLT213" s="856"/>
      <c r="WLU213" s="856"/>
      <c r="WLV213" s="856"/>
      <c r="WLW213" s="856"/>
      <c r="WLX213" s="856"/>
      <c r="WLY213" s="856"/>
      <c r="WLZ213" s="856"/>
      <c r="WMA213" s="856"/>
      <c r="WMB213" s="856"/>
      <c r="WMC213" s="856"/>
      <c r="WMD213" s="856"/>
      <c r="WME213" s="856"/>
      <c r="WMF213" s="856"/>
      <c r="WMG213" s="856"/>
      <c r="WMH213" s="856"/>
      <c r="WMI213" s="856"/>
      <c r="WMJ213" s="856"/>
      <c r="WMK213" s="856"/>
      <c r="WML213" s="856"/>
      <c r="WMM213" s="856"/>
      <c r="WMN213" s="856"/>
      <c r="WMO213" s="856"/>
      <c r="WMP213" s="856"/>
      <c r="WMQ213" s="856"/>
      <c r="WMR213" s="856"/>
      <c r="WMS213" s="856"/>
      <c r="WMT213" s="856"/>
      <c r="WMU213" s="856"/>
      <c r="WMV213" s="856"/>
      <c r="WMW213" s="856"/>
      <c r="WMX213" s="856"/>
      <c r="WMY213" s="856"/>
      <c r="WMZ213" s="856"/>
      <c r="WNA213" s="856"/>
      <c r="WNB213" s="856"/>
      <c r="WNC213" s="856"/>
      <c r="WND213" s="856"/>
      <c r="WNE213" s="856"/>
      <c r="WNF213" s="856"/>
      <c r="WNG213" s="856"/>
      <c r="WNH213" s="856"/>
      <c r="WNI213" s="856"/>
      <c r="WNJ213" s="856"/>
      <c r="WNK213" s="856"/>
      <c r="WNL213" s="856"/>
      <c r="WNM213" s="856"/>
      <c r="WNN213" s="856"/>
      <c r="WNO213" s="856"/>
      <c r="WNP213" s="856"/>
      <c r="WNQ213" s="856"/>
      <c r="WNR213" s="856"/>
      <c r="WNS213" s="856"/>
      <c r="WNT213" s="856"/>
      <c r="WNU213" s="856"/>
      <c r="WNV213" s="856"/>
      <c r="WNW213" s="856"/>
      <c r="WNX213" s="856"/>
      <c r="WNY213" s="856"/>
      <c r="WNZ213" s="856"/>
      <c r="WOA213" s="856"/>
      <c r="WOB213" s="856"/>
      <c r="WOC213" s="856"/>
      <c r="WOD213" s="856"/>
      <c r="WOE213" s="856"/>
      <c r="WOF213" s="856"/>
      <c r="WOG213" s="856"/>
      <c r="WOH213" s="856"/>
      <c r="WOI213" s="856"/>
      <c r="WOJ213" s="856"/>
      <c r="WOK213" s="856"/>
      <c r="WOL213" s="856"/>
      <c r="WOM213" s="856"/>
      <c r="WON213" s="856"/>
      <c r="WOO213" s="856"/>
      <c r="WOP213" s="856"/>
      <c r="WOQ213" s="856"/>
      <c r="WOR213" s="856"/>
      <c r="WOS213" s="856"/>
      <c r="WOT213" s="856"/>
      <c r="WOU213" s="856"/>
      <c r="WOV213" s="856"/>
      <c r="WOW213" s="856"/>
      <c r="WOX213" s="856"/>
      <c r="WOY213" s="856"/>
      <c r="WOZ213" s="856"/>
      <c r="WPA213" s="856"/>
      <c r="WPB213" s="856"/>
      <c r="WPC213" s="856"/>
      <c r="WPD213" s="856"/>
      <c r="WPE213" s="856"/>
      <c r="WPF213" s="856"/>
      <c r="WPG213" s="856"/>
      <c r="WPH213" s="856"/>
      <c r="WPI213" s="856"/>
      <c r="WPJ213" s="856"/>
      <c r="WPK213" s="856"/>
      <c r="WPL213" s="856"/>
      <c r="WPM213" s="856"/>
      <c r="WPN213" s="856"/>
      <c r="WPO213" s="856"/>
      <c r="WPP213" s="856"/>
      <c r="WPQ213" s="856"/>
      <c r="WPR213" s="856"/>
      <c r="WPS213" s="856"/>
      <c r="WPT213" s="856"/>
      <c r="WPU213" s="856"/>
      <c r="WPV213" s="856"/>
      <c r="WPW213" s="856"/>
      <c r="WPX213" s="856"/>
      <c r="WPY213" s="856"/>
      <c r="WPZ213" s="856"/>
      <c r="WQA213" s="856"/>
      <c r="WQB213" s="856"/>
      <c r="WQC213" s="856"/>
      <c r="WQD213" s="856"/>
      <c r="WQE213" s="856"/>
      <c r="WQF213" s="856"/>
      <c r="WQG213" s="856"/>
      <c r="WQH213" s="856"/>
      <c r="WQI213" s="856"/>
      <c r="WQJ213" s="856"/>
      <c r="WQK213" s="856"/>
      <c r="WQL213" s="856"/>
      <c r="WQM213" s="856"/>
      <c r="WQN213" s="856"/>
      <c r="WQO213" s="856"/>
      <c r="WQP213" s="856"/>
      <c r="WQQ213" s="856"/>
      <c r="WQR213" s="856"/>
      <c r="WQS213" s="856"/>
      <c r="WQT213" s="856"/>
      <c r="WQU213" s="856"/>
      <c r="WQV213" s="856"/>
      <c r="WQW213" s="856"/>
      <c r="WQX213" s="856"/>
      <c r="WQY213" s="856"/>
      <c r="WQZ213" s="856"/>
      <c r="WRA213" s="856"/>
      <c r="WRB213" s="856"/>
      <c r="WRC213" s="856"/>
      <c r="WRD213" s="856"/>
      <c r="WRE213" s="856"/>
      <c r="WRF213" s="856"/>
      <c r="WRG213" s="856"/>
      <c r="WRH213" s="856"/>
      <c r="WRI213" s="856"/>
      <c r="WRJ213" s="856"/>
      <c r="WRK213" s="856"/>
      <c r="WRL213" s="856"/>
      <c r="WRM213" s="856"/>
      <c r="WRN213" s="856"/>
      <c r="WRO213" s="856"/>
      <c r="WRP213" s="856"/>
      <c r="WRQ213" s="856"/>
      <c r="WRR213" s="856"/>
      <c r="WRS213" s="856"/>
      <c r="WRT213" s="856"/>
      <c r="WRU213" s="856"/>
      <c r="WRV213" s="856"/>
      <c r="WRW213" s="856"/>
      <c r="WRX213" s="856"/>
      <c r="WRY213" s="856"/>
      <c r="WRZ213" s="856"/>
      <c r="WSA213" s="856"/>
      <c r="WSB213" s="856"/>
      <c r="WSC213" s="856"/>
      <c r="WSD213" s="856"/>
      <c r="WSE213" s="856"/>
      <c r="WSF213" s="856"/>
      <c r="WSG213" s="856"/>
      <c r="WSH213" s="856"/>
      <c r="WSI213" s="856"/>
      <c r="WSJ213" s="856"/>
      <c r="WSK213" s="856"/>
      <c r="WSL213" s="856"/>
      <c r="WSM213" s="856"/>
      <c r="WSN213" s="856"/>
      <c r="WSO213" s="856"/>
      <c r="WSP213" s="856"/>
      <c r="WSQ213" s="856"/>
      <c r="WSR213" s="856"/>
      <c r="WSS213" s="856"/>
      <c r="WST213" s="856"/>
      <c r="WSU213" s="856"/>
      <c r="WSV213" s="856"/>
      <c r="WSW213" s="856"/>
      <c r="WSX213" s="856"/>
      <c r="WSY213" s="856"/>
      <c r="WSZ213" s="856"/>
      <c r="WTA213" s="856"/>
      <c r="WTB213" s="856"/>
      <c r="WTC213" s="856"/>
      <c r="WTD213" s="856"/>
      <c r="WTE213" s="856"/>
      <c r="WTF213" s="856"/>
      <c r="WTG213" s="856"/>
      <c r="WTH213" s="856"/>
      <c r="WTI213" s="856"/>
      <c r="WTJ213" s="856"/>
      <c r="WTK213" s="856"/>
      <c r="WTL213" s="856"/>
      <c r="WTM213" s="856"/>
      <c r="WTN213" s="856"/>
      <c r="WTO213" s="856"/>
      <c r="WTP213" s="856"/>
      <c r="WTQ213" s="856"/>
      <c r="WTR213" s="856"/>
      <c r="WTS213" s="856"/>
      <c r="WTT213" s="856"/>
      <c r="WTU213" s="856"/>
      <c r="WTV213" s="856"/>
      <c r="WTW213" s="856"/>
      <c r="WTX213" s="856"/>
      <c r="WTY213" s="856"/>
      <c r="WTZ213" s="856"/>
      <c r="WUA213" s="856"/>
      <c r="WUB213" s="856"/>
      <c r="WUC213" s="856"/>
      <c r="WUD213" s="856"/>
      <c r="WUE213" s="856"/>
      <c r="WUF213" s="856"/>
      <c r="WUG213" s="856"/>
      <c r="WUH213" s="856"/>
      <c r="WUI213" s="856"/>
      <c r="WUJ213" s="856"/>
      <c r="WUK213" s="856"/>
      <c r="WUL213" s="856"/>
      <c r="WUM213" s="856"/>
      <c r="WUN213" s="856"/>
      <c r="WUO213" s="856"/>
      <c r="WUP213" s="856"/>
      <c r="WUQ213" s="856"/>
      <c r="WUR213" s="856"/>
      <c r="WUS213" s="856"/>
      <c r="WUT213" s="856"/>
      <c r="WUU213" s="856"/>
      <c r="WUV213" s="856"/>
      <c r="WUW213" s="856"/>
      <c r="WUX213" s="856"/>
      <c r="WUY213" s="856"/>
      <c r="WUZ213" s="856"/>
      <c r="WVA213" s="856"/>
      <c r="WVB213" s="856"/>
      <c r="WVC213" s="856"/>
      <c r="WVD213" s="856"/>
      <c r="WVE213" s="856"/>
      <c r="WVF213" s="856"/>
      <c r="WVG213" s="856"/>
      <c r="WVH213" s="856"/>
      <c r="WVI213" s="856"/>
      <c r="WVJ213" s="856"/>
      <c r="WVK213" s="856"/>
      <c r="WVL213" s="856"/>
      <c r="WVM213" s="856"/>
      <c r="WVN213" s="856"/>
      <c r="WVO213" s="856"/>
      <c r="WVP213" s="856"/>
      <c r="WVQ213" s="856"/>
      <c r="WVR213" s="856"/>
      <c r="WVS213" s="856"/>
      <c r="WVT213" s="856"/>
      <c r="WVU213" s="856"/>
      <c r="WVV213" s="856"/>
      <c r="WVW213" s="856"/>
      <c r="WVX213" s="856"/>
      <c r="WVY213" s="856"/>
      <c r="WVZ213" s="856"/>
      <c r="WWA213" s="856"/>
      <c r="WWB213" s="856"/>
      <c r="WWC213" s="856"/>
      <c r="WWD213" s="856"/>
      <c r="WWE213" s="856"/>
      <c r="WWF213" s="856"/>
      <c r="WWG213" s="856"/>
      <c r="WWH213" s="856"/>
      <c r="WWI213" s="856"/>
      <c r="WWJ213" s="856"/>
      <c r="WWK213" s="856"/>
      <c r="WWL213" s="856"/>
      <c r="WWM213" s="856"/>
      <c r="WWN213" s="856"/>
      <c r="WWO213" s="856"/>
      <c r="WWP213" s="856"/>
      <c r="WWQ213" s="856"/>
      <c r="WWR213" s="856"/>
      <c r="WWS213" s="856"/>
      <c r="WWT213" s="856"/>
      <c r="WWU213" s="856"/>
      <c r="WWV213" s="856"/>
      <c r="WWW213" s="856"/>
      <c r="WWX213" s="856"/>
      <c r="WWY213" s="856"/>
      <c r="WWZ213" s="856"/>
      <c r="WXA213" s="856"/>
      <c r="WXB213" s="856"/>
      <c r="WXC213" s="856"/>
      <c r="WXD213" s="856"/>
      <c r="WXE213" s="856"/>
      <c r="WXF213" s="856"/>
      <c r="WXG213" s="856"/>
      <c r="WXH213" s="856"/>
      <c r="WXI213" s="856"/>
      <c r="WXJ213" s="856"/>
      <c r="WXK213" s="856"/>
      <c r="WXL213" s="856"/>
      <c r="WXM213" s="856"/>
      <c r="WXN213" s="856"/>
      <c r="WXO213" s="856"/>
      <c r="WXP213" s="856"/>
      <c r="WXQ213" s="856"/>
      <c r="WXR213" s="856"/>
      <c r="WXS213" s="856"/>
      <c r="WXT213" s="856"/>
      <c r="WXU213" s="856"/>
      <c r="WXV213" s="856"/>
      <c r="WXW213" s="856"/>
      <c r="WXX213" s="856"/>
      <c r="WXY213" s="856"/>
      <c r="WXZ213" s="856"/>
      <c r="WYA213" s="856"/>
      <c r="WYB213" s="856"/>
      <c r="WYC213" s="856"/>
      <c r="WYD213" s="856"/>
      <c r="WYE213" s="856"/>
      <c r="WYF213" s="856"/>
      <c r="WYG213" s="856"/>
      <c r="WYH213" s="856"/>
      <c r="WYI213" s="856"/>
      <c r="WYJ213" s="856"/>
      <c r="WYK213" s="856"/>
      <c r="WYL213" s="856"/>
      <c r="WYM213" s="856"/>
      <c r="WYN213" s="856"/>
      <c r="WYO213" s="856"/>
      <c r="WYP213" s="856"/>
      <c r="WYQ213" s="856"/>
      <c r="WYR213" s="856"/>
      <c r="WYS213" s="856"/>
      <c r="WYT213" s="856"/>
      <c r="WYU213" s="856"/>
      <c r="WYV213" s="856"/>
      <c r="WYW213" s="856"/>
      <c r="WYX213" s="856"/>
      <c r="WYY213" s="856"/>
      <c r="WYZ213" s="856"/>
      <c r="WZA213" s="856"/>
      <c r="WZB213" s="856"/>
      <c r="WZC213" s="856"/>
      <c r="WZD213" s="856"/>
      <c r="WZE213" s="856"/>
      <c r="WZF213" s="856"/>
      <c r="WZG213" s="856"/>
      <c r="WZH213" s="856"/>
      <c r="WZI213" s="856"/>
      <c r="WZJ213" s="856"/>
      <c r="WZK213" s="856"/>
      <c r="WZL213" s="856"/>
      <c r="WZM213" s="856"/>
      <c r="WZN213" s="856"/>
      <c r="WZO213" s="856"/>
      <c r="WZP213" s="856"/>
      <c r="WZQ213" s="856"/>
      <c r="WZR213" s="856"/>
      <c r="WZS213" s="856"/>
      <c r="WZT213" s="856"/>
      <c r="WZU213" s="856"/>
      <c r="WZV213" s="856"/>
      <c r="WZW213" s="856"/>
      <c r="WZX213" s="856"/>
      <c r="WZY213" s="856"/>
      <c r="WZZ213" s="856"/>
      <c r="XAA213" s="856"/>
      <c r="XAB213" s="856"/>
      <c r="XAC213" s="856"/>
      <c r="XAD213" s="856"/>
      <c r="XAE213" s="856"/>
      <c r="XAF213" s="856"/>
      <c r="XAG213" s="856"/>
      <c r="XAH213" s="856"/>
      <c r="XAI213" s="856"/>
      <c r="XAJ213" s="856"/>
      <c r="XAK213" s="856"/>
      <c r="XAL213" s="856"/>
      <c r="XAM213" s="856"/>
      <c r="XAN213" s="856"/>
      <c r="XAO213" s="856"/>
      <c r="XAP213" s="856"/>
      <c r="XAQ213" s="856"/>
      <c r="XAR213" s="856"/>
      <c r="XAS213" s="856"/>
      <c r="XAT213" s="856"/>
      <c r="XAU213" s="856"/>
      <c r="XAV213" s="856"/>
      <c r="XAW213" s="856"/>
      <c r="XAX213" s="856"/>
      <c r="XAY213" s="856"/>
      <c r="XAZ213" s="856"/>
      <c r="XBA213" s="856"/>
      <c r="XBB213" s="856"/>
      <c r="XBC213" s="856"/>
      <c r="XBD213" s="856"/>
      <c r="XBE213" s="856"/>
      <c r="XBF213" s="856"/>
      <c r="XBG213" s="856"/>
      <c r="XBH213" s="856"/>
      <c r="XBI213" s="856"/>
      <c r="XBJ213" s="856"/>
      <c r="XBK213" s="856"/>
      <c r="XBL213" s="856"/>
      <c r="XBM213" s="856"/>
      <c r="XBN213" s="856"/>
      <c r="XBO213" s="856"/>
      <c r="XBP213" s="856"/>
      <c r="XBQ213" s="856"/>
      <c r="XBR213" s="856"/>
      <c r="XBS213" s="856"/>
      <c r="XBT213" s="856"/>
      <c r="XBU213" s="856"/>
      <c r="XBV213" s="856"/>
      <c r="XBW213" s="856"/>
      <c r="XBX213" s="856"/>
      <c r="XBY213" s="856"/>
      <c r="XBZ213" s="856"/>
      <c r="XCA213" s="856"/>
      <c r="XCB213" s="856"/>
      <c r="XCC213" s="856"/>
      <c r="XCD213" s="856"/>
      <c r="XCE213" s="856"/>
      <c r="XCF213" s="856"/>
      <c r="XCG213" s="856"/>
      <c r="XCH213" s="856"/>
      <c r="XCI213" s="856"/>
      <c r="XCJ213" s="856"/>
      <c r="XCK213" s="856"/>
      <c r="XCL213" s="856"/>
      <c r="XCM213" s="856"/>
      <c r="XCN213" s="856"/>
      <c r="XCO213" s="856"/>
      <c r="XCP213" s="856"/>
      <c r="XCQ213" s="856"/>
      <c r="XCR213" s="856"/>
      <c r="XCS213" s="856"/>
      <c r="XCT213" s="856"/>
      <c r="XCU213" s="856"/>
      <c r="XCV213" s="856"/>
      <c r="XCW213" s="856"/>
      <c r="XCX213" s="856"/>
      <c r="XCY213" s="856"/>
      <c r="XCZ213" s="856"/>
      <c r="XDA213" s="856"/>
      <c r="XDB213" s="856"/>
      <c r="XDC213" s="856"/>
      <c r="XDD213" s="856"/>
      <c r="XDE213" s="856"/>
      <c r="XDF213" s="856"/>
      <c r="XDG213" s="856"/>
      <c r="XDH213" s="856"/>
      <c r="XDI213" s="856"/>
      <c r="XDJ213" s="856"/>
      <c r="XDK213" s="856"/>
      <c r="XDL213" s="856"/>
      <c r="XDM213" s="856"/>
      <c r="XDN213" s="856"/>
      <c r="XDO213" s="856"/>
      <c r="XDP213" s="856"/>
      <c r="XDQ213" s="856"/>
      <c r="XDR213" s="856"/>
      <c r="XDS213" s="856"/>
      <c r="XDT213" s="856"/>
      <c r="XDU213" s="856"/>
      <c r="XDV213" s="856"/>
      <c r="XDW213" s="856"/>
      <c r="XDX213" s="856"/>
      <c r="XDY213" s="856"/>
      <c r="XDZ213" s="856"/>
      <c r="XEA213" s="856"/>
      <c r="XEB213" s="856"/>
      <c r="XEC213" s="856"/>
      <c r="XED213" s="856"/>
      <c r="XEE213" s="856"/>
      <c r="XEF213" s="856"/>
      <c r="XEG213" s="856"/>
      <c r="XEH213" s="856"/>
      <c r="XEI213" s="856"/>
      <c r="XEJ213" s="856"/>
      <c r="XEK213" s="856"/>
      <c r="XEL213" s="856"/>
      <c r="XEM213" s="856"/>
      <c r="XEN213" s="856"/>
      <c r="XEO213" s="856"/>
      <c r="XEP213" s="856"/>
      <c r="XEQ213" s="856"/>
      <c r="XER213" s="856"/>
      <c r="XES213" s="856"/>
      <c r="XET213" s="856"/>
      <c r="XEU213" s="856"/>
      <c r="XEV213" s="856"/>
      <c r="XEW213" s="856"/>
      <c r="XEX213" s="856"/>
      <c r="XEY213" s="856"/>
      <c r="XEZ213" s="856"/>
      <c r="XFA213" s="856"/>
      <c r="XFB213" s="856"/>
      <c r="XFC213" s="856"/>
      <c r="XFD213" s="856"/>
    </row>
    <row r="214" spans="1:16384" ht="13.5" x14ac:dyDescent="0.25">
      <c r="A214" s="820" t="s">
        <v>1383</v>
      </c>
      <c r="B214" s="857"/>
      <c r="C214" s="857"/>
      <c r="D214" s="857"/>
      <c r="E214" s="857"/>
      <c r="F214" s="857"/>
      <c r="G214" s="857"/>
      <c r="H214" s="857"/>
      <c r="I214" s="857"/>
      <c r="J214" s="857"/>
      <c r="K214" s="857"/>
      <c r="L214" s="857"/>
      <c r="M214" s="857"/>
      <c r="N214" s="857"/>
      <c r="O214" s="857"/>
      <c r="P214" s="857"/>
      <c r="Q214" s="857"/>
      <c r="R214" s="857"/>
      <c r="S214" s="857"/>
      <c r="T214" s="857"/>
      <c r="U214" s="857"/>
      <c r="V214" s="857"/>
      <c r="W214" s="857"/>
      <c r="X214" s="857"/>
      <c r="Y214" s="857"/>
      <c r="Z214" s="857"/>
      <c r="AA214" s="857"/>
      <c r="AB214" s="857"/>
      <c r="AC214" s="857"/>
      <c r="AD214" s="857"/>
      <c r="AE214" s="857"/>
      <c r="AF214" s="857"/>
      <c r="AG214" s="857"/>
      <c r="AH214" s="857"/>
      <c r="AI214" s="857"/>
      <c r="AJ214" s="857"/>
      <c r="AK214" s="857"/>
      <c r="AL214" s="857"/>
      <c r="AM214" s="857"/>
      <c r="AN214" s="857"/>
      <c r="AO214" s="857"/>
      <c r="AP214" s="857"/>
      <c r="AQ214" s="857"/>
      <c r="AR214" s="857"/>
      <c r="AS214" s="857"/>
      <c r="AT214" s="857"/>
      <c r="AU214" s="857"/>
      <c r="AV214" s="857"/>
      <c r="AW214" s="857"/>
      <c r="AX214" s="857"/>
      <c r="AY214" s="857"/>
      <c r="AZ214" s="570"/>
      <c r="BA214" s="570"/>
      <c r="BB214" s="570"/>
    </row>
    <row r="215" spans="1:16384" ht="59.25" customHeight="1" x14ac:dyDescent="0.25">
      <c r="A215" s="856" t="s">
        <v>1384</v>
      </c>
      <c r="B215" s="856"/>
      <c r="C215" s="856"/>
      <c r="D215" s="856"/>
      <c r="E215" s="856"/>
      <c r="F215" s="856"/>
      <c r="G215" s="856"/>
      <c r="H215" s="856"/>
      <c r="I215" s="856"/>
      <c r="J215" s="856"/>
      <c r="K215" s="856"/>
      <c r="L215" s="856"/>
      <c r="M215" s="856"/>
      <c r="N215" s="856"/>
      <c r="O215" s="856"/>
      <c r="P215" s="856"/>
      <c r="Q215" s="856"/>
      <c r="R215" s="856"/>
      <c r="S215" s="856"/>
      <c r="T215" s="856"/>
      <c r="U215" s="856"/>
      <c r="V215" s="856"/>
      <c r="W215" s="856"/>
      <c r="X215" s="856"/>
      <c r="Y215" s="856"/>
      <c r="Z215" s="856"/>
      <c r="AA215" s="856"/>
      <c r="AB215" s="856"/>
      <c r="AC215" s="856"/>
      <c r="AD215" s="856"/>
      <c r="AE215" s="856"/>
      <c r="AF215" s="856"/>
      <c r="AG215" s="856"/>
      <c r="AH215" s="856"/>
      <c r="AI215" s="856"/>
      <c r="AJ215" s="856"/>
      <c r="AK215" s="856"/>
      <c r="AL215" s="856"/>
      <c r="AM215" s="856"/>
      <c r="AN215" s="856"/>
      <c r="AO215" s="856"/>
      <c r="AP215" s="856"/>
      <c r="AQ215" s="856"/>
      <c r="AR215" s="856"/>
      <c r="AS215" s="856"/>
      <c r="AT215" s="856"/>
      <c r="AU215" s="856"/>
      <c r="AV215" s="856"/>
      <c r="AW215" s="856"/>
      <c r="AX215" s="856"/>
      <c r="AY215" s="856"/>
      <c r="AZ215" s="570"/>
      <c r="BA215" s="570"/>
      <c r="BB215" s="570"/>
    </row>
    <row r="216" spans="1:16384" s="567" customFormat="1" ht="13.5" x14ac:dyDescent="0.25">
      <c r="A216" s="574" t="s">
        <v>5457</v>
      </c>
      <c r="B216" s="574"/>
      <c r="C216" s="574"/>
      <c r="D216" s="574"/>
      <c r="E216" s="574"/>
      <c r="F216" s="574"/>
      <c r="G216" s="574"/>
      <c r="H216" s="574"/>
      <c r="I216" s="574"/>
      <c r="J216" s="574"/>
      <c r="K216" s="574"/>
      <c r="L216" s="574"/>
      <c r="M216" s="574"/>
      <c r="N216" s="574"/>
      <c r="O216" s="574"/>
      <c r="P216" s="574"/>
      <c r="Q216" s="574"/>
      <c r="R216" s="574"/>
      <c r="S216" s="574"/>
      <c r="T216" s="574"/>
      <c r="U216" s="574"/>
      <c r="V216" s="574"/>
      <c r="W216" s="574"/>
      <c r="X216" s="574"/>
      <c r="Y216" s="574"/>
      <c r="Z216" s="574"/>
      <c r="AA216" s="574"/>
      <c r="AB216" s="574"/>
      <c r="AC216" s="574"/>
      <c r="AD216" s="574"/>
      <c r="AE216" s="574"/>
      <c r="AF216" s="574"/>
      <c r="AG216" s="574"/>
      <c r="AH216" s="574"/>
      <c r="AI216" s="574"/>
      <c r="AJ216" s="574"/>
      <c r="AK216" s="574"/>
      <c r="AL216" s="574"/>
      <c r="AM216" s="574"/>
      <c r="AN216" s="574"/>
      <c r="AO216" s="574"/>
      <c r="AP216" s="574"/>
      <c r="AQ216" s="574"/>
      <c r="AR216" s="574"/>
      <c r="AS216" s="574"/>
      <c r="AT216" s="574"/>
      <c r="AU216" s="574"/>
      <c r="AV216" s="574"/>
      <c r="AW216" s="574"/>
      <c r="AX216" s="574"/>
      <c r="AY216" s="574"/>
      <c r="AZ216" s="574"/>
      <c r="BA216" s="574"/>
      <c r="BB216" s="574"/>
    </row>
    <row r="217" spans="1:16384" ht="13.15" customHeight="1" x14ac:dyDescent="0.25">
      <c r="A217" s="893" t="s">
        <v>1385</v>
      </c>
      <c r="B217" s="893"/>
      <c r="C217" s="818" t="s">
        <v>1254</v>
      </c>
      <c r="D217" s="818"/>
      <c r="E217" s="894" t="s">
        <v>1386</v>
      </c>
      <c r="F217" s="894"/>
      <c r="G217" s="894"/>
      <c r="H217" s="894"/>
      <c r="I217" s="894"/>
      <c r="J217" s="894"/>
      <c r="K217" s="894"/>
      <c r="L217" s="894"/>
      <c r="M217" s="894"/>
      <c r="N217" s="894"/>
      <c r="O217" s="894"/>
      <c r="P217" s="894"/>
      <c r="Q217" s="894"/>
      <c r="R217" s="894"/>
      <c r="S217" s="894"/>
      <c r="T217" s="894"/>
      <c r="U217" s="894"/>
      <c r="V217" s="894"/>
      <c r="W217" s="894"/>
      <c r="X217" s="894"/>
      <c r="Y217" s="894"/>
      <c r="Z217" s="894"/>
      <c r="AA217" s="894"/>
      <c r="AB217" s="894"/>
      <c r="AC217" s="894"/>
      <c r="AD217" s="894"/>
      <c r="AE217" s="894"/>
      <c r="AF217" s="894"/>
      <c r="AG217" s="894"/>
      <c r="AH217" s="894"/>
      <c r="AI217" s="894"/>
      <c r="AJ217" s="894"/>
      <c r="AK217" s="894"/>
      <c r="AL217" s="894"/>
      <c r="AM217" s="894"/>
      <c r="AN217" s="578"/>
      <c r="AO217" s="578"/>
      <c r="AP217" s="578"/>
      <c r="AQ217" s="578"/>
      <c r="AR217" s="578"/>
      <c r="AS217" s="578"/>
      <c r="AT217" s="578"/>
      <c r="AU217" s="578"/>
      <c r="AV217" s="578"/>
      <c r="AW217" s="578"/>
      <c r="AX217" s="578"/>
      <c r="AY217" s="578"/>
      <c r="AZ217" s="570"/>
      <c r="BA217" s="570"/>
      <c r="BB217" s="570"/>
    </row>
    <row r="218" spans="1:16384" s="567" customFormat="1" ht="13.5" x14ac:dyDescent="0.25">
      <c r="A218" s="574" t="s">
        <v>1387</v>
      </c>
      <c r="B218" s="574"/>
      <c r="C218" s="574"/>
      <c r="D218" s="574"/>
      <c r="E218" s="574"/>
      <c r="F218" s="574"/>
      <c r="G218" s="574"/>
      <c r="H218" s="574"/>
      <c r="I218" s="574"/>
      <c r="J218" s="574"/>
      <c r="K218" s="574"/>
      <c r="L218" s="574"/>
      <c r="M218" s="574"/>
      <c r="N218" s="574"/>
      <c r="O218" s="574"/>
      <c r="P218" s="574"/>
      <c r="Q218" s="574"/>
      <c r="R218" s="574"/>
      <c r="S218" s="574"/>
      <c r="T218" s="574"/>
      <c r="U218" s="574"/>
      <c r="V218" s="574"/>
      <c r="W218" s="574"/>
      <c r="X218" s="574"/>
      <c r="Y218" s="574"/>
      <c r="Z218" s="574"/>
      <c r="AA218" s="574"/>
      <c r="AB218" s="574"/>
      <c r="AC218" s="574"/>
      <c r="AD218" s="574"/>
      <c r="AE218" s="574"/>
      <c r="AF218" s="574"/>
      <c r="AG218" s="574"/>
      <c r="AH218" s="574"/>
      <c r="AI218" s="574"/>
      <c r="AJ218" s="574"/>
      <c r="AK218" s="574"/>
      <c r="AL218" s="574"/>
      <c r="AM218" s="574"/>
      <c r="AN218" s="574"/>
      <c r="AO218" s="574"/>
      <c r="AP218" s="574"/>
      <c r="AQ218" s="574"/>
      <c r="AR218" s="574"/>
      <c r="AS218" s="574"/>
      <c r="AT218" s="574"/>
      <c r="AU218" s="574"/>
      <c r="AV218" s="574"/>
      <c r="AW218" s="574"/>
      <c r="AX218" s="574"/>
      <c r="AY218" s="574"/>
      <c r="AZ218" s="574"/>
      <c r="BA218" s="574"/>
      <c r="BB218" s="574"/>
    </row>
    <row r="219" spans="1:16384" ht="27" customHeight="1" x14ac:dyDescent="0.25">
      <c r="A219" s="856" t="s">
        <v>5458</v>
      </c>
      <c r="B219" s="856"/>
      <c r="C219" s="856"/>
      <c r="D219" s="856"/>
      <c r="E219" s="856"/>
      <c r="F219" s="856"/>
      <c r="G219" s="856"/>
      <c r="H219" s="856"/>
      <c r="I219" s="856"/>
      <c r="J219" s="856"/>
      <c r="K219" s="856"/>
      <c r="L219" s="856"/>
      <c r="M219" s="856"/>
      <c r="N219" s="856"/>
      <c r="O219" s="856"/>
      <c r="P219" s="856"/>
      <c r="Q219" s="856"/>
      <c r="R219" s="856"/>
      <c r="S219" s="856"/>
      <c r="T219" s="856"/>
      <c r="U219" s="856"/>
      <c r="V219" s="856"/>
      <c r="W219" s="856"/>
      <c r="X219" s="856"/>
      <c r="Y219" s="856"/>
      <c r="Z219" s="856"/>
      <c r="AA219" s="856"/>
      <c r="AB219" s="856"/>
      <c r="AC219" s="856"/>
      <c r="AD219" s="856"/>
      <c r="AE219" s="856"/>
      <c r="AF219" s="856"/>
      <c r="AG219" s="856"/>
      <c r="AH219" s="856"/>
      <c r="AI219" s="856"/>
      <c r="AJ219" s="856"/>
      <c r="AK219" s="856"/>
      <c r="AL219" s="856"/>
      <c r="AM219" s="856"/>
      <c r="AN219" s="856"/>
      <c r="AO219" s="856"/>
      <c r="AP219" s="856"/>
      <c r="AQ219" s="856"/>
      <c r="AR219" s="856"/>
      <c r="AS219" s="856"/>
      <c r="AT219" s="856"/>
      <c r="AU219" s="856"/>
      <c r="AV219" s="856"/>
      <c r="AW219" s="856"/>
      <c r="AX219" s="856"/>
      <c r="AY219" s="856"/>
      <c r="AZ219" s="578"/>
      <c r="BA219" s="578"/>
      <c r="BB219" s="578"/>
      <c r="BC219" s="578"/>
      <c r="BD219" s="578"/>
      <c r="BE219" s="578"/>
      <c r="BF219" s="578"/>
      <c r="BG219" s="578"/>
      <c r="BH219" s="578"/>
      <c r="BI219" s="578"/>
      <c r="BJ219" s="578"/>
      <c r="BK219" s="578"/>
      <c r="BL219" s="578"/>
      <c r="BM219" s="578"/>
      <c r="BN219" s="578"/>
      <c r="BO219" s="578"/>
      <c r="BP219" s="578"/>
      <c r="BQ219" s="578"/>
      <c r="BR219" s="578"/>
      <c r="BS219" s="578"/>
      <c r="BT219" s="578"/>
      <c r="BU219" s="578"/>
      <c r="BV219" s="578"/>
      <c r="BW219" s="578"/>
      <c r="BX219" s="578"/>
      <c r="BY219" s="578"/>
      <c r="BZ219" s="578"/>
      <c r="CA219" s="578"/>
      <c r="CB219" s="578"/>
      <c r="CC219" s="578"/>
      <c r="CD219" s="578"/>
      <c r="CE219" s="578"/>
      <c r="CF219" s="578"/>
      <c r="CG219" s="578"/>
      <c r="CH219" s="578"/>
      <c r="CI219" s="578"/>
      <c r="CJ219" s="578"/>
      <c r="CK219" s="578"/>
      <c r="CL219" s="578"/>
      <c r="CM219" s="578"/>
      <c r="CN219" s="578"/>
      <c r="CO219" s="578"/>
      <c r="CP219" s="578"/>
      <c r="CQ219" s="578"/>
      <c r="CR219" s="578"/>
      <c r="CS219" s="578"/>
      <c r="CT219" s="578"/>
      <c r="CU219" s="578"/>
      <c r="CV219" s="578"/>
      <c r="CW219" s="578"/>
      <c r="CX219" s="578"/>
      <c r="CY219" s="856"/>
      <c r="CZ219" s="856"/>
      <c r="DA219" s="856"/>
      <c r="DB219" s="856"/>
      <c r="DC219" s="856"/>
      <c r="DD219" s="856"/>
      <c r="DE219" s="856"/>
      <c r="DF219" s="856"/>
      <c r="DG219" s="856"/>
      <c r="DH219" s="856"/>
      <c r="DI219" s="856"/>
      <c r="DJ219" s="856"/>
      <c r="DK219" s="856"/>
      <c r="DL219" s="856"/>
      <c r="DM219" s="856"/>
      <c r="DN219" s="856"/>
      <c r="DO219" s="856"/>
      <c r="DP219" s="856"/>
      <c r="DQ219" s="856"/>
      <c r="DR219" s="856"/>
      <c r="DS219" s="856"/>
      <c r="DT219" s="856"/>
      <c r="DU219" s="856"/>
      <c r="DV219" s="856"/>
      <c r="DW219" s="856"/>
      <c r="DX219" s="856"/>
      <c r="DY219" s="856"/>
      <c r="DZ219" s="856"/>
      <c r="EA219" s="856"/>
      <c r="EB219" s="856"/>
      <c r="EC219" s="856"/>
      <c r="ED219" s="856"/>
      <c r="EE219" s="856"/>
      <c r="EF219" s="856"/>
      <c r="EG219" s="856"/>
      <c r="EH219" s="856"/>
      <c r="EI219" s="856"/>
      <c r="EJ219" s="856"/>
      <c r="EK219" s="856"/>
      <c r="EL219" s="856"/>
      <c r="EM219" s="856"/>
      <c r="EN219" s="856"/>
      <c r="EO219" s="856"/>
      <c r="EP219" s="856"/>
      <c r="EQ219" s="856"/>
      <c r="ER219" s="856"/>
      <c r="ES219" s="856"/>
      <c r="ET219" s="856"/>
      <c r="EU219" s="856"/>
      <c r="EV219" s="856"/>
      <c r="EW219" s="856"/>
      <c r="EX219" s="856"/>
      <c r="EY219" s="856"/>
      <c r="EZ219" s="856"/>
      <c r="FA219" s="856"/>
      <c r="FB219" s="856"/>
      <c r="FC219" s="856"/>
      <c r="FD219" s="856"/>
      <c r="FE219" s="856"/>
      <c r="FF219" s="856"/>
      <c r="FG219" s="856"/>
      <c r="FH219" s="856"/>
      <c r="FI219" s="856"/>
      <c r="FJ219" s="856"/>
      <c r="FK219" s="856"/>
      <c r="FL219" s="856"/>
      <c r="FM219" s="856"/>
      <c r="FN219" s="856"/>
      <c r="FO219" s="856"/>
      <c r="FP219" s="856"/>
      <c r="FQ219" s="856"/>
      <c r="FR219" s="856"/>
      <c r="FS219" s="856"/>
      <c r="FT219" s="856"/>
      <c r="FU219" s="856"/>
      <c r="FV219" s="856"/>
      <c r="FW219" s="856"/>
      <c r="FX219" s="856"/>
      <c r="FY219" s="856"/>
      <c r="FZ219" s="856"/>
      <c r="GA219" s="856"/>
      <c r="GB219" s="856"/>
      <c r="GC219" s="856"/>
      <c r="GD219" s="856"/>
      <c r="GE219" s="856"/>
      <c r="GF219" s="856"/>
      <c r="GG219" s="856"/>
      <c r="GH219" s="856"/>
      <c r="GI219" s="856"/>
      <c r="GJ219" s="856"/>
      <c r="GK219" s="856"/>
      <c r="GL219" s="856"/>
      <c r="GM219" s="856"/>
      <c r="GN219" s="856"/>
      <c r="GO219" s="856"/>
      <c r="GP219" s="856"/>
      <c r="GQ219" s="856"/>
      <c r="GR219" s="856"/>
      <c r="GS219" s="856"/>
      <c r="GT219" s="856"/>
      <c r="GU219" s="856"/>
      <c r="GV219" s="856"/>
      <c r="GW219" s="856"/>
      <c r="GX219" s="856"/>
      <c r="GY219" s="856"/>
      <c r="GZ219" s="856"/>
      <c r="HA219" s="856"/>
      <c r="HB219" s="856"/>
      <c r="HC219" s="856"/>
      <c r="HD219" s="856"/>
      <c r="HE219" s="856"/>
      <c r="HF219" s="856"/>
      <c r="HG219" s="856"/>
      <c r="HH219" s="856"/>
      <c r="HI219" s="856"/>
      <c r="HJ219" s="856"/>
      <c r="HK219" s="856"/>
      <c r="HL219" s="856"/>
      <c r="HM219" s="856"/>
      <c r="HN219" s="856"/>
      <c r="HO219" s="856"/>
      <c r="HP219" s="856"/>
      <c r="HQ219" s="856"/>
      <c r="HR219" s="856"/>
      <c r="HS219" s="856"/>
      <c r="HT219" s="856"/>
      <c r="HU219" s="856"/>
      <c r="HV219" s="856"/>
      <c r="HW219" s="856"/>
      <c r="HX219" s="856"/>
      <c r="HY219" s="856"/>
      <c r="HZ219" s="856"/>
      <c r="IA219" s="856"/>
      <c r="IB219" s="856"/>
      <c r="IC219" s="856"/>
      <c r="ID219" s="856"/>
      <c r="IE219" s="856"/>
      <c r="IF219" s="856"/>
      <c r="IG219" s="856"/>
      <c r="IH219" s="856"/>
      <c r="II219" s="856"/>
      <c r="IJ219" s="856"/>
      <c r="IK219" s="856"/>
      <c r="IL219" s="856"/>
      <c r="IM219" s="856"/>
      <c r="IN219" s="856"/>
      <c r="IO219" s="856"/>
      <c r="IP219" s="856"/>
      <c r="IQ219" s="856"/>
      <c r="IR219" s="856"/>
      <c r="IS219" s="856"/>
      <c r="IT219" s="856"/>
      <c r="IU219" s="856"/>
      <c r="IV219" s="856"/>
      <c r="IW219" s="856"/>
      <c r="IX219" s="856"/>
      <c r="IY219" s="856"/>
      <c r="IZ219" s="856"/>
      <c r="JA219" s="856"/>
      <c r="JB219" s="856"/>
      <c r="JC219" s="856"/>
      <c r="JD219" s="856"/>
      <c r="JE219" s="856"/>
      <c r="JF219" s="856"/>
      <c r="JG219" s="856"/>
      <c r="JH219" s="856"/>
      <c r="JI219" s="856"/>
      <c r="JJ219" s="856"/>
      <c r="JK219" s="856"/>
      <c r="JL219" s="856"/>
      <c r="JM219" s="856"/>
      <c r="JN219" s="856"/>
      <c r="JO219" s="856"/>
      <c r="JP219" s="856"/>
      <c r="JQ219" s="856"/>
      <c r="JR219" s="856"/>
      <c r="JS219" s="856"/>
      <c r="JT219" s="856"/>
      <c r="JU219" s="856"/>
      <c r="JV219" s="856"/>
      <c r="JW219" s="856"/>
      <c r="JX219" s="856"/>
      <c r="JY219" s="856"/>
      <c r="JZ219" s="856"/>
      <c r="KA219" s="856"/>
      <c r="KB219" s="856"/>
      <c r="KC219" s="856"/>
      <c r="KD219" s="856"/>
      <c r="KE219" s="856"/>
      <c r="KF219" s="856"/>
      <c r="KG219" s="856"/>
      <c r="KH219" s="856"/>
      <c r="KI219" s="856"/>
      <c r="KJ219" s="856"/>
      <c r="KK219" s="856"/>
      <c r="KL219" s="856"/>
      <c r="KM219" s="856"/>
      <c r="KN219" s="856"/>
      <c r="KO219" s="856"/>
      <c r="KP219" s="856"/>
      <c r="KQ219" s="856"/>
      <c r="KR219" s="856"/>
      <c r="KS219" s="856"/>
      <c r="KT219" s="856"/>
      <c r="KU219" s="856"/>
      <c r="KV219" s="856"/>
      <c r="KW219" s="856"/>
      <c r="KX219" s="856"/>
      <c r="KY219" s="856"/>
      <c r="KZ219" s="856"/>
      <c r="LA219" s="856"/>
      <c r="LB219" s="856"/>
      <c r="LC219" s="856"/>
      <c r="LD219" s="856"/>
      <c r="LE219" s="856"/>
      <c r="LF219" s="856"/>
      <c r="LG219" s="856"/>
      <c r="LH219" s="856"/>
      <c r="LI219" s="856"/>
      <c r="LJ219" s="856"/>
      <c r="LK219" s="856"/>
      <c r="LL219" s="856"/>
      <c r="LM219" s="856"/>
      <c r="LN219" s="856"/>
      <c r="LO219" s="856"/>
      <c r="LP219" s="856"/>
      <c r="LQ219" s="856"/>
      <c r="LR219" s="856"/>
      <c r="LS219" s="856"/>
      <c r="LT219" s="856"/>
      <c r="LU219" s="856"/>
      <c r="LV219" s="856"/>
      <c r="LW219" s="856"/>
      <c r="LX219" s="856"/>
      <c r="LY219" s="856"/>
      <c r="LZ219" s="856"/>
      <c r="MA219" s="856"/>
      <c r="MB219" s="856"/>
      <c r="MC219" s="856"/>
      <c r="MD219" s="856"/>
      <c r="ME219" s="856"/>
      <c r="MF219" s="856"/>
      <c r="MG219" s="856"/>
      <c r="MH219" s="856"/>
      <c r="MI219" s="856"/>
      <c r="MJ219" s="856"/>
      <c r="MK219" s="856"/>
      <c r="ML219" s="856"/>
      <c r="MM219" s="856"/>
      <c r="MN219" s="856"/>
      <c r="MO219" s="856"/>
      <c r="MP219" s="856"/>
      <c r="MQ219" s="856"/>
      <c r="MR219" s="856"/>
      <c r="MS219" s="856"/>
      <c r="MT219" s="856"/>
      <c r="MU219" s="856"/>
      <c r="MV219" s="856"/>
      <c r="MW219" s="856"/>
      <c r="MX219" s="856"/>
      <c r="MY219" s="856"/>
      <c r="MZ219" s="856"/>
      <c r="NA219" s="856"/>
      <c r="NB219" s="856"/>
      <c r="NC219" s="856"/>
      <c r="ND219" s="856"/>
      <c r="NE219" s="856"/>
      <c r="NF219" s="856"/>
      <c r="NG219" s="856"/>
      <c r="NH219" s="856"/>
      <c r="NI219" s="856"/>
      <c r="NJ219" s="856"/>
      <c r="NK219" s="856"/>
      <c r="NL219" s="856"/>
      <c r="NM219" s="856"/>
      <c r="NN219" s="856"/>
      <c r="NO219" s="856"/>
      <c r="NP219" s="856"/>
      <c r="NQ219" s="856"/>
      <c r="NR219" s="856"/>
      <c r="NS219" s="856"/>
      <c r="NT219" s="856"/>
      <c r="NU219" s="856"/>
      <c r="NV219" s="856"/>
      <c r="NW219" s="856"/>
      <c r="NX219" s="856"/>
      <c r="NY219" s="856"/>
      <c r="NZ219" s="856"/>
      <c r="OA219" s="856"/>
      <c r="OB219" s="856"/>
      <c r="OC219" s="856"/>
      <c r="OD219" s="856"/>
      <c r="OE219" s="856"/>
      <c r="OF219" s="856"/>
      <c r="OG219" s="856"/>
      <c r="OH219" s="856"/>
      <c r="OI219" s="856"/>
      <c r="OJ219" s="856"/>
      <c r="OK219" s="856"/>
      <c r="OL219" s="856"/>
      <c r="OM219" s="856"/>
      <c r="ON219" s="856"/>
      <c r="OO219" s="856"/>
      <c r="OP219" s="856"/>
      <c r="OQ219" s="856"/>
      <c r="OR219" s="856"/>
      <c r="OS219" s="856"/>
      <c r="OT219" s="856"/>
      <c r="OU219" s="856"/>
      <c r="OV219" s="856"/>
      <c r="OW219" s="856"/>
      <c r="OX219" s="856"/>
      <c r="OY219" s="856"/>
      <c r="OZ219" s="856"/>
      <c r="PA219" s="856"/>
      <c r="PB219" s="856"/>
      <c r="PC219" s="856"/>
      <c r="PD219" s="856"/>
      <c r="PE219" s="856"/>
      <c r="PF219" s="856"/>
      <c r="PG219" s="856"/>
      <c r="PH219" s="856"/>
      <c r="PI219" s="856"/>
      <c r="PJ219" s="856"/>
      <c r="PK219" s="856"/>
      <c r="PL219" s="856"/>
      <c r="PM219" s="856"/>
      <c r="PN219" s="856"/>
      <c r="PO219" s="856"/>
      <c r="PP219" s="856"/>
      <c r="PQ219" s="856"/>
      <c r="PR219" s="856"/>
      <c r="PS219" s="856"/>
      <c r="PT219" s="856"/>
      <c r="PU219" s="856"/>
      <c r="PV219" s="856"/>
      <c r="PW219" s="856"/>
      <c r="PX219" s="856"/>
      <c r="PY219" s="856"/>
      <c r="PZ219" s="856"/>
      <c r="QA219" s="856"/>
      <c r="QB219" s="856"/>
      <c r="QC219" s="856"/>
      <c r="QD219" s="856"/>
      <c r="QE219" s="856"/>
      <c r="QF219" s="856"/>
      <c r="QG219" s="856"/>
      <c r="QH219" s="856"/>
      <c r="QI219" s="856"/>
      <c r="QJ219" s="856"/>
      <c r="QK219" s="856"/>
      <c r="QL219" s="856"/>
      <c r="QM219" s="856"/>
      <c r="QN219" s="856"/>
      <c r="QO219" s="856"/>
      <c r="QP219" s="856"/>
      <c r="QQ219" s="856"/>
      <c r="QR219" s="856"/>
      <c r="QS219" s="856"/>
      <c r="QT219" s="856"/>
      <c r="QU219" s="856"/>
      <c r="QV219" s="856"/>
      <c r="QW219" s="856"/>
      <c r="QX219" s="856"/>
      <c r="QY219" s="856"/>
      <c r="QZ219" s="856"/>
      <c r="RA219" s="856"/>
      <c r="RB219" s="856"/>
      <c r="RC219" s="856"/>
      <c r="RD219" s="856"/>
      <c r="RE219" s="856"/>
      <c r="RF219" s="856"/>
      <c r="RG219" s="856"/>
      <c r="RH219" s="856"/>
      <c r="RI219" s="856"/>
      <c r="RJ219" s="856"/>
      <c r="RK219" s="856"/>
      <c r="RL219" s="856"/>
      <c r="RM219" s="856"/>
      <c r="RN219" s="856"/>
      <c r="RO219" s="856"/>
      <c r="RP219" s="856"/>
      <c r="RQ219" s="856"/>
      <c r="RR219" s="856"/>
      <c r="RS219" s="856"/>
      <c r="RT219" s="856"/>
      <c r="RU219" s="856"/>
      <c r="RV219" s="856"/>
      <c r="RW219" s="856"/>
      <c r="RX219" s="856"/>
      <c r="RY219" s="856"/>
      <c r="RZ219" s="856"/>
      <c r="SA219" s="856"/>
      <c r="SB219" s="856"/>
      <c r="SC219" s="856"/>
      <c r="SD219" s="856"/>
      <c r="SE219" s="856"/>
      <c r="SF219" s="856"/>
      <c r="SG219" s="856"/>
      <c r="SH219" s="856"/>
      <c r="SI219" s="856"/>
      <c r="SJ219" s="856"/>
      <c r="SK219" s="856"/>
      <c r="SL219" s="856"/>
      <c r="SM219" s="856"/>
      <c r="SN219" s="856"/>
      <c r="SO219" s="856"/>
      <c r="SP219" s="856"/>
      <c r="SQ219" s="856"/>
      <c r="SR219" s="856"/>
      <c r="SS219" s="856"/>
      <c r="ST219" s="856"/>
      <c r="SU219" s="856"/>
      <c r="SV219" s="856"/>
      <c r="SW219" s="856"/>
      <c r="SX219" s="856"/>
      <c r="SY219" s="856"/>
      <c r="SZ219" s="856"/>
      <c r="TA219" s="856"/>
      <c r="TB219" s="856"/>
      <c r="TC219" s="856"/>
      <c r="TD219" s="856"/>
      <c r="TE219" s="856"/>
      <c r="TF219" s="856"/>
      <c r="TG219" s="856"/>
      <c r="TH219" s="856"/>
      <c r="TI219" s="856"/>
      <c r="TJ219" s="856"/>
      <c r="TK219" s="856"/>
      <c r="TL219" s="856"/>
      <c r="TM219" s="856"/>
      <c r="TN219" s="856"/>
      <c r="TO219" s="856"/>
      <c r="TP219" s="856"/>
      <c r="TQ219" s="856"/>
      <c r="TR219" s="856"/>
      <c r="TS219" s="856"/>
      <c r="TT219" s="856"/>
      <c r="TU219" s="856"/>
      <c r="TV219" s="856"/>
      <c r="TW219" s="856"/>
      <c r="TX219" s="856"/>
      <c r="TY219" s="856"/>
      <c r="TZ219" s="856"/>
      <c r="UA219" s="856"/>
      <c r="UB219" s="856"/>
      <c r="UC219" s="856"/>
      <c r="UD219" s="856"/>
      <c r="UE219" s="856"/>
      <c r="UF219" s="856"/>
      <c r="UG219" s="856"/>
      <c r="UH219" s="856"/>
      <c r="UI219" s="856"/>
      <c r="UJ219" s="856"/>
      <c r="UK219" s="856"/>
      <c r="UL219" s="856"/>
      <c r="UM219" s="856"/>
      <c r="UN219" s="856"/>
      <c r="UO219" s="856"/>
      <c r="UP219" s="856"/>
      <c r="UQ219" s="856"/>
      <c r="UR219" s="856"/>
      <c r="US219" s="856"/>
      <c r="UT219" s="856"/>
      <c r="UU219" s="856"/>
      <c r="UV219" s="856"/>
      <c r="UW219" s="856"/>
      <c r="UX219" s="856"/>
      <c r="UY219" s="856"/>
      <c r="UZ219" s="856"/>
      <c r="VA219" s="856"/>
      <c r="VB219" s="856"/>
      <c r="VC219" s="856"/>
      <c r="VD219" s="856"/>
      <c r="VE219" s="856"/>
      <c r="VF219" s="856"/>
      <c r="VG219" s="856"/>
      <c r="VH219" s="856"/>
      <c r="VI219" s="856"/>
      <c r="VJ219" s="856"/>
      <c r="VK219" s="856"/>
      <c r="VL219" s="856"/>
      <c r="VM219" s="856"/>
      <c r="VN219" s="856"/>
      <c r="VO219" s="856"/>
      <c r="VP219" s="856"/>
      <c r="VQ219" s="856"/>
      <c r="VR219" s="856"/>
      <c r="VS219" s="856"/>
      <c r="VT219" s="856"/>
      <c r="VU219" s="856"/>
      <c r="VV219" s="856"/>
      <c r="VW219" s="856"/>
      <c r="VX219" s="856"/>
      <c r="VY219" s="856"/>
      <c r="VZ219" s="856"/>
      <c r="WA219" s="856"/>
      <c r="WB219" s="856"/>
      <c r="WC219" s="856"/>
      <c r="WD219" s="856"/>
      <c r="WE219" s="856"/>
      <c r="WF219" s="856"/>
      <c r="WG219" s="856"/>
      <c r="WH219" s="856"/>
      <c r="WI219" s="856"/>
      <c r="WJ219" s="856"/>
      <c r="WK219" s="856"/>
      <c r="WL219" s="856"/>
      <c r="WM219" s="856"/>
      <c r="WN219" s="856"/>
      <c r="WO219" s="856"/>
      <c r="WP219" s="856"/>
      <c r="WQ219" s="856"/>
      <c r="WR219" s="856"/>
      <c r="WS219" s="856"/>
      <c r="WT219" s="856"/>
      <c r="WU219" s="856"/>
      <c r="WV219" s="856"/>
      <c r="WW219" s="856"/>
      <c r="WX219" s="856"/>
      <c r="WY219" s="856"/>
      <c r="WZ219" s="856"/>
      <c r="XA219" s="856"/>
      <c r="XB219" s="856"/>
      <c r="XC219" s="856"/>
      <c r="XD219" s="856"/>
      <c r="XE219" s="856"/>
      <c r="XF219" s="856"/>
      <c r="XG219" s="856"/>
      <c r="XH219" s="856"/>
      <c r="XI219" s="856"/>
      <c r="XJ219" s="856"/>
      <c r="XK219" s="856"/>
      <c r="XL219" s="856"/>
      <c r="XM219" s="856"/>
      <c r="XN219" s="856"/>
      <c r="XO219" s="856"/>
      <c r="XP219" s="856"/>
      <c r="XQ219" s="856"/>
      <c r="XR219" s="856"/>
      <c r="XS219" s="856"/>
      <c r="XT219" s="856"/>
      <c r="XU219" s="856"/>
      <c r="XV219" s="856"/>
      <c r="XW219" s="856"/>
      <c r="XX219" s="856"/>
      <c r="XY219" s="856"/>
      <c r="XZ219" s="856"/>
      <c r="YA219" s="856"/>
      <c r="YB219" s="856"/>
      <c r="YC219" s="856"/>
      <c r="YD219" s="856"/>
      <c r="YE219" s="856"/>
      <c r="YF219" s="856"/>
      <c r="YG219" s="856"/>
      <c r="YH219" s="856"/>
      <c r="YI219" s="856"/>
      <c r="YJ219" s="856"/>
      <c r="YK219" s="856"/>
      <c r="YL219" s="856"/>
      <c r="YM219" s="856"/>
      <c r="YN219" s="856"/>
      <c r="YO219" s="856"/>
      <c r="YP219" s="856"/>
      <c r="YQ219" s="856"/>
      <c r="YR219" s="856"/>
      <c r="YS219" s="856"/>
      <c r="YT219" s="856"/>
      <c r="YU219" s="856"/>
      <c r="YV219" s="856"/>
      <c r="YW219" s="856"/>
      <c r="YX219" s="856"/>
      <c r="YY219" s="856"/>
      <c r="YZ219" s="856"/>
      <c r="ZA219" s="856"/>
      <c r="ZB219" s="856"/>
      <c r="ZC219" s="856"/>
      <c r="ZD219" s="856"/>
      <c r="ZE219" s="856"/>
      <c r="ZF219" s="856"/>
      <c r="ZG219" s="856"/>
      <c r="ZH219" s="856"/>
      <c r="ZI219" s="856"/>
      <c r="ZJ219" s="856"/>
      <c r="ZK219" s="856"/>
      <c r="ZL219" s="856"/>
      <c r="ZM219" s="856"/>
      <c r="ZN219" s="856"/>
      <c r="ZO219" s="856"/>
      <c r="ZP219" s="856"/>
      <c r="ZQ219" s="856"/>
      <c r="ZR219" s="856"/>
      <c r="ZS219" s="856"/>
      <c r="ZT219" s="856"/>
      <c r="ZU219" s="856"/>
      <c r="ZV219" s="856"/>
      <c r="ZW219" s="856"/>
      <c r="ZX219" s="856"/>
      <c r="ZY219" s="856"/>
      <c r="ZZ219" s="856"/>
      <c r="AAA219" s="856"/>
      <c r="AAB219" s="856"/>
      <c r="AAC219" s="856"/>
      <c r="AAD219" s="856"/>
      <c r="AAE219" s="856"/>
      <c r="AAF219" s="856"/>
      <c r="AAG219" s="856"/>
      <c r="AAH219" s="856"/>
      <c r="AAI219" s="856"/>
      <c r="AAJ219" s="856"/>
      <c r="AAK219" s="856"/>
      <c r="AAL219" s="856"/>
      <c r="AAM219" s="856"/>
      <c r="AAN219" s="856"/>
      <c r="AAO219" s="856"/>
      <c r="AAP219" s="856"/>
      <c r="AAQ219" s="856"/>
      <c r="AAR219" s="856"/>
      <c r="AAS219" s="856"/>
      <c r="AAT219" s="856"/>
      <c r="AAU219" s="856"/>
      <c r="AAV219" s="856"/>
      <c r="AAW219" s="856"/>
      <c r="AAX219" s="856"/>
      <c r="AAY219" s="856"/>
      <c r="AAZ219" s="856"/>
      <c r="ABA219" s="856"/>
      <c r="ABB219" s="856"/>
      <c r="ABC219" s="856"/>
      <c r="ABD219" s="856"/>
      <c r="ABE219" s="856"/>
      <c r="ABF219" s="856"/>
      <c r="ABG219" s="856"/>
      <c r="ABH219" s="856"/>
      <c r="ABI219" s="856"/>
      <c r="ABJ219" s="856"/>
      <c r="ABK219" s="856"/>
      <c r="ABL219" s="856"/>
      <c r="ABM219" s="856"/>
      <c r="ABN219" s="856"/>
      <c r="ABO219" s="856"/>
      <c r="ABP219" s="856"/>
      <c r="ABQ219" s="856"/>
      <c r="ABR219" s="856"/>
      <c r="ABS219" s="856"/>
      <c r="ABT219" s="856"/>
      <c r="ABU219" s="856"/>
      <c r="ABV219" s="856"/>
      <c r="ABW219" s="856"/>
      <c r="ABX219" s="856"/>
      <c r="ABY219" s="856"/>
      <c r="ABZ219" s="856"/>
      <c r="ACA219" s="856"/>
      <c r="ACB219" s="856"/>
      <c r="ACC219" s="856"/>
      <c r="ACD219" s="856"/>
      <c r="ACE219" s="856"/>
      <c r="ACF219" s="856"/>
      <c r="ACG219" s="856"/>
      <c r="ACH219" s="856"/>
      <c r="ACI219" s="856"/>
      <c r="ACJ219" s="856"/>
      <c r="ACK219" s="856"/>
      <c r="ACL219" s="856"/>
      <c r="ACM219" s="856"/>
      <c r="ACN219" s="856"/>
      <c r="ACO219" s="856"/>
      <c r="ACP219" s="856"/>
      <c r="ACQ219" s="856"/>
      <c r="ACR219" s="856"/>
      <c r="ACS219" s="856"/>
      <c r="ACT219" s="856"/>
      <c r="ACU219" s="856"/>
      <c r="ACV219" s="856"/>
      <c r="ACW219" s="856"/>
      <c r="ACX219" s="856"/>
      <c r="ACY219" s="856"/>
      <c r="ACZ219" s="856"/>
      <c r="ADA219" s="856"/>
      <c r="ADB219" s="856"/>
      <c r="ADC219" s="856"/>
      <c r="ADD219" s="856"/>
      <c r="ADE219" s="856"/>
      <c r="ADF219" s="856"/>
      <c r="ADG219" s="856"/>
      <c r="ADH219" s="856"/>
      <c r="ADI219" s="856"/>
      <c r="ADJ219" s="856"/>
      <c r="ADK219" s="856"/>
      <c r="ADL219" s="856"/>
      <c r="ADM219" s="856"/>
      <c r="ADN219" s="856"/>
      <c r="ADO219" s="856"/>
      <c r="ADP219" s="856"/>
      <c r="ADQ219" s="856"/>
      <c r="ADR219" s="856"/>
      <c r="ADS219" s="856"/>
      <c r="ADT219" s="856"/>
      <c r="ADU219" s="856"/>
      <c r="ADV219" s="856"/>
      <c r="ADW219" s="856"/>
      <c r="ADX219" s="856"/>
      <c r="ADY219" s="856"/>
      <c r="ADZ219" s="856"/>
      <c r="AEA219" s="856"/>
      <c r="AEB219" s="856"/>
      <c r="AEC219" s="856"/>
      <c r="AED219" s="856"/>
      <c r="AEE219" s="856"/>
      <c r="AEF219" s="856"/>
      <c r="AEG219" s="856"/>
      <c r="AEH219" s="856"/>
      <c r="AEI219" s="856"/>
      <c r="AEJ219" s="856"/>
      <c r="AEK219" s="856"/>
      <c r="AEL219" s="856"/>
      <c r="AEM219" s="856"/>
      <c r="AEN219" s="856"/>
      <c r="AEO219" s="856"/>
      <c r="AEP219" s="856"/>
      <c r="AEQ219" s="856"/>
      <c r="AER219" s="856"/>
      <c r="AES219" s="856"/>
      <c r="AET219" s="856"/>
      <c r="AEU219" s="856"/>
      <c r="AEV219" s="856"/>
      <c r="AEW219" s="856"/>
      <c r="AEX219" s="856"/>
      <c r="AEY219" s="856"/>
      <c r="AEZ219" s="856"/>
      <c r="AFA219" s="856"/>
      <c r="AFB219" s="856"/>
      <c r="AFC219" s="856"/>
      <c r="AFD219" s="856"/>
      <c r="AFE219" s="856"/>
      <c r="AFF219" s="856"/>
      <c r="AFG219" s="856"/>
      <c r="AFH219" s="856"/>
      <c r="AFI219" s="856"/>
      <c r="AFJ219" s="856"/>
      <c r="AFK219" s="856"/>
      <c r="AFL219" s="856"/>
      <c r="AFM219" s="856"/>
      <c r="AFN219" s="856"/>
      <c r="AFO219" s="856"/>
      <c r="AFP219" s="856"/>
      <c r="AFQ219" s="856"/>
      <c r="AFR219" s="856"/>
      <c r="AFS219" s="856"/>
      <c r="AFT219" s="856"/>
      <c r="AFU219" s="856"/>
      <c r="AFV219" s="856"/>
      <c r="AFW219" s="856"/>
      <c r="AFX219" s="856"/>
      <c r="AFY219" s="856"/>
      <c r="AFZ219" s="856"/>
      <c r="AGA219" s="856"/>
      <c r="AGB219" s="856"/>
      <c r="AGC219" s="856"/>
      <c r="AGD219" s="856"/>
      <c r="AGE219" s="856"/>
      <c r="AGF219" s="856"/>
      <c r="AGG219" s="856"/>
      <c r="AGH219" s="856"/>
      <c r="AGI219" s="856"/>
      <c r="AGJ219" s="856"/>
      <c r="AGK219" s="856"/>
      <c r="AGL219" s="856"/>
      <c r="AGM219" s="856"/>
      <c r="AGN219" s="856"/>
      <c r="AGO219" s="856"/>
      <c r="AGP219" s="856"/>
      <c r="AGQ219" s="856"/>
      <c r="AGR219" s="856"/>
      <c r="AGS219" s="856"/>
      <c r="AGT219" s="856"/>
      <c r="AGU219" s="856"/>
      <c r="AGV219" s="856"/>
      <c r="AGW219" s="856"/>
      <c r="AGX219" s="856"/>
      <c r="AGY219" s="856"/>
      <c r="AGZ219" s="856"/>
      <c r="AHA219" s="856"/>
      <c r="AHB219" s="856"/>
      <c r="AHC219" s="856"/>
      <c r="AHD219" s="856"/>
      <c r="AHE219" s="856"/>
      <c r="AHF219" s="856"/>
      <c r="AHG219" s="856"/>
      <c r="AHH219" s="856"/>
      <c r="AHI219" s="856"/>
      <c r="AHJ219" s="856"/>
      <c r="AHK219" s="856"/>
      <c r="AHL219" s="856"/>
      <c r="AHM219" s="856"/>
      <c r="AHN219" s="856"/>
      <c r="AHO219" s="856"/>
      <c r="AHP219" s="856"/>
      <c r="AHQ219" s="856"/>
      <c r="AHR219" s="856"/>
      <c r="AHS219" s="856"/>
      <c r="AHT219" s="856"/>
      <c r="AHU219" s="856"/>
      <c r="AHV219" s="856"/>
      <c r="AHW219" s="856"/>
      <c r="AHX219" s="856"/>
      <c r="AHY219" s="856"/>
      <c r="AHZ219" s="856"/>
      <c r="AIA219" s="856"/>
      <c r="AIB219" s="856"/>
      <c r="AIC219" s="856"/>
      <c r="AID219" s="856"/>
      <c r="AIE219" s="856"/>
      <c r="AIF219" s="856"/>
      <c r="AIG219" s="856"/>
      <c r="AIH219" s="856"/>
      <c r="AII219" s="856"/>
      <c r="AIJ219" s="856"/>
      <c r="AIK219" s="856"/>
      <c r="AIL219" s="856"/>
      <c r="AIM219" s="856"/>
      <c r="AIN219" s="856"/>
      <c r="AIO219" s="856"/>
      <c r="AIP219" s="856"/>
      <c r="AIQ219" s="856"/>
      <c r="AIR219" s="856"/>
      <c r="AIS219" s="856"/>
      <c r="AIT219" s="856"/>
      <c r="AIU219" s="856"/>
      <c r="AIV219" s="856"/>
      <c r="AIW219" s="856"/>
      <c r="AIX219" s="856"/>
      <c r="AIY219" s="856"/>
      <c r="AIZ219" s="856"/>
      <c r="AJA219" s="856"/>
      <c r="AJB219" s="856"/>
      <c r="AJC219" s="856"/>
      <c r="AJD219" s="856"/>
      <c r="AJE219" s="856"/>
      <c r="AJF219" s="856"/>
      <c r="AJG219" s="856"/>
      <c r="AJH219" s="856"/>
      <c r="AJI219" s="856"/>
      <c r="AJJ219" s="856"/>
      <c r="AJK219" s="856"/>
      <c r="AJL219" s="856"/>
      <c r="AJM219" s="856"/>
      <c r="AJN219" s="856"/>
      <c r="AJO219" s="856"/>
      <c r="AJP219" s="856"/>
      <c r="AJQ219" s="856"/>
      <c r="AJR219" s="856"/>
      <c r="AJS219" s="856"/>
      <c r="AJT219" s="856"/>
      <c r="AJU219" s="856"/>
      <c r="AJV219" s="856"/>
      <c r="AJW219" s="856"/>
      <c r="AJX219" s="856"/>
      <c r="AJY219" s="856"/>
      <c r="AJZ219" s="856"/>
      <c r="AKA219" s="856"/>
      <c r="AKB219" s="856"/>
      <c r="AKC219" s="856"/>
      <c r="AKD219" s="856"/>
      <c r="AKE219" s="856"/>
      <c r="AKF219" s="856"/>
      <c r="AKG219" s="856"/>
      <c r="AKH219" s="856"/>
      <c r="AKI219" s="856"/>
      <c r="AKJ219" s="856"/>
      <c r="AKK219" s="856"/>
      <c r="AKL219" s="856"/>
      <c r="AKM219" s="856"/>
      <c r="AKN219" s="856"/>
      <c r="AKO219" s="856"/>
      <c r="AKP219" s="856"/>
      <c r="AKQ219" s="856"/>
      <c r="AKR219" s="856"/>
      <c r="AKS219" s="856"/>
      <c r="AKT219" s="856"/>
      <c r="AKU219" s="856"/>
      <c r="AKV219" s="856"/>
      <c r="AKW219" s="856"/>
      <c r="AKX219" s="856"/>
      <c r="AKY219" s="856"/>
      <c r="AKZ219" s="856"/>
      <c r="ALA219" s="856"/>
      <c r="ALB219" s="856"/>
      <c r="ALC219" s="856"/>
      <c r="ALD219" s="856"/>
      <c r="ALE219" s="856"/>
      <c r="ALF219" s="856"/>
      <c r="ALG219" s="856"/>
      <c r="ALH219" s="856"/>
      <c r="ALI219" s="856"/>
      <c r="ALJ219" s="856"/>
      <c r="ALK219" s="856"/>
      <c r="ALL219" s="856"/>
      <c r="ALM219" s="856"/>
      <c r="ALN219" s="856"/>
      <c r="ALO219" s="856"/>
      <c r="ALP219" s="856"/>
      <c r="ALQ219" s="856"/>
      <c r="ALR219" s="856"/>
      <c r="ALS219" s="856"/>
      <c r="ALT219" s="856"/>
      <c r="ALU219" s="856"/>
      <c r="ALV219" s="856"/>
      <c r="ALW219" s="856"/>
      <c r="ALX219" s="856"/>
      <c r="ALY219" s="856"/>
      <c r="ALZ219" s="856"/>
      <c r="AMA219" s="856"/>
      <c r="AMB219" s="856"/>
      <c r="AMC219" s="856"/>
      <c r="AMD219" s="856"/>
      <c r="AME219" s="856"/>
      <c r="AMF219" s="856"/>
      <c r="AMG219" s="856"/>
      <c r="AMH219" s="856"/>
      <c r="AMI219" s="856"/>
      <c r="AMJ219" s="856"/>
      <c r="AMK219" s="856"/>
      <c r="AML219" s="856"/>
      <c r="AMM219" s="856"/>
      <c r="AMN219" s="856"/>
      <c r="AMO219" s="856"/>
      <c r="AMP219" s="856"/>
      <c r="AMQ219" s="856"/>
      <c r="AMR219" s="856"/>
      <c r="AMS219" s="856"/>
      <c r="AMT219" s="856"/>
      <c r="AMU219" s="856"/>
      <c r="AMV219" s="856"/>
      <c r="AMW219" s="856"/>
      <c r="AMX219" s="856"/>
      <c r="AMY219" s="856"/>
      <c r="AMZ219" s="856"/>
      <c r="ANA219" s="856"/>
      <c r="ANB219" s="856"/>
      <c r="ANC219" s="856"/>
      <c r="AND219" s="856"/>
      <c r="ANE219" s="856"/>
      <c r="ANF219" s="856"/>
      <c r="ANG219" s="856"/>
      <c r="ANH219" s="856"/>
      <c r="ANI219" s="856"/>
      <c r="ANJ219" s="856"/>
      <c r="ANK219" s="856"/>
      <c r="ANL219" s="856"/>
      <c r="ANM219" s="856"/>
      <c r="ANN219" s="856"/>
      <c r="ANO219" s="856"/>
      <c r="ANP219" s="856"/>
      <c r="ANQ219" s="856"/>
      <c r="ANR219" s="856"/>
      <c r="ANS219" s="856"/>
      <c r="ANT219" s="856"/>
      <c r="ANU219" s="856"/>
      <c r="ANV219" s="856"/>
      <c r="ANW219" s="856"/>
      <c r="ANX219" s="856"/>
      <c r="ANY219" s="856"/>
      <c r="ANZ219" s="856"/>
      <c r="AOA219" s="856"/>
      <c r="AOB219" s="856"/>
      <c r="AOC219" s="856"/>
      <c r="AOD219" s="856"/>
      <c r="AOE219" s="856"/>
      <c r="AOF219" s="856"/>
      <c r="AOG219" s="856"/>
      <c r="AOH219" s="856"/>
      <c r="AOI219" s="856"/>
      <c r="AOJ219" s="856"/>
      <c r="AOK219" s="856"/>
      <c r="AOL219" s="856"/>
      <c r="AOM219" s="856"/>
      <c r="AON219" s="856"/>
      <c r="AOO219" s="856"/>
      <c r="AOP219" s="856"/>
      <c r="AOQ219" s="856"/>
      <c r="AOR219" s="856"/>
      <c r="AOS219" s="856"/>
      <c r="AOT219" s="856"/>
      <c r="AOU219" s="856"/>
      <c r="AOV219" s="856"/>
      <c r="AOW219" s="856"/>
      <c r="AOX219" s="856"/>
      <c r="AOY219" s="856"/>
      <c r="AOZ219" s="856"/>
      <c r="APA219" s="856"/>
      <c r="APB219" s="856"/>
      <c r="APC219" s="856"/>
      <c r="APD219" s="856"/>
      <c r="APE219" s="856"/>
      <c r="APF219" s="856"/>
      <c r="APG219" s="856"/>
      <c r="APH219" s="856"/>
      <c r="API219" s="856"/>
      <c r="APJ219" s="856"/>
      <c r="APK219" s="856"/>
      <c r="APL219" s="856"/>
      <c r="APM219" s="856"/>
      <c r="APN219" s="856"/>
      <c r="APO219" s="856"/>
      <c r="APP219" s="856"/>
      <c r="APQ219" s="856"/>
      <c r="APR219" s="856"/>
      <c r="APS219" s="856"/>
      <c r="APT219" s="856"/>
      <c r="APU219" s="856"/>
      <c r="APV219" s="856"/>
      <c r="APW219" s="856"/>
      <c r="APX219" s="856"/>
      <c r="APY219" s="856"/>
      <c r="APZ219" s="856"/>
      <c r="AQA219" s="856"/>
      <c r="AQB219" s="856"/>
      <c r="AQC219" s="856"/>
      <c r="AQD219" s="856"/>
      <c r="AQE219" s="856"/>
      <c r="AQF219" s="856"/>
      <c r="AQG219" s="856"/>
      <c r="AQH219" s="856"/>
      <c r="AQI219" s="856"/>
      <c r="AQJ219" s="856"/>
      <c r="AQK219" s="856"/>
      <c r="AQL219" s="856"/>
      <c r="AQM219" s="856"/>
      <c r="AQN219" s="856"/>
      <c r="AQO219" s="856"/>
      <c r="AQP219" s="856"/>
      <c r="AQQ219" s="856"/>
      <c r="AQR219" s="856"/>
      <c r="AQS219" s="856"/>
      <c r="AQT219" s="856"/>
      <c r="AQU219" s="856"/>
      <c r="AQV219" s="856"/>
      <c r="AQW219" s="856"/>
      <c r="AQX219" s="856"/>
      <c r="AQY219" s="856"/>
      <c r="AQZ219" s="856"/>
      <c r="ARA219" s="856"/>
      <c r="ARB219" s="856"/>
      <c r="ARC219" s="856"/>
      <c r="ARD219" s="856"/>
      <c r="ARE219" s="856"/>
      <c r="ARF219" s="856"/>
      <c r="ARG219" s="856"/>
      <c r="ARH219" s="856"/>
      <c r="ARI219" s="856"/>
      <c r="ARJ219" s="856"/>
      <c r="ARK219" s="856"/>
      <c r="ARL219" s="856"/>
      <c r="ARM219" s="856"/>
      <c r="ARN219" s="856"/>
      <c r="ARO219" s="856"/>
      <c r="ARP219" s="856"/>
      <c r="ARQ219" s="856"/>
      <c r="ARR219" s="856"/>
      <c r="ARS219" s="856"/>
      <c r="ART219" s="856"/>
      <c r="ARU219" s="856"/>
      <c r="ARV219" s="856"/>
      <c r="ARW219" s="856"/>
      <c r="ARX219" s="856"/>
      <c r="ARY219" s="856"/>
      <c r="ARZ219" s="856"/>
      <c r="ASA219" s="856"/>
      <c r="ASB219" s="856"/>
      <c r="ASC219" s="856"/>
      <c r="ASD219" s="856"/>
      <c r="ASE219" s="856"/>
      <c r="ASF219" s="856"/>
      <c r="ASG219" s="856"/>
      <c r="ASH219" s="856"/>
      <c r="ASI219" s="856"/>
      <c r="ASJ219" s="856"/>
      <c r="ASK219" s="856"/>
      <c r="ASL219" s="856"/>
      <c r="ASM219" s="856"/>
      <c r="ASN219" s="856"/>
      <c r="ASO219" s="856"/>
      <c r="ASP219" s="856"/>
      <c r="ASQ219" s="856"/>
      <c r="ASR219" s="856"/>
      <c r="ASS219" s="856"/>
      <c r="AST219" s="856"/>
      <c r="ASU219" s="856"/>
      <c r="ASV219" s="856"/>
      <c r="ASW219" s="856"/>
      <c r="ASX219" s="856"/>
      <c r="ASY219" s="856"/>
      <c r="ASZ219" s="856"/>
      <c r="ATA219" s="856"/>
      <c r="ATB219" s="856"/>
      <c r="ATC219" s="856"/>
      <c r="ATD219" s="856"/>
      <c r="ATE219" s="856"/>
      <c r="ATF219" s="856"/>
      <c r="ATG219" s="856"/>
      <c r="ATH219" s="856"/>
      <c r="ATI219" s="856"/>
      <c r="ATJ219" s="856"/>
      <c r="ATK219" s="856"/>
      <c r="ATL219" s="856"/>
      <c r="ATM219" s="856"/>
      <c r="ATN219" s="856"/>
      <c r="ATO219" s="856"/>
      <c r="ATP219" s="856"/>
      <c r="ATQ219" s="856"/>
      <c r="ATR219" s="856"/>
      <c r="ATS219" s="856"/>
      <c r="ATT219" s="856"/>
      <c r="ATU219" s="856"/>
      <c r="ATV219" s="856"/>
      <c r="ATW219" s="856"/>
      <c r="ATX219" s="856"/>
      <c r="ATY219" s="856"/>
      <c r="ATZ219" s="856"/>
      <c r="AUA219" s="856"/>
      <c r="AUB219" s="856"/>
      <c r="AUC219" s="856"/>
      <c r="AUD219" s="856"/>
      <c r="AUE219" s="856"/>
      <c r="AUF219" s="856"/>
      <c r="AUG219" s="856"/>
      <c r="AUH219" s="856"/>
      <c r="AUI219" s="856"/>
      <c r="AUJ219" s="856"/>
      <c r="AUK219" s="856"/>
      <c r="AUL219" s="856"/>
      <c r="AUM219" s="856"/>
      <c r="AUN219" s="856"/>
      <c r="AUO219" s="856"/>
      <c r="AUP219" s="856"/>
      <c r="AUQ219" s="856"/>
      <c r="AUR219" s="856"/>
      <c r="AUS219" s="856"/>
      <c r="AUT219" s="856"/>
      <c r="AUU219" s="856"/>
      <c r="AUV219" s="856"/>
      <c r="AUW219" s="856"/>
      <c r="AUX219" s="856"/>
      <c r="AUY219" s="856"/>
      <c r="AUZ219" s="856"/>
      <c r="AVA219" s="856"/>
      <c r="AVB219" s="856"/>
      <c r="AVC219" s="856"/>
      <c r="AVD219" s="856"/>
      <c r="AVE219" s="856"/>
      <c r="AVF219" s="856"/>
      <c r="AVG219" s="856"/>
      <c r="AVH219" s="856"/>
      <c r="AVI219" s="856"/>
      <c r="AVJ219" s="856"/>
      <c r="AVK219" s="856"/>
      <c r="AVL219" s="856"/>
      <c r="AVM219" s="856"/>
      <c r="AVN219" s="856"/>
      <c r="AVO219" s="856"/>
      <c r="AVP219" s="856"/>
      <c r="AVQ219" s="856"/>
      <c r="AVR219" s="856"/>
      <c r="AVS219" s="856"/>
      <c r="AVT219" s="856"/>
      <c r="AVU219" s="856"/>
      <c r="AVV219" s="856"/>
      <c r="AVW219" s="856"/>
      <c r="AVX219" s="856"/>
      <c r="AVY219" s="856"/>
      <c r="AVZ219" s="856"/>
      <c r="AWA219" s="856"/>
      <c r="AWB219" s="856"/>
      <c r="AWC219" s="856"/>
      <c r="AWD219" s="856"/>
      <c r="AWE219" s="856"/>
      <c r="AWF219" s="856"/>
      <c r="AWG219" s="856"/>
      <c r="AWH219" s="856"/>
      <c r="AWI219" s="856"/>
      <c r="AWJ219" s="856"/>
      <c r="AWK219" s="856"/>
      <c r="AWL219" s="856"/>
      <c r="AWM219" s="856"/>
      <c r="AWN219" s="856"/>
      <c r="AWO219" s="856"/>
      <c r="AWP219" s="856"/>
      <c r="AWQ219" s="856"/>
      <c r="AWR219" s="856"/>
      <c r="AWS219" s="856"/>
      <c r="AWT219" s="856"/>
      <c r="AWU219" s="856"/>
      <c r="AWV219" s="856"/>
      <c r="AWW219" s="856"/>
      <c r="AWX219" s="856"/>
      <c r="AWY219" s="856"/>
      <c r="AWZ219" s="856"/>
      <c r="AXA219" s="856"/>
      <c r="AXB219" s="856"/>
      <c r="AXC219" s="856"/>
      <c r="AXD219" s="856"/>
      <c r="AXE219" s="856"/>
      <c r="AXF219" s="856"/>
      <c r="AXG219" s="856"/>
      <c r="AXH219" s="856"/>
      <c r="AXI219" s="856"/>
      <c r="AXJ219" s="856"/>
      <c r="AXK219" s="856"/>
      <c r="AXL219" s="856"/>
      <c r="AXM219" s="856"/>
      <c r="AXN219" s="856"/>
      <c r="AXO219" s="856"/>
      <c r="AXP219" s="856"/>
      <c r="AXQ219" s="856"/>
      <c r="AXR219" s="856"/>
      <c r="AXS219" s="856"/>
      <c r="AXT219" s="856"/>
      <c r="AXU219" s="856"/>
      <c r="AXV219" s="856"/>
      <c r="AXW219" s="856"/>
      <c r="AXX219" s="856"/>
      <c r="AXY219" s="856"/>
      <c r="AXZ219" s="856"/>
      <c r="AYA219" s="856"/>
      <c r="AYB219" s="856"/>
      <c r="AYC219" s="856"/>
      <c r="AYD219" s="856"/>
      <c r="AYE219" s="856"/>
      <c r="AYF219" s="856"/>
      <c r="AYG219" s="856"/>
      <c r="AYH219" s="856"/>
      <c r="AYI219" s="856"/>
      <c r="AYJ219" s="856"/>
      <c r="AYK219" s="856"/>
      <c r="AYL219" s="856"/>
      <c r="AYM219" s="856"/>
      <c r="AYN219" s="856"/>
      <c r="AYO219" s="856"/>
      <c r="AYP219" s="856"/>
      <c r="AYQ219" s="856"/>
      <c r="AYR219" s="856"/>
      <c r="AYS219" s="856"/>
      <c r="AYT219" s="856"/>
      <c r="AYU219" s="856"/>
      <c r="AYV219" s="856"/>
      <c r="AYW219" s="856"/>
      <c r="AYX219" s="856"/>
      <c r="AYY219" s="856"/>
      <c r="AYZ219" s="856"/>
      <c r="AZA219" s="856"/>
      <c r="AZB219" s="856"/>
      <c r="AZC219" s="856"/>
      <c r="AZD219" s="856"/>
      <c r="AZE219" s="856"/>
      <c r="AZF219" s="856"/>
      <c r="AZG219" s="856"/>
      <c r="AZH219" s="856"/>
      <c r="AZI219" s="856"/>
      <c r="AZJ219" s="856"/>
      <c r="AZK219" s="856"/>
      <c r="AZL219" s="856"/>
      <c r="AZM219" s="856"/>
      <c r="AZN219" s="856"/>
      <c r="AZO219" s="856"/>
      <c r="AZP219" s="856"/>
      <c r="AZQ219" s="856"/>
      <c r="AZR219" s="856"/>
      <c r="AZS219" s="856"/>
      <c r="AZT219" s="856"/>
      <c r="AZU219" s="856"/>
      <c r="AZV219" s="856"/>
      <c r="AZW219" s="856"/>
      <c r="AZX219" s="856"/>
      <c r="AZY219" s="856"/>
      <c r="AZZ219" s="856"/>
      <c r="BAA219" s="856"/>
      <c r="BAB219" s="856"/>
      <c r="BAC219" s="856"/>
      <c r="BAD219" s="856"/>
      <c r="BAE219" s="856"/>
      <c r="BAF219" s="856"/>
      <c r="BAG219" s="856"/>
      <c r="BAH219" s="856"/>
      <c r="BAI219" s="856"/>
      <c r="BAJ219" s="856"/>
      <c r="BAK219" s="856"/>
      <c r="BAL219" s="856"/>
      <c r="BAM219" s="856"/>
      <c r="BAN219" s="856"/>
      <c r="BAO219" s="856"/>
      <c r="BAP219" s="856"/>
      <c r="BAQ219" s="856"/>
      <c r="BAR219" s="856"/>
      <c r="BAS219" s="856"/>
      <c r="BAT219" s="856"/>
      <c r="BAU219" s="856"/>
      <c r="BAV219" s="856"/>
      <c r="BAW219" s="856"/>
      <c r="BAX219" s="856"/>
      <c r="BAY219" s="856"/>
      <c r="BAZ219" s="856"/>
      <c r="BBA219" s="856"/>
      <c r="BBB219" s="856"/>
      <c r="BBC219" s="856"/>
      <c r="BBD219" s="856"/>
      <c r="BBE219" s="856"/>
      <c r="BBF219" s="856"/>
      <c r="BBG219" s="856"/>
      <c r="BBH219" s="856"/>
      <c r="BBI219" s="856"/>
      <c r="BBJ219" s="856"/>
      <c r="BBK219" s="856"/>
      <c r="BBL219" s="856"/>
      <c r="BBM219" s="856"/>
      <c r="BBN219" s="856"/>
      <c r="BBO219" s="856"/>
      <c r="BBP219" s="856"/>
      <c r="BBQ219" s="856"/>
      <c r="BBR219" s="856"/>
      <c r="BBS219" s="856"/>
      <c r="BBT219" s="856"/>
      <c r="BBU219" s="856"/>
      <c r="BBV219" s="856"/>
      <c r="BBW219" s="856"/>
      <c r="BBX219" s="856"/>
      <c r="BBY219" s="856"/>
      <c r="BBZ219" s="856"/>
      <c r="BCA219" s="856"/>
      <c r="BCB219" s="856"/>
      <c r="BCC219" s="856"/>
      <c r="BCD219" s="856"/>
      <c r="BCE219" s="856"/>
      <c r="BCF219" s="856"/>
      <c r="BCG219" s="856"/>
      <c r="BCH219" s="856"/>
      <c r="BCI219" s="856"/>
      <c r="BCJ219" s="856"/>
      <c r="BCK219" s="856"/>
      <c r="BCL219" s="856"/>
      <c r="BCM219" s="856"/>
      <c r="BCN219" s="856"/>
      <c r="BCO219" s="856"/>
      <c r="BCP219" s="856"/>
      <c r="BCQ219" s="856"/>
      <c r="BCR219" s="856"/>
      <c r="BCS219" s="856"/>
      <c r="BCT219" s="856"/>
      <c r="BCU219" s="856"/>
      <c r="BCV219" s="856"/>
      <c r="BCW219" s="856"/>
      <c r="BCX219" s="856"/>
      <c r="BCY219" s="856"/>
      <c r="BCZ219" s="856"/>
      <c r="BDA219" s="856"/>
      <c r="BDB219" s="856"/>
      <c r="BDC219" s="856"/>
      <c r="BDD219" s="856"/>
      <c r="BDE219" s="856"/>
      <c r="BDF219" s="856"/>
      <c r="BDG219" s="856"/>
      <c r="BDH219" s="856"/>
      <c r="BDI219" s="856"/>
      <c r="BDJ219" s="856"/>
      <c r="BDK219" s="856"/>
      <c r="BDL219" s="856"/>
      <c r="BDM219" s="856"/>
      <c r="BDN219" s="856"/>
      <c r="BDO219" s="856"/>
      <c r="BDP219" s="856"/>
      <c r="BDQ219" s="856"/>
      <c r="BDR219" s="856"/>
      <c r="BDS219" s="856"/>
      <c r="BDT219" s="856"/>
      <c r="BDU219" s="856"/>
      <c r="BDV219" s="856"/>
      <c r="BDW219" s="856"/>
      <c r="BDX219" s="856"/>
      <c r="BDY219" s="856"/>
      <c r="BDZ219" s="856"/>
      <c r="BEA219" s="856"/>
      <c r="BEB219" s="856"/>
      <c r="BEC219" s="856"/>
      <c r="BED219" s="856"/>
      <c r="BEE219" s="856"/>
      <c r="BEF219" s="856"/>
      <c r="BEG219" s="856"/>
      <c r="BEH219" s="856"/>
      <c r="BEI219" s="856"/>
      <c r="BEJ219" s="856"/>
      <c r="BEK219" s="856"/>
      <c r="BEL219" s="856"/>
      <c r="BEM219" s="856"/>
      <c r="BEN219" s="856"/>
      <c r="BEO219" s="856"/>
      <c r="BEP219" s="856"/>
      <c r="BEQ219" s="856"/>
      <c r="BER219" s="856"/>
      <c r="BES219" s="856"/>
      <c r="BET219" s="856"/>
      <c r="BEU219" s="856"/>
      <c r="BEV219" s="856"/>
      <c r="BEW219" s="856"/>
      <c r="BEX219" s="856"/>
      <c r="BEY219" s="856"/>
      <c r="BEZ219" s="856"/>
      <c r="BFA219" s="856"/>
      <c r="BFB219" s="856"/>
      <c r="BFC219" s="856"/>
      <c r="BFD219" s="856"/>
      <c r="BFE219" s="856"/>
      <c r="BFF219" s="856"/>
      <c r="BFG219" s="856"/>
      <c r="BFH219" s="856"/>
      <c r="BFI219" s="856"/>
      <c r="BFJ219" s="856"/>
      <c r="BFK219" s="856"/>
      <c r="BFL219" s="856"/>
      <c r="BFM219" s="856"/>
      <c r="BFN219" s="856"/>
      <c r="BFO219" s="856"/>
      <c r="BFP219" s="856"/>
      <c r="BFQ219" s="856"/>
      <c r="BFR219" s="856"/>
      <c r="BFS219" s="856"/>
      <c r="BFT219" s="856"/>
      <c r="BFU219" s="856"/>
      <c r="BFV219" s="856"/>
      <c r="BFW219" s="856"/>
      <c r="BFX219" s="856"/>
      <c r="BFY219" s="856"/>
      <c r="BFZ219" s="856"/>
      <c r="BGA219" s="856"/>
      <c r="BGB219" s="856"/>
      <c r="BGC219" s="856"/>
      <c r="BGD219" s="856"/>
      <c r="BGE219" s="856"/>
      <c r="BGF219" s="856"/>
      <c r="BGG219" s="856"/>
      <c r="BGH219" s="856"/>
      <c r="BGI219" s="856"/>
      <c r="BGJ219" s="856"/>
      <c r="BGK219" s="856"/>
      <c r="BGL219" s="856"/>
      <c r="BGM219" s="856"/>
      <c r="BGN219" s="856"/>
      <c r="BGO219" s="856"/>
      <c r="BGP219" s="856"/>
      <c r="BGQ219" s="856"/>
      <c r="BGR219" s="856"/>
      <c r="BGS219" s="856"/>
      <c r="BGT219" s="856"/>
      <c r="BGU219" s="856"/>
      <c r="BGV219" s="856"/>
      <c r="BGW219" s="856"/>
      <c r="BGX219" s="856"/>
      <c r="BGY219" s="856"/>
      <c r="BGZ219" s="856"/>
      <c r="BHA219" s="856"/>
      <c r="BHB219" s="856"/>
      <c r="BHC219" s="856"/>
      <c r="BHD219" s="856"/>
      <c r="BHE219" s="856"/>
      <c r="BHF219" s="856"/>
      <c r="BHG219" s="856"/>
      <c r="BHH219" s="856"/>
      <c r="BHI219" s="856"/>
      <c r="BHJ219" s="856"/>
      <c r="BHK219" s="856"/>
      <c r="BHL219" s="856"/>
      <c r="BHM219" s="856"/>
      <c r="BHN219" s="856"/>
      <c r="BHO219" s="856"/>
      <c r="BHP219" s="856"/>
      <c r="BHQ219" s="856"/>
      <c r="BHR219" s="856"/>
      <c r="BHS219" s="856"/>
      <c r="BHT219" s="856"/>
      <c r="BHU219" s="856"/>
      <c r="BHV219" s="856"/>
      <c r="BHW219" s="856"/>
      <c r="BHX219" s="856"/>
      <c r="BHY219" s="856"/>
      <c r="BHZ219" s="856"/>
      <c r="BIA219" s="856"/>
      <c r="BIB219" s="856"/>
      <c r="BIC219" s="856"/>
      <c r="BID219" s="856"/>
      <c r="BIE219" s="856"/>
      <c r="BIF219" s="856"/>
      <c r="BIG219" s="856"/>
      <c r="BIH219" s="856"/>
      <c r="BII219" s="856"/>
      <c r="BIJ219" s="856"/>
      <c r="BIK219" s="856"/>
      <c r="BIL219" s="856"/>
      <c r="BIM219" s="856"/>
      <c r="BIN219" s="856"/>
      <c r="BIO219" s="856"/>
      <c r="BIP219" s="856"/>
      <c r="BIQ219" s="856"/>
      <c r="BIR219" s="856"/>
      <c r="BIS219" s="856"/>
      <c r="BIT219" s="856"/>
      <c r="BIU219" s="856"/>
      <c r="BIV219" s="856"/>
      <c r="BIW219" s="856"/>
      <c r="BIX219" s="856"/>
      <c r="BIY219" s="856"/>
      <c r="BIZ219" s="856"/>
      <c r="BJA219" s="856"/>
      <c r="BJB219" s="856"/>
      <c r="BJC219" s="856"/>
      <c r="BJD219" s="856"/>
      <c r="BJE219" s="856"/>
      <c r="BJF219" s="856"/>
      <c r="BJG219" s="856"/>
      <c r="BJH219" s="856"/>
      <c r="BJI219" s="856"/>
      <c r="BJJ219" s="856"/>
      <c r="BJK219" s="856"/>
      <c r="BJL219" s="856"/>
      <c r="BJM219" s="856"/>
      <c r="BJN219" s="856"/>
      <c r="BJO219" s="856"/>
      <c r="BJP219" s="856"/>
      <c r="BJQ219" s="856"/>
      <c r="BJR219" s="856"/>
      <c r="BJS219" s="856"/>
      <c r="BJT219" s="856"/>
      <c r="BJU219" s="856"/>
      <c r="BJV219" s="856"/>
      <c r="BJW219" s="856"/>
      <c r="BJX219" s="856"/>
      <c r="BJY219" s="856"/>
      <c r="BJZ219" s="856"/>
      <c r="BKA219" s="856"/>
      <c r="BKB219" s="856"/>
      <c r="BKC219" s="856"/>
      <c r="BKD219" s="856"/>
      <c r="BKE219" s="856"/>
      <c r="BKF219" s="856"/>
      <c r="BKG219" s="856"/>
      <c r="BKH219" s="856"/>
      <c r="BKI219" s="856"/>
      <c r="BKJ219" s="856"/>
      <c r="BKK219" s="856"/>
      <c r="BKL219" s="856"/>
      <c r="BKM219" s="856"/>
      <c r="BKN219" s="856"/>
      <c r="BKO219" s="856"/>
      <c r="BKP219" s="856"/>
      <c r="BKQ219" s="856"/>
      <c r="BKR219" s="856"/>
      <c r="BKS219" s="856"/>
      <c r="BKT219" s="856"/>
      <c r="BKU219" s="856"/>
      <c r="BKV219" s="856"/>
      <c r="BKW219" s="856"/>
      <c r="BKX219" s="856"/>
      <c r="BKY219" s="856"/>
      <c r="BKZ219" s="856"/>
      <c r="BLA219" s="856"/>
      <c r="BLB219" s="856"/>
      <c r="BLC219" s="856"/>
      <c r="BLD219" s="856"/>
      <c r="BLE219" s="856"/>
      <c r="BLF219" s="856"/>
      <c r="BLG219" s="856"/>
      <c r="BLH219" s="856"/>
      <c r="BLI219" s="856"/>
      <c r="BLJ219" s="856"/>
      <c r="BLK219" s="856"/>
      <c r="BLL219" s="856"/>
      <c r="BLM219" s="856"/>
      <c r="BLN219" s="856"/>
      <c r="BLO219" s="856"/>
      <c r="BLP219" s="856"/>
      <c r="BLQ219" s="856"/>
      <c r="BLR219" s="856"/>
      <c r="BLS219" s="856"/>
      <c r="BLT219" s="856"/>
      <c r="BLU219" s="856"/>
      <c r="BLV219" s="856"/>
      <c r="BLW219" s="856"/>
      <c r="BLX219" s="856"/>
      <c r="BLY219" s="856"/>
      <c r="BLZ219" s="856"/>
      <c r="BMA219" s="856"/>
      <c r="BMB219" s="856"/>
      <c r="BMC219" s="856"/>
      <c r="BMD219" s="856"/>
      <c r="BME219" s="856"/>
      <c r="BMF219" s="856"/>
      <c r="BMG219" s="856"/>
      <c r="BMH219" s="856"/>
      <c r="BMI219" s="856"/>
      <c r="BMJ219" s="856"/>
      <c r="BMK219" s="856"/>
      <c r="BML219" s="856"/>
      <c r="BMM219" s="856"/>
      <c r="BMN219" s="856"/>
      <c r="BMO219" s="856"/>
      <c r="BMP219" s="856"/>
      <c r="BMQ219" s="856"/>
      <c r="BMR219" s="856"/>
      <c r="BMS219" s="856"/>
      <c r="BMT219" s="856"/>
      <c r="BMU219" s="856"/>
      <c r="BMV219" s="856"/>
      <c r="BMW219" s="856"/>
      <c r="BMX219" s="856"/>
      <c r="BMY219" s="856"/>
      <c r="BMZ219" s="856"/>
      <c r="BNA219" s="856"/>
      <c r="BNB219" s="856"/>
      <c r="BNC219" s="856"/>
      <c r="BND219" s="856"/>
      <c r="BNE219" s="856"/>
      <c r="BNF219" s="856"/>
      <c r="BNG219" s="856"/>
      <c r="BNH219" s="856"/>
      <c r="BNI219" s="856"/>
      <c r="BNJ219" s="856"/>
      <c r="BNK219" s="856"/>
      <c r="BNL219" s="856"/>
      <c r="BNM219" s="856"/>
      <c r="BNN219" s="856"/>
      <c r="BNO219" s="856"/>
      <c r="BNP219" s="856"/>
      <c r="BNQ219" s="856"/>
      <c r="BNR219" s="856"/>
      <c r="BNS219" s="856"/>
      <c r="BNT219" s="856"/>
      <c r="BNU219" s="856"/>
      <c r="BNV219" s="856"/>
      <c r="BNW219" s="856"/>
      <c r="BNX219" s="856"/>
      <c r="BNY219" s="856"/>
      <c r="BNZ219" s="856"/>
      <c r="BOA219" s="856"/>
      <c r="BOB219" s="856"/>
      <c r="BOC219" s="856"/>
      <c r="BOD219" s="856"/>
      <c r="BOE219" s="856"/>
      <c r="BOF219" s="856"/>
      <c r="BOG219" s="856"/>
      <c r="BOH219" s="856"/>
      <c r="BOI219" s="856"/>
      <c r="BOJ219" s="856"/>
      <c r="BOK219" s="856"/>
      <c r="BOL219" s="856"/>
      <c r="BOM219" s="856"/>
      <c r="BON219" s="856"/>
      <c r="BOO219" s="856"/>
      <c r="BOP219" s="856"/>
      <c r="BOQ219" s="856"/>
      <c r="BOR219" s="856"/>
      <c r="BOS219" s="856"/>
      <c r="BOT219" s="856"/>
      <c r="BOU219" s="856"/>
      <c r="BOV219" s="856"/>
      <c r="BOW219" s="856"/>
      <c r="BOX219" s="856"/>
      <c r="BOY219" s="856"/>
      <c r="BOZ219" s="856"/>
      <c r="BPA219" s="856"/>
      <c r="BPB219" s="856"/>
      <c r="BPC219" s="856"/>
      <c r="BPD219" s="856"/>
      <c r="BPE219" s="856"/>
      <c r="BPF219" s="856"/>
      <c r="BPG219" s="856"/>
      <c r="BPH219" s="856"/>
      <c r="BPI219" s="856"/>
      <c r="BPJ219" s="856"/>
      <c r="BPK219" s="856"/>
      <c r="BPL219" s="856"/>
      <c r="BPM219" s="856"/>
      <c r="BPN219" s="856"/>
      <c r="BPO219" s="856"/>
      <c r="BPP219" s="856"/>
      <c r="BPQ219" s="856"/>
      <c r="BPR219" s="856"/>
      <c r="BPS219" s="856"/>
      <c r="BPT219" s="856"/>
      <c r="BPU219" s="856"/>
      <c r="BPV219" s="856"/>
      <c r="BPW219" s="856"/>
      <c r="BPX219" s="856"/>
      <c r="BPY219" s="856"/>
      <c r="BPZ219" s="856"/>
      <c r="BQA219" s="856"/>
      <c r="BQB219" s="856"/>
      <c r="BQC219" s="856"/>
      <c r="BQD219" s="856"/>
      <c r="BQE219" s="856"/>
      <c r="BQF219" s="856"/>
      <c r="BQG219" s="856"/>
      <c r="BQH219" s="856"/>
      <c r="BQI219" s="856"/>
      <c r="BQJ219" s="856"/>
      <c r="BQK219" s="856"/>
      <c r="BQL219" s="856"/>
      <c r="BQM219" s="856"/>
      <c r="BQN219" s="856"/>
      <c r="BQO219" s="856"/>
      <c r="BQP219" s="856"/>
      <c r="BQQ219" s="856"/>
      <c r="BQR219" s="856"/>
      <c r="BQS219" s="856"/>
      <c r="BQT219" s="856"/>
      <c r="BQU219" s="856"/>
      <c r="BQV219" s="856"/>
      <c r="BQW219" s="856"/>
      <c r="BQX219" s="856"/>
      <c r="BQY219" s="856"/>
      <c r="BQZ219" s="856"/>
      <c r="BRA219" s="856"/>
      <c r="BRB219" s="856"/>
      <c r="BRC219" s="856"/>
      <c r="BRD219" s="856"/>
      <c r="BRE219" s="856"/>
      <c r="BRF219" s="856"/>
      <c r="BRG219" s="856"/>
      <c r="BRH219" s="856"/>
      <c r="BRI219" s="856"/>
      <c r="BRJ219" s="856"/>
      <c r="BRK219" s="856"/>
      <c r="BRL219" s="856"/>
      <c r="BRM219" s="856"/>
      <c r="BRN219" s="856"/>
      <c r="BRO219" s="856"/>
      <c r="BRP219" s="856"/>
      <c r="BRQ219" s="856"/>
      <c r="BRR219" s="856"/>
      <c r="BRS219" s="856"/>
      <c r="BRT219" s="856"/>
      <c r="BRU219" s="856"/>
      <c r="BRV219" s="856"/>
      <c r="BRW219" s="856"/>
      <c r="BRX219" s="856"/>
      <c r="BRY219" s="856"/>
      <c r="BRZ219" s="856"/>
      <c r="BSA219" s="856"/>
      <c r="BSB219" s="856"/>
      <c r="BSC219" s="856"/>
      <c r="BSD219" s="856"/>
      <c r="BSE219" s="856"/>
      <c r="BSF219" s="856"/>
      <c r="BSG219" s="856"/>
      <c r="BSH219" s="856"/>
      <c r="BSI219" s="856"/>
      <c r="BSJ219" s="856"/>
      <c r="BSK219" s="856"/>
      <c r="BSL219" s="856"/>
      <c r="BSM219" s="856"/>
      <c r="BSN219" s="856"/>
      <c r="BSO219" s="856"/>
      <c r="BSP219" s="856"/>
      <c r="BSQ219" s="856"/>
      <c r="BSR219" s="856"/>
      <c r="BSS219" s="856"/>
      <c r="BST219" s="856"/>
      <c r="BSU219" s="856"/>
      <c r="BSV219" s="856"/>
      <c r="BSW219" s="856"/>
      <c r="BSX219" s="856"/>
      <c r="BSY219" s="856"/>
      <c r="BSZ219" s="856"/>
      <c r="BTA219" s="856"/>
      <c r="BTB219" s="856"/>
      <c r="BTC219" s="856"/>
      <c r="BTD219" s="856"/>
      <c r="BTE219" s="856"/>
      <c r="BTF219" s="856"/>
      <c r="BTG219" s="856"/>
      <c r="BTH219" s="856"/>
      <c r="BTI219" s="856"/>
      <c r="BTJ219" s="856"/>
      <c r="BTK219" s="856"/>
      <c r="BTL219" s="856"/>
      <c r="BTM219" s="856"/>
      <c r="BTN219" s="856"/>
      <c r="BTO219" s="856"/>
      <c r="BTP219" s="856"/>
      <c r="BTQ219" s="856"/>
      <c r="BTR219" s="856"/>
      <c r="BTS219" s="856"/>
      <c r="BTT219" s="856"/>
      <c r="BTU219" s="856"/>
      <c r="BTV219" s="856"/>
      <c r="BTW219" s="856"/>
      <c r="BTX219" s="856"/>
      <c r="BTY219" s="856"/>
      <c r="BTZ219" s="856"/>
      <c r="BUA219" s="856"/>
      <c r="BUB219" s="856"/>
      <c r="BUC219" s="856"/>
      <c r="BUD219" s="856"/>
      <c r="BUE219" s="856"/>
      <c r="BUF219" s="856"/>
      <c r="BUG219" s="856"/>
      <c r="BUH219" s="856"/>
      <c r="BUI219" s="856"/>
      <c r="BUJ219" s="856"/>
      <c r="BUK219" s="856"/>
      <c r="BUL219" s="856"/>
      <c r="BUM219" s="856"/>
      <c r="BUN219" s="856"/>
      <c r="BUO219" s="856"/>
      <c r="BUP219" s="856"/>
      <c r="BUQ219" s="856"/>
      <c r="BUR219" s="856"/>
      <c r="BUS219" s="856"/>
      <c r="BUT219" s="856"/>
      <c r="BUU219" s="856"/>
      <c r="BUV219" s="856"/>
      <c r="BUW219" s="856"/>
      <c r="BUX219" s="856"/>
      <c r="BUY219" s="856"/>
      <c r="BUZ219" s="856"/>
      <c r="BVA219" s="856"/>
      <c r="BVB219" s="856"/>
      <c r="BVC219" s="856"/>
      <c r="BVD219" s="856"/>
      <c r="BVE219" s="856"/>
      <c r="BVF219" s="856"/>
      <c r="BVG219" s="856"/>
      <c r="BVH219" s="856"/>
      <c r="BVI219" s="856"/>
      <c r="BVJ219" s="856"/>
      <c r="BVK219" s="856"/>
      <c r="BVL219" s="856"/>
      <c r="BVM219" s="856"/>
      <c r="BVN219" s="856"/>
      <c r="BVO219" s="856"/>
      <c r="BVP219" s="856"/>
      <c r="BVQ219" s="856"/>
      <c r="BVR219" s="856"/>
      <c r="BVS219" s="856"/>
      <c r="BVT219" s="856"/>
      <c r="BVU219" s="856"/>
      <c r="BVV219" s="856"/>
      <c r="BVW219" s="856"/>
      <c r="BVX219" s="856"/>
      <c r="BVY219" s="856"/>
      <c r="BVZ219" s="856"/>
      <c r="BWA219" s="856"/>
      <c r="BWB219" s="856"/>
      <c r="BWC219" s="856"/>
      <c r="BWD219" s="856"/>
      <c r="BWE219" s="856"/>
      <c r="BWF219" s="856"/>
      <c r="BWG219" s="856"/>
      <c r="BWH219" s="856"/>
      <c r="BWI219" s="856"/>
      <c r="BWJ219" s="856"/>
      <c r="BWK219" s="856"/>
      <c r="BWL219" s="856"/>
      <c r="BWM219" s="856"/>
      <c r="BWN219" s="856"/>
      <c r="BWO219" s="856"/>
      <c r="BWP219" s="856"/>
      <c r="BWQ219" s="856"/>
      <c r="BWR219" s="856"/>
      <c r="BWS219" s="856"/>
      <c r="BWT219" s="856"/>
      <c r="BWU219" s="856"/>
      <c r="BWV219" s="856"/>
      <c r="BWW219" s="856"/>
      <c r="BWX219" s="856"/>
      <c r="BWY219" s="856"/>
      <c r="BWZ219" s="856"/>
      <c r="BXA219" s="856"/>
      <c r="BXB219" s="856"/>
      <c r="BXC219" s="856"/>
      <c r="BXD219" s="856"/>
      <c r="BXE219" s="856"/>
      <c r="BXF219" s="856"/>
      <c r="BXG219" s="856"/>
      <c r="BXH219" s="856"/>
      <c r="BXI219" s="856"/>
      <c r="BXJ219" s="856"/>
      <c r="BXK219" s="856"/>
      <c r="BXL219" s="856"/>
      <c r="BXM219" s="856"/>
      <c r="BXN219" s="856"/>
      <c r="BXO219" s="856"/>
      <c r="BXP219" s="856"/>
      <c r="BXQ219" s="856"/>
      <c r="BXR219" s="856"/>
      <c r="BXS219" s="856"/>
      <c r="BXT219" s="856"/>
      <c r="BXU219" s="856"/>
      <c r="BXV219" s="856"/>
      <c r="BXW219" s="856"/>
      <c r="BXX219" s="856"/>
      <c r="BXY219" s="856"/>
      <c r="BXZ219" s="856"/>
      <c r="BYA219" s="856"/>
      <c r="BYB219" s="856"/>
      <c r="BYC219" s="856"/>
      <c r="BYD219" s="856"/>
      <c r="BYE219" s="856"/>
      <c r="BYF219" s="856"/>
      <c r="BYG219" s="856"/>
      <c r="BYH219" s="856"/>
      <c r="BYI219" s="856"/>
      <c r="BYJ219" s="856"/>
      <c r="BYK219" s="856"/>
      <c r="BYL219" s="856"/>
      <c r="BYM219" s="856"/>
      <c r="BYN219" s="856"/>
      <c r="BYO219" s="856"/>
      <c r="BYP219" s="856"/>
      <c r="BYQ219" s="856"/>
      <c r="BYR219" s="856"/>
      <c r="BYS219" s="856"/>
      <c r="BYT219" s="856"/>
      <c r="BYU219" s="856"/>
      <c r="BYV219" s="856"/>
      <c r="BYW219" s="856"/>
      <c r="BYX219" s="856"/>
      <c r="BYY219" s="856"/>
      <c r="BYZ219" s="856"/>
      <c r="BZA219" s="856"/>
      <c r="BZB219" s="856"/>
      <c r="BZC219" s="856"/>
      <c r="BZD219" s="856"/>
      <c r="BZE219" s="856"/>
      <c r="BZF219" s="856"/>
      <c r="BZG219" s="856"/>
      <c r="BZH219" s="856"/>
      <c r="BZI219" s="856"/>
      <c r="BZJ219" s="856"/>
      <c r="BZK219" s="856"/>
      <c r="BZL219" s="856"/>
      <c r="BZM219" s="856"/>
      <c r="BZN219" s="856"/>
      <c r="BZO219" s="856"/>
      <c r="BZP219" s="856"/>
      <c r="BZQ219" s="856"/>
      <c r="BZR219" s="856"/>
      <c r="BZS219" s="856"/>
      <c r="BZT219" s="856"/>
      <c r="BZU219" s="856"/>
      <c r="BZV219" s="856"/>
      <c r="BZW219" s="856"/>
      <c r="BZX219" s="856"/>
      <c r="BZY219" s="856"/>
      <c r="BZZ219" s="856"/>
      <c r="CAA219" s="856"/>
      <c r="CAB219" s="856"/>
      <c r="CAC219" s="856"/>
      <c r="CAD219" s="856"/>
      <c r="CAE219" s="856"/>
      <c r="CAF219" s="856"/>
      <c r="CAG219" s="856"/>
      <c r="CAH219" s="856"/>
      <c r="CAI219" s="856"/>
      <c r="CAJ219" s="856"/>
      <c r="CAK219" s="856"/>
      <c r="CAL219" s="856"/>
      <c r="CAM219" s="856"/>
      <c r="CAN219" s="856"/>
      <c r="CAO219" s="856"/>
      <c r="CAP219" s="856"/>
      <c r="CAQ219" s="856"/>
      <c r="CAR219" s="856"/>
      <c r="CAS219" s="856"/>
      <c r="CAT219" s="856"/>
      <c r="CAU219" s="856"/>
      <c r="CAV219" s="856"/>
      <c r="CAW219" s="856"/>
      <c r="CAX219" s="856"/>
      <c r="CAY219" s="856"/>
      <c r="CAZ219" s="856"/>
      <c r="CBA219" s="856"/>
      <c r="CBB219" s="856"/>
      <c r="CBC219" s="856"/>
      <c r="CBD219" s="856"/>
      <c r="CBE219" s="856"/>
      <c r="CBF219" s="856"/>
      <c r="CBG219" s="856"/>
      <c r="CBH219" s="856"/>
      <c r="CBI219" s="856"/>
      <c r="CBJ219" s="856"/>
      <c r="CBK219" s="856"/>
      <c r="CBL219" s="856"/>
      <c r="CBM219" s="856"/>
      <c r="CBN219" s="856"/>
      <c r="CBO219" s="856"/>
      <c r="CBP219" s="856"/>
      <c r="CBQ219" s="856"/>
      <c r="CBR219" s="856"/>
      <c r="CBS219" s="856"/>
      <c r="CBT219" s="856"/>
      <c r="CBU219" s="856"/>
      <c r="CBV219" s="856"/>
      <c r="CBW219" s="856"/>
      <c r="CBX219" s="856"/>
      <c r="CBY219" s="856"/>
      <c r="CBZ219" s="856"/>
      <c r="CCA219" s="856"/>
      <c r="CCB219" s="856"/>
      <c r="CCC219" s="856"/>
      <c r="CCD219" s="856"/>
      <c r="CCE219" s="856"/>
      <c r="CCF219" s="856"/>
      <c r="CCG219" s="856"/>
      <c r="CCH219" s="856"/>
      <c r="CCI219" s="856"/>
      <c r="CCJ219" s="856"/>
      <c r="CCK219" s="856"/>
      <c r="CCL219" s="856"/>
      <c r="CCM219" s="856"/>
      <c r="CCN219" s="856"/>
      <c r="CCO219" s="856"/>
      <c r="CCP219" s="856"/>
      <c r="CCQ219" s="856"/>
      <c r="CCR219" s="856"/>
      <c r="CCS219" s="856"/>
      <c r="CCT219" s="856"/>
      <c r="CCU219" s="856"/>
      <c r="CCV219" s="856"/>
      <c r="CCW219" s="856"/>
      <c r="CCX219" s="856"/>
      <c r="CCY219" s="856"/>
      <c r="CCZ219" s="856"/>
      <c r="CDA219" s="856"/>
      <c r="CDB219" s="856"/>
      <c r="CDC219" s="856"/>
      <c r="CDD219" s="856"/>
      <c r="CDE219" s="856"/>
      <c r="CDF219" s="856"/>
      <c r="CDG219" s="856"/>
      <c r="CDH219" s="856"/>
      <c r="CDI219" s="856"/>
      <c r="CDJ219" s="856"/>
      <c r="CDK219" s="856"/>
      <c r="CDL219" s="856"/>
      <c r="CDM219" s="856"/>
      <c r="CDN219" s="856"/>
      <c r="CDO219" s="856"/>
      <c r="CDP219" s="856"/>
      <c r="CDQ219" s="856"/>
      <c r="CDR219" s="856"/>
      <c r="CDS219" s="856"/>
      <c r="CDT219" s="856"/>
      <c r="CDU219" s="856"/>
      <c r="CDV219" s="856"/>
      <c r="CDW219" s="856"/>
      <c r="CDX219" s="856"/>
      <c r="CDY219" s="856"/>
      <c r="CDZ219" s="856"/>
      <c r="CEA219" s="856"/>
      <c r="CEB219" s="856"/>
      <c r="CEC219" s="856"/>
      <c r="CED219" s="856"/>
      <c r="CEE219" s="856"/>
      <c r="CEF219" s="856"/>
      <c r="CEG219" s="856"/>
      <c r="CEH219" s="856"/>
      <c r="CEI219" s="856"/>
      <c r="CEJ219" s="856"/>
      <c r="CEK219" s="856"/>
      <c r="CEL219" s="856"/>
      <c r="CEM219" s="856"/>
      <c r="CEN219" s="856"/>
      <c r="CEO219" s="856"/>
      <c r="CEP219" s="856"/>
      <c r="CEQ219" s="856"/>
      <c r="CER219" s="856"/>
      <c r="CES219" s="856"/>
      <c r="CET219" s="856"/>
      <c r="CEU219" s="856"/>
      <c r="CEV219" s="856"/>
      <c r="CEW219" s="856"/>
      <c r="CEX219" s="856"/>
      <c r="CEY219" s="856"/>
      <c r="CEZ219" s="856"/>
      <c r="CFA219" s="856"/>
      <c r="CFB219" s="856"/>
      <c r="CFC219" s="856"/>
      <c r="CFD219" s="856"/>
      <c r="CFE219" s="856"/>
      <c r="CFF219" s="856"/>
      <c r="CFG219" s="856"/>
      <c r="CFH219" s="856"/>
      <c r="CFI219" s="856"/>
      <c r="CFJ219" s="856"/>
      <c r="CFK219" s="856"/>
      <c r="CFL219" s="856"/>
      <c r="CFM219" s="856"/>
      <c r="CFN219" s="856"/>
      <c r="CFO219" s="856"/>
      <c r="CFP219" s="856"/>
      <c r="CFQ219" s="856"/>
      <c r="CFR219" s="856"/>
      <c r="CFS219" s="856"/>
      <c r="CFT219" s="856"/>
      <c r="CFU219" s="856"/>
      <c r="CFV219" s="856"/>
      <c r="CFW219" s="856"/>
      <c r="CFX219" s="856"/>
      <c r="CFY219" s="856"/>
      <c r="CFZ219" s="856"/>
      <c r="CGA219" s="856"/>
      <c r="CGB219" s="856"/>
      <c r="CGC219" s="856"/>
      <c r="CGD219" s="856"/>
      <c r="CGE219" s="856"/>
      <c r="CGF219" s="856"/>
      <c r="CGG219" s="856"/>
      <c r="CGH219" s="856"/>
      <c r="CGI219" s="856"/>
      <c r="CGJ219" s="856"/>
      <c r="CGK219" s="856"/>
      <c r="CGL219" s="856"/>
      <c r="CGM219" s="856"/>
      <c r="CGN219" s="856"/>
      <c r="CGO219" s="856"/>
      <c r="CGP219" s="856"/>
      <c r="CGQ219" s="856"/>
      <c r="CGR219" s="856"/>
      <c r="CGS219" s="856"/>
      <c r="CGT219" s="856"/>
      <c r="CGU219" s="856"/>
      <c r="CGV219" s="856"/>
      <c r="CGW219" s="856"/>
      <c r="CGX219" s="856"/>
      <c r="CGY219" s="856"/>
      <c r="CGZ219" s="856"/>
      <c r="CHA219" s="856"/>
      <c r="CHB219" s="856"/>
      <c r="CHC219" s="856"/>
      <c r="CHD219" s="856"/>
      <c r="CHE219" s="856"/>
      <c r="CHF219" s="856"/>
      <c r="CHG219" s="856"/>
      <c r="CHH219" s="856"/>
      <c r="CHI219" s="856"/>
      <c r="CHJ219" s="856"/>
      <c r="CHK219" s="856"/>
      <c r="CHL219" s="856"/>
      <c r="CHM219" s="856"/>
      <c r="CHN219" s="856"/>
      <c r="CHO219" s="856"/>
      <c r="CHP219" s="856"/>
      <c r="CHQ219" s="856"/>
      <c r="CHR219" s="856"/>
      <c r="CHS219" s="856"/>
      <c r="CHT219" s="856"/>
      <c r="CHU219" s="856"/>
      <c r="CHV219" s="856"/>
      <c r="CHW219" s="856"/>
      <c r="CHX219" s="856"/>
      <c r="CHY219" s="856"/>
      <c r="CHZ219" s="856"/>
      <c r="CIA219" s="856"/>
      <c r="CIB219" s="856"/>
      <c r="CIC219" s="856"/>
      <c r="CID219" s="856"/>
      <c r="CIE219" s="856"/>
      <c r="CIF219" s="856"/>
      <c r="CIG219" s="856"/>
      <c r="CIH219" s="856"/>
      <c r="CII219" s="856"/>
      <c r="CIJ219" s="856"/>
      <c r="CIK219" s="856"/>
      <c r="CIL219" s="856"/>
      <c r="CIM219" s="856"/>
      <c r="CIN219" s="856"/>
      <c r="CIO219" s="856"/>
      <c r="CIP219" s="856"/>
      <c r="CIQ219" s="856"/>
      <c r="CIR219" s="856"/>
      <c r="CIS219" s="856"/>
      <c r="CIT219" s="856"/>
      <c r="CIU219" s="856"/>
      <c r="CIV219" s="856"/>
      <c r="CIW219" s="856"/>
      <c r="CIX219" s="856"/>
      <c r="CIY219" s="856"/>
      <c r="CIZ219" s="856"/>
      <c r="CJA219" s="856"/>
      <c r="CJB219" s="856"/>
      <c r="CJC219" s="856"/>
      <c r="CJD219" s="856"/>
      <c r="CJE219" s="856"/>
      <c r="CJF219" s="856"/>
      <c r="CJG219" s="856"/>
      <c r="CJH219" s="856"/>
      <c r="CJI219" s="856"/>
      <c r="CJJ219" s="856"/>
      <c r="CJK219" s="856"/>
      <c r="CJL219" s="856"/>
      <c r="CJM219" s="856"/>
      <c r="CJN219" s="856"/>
      <c r="CJO219" s="856"/>
      <c r="CJP219" s="856"/>
      <c r="CJQ219" s="856"/>
      <c r="CJR219" s="856"/>
      <c r="CJS219" s="856"/>
      <c r="CJT219" s="856"/>
      <c r="CJU219" s="856"/>
      <c r="CJV219" s="856"/>
      <c r="CJW219" s="856"/>
      <c r="CJX219" s="856"/>
      <c r="CJY219" s="856"/>
      <c r="CJZ219" s="856"/>
      <c r="CKA219" s="856"/>
      <c r="CKB219" s="856"/>
      <c r="CKC219" s="856"/>
      <c r="CKD219" s="856"/>
      <c r="CKE219" s="856"/>
      <c r="CKF219" s="856"/>
      <c r="CKG219" s="856"/>
      <c r="CKH219" s="856"/>
      <c r="CKI219" s="856"/>
      <c r="CKJ219" s="856"/>
      <c r="CKK219" s="856"/>
      <c r="CKL219" s="856"/>
      <c r="CKM219" s="856"/>
      <c r="CKN219" s="856"/>
      <c r="CKO219" s="856"/>
      <c r="CKP219" s="856"/>
      <c r="CKQ219" s="856"/>
      <c r="CKR219" s="856"/>
      <c r="CKS219" s="856"/>
      <c r="CKT219" s="856"/>
      <c r="CKU219" s="856"/>
      <c r="CKV219" s="856"/>
      <c r="CKW219" s="856"/>
      <c r="CKX219" s="856"/>
      <c r="CKY219" s="856"/>
      <c r="CKZ219" s="856"/>
      <c r="CLA219" s="856"/>
      <c r="CLB219" s="856"/>
      <c r="CLC219" s="856"/>
      <c r="CLD219" s="856"/>
      <c r="CLE219" s="856"/>
      <c r="CLF219" s="856"/>
      <c r="CLG219" s="856"/>
      <c r="CLH219" s="856"/>
      <c r="CLI219" s="856"/>
      <c r="CLJ219" s="856"/>
      <c r="CLK219" s="856"/>
      <c r="CLL219" s="856"/>
      <c r="CLM219" s="856"/>
      <c r="CLN219" s="856"/>
      <c r="CLO219" s="856"/>
      <c r="CLP219" s="856"/>
      <c r="CLQ219" s="856"/>
      <c r="CLR219" s="856"/>
      <c r="CLS219" s="856"/>
      <c r="CLT219" s="856"/>
      <c r="CLU219" s="856"/>
      <c r="CLV219" s="856"/>
      <c r="CLW219" s="856"/>
      <c r="CLX219" s="856"/>
      <c r="CLY219" s="856"/>
      <c r="CLZ219" s="856"/>
      <c r="CMA219" s="856"/>
      <c r="CMB219" s="856"/>
      <c r="CMC219" s="856"/>
      <c r="CMD219" s="856"/>
      <c r="CME219" s="856"/>
      <c r="CMF219" s="856"/>
      <c r="CMG219" s="856"/>
      <c r="CMH219" s="856"/>
      <c r="CMI219" s="856"/>
      <c r="CMJ219" s="856"/>
      <c r="CMK219" s="856"/>
      <c r="CML219" s="856"/>
      <c r="CMM219" s="856"/>
      <c r="CMN219" s="856"/>
      <c r="CMO219" s="856"/>
      <c r="CMP219" s="856"/>
      <c r="CMQ219" s="856"/>
      <c r="CMR219" s="856"/>
      <c r="CMS219" s="856"/>
      <c r="CMT219" s="856"/>
      <c r="CMU219" s="856"/>
      <c r="CMV219" s="856"/>
      <c r="CMW219" s="856"/>
      <c r="CMX219" s="856"/>
      <c r="CMY219" s="856"/>
      <c r="CMZ219" s="856"/>
      <c r="CNA219" s="856"/>
      <c r="CNB219" s="856"/>
      <c r="CNC219" s="856"/>
      <c r="CND219" s="856"/>
      <c r="CNE219" s="856"/>
      <c r="CNF219" s="856"/>
      <c r="CNG219" s="856"/>
      <c r="CNH219" s="856"/>
      <c r="CNI219" s="856"/>
      <c r="CNJ219" s="856"/>
      <c r="CNK219" s="856"/>
      <c r="CNL219" s="856"/>
      <c r="CNM219" s="856"/>
      <c r="CNN219" s="856"/>
      <c r="CNO219" s="856"/>
      <c r="CNP219" s="856"/>
      <c r="CNQ219" s="856"/>
      <c r="CNR219" s="856"/>
      <c r="CNS219" s="856"/>
      <c r="CNT219" s="856"/>
      <c r="CNU219" s="856"/>
      <c r="CNV219" s="856"/>
      <c r="CNW219" s="856"/>
      <c r="CNX219" s="856"/>
      <c r="CNY219" s="856"/>
      <c r="CNZ219" s="856"/>
      <c r="COA219" s="856"/>
      <c r="COB219" s="856"/>
      <c r="COC219" s="856"/>
      <c r="COD219" s="856"/>
      <c r="COE219" s="856"/>
      <c r="COF219" s="856"/>
      <c r="COG219" s="856"/>
      <c r="COH219" s="856"/>
      <c r="COI219" s="856"/>
      <c r="COJ219" s="856"/>
      <c r="COK219" s="856"/>
      <c r="COL219" s="856"/>
      <c r="COM219" s="856"/>
      <c r="CON219" s="856"/>
      <c r="COO219" s="856"/>
      <c r="COP219" s="856"/>
      <c r="COQ219" s="856"/>
      <c r="COR219" s="856"/>
      <c r="COS219" s="856"/>
      <c r="COT219" s="856"/>
      <c r="COU219" s="856"/>
      <c r="COV219" s="856"/>
      <c r="COW219" s="856"/>
      <c r="COX219" s="856"/>
      <c r="COY219" s="856"/>
      <c r="COZ219" s="856"/>
      <c r="CPA219" s="856"/>
      <c r="CPB219" s="856"/>
      <c r="CPC219" s="856"/>
      <c r="CPD219" s="856"/>
      <c r="CPE219" s="856"/>
      <c r="CPF219" s="856"/>
      <c r="CPG219" s="856"/>
      <c r="CPH219" s="856"/>
      <c r="CPI219" s="856"/>
      <c r="CPJ219" s="856"/>
      <c r="CPK219" s="856"/>
      <c r="CPL219" s="856"/>
      <c r="CPM219" s="856"/>
      <c r="CPN219" s="856"/>
      <c r="CPO219" s="856"/>
      <c r="CPP219" s="856"/>
      <c r="CPQ219" s="856"/>
      <c r="CPR219" s="856"/>
      <c r="CPS219" s="856"/>
      <c r="CPT219" s="856"/>
      <c r="CPU219" s="856"/>
      <c r="CPV219" s="856"/>
      <c r="CPW219" s="856"/>
      <c r="CPX219" s="856"/>
      <c r="CPY219" s="856"/>
      <c r="CPZ219" s="856"/>
      <c r="CQA219" s="856"/>
      <c r="CQB219" s="856"/>
      <c r="CQC219" s="856"/>
      <c r="CQD219" s="856"/>
      <c r="CQE219" s="856"/>
      <c r="CQF219" s="856"/>
      <c r="CQG219" s="856"/>
      <c r="CQH219" s="856"/>
      <c r="CQI219" s="856"/>
      <c r="CQJ219" s="856"/>
      <c r="CQK219" s="856"/>
      <c r="CQL219" s="856"/>
      <c r="CQM219" s="856"/>
      <c r="CQN219" s="856"/>
      <c r="CQO219" s="856"/>
      <c r="CQP219" s="856"/>
      <c r="CQQ219" s="856"/>
      <c r="CQR219" s="856"/>
      <c r="CQS219" s="856"/>
      <c r="CQT219" s="856"/>
      <c r="CQU219" s="856"/>
      <c r="CQV219" s="856"/>
      <c r="CQW219" s="856"/>
      <c r="CQX219" s="856"/>
      <c r="CQY219" s="856"/>
      <c r="CQZ219" s="856"/>
      <c r="CRA219" s="856"/>
      <c r="CRB219" s="856"/>
      <c r="CRC219" s="856"/>
      <c r="CRD219" s="856"/>
      <c r="CRE219" s="856"/>
      <c r="CRF219" s="856"/>
      <c r="CRG219" s="856"/>
      <c r="CRH219" s="856"/>
      <c r="CRI219" s="856"/>
      <c r="CRJ219" s="856"/>
      <c r="CRK219" s="856"/>
      <c r="CRL219" s="856"/>
      <c r="CRM219" s="856"/>
      <c r="CRN219" s="856"/>
      <c r="CRO219" s="856"/>
      <c r="CRP219" s="856"/>
      <c r="CRQ219" s="856"/>
      <c r="CRR219" s="856"/>
      <c r="CRS219" s="856"/>
      <c r="CRT219" s="856"/>
      <c r="CRU219" s="856"/>
      <c r="CRV219" s="856"/>
      <c r="CRW219" s="856"/>
      <c r="CRX219" s="856"/>
      <c r="CRY219" s="856"/>
      <c r="CRZ219" s="856"/>
      <c r="CSA219" s="856"/>
      <c r="CSB219" s="856"/>
      <c r="CSC219" s="856"/>
      <c r="CSD219" s="856"/>
      <c r="CSE219" s="856"/>
      <c r="CSF219" s="856"/>
      <c r="CSG219" s="856"/>
      <c r="CSH219" s="856"/>
      <c r="CSI219" s="856"/>
      <c r="CSJ219" s="856"/>
      <c r="CSK219" s="856"/>
      <c r="CSL219" s="856"/>
      <c r="CSM219" s="856"/>
      <c r="CSN219" s="856"/>
      <c r="CSO219" s="856"/>
      <c r="CSP219" s="856"/>
      <c r="CSQ219" s="856"/>
      <c r="CSR219" s="856"/>
      <c r="CSS219" s="856"/>
      <c r="CST219" s="856"/>
      <c r="CSU219" s="856"/>
      <c r="CSV219" s="856"/>
      <c r="CSW219" s="856"/>
      <c r="CSX219" s="856"/>
      <c r="CSY219" s="856"/>
      <c r="CSZ219" s="856"/>
      <c r="CTA219" s="856"/>
      <c r="CTB219" s="856"/>
      <c r="CTC219" s="856"/>
      <c r="CTD219" s="856"/>
      <c r="CTE219" s="856"/>
      <c r="CTF219" s="856"/>
      <c r="CTG219" s="856"/>
      <c r="CTH219" s="856"/>
      <c r="CTI219" s="856"/>
      <c r="CTJ219" s="856"/>
      <c r="CTK219" s="856"/>
      <c r="CTL219" s="856"/>
      <c r="CTM219" s="856"/>
      <c r="CTN219" s="856"/>
      <c r="CTO219" s="856"/>
      <c r="CTP219" s="856"/>
      <c r="CTQ219" s="856"/>
      <c r="CTR219" s="856"/>
      <c r="CTS219" s="856"/>
      <c r="CTT219" s="856"/>
      <c r="CTU219" s="856"/>
      <c r="CTV219" s="856"/>
      <c r="CTW219" s="856"/>
      <c r="CTX219" s="856"/>
      <c r="CTY219" s="856"/>
      <c r="CTZ219" s="856"/>
      <c r="CUA219" s="856"/>
      <c r="CUB219" s="856"/>
      <c r="CUC219" s="856"/>
      <c r="CUD219" s="856"/>
      <c r="CUE219" s="856"/>
      <c r="CUF219" s="856"/>
      <c r="CUG219" s="856"/>
      <c r="CUH219" s="856"/>
      <c r="CUI219" s="856"/>
      <c r="CUJ219" s="856"/>
      <c r="CUK219" s="856"/>
      <c r="CUL219" s="856"/>
      <c r="CUM219" s="856"/>
      <c r="CUN219" s="856"/>
      <c r="CUO219" s="856"/>
      <c r="CUP219" s="856"/>
      <c r="CUQ219" s="856"/>
      <c r="CUR219" s="856"/>
      <c r="CUS219" s="856"/>
      <c r="CUT219" s="856"/>
      <c r="CUU219" s="856"/>
      <c r="CUV219" s="856"/>
      <c r="CUW219" s="856"/>
      <c r="CUX219" s="856"/>
      <c r="CUY219" s="856"/>
      <c r="CUZ219" s="856"/>
      <c r="CVA219" s="856"/>
      <c r="CVB219" s="856"/>
      <c r="CVC219" s="856"/>
      <c r="CVD219" s="856"/>
      <c r="CVE219" s="856"/>
      <c r="CVF219" s="856"/>
      <c r="CVG219" s="856"/>
      <c r="CVH219" s="856"/>
      <c r="CVI219" s="856"/>
      <c r="CVJ219" s="856"/>
      <c r="CVK219" s="856"/>
      <c r="CVL219" s="856"/>
      <c r="CVM219" s="856"/>
      <c r="CVN219" s="856"/>
      <c r="CVO219" s="856"/>
      <c r="CVP219" s="856"/>
      <c r="CVQ219" s="856"/>
      <c r="CVR219" s="856"/>
      <c r="CVS219" s="856"/>
      <c r="CVT219" s="856"/>
      <c r="CVU219" s="856"/>
      <c r="CVV219" s="856"/>
      <c r="CVW219" s="856"/>
      <c r="CVX219" s="856"/>
      <c r="CVY219" s="856"/>
      <c r="CVZ219" s="856"/>
      <c r="CWA219" s="856"/>
      <c r="CWB219" s="856"/>
      <c r="CWC219" s="856"/>
      <c r="CWD219" s="856"/>
      <c r="CWE219" s="856"/>
      <c r="CWF219" s="856"/>
      <c r="CWG219" s="856"/>
      <c r="CWH219" s="856"/>
      <c r="CWI219" s="856"/>
      <c r="CWJ219" s="856"/>
      <c r="CWK219" s="856"/>
      <c r="CWL219" s="856"/>
      <c r="CWM219" s="856"/>
      <c r="CWN219" s="856"/>
      <c r="CWO219" s="856"/>
      <c r="CWP219" s="856"/>
      <c r="CWQ219" s="856"/>
      <c r="CWR219" s="856"/>
      <c r="CWS219" s="856"/>
      <c r="CWT219" s="856"/>
      <c r="CWU219" s="856"/>
      <c r="CWV219" s="856"/>
      <c r="CWW219" s="856"/>
      <c r="CWX219" s="856"/>
      <c r="CWY219" s="856"/>
      <c r="CWZ219" s="856"/>
      <c r="CXA219" s="856"/>
      <c r="CXB219" s="856"/>
      <c r="CXC219" s="856"/>
      <c r="CXD219" s="856"/>
      <c r="CXE219" s="856"/>
      <c r="CXF219" s="856"/>
      <c r="CXG219" s="856"/>
      <c r="CXH219" s="856"/>
      <c r="CXI219" s="856"/>
      <c r="CXJ219" s="856"/>
      <c r="CXK219" s="856"/>
      <c r="CXL219" s="856"/>
      <c r="CXM219" s="856"/>
      <c r="CXN219" s="856"/>
      <c r="CXO219" s="856"/>
      <c r="CXP219" s="856"/>
      <c r="CXQ219" s="856"/>
      <c r="CXR219" s="856"/>
      <c r="CXS219" s="856"/>
      <c r="CXT219" s="856"/>
      <c r="CXU219" s="856"/>
      <c r="CXV219" s="856"/>
      <c r="CXW219" s="856"/>
      <c r="CXX219" s="856"/>
      <c r="CXY219" s="856"/>
      <c r="CXZ219" s="856"/>
      <c r="CYA219" s="856"/>
      <c r="CYB219" s="856"/>
      <c r="CYC219" s="856"/>
      <c r="CYD219" s="856"/>
      <c r="CYE219" s="856"/>
      <c r="CYF219" s="856"/>
      <c r="CYG219" s="856"/>
      <c r="CYH219" s="856"/>
      <c r="CYI219" s="856"/>
      <c r="CYJ219" s="856"/>
      <c r="CYK219" s="856"/>
      <c r="CYL219" s="856"/>
      <c r="CYM219" s="856"/>
      <c r="CYN219" s="856"/>
      <c r="CYO219" s="856"/>
      <c r="CYP219" s="856"/>
      <c r="CYQ219" s="856"/>
      <c r="CYR219" s="856"/>
      <c r="CYS219" s="856"/>
      <c r="CYT219" s="856"/>
      <c r="CYU219" s="856"/>
      <c r="CYV219" s="856"/>
      <c r="CYW219" s="856"/>
      <c r="CYX219" s="856"/>
      <c r="CYY219" s="856"/>
      <c r="CYZ219" s="856"/>
      <c r="CZA219" s="856"/>
      <c r="CZB219" s="856"/>
      <c r="CZC219" s="856"/>
      <c r="CZD219" s="856"/>
      <c r="CZE219" s="856"/>
      <c r="CZF219" s="856"/>
      <c r="CZG219" s="856"/>
      <c r="CZH219" s="856"/>
      <c r="CZI219" s="856"/>
      <c r="CZJ219" s="856"/>
      <c r="CZK219" s="856"/>
      <c r="CZL219" s="856"/>
      <c r="CZM219" s="856"/>
      <c r="CZN219" s="856"/>
      <c r="CZO219" s="856"/>
      <c r="CZP219" s="856"/>
      <c r="CZQ219" s="856"/>
      <c r="CZR219" s="856"/>
      <c r="CZS219" s="856"/>
      <c r="CZT219" s="856"/>
      <c r="CZU219" s="856"/>
      <c r="CZV219" s="856"/>
      <c r="CZW219" s="856"/>
      <c r="CZX219" s="856"/>
      <c r="CZY219" s="856"/>
      <c r="CZZ219" s="856"/>
      <c r="DAA219" s="856"/>
      <c r="DAB219" s="856"/>
      <c r="DAC219" s="856"/>
      <c r="DAD219" s="856"/>
      <c r="DAE219" s="856"/>
      <c r="DAF219" s="856"/>
      <c r="DAG219" s="856"/>
      <c r="DAH219" s="856"/>
      <c r="DAI219" s="856"/>
      <c r="DAJ219" s="856"/>
      <c r="DAK219" s="856"/>
      <c r="DAL219" s="856"/>
      <c r="DAM219" s="856"/>
      <c r="DAN219" s="856"/>
      <c r="DAO219" s="856"/>
      <c r="DAP219" s="856"/>
      <c r="DAQ219" s="856"/>
      <c r="DAR219" s="856"/>
      <c r="DAS219" s="856"/>
      <c r="DAT219" s="856"/>
      <c r="DAU219" s="856"/>
      <c r="DAV219" s="856"/>
      <c r="DAW219" s="856"/>
      <c r="DAX219" s="856"/>
      <c r="DAY219" s="856"/>
      <c r="DAZ219" s="856"/>
      <c r="DBA219" s="856"/>
      <c r="DBB219" s="856"/>
      <c r="DBC219" s="856"/>
      <c r="DBD219" s="856"/>
      <c r="DBE219" s="856"/>
      <c r="DBF219" s="856"/>
      <c r="DBG219" s="856"/>
      <c r="DBH219" s="856"/>
      <c r="DBI219" s="856"/>
      <c r="DBJ219" s="856"/>
      <c r="DBK219" s="856"/>
      <c r="DBL219" s="856"/>
      <c r="DBM219" s="856"/>
      <c r="DBN219" s="856"/>
      <c r="DBO219" s="856"/>
      <c r="DBP219" s="856"/>
      <c r="DBQ219" s="856"/>
      <c r="DBR219" s="856"/>
      <c r="DBS219" s="856"/>
      <c r="DBT219" s="856"/>
      <c r="DBU219" s="856"/>
      <c r="DBV219" s="856"/>
      <c r="DBW219" s="856"/>
      <c r="DBX219" s="856"/>
      <c r="DBY219" s="856"/>
      <c r="DBZ219" s="856"/>
      <c r="DCA219" s="856"/>
      <c r="DCB219" s="856"/>
      <c r="DCC219" s="856"/>
      <c r="DCD219" s="856"/>
      <c r="DCE219" s="856"/>
      <c r="DCF219" s="856"/>
      <c r="DCG219" s="856"/>
      <c r="DCH219" s="856"/>
      <c r="DCI219" s="856"/>
      <c r="DCJ219" s="856"/>
      <c r="DCK219" s="856"/>
      <c r="DCL219" s="856"/>
      <c r="DCM219" s="856"/>
      <c r="DCN219" s="856"/>
      <c r="DCO219" s="856"/>
      <c r="DCP219" s="856"/>
      <c r="DCQ219" s="856"/>
      <c r="DCR219" s="856"/>
      <c r="DCS219" s="856"/>
      <c r="DCT219" s="856"/>
      <c r="DCU219" s="856"/>
      <c r="DCV219" s="856"/>
      <c r="DCW219" s="856"/>
      <c r="DCX219" s="856"/>
      <c r="DCY219" s="856"/>
      <c r="DCZ219" s="856"/>
      <c r="DDA219" s="856"/>
      <c r="DDB219" s="856"/>
      <c r="DDC219" s="856"/>
      <c r="DDD219" s="856"/>
      <c r="DDE219" s="856"/>
      <c r="DDF219" s="856"/>
      <c r="DDG219" s="856"/>
      <c r="DDH219" s="856"/>
      <c r="DDI219" s="856"/>
      <c r="DDJ219" s="856"/>
      <c r="DDK219" s="856"/>
      <c r="DDL219" s="856"/>
      <c r="DDM219" s="856"/>
      <c r="DDN219" s="856"/>
      <c r="DDO219" s="856"/>
      <c r="DDP219" s="856"/>
      <c r="DDQ219" s="856"/>
      <c r="DDR219" s="856"/>
      <c r="DDS219" s="856"/>
      <c r="DDT219" s="856"/>
      <c r="DDU219" s="856"/>
      <c r="DDV219" s="856"/>
      <c r="DDW219" s="856"/>
      <c r="DDX219" s="856"/>
      <c r="DDY219" s="856"/>
      <c r="DDZ219" s="856"/>
      <c r="DEA219" s="856"/>
      <c r="DEB219" s="856"/>
      <c r="DEC219" s="856"/>
      <c r="DED219" s="856"/>
      <c r="DEE219" s="856"/>
      <c r="DEF219" s="856"/>
      <c r="DEG219" s="856"/>
      <c r="DEH219" s="856"/>
      <c r="DEI219" s="856"/>
      <c r="DEJ219" s="856"/>
      <c r="DEK219" s="856"/>
      <c r="DEL219" s="856"/>
      <c r="DEM219" s="856"/>
      <c r="DEN219" s="856"/>
      <c r="DEO219" s="856"/>
      <c r="DEP219" s="856"/>
      <c r="DEQ219" s="856"/>
      <c r="DER219" s="856"/>
      <c r="DES219" s="856"/>
      <c r="DET219" s="856"/>
      <c r="DEU219" s="856"/>
      <c r="DEV219" s="856"/>
      <c r="DEW219" s="856"/>
      <c r="DEX219" s="856"/>
      <c r="DEY219" s="856"/>
      <c r="DEZ219" s="856"/>
      <c r="DFA219" s="856"/>
      <c r="DFB219" s="856"/>
      <c r="DFC219" s="856"/>
      <c r="DFD219" s="856"/>
      <c r="DFE219" s="856"/>
      <c r="DFF219" s="856"/>
      <c r="DFG219" s="856"/>
      <c r="DFH219" s="856"/>
      <c r="DFI219" s="856"/>
      <c r="DFJ219" s="856"/>
      <c r="DFK219" s="856"/>
      <c r="DFL219" s="856"/>
      <c r="DFM219" s="856"/>
      <c r="DFN219" s="856"/>
      <c r="DFO219" s="856"/>
      <c r="DFP219" s="856"/>
      <c r="DFQ219" s="856"/>
      <c r="DFR219" s="856"/>
      <c r="DFS219" s="856"/>
      <c r="DFT219" s="856"/>
      <c r="DFU219" s="856"/>
      <c r="DFV219" s="856"/>
      <c r="DFW219" s="856"/>
      <c r="DFX219" s="856"/>
      <c r="DFY219" s="856"/>
      <c r="DFZ219" s="856"/>
      <c r="DGA219" s="856"/>
      <c r="DGB219" s="856"/>
      <c r="DGC219" s="856"/>
      <c r="DGD219" s="856"/>
      <c r="DGE219" s="856"/>
      <c r="DGF219" s="856"/>
      <c r="DGG219" s="856"/>
      <c r="DGH219" s="856"/>
      <c r="DGI219" s="856"/>
      <c r="DGJ219" s="856"/>
      <c r="DGK219" s="856"/>
      <c r="DGL219" s="856"/>
      <c r="DGM219" s="856"/>
      <c r="DGN219" s="856"/>
      <c r="DGO219" s="856"/>
      <c r="DGP219" s="856"/>
      <c r="DGQ219" s="856"/>
      <c r="DGR219" s="856"/>
      <c r="DGS219" s="856"/>
      <c r="DGT219" s="856"/>
      <c r="DGU219" s="856"/>
      <c r="DGV219" s="856"/>
      <c r="DGW219" s="856"/>
      <c r="DGX219" s="856"/>
      <c r="DGY219" s="856"/>
      <c r="DGZ219" s="856"/>
      <c r="DHA219" s="856"/>
      <c r="DHB219" s="856"/>
      <c r="DHC219" s="856"/>
      <c r="DHD219" s="856"/>
      <c r="DHE219" s="856"/>
      <c r="DHF219" s="856"/>
      <c r="DHG219" s="856"/>
      <c r="DHH219" s="856"/>
      <c r="DHI219" s="856"/>
      <c r="DHJ219" s="856"/>
      <c r="DHK219" s="856"/>
      <c r="DHL219" s="856"/>
      <c r="DHM219" s="856"/>
      <c r="DHN219" s="856"/>
      <c r="DHO219" s="856"/>
      <c r="DHP219" s="856"/>
      <c r="DHQ219" s="856"/>
      <c r="DHR219" s="856"/>
      <c r="DHS219" s="856"/>
      <c r="DHT219" s="856"/>
      <c r="DHU219" s="856"/>
      <c r="DHV219" s="856"/>
      <c r="DHW219" s="856"/>
      <c r="DHX219" s="856"/>
      <c r="DHY219" s="856"/>
      <c r="DHZ219" s="856"/>
      <c r="DIA219" s="856"/>
      <c r="DIB219" s="856"/>
      <c r="DIC219" s="856"/>
      <c r="DID219" s="856"/>
      <c r="DIE219" s="856"/>
      <c r="DIF219" s="856"/>
      <c r="DIG219" s="856"/>
      <c r="DIH219" s="856"/>
      <c r="DII219" s="856"/>
      <c r="DIJ219" s="856"/>
      <c r="DIK219" s="856"/>
      <c r="DIL219" s="856"/>
      <c r="DIM219" s="856"/>
      <c r="DIN219" s="856"/>
      <c r="DIO219" s="856"/>
      <c r="DIP219" s="856"/>
      <c r="DIQ219" s="856"/>
      <c r="DIR219" s="856"/>
      <c r="DIS219" s="856"/>
      <c r="DIT219" s="856"/>
      <c r="DIU219" s="856"/>
      <c r="DIV219" s="856"/>
      <c r="DIW219" s="856"/>
      <c r="DIX219" s="856"/>
      <c r="DIY219" s="856"/>
      <c r="DIZ219" s="856"/>
      <c r="DJA219" s="856"/>
      <c r="DJB219" s="856"/>
      <c r="DJC219" s="856"/>
      <c r="DJD219" s="856"/>
      <c r="DJE219" s="856"/>
      <c r="DJF219" s="856"/>
      <c r="DJG219" s="856"/>
      <c r="DJH219" s="856"/>
      <c r="DJI219" s="856"/>
      <c r="DJJ219" s="856"/>
      <c r="DJK219" s="856"/>
      <c r="DJL219" s="856"/>
      <c r="DJM219" s="856"/>
      <c r="DJN219" s="856"/>
      <c r="DJO219" s="856"/>
      <c r="DJP219" s="856"/>
      <c r="DJQ219" s="856"/>
      <c r="DJR219" s="856"/>
      <c r="DJS219" s="856"/>
      <c r="DJT219" s="856"/>
      <c r="DJU219" s="856"/>
      <c r="DJV219" s="856"/>
      <c r="DJW219" s="856"/>
      <c r="DJX219" s="856"/>
      <c r="DJY219" s="856"/>
      <c r="DJZ219" s="856"/>
      <c r="DKA219" s="856"/>
      <c r="DKB219" s="856"/>
      <c r="DKC219" s="856"/>
      <c r="DKD219" s="856"/>
      <c r="DKE219" s="856"/>
      <c r="DKF219" s="856"/>
      <c r="DKG219" s="856"/>
      <c r="DKH219" s="856"/>
      <c r="DKI219" s="856"/>
      <c r="DKJ219" s="856"/>
      <c r="DKK219" s="856"/>
      <c r="DKL219" s="856"/>
      <c r="DKM219" s="856"/>
      <c r="DKN219" s="856"/>
      <c r="DKO219" s="856"/>
      <c r="DKP219" s="856"/>
      <c r="DKQ219" s="856"/>
      <c r="DKR219" s="856"/>
      <c r="DKS219" s="856"/>
      <c r="DKT219" s="856"/>
      <c r="DKU219" s="856"/>
      <c r="DKV219" s="856"/>
      <c r="DKW219" s="856"/>
      <c r="DKX219" s="856"/>
      <c r="DKY219" s="856"/>
      <c r="DKZ219" s="856"/>
      <c r="DLA219" s="856"/>
      <c r="DLB219" s="856"/>
      <c r="DLC219" s="856"/>
      <c r="DLD219" s="856"/>
      <c r="DLE219" s="856"/>
      <c r="DLF219" s="856"/>
      <c r="DLG219" s="856"/>
      <c r="DLH219" s="856"/>
      <c r="DLI219" s="856"/>
      <c r="DLJ219" s="856"/>
      <c r="DLK219" s="856"/>
      <c r="DLL219" s="856"/>
      <c r="DLM219" s="856"/>
      <c r="DLN219" s="856"/>
      <c r="DLO219" s="856"/>
      <c r="DLP219" s="856"/>
      <c r="DLQ219" s="856"/>
      <c r="DLR219" s="856"/>
      <c r="DLS219" s="856"/>
      <c r="DLT219" s="856"/>
      <c r="DLU219" s="856"/>
      <c r="DLV219" s="856"/>
      <c r="DLW219" s="856"/>
      <c r="DLX219" s="856"/>
      <c r="DLY219" s="856"/>
      <c r="DLZ219" s="856"/>
      <c r="DMA219" s="856"/>
      <c r="DMB219" s="856"/>
      <c r="DMC219" s="856"/>
      <c r="DMD219" s="856"/>
      <c r="DME219" s="856"/>
      <c r="DMF219" s="856"/>
      <c r="DMG219" s="856"/>
      <c r="DMH219" s="856"/>
      <c r="DMI219" s="856"/>
      <c r="DMJ219" s="856"/>
      <c r="DMK219" s="856"/>
      <c r="DML219" s="856"/>
      <c r="DMM219" s="856"/>
      <c r="DMN219" s="856"/>
      <c r="DMO219" s="856"/>
      <c r="DMP219" s="856"/>
      <c r="DMQ219" s="856"/>
      <c r="DMR219" s="856"/>
      <c r="DMS219" s="856"/>
      <c r="DMT219" s="856"/>
      <c r="DMU219" s="856"/>
      <c r="DMV219" s="856"/>
      <c r="DMW219" s="856"/>
      <c r="DMX219" s="856"/>
      <c r="DMY219" s="856"/>
      <c r="DMZ219" s="856"/>
      <c r="DNA219" s="856"/>
      <c r="DNB219" s="856"/>
      <c r="DNC219" s="856"/>
      <c r="DND219" s="856"/>
      <c r="DNE219" s="856"/>
      <c r="DNF219" s="856"/>
      <c r="DNG219" s="856"/>
      <c r="DNH219" s="856"/>
      <c r="DNI219" s="856"/>
      <c r="DNJ219" s="856"/>
      <c r="DNK219" s="856"/>
      <c r="DNL219" s="856"/>
      <c r="DNM219" s="856"/>
      <c r="DNN219" s="856"/>
      <c r="DNO219" s="856"/>
      <c r="DNP219" s="856"/>
      <c r="DNQ219" s="856"/>
      <c r="DNR219" s="856"/>
      <c r="DNS219" s="856"/>
      <c r="DNT219" s="856"/>
      <c r="DNU219" s="856"/>
      <c r="DNV219" s="856"/>
      <c r="DNW219" s="856"/>
      <c r="DNX219" s="856"/>
      <c r="DNY219" s="856"/>
      <c r="DNZ219" s="856"/>
      <c r="DOA219" s="856"/>
      <c r="DOB219" s="856"/>
      <c r="DOC219" s="856"/>
      <c r="DOD219" s="856"/>
      <c r="DOE219" s="856"/>
      <c r="DOF219" s="856"/>
      <c r="DOG219" s="856"/>
      <c r="DOH219" s="856"/>
      <c r="DOI219" s="856"/>
      <c r="DOJ219" s="856"/>
      <c r="DOK219" s="856"/>
      <c r="DOL219" s="856"/>
      <c r="DOM219" s="856"/>
      <c r="DON219" s="856"/>
      <c r="DOO219" s="856"/>
      <c r="DOP219" s="856"/>
      <c r="DOQ219" s="856"/>
      <c r="DOR219" s="856"/>
      <c r="DOS219" s="856"/>
      <c r="DOT219" s="856"/>
      <c r="DOU219" s="856"/>
      <c r="DOV219" s="856"/>
      <c r="DOW219" s="856"/>
      <c r="DOX219" s="856"/>
      <c r="DOY219" s="856"/>
      <c r="DOZ219" s="856"/>
      <c r="DPA219" s="856"/>
      <c r="DPB219" s="856"/>
      <c r="DPC219" s="856"/>
      <c r="DPD219" s="856"/>
      <c r="DPE219" s="856"/>
      <c r="DPF219" s="856"/>
      <c r="DPG219" s="856"/>
      <c r="DPH219" s="856"/>
      <c r="DPI219" s="856"/>
      <c r="DPJ219" s="856"/>
      <c r="DPK219" s="856"/>
      <c r="DPL219" s="856"/>
      <c r="DPM219" s="856"/>
      <c r="DPN219" s="856"/>
      <c r="DPO219" s="856"/>
      <c r="DPP219" s="856"/>
      <c r="DPQ219" s="856"/>
      <c r="DPR219" s="856"/>
      <c r="DPS219" s="856"/>
      <c r="DPT219" s="856"/>
      <c r="DPU219" s="856"/>
      <c r="DPV219" s="856"/>
      <c r="DPW219" s="856"/>
      <c r="DPX219" s="856"/>
      <c r="DPY219" s="856"/>
      <c r="DPZ219" s="856"/>
      <c r="DQA219" s="856"/>
      <c r="DQB219" s="856"/>
      <c r="DQC219" s="856"/>
      <c r="DQD219" s="856"/>
      <c r="DQE219" s="856"/>
      <c r="DQF219" s="856"/>
      <c r="DQG219" s="856"/>
      <c r="DQH219" s="856"/>
      <c r="DQI219" s="856"/>
      <c r="DQJ219" s="856"/>
      <c r="DQK219" s="856"/>
      <c r="DQL219" s="856"/>
      <c r="DQM219" s="856"/>
      <c r="DQN219" s="856"/>
      <c r="DQO219" s="856"/>
      <c r="DQP219" s="856"/>
      <c r="DQQ219" s="856"/>
      <c r="DQR219" s="856"/>
      <c r="DQS219" s="856"/>
      <c r="DQT219" s="856"/>
      <c r="DQU219" s="856"/>
      <c r="DQV219" s="856"/>
      <c r="DQW219" s="856"/>
      <c r="DQX219" s="856"/>
      <c r="DQY219" s="856"/>
      <c r="DQZ219" s="856"/>
      <c r="DRA219" s="856"/>
      <c r="DRB219" s="856"/>
      <c r="DRC219" s="856"/>
      <c r="DRD219" s="856"/>
      <c r="DRE219" s="856"/>
      <c r="DRF219" s="856"/>
      <c r="DRG219" s="856"/>
      <c r="DRH219" s="856"/>
      <c r="DRI219" s="856"/>
      <c r="DRJ219" s="856"/>
      <c r="DRK219" s="856"/>
      <c r="DRL219" s="856"/>
      <c r="DRM219" s="856"/>
      <c r="DRN219" s="856"/>
      <c r="DRO219" s="856"/>
      <c r="DRP219" s="856"/>
      <c r="DRQ219" s="856"/>
      <c r="DRR219" s="856"/>
      <c r="DRS219" s="856"/>
      <c r="DRT219" s="856"/>
      <c r="DRU219" s="856"/>
      <c r="DRV219" s="856"/>
      <c r="DRW219" s="856"/>
      <c r="DRX219" s="856"/>
      <c r="DRY219" s="856"/>
      <c r="DRZ219" s="856"/>
      <c r="DSA219" s="856"/>
      <c r="DSB219" s="856"/>
      <c r="DSC219" s="856"/>
      <c r="DSD219" s="856"/>
      <c r="DSE219" s="856"/>
      <c r="DSF219" s="856"/>
      <c r="DSG219" s="856"/>
      <c r="DSH219" s="856"/>
      <c r="DSI219" s="856"/>
      <c r="DSJ219" s="856"/>
      <c r="DSK219" s="856"/>
      <c r="DSL219" s="856"/>
      <c r="DSM219" s="856"/>
      <c r="DSN219" s="856"/>
      <c r="DSO219" s="856"/>
      <c r="DSP219" s="856"/>
      <c r="DSQ219" s="856"/>
      <c r="DSR219" s="856"/>
      <c r="DSS219" s="856"/>
      <c r="DST219" s="856"/>
      <c r="DSU219" s="856"/>
      <c r="DSV219" s="856"/>
      <c r="DSW219" s="856"/>
      <c r="DSX219" s="856"/>
      <c r="DSY219" s="856"/>
      <c r="DSZ219" s="856"/>
      <c r="DTA219" s="856"/>
      <c r="DTB219" s="856"/>
      <c r="DTC219" s="856"/>
      <c r="DTD219" s="856"/>
      <c r="DTE219" s="856"/>
      <c r="DTF219" s="856"/>
      <c r="DTG219" s="856"/>
      <c r="DTH219" s="856"/>
      <c r="DTI219" s="856"/>
      <c r="DTJ219" s="856"/>
      <c r="DTK219" s="856"/>
      <c r="DTL219" s="856"/>
      <c r="DTM219" s="856"/>
      <c r="DTN219" s="856"/>
      <c r="DTO219" s="856"/>
      <c r="DTP219" s="856"/>
      <c r="DTQ219" s="856"/>
      <c r="DTR219" s="856"/>
      <c r="DTS219" s="856"/>
      <c r="DTT219" s="856"/>
      <c r="DTU219" s="856"/>
      <c r="DTV219" s="856"/>
      <c r="DTW219" s="856"/>
      <c r="DTX219" s="856"/>
      <c r="DTY219" s="856"/>
      <c r="DTZ219" s="856"/>
      <c r="DUA219" s="856"/>
      <c r="DUB219" s="856"/>
      <c r="DUC219" s="856"/>
      <c r="DUD219" s="856"/>
      <c r="DUE219" s="856"/>
      <c r="DUF219" s="856"/>
      <c r="DUG219" s="856"/>
      <c r="DUH219" s="856"/>
      <c r="DUI219" s="856"/>
      <c r="DUJ219" s="856"/>
      <c r="DUK219" s="856"/>
      <c r="DUL219" s="856"/>
      <c r="DUM219" s="856"/>
      <c r="DUN219" s="856"/>
      <c r="DUO219" s="856"/>
      <c r="DUP219" s="856"/>
      <c r="DUQ219" s="856"/>
      <c r="DUR219" s="856"/>
      <c r="DUS219" s="856"/>
      <c r="DUT219" s="856"/>
      <c r="DUU219" s="856"/>
      <c r="DUV219" s="856"/>
      <c r="DUW219" s="856"/>
      <c r="DUX219" s="856"/>
      <c r="DUY219" s="856"/>
      <c r="DUZ219" s="856"/>
      <c r="DVA219" s="856"/>
      <c r="DVB219" s="856"/>
      <c r="DVC219" s="856"/>
      <c r="DVD219" s="856"/>
      <c r="DVE219" s="856"/>
      <c r="DVF219" s="856"/>
      <c r="DVG219" s="856"/>
      <c r="DVH219" s="856"/>
      <c r="DVI219" s="856"/>
      <c r="DVJ219" s="856"/>
      <c r="DVK219" s="856"/>
      <c r="DVL219" s="856"/>
      <c r="DVM219" s="856"/>
      <c r="DVN219" s="856"/>
      <c r="DVO219" s="856"/>
      <c r="DVP219" s="856"/>
      <c r="DVQ219" s="856"/>
      <c r="DVR219" s="856"/>
      <c r="DVS219" s="856"/>
      <c r="DVT219" s="856"/>
      <c r="DVU219" s="856"/>
      <c r="DVV219" s="856"/>
      <c r="DVW219" s="856"/>
      <c r="DVX219" s="856"/>
      <c r="DVY219" s="856"/>
      <c r="DVZ219" s="856"/>
      <c r="DWA219" s="856"/>
      <c r="DWB219" s="856"/>
      <c r="DWC219" s="856"/>
      <c r="DWD219" s="856"/>
      <c r="DWE219" s="856"/>
      <c r="DWF219" s="856"/>
      <c r="DWG219" s="856"/>
      <c r="DWH219" s="856"/>
      <c r="DWI219" s="856"/>
      <c r="DWJ219" s="856"/>
      <c r="DWK219" s="856"/>
      <c r="DWL219" s="856"/>
      <c r="DWM219" s="856"/>
      <c r="DWN219" s="856"/>
      <c r="DWO219" s="856"/>
      <c r="DWP219" s="856"/>
      <c r="DWQ219" s="856"/>
      <c r="DWR219" s="856"/>
      <c r="DWS219" s="856"/>
      <c r="DWT219" s="856"/>
      <c r="DWU219" s="856"/>
      <c r="DWV219" s="856"/>
      <c r="DWW219" s="856"/>
      <c r="DWX219" s="856"/>
      <c r="DWY219" s="856"/>
      <c r="DWZ219" s="856"/>
      <c r="DXA219" s="856"/>
      <c r="DXB219" s="856"/>
      <c r="DXC219" s="856"/>
      <c r="DXD219" s="856"/>
      <c r="DXE219" s="856"/>
      <c r="DXF219" s="856"/>
      <c r="DXG219" s="856"/>
      <c r="DXH219" s="856"/>
      <c r="DXI219" s="856"/>
      <c r="DXJ219" s="856"/>
      <c r="DXK219" s="856"/>
      <c r="DXL219" s="856"/>
      <c r="DXM219" s="856"/>
      <c r="DXN219" s="856"/>
      <c r="DXO219" s="856"/>
      <c r="DXP219" s="856"/>
      <c r="DXQ219" s="856"/>
      <c r="DXR219" s="856"/>
      <c r="DXS219" s="856"/>
      <c r="DXT219" s="856"/>
      <c r="DXU219" s="856"/>
      <c r="DXV219" s="856"/>
      <c r="DXW219" s="856"/>
      <c r="DXX219" s="856"/>
      <c r="DXY219" s="856"/>
      <c r="DXZ219" s="856"/>
      <c r="DYA219" s="856"/>
      <c r="DYB219" s="856"/>
      <c r="DYC219" s="856"/>
      <c r="DYD219" s="856"/>
      <c r="DYE219" s="856"/>
      <c r="DYF219" s="856"/>
      <c r="DYG219" s="856"/>
      <c r="DYH219" s="856"/>
      <c r="DYI219" s="856"/>
      <c r="DYJ219" s="856"/>
      <c r="DYK219" s="856"/>
      <c r="DYL219" s="856"/>
      <c r="DYM219" s="856"/>
      <c r="DYN219" s="856"/>
      <c r="DYO219" s="856"/>
      <c r="DYP219" s="856"/>
      <c r="DYQ219" s="856"/>
      <c r="DYR219" s="856"/>
      <c r="DYS219" s="856"/>
      <c r="DYT219" s="856"/>
      <c r="DYU219" s="856"/>
      <c r="DYV219" s="856"/>
      <c r="DYW219" s="856"/>
      <c r="DYX219" s="856"/>
      <c r="DYY219" s="856"/>
      <c r="DYZ219" s="856"/>
      <c r="DZA219" s="856"/>
      <c r="DZB219" s="856"/>
      <c r="DZC219" s="856"/>
      <c r="DZD219" s="856"/>
      <c r="DZE219" s="856"/>
      <c r="DZF219" s="856"/>
      <c r="DZG219" s="856"/>
      <c r="DZH219" s="856"/>
      <c r="DZI219" s="856"/>
      <c r="DZJ219" s="856"/>
      <c r="DZK219" s="856"/>
      <c r="DZL219" s="856"/>
      <c r="DZM219" s="856"/>
      <c r="DZN219" s="856"/>
      <c r="DZO219" s="856"/>
      <c r="DZP219" s="856"/>
      <c r="DZQ219" s="856"/>
      <c r="DZR219" s="856"/>
      <c r="DZS219" s="856"/>
      <c r="DZT219" s="856"/>
      <c r="DZU219" s="856"/>
      <c r="DZV219" s="856"/>
      <c r="DZW219" s="856"/>
      <c r="DZX219" s="856"/>
      <c r="DZY219" s="856"/>
      <c r="DZZ219" s="856"/>
      <c r="EAA219" s="856"/>
      <c r="EAB219" s="856"/>
      <c r="EAC219" s="856"/>
      <c r="EAD219" s="856"/>
      <c r="EAE219" s="856"/>
      <c r="EAF219" s="856"/>
      <c r="EAG219" s="856"/>
      <c r="EAH219" s="856"/>
      <c r="EAI219" s="856"/>
      <c r="EAJ219" s="856"/>
      <c r="EAK219" s="856"/>
      <c r="EAL219" s="856"/>
      <c r="EAM219" s="856"/>
      <c r="EAN219" s="856"/>
      <c r="EAO219" s="856"/>
      <c r="EAP219" s="856"/>
      <c r="EAQ219" s="856"/>
      <c r="EAR219" s="856"/>
      <c r="EAS219" s="856"/>
      <c r="EAT219" s="856"/>
      <c r="EAU219" s="856"/>
      <c r="EAV219" s="856"/>
      <c r="EAW219" s="856"/>
      <c r="EAX219" s="856"/>
      <c r="EAY219" s="856"/>
      <c r="EAZ219" s="856"/>
      <c r="EBA219" s="856"/>
      <c r="EBB219" s="856"/>
      <c r="EBC219" s="856"/>
      <c r="EBD219" s="856"/>
      <c r="EBE219" s="856"/>
      <c r="EBF219" s="856"/>
      <c r="EBG219" s="856"/>
      <c r="EBH219" s="856"/>
      <c r="EBI219" s="856"/>
      <c r="EBJ219" s="856"/>
      <c r="EBK219" s="856"/>
      <c r="EBL219" s="856"/>
      <c r="EBM219" s="856"/>
      <c r="EBN219" s="856"/>
      <c r="EBO219" s="856"/>
      <c r="EBP219" s="856"/>
      <c r="EBQ219" s="856"/>
      <c r="EBR219" s="856"/>
      <c r="EBS219" s="856"/>
      <c r="EBT219" s="856"/>
      <c r="EBU219" s="856"/>
      <c r="EBV219" s="856"/>
      <c r="EBW219" s="856"/>
      <c r="EBX219" s="856"/>
      <c r="EBY219" s="856"/>
      <c r="EBZ219" s="856"/>
      <c r="ECA219" s="856"/>
      <c r="ECB219" s="856"/>
      <c r="ECC219" s="856"/>
      <c r="ECD219" s="856"/>
      <c r="ECE219" s="856"/>
      <c r="ECF219" s="856"/>
      <c r="ECG219" s="856"/>
      <c r="ECH219" s="856"/>
      <c r="ECI219" s="856"/>
      <c r="ECJ219" s="856"/>
      <c r="ECK219" s="856"/>
      <c r="ECL219" s="856"/>
      <c r="ECM219" s="856"/>
      <c r="ECN219" s="856"/>
      <c r="ECO219" s="856"/>
      <c r="ECP219" s="856"/>
      <c r="ECQ219" s="856"/>
      <c r="ECR219" s="856"/>
      <c r="ECS219" s="856"/>
      <c r="ECT219" s="856"/>
      <c r="ECU219" s="856"/>
      <c r="ECV219" s="856"/>
      <c r="ECW219" s="856"/>
      <c r="ECX219" s="856"/>
      <c r="ECY219" s="856"/>
      <c r="ECZ219" s="856"/>
      <c r="EDA219" s="856"/>
      <c r="EDB219" s="856"/>
      <c r="EDC219" s="856"/>
      <c r="EDD219" s="856"/>
      <c r="EDE219" s="856"/>
      <c r="EDF219" s="856"/>
      <c r="EDG219" s="856"/>
      <c r="EDH219" s="856"/>
      <c r="EDI219" s="856"/>
      <c r="EDJ219" s="856"/>
      <c r="EDK219" s="856"/>
      <c r="EDL219" s="856"/>
      <c r="EDM219" s="856"/>
      <c r="EDN219" s="856"/>
      <c r="EDO219" s="856"/>
      <c r="EDP219" s="856"/>
      <c r="EDQ219" s="856"/>
      <c r="EDR219" s="856"/>
      <c r="EDS219" s="856"/>
      <c r="EDT219" s="856"/>
      <c r="EDU219" s="856"/>
      <c r="EDV219" s="856"/>
      <c r="EDW219" s="856"/>
      <c r="EDX219" s="856"/>
      <c r="EDY219" s="856"/>
      <c r="EDZ219" s="856"/>
      <c r="EEA219" s="856"/>
      <c r="EEB219" s="856"/>
      <c r="EEC219" s="856"/>
      <c r="EED219" s="856"/>
      <c r="EEE219" s="856"/>
      <c r="EEF219" s="856"/>
      <c r="EEG219" s="856"/>
      <c r="EEH219" s="856"/>
      <c r="EEI219" s="856"/>
      <c r="EEJ219" s="856"/>
      <c r="EEK219" s="856"/>
      <c r="EEL219" s="856"/>
      <c r="EEM219" s="856"/>
      <c r="EEN219" s="856"/>
      <c r="EEO219" s="856"/>
      <c r="EEP219" s="856"/>
      <c r="EEQ219" s="856"/>
      <c r="EER219" s="856"/>
      <c r="EES219" s="856"/>
      <c r="EET219" s="856"/>
      <c r="EEU219" s="856"/>
      <c r="EEV219" s="856"/>
      <c r="EEW219" s="856"/>
      <c r="EEX219" s="856"/>
      <c r="EEY219" s="856"/>
      <c r="EEZ219" s="856"/>
      <c r="EFA219" s="856"/>
      <c r="EFB219" s="856"/>
      <c r="EFC219" s="856"/>
      <c r="EFD219" s="856"/>
      <c r="EFE219" s="856"/>
      <c r="EFF219" s="856"/>
      <c r="EFG219" s="856"/>
      <c r="EFH219" s="856"/>
      <c r="EFI219" s="856"/>
      <c r="EFJ219" s="856"/>
      <c r="EFK219" s="856"/>
      <c r="EFL219" s="856"/>
      <c r="EFM219" s="856"/>
      <c r="EFN219" s="856"/>
      <c r="EFO219" s="856"/>
      <c r="EFP219" s="856"/>
      <c r="EFQ219" s="856"/>
      <c r="EFR219" s="856"/>
      <c r="EFS219" s="856"/>
      <c r="EFT219" s="856"/>
      <c r="EFU219" s="856"/>
      <c r="EFV219" s="856"/>
      <c r="EFW219" s="856"/>
      <c r="EFX219" s="856"/>
      <c r="EFY219" s="856"/>
      <c r="EFZ219" s="856"/>
      <c r="EGA219" s="856"/>
      <c r="EGB219" s="856"/>
      <c r="EGC219" s="856"/>
      <c r="EGD219" s="856"/>
      <c r="EGE219" s="856"/>
      <c r="EGF219" s="856"/>
      <c r="EGG219" s="856"/>
      <c r="EGH219" s="856"/>
      <c r="EGI219" s="856"/>
      <c r="EGJ219" s="856"/>
      <c r="EGK219" s="856"/>
      <c r="EGL219" s="856"/>
      <c r="EGM219" s="856"/>
      <c r="EGN219" s="856"/>
      <c r="EGO219" s="856"/>
      <c r="EGP219" s="856"/>
      <c r="EGQ219" s="856"/>
      <c r="EGR219" s="856"/>
      <c r="EGS219" s="856"/>
      <c r="EGT219" s="856"/>
      <c r="EGU219" s="856"/>
      <c r="EGV219" s="856"/>
      <c r="EGW219" s="856"/>
      <c r="EGX219" s="856"/>
      <c r="EGY219" s="856"/>
      <c r="EGZ219" s="856"/>
      <c r="EHA219" s="856"/>
      <c r="EHB219" s="856"/>
      <c r="EHC219" s="856"/>
      <c r="EHD219" s="856"/>
      <c r="EHE219" s="856"/>
      <c r="EHF219" s="856"/>
      <c r="EHG219" s="856"/>
      <c r="EHH219" s="856"/>
      <c r="EHI219" s="856"/>
      <c r="EHJ219" s="856"/>
      <c r="EHK219" s="856"/>
      <c r="EHL219" s="856"/>
      <c r="EHM219" s="856"/>
      <c r="EHN219" s="856"/>
      <c r="EHO219" s="856"/>
      <c r="EHP219" s="856"/>
      <c r="EHQ219" s="856"/>
      <c r="EHR219" s="856"/>
      <c r="EHS219" s="856"/>
      <c r="EHT219" s="856"/>
      <c r="EHU219" s="856"/>
      <c r="EHV219" s="856"/>
      <c r="EHW219" s="856"/>
      <c r="EHX219" s="856"/>
      <c r="EHY219" s="856"/>
      <c r="EHZ219" s="856"/>
      <c r="EIA219" s="856"/>
      <c r="EIB219" s="856"/>
      <c r="EIC219" s="856"/>
      <c r="EID219" s="856"/>
      <c r="EIE219" s="856"/>
      <c r="EIF219" s="856"/>
      <c r="EIG219" s="856"/>
      <c r="EIH219" s="856"/>
      <c r="EII219" s="856"/>
      <c r="EIJ219" s="856"/>
      <c r="EIK219" s="856"/>
      <c r="EIL219" s="856"/>
      <c r="EIM219" s="856"/>
      <c r="EIN219" s="856"/>
      <c r="EIO219" s="856"/>
      <c r="EIP219" s="856"/>
      <c r="EIQ219" s="856"/>
      <c r="EIR219" s="856"/>
      <c r="EIS219" s="856"/>
      <c r="EIT219" s="856"/>
      <c r="EIU219" s="856"/>
      <c r="EIV219" s="856"/>
      <c r="EIW219" s="856"/>
      <c r="EIX219" s="856"/>
      <c r="EIY219" s="856"/>
      <c r="EIZ219" s="856"/>
      <c r="EJA219" s="856"/>
      <c r="EJB219" s="856"/>
      <c r="EJC219" s="856"/>
      <c r="EJD219" s="856"/>
      <c r="EJE219" s="856"/>
      <c r="EJF219" s="856"/>
      <c r="EJG219" s="856"/>
      <c r="EJH219" s="856"/>
      <c r="EJI219" s="856"/>
      <c r="EJJ219" s="856"/>
      <c r="EJK219" s="856"/>
      <c r="EJL219" s="856"/>
      <c r="EJM219" s="856"/>
      <c r="EJN219" s="856"/>
      <c r="EJO219" s="856"/>
      <c r="EJP219" s="856"/>
      <c r="EJQ219" s="856"/>
      <c r="EJR219" s="856"/>
      <c r="EJS219" s="856"/>
      <c r="EJT219" s="856"/>
      <c r="EJU219" s="856"/>
      <c r="EJV219" s="856"/>
      <c r="EJW219" s="856"/>
      <c r="EJX219" s="856"/>
      <c r="EJY219" s="856"/>
      <c r="EJZ219" s="856"/>
      <c r="EKA219" s="856"/>
      <c r="EKB219" s="856"/>
      <c r="EKC219" s="856"/>
      <c r="EKD219" s="856"/>
      <c r="EKE219" s="856"/>
      <c r="EKF219" s="856"/>
      <c r="EKG219" s="856"/>
      <c r="EKH219" s="856"/>
      <c r="EKI219" s="856"/>
      <c r="EKJ219" s="856"/>
      <c r="EKK219" s="856"/>
      <c r="EKL219" s="856"/>
      <c r="EKM219" s="856"/>
      <c r="EKN219" s="856"/>
      <c r="EKO219" s="856"/>
      <c r="EKP219" s="856"/>
      <c r="EKQ219" s="856"/>
      <c r="EKR219" s="856"/>
      <c r="EKS219" s="856"/>
      <c r="EKT219" s="856"/>
      <c r="EKU219" s="856"/>
      <c r="EKV219" s="856"/>
      <c r="EKW219" s="856"/>
      <c r="EKX219" s="856"/>
      <c r="EKY219" s="856"/>
      <c r="EKZ219" s="856"/>
      <c r="ELA219" s="856"/>
      <c r="ELB219" s="856"/>
      <c r="ELC219" s="856"/>
      <c r="ELD219" s="856"/>
      <c r="ELE219" s="856"/>
      <c r="ELF219" s="856"/>
      <c r="ELG219" s="856"/>
      <c r="ELH219" s="856"/>
      <c r="ELI219" s="856"/>
      <c r="ELJ219" s="856"/>
      <c r="ELK219" s="856"/>
      <c r="ELL219" s="856"/>
      <c r="ELM219" s="856"/>
      <c r="ELN219" s="856"/>
      <c r="ELO219" s="856"/>
      <c r="ELP219" s="856"/>
      <c r="ELQ219" s="856"/>
      <c r="ELR219" s="856"/>
      <c r="ELS219" s="856"/>
      <c r="ELT219" s="856"/>
      <c r="ELU219" s="856"/>
      <c r="ELV219" s="856"/>
      <c r="ELW219" s="856"/>
      <c r="ELX219" s="856"/>
      <c r="ELY219" s="856"/>
      <c r="ELZ219" s="856"/>
      <c r="EMA219" s="856"/>
      <c r="EMB219" s="856"/>
      <c r="EMC219" s="856"/>
      <c r="EMD219" s="856"/>
      <c r="EME219" s="856"/>
      <c r="EMF219" s="856"/>
      <c r="EMG219" s="856"/>
      <c r="EMH219" s="856"/>
      <c r="EMI219" s="856"/>
      <c r="EMJ219" s="856"/>
      <c r="EMK219" s="856"/>
      <c r="EML219" s="856"/>
      <c r="EMM219" s="856"/>
      <c r="EMN219" s="856"/>
      <c r="EMO219" s="856"/>
      <c r="EMP219" s="856"/>
      <c r="EMQ219" s="856"/>
      <c r="EMR219" s="856"/>
      <c r="EMS219" s="856"/>
      <c r="EMT219" s="856"/>
      <c r="EMU219" s="856"/>
      <c r="EMV219" s="856"/>
      <c r="EMW219" s="856"/>
      <c r="EMX219" s="856"/>
      <c r="EMY219" s="856"/>
      <c r="EMZ219" s="856"/>
      <c r="ENA219" s="856"/>
      <c r="ENB219" s="856"/>
      <c r="ENC219" s="856"/>
      <c r="END219" s="856"/>
      <c r="ENE219" s="856"/>
      <c r="ENF219" s="856"/>
      <c r="ENG219" s="856"/>
      <c r="ENH219" s="856"/>
      <c r="ENI219" s="856"/>
      <c r="ENJ219" s="856"/>
      <c r="ENK219" s="856"/>
      <c r="ENL219" s="856"/>
      <c r="ENM219" s="856"/>
      <c r="ENN219" s="856"/>
      <c r="ENO219" s="856"/>
      <c r="ENP219" s="856"/>
      <c r="ENQ219" s="856"/>
      <c r="ENR219" s="856"/>
      <c r="ENS219" s="856"/>
      <c r="ENT219" s="856"/>
      <c r="ENU219" s="856"/>
      <c r="ENV219" s="856"/>
      <c r="ENW219" s="856"/>
      <c r="ENX219" s="856"/>
      <c r="ENY219" s="856"/>
      <c r="ENZ219" s="856"/>
      <c r="EOA219" s="856"/>
      <c r="EOB219" s="856"/>
      <c r="EOC219" s="856"/>
      <c r="EOD219" s="856"/>
      <c r="EOE219" s="856"/>
      <c r="EOF219" s="856"/>
      <c r="EOG219" s="856"/>
      <c r="EOH219" s="856"/>
      <c r="EOI219" s="856"/>
      <c r="EOJ219" s="856"/>
      <c r="EOK219" s="856"/>
      <c r="EOL219" s="856"/>
      <c r="EOM219" s="856"/>
      <c r="EON219" s="856"/>
      <c r="EOO219" s="856"/>
      <c r="EOP219" s="856"/>
      <c r="EOQ219" s="856"/>
      <c r="EOR219" s="856"/>
      <c r="EOS219" s="856"/>
      <c r="EOT219" s="856"/>
      <c r="EOU219" s="856"/>
      <c r="EOV219" s="856"/>
      <c r="EOW219" s="856"/>
      <c r="EOX219" s="856"/>
      <c r="EOY219" s="856"/>
      <c r="EOZ219" s="856"/>
      <c r="EPA219" s="856"/>
      <c r="EPB219" s="856"/>
      <c r="EPC219" s="856"/>
      <c r="EPD219" s="856"/>
      <c r="EPE219" s="856"/>
      <c r="EPF219" s="856"/>
      <c r="EPG219" s="856"/>
      <c r="EPH219" s="856"/>
      <c r="EPI219" s="856"/>
      <c r="EPJ219" s="856"/>
      <c r="EPK219" s="856"/>
      <c r="EPL219" s="856"/>
      <c r="EPM219" s="856"/>
      <c r="EPN219" s="856"/>
      <c r="EPO219" s="856"/>
      <c r="EPP219" s="856"/>
      <c r="EPQ219" s="856"/>
      <c r="EPR219" s="856"/>
      <c r="EPS219" s="856"/>
      <c r="EPT219" s="856"/>
      <c r="EPU219" s="856"/>
      <c r="EPV219" s="856"/>
      <c r="EPW219" s="856"/>
      <c r="EPX219" s="856"/>
      <c r="EPY219" s="856"/>
      <c r="EPZ219" s="856"/>
      <c r="EQA219" s="856"/>
      <c r="EQB219" s="856"/>
      <c r="EQC219" s="856"/>
      <c r="EQD219" s="856"/>
      <c r="EQE219" s="856"/>
      <c r="EQF219" s="856"/>
      <c r="EQG219" s="856"/>
      <c r="EQH219" s="856"/>
      <c r="EQI219" s="856"/>
      <c r="EQJ219" s="856"/>
      <c r="EQK219" s="856"/>
      <c r="EQL219" s="856"/>
      <c r="EQM219" s="856"/>
      <c r="EQN219" s="856"/>
      <c r="EQO219" s="856"/>
      <c r="EQP219" s="856"/>
      <c r="EQQ219" s="856"/>
      <c r="EQR219" s="856"/>
      <c r="EQS219" s="856"/>
      <c r="EQT219" s="856"/>
      <c r="EQU219" s="856"/>
      <c r="EQV219" s="856"/>
      <c r="EQW219" s="856"/>
      <c r="EQX219" s="856"/>
      <c r="EQY219" s="856"/>
      <c r="EQZ219" s="856"/>
      <c r="ERA219" s="856"/>
      <c r="ERB219" s="856"/>
      <c r="ERC219" s="856"/>
      <c r="ERD219" s="856"/>
      <c r="ERE219" s="856"/>
      <c r="ERF219" s="856"/>
      <c r="ERG219" s="856"/>
      <c r="ERH219" s="856"/>
      <c r="ERI219" s="856"/>
      <c r="ERJ219" s="856"/>
      <c r="ERK219" s="856"/>
      <c r="ERL219" s="856"/>
      <c r="ERM219" s="856"/>
      <c r="ERN219" s="856"/>
      <c r="ERO219" s="856"/>
      <c r="ERP219" s="856"/>
      <c r="ERQ219" s="856"/>
      <c r="ERR219" s="856"/>
      <c r="ERS219" s="856"/>
      <c r="ERT219" s="856"/>
      <c r="ERU219" s="856"/>
      <c r="ERV219" s="856"/>
      <c r="ERW219" s="856"/>
      <c r="ERX219" s="856"/>
      <c r="ERY219" s="856"/>
      <c r="ERZ219" s="856"/>
      <c r="ESA219" s="856"/>
      <c r="ESB219" s="856"/>
      <c r="ESC219" s="856"/>
      <c r="ESD219" s="856"/>
      <c r="ESE219" s="856"/>
      <c r="ESF219" s="856"/>
      <c r="ESG219" s="856"/>
      <c r="ESH219" s="856"/>
      <c r="ESI219" s="856"/>
      <c r="ESJ219" s="856"/>
      <c r="ESK219" s="856"/>
      <c r="ESL219" s="856"/>
      <c r="ESM219" s="856"/>
      <c r="ESN219" s="856"/>
      <c r="ESO219" s="856"/>
      <c r="ESP219" s="856"/>
      <c r="ESQ219" s="856"/>
      <c r="ESR219" s="856"/>
      <c r="ESS219" s="856"/>
      <c r="EST219" s="856"/>
      <c r="ESU219" s="856"/>
      <c r="ESV219" s="856"/>
      <c r="ESW219" s="856"/>
      <c r="ESX219" s="856"/>
      <c r="ESY219" s="856"/>
      <c r="ESZ219" s="856"/>
      <c r="ETA219" s="856"/>
      <c r="ETB219" s="856"/>
      <c r="ETC219" s="856"/>
      <c r="ETD219" s="856"/>
      <c r="ETE219" s="856"/>
      <c r="ETF219" s="856"/>
      <c r="ETG219" s="856"/>
      <c r="ETH219" s="856"/>
      <c r="ETI219" s="856"/>
      <c r="ETJ219" s="856"/>
      <c r="ETK219" s="856"/>
      <c r="ETL219" s="856"/>
      <c r="ETM219" s="856"/>
      <c r="ETN219" s="856"/>
      <c r="ETO219" s="856"/>
      <c r="ETP219" s="856"/>
      <c r="ETQ219" s="856"/>
      <c r="ETR219" s="856"/>
      <c r="ETS219" s="856"/>
      <c r="ETT219" s="856"/>
      <c r="ETU219" s="856"/>
      <c r="ETV219" s="856"/>
      <c r="ETW219" s="856"/>
      <c r="ETX219" s="856"/>
      <c r="ETY219" s="856"/>
      <c r="ETZ219" s="856"/>
      <c r="EUA219" s="856"/>
      <c r="EUB219" s="856"/>
      <c r="EUC219" s="856"/>
      <c r="EUD219" s="856"/>
      <c r="EUE219" s="856"/>
      <c r="EUF219" s="856"/>
      <c r="EUG219" s="856"/>
      <c r="EUH219" s="856"/>
      <c r="EUI219" s="856"/>
      <c r="EUJ219" s="856"/>
      <c r="EUK219" s="856"/>
      <c r="EUL219" s="856"/>
      <c r="EUM219" s="856"/>
      <c r="EUN219" s="856"/>
      <c r="EUO219" s="856"/>
      <c r="EUP219" s="856"/>
      <c r="EUQ219" s="856"/>
      <c r="EUR219" s="856"/>
      <c r="EUS219" s="856"/>
      <c r="EUT219" s="856"/>
      <c r="EUU219" s="856"/>
      <c r="EUV219" s="856"/>
      <c r="EUW219" s="856"/>
      <c r="EUX219" s="856"/>
      <c r="EUY219" s="856"/>
      <c r="EUZ219" s="856"/>
      <c r="EVA219" s="856"/>
      <c r="EVB219" s="856"/>
      <c r="EVC219" s="856"/>
      <c r="EVD219" s="856"/>
      <c r="EVE219" s="856"/>
      <c r="EVF219" s="856"/>
      <c r="EVG219" s="856"/>
      <c r="EVH219" s="856"/>
      <c r="EVI219" s="856"/>
      <c r="EVJ219" s="856"/>
      <c r="EVK219" s="856"/>
      <c r="EVL219" s="856"/>
      <c r="EVM219" s="856"/>
      <c r="EVN219" s="856"/>
      <c r="EVO219" s="856"/>
      <c r="EVP219" s="856"/>
      <c r="EVQ219" s="856"/>
      <c r="EVR219" s="856"/>
      <c r="EVS219" s="856"/>
      <c r="EVT219" s="856"/>
      <c r="EVU219" s="856"/>
      <c r="EVV219" s="856"/>
      <c r="EVW219" s="856"/>
      <c r="EVX219" s="856"/>
      <c r="EVY219" s="856"/>
      <c r="EVZ219" s="856"/>
      <c r="EWA219" s="856"/>
      <c r="EWB219" s="856"/>
      <c r="EWC219" s="856"/>
      <c r="EWD219" s="856"/>
      <c r="EWE219" s="856"/>
      <c r="EWF219" s="856"/>
      <c r="EWG219" s="856"/>
      <c r="EWH219" s="856"/>
      <c r="EWI219" s="856"/>
      <c r="EWJ219" s="856"/>
      <c r="EWK219" s="856"/>
      <c r="EWL219" s="856"/>
      <c r="EWM219" s="856"/>
      <c r="EWN219" s="856"/>
      <c r="EWO219" s="856"/>
      <c r="EWP219" s="856"/>
      <c r="EWQ219" s="856"/>
      <c r="EWR219" s="856"/>
      <c r="EWS219" s="856"/>
      <c r="EWT219" s="856"/>
      <c r="EWU219" s="856"/>
      <c r="EWV219" s="856"/>
      <c r="EWW219" s="856"/>
      <c r="EWX219" s="856"/>
      <c r="EWY219" s="856"/>
      <c r="EWZ219" s="856"/>
      <c r="EXA219" s="856"/>
      <c r="EXB219" s="856"/>
      <c r="EXC219" s="856"/>
      <c r="EXD219" s="856"/>
      <c r="EXE219" s="856"/>
      <c r="EXF219" s="856"/>
      <c r="EXG219" s="856"/>
      <c r="EXH219" s="856"/>
      <c r="EXI219" s="856"/>
      <c r="EXJ219" s="856"/>
      <c r="EXK219" s="856"/>
      <c r="EXL219" s="856"/>
      <c r="EXM219" s="856"/>
      <c r="EXN219" s="856"/>
      <c r="EXO219" s="856"/>
      <c r="EXP219" s="856"/>
      <c r="EXQ219" s="856"/>
      <c r="EXR219" s="856"/>
      <c r="EXS219" s="856"/>
      <c r="EXT219" s="856"/>
      <c r="EXU219" s="856"/>
      <c r="EXV219" s="856"/>
      <c r="EXW219" s="856"/>
      <c r="EXX219" s="856"/>
      <c r="EXY219" s="856"/>
      <c r="EXZ219" s="856"/>
      <c r="EYA219" s="856"/>
      <c r="EYB219" s="856"/>
      <c r="EYC219" s="856"/>
      <c r="EYD219" s="856"/>
      <c r="EYE219" s="856"/>
      <c r="EYF219" s="856"/>
      <c r="EYG219" s="856"/>
      <c r="EYH219" s="856"/>
      <c r="EYI219" s="856"/>
      <c r="EYJ219" s="856"/>
      <c r="EYK219" s="856"/>
      <c r="EYL219" s="856"/>
      <c r="EYM219" s="856"/>
      <c r="EYN219" s="856"/>
      <c r="EYO219" s="856"/>
      <c r="EYP219" s="856"/>
      <c r="EYQ219" s="856"/>
      <c r="EYR219" s="856"/>
      <c r="EYS219" s="856"/>
      <c r="EYT219" s="856"/>
      <c r="EYU219" s="856"/>
      <c r="EYV219" s="856"/>
      <c r="EYW219" s="856"/>
      <c r="EYX219" s="856"/>
      <c r="EYY219" s="856"/>
      <c r="EYZ219" s="856"/>
      <c r="EZA219" s="856"/>
      <c r="EZB219" s="856"/>
      <c r="EZC219" s="856"/>
      <c r="EZD219" s="856"/>
      <c r="EZE219" s="856"/>
      <c r="EZF219" s="856"/>
      <c r="EZG219" s="856"/>
      <c r="EZH219" s="856"/>
      <c r="EZI219" s="856"/>
      <c r="EZJ219" s="856"/>
      <c r="EZK219" s="856"/>
      <c r="EZL219" s="856"/>
      <c r="EZM219" s="856"/>
      <c r="EZN219" s="856"/>
      <c r="EZO219" s="856"/>
      <c r="EZP219" s="856"/>
      <c r="EZQ219" s="856"/>
      <c r="EZR219" s="856"/>
      <c r="EZS219" s="856"/>
      <c r="EZT219" s="856"/>
      <c r="EZU219" s="856"/>
      <c r="EZV219" s="856"/>
      <c r="EZW219" s="856"/>
      <c r="EZX219" s="856"/>
      <c r="EZY219" s="856"/>
      <c r="EZZ219" s="856"/>
      <c r="FAA219" s="856"/>
      <c r="FAB219" s="856"/>
      <c r="FAC219" s="856"/>
      <c r="FAD219" s="856"/>
      <c r="FAE219" s="856"/>
      <c r="FAF219" s="856"/>
      <c r="FAG219" s="856"/>
      <c r="FAH219" s="856"/>
      <c r="FAI219" s="856"/>
      <c r="FAJ219" s="856"/>
      <c r="FAK219" s="856"/>
      <c r="FAL219" s="856"/>
      <c r="FAM219" s="856"/>
      <c r="FAN219" s="856"/>
      <c r="FAO219" s="856"/>
      <c r="FAP219" s="856"/>
      <c r="FAQ219" s="856"/>
      <c r="FAR219" s="856"/>
      <c r="FAS219" s="856"/>
      <c r="FAT219" s="856"/>
      <c r="FAU219" s="856"/>
      <c r="FAV219" s="856"/>
      <c r="FAW219" s="856"/>
      <c r="FAX219" s="856"/>
      <c r="FAY219" s="856"/>
      <c r="FAZ219" s="856"/>
      <c r="FBA219" s="856"/>
      <c r="FBB219" s="856"/>
      <c r="FBC219" s="856"/>
      <c r="FBD219" s="856"/>
      <c r="FBE219" s="856"/>
      <c r="FBF219" s="856"/>
      <c r="FBG219" s="856"/>
      <c r="FBH219" s="856"/>
      <c r="FBI219" s="856"/>
      <c r="FBJ219" s="856"/>
      <c r="FBK219" s="856"/>
      <c r="FBL219" s="856"/>
      <c r="FBM219" s="856"/>
      <c r="FBN219" s="856"/>
      <c r="FBO219" s="856"/>
      <c r="FBP219" s="856"/>
      <c r="FBQ219" s="856"/>
      <c r="FBR219" s="856"/>
      <c r="FBS219" s="856"/>
      <c r="FBT219" s="856"/>
      <c r="FBU219" s="856"/>
      <c r="FBV219" s="856"/>
      <c r="FBW219" s="856"/>
      <c r="FBX219" s="856"/>
      <c r="FBY219" s="856"/>
      <c r="FBZ219" s="856"/>
      <c r="FCA219" s="856"/>
      <c r="FCB219" s="856"/>
      <c r="FCC219" s="856"/>
      <c r="FCD219" s="856"/>
      <c r="FCE219" s="856"/>
      <c r="FCF219" s="856"/>
      <c r="FCG219" s="856"/>
      <c r="FCH219" s="856"/>
      <c r="FCI219" s="856"/>
      <c r="FCJ219" s="856"/>
      <c r="FCK219" s="856"/>
      <c r="FCL219" s="856"/>
      <c r="FCM219" s="856"/>
      <c r="FCN219" s="856"/>
      <c r="FCO219" s="856"/>
      <c r="FCP219" s="856"/>
      <c r="FCQ219" s="856"/>
      <c r="FCR219" s="856"/>
      <c r="FCS219" s="856"/>
      <c r="FCT219" s="856"/>
      <c r="FCU219" s="856"/>
      <c r="FCV219" s="856"/>
      <c r="FCW219" s="856"/>
      <c r="FCX219" s="856"/>
      <c r="FCY219" s="856"/>
      <c r="FCZ219" s="856"/>
      <c r="FDA219" s="856"/>
      <c r="FDB219" s="856"/>
      <c r="FDC219" s="856"/>
      <c r="FDD219" s="856"/>
      <c r="FDE219" s="856"/>
      <c r="FDF219" s="856"/>
      <c r="FDG219" s="856"/>
      <c r="FDH219" s="856"/>
      <c r="FDI219" s="856"/>
      <c r="FDJ219" s="856"/>
      <c r="FDK219" s="856"/>
      <c r="FDL219" s="856"/>
      <c r="FDM219" s="856"/>
      <c r="FDN219" s="856"/>
      <c r="FDO219" s="856"/>
      <c r="FDP219" s="856"/>
      <c r="FDQ219" s="856"/>
      <c r="FDR219" s="856"/>
      <c r="FDS219" s="856"/>
      <c r="FDT219" s="856"/>
      <c r="FDU219" s="856"/>
      <c r="FDV219" s="856"/>
      <c r="FDW219" s="856"/>
      <c r="FDX219" s="856"/>
      <c r="FDY219" s="856"/>
      <c r="FDZ219" s="856"/>
      <c r="FEA219" s="856"/>
      <c r="FEB219" s="856"/>
      <c r="FEC219" s="856"/>
      <c r="FED219" s="856"/>
      <c r="FEE219" s="856"/>
      <c r="FEF219" s="856"/>
      <c r="FEG219" s="856"/>
      <c r="FEH219" s="856"/>
      <c r="FEI219" s="856"/>
      <c r="FEJ219" s="856"/>
      <c r="FEK219" s="856"/>
      <c r="FEL219" s="856"/>
      <c r="FEM219" s="856"/>
      <c r="FEN219" s="856"/>
      <c r="FEO219" s="856"/>
      <c r="FEP219" s="856"/>
      <c r="FEQ219" s="856"/>
      <c r="FER219" s="856"/>
      <c r="FES219" s="856"/>
      <c r="FET219" s="856"/>
      <c r="FEU219" s="856"/>
      <c r="FEV219" s="856"/>
      <c r="FEW219" s="856"/>
      <c r="FEX219" s="856"/>
      <c r="FEY219" s="856"/>
      <c r="FEZ219" s="856"/>
      <c r="FFA219" s="856"/>
      <c r="FFB219" s="856"/>
      <c r="FFC219" s="856"/>
      <c r="FFD219" s="856"/>
      <c r="FFE219" s="856"/>
      <c r="FFF219" s="856"/>
      <c r="FFG219" s="856"/>
      <c r="FFH219" s="856"/>
      <c r="FFI219" s="856"/>
      <c r="FFJ219" s="856"/>
      <c r="FFK219" s="856"/>
      <c r="FFL219" s="856"/>
      <c r="FFM219" s="856"/>
      <c r="FFN219" s="856"/>
      <c r="FFO219" s="856"/>
      <c r="FFP219" s="856"/>
      <c r="FFQ219" s="856"/>
      <c r="FFR219" s="856"/>
      <c r="FFS219" s="856"/>
      <c r="FFT219" s="856"/>
      <c r="FFU219" s="856"/>
      <c r="FFV219" s="856"/>
      <c r="FFW219" s="856"/>
      <c r="FFX219" s="856"/>
      <c r="FFY219" s="856"/>
      <c r="FFZ219" s="856"/>
      <c r="FGA219" s="856"/>
      <c r="FGB219" s="856"/>
      <c r="FGC219" s="856"/>
      <c r="FGD219" s="856"/>
      <c r="FGE219" s="856"/>
      <c r="FGF219" s="856"/>
      <c r="FGG219" s="856"/>
      <c r="FGH219" s="856"/>
      <c r="FGI219" s="856"/>
      <c r="FGJ219" s="856"/>
      <c r="FGK219" s="856"/>
      <c r="FGL219" s="856"/>
      <c r="FGM219" s="856"/>
      <c r="FGN219" s="856"/>
      <c r="FGO219" s="856"/>
      <c r="FGP219" s="856"/>
      <c r="FGQ219" s="856"/>
      <c r="FGR219" s="856"/>
      <c r="FGS219" s="856"/>
      <c r="FGT219" s="856"/>
      <c r="FGU219" s="856"/>
      <c r="FGV219" s="856"/>
      <c r="FGW219" s="856"/>
      <c r="FGX219" s="856"/>
      <c r="FGY219" s="856"/>
      <c r="FGZ219" s="856"/>
      <c r="FHA219" s="856"/>
      <c r="FHB219" s="856"/>
      <c r="FHC219" s="856"/>
      <c r="FHD219" s="856"/>
      <c r="FHE219" s="856"/>
      <c r="FHF219" s="856"/>
      <c r="FHG219" s="856"/>
      <c r="FHH219" s="856"/>
      <c r="FHI219" s="856"/>
      <c r="FHJ219" s="856"/>
      <c r="FHK219" s="856"/>
      <c r="FHL219" s="856"/>
      <c r="FHM219" s="856"/>
      <c r="FHN219" s="856"/>
      <c r="FHO219" s="856"/>
      <c r="FHP219" s="856"/>
      <c r="FHQ219" s="856"/>
      <c r="FHR219" s="856"/>
      <c r="FHS219" s="856"/>
      <c r="FHT219" s="856"/>
      <c r="FHU219" s="856"/>
      <c r="FHV219" s="856"/>
      <c r="FHW219" s="856"/>
      <c r="FHX219" s="856"/>
      <c r="FHY219" s="856"/>
      <c r="FHZ219" s="856"/>
      <c r="FIA219" s="856"/>
      <c r="FIB219" s="856"/>
      <c r="FIC219" s="856"/>
      <c r="FID219" s="856"/>
      <c r="FIE219" s="856"/>
      <c r="FIF219" s="856"/>
      <c r="FIG219" s="856"/>
      <c r="FIH219" s="856"/>
      <c r="FII219" s="856"/>
      <c r="FIJ219" s="856"/>
      <c r="FIK219" s="856"/>
      <c r="FIL219" s="856"/>
      <c r="FIM219" s="856"/>
      <c r="FIN219" s="856"/>
      <c r="FIO219" s="856"/>
      <c r="FIP219" s="856"/>
      <c r="FIQ219" s="856"/>
      <c r="FIR219" s="856"/>
      <c r="FIS219" s="856"/>
      <c r="FIT219" s="856"/>
      <c r="FIU219" s="856"/>
      <c r="FIV219" s="856"/>
      <c r="FIW219" s="856"/>
      <c r="FIX219" s="856"/>
      <c r="FIY219" s="856"/>
      <c r="FIZ219" s="856"/>
      <c r="FJA219" s="856"/>
      <c r="FJB219" s="856"/>
      <c r="FJC219" s="856"/>
      <c r="FJD219" s="856"/>
      <c r="FJE219" s="856"/>
      <c r="FJF219" s="856"/>
      <c r="FJG219" s="856"/>
      <c r="FJH219" s="856"/>
      <c r="FJI219" s="856"/>
      <c r="FJJ219" s="856"/>
      <c r="FJK219" s="856"/>
      <c r="FJL219" s="856"/>
      <c r="FJM219" s="856"/>
      <c r="FJN219" s="856"/>
      <c r="FJO219" s="856"/>
      <c r="FJP219" s="856"/>
      <c r="FJQ219" s="856"/>
      <c r="FJR219" s="856"/>
      <c r="FJS219" s="856"/>
      <c r="FJT219" s="856"/>
      <c r="FJU219" s="856"/>
      <c r="FJV219" s="856"/>
      <c r="FJW219" s="856"/>
      <c r="FJX219" s="856"/>
      <c r="FJY219" s="856"/>
      <c r="FJZ219" s="856"/>
      <c r="FKA219" s="856"/>
      <c r="FKB219" s="856"/>
      <c r="FKC219" s="856"/>
      <c r="FKD219" s="856"/>
      <c r="FKE219" s="856"/>
      <c r="FKF219" s="856"/>
      <c r="FKG219" s="856"/>
      <c r="FKH219" s="856"/>
      <c r="FKI219" s="856"/>
      <c r="FKJ219" s="856"/>
      <c r="FKK219" s="856"/>
      <c r="FKL219" s="856"/>
      <c r="FKM219" s="856"/>
      <c r="FKN219" s="856"/>
      <c r="FKO219" s="856"/>
      <c r="FKP219" s="856"/>
      <c r="FKQ219" s="856"/>
      <c r="FKR219" s="856"/>
      <c r="FKS219" s="856"/>
      <c r="FKT219" s="856"/>
      <c r="FKU219" s="856"/>
      <c r="FKV219" s="856"/>
      <c r="FKW219" s="856"/>
      <c r="FKX219" s="856"/>
      <c r="FKY219" s="856"/>
      <c r="FKZ219" s="856"/>
      <c r="FLA219" s="856"/>
      <c r="FLB219" s="856"/>
      <c r="FLC219" s="856"/>
      <c r="FLD219" s="856"/>
      <c r="FLE219" s="856"/>
      <c r="FLF219" s="856"/>
      <c r="FLG219" s="856"/>
      <c r="FLH219" s="856"/>
      <c r="FLI219" s="856"/>
      <c r="FLJ219" s="856"/>
      <c r="FLK219" s="856"/>
      <c r="FLL219" s="856"/>
      <c r="FLM219" s="856"/>
      <c r="FLN219" s="856"/>
      <c r="FLO219" s="856"/>
      <c r="FLP219" s="856"/>
      <c r="FLQ219" s="856"/>
      <c r="FLR219" s="856"/>
      <c r="FLS219" s="856"/>
      <c r="FLT219" s="856"/>
      <c r="FLU219" s="856"/>
      <c r="FLV219" s="856"/>
      <c r="FLW219" s="856"/>
      <c r="FLX219" s="856"/>
      <c r="FLY219" s="856"/>
      <c r="FLZ219" s="856"/>
      <c r="FMA219" s="856"/>
      <c r="FMB219" s="856"/>
      <c r="FMC219" s="856"/>
      <c r="FMD219" s="856"/>
      <c r="FME219" s="856"/>
      <c r="FMF219" s="856"/>
      <c r="FMG219" s="856"/>
      <c r="FMH219" s="856"/>
      <c r="FMI219" s="856"/>
      <c r="FMJ219" s="856"/>
      <c r="FMK219" s="856"/>
      <c r="FML219" s="856"/>
      <c r="FMM219" s="856"/>
      <c r="FMN219" s="856"/>
      <c r="FMO219" s="856"/>
      <c r="FMP219" s="856"/>
      <c r="FMQ219" s="856"/>
      <c r="FMR219" s="856"/>
      <c r="FMS219" s="856"/>
      <c r="FMT219" s="856"/>
      <c r="FMU219" s="856"/>
      <c r="FMV219" s="856"/>
      <c r="FMW219" s="856"/>
      <c r="FMX219" s="856"/>
      <c r="FMY219" s="856"/>
      <c r="FMZ219" s="856"/>
      <c r="FNA219" s="856"/>
      <c r="FNB219" s="856"/>
      <c r="FNC219" s="856"/>
      <c r="FND219" s="856"/>
      <c r="FNE219" s="856"/>
      <c r="FNF219" s="856"/>
      <c r="FNG219" s="856"/>
      <c r="FNH219" s="856"/>
      <c r="FNI219" s="856"/>
      <c r="FNJ219" s="856"/>
      <c r="FNK219" s="856"/>
      <c r="FNL219" s="856"/>
      <c r="FNM219" s="856"/>
      <c r="FNN219" s="856"/>
      <c r="FNO219" s="856"/>
      <c r="FNP219" s="856"/>
      <c r="FNQ219" s="856"/>
      <c r="FNR219" s="856"/>
      <c r="FNS219" s="856"/>
      <c r="FNT219" s="856"/>
      <c r="FNU219" s="856"/>
      <c r="FNV219" s="856"/>
      <c r="FNW219" s="856"/>
      <c r="FNX219" s="856"/>
      <c r="FNY219" s="856"/>
      <c r="FNZ219" s="856"/>
      <c r="FOA219" s="856"/>
      <c r="FOB219" s="856"/>
      <c r="FOC219" s="856"/>
      <c r="FOD219" s="856"/>
      <c r="FOE219" s="856"/>
      <c r="FOF219" s="856"/>
      <c r="FOG219" s="856"/>
      <c r="FOH219" s="856"/>
      <c r="FOI219" s="856"/>
      <c r="FOJ219" s="856"/>
      <c r="FOK219" s="856"/>
      <c r="FOL219" s="856"/>
      <c r="FOM219" s="856"/>
      <c r="FON219" s="856"/>
      <c r="FOO219" s="856"/>
      <c r="FOP219" s="856"/>
      <c r="FOQ219" s="856"/>
      <c r="FOR219" s="856"/>
      <c r="FOS219" s="856"/>
      <c r="FOT219" s="856"/>
      <c r="FOU219" s="856"/>
      <c r="FOV219" s="856"/>
      <c r="FOW219" s="856"/>
      <c r="FOX219" s="856"/>
      <c r="FOY219" s="856"/>
      <c r="FOZ219" s="856"/>
      <c r="FPA219" s="856"/>
      <c r="FPB219" s="856"/>
      <c r="FPC219" s="856"/>
      <c r="FPD219" s="856"/>
      <c r="FPE219" s="856"/>
      <c r="FPF219" s="856"/>
      <c r="FPG219" s="856"/>
      <c r="FPH219" s="856"/>
      <c r="FPI219" s="856"/>
      <c r="FPJ219" s="856"/>
      <c r="FPK219" s="856"/>
      <c r="FPL219" s="856"/>
      <c r="FPM219" s="856"/>
      <c r="FPN219" s="856"/>
      <c r="FPO219" s="856"/>
      <c r="FPP219" s="856"/>
      <c r="FPQ219" s="856"/>
      <c r="FPR219" s="856"/>
      <c r="FPS219" s="856"/>
      <c r="FPT219" s="856"/>
      <c r="FPU219" s="856"/>
      <c r="FPV219" s="856"/>
      <c r="FPW219" s="856"/>
      <c r="FPX219" s="856"/>
      <c r="FPY219" s="856"/>
      <c r="FPZ219" s="856"/>
      <c r="FQA219" s="856"/>
      <c r="FQB219" s="856"/>
      <c r="FQC219" s="856"/>
      <c r="FQD219" s="856"/>
      <c r="FQE219" s="856"/>
      <c r="FQF219" s="856"/>
      <c r="FQG219" s="856"/>
      <c r="FQH219" s="856"/>
      <c r="FQI219" s="856"/>
      <c r="FQJ219" s="856"/>
      <c r="FQK219" s="856"/>
      <c r="FQL219" s="856"/>
      <c r="FQM219" s="856"/>
      <c r="FQN219" s="856"/>
      <c r="FQO219" s="856"/>
      <c r="FQP219" s="856"/>
      <c r="FQQ219" s="856"/>
      <c r="FQR219" s="856"/>
      <c r="FQS219" s="856"/>
      <c r="FQT219" s="856"/>
      <c r="FQU219" s="856"/>
      <c r="FQV219" s="856"/>
      <c r="FQW219" s="856"/>
      <c r="FQX219" s="856"/>
      <c r="FQY219" s="856"/>
      <c r="FQZ219" s="856"/>
      <c r="FRA219" s="856"/>
      <c r="FRB219" s="856"/>
      <c r="FRC219" s="856"/>
      <c r="FRD219" s="856"/>
      <c r="FRE219" s="856"/>
      <c r="FRF219" s="856"/>
      <c r="FRG219" s="856"/>
      <c r="FRH219" s="856"/>
      <c r="FRI219" s="856"/>
      <c r="FRJ219" s="856"/>
      <c r="FRK219" s="856"/>
      <c r="FRL219" s="856"/>
      <c r="FRM219" s="856"/>
      <c r="FRN219" s="856"/>
      <c r="FRO219" s="856"/>
      <c r="FRP219" s="856"/>
      <c r="FRQ219" s="856"/>
      <c r="FRR219" s="856"/>
      <c r="FRS219" s="856"/>
      <c r="FRT219" s="856"/>
      <c r="FRU219" s="856"/>
      <c r="FRV219" s="856"/>
      <c r="FRW219" s="856"/>
      <c r="FRX219" s="856"/>
      <c r="FRY219" s="856"/>
      <c r="FRZ219" s="856"/>
      <c r="FSA219" s="856"/>
      <c r="FSB219" s="856"/>
      <c r="FSC219" s="856"/>
      <c r="FSD219" s="856"/>
      <c r="FSE219" s="856"/>
      <c r="FSF219" s="856"/>
      <c r="FSG219" s="856"/>
      <c r="FSH219" s="856"/>
      <c r="FSI219" s="856"/>
      <c r="FSJ219" s="856"/>
      <c r="FSK219" s="856"/>
      <c r="FSL219" s="856"/>
      <c r="FSM219" s="856"/>
      <c r="FSN219" s="856"/>
      <c r="FSO219" s="856"/>
      <c r="FSP219" s="856"/>
      <c r="FSQ219" s="856"/>
      <c r="FSR219" s="856"/>
      <c r="FSS219" s="856"/>
      <c r="FST219" s="856"/>
      <c r="FSU219" s="856"/>
      <c r="FSV219" s="856"/>
      <c r="FSW219" s="856"/>
      <c r="FSX219" s="856"/>
      <c r="FSY219" s="856"/>
      <c r="FSZ219" s="856"/>
      <c r="FTA219" s="856"/>
      <c r="FTB219" s="856"/>
      <c r="FTC219" s="856"/>
      <c r="FTD219" s="856"/>
      <c r="FTE219" s="856"/>
      <c r="FTF219" s="856"/>
      <c r="FTG219" s="856"/>
      <c r="FTH219" s="856"/>
      <c r="FTI219" s="856"/>
      <c r="FTJ219" s="856"/>
      <c r="FTK219" s="856"/>
      <c r="FTL219" s="856"/>
      <c r="FTM219" s="856"/>
      <c r="FTN219" s="856"/>
      <c r="FTO219" s="856"/>
      <c r="FTP219" s="856"/>
      <c r="FTQ219" s="856"/>
      <c r="FTR219" s="856"/>
      <c r="FTS219" s="856"/>
      <c r="FTT219" s="856"/>
      <c r="FTU219" s="856"/>
      <c r="FTV219" s="856"/>
      <c r="FTW219" s="856"/>
      <c r="FTX219" s="856"/>
      <c r="FTY219" s="856"/>
      <c r="FTZ219" s="856"/>
      <c r="FUA219" s="856"/>
      <c r="FUB219" s="856"/>
      <c r="FUC219" s="856"/>
      <c r="FUD219" s="856"/>
      <c r="FUE219" s="856"/>
      <c r="FUF219" s="856"/>
      <c r="FUG219" s="856"/>
      <c r="FUH219" s="856"/>
      <c r="FUI219" s="856"/>
      <c r="FUJ219" s="856"/>
      <c r="FUK219" s="856"/>
      <c r="FUL219" s="856"/>
      <c r="FUM219" s="856"/>
      <c r="FUN219" s="856"/>
      <c r="FUO219" s="856"/>
      <c r="FUP219" s="856"/>
      <c r="FUQ219" s="856"/>
      <c r="FUR219" s="856"/>
      <c r="FUS219" s="856"/>
      <c r="FUT219" s="856"/>
      <c r="FUU219" s="856"/>
      <c r="FUV219" s="856"/>
      <c r="FUW219" s="856"/>
      <c r="FUX219" s="856"/>
      <c r="FUY219" s="856"/>
      <c r="FUZ219" s="856"/>
      <c r="FVA219" s="856"/>
      <c r="FVB219" s="856"/>
      <c r="FVC219" s="856"/>
      <c r="FVD219" s="856"/>
      <c r="FVE219" s="856"/>
      <c r="FVF219" s="856"/>
      <c r="FVG219" s="856"/>
      <c r="FVH219" s="856"/>
      <c r="FVI219" s="856"/>
      <c r="FVJ219" s="856"/>
      <c r="FVK219" s="856"/>
      <c r="FVL219" s="856"/>
      <c r="FVM219" s="856"/>
      <c r="FVN219" s="856"/>
      <c r="FVO219" s="856"/>
      <c r="FVP219" s="856"/>
      <c r="FVQ219" s="856"/>
      <c r="FVR219" s="856"/>
      <c r="FVS219" s="856"/>
      <c r="FVT219" s="856"/>
      <c r="FVU219" s="856"/>
      <c r="FVV219" s="856"/>
      <c r="FVW219" s="856"/>
      <c r="FVX219" s="856"/>
      <c r="FVY219" s="856"/>
      <c r="FVZ219" s="856"/>
      <c r="FWA219" s="856"/>
      <c r="FWB219" s="856"/>
      <c r="FWC219" s="856"/>
      <c r="FWD219" s="856"/>
      <c r="FWE219" s="856"/>
      <c r="FWF219" s="856"/>
      <c r="FWG219" s="856"/>
      <c r="FWH219" s="856"/>
      <c r="FWI219" s="856"/>
      <c r="FWJ219" s="856"/>
      <c r="FWK219" s="856"/>
      <c r="FWL219" s="856"/>
      <c r="FWM219" s="856"/>
      <c r="FWN219" s="856"/>
      <c r="FWO219" s="856"/>
      <c r="FWP219" s="856"/>
      <c r="FWQ219" s="856"/>
      <c r="FWR219" s="856"/>
      <c r="FWS219" s="856"/>
      <c r="FWT219" s="856"/>
      <c r="FWU219" s="856"/>
      <c r="FWV219" s="856"/>
      <c r="FWW219" s="856"/>
      <c r="FWX219" s="856"/>
      <c r="FWY219" s="856"/>
      <c r="FWZ219" s="856"/>
      <c r="FXA219" s="856"/>
      <c r="FXB219" s="856"/>
      <c r="FXC219" s="856"/>
      <c r="FXD219" s="856"/>
      <c r="FXE219" s="856"/>
      <c r="FXF219" s="856"/>
      <c r="FXG219" s="856"/>
      <c r="FXH219" s="856"/>
      <c r="FXI219" s="856"/>
      <c r="FXJ219" s="856"/>
      <c r="FXK219" s="856"/>
      <c r="FXL219" s="856"/>
      <c r="FXM219" s="856"/>
      <c r="FXN219" s="856"/>
      <c r="FXO219" s="856"/>
      <c r="FXP219" s="856"/>
      <c r="FXQ219" s="856"/>
      <c r="FXR219" s="856"/>
      <c r="FXS219" s="856"/>
      <c r="FXT219" s="856"/>
      <c r="FXU219" s="856"/>
      <c r="FXV219" s="856"/>
      <c r="FXW219" s="856"/>
      <c r="FXX219" s="856"/>
      <c r="FXY219" s="856"/>
      <c r="FXZ219" s="856"/>
      <c r="FYA219" s="856"/>
      <c r="FYB219" s="856"/>
      <c r="FYC219" s="856"/>
      <c r="FYD219" s="856"/>
      <c r="FYE219" s="856"/>
      <c r="FYF219" s="856"/>
      <c r="FYG219" s="856"/>
      <c r="FYH219" s="856"/>
      <c r="FYI219" s="856"/>
      <c r="FYJ219" s="856"/>
      <c r="FYK219" s="856"/>
      <c r="FYL219" s="856"/>
      <c r="FYM219" s="856"/>
      <c r="FYN219" s="856"/>
      <c r="FYO219" s="856"/>
      <c r="FYP219" s="856"/>
      <c r="FYQ219" s="856"/>
      <c r="FYR219" s="856"/>
      <c r="FYS219" s="856"/>
      <c r="FYT219" s="856"/>
      <c r="FYU219" s="856"/>
      <c r="FYV219" s="856"/>
      <c r="FYW219" s="856"/>
      <c r="FYX219" s="856"/>
      <c r="FYY219" s="856"/>
      <c r="FYZ219" s="856"/>
      <c r="FZA219" s="856"/>
      <c r="FZB219" s="856"/>
      <c r="FZC219" s="856"/>
      <c r="FZD219" s="856"/>
      <c r="FZE219" s="856"/>
      <c r="FZF219" s="856"/>
      <c r="FZG219" s="856"/>
      <c r="FZH219" s="856"/>
      <c r="FZI219" s="856"/>
      <c r="FZJ219" s="856"/>
      <c r="FZK219" s="856"/>
      <c r="FZL219" s="856"/>
      <c r="FZM219" s="856"/>
      <c r="FZN219" s="856"/>
      <c r="FZO219" s="856"/>
      <c r="FZP219" s="856"/>
      <c r="FZQ219" s="856"/>
      <c r="FZR219" s="856"/>
      <c r="FZS219" s="856"/>
      <c r="FZT219" s="856"/>
      <c r="FZU219" s="856"/>
      <c r="FZV219" s="856"/>
      <c r="FZW219" s="856"/>
      <c r="FZX219" s="856"/>
      <c r="FZY219" s="856"/>
      <c r="FZZ219" s="856"/>
      <c r="GAA219" s="856"/>
      <c r="GAB219" s="856"/>
      <c r="GAC219" s="856"/>
      <c r="GAD219" s="856"/>
      <c r="GAE219" s="856"/>
      <c r="GAF219" s="856"/>
      <c r="GAG219" s="856"/>
      <c r="GAH219" s="856"/>
      <c r="GAI219" s="856"/>
      <c r="GAJ219" s="856"/>
      <c r="GAK219" s="856"/>
      <c r="GAL219" s="856"/>
      <c r="GAM219" s="856"/>
      <c r="GAN219" s="856"/>
      <c r="GAO219" s="856"/>
      <c r="GAP219" s="856"/>
      <c r="GAQ219" s="856"/>
      <c r="GAR219" s="856"/>
      <c r="GAS219" s="856"/>
      <c r="GAT219" s="856"/>
      <c r="GAU219" s="856"/>
      <c r="GAV219" s="856"/>
      <c r="GAW219" s="856"/>
      <c r="GAX219" s="856"/>
      <c r="GAY219" s="856"/>
      <c r="GAZ219" s="856"/>
      <c r="GBA219" s="856"/>
      <c r="GBB219" s="856"/>
      <c r="GBC219" s="856"/>
      <c r="GBD219" s="856"/>
      <c r="GBE219" s="856"/>
      <c r="GBF219" s="856"/>
      <c r="GBG219" s="856"/>
      <c r="GBH219" s="856"/>
      <c r="GBI219" s="856"/>
      <c r="GBJ219" s="856"/>
      <c r="GBK219" s="856"/>
      <c r="GBL219" s="856"/>
      <c r="GBM219" s="856"/>
      <c r="GBN219" s="856"/>
      <c r="GBO219" s="856"/>
      <c r="GBP219" s="856"/>
      <c r="GBQ219" s="856"/>
      <c r="GBR219" s="856"/>
      <c r="GBS219" s="856"/>
      <c r="GBT219" s="856"/>
      <c r="GBU219" s="856"/>
      <c r="GBV219" s="856"/>
      <c r="GBW219" s="856"/>
      <c r="GBX219" s="856"/>
      <c r="GBY219" s="856"/>
      <c r="GBZ219" s="856"/>
      <c r="GCA219" s="856"/>
      <c r="GCB219" s="856"/>
      <c r="GCC219" s="856"/>
      <c r="GCD219" s="856"/>
      <c r="GCE219" s="856"/>
      <c r="GCF219" s="856"/>
      <c r="GCG219" s="856"/>
      <c r="GCH219" s="856"/>
      <c r="GCI219" s="856"/>
      <c r="GCJ219" s="856"/>
      <c r="GCK219" s="856"/>
      <c r="GCL219" s="856"/>
      <c r="GCM219" s="856"/>
      <c r="GCN219" s="856"/>
      <c r="GCO219" s="856"/>
      <c r="GCP219" s="856"/>
      <c r="GCQ219" s="856"/>
      <c r="GCR219" s="856"/>
      <c r="GCS219" s="856"/>
      <c r="GCT219" s="856"/>
      <c r="GCU219" s="856"/>
      <c r="GCV219" s="856"/>
      <c r="GCW219" s="856"/>
      <c r="GCX219" s="856"/>
      <c r="GCY219" s="856"/>
      <c r="GCZ219" s="856"/>
      <c r="GDA219" s="856"/>
      <c r="GDB219" s="856"/>
      <c r="GDC219" s="856"/>
      <c r="GDD219" s="856"/>
      <c r="GDE219" s="856"/>
      <c r="GDF219" s="856"/>
      <c r="GDG219" s="856"/>
      <c r="GDH219" s="856"/>
      <c r="GDI219" s="856"/>
      <c r="GDJ219" s="856"/>
      <c r="GDK219" s="856"/>
      <c r="GDL219" s="856"/>
      <c r="GDM219" s="856"/>
      <c r="GDN219" s="856"/>
      <c r="GDO219" s="856"/>
      <c r="GDP219" s="856"/>
      <c r="GDQ219" s="856"/>
      <c r="GDR219" s="856"/>
      <c r="GDS219" s="856"/>
      <c r="GDT219" s="856"/>
      <c r="GDU219" s="856"/>
      <c r="GDV219" s="856"/>
      <c r="GDW219" s="856"/>
      <c r="GDX219" s="856"/>
      <c r="GDY219" s="856"/>
      <c r="GDZ219" s="856"/>
      <c r="GEA219" s="856"/>
      <c r="GEB219" s="856"/>
      <c r="GEC219" s="856"/>
      <c r="GED219" s="856"/>
      <c r="GEE219" s="856"/>
      <c r="GEF219" s="856"/>
      <c r="GEG219" s="856"/>
      <c r="GEH219" s="856"/>
      <c r="GEI219" s="856"/>
      <c r="GEJ219" s="856"/>
      <c r="GEK219" s="856"/>
      <c r="GEL219" s="856"/>
      <c r="GEM219" s="856"/>
      <c r="GEN219" s="856"/>
      <c r="GEO219" s="856"/>
      <c r="GEP219" s="856"/>
      <c r="GEQ219" s="856"/>
      <c r="GER219" s="856"/>
      <c r="GES219" s="856"/>
      <c r="GET219" s="856"/>
      <c r="GEU219" s="856"/>
      <c r="GEV219" s="856"/>
      <c r="GEW219" s="856"/>
      <c r="GEX219" s="856"/>
      <c r="GEY219" s="856"/>
      <c r="GEZ219" s="856"/>
      <c r="GFA219" s="856"/>
      <c r="GFB219" s="856"/>
      <c r="GFC219" s="856"/>
      <c r="GFD219" s="856"/>
      <c r="GFE219" s="856"/>
      <c r="GFF219" s="856"/>
      <c r="GFG219" s="856"/>
      <c r="GFH219" s="856"/>
      <c r="GFI219" s="856"/>
      <c r="GFJ219" s="856"/>
      <c r="GFK219" s="856"/>
      <c r="GFL219" s="856"/>
      <c r="GFM219" s="856"/>
      <c r="GFN219" s="856"/>
      <c r="GFO219" s="856"/>
      <c r="GFP219" s="856"/>
      <c r="GFQ219" s="856"/>
      <c r="GFR219" s="856"/>
      <c r="GFS219" s="856"/>
      <c r="GFT219" s="856"/>
      <c r="GFU219" s="856"/>
      <c r="GFV219" s="856"/>
      <c r="GFW219" s="856"/>
      <c r="GFX219" s="856"/>
      <c r="GFY219" s="856"/>
      <c r="GFZ219" s="856"/>
      <c r="GGA219" s="856"/>
      <c r="GGB219" s="856"/>
      <c r="GGC219" s="856"/>
      <c r="GGD219" s="856"/>
      <c r="GGE219" s="856"/>
      <c r="GGF219" s="856"/>
      <c r="GGG219" s="856"/>
      <c r="GGH219" s="856"/>
      <c r="GGI219" s="856"/>
      <c r="GGJ219" s="856"/>
      <c r="GGK219" s="856"/>
      <c r="GGL219" s="856"/>
      <c r="GGM219" s="856"/>
      <c r="GGN219" s="856"/>
      <c r="GGO219" s="856"/>
      <c r="GGP219" s="856"/>
      <c r="GGQ219" s="856"/>
      <c r="GGR219" s="856"/>
      <c r="GGS219" s="856"/>
      <c r="GGT219" s="856"/>
      <c r="GGU219" s="856"/>
      <c r="GGV219" s="856"/>
      <c r="GGW219" s="856"/>
      <c r="GGX219" s="856"/>
      <c r="GGY219" s="856"/>
      <c r="GGZ219" s="856"/>
      <c r="GHA219" s="856"/>
      <c r="GHB219" s="856"/>
      <c r="GHC219" s="856"/>
      <c r="GHD219" s="856"/>
      <c r="GHE219" s="856"/>
      <c r="GHF219" s="856"/>
      <c r="GHG219" s="856"/>
      <c r="GHH219" s="856"/>
      <c r="GHI219" s="856"/>
      <c r="GHJ219" s="856"/>
      <c r="GHK219" s="856"/>
      <c r="GHL219" s="856"/>
      <c r="GHM219" s="856"/>
      <c r="GHN219" s="856"/>
      <c r="GHO219" s="856"/>
      <c r="GHP219" s="856"/>
      <c r="GHQ219" s="856"/>
      <c r="GHR219" s="856"/>
      <c r="GHS219" s="856"/>
      <c r="GHT219" s="856"/>
      <c r="GHU219" s="856"/>
      <c r="GHV219" s="856"/>
      <c r="GHW219" s="856"/>
      <c r="GHX219" s="856"/>
      <c r="GHY219" s="856"/>
      <c r="GHZ219" s="856"/>
      <c r="GIA219" s="856"/>
      <c r="GIB219" s="856"/>
      <c r="GIC219" s="856"/>
      <c r="GID219" s="856"/>
      <c r="GIE219" s="856"/>
      <c r="GIF219" s="856"/>
      <c r="GIG219" s="856"/>
      <c r="GIH219" s="856"/>
      <c r="GII219" s="856"/>
      <c r="GIJ219" s="856"/>
      <c r="GIK219" s="856"/>
      <c r="GIL219" s="856"/>
      <c r="GIM219" s="856"/>
      <c r="GIN219" s="856"/>
      <c r="GIO219" s="856"/>
      <c r="GIP219" s="856"/>
      <c r="GIQ219" s="856"/>
      <c r="GIR219" s="856"/>
      <c r="GIS219" s="856"/>
      <c r="GIT219" s="856"/>
      <c r="GIU219" s="856"/>
      <c r="GIV219" s="856"/>
      <c r="GIW219" s="856"/>
      <c r="GIX219" s="856"/>
      <c r="GIY219" s="856"/>
      <c r="GIZ219" s="856"/>
      <c r="GJA219" s="856"/>
      <c r="GJB219" s="856"/>
      <c r="GJC219" s="856"/>
      <c r="GJD219" s="856"/>
      <c r="GJE219" s="856"/>
      <c r="GJF219" s="856"/>
      <c r="GJG219" s="856"/>
      <c r="GJH219" s="856"/>
      <c r="GJI219" s="856"/>
      <c r="GJJ219" s="856"/>
      <c r="GJK219" s="856"/>
      <c r="GJL219" s="856"/>
      <c r="GJM219" s="856"/>
      <c r="GJN219" s="856"/>
      <c r="GJO219" s="856"/>
      <c r="GJP219" s="856"/>
      <c r="GJQ219" s="856"/>
      <c r="GJR219" s="856"/>
      <c r="GJS219" s="856"/>
      <c r="GJT219" s="856"/>
      <c r="GJU219" s="856"/>
      <c r="GJV219" s="856"/>
      <c r="GJW219" s="856"/>
      <c r="GJX219" s="856"/>
      <c r="GJY219" s="856"/>
      <c r="GJZ219" s="856"/>
      <c r="GKA219" s="856"/>
      <c r="GKB219" s="856"/>
      <c r="GKC219" s="856"/>
      <c r="GKD219" s="856"/>
      <c r="GKE219" s="856"/>
      <c r="GKF219" s="856"/>
      <c r="GKG219" s="856"/>
      <c r="GKH219" s="856"/>
      <c r="GKI219" s="856"/>
      <c r="GKJ219" s="856"/>
      <c r="GKK219" s="856"/>
      <c r="GKL219" s="856"/>
      <c r="GKM219" s="856"/>
      <c r="GKN219" s="856"/>
      <c r="GKO219" s="856"/>
      <c r="GKP219" s="856"/>
      <c r="GKQ219" s="856"/>
      <c r="GKR219" s="856"/>
      <c r="GKS219" s="856"/>
      <c r="GKT219" s="856"/>
      <c r="GKU219" s="856"/>
      <c r="GKV219" s="856"/>
      <c r="GKW219" s="856"/>
      <c r="GKX219" s="856"/>
      <c r="GKY219" s="856"/>
      <c r="GKZ219" s="856"/>
      <c r="GLA219" s="856"/>
      <c r="GLB219" s="856"/>
      <c r="GLC219" s="856"/>
      <c r="GLD219" s="856"/>
      <c r="GLE219" s="856"/>
      <c r="GLF219" s="856"/>
      <c r="GLG219" s="856"/>
      <c r="GLH219" s="856"/>
      <c r="GLI219" s="856"/>
      <c r="GLJ219" s="856"/>
      <c r="GLK219" s="856"/>
      <c r="GLL219" s="856"/>
      <c r="GLM219" s="856"/>
      <c r="GLN219" s="856"/>
      <c r="GLO219" s="856"/>
      <c r="GLP219" s="856"/>
      <c r="GLQ219" s="856"/>
      <c r="GLR219" s="856"/>
      <c r="GLS219" s="856"/>
      <c r="GLT219" s="856"/>
      <c r="GLU219" s="856"/>
      <c r="GLV219" s="856"/>
      <c r="GLW219" s="856"/>
      <c r="GLX219" s="856"/>
      <c r="GLY219" s="856"/>
      <c r="GLZ219" s="856"/>
      <c r="GMA219" s="856"/>
      <c r="GMB219" s="856"/>
      <c r="GMC219" s="856"/>
      <c r="GMD219" s="856"/>
      <c r="GME219" s="856"/>
      <c r="GMF219" s="856"/>
      <c r="GMG219" s="856"/>
      <c r="GMH219" s="856"/>
      <c r="GMI219" s="856"/>
      <c r="GMJ219" s="856"/>
      <c r="GMK219" s="856"/>
      <c r="GML219" s="856"/>
      <c r="GMM219" s="856"/>
      <c r="GMN219" s="856"/>
      <c r="GMO219" s="856"/>
      <c r="GMP219" s="856"/>
      <c r="GMQ219" s="856"/>
      <c r="GMR219" s="856"/>
      <c r="GMS219" s="856"/>
      <c r="GMT219" s="856"/>
      <c r="GMU219" s="856"/>
      <c r="GMV219" s="856"/>
      <c r="GMW219" s="856"/>
      <c r="GMX219" s="856"/>
      <c r="GMY219" s="856"/>
      <c r="GMZ219" s="856"/>
      <c r="GNA219" s="856"/>
      <c r="GNB219" s="856"/>
      <c r="GNC219" s="856"/>
      <c r="GND219" s="856"/>
      <c r="GNE219" s="856"/>
      <c r="GNF219" s="856"/>
      <c r="GNG219" s="856"/>
      <c r="GNH219" s="856"/>
      <c r="GNI219" s="856"/>
      <c r="GNJ219" s="856"/>
      <c r="GNK219" s="856"/>
      <c r="GNL219" s="856"/>
      <c r="GNM219" s="856"/>
      <c r="GNN219" s="856"/>
      <c r="GNO219" s="856"/>
      <c r="GNP219" s="856"/>
      <c r="GNQ219" s="856"/>
      <c r="GNR219" s="856"/>
      <c r="GNS219" s="856"/>
      <c r="GNT219" s="856"/>
      <c r="GNU219" s="856"/>
      <c r="GNV219" s="856"/>
      <c r="GNW219" s="856"/>
      <c r="GNX219" s="856"/>
      <c r="GNY219" s="856"/>
      <c r="GNZ219" s="856"/>
      <c r="GOA219" s="856"/>
      <c r="GOB219" s="856"/>
      <c r="GOC219" s="856"/>
      <c r="GOD219" s="856"/>
      <c r="GOE219" s="856"/>
      <c r="GOF219" s="856"/>
      <c r="GOG219" s="856"/>
      <c r="GOH219" s="856"/>
      <c r="GOI219" s="856"/>
      <c r="GOJ219" s="856"/>
      <c r="GOK219" s="856"/>
      <c r="GOL219" s="856"/>
      <c r="GOM219" s="856"/>
      <c r="GON219" s="856"/>
      <c r="GOO219" s="856"/>
      <c r="GOP219" s="856"/>
      <c r="GOQ219" s="856"/>
      <c r="GOR219" s="856"/>
      <c r="GOS219" s="856"/>
      <c r="GOT219" s="856"/>
      <c r="GOU219" s="856"/>
      <c r="GOV219" s="856"/>
      <c r="GOW219" s="856"/>
      <c r="GOX219" s="856"/>
      <c r="GOY219" s="856"/>
      <c r="GOZ219" s="856"/>
      <c r="GPA219" s="856"/>
      <c r="GPB219" s="856"/>
      <c r="GPC219" s="856"/>
      <c r="GPD219" s="856"/>
      <c r="GPE219" s="856"/>
      <c r="GPF219" s="856"/>
      <c r="GPG219" s="856"/>
      <c r="GPH219" s="856"/>
      <c r="GPI219" s="856"/>
      <c r="GPJ219" s="856"/>
      <c r="GPK219" s="856"/>
      <c r="GPL219" s="856"/>
      <c r="GPM219" s="856"/>
      <c r="GPN219" s="856"/>
      <c r="GPO219" s="856"/>
      <c r="GPP219" s="856"/>
      <c r="GPQ219" s="856"/>
      <c r="GPR219" s="856"/>
      <c r="GPS219" s="856"/>
      <c r="GPT219" s="856"/>
      <c r="GPU219" s="856"/>
      <c r="GPV219" s="856"/>
      <c r="GPW219" s="856"/>
      <c r="GPX219" s="856"/>
      <c r="GPY219" s="856"/>
      <c r="GPZ219" s="856"/>
      <c r="GQA219" s="856"/>
      <c r="GQB219" s="856"/>
      <c r="GQC219" s="856"/>
      <c r="GQD219" s="856"/>
      <c r="GQE219" s="856"/>
      <c r="GQF219" s="856"/>
      <c r="GQG219" s="856"/>
      <c r="GQH219" s="856"/>
      <c r="GQI219" s="856"/>
      <c r="GQJ219" s="856"/>
      <c r="GQK219" s="856"/>
      <c r="GQL219" s="856"/>
      <c r="GQM219" s="856"/>
      <c r="GQN219" s="856"/>
      <c r="GQO219" s="856"/>
      <c r="GQP219" s="856"/>
      <c r="GQQ219" s="856"/>
      <c r="GQR219" s="856"/>
      <c r="GQS219" s="856"/>
      <c r="GQT219" s="856"/>
      <c r="GQU219" s="856"/>
      <c r="GQV219" s="856"/>
      <c r="GQW219" s="856"/>
      <c r="GQX219" s="856"/>
      <c r="GQY219" s="856"/>
      <c r="GQZ219" s="856"/>
      <c r="GRA219" s="856"/>
      <c r="GRB219" s="856"/>
      <c r="GRC219" s="856"/>
      <c r="GRD219" s="856"/>
      <c r="GRE219" s="856"/>
      <c r="GRF219" s="856"/>
      <c r="GRG219" s="856"/>
      <c r="GRH219" s="856"/>
      <c r="GRI219" s="856"/>
      <c r="GRJ219" s="856"/>
      <c r="GRK219" s="856"/>
      <c r="GRL219" s="856"/>
      <c r="GRM219" s="856"/>
      <c r="GRN219" s="856"/>
      <c r="GRO219" s="856"/>
      <c r="GRP219" s="856"/>
      <c r="GRQ219" s="856"/>
      <c r="GRR219" s="856"/>
      <c r="GRS219" s="856"/>
      <c r="GRT219" s="856"/>
      <c r="GRU219" s="856"/>
      <c r="GRV219" s="856"/>
      <c r="GRW219" s="856"/>
      <c r="GRX219" s="856"/>
      <c r="GRY219" s="856"/>
      <c r="GRZ219" s="856"/>
      <c r="GSA219" s="856"/>
      <c r="GSB219" s="856"/>
      <c r="GSC219" s="856"/>
      <c r="GSD219" s="856"/>
      <c r="GSE219" s="856"/>
      <c r="GSF219" s="856"/>
      <c r="GSG219" s="856"/>
      <c r="GSH219" s="856"/>
      <c r="GSI219" s="856"/>
      <c r="GSJ219" s="856"/>
      <c r="GSK219" s="856"/>
      <c r="GSL219" s="856"/>
      <c r="GSM219" s="856"/>
      <c r="GSN219" s="856"/>
      <c r="GSO219" s="856"/>
      <c r="GSP219" s="856"/>
      <c r="GSQ219" s="856"/>
      <c r="GSR219" s="856"/>
      <c r="GSS219" s="856"/>
      <c r="GST219" s="856"/>
      <c r="GSU219" s="856"/>
      <c r="GSV219" s="856"/>
      <c r="GSW219" s="856"/>
      <c r="GSX219" s="856"/>
      <c r="GSY219" s="856"/>
      <c r="GSZ219" s="856"/>
      <c r="GTA219" s="856"/>
      <c r="GTB219" s="856"/>
      <c r="GTC219" s="856"/>
      <c r="GTD219" s="856"/>
      <c r="GTE219" s="856"/>
      <c r="GTF219" s="856"/>
      <c r="GTG219" s="856"/>
      <c r="GTH219" s="856"/>
      <c r="GTI219" s="856"/>
      <c r="GTJ219" s="856"/>
      <c r="GTK219" s="856"/>
      <c r="GTL219" s="856"/>
      <c r="GTM219" s="856"/>
      <c r="GTN219" s="856"/>
      <c r="GTO219" s="856"/>
      <c r="GTP219" s="856"/>
      <c r="GTQ219" s="856"/>
      <c r="GTR219" s="856"/>
      <c r="GTS219" s="856"/>
      <c r="GTT219" s="856"/>
      <c r="GTU219" s="856"/>
      <c r="GTV219" s="856"/>
      <c r="GTW219" s="856"/>
      <c r="GTX219" s="856"/>
      <c r="GTY219" s="856"/>
      <c r="GTZ219" s="856"/>
      <c r="GUA219" s="856"/>
      <c r="GUB219" s="856"/>
      <c r="GUC219" s="856"/>
      <c r="GUD219" s="856"/>
      <c r="GUE219" s="856"/>
      <c r="GUF219" s="856"/>
      <c r="GUG219" s="856"/>
      <c r="GUH219" s="856"/>
      <c r="GUI219" s="856"/>
      <c r="GUJ219" s="856"/>
      <c r="GUK219" s="856"/>
      <c r="GUL219" s="856"/>
      <c r="GUM219" s="856"/>
      <c r="GUN219" s="856"/>
      <c r="GUO219" s="856"/>
      <c r="GUP219" s="856"/>
      <c r="GUQ219" s="856"/>
      <c r="GUR219" s="856"/>
      <c r="GUS219" s="856"/>
      <c r="GUT219" s="856"/>
      <c r="GUU219" s="856"/>
      <c r="GUV219" s="856"/>
      <c r="GUW219" s="856"/>
      <c r="GUX219" s="856"/>
      <c r="GUY219" s="856"/>
      <c r="GUZ219" s="856"/>
      <c r="GVA219" s="856"/>
      <c r="GVB219" s="856"/>
      <c r="GVC219" s="856"/>
      <c r="GVD219" s="856"/>
      <c r="GVE219" s="856"/>
      <c r="GVF219" s="856"/>
      <c r="GVG219" s="856"/>
      <c r="GVH219" s="856"/>
      <c r="GVI219" s="856"/>
      <c r="GVJ219" s="856"/>
      <c r="GVK219" s="856"/>
      <c r="GVL219" s="856"/>
      <c r="GVM219" s="856"/>
      <c r="GVN219" s="856"/>
      <c r="GVO219" s="856"/>
      <c r="GVP219" s="856"/>
      <c r="GVQ219" s="856"/>
      <c r="GVR219" s="856"/>
      <c r="GVS219" s="856"/>
      <c r="GVT219" s="856"/>
      <c r="GVU219" s="856"/>
      <c r="GVV219" s="856"/>
      <c r="GVW219" s="856"/>
      <c r="GVX219" s="856"/>
      <c r="GVY219" s="856"/>
      <c r="GVZ219" s="856"/>
      <c r="GWA219" s="856"/>
      <c r="GWB219" s="856"/>
      <c r="GWC219" s="856"/>
      <c r="GWD219" s="856"/>
      <c r="GWE219" s="856"/>
      <c r="GWF219" s="856"/>
      <c r="GWG219" s="856"/>
      <c r="GWH219" s="856"/>
      <c r="GWI219" s="856"/>
      <c r="GWJ219" s="856"/>
      <c r="GWK219" s="856"/>
      <c r="GWL219" s="856"/>
      <c r="GWM219" s="856"/>
      <c r="GWN219" s="856"/>
      <c r="GWO219" s="856"/>
      <c r="GWP219" s="856"/>
      <c r="GWQ219" s="856"/>
      <c r="GWR219" s="856"/>
      <c r="GWS219" s="856"/>
      <c r="GWT219" s="856"/>
      <c r="GWU219" s="856"/>
      <c r="GWV219" s="856"/>
      <c r="GWW219" s="856"/>
      <c r="GWX219" s="856"/>
      <c r="GWY219" s="856"/>
      <c r="GWZ219" s="856"/>
      <c r="GXA219" s="856"/>
      <c r="GXB219" s="856"/>
      <c r="GXC219" s="856"/>
      <c r="GXD219" s="856"/>
      <c r="GXE219" s="856"/>
      <c r="GXF219" s="856"/>
      <c r="GXG219" s="856"/>
      <c r="GXH219" s="856"/>
      <c r="GXI219" s="856"/>
      <c r="GXJ219" s="856"/>
      <c r="GXK219" s="856"/>
      <c r="GXL219" s="856"/>
      <c r="GXM219" s="856"/>
      <c r="GXN219" s="856"/>
      <c r="GXO219" s="856"/>
      <c r="GXP219" s="856"/>
      <c r="GXQ219" s="856"/>
      <c r="GXR219" s="856"/>
      <c r="GXS219" s="856"/>
      <c r="GXT219" s="856"/>
      <c r="GXU219" s="856"/>
      <c r="GXV219" s="856"/>
      <c r="GXW219" s="856"/>
      <c r="GXX219" s="856"/>
      <c r="GXY219" s="856"/>
      <c r="GXZ219" s="856"/>
      <c r="GYA219" s="856"/>
      <c r="GYB219" s="856"/>
      <c r="GYC219" s="856"/>
      <c r="GYD219" s="856"/>
      <c r="GYE219" s="856"/>
      <c r="GYF219" s="856"/>
      <c r="GYG219" s="856"/>
      <c r="GYH219" s="856"/>
      <c r="GYI219" s="856"/>
      <c r="GYJ219" s="856"/>
      <c r="GYK219" s="856"/>
      <c r="GYL219" s="856"/>
      <c r="GYM219" s="856"/>
      <c r="GYN219" s="856"/>
      <c r="GYO219" s="856"/>
      <c r="GYP219" s="856"/>
      <c r="GYQ219" s="856"/>
      <c r="GYR219" s="856"/>
      <c r="GYS219" s="856"/>
      <c r="GYT219" s="856"/>
      <c r="GYU219" s="856"/>
      <c r="GYV219" s="856"/>
      <c r="GYW219" s="856"/>
      <c r="GYX219" s="856"/>
      <c r="GYY219" s="856"/>
      <c r="GYZ219" s="856"/>
      <c r="GZA219" s="856"/>
      <c r="GZB219" s="856"/>
      <c r="GZC219" s="856"/>
      <c r="GZD219" s="856"/>
      <c r="GZE219" s="856"/>
      <c r="GZF219" s="856"/>
      <c r="GZG219" s="856"/>
      <c r="GZH219" s="856"/>
      <c r="GZI219" s="856"/>
      <c r="GZJ219" s="856"/>
      <c r="GZK219" s="856"/>
      <c r="GZL219" s="856"/>
      <c r="GZM219" s="856"/>
      <c r="GZN219" s="856"/>
      <c r="GZO219" s="856"/>
      <c r="GZP219" s="856"/>
      <c r="GZQ219" s="856"/>
      <c r="GZR219" s="856"/>
      <c r="GZS219" s="856"/>
      <c r="GZT219" s="856"/>
      <c r="GZU219" s="856"/>
      <c r="GZV219" s="856"/>
      <c r="GZW219" s="856"/>
      <c r="GZX219" s="856"/>
      <c r="GZY219" s="856"/>
      <c r="GZZ219" s="856"/>
      <c r="HAA219" s="856"/>
      <c r="HAB219" s="856"/>
      <c r="HAC219" s="856"/>
      <c r="HAD219" s="856"/>
      <c r="HAE219" s="856"/>
      <c r="HAF219" s="856"/>
      <c r="HAG219" s="856"/>
      <c r="HAH219" s="856"/>
      <c r="HAI219" s="856"/>
      <c r="HAJ219" s="856"/>
      <c r="HAK219" s="856"/>
      <c r="HAL219" s="856"/>
      <c r="HAM219" s="856"/>
      <c r="HAN219" s="856"/>
      <c r="HAO219" s="856"/>
      <c r="HAP219" s="856"/>
      <c r="HAQ219" s="856"/>
      <c r="HAR219" s="856"/>
      <c r="HAS219" s="856"/>
      <c r="HAT219" s="856"/>
      <c r="HAU219" s="856"/>
      <c r="HAV219" s="856"/>
      <c r="HAW219" s="856"/>
      <c r="HAX219" s="856"/>
      <c r="HAY219" s="856"/>
      <c r="HAZ219" s="856"/>
      <c r="HBA219" s="856"/>
      <c r="HBB219" s="856"/>
      <c r="HBC219" s="856"/>
      <c r="HBD219" s="856"/>
      <c r="HBE219" s="856"/>
      <c r="HBF219" s="856"/>
      <c r="HBG219" s="856"/>
      <c r="HBH219" s="856"/>
      <c r="HBI219" s="856"/>
      <c r="HBJ219" s="856"/>
      <c r="HBK219" s="856"/>
      <c r="HBL219" s="856"/>
      <c r="HBM219" s="856"/>
      <c r="HBN219" s="856"/>
      <c r="HBO219" s="856"/>
      <c r="HBP219" s="856"/>
      <c r="HBQ219" s="856"/>
      <c r="HBR219" s="856"/>
      <c r="HBS219" s="856"/>
      <c r="HBT219" s="856"/>
      <c r="HBU219" s="856"/>
      <c r="HBV219" s="856"/>
      <c r="HBW219" s="856"/>
      <c r="HBX219" s="856"/>
      <c r="HBY219" s="856"/>
      <c r="HBZ219" s="856"/>
      <c r="HCA219" s="856"/>
      <c r="HCB219" s="856"/>
      <c r="HCC219" s="856"/>
      <c r="HCD219" s="856"/>
      <c r="HCE219" s="856"/>
      <c r="HCF219" s="856"/>
      <c r="HCG219" s="856"/>
      <c r="HCH219" s="856"/>
      <c r="HCI219" s="856"/>
      <c r="HCJ219" s="856"/>
      <c r="HCK219" s="856"/>
      <c r="HCL219" s="856"/>
      <c r="HCM219" s="856"/>
      <c r="HCN219" s="856"/>
      <c r="HCO219" s="856"/>
      <c r="HCP219" s="856"/>
      <c r="HCQ219" s="856"/>
      <c r="HCR219" s="856"/>
      <c r="HCS219" s="856"/>
      <c r="HCT219" s="856"/>
      <c r="HCU219" s="856"/>
      <c r="HCV219" s="856"/>
      <c r="HCW219" s="856"/>
      <c r="HCX219" s="856"/>
      <c r="HCY219" s="856"/>
      <c r="HCZ219" s="856"/>
      <c r="HDA219" s="856"/>
      <c r="HDB219" s="856"/>
      <c r="HDC219" s="856"/>
      <c r="HDD219" s="856"/>
      <c r="HDE219" s="856"/>
      <c r="HDF219" s="856"/>
      <c r="HDG219" s="856"/>
      <c r="HDH219" s="856"/>
      <c r="HDI219" s="856"/>
      <c r="HDJ219" s="856"/>
      <c r="HDK219" s="856"/>
      <c r="HDL219" s="856"/>
      <c r="HDM219" s="856"/>
      <c r="HDN219" s="856"/>
      <c r="HDO219" s="856"/>
      <c r="HDP219" s="856"/>
      <c r="HDQ219" s="856"/>
      <c r="HDR219" s="856"/>
      <c r="HDS219" s="856"/>
      <c r="HDT219" s="856"/>
      <c r="HDU219" s="856"/>
      <c r="HDV219" s="856"/>
      <c r="HDW219" s="856"/>
      <c r="HDX219" s="856"/>
      <c r="HDY219" s="856"/>
      <c r="HDZ219" s="856"/>
      <c r="HEA219" s="856"/>
      <c r="HEB219" s="856"/>
      <c r="HEC219" s="856"/>
      <c r="HED219" s="856"/>
      <c r="HEE219" s="856"/>
      <c r="HEF219" s="856"/>
      <c r="HEG219" s="856"/>
      <c r="HEH219" s="856"/>
      <c r="HEI219" s="856"/>
      <c r="HEJ219" s="856"/>
      <c r="HEK219" s="856"/>
      <c r="HEL219" s="856"/>
      <c r="HEM219" s="856"/>
      <c r="HEN219" s="856"/>
      <c r="HEO219" s="856"/>
      <c r="HEP219" s="856"/>
      <c r="HEQ219" s="856"/>
      <c r="HER219" s="856"/>
      <c r="HES219" s="856"/>
      <c r="HET219" s="856"/>
      <c r="HEU219" s="856"/>
      <c r="HEV219" s="856"/>
      <c r="HEW219" s="856"/>
      <c r="HEX219" s="856"/>
      <c r="HEY219" s="856"/>
      <c r="HEZ219" s="856"/>
      <c r="HFA219" s="856"/>
      <c r="HFB219" s="856"/>
      <c r="HFC219" s="856"/>
      <c r="HFD219" s="856"/>
      <c r="HFE219" s="856"/>
      <c r="HFF219" s="856"/>
      <c r="HFG219" s="856"/>
      <c r="HFH219" s="856"/>
      <c r="HFI219" s="856"/>
      <c r="HFJ219" s="856"/>
      <c r="HFK219" s="856"/>
      <c r="HFL219" s="856"/>
      <c r="HFM219" s="856"/>
      <c r="HFN219" s="856"/>
      <c r="HFO219" s="856"/>
      <c r="HFP219" s="856"/>
      <c r="HFQ219" s="856"/>
      <c r="HFR219" s="856"/>
      <c r="HFS219" s="856"/>
      <c r="HFT219" s="856"/>
      <c r="HFU219" s="856"/>
      <c r="HFV219" s="856"/>
      <c r="HFW219" s="856"/>
      <c r="HFX219" s="856"/>
      <c r="HFY219" s="856"/>
      <c r="HFZ219" s="856"/>
      <c r="HGA219" s="856"/>
      <c r="HGB219" s="856"/>
      <c r="HGC219" s="856"/>
      <c r="HGD219" s="856"/>
      <c r="HGE219" s="856"/>
      <c r="HGF219" s="856"/>
      <c r="HGG219" s="856"/>
      <c r="HGH219" s="856"/>
      <c r="HGI219" s="856"/>
      <c r="HGJ219" s="856"/>
      <c r="HGK219" s="856"/>
      <c r="HGL219" s="856"/>
      <c r="HGM219" s="856"/>
      <c r="HGN219" s="856"/>
      <c r="HGO219" s="856"/>
      <c r="HGP219" s="856"/>
      <c r="HGQ219" s="856"/>
      <c r="HGR219" s="856"/>
      <c r="HGS219" s="856"/>
      <c r="HGT219" s="856"/>
      <c r="HGU219" s="856"/>
      <c r="HGV219" s="856"/>
      <c r="HGW219" s="856"/>
      <c r="HGX219" s="856"/>
      <c r="HGY219" s="856"/>
      <c r="HGZ219" s="856"/>
      <c r="HHA219" s="856"/>
      <c r="HHB219" s="856"/>
      <c r="HHC219" s="856"/>
      <c r="HHD219" s="856"/>
      <c r="HHE219" s="856"/>
      <c r="HHF219" s="856"/>
      <c r="HHG219" s="856"/>
      <c r="HHH219" s="856"/>
      <c r="HHI219" s="856"/>
      <c r="HHJ219" s="856"/>
      <c r="HHK219" s="856"/>
      <c r="HHL219" s="856"/>
      <c r="HHM219" s="856"/>
      <c r="HHN219" s="856"/>
      <c r="HHO219" s="856"/>
      <c r="HHP219" s="856"/>
      <c r="HHQ219" s="856"/>
      <c r="HHR219" s="856"/>
      <c r="HHS219" s="856"/>
      <c r="HHT219" s="856"/>
      <c r="HHU219" s="856"/>
      <c r="HHV219" s="856"/>
      <c r="HHW219" s="856"/>
      <c r="HHX219" s="856"/>
      <c r="HHY219" s="856"/>
      <c r="HHZ219" s="856"/>
      <c r="HIA219" s="856"/>
      <c r="HIB219" s="856"/>
      <c r="HIC219" s="856"/>
      <c r="HID219" s="856"/>
      <c r="HIE219" s="856"/>
      <c r="HIF219" s="856"/>
      <c r="HIG219" s="856"/>
      <c r="HIH219" s="856"/>
      <c r="HII219" s="856"/>
      <c r="HIJ219" s="856"/>
      <c r="HIK219" s="856"/>
      <c r="HIL219" s="856"/>
      <c r="HIM219" s="856"/>
      <c r="HIN219" s="856"/>
      <c r="HIO219" s="856"/>
      <c r="HIP219" s="856"/>
      <c r="HIQ219" s="856"/>
      <c r="HIR219" s="856"/>
      <c r="HIS219" s="856"/>
      <c r="HIT219" s="856"/>
      <c r="HIU219" s="856"/>
      <c r="HIV219" s="856"/>
      <c r="HIW219" s="856"/>
      <c r="HIX219" s="856"/>
      <c r="HIY219" s="856"/>
      <c r="HIZ219" s="856"/>
      <c r="HJA219" s="856"/>
      <c r="HJB219" s="856"/>
      <c r="HJC219" s="856"/>
      <c r="HJD219" s="856"/>
      <c r="HJE219" s="856"/>
      <c r="HJF219" s="856"/>
      <c r="HJG219" s="856"/>
      <c r="HJH219" s="856"/>
      <c r="HJI219" s="856"/>
      <c r="HJJ219" s="856"/>
      <c r="HJK219" s="856"/>
      <c r="HJL219" s="856"/>
      <c r="HJM219" s="856"/>
      <c r="HJN219" s="856"/>
      <c r="HJO219" s="856"/>
      <c r="HJP219" s="856"/>
      <c r="HJQ219" s="856"/>
      <c r="HJR219" s="856"/>
      <c r="HJS219" s="856"/>
      <c r="HJT219" s="856"/>
      <c r="HJU219" s="856"/>
      <c r="HJV219" s="856"/>
      <c r="HJW219" s="856"/>
      <c r="HJX219" s="856"/>
      <c r="HJY219" s="856"/>
      <c r="HJZ219" s="856"/>
      <c r="HKA219" s="856"/>
      <c r="HKB219" s="856"/>
      <c r="HKC219" s="856"/>
      <c r="HKD219" s="856"/>
      <c r="HKE219" s="856"/>
      <c r="HKF219" s="856"/>
      <c r="HKG219" s="856"/>
      <c r="HKH219" s="856"/>
      <c r="HKI219" s="856"/>
      <c r="HKJ219" s="856"/>
      <c r="HKK219" s="856"/>
      <c r="HKL219" s="856"/>
      <c r="HKM219" s="856"/>
      <c r="HKN219" s="856"/>
      <c r="HKO219" s="856"/>
      <c r="HKP219" s="856"/>
      <c r="HKQ219" s="856"/>
      <c r="HKR219" s="856"/>
      <c r="HKS219" s="856"/>
      <c r="HKT219" s="856"/>
      <c r="HKU219" s="856"/>
      <c r="HKV219" s="856"/>
      <c r="HKW219" s="856"/>
      <c r="HKX219" s="856"/>
      <c r="HKY219" s="856"/>
      <c r="HKZ219" s="856"/>
      <c r="HLA219" s="856"/>
      <c r="HLB219" s="856"/>
      <c r="HLC219" s="856"/>
      <c r="HLD219" s="856"/>
      <c r="HLE219" s="856"/>
      <c r="HLF219" s="856"/>
      <c r="HLG219" s="856"/>
      <c r="HLH219" s="856"/>
      <c r="HLI219" s="856"/>
      <c r="HLJ219" s="856"/>
      <c r="HLK219" s="856"/>
      <c r="HLL219" s="856"/>
      <c r="HLM219" s="856"/>
      <c r="HLN219" s="856"/>
      <c r="HLO219" s="856"/>
      <c r="HLP219" s="856"/>
      <c r="HLQ219" s="856"/>
      <c r="HLR219" s="856"/>
      <c r="HLS219" s="856"/>
      <c r="HLT219" s="856"/>
      <c r="HLU219" s="856"/>
      <c r="HLV219" s="856"/>
      <c r="HLW219" s="856"/>
      <c r="HLX219" s="856"/>
      <c r="HLY219" s="856"/>
      <c r="HLZ219" s="856"/>
      <c r="HMA219" s="856"/>
      <c r="HMB219" s="856"/>
      <c r="HMC219" s="856"/>
      <c r="HMD219" s="856"/>
      <c r="HME219" s="856"/>
      <c r="HMF219" s="856"/>
      <c r="HMG219" s="856"/>
      <c r="HMH219" s="856"/>
      <c r="HMI219" s="856"/>
      <c r="HMJ219" s="856"/>
      <c r="HMK219" s="856"/>
      <c r="HML219" s="856"/>
      <c r="HMM219" s="856"/>
      <c r="HMN219" s="856"/>
      <c r="HMO219" s="856"/>
      <c r="HMP219" s="856"/>
      <c r="HMQ219" s="856"/>
      <c r="HMR219" s="856"/>
      <c r="HMS219" s="856"/>
      <c r="HMT219" s="856"/>
      <c r="HMU219" s="856"/>
      <c r="HMV219" s="856"/>
      <c r="HMW219" s="856"/>
      <c r="HMX219" s="856"/>
      <c r="HMY219" s="856"/>
      <c r="HMZ219" s="856"/>
      <c r="HNA219" s="856"/>
      <c r="HNB219" s="856"/>
      <c r="HNC219" s="856"/>
      <c r="HND219" s="856"/>
      <c r="HNE219" s="856"/>
      <c r="HNF219" s="856"/>
      <c r="HNG219" s="856"/>
      <c r="HNH219" s="856"/>
      <c r="HNI219" s="856"/>
      <c r="HNJ219" s="856"/>
      <c r="HNK219" s="856"/>
      <c r="HNL219" s="856"/>
      <c r="HNM219" s="856"/>
      <c r="HNN219" s="856"/>
      <c r="HNO219" s="856"/>
      <c r="HNP219" s="856"/>
      <c r="HNQ219" s="856"/>
      <c r="HNR219" s="856"/>
      <c r="HNS219" s="856"/>
      <c r="HNT219" s="856"/>
      <c r="HNU219" s="856"/>
      <c r="HNV219" s="856"/>
      <c r="HNW219" s="856"/>
      <c r="HNX219" s="856"/>
      <c r="HNY219" s="856"/>
      <c r="HNZ219" s="856"/>
      <c r="HOA219" s="856"/>
      <c r="HOB219" s="856"/>
      <c r="HOC219" s="856"/>
      <c r="HOD219" s="856"/>
      <c r="HOE219" s="856"/>
      <c r="HOF219" s="856"/>
      <c r="HOG219" s="856"/>
      <c r="HOH219" s="856"/>
      <c r="HOI219" s="856"/>
      <c r="HOJ219" s="856"/>
      <c r="HOK219" s="856"/>
      <c r="HOL219" s="856"/>
      <c r="HOM219" s="856"/>
      <c r="HON219" s="856"/>
      <c r="HOO219" s="856"/>
      <c r="HOP219" s="856"/>
      <c r="HOQ219" s="856"/>
      <c r="HOR219" s="856"/>
      <c r="HOS219" s="856"/>
      <c r="HOT219" s="856"/>
      <c r="HOU219" s="856"/>
      <c r="HOV219" s="856"/>
      <c r="HOW219" s="856"/>
      <c r="HOX219" s="856"/>
      <c r="HOY219" s="856"/>
      <c r="HOZ219" s="856"/>
      <c r="HPA219" s="856"/>
      <c r="HPB219" s="856"/>
      <c r="HPC219" s="856"/>
      <c r="HPD219" s="856"/>
      <c r="HPE219" s="856"/>
      <c r="HPF219" s="856"/>
      <c r="HPG219" s="856"/>
      <c r="HPH219" s="856"/>
      <c r="HPI219" s="856"/>
      <c r="HPJ219" s="856"/>
      <c r="HPK219" s="856"/>
      <c r="HPL219" s="856"/>
      <c r="HPM219" s="856"/>
      <c r="HPN219" s="856"/>
      <c r="HPO219" s="856"/>
      <c r="HPP219" s="856"/>
      <c r="HPQ219" s="856"/>
      <c r="HPR219" s="856"/>
      <c r="HPS219" s="856"/>
      <c r="HPT219" s="856"/>
      <c r="HPU219" s="856"/>
      <c r="HPV219" s="856"/>
      <c r="HPW219" s="856"/>
      <c r="HPX219" s="856"/>
      <c r="HPY219" s="856"/>
      <c r="HPZ219" s="856"/>
      <c r="HQA219" s="856"/>
      <c r="HQB219" s="856"/>
      <c r="HQC219" s="856"/>
      <c r="HQD219" s="856"/>
      <c r="HQE219" s="856"/>
      <c r="HQF219" s="856"/>
      <c r="HQG219" s="856"/>
      <c r="HQH219" s="856"/>
      <c r="HQI219" s="856"/>
      <c r="HQJ219" s="856"/>
      <c r="HQK219" s="856"/>
      <c r="HQL219" s="856"/>
      <c r="HQM219" s="856"/>
      <c r="HQN219" s="856"/>
      <c r="HQO219" s="856"/>
      <c r="HQP219" s="856"/>
      <c r="HQQ219" s="856"/>
      <c r="HQR219" s="856"/>
      <c r="HQS219" s="856"/>
      <c r="HQT219" s="856"/>
      <c r="HQU219" s="856"/>
      <c r="HQV219" s="856"/>
      <c r="HQW219" s="856"/>
      <c r="HQX219" s="856"/>
      <c r="HQY219" s="856"/>
      <c r="HQZ219" s="856"/>
      <c r="HRA219" s="856"/>
      <c r="HRB219" s="856"/>
      <c r="HRC219" s="856"/>
      <c r="HRD219" s="856"/>
      <c r="HRE219" s="856"/>
      <c r="HRF219" s="856"/>
      <c r="HRG219" s="856"/>
      <c r="HRH219" s="856"/>
      <c r="HRI219" s="856"/>
      <c r="HRJ219" s="856"/>
      <c r="HRK219" s="856"/>
      <c r="HRL219" s="856"/>
      <c r="HRM219" s="856"/>
      <c r="HRN219" s="856"/>
      <c r="HRO219" s="856"/>
      <c r="HRP219" s="856"/>
      <c r="HRQ219" s="856"/>
      <c r="HRR219" s="856"/>
      <c r="HRS219" s="856"/>
      <c r="HRT219" s="856"/>
      <c r="HRU219" s="856"/>
      <c r="HRV219" s="856"/>
      <c r="HRW219" s="856"/>
      <c r="HRX219" s="856"/>
      <c r="HRY219" s="856"/>
      <c r="HRZ219" s="856"/>
      <c r="HSA219" s="856"/>
      <c r="HSB219" s="856"/>
      <c r="HSC219" s="856"/>
      <c r="HSD219" s="856"/>
      <c r="HSE219" s="856"/>
      <c r="HSF219" s="856"/>
      <c r="HSG219" s="856"/>
      <c r="HSH219" s="856"/>
      <c r="HSI219" s="856"/>
      <c r="HSJ219" s="856"/>
      <c r="HSK219" s="856"/>
      <c r="HSL219" s="856"/>
      <c r="HSM219" s="856"/>
      <c r="HSN219" s="856"/>
      <c r="HSO219" s="856"/>
      <c r="HSP219" s="856"/>
      <c r="HSQ219" s="856"/>
      <c r="HSR219" s="856"/>
      <c r="HSS219" s="856"/>
      <c r="HST219" s="856"/>
      <c r="HSU219" s="856"/>
      <c r="HSV219" s="856"/>
      <c r="HSW219" s="856"/>
      <c r="HSX219" s="856"/>
      <c r="HSY219" s="856"/>
      <c r="HSZ219" s="856"/>
      <c r="HTA219" s="856"/>
      <c r="HTB219" s="856"/>
      <c r="HTC219" s="856"/>
      <c r="HTD219" s="856"/>
      <c r="HTE219" s="856"/>
      <c r="HTF219" s="856"/>
      <c r="HTG219" s="856"/>
      <c r="HTH219" s="856"/>
      <c r="HTI219" s="856"/>
      <c r="HTJ219" s="856"/>
      <c r="HTK219" s="856"/>
      <c r="HTL219" s="856"/>
      <c r="HTM219" s="856"/>
      <c r="HTN219" s="856"/>
      <c r="HTO219" s="856"/>
      <c r="HTP219" s="856"/>
      <c r="HTQ219" s="856"/>
      <c r="HTR219" s="856"/>
      <c r="HTS219" s="856"/>
      <c r="HTT219" s="856"/>
      <c r="HTU219" s="856"/>
      <c r="HTV219" s="856"/>
      <c r="HTW219" s="856"/>
      <c r="HTX219" s="856"/>
      <c r="HTY219" s="856"/>
      <c r="HTZ219" s="856"/>
      <c r="HUA219" s="856"/>
      <c r="HUB219" s="856"/>
      <c r="HUC219" s="856"/>
      <c r="HUD219" s="856"/>
      <c r="HUE219" s="856"/>
      <c r="HUF219" s="856"/>
      <c r="HUG219" s="856"/>
      <c r="HUH219" s="856"/>
      <c r="HUI219" s="856"/>
      <c r="HUJ219" s="856"/>
      <c r="HUK219" s="856"/>
      <c r="HUL219" s="856"/>
      <c r="HUM219" s="856"/>
      <c r="HUN219" s="856"/>
      <c r="HUO219" s="856"/>
      <c r="HUP219" s="856"/>
      <c r="HUQ219" s="856"/>
      <c r="HUR219" s="856"/>
      <c r="HUS219" s="856"/>
      <c r="HUT219" s="856"/>
      <c r="HUU219" s="856"/>
      <c r="HUV219" s="856"/>
      <c r="HUW219" s="856"/>
      <c r="HUX219" s="856"/>
      <c r="HUY219" s="856"/>
      <c r="HUZ219" s="856"/>
      <c r="HVA219" s="856"/>
      <c r="HVB219" s="856"/>
      <c r="HVC219" s="856"/>
      <c r="HVD219" s="856"/>
      <c r="HVE219" s="856"/>
      <c r="HVF219" s="856"/>
      <c r="HVG219" s="856"/>
      <c r="HVH219" s="856"/>
      <c r="HVI219" s="856"/>
      <c r="HVJ219" s="856"/>
      <c r="HVK219" s="856"/>
      <c r="HVL219" s="856"/>
      <c r="HVM219" s="856"/>
      <c r="HVN219" s="856"/>
      <c r="HVO219" s="856"/>
      <c r="HVP219" s="856"/>
      <c r="HVQ219" s="856"/>
      <c r="HVR219" s="856"/>
      <c r="HVS219" s="856"/>
      <c r="HVT219" s="856"/>
      <c r="HVU219" s="856"/>
      <c r="HVV219" s="856"/>
      <c r="HVW219" s="856"/>
      <c r="HVX219" s="856"/>
      <c r="HVY219" s="856"/>
      <c r="HVZ219" s="856"/>
      <c r="HWA219" s="856"/>
      <c r="HWB219" s="856"/>
      <c r="HWC219" s="856"/>
      <c r="HWD219" s="856"/>
      <c r="HWE219" s="856"/>
      <c r="HWF219" s="856"/>
      <c r="HWG219" s="856"/>
      <c r="HWH219" s="856"/>
      <c r="HWI219" s="856"/>
      <c r="HWJ219" s="856"/>
      <c r="HWK219" s="856"/>
      <c r="HWL219" s="856"/>
      <c r="HWM219" s="856"/>
      <c r="HWN219" s="856"/>
      <c r="HWO219" s="856"/>
      <c r="HWP219" s="856"/>
      <c r="HWQ219" s="856"/>
      <c r="HWR219" s="856"/>
      <c r="HWS219" s="856"/>
      <c r="HWT219" s="856"/>
      <c r="HWU219" s="856"/>
      <c r="HWV219" s="856"/>
      <c r="HWW219" s="856"/>
      <c r="HWX219" s="856"/>
      <c r="HWY219" s="856"/>
      <c r="HWZ219" s="856"/>
      <c r="HXA219" s="856"/>
      <c r="HXB219" s="856"/>
      <c r="HXC219" s="856"/>
      <c r="HXD219" s="856"/>
      <c r="HXE219" s="856"/>
      <c r="HXF219" s="856"/>
      <c r="HXG219" s="856"/>
      <c r="HXH219" s="856"/>
      <c r="HXI219" s="856"/>
      <c r="HXJ219" s="856"/>
      <c r="HXK219" s="856"/>
      <c r="HXL219" s="856"/>
      <c r="HXM219" s="856"/>
      <c r="HXN219" s="856"/>
      <c r="HXO219" s="856"/>
      <c r="HXP219" s="856"/>
      <c r="HXQ219" s="856"/>
      <c r="HXR219" s="856"/>
      <c r="HXS219" s="856"/>
      <c r="HXT219" s="856"/>
      <c r="HXU219" s="856"/>
      <c r="HXV219" s="856"/>
      <c r="HXW219" s="856"/>
      <c r="HXX219" s="856"/>
      <c r="HXY219" s="856"/>
      <c r="HXZ219" s="856"/>
      <c r="HYA219" s="856"/>
      <c r="HYB219" s="856"/>
      <c r="HYC219" s="856"/>
      <c r="HYD219" s="856"/>
      <c r="HYE219" s="856"/>
      <c r="HYF219" s="856"/>
      <c r="HYG219" s="856"/>
      <c r="HYH219" s="856"/>
      <c r="HYI219" s="856"/>
      <c r="HYJ219" s="856"/>
      <c r="HYK219" s="856"/>
      <c r="HYL219" s="856"/>
      <c r="HYM219" s="856"/>
      <c r="HYN219" s="856"/>
      <c r="HYO219" s="856"/>
      <c r="HYP219" s="856"/>
      <c r="HYQ219" s="856"/>
      <c r="HYR219" s="856"/>
      <c r="HYS219" s="856"/>
      <c r="HYT219" s="856"/>
      <c r="HYU219" s="856"/>
      <c r="HYV219" s="856"/>
      <c r="HYW219" s="856"/>
      <c r="HYX219" s="856"/>
      <c r="HYY219" s="856"/>
      <c r="HYZ219" s="856"/>
      <c r="HZA219" s="856"/>
      <c r="HZB219" s="856"/>
      <c r="HZC219" s="856"/>
      <c r="HZD219" s="856"/>
      <c r="HZE219" s="856"/>
      <c r="HZF219" s="856"/>
      <c r="HZG219" s="856"/>
      <c r="HZH219" s="856"/>
      <c r="HZI219" s="856"/>
      <c r="HZJ219" s="856"/>
      <c r="HZK219" s="856"/>
      <c r="HZL219" s="856"/>
      <c r="HZM219" s="856"/>
      <c r="HZN219" s="856"/>
      <c r="HZO219" s="856"/>
      <c r="HZP219" s="856"/>
      <c r="HZQ219" s="856"/>
      <c r="HZR219" s="856"/>
      <c r="HZS219" s="856"/>
      <c r="HZT219" s="856"/>
      <c r="HZU219" s="856"/>
      <c r="HZV219" s="856"/>
      <c r="HZW219" s="856"/>
      <c r="HZX219" s="856"/>
      <c r="HZY219" s="856"/>
      <c r="HZZ219" s="856"/>
      <c r="IAA219" s="856"/>
      <c r="IAB219" s="856"/>
      <c r="IAC219" s="856"/>
      <c r="IAD219" s="856"/>
      <c r="IAE219" s="856"/>
      <c r="IAF219" s="856"/>
      <c r="IAG219" s="856"/>
      <c r="IAH219" s="856"/>
      <c r="IAI219" s="856"/>
      <c r="IAJ219" s="856"/>
      <c r="IAK219" s="856"/>
      <c r="IAL219" s="856"/>
      <c r="IAM219" s="856"/>
      <c r="IAN219" s="856"/>
      <c r="IAO219" s="856"/>
      <c r="IAP219" s="856"/>
      <c r="IAQ219" s="856"/>
      <c r="IAR219" s="856"/>
      <c r="IAS219" s="856"/>
      <c r="IAT219" s="856"/>
      <c r="IAU219" s="856"/>
      <c r="IAV219" s="856"/>
      <c r="IAW219" s="856"/>
      <c r="IAX219" s="856"/>
      <c r="IAY219" s="856"/>
      <c r="IAZ219" s="856"/>
      <c r="IBA219" s="856"/>
      <c r="IBB219" s="856"/>
      <c r="IBC219" s="856"/>
      <c r="IBD219" s="856"/>
      <c r="IBE219" s="856"/>
      <c r="IBF219" s="856"/>
      <c r="IBG219" s="856"/>
      <c r="IBH219" s="856"/>
      <c r="IBI219" s="856"/>
      <c r="IBJ219" s="856"/>
      <c r="IBK219" s="856"/>
      <c r="IBL219" s="856"/>
      <c r="IBM219" s="856"/>
      <c r="IBN219" s="856"/>
      <c r="IBO219" s="856"/>
      <c r="IBP219" s="856"/>
      <c r="IBQ219" s="856"/>
      <c r="IBR219" s="856"/>
      <c r="IBS219" s="856"/>
      <c r="IBT219" s="856"/>
      <c r="IBU219" s="856"/>
      <c r="IBV219" s="856"/>
      <c r="IBW219" s="856"/>
      <c r="IBX219" s="856"/>
      <c r="IBY219" s="856"/>
      <c r="IBZ219" s="856"/>
      <c r="ICA219" s="856"/>
      <c r="ICB219" s="856"/>
      <c r="ICC219" s="856"/>
      <c r="ICD219" s="856"/>
      <c r="ICE219" s="856"/>
      <c r="ICF219" s="856"/>
      <c r="ICG219" s="856"/>
      <c r="ICH219" s="856"/>
      <c r="ICI219" s="856"/>
      <c r="ICJ219" s="856"/>
      <c r="ICK219" s="856"/>
      <c r="ICL219" s="856"/>
      <c r="ICM219" s="856"/>
      <c r="ICN219" s="856"/>
      <c r="ICO219" s="856"/>
      <c r="ICP219" s="856"/>
      <c r="ICQ219" s="856"/>
      <c r="ICR219" s="856"/>
      <c r="ICS219" s="856"/>
      <c r="ICT219" s="856"/>
      <c r="ICU219" s="856"/>
      <c r="ICV219" s="856"/>
      <c r="ICW219" s="856"/>
      <c r="ICX219" s="856"/>
      <c r="ICY219" s="856"/>
      <c r="ICZ219" s="856"/>
      <c r="IDA219" s="856"/>
      <c r="IDB219" s="856"/>
      <c r="IDC219" s="856"/>
      <c r="IDD219" s="856"/>
      <c r="IDE219" s="856"/>
      <c r="IDF219" s="856"/>
      <c r="IDG219" s="856"/>
      <c r="IDH219" s="856"/>
      <c r="IDI219" s="856"/>
      <c r="IDJ219" s="856"/>
      <c r="IDK219" s="856"/>
      <c r="IDL219" s="856"/>
      <c r="IDM219" s="856"/>
      <c r="IDN219" s="856"/>
      <c r="IDO219" s="856"/>
      <c r="IDP219" s="856"/>
      <c r="IDQ219" s="856"/>
      <c r="IDR219" s="856"/>
      <c r="IDS219" s="856"/>
      <c r="IDT219" s="856"/>
      <c r="IDU219" s="856"/>
      <c r="IDV219" s="856"/>
      <c r="IDW219" s="856"/>
      <c r="IDX219" s="856"/>
      <c r="IDY219" s="856"/>
      <c r="IDZ219" s="856"/>
      <c r="IEA219" s="856"/>
      <c r="IEB219" s="856"/>
      <c r="IEC219" s="856"/>
      <c r="IED219" s="856"/>
      <c r="IEE219" s="856"/>
      <c r="IEF219" s="856"/>
      <c r="IEG219" s="856"/>
      <c r="IEH219" s="856"/>
      <c r="IEI219" s="856"/>
      <c r="IEJ219" s="856"/>
      <c r="IEK219" s="856"/>
      <c r="IEL219" s="856"/>
      <c r="IEM219" s="856"/>
      <c r="IEN219" s="856"/>
      <c r="IEO219" s="856"/>
      <c r="IEP219" s="856"/>
      <c r="IEQ219" s="856"/>
      <c r="IER219" s="856"/>
      <c r="IES219" s="856"/>
      <c r="IET219" s="856"/>
      <c r="IEU219" s="856"/>
      <c r="IEV219" s="856"/>
      <c r="IEW219" s="856"/>
      <c r="IEX219" s="856"/>
      <c r="IEY219" s="856"/>
      <c r="IEZ219" s="856"/>
      <c r="IFA219" s="856"/>
      <c r="IFB219" s="856"/>
      <c r="IFC219" s="856"/>
      <c r="IFD219" s="856"/>
      <c r="IFE219" s="856"/>
      <c r="IFF219" s="856"/>
      <c r="IFG219" s="856"/>
      <c r="IFH219" s="856"/>
      <c r="IFI219" s="856"/>
      <c r="IFJ219" s="856"/>
      <c r="IFK219" s="856"/>
      <c r="IFL219" s="856"/>
      <c r="IFM219" s="856"/>
      <c r="IFN219" s="856"/>
      <c r="IFO219" s="856"/>
      <c r="IFP219" s="856"/>
      <c r="IFQ219" s="856"/>
      <c r="IFR219" s="856"/>
      <c r="IFS219" s="856"/>
      <c r="IFT219" s="856"/>
      <c r="IFU219" s="856"/>
      <c r="IFV219" s="856"/>
      <c r="IFW219" s="856"/>
      <c r="IFX219" s="856"/>
      <c r="IFY219" s="856"/>
      <c r="IFZ219" s="856"/>
      <c r="IGA219" s="856"/>
      <c r="IGB219" s="856"/>
      <c r="IGC219" s="856"/>
      <c r="IGD219" s="856"/>
      <c r="IGE219" s="856"/>
      <c r="IGF219" s="856"/>
      <c r="IGG219" s="856"/>
      <c r="IGH219" s="856"/>
      <c r="IGI219" s="856"/>
      <c r="IGJ219" s="856"/>
      <c r="IGK219" s="856"/>
      <c r="IGL219" s="856"/>
      <c r="IGM219" s="856"/>
      <c r="IGN219" s="856"/>
      <c r="IGO219" s="856"/>
      <c r="IGP219" s="856"/>
      <c r="IGQ219" s="856"/>
      <c r="IGR219" s="856"/>
      <c r="IGS219" s="856"/>
      <c r="IGT219" s="856"/>
      <c r="IGU219" s="856"/>
      <c r="IGV219" s="856"/>
      <c r="IGW219" s="856"/>
      <c r="IGX219" s="856"/>
      <c r="IGY219" s="856"/>
      <c r="IGZ219" s="856"/>
      <c r="IHA219" s="856"/>
      <c r="IHB219" s="856"/>
      <c r="IHC219" s="856"/>
      <c r="IHD219" s="856"/>
      <c r="IHE219" s="856"/>
      <c r="IHF219" s="856"/>
      <c r="IHG219" s="856"/>
      <c r="IHH219" s="856"/>
      <c r="IHI219" s="856"/>
      <c r="IHJ219" s="856"/>
      <c r="IHK219" s="856"/>
      <c r="IHL219" s="856"/>
      <c r="IHM219" s="856"/>
      <c r="IHN219" s="856"/>
      <c r="IHO219" s="856"/>
      <c r="IHP219" s="856"/>
      <c r="IHQ219" s="856"/>
      <c r="IHR219" s="856"/>
      <c r="IHS219" s="856"/>
      <c r="IHT219" s="856"/>
      <c r="IHU219" s="856"/>
      <c r="IHV219" s="856"/>
      <c r="IHW219" s="856"/>
      <c r="IHX219" s="856"/>
      <c r="IHY219" s="856"/>
      <c r="IHZ219" s="856"/>
      <c r="IIA219" s="856"/>
      <c r="IIB219" s="856"/>
      <c r="IIC219" s="856"/>
      <c r="IID219" s="856"/>
      <c r="IIE219" s="856"/>
      <c r="IIF219" s="856"/>
      <c r="IIG219" s="856"/>
      <c r="IIH219" s="856"/>
      <c r="III219" s="856"/>
      <c r="IIJ219" s="856"/>
      <c r="IIK219" s="856"/>
      <c r="IIL219" s="856"/>
      <c r="IIM219" s="856"/>
      <c r="IIN219" s="856"/>
      <c r="IIO219" s="856"/>
      <c r="IIP219" s="856"/>
      <c r="IIQ219" s="856"/>
      <c r="IIR219" s="856"/>
      <c r="IIS219" s="856"/>
      <c r="IIT219" s="856"/>
      <c r="IIU219" s="856"/>
      <c r="IIV219" s="856"/>
      <c r="IIW219" s="856"/>
      <c r="IIX219" s="856"/>
      <c r="IIY219" s="856"/>
      <c r="IIZ219" s="856"/>
      <c r="IJA219" s="856"/>
      <c r="IJB219" s="856"/>
      <c r="IJC219" s="856"/>
      <c r="IJD219" s="856"/>
      <c r="IJE219" s="856"/>
      <c r="IJF219" s="856"/>
      <c r="IJG219" s="856"/>
      <c r="IJH219" s="856"/>
      <c r="IJI219" s="856"/>
      <c r="IJJ219" s="856"/>
      <c r="IJK219" s="856"/>
      <c r="IJL219" s="856"/>
      <c r="IJM219" s="856"/>
      <c r="IJN219" s="856"/>
      <c r="IJO219" s="856"/>
      <c r="IJP219" s="856"/>
      <c r="IJQ219" s="856"/>
      <c r="IJR219" s="856"/>
      <c r="IJS219" s="856"/>
      <c r="IJT219" s="856"/>
      <c r="IJU219" s="856"/>
      <c r="IJV219" s="856"/>
      <c r="IJW219" s="856"/>
      <c r="IJX219" s="856"/>
      <c r="IJY219" s="856"/>
      <c r="IJZ219" s="856"/>
      <c r="IKA219" s="856"/>
      <c r="IKB219" s="856"/>
      <c r="IKC219" s="856"/>
      <c r="IKD219" s="856"/>
      <c r="IKE219" s="856"/>
      <c r="IKF219" s="856"/>
      <c r="IKG219" s="856"/>
      <c r="IKH219" s="856"/>
      <c r="IKI219" s="856"/>
      <c r="IKJ219" s="856"/>
      <c r="IKK219" s="856"/>
      <c r="IKL219" s="856"/>
      <c r="IKM219" s="856"/>
      <c r="IKN219" s="856"/>
      <c r="IKO219" s="856"/>
      <c r="IKP219" s="856"/>
      <c r="IKQ219" s="856"/>
      <c r="IKR219" s="856"/>
      <c r="IKS219" s="856"/>
      <c r="IKT219" s="856"/>
      <c r="IKU219" s="856"/>
      <c r="IKV219" s="856"/>
      <c r="IKW219" s="856"/>
      <c r="IKX219" s="856"/>
      <c r="IKY219" s="856"/>
      <c r="IKZ219" s="856"/>
      <c r="ILA219" s="856"/>
      <c r="ILB219" s="856"/>
      <c r="ILC219" s="856"/>
      <c r="ILD219" s="856"/>
      <c r="ILE219" s="856"/>
      <c r="ILF219" s="856"/>
      <c r="ILG219" s="856"/>
      <c r="ILH219" s="856"/>
      <c r="ILI219" s="856"/>
      <c r="ILJ219" s="856"/>
      <c r="ILK219" s="856"/>
      <c r="ILL219" s="856"/>
      <c r="ILM219" s="856"/>
      <c r="ILN219" s="856"/>
      <c r="ILO219" s="856"/>
      <c r="ILP219" s="856"/>
      <c r="ILQ219" s="856"/>
      <c r="ILR219" s="856"/>
      <c r="ILS219" s="856"/>
      <c r="ILT219" s="856"/>
      <c r="ILU219" s="856"/>
      <c r="ILV219" s="856"/>
      <c r="ILW219" s="856"/>
      <c r="ILX219" s="856"/>
      <c r="ILY219" s="856"/>
      <c r="ILZ219" s="856"/>
      <c r="IMA219" s="856"/>
      <c r="IMB219" s="856"/>
      <c r="IMC219" s="856"/>
      <c r="IMD219" s="856"/>
      <c r="IME219" s="856"/>
      <c r="IMF219" s="856"/>
      <c r="IMG219" s="856"/>
      <c r="IMH219" s="856"/>
      <c r="IMI219" s="856"/>
      <c r="IMJ219" s="856"/>
      <c r="IMK219" s="856"/>
      <c r="IML219" s="856"/>
      <c r="IMM219" s="856"/>
      <c r="IMN219" s="856"/>
      <c r="IMO219" s="856"/>
      <c r="IMP219" s="856"/>
      <c r="IMQ219" s="856"/>
      <c r="IMR219" s="856"/>
      <c r="IMS219" s="856"/>
      <c r="IMT219" s="856"/>
      <c r="IMU219" s="856"/>
      <c r="IMV219" s="856"/>
      <c r="IMW219" s="856"/>
      <c r="IMX219" s="856"/>
      <c r="IMY219" s="856"/>
      <c r="IMZ219" s="856"/>
      <c r="INA219" s="856"/>
      <c r="INB219" s="856"/>
      <c r="INC219" s="856"/>
      <c r="IND219" s="856"/>
      <c r="INE219" s="856"/>
      <c r="INF219" s="856"/>
      <c r="ING219" s="856"/>
      <c r="INH219" s="856"/>
      <c r="INI219" s="856"/>
      <c r="INJ219" s="856"/>
      <c r="INK219" s="856"/>
      <c r="INL219" s="856"/>
      <c r="INM219" s="856"/>
      <c r="INN219" s="856"/>
      <c r="INO219" s="856"/>
      <c r="INP219" s="856"/>
      <c r="INQ219" s="856"/>
      <c r="INR219" s="856"/>
      <c r="INS219" s="856"/>
      <c r="INT219" s="856"/>
      <c r="INU219" s="856"/>
      <c r="INV219" s="856"/>
      <c r="INW219" s="856"/>
      <c r="INX219" s="856"/>
      <c r="INY219" s="856"/>
      <c r="INZ219" s="856"/>
      <c r="IOA219" s="856"/>
      <c r="IOB219" s="856"/>
      <c r="IOC219" s="856"/>
      <c r="IOD219" s="856"/>
      <c r="IOE219" s="856"/>
      <c r="IOF219" s="856"/>
      <c r="IOG219" s="856"/>
      <c r="IOH219" s="856"/>
      <c r="IOI219" s="856"/>
      <c r="IOJ219" s="856"/>
      <c r="IOK219" s="856"/>
      <c r="IOL219" s="856"/>
      <c r="IOM219" s="856"/>
      <c r="ION219" s="856"/>
      <c r="IOO219" s="856"/>
      <c r="IOP219" s="856"/>
      <c r="IOQ219" s="856"/>
      <c r="IOR219" s="856"/>
      <c r="IOS219" s="856"/>
      <c r="IOT219" s="856"/>
      <c r="IOU219" s="856"/>
      <c r="IOV219" s="856"/>
      <c r="IOW219" s="856"/>
      <c r="IOX219" s="856"/>
      <c r="IOY219" s="856"/>
      <c r="IOZ219" s="856"/>
      <c r="IPA219" s="856"/>
      <c r="IPB219" s="856"/>
      <c r="IPC219" s="856"/>
      <c r="IPD219" s="856"/>
      <c r="IPE219" s="856"/>
      <c r="IPF219" s="856"/>
      <c r="IPG219" s="856"/>
      <c r="IPH219" s="856"/>
      <c r="IPI219" s="856"/>
      <c r="IPJ219" s="856"/>
      <c r="IPK219" s="856"/>
      <c r="IPL219" s="856"/>
      <c r="IPM219" s="856"/>
      <c r="IPN219" s="856"/>
      <c r="IPO219" s="856"/>
      <c r="IPP219" s="856"/>
      <c r="IPQ219" s="856"/>
      <c r="IPR219" s="856"/>
      <c r="IPS219" s="856"/>
      <c r="IPT219" s="856"/>
      <c r="IPU219" s="856"/>
      <c r="IPV219" s="856"/>
      <c r="IPW219" s="856"/>
      <c r="IPX219" s="856"/>
      <c r="IPY219" s="856"/>
      <c r="IPZ219" s="856"/>
      <c r="IQA219" s="856"/>
      <c r="IQB219" s="856"/>
      <c r="IQC219" s="856"/>
      <c r="IQD219" s="856"/>
      <c r="IQE219" s="856"/>
      <c r="IQF219" s="856"/>
      <c r="IQG219" s="856"/>
      <c r="IQH219" s="856"/>
      <c r="IQI219" s="856"/>
      <c r="IQJ219" s="856"/>
      <c r="IQK219" s="856"/>
      <c r="IQL219" s="856"/>
      <c r="IQM219" s="856"/>
      <c r="IQN219" s="856"/>
      <c r="IQO219" s="856"/>
      <c r="IQP219" s="856"/>
      <c r="IQQ219" s="856"/>
      <c r="IQR219" s="856"/>
      <c r="IQS219" s="856"/>
      <c r="IQT219" s="856"/>
      <c r="IQU219" s="856"/>
      <c r="IQV219" s="856"/>
      <c r="IQW219" s="856"/>
      <c r="IQX219" s="856"/>
      <c r="IQY219" s="856"/>
      <c r="IQZ219" s="856"/>
      <c r="IRA219" s="856"/>
      <c r="IRB219" s="856"/>
      <c r="IRC219" s="856"/>
      <c r="IRD219" s="856"/>
      <c r="IRE219" s="856"/>
      <c r="IRF219" s="856"/>
      <c r="IRG219" s="856"/>
      <c r="IRH219" s="856"/>
      <c r="IRI219" s="856"/>
      <c r="IRJ219" s="856"/>
      <c r="IRK219" s="856"/>
      <c r="IRL219" s="856"/>
      <c r="IRM219" s="856"/>
      <c r="IRN219" s="856"/>
      <c r="IRO219" s="856"/>
      <c r="IRP219" s="856"/>
      <c r="IRQ219" s="856"/>
      <c r="IRR219" s="856"/>
      <c r="IRS219" s="856"/>
      <c r="IRT219" s="856"/>
      <c r="IRU219" s="856"/>
      <c r="IRV219" s="856"/>
      <c r="IRW219" s="856"/>
      <c r="IRX219" s="856"/>
      <c r="IRY219" s="856"/>
      <c r="IRZ219" s="856"/>
      <c r="ISA219" s="856"/>
      <c r="ISB219" s="856"/>
      <c r="ISC219" s="856"/>
      <c r="ISD219" s="856"/>
      <c r="ISE219" s="856"/>
      <c r="ISF219" s="856"/>
      <c r="ISG219" s="856"/>
      <c r="ISH219" s="856"/>
      <c r="ISI219" s="856"/>
      <c r="ISJ219" s="856"/>
      <c r="ISK219" s="856"/>
      <c r="ISL219" s="856"/>
      <c r="ISM219" s="856"/>
      <c r="ISN219" s="856"/>
      <c r="ISO219" s="856"/>
      <c r="ISP219" s="856"/>
      <c r="ISQ219" s="856"/>
      <c r="ISR219" s="856"/>
      <c r="ISS219" s="856"/>
      <c r="IST219" s="856"/>
      <c r="ISU219" s="856"/>
      <c r="ISV219" s="856"/>
      <c r="ISW219" s="856"/>
      <c r="ISX219" s="856"/>
      <c r="ISY219" s="856"/>
      <c r="ISZ219" s="856"/>
      <c r="ITA219" s="856"/>
      <c r="ITB219" s="856"/>
      <c r="ITC219" s="856"/>
      <c r="ITD219" s="856"/>
      <c r="ITE219" s="856"/>
      <c r="ITF219" s="856"/>
      <c r="ITG219" s="856"/>
      <c r="ITH219" s="856"/>
      <c r="ITI219" s="856"/>
      <c r="ITJ219" s="856"/>
      <c r="ITK219" s="856"/>
      <c r="ITL219" s="856"/>
      <c r="ITM219" s="856"/>
      <c r="ITN219" s="856"/>
      <c r="ITO219" s="856"/>
      <c r="ITP219" s="856"/>
      <c r="ITQ219" s="856"/>
      <c r="ITR219" s="856"/>
      <c r="ITS219" s="856"/>
      <c r="ITT219" s="856"/>
      <c r="ITU219" s="856"/>
      <c r="ITV219" s="856"/>
      <c r="ITW219" s="856"/>
      <c r="ITX219" s="856"/>
      <c r="ITY219" s="856"/>
      <c r="ITZ219" s="856"/>
      <c r="IUA219" s="856"/>
      <c r="IUB219" s="856"/>
      <c r="IUC219" s="856"/>
      <c r="IUD219" s="856"/>
      <c r="IUE219" s="856"/>
      <c r="IUF219" s="856"/>
      <c r="IUG219" s="856"/>
      <c r="IUH219" s="856"/>
      <c r="IUI219" s="856"/>
      <c r="IUJ219" s="856"/>
      <c r="IUK219" s="856"/>
      <c r="IUL219" s="856"/>
      <c r="IUM219" s="856"/>
      <c r="IUN219" s="856"/>
      <c r="IUO219" s="856"/>
      <c r="IUP219" s="856"/>
      <c r="IUQ219" s="856"/>
      <c r="IUR219" s="856"/>
      <c r="IUS219" s="856"/>
      <c r="IUT219" s="856"/>
      <c r="IUU219" s="856"/>
      <c r="IUV219" s="856"/>
      <c r="IUW219" s="856"/>
      <c r="IUX219" s="856"/>
      <c r="IUY219" s="856"/>
      <c r="IUZ219" s="856"/>
      <c r="IVA219" s="856"/>
      <c r="IVB219" s="856"/>
      <c r="IVC219" s="856"/>
      <c r="IVD219" s="856"/>
      <c r="IVE219" s="856"/>
      <c r="IVF219" s="856"/>
      <c r="IVG219" s="856"/>
      <c r="IVH219" s="856"/>
      <c r="IVI219" s="856"/>
      <c r="IVJ219" s="856"/>
      <c r="IVK219" s="856"/>
      <c r="IVL219" s="856"/>
      <c r="IVM219" s="856"/>
      <c r="IVN219" s="856"/>
      <c r="IVO219" s="856"/>
      <c r="IVP219" s="856"/>
      <c r="IVQ219" s="856"/>
      <c r="IVR219" s="856"/>
      <c r="IVS219" s="856"/>
      <c r="IVT219" s="856"/>
      <c r="IVU219" s="856"/>
      <c r="IVV219" s="856"/>
      <c r="IVW219" s="856"/>
      <c r="IVX219" s="856"/>
      <c r="IVY219" s="856"/>
      <c r="IVZ219" s="856"/>
      <c r="IWA219" s="856"/>
      <c r="IWB219" s="856"/>
      <c r="IWC219" s="856"/>
      <c r="IWD219" s="856"/>
      <c r="IWE219" s="856"/>
      <c r="IWF219" s="856"/>
      <c r="IWG219" s="856"/>
      <c r="IWH219" s="856"/>
      <c r="IWI219" s="856"/>
      <c r="IWJ219" s="856"/>
      <c r="IWK219" s="856"/>
      <c r="IWL219" s="856"/>
      <c r="IWM219" s="856"/>
      <c r="IWN219" s="856"/>
      <c r="IWO219" s="856"/>
      <c r="IWP219" s="856"/>
      <c r="IWQ219" s="856"/>
      <c r="IWR219" s="856"/>
      <c r="IWS219" s="856"/>
      <c r="IWT219" s="856"/>
      <c r="IWU219" s="856"/>
      <c r="IWV219" s="856"/>
      <c r="IWW219" s="856"/>
      <c r="IWX219" s="856"/>
      <c r="IWY219" s="856"/>
      <c r="IWZ219" s="856"/>
      <c r="IXA219" s="856"/>
      <c r="IXB219" s="856"/>
      <c r="IXC219" s="856"/>
      <c r="IXD219" s="856"/>
      <c r="IXE219" s="856"/>
      <c r="IXF219" s="856"/>
      <c r="IXG219" s="856"/>
      <c r="IXH219" s="856"/>
      <c r="IXI219" s="856"/>
      <c r="IXJ219" s="856"/>
      <c r="IXK219" s="856"/>
      <c r="IXL219" s="856"/>
      <c r="IXM219" s="856"/>
      <c r="IXN219" s="856"/>
      <c r="IXO219" s="856"/>
      <c r="IXP219" s="856"/>
      <c r="IXQ219" s="856"/>
      <c r="IXR219" s="856"/>
      <c r="IXS219" s="856"/>
      <c r="IXT219" s="856"/>
      <c r="IXU219" s="856"/>
      <c r="IXV219" s="856"/>
      <c r="IXW219" s="856"/>
      <c r="IXX219" s="856"/>
      <c r="IXY219" s="856"/>
      <c r="IXZ219" s="856"/>
      <c r="IYA219" s="856"/>
      <c r="IYB219" s="856"/>
      <c r="IYC219" s="856"/>
      <c r="IYD219" s="856"/>
      <c r="IYE219" s="856"/>
      <c r="IYF219" s="856"/>
      <c r="IYG219" s="856"/>
      <c r="IYH219" s="856"/>
      <c r="IYI219" s="856"/>
      <c r="IYJ219" s="856"/>
      <c r="IYK219" s="856"/>
      <c r="IYL219" s="856"/>
      <c r="IYM219" s="856"/>
      <c r="IYN219" s="856"/>
      <c r="IYO219" s="856"/>
      <c r="IYP219" s="856"/>
      <c r="IYQ219" s="856"/>
      <c r="IYR219" s="856"/>
      <c r="IYS219" s="856"/>
      <c r="IYT219" s="856"/>
      <c r="IYU219" s="856"/>
      <c r="IYV219" s="856"/>
      <c r="IYW219" s="856"/>
      <c r="IYX219" s="856"/>
      <c r="IYY219" s="856"/>
      <c r="IYZ219" s="856"/>
      <c r="IZA219" s="856"/>
      <c r="IZB219" s="856"/>
      <c r="IZC219" s="856"/>
      <c r="IZD219" s="856"/>
      <c r="IZE219" s="856"/>
      <c r="IZF219" s="856"/>
      <c r="IZG219" s="856"/>
      <c r="IZH219" s="856"/>
      <c r="IZI219" s="856"/>
      <c r="IZJ219" s="856"/>
      <c r="IZK219" s="856"/>
      <c r="IZL219" s="856"/>
      <c r="IZM219" s="856"/>
      <c r="IZN219" s="856"/>
      <c r="IZO219" s="856"/>
      <c r="IZP219" s="856"/>
      <c r="IZQ219" s="856"/>
      <c r="IZR219" s="856"/>
      <c r="IZS219" s="856"/>
      <c r="IZT219" s="856"/>
      <c r="IZU219" s="856"/>
      <c r="IZV219" s="856"/>
      <c r="IZW219" s="856"/>
      <c r="IZX219" s="856"/>
      <c r="IZY219" s="856"/>
      <c r="IZZ219" s="856"/>
      <c r="JAA219" s="856"/>
      <c r="JAB219" s="856"/>
      <c r="JAC219" s="856"/>
      <c r="JAD219" s="856"/>
      <c r="JAE219" s="856"/>
      <c r="JAF219" s="856"/>
      <c r="JAG219" s="856"/>
      <c r="JAH219" s="856"/>
      <c r="JAI219" s="856"/>
      <c r="JAJ219" s="856"/>
      <c r="JAK219" s="856"/>
      <c r="JAL219" s="856"/>
      <c r="JAM219" s="856"/>
      <c r="JAN219" s="856"/>
      <c r="JAO219" s="856"/>
      <c r="JAP219" s="856"/>
      <c r="JAQ219" s="856"/>
      <c r="JAR219" s="856"/>
      <c r="JAS219" s="856"/>
      <c r="JAT219" s="856"/>
      <c r="JAU219" s="856"/>
      <c r="JAV219" s="856"/>
      <c r="JAW219" s="856"/>
      <c r="JAX219" s="856"/>
      <c r="JAY219" s="856"/>
      <c r="JAZ219" s="856"/>
      <c r="JBA219" s="856"/>
      <c r="JBB219" s="856"/>
      <c r="JBC219" s="856"/>
      <c r="JBD219" s="856"/>
      <c r="JBE219" s="856"/>
      <c r="JBF219" s="856"/>
      <c r="JBG219" s="856"/>
      <c r="JBH219" s="856"/>
      <c r="JBI219" s="856"/>
      <c r="JBJ219" s="856"/>
      <c r="JBK219" s="856"/>
      <c r="JBL219" s="856"/>
      <c r="JBM219" s="856"/>
      <c r="JBN219" s="856"/>
      <c r="JBO219" s="856"/>
      <c r="JBP219" s="856"/>
      <c r="JBQ219" s="856"/>
      <c r="JBR219" s="856"/>
      <c r="JBS219" s="856"/>
      <c r="JBT219" s="856"/>
      <c r="JBU219" s="856"/>
      <c r="JBV219" s="856"/>
      <c r="JBW219" s="856"/>
      <c r="JBX219" s="856"/>
      <c r="JBY219" s="856"/>
      <c r="JBZ219" s="856"/>
      <c r="JCA219" s="856"/>
      <c r="JCB219" s="856"/>
      <c r="JCC219" s="856"/>
      <c r="JCD219" s="856"/>
      <c r="JCE219" s="856"/>
      <c r="JCF219" s="856"/>
      <c r="JCG219" s="856"/>
      <c r="JCH219" s="856"/>
      <c r="JCI219" s="856"/>
      <c r="JCJ219" s="856"/>
      <c r="JCK219" s="856"/>
      <c r="JCL219" s="856"/>
      <c r="JCM219" s="856"/>
      <c r="JCN219" s="856"/>
      <c r="JCO219" s="856"/>
      <c r="JCP219" s="856"/>
      <c r="JCQ219" s="856"/>
      <c r="JCR219" s="856"/>
      <c r="JCS219" s="856"/>
      <c r="JCT219" s="856"/>
      <c r="JCU219" s="856"/>
      <c r="JCV219" s="856"/>
      <c r="JCW219" s="856"/>
      <c r="JCX219" s="856"/>
      <c r="JCY219" s="856"/>
      <c r="JCZ219" s="856"/>
      <c r="JDA219" s="856"/>
      <c r="JDB219" s="856"/>
      <c r="JDC219" s="856"/>
      <c r="JDD219" s="856"/>
      <c r="JDE219" s="856"/>
      <c r="JDF219" s="856"/>
      <c r="JDG219" s="856"/>
      <c r="JDH219" s="856"/>
      <c r="JDI219" s="856"/>
      <c r="JDJ219" s="856"/>
      <c r="JDK219" s="856"/>
      <c r="JDL219" s="856"/>
      <c r="JDM219" s="856"/>
      <c r="JDN219" s="856"/>
      <c r="JDO219" s="856"/>
      <c r="JDP219" s="856"/>
      <c r="JDQ219" s="856"/>
      <c r="JDR219" s="856"/>
      <c r="JDS219" s="856"/>
      <c r="JDT219" s="856"/>
      <c r="JDU219" s="856"/>
      <c r="JDV219" s="856"/>
      <c r="JDW219" s="856"/>
      <c r="JDX219" s="856"/>
      <c r="JDY219" s="856"/>
      <c r="JDZ219" s="856"/>
      <c r="JEA219" s="856"/>
      <c r="JEB219" s="856"/>
      <c r="JEC219" s="856"/>
      <c r="JED219" s="856"/>
      <c r="JEE219" s="856"/>
      <c r="JEF219" s="856"/>
      <c r="JEG219" s="856"/>
      <c r="JEH219" s="856"/>
      <c r="JEI219" s="856"/>
      <c r="JEJ219" s="856"/>
      <c r="JEK219" s="856"/>
      <c r="JEL219" s="856"/>
      <c r="JEM219" s="856"/>
      <c r="JEN219" s="856"/>
      <c r="JEO219" s="856"/>
      <c r="JEP219" s="856"/>
      <c r="JEQ219" s="856"/>
      <c r="JER219" s="856"/>
      <c r="JES219" s="856"/>
      <c r="JET219" s="856"/>
      <c r="JEU219" s="856"/>
      <c r="JEV219" s="856"/>
      <c r="JEW219" s="856"/>
      <c r="JEX219" s="856"/>
      <c r="JEY219" s="856"/>
      <c r="JEZ219" s="856"/>
      <c r="JFA219" s="856"/>
      <c r="JFB219" s="856"/>
      <c r="JFC219" s="856"/>
      <c r="JFD219" s="856"/>
      <c r="JFE219" s="856"/>
      <c r="JFF219" s="856"/>
      <c r="JFG219" s="856"/>
      <c r="JFH219" s="856"/>
      <c r="JFI219" s="856"/>
      <c r="JFJ219" s="856"/>
      <c r="JFK219" s="856"/>
      <c r="JFL219" s="856"/>
      <c r="JFM219" s="856"/>
      <c r="JFN219" s="856"/>
      <c r="JFO219" s="856"/>
      <c r="JFP219" s="856"/>
      <c r="JFQ219" s="856"/>
      <c r="JFR219" s="856"/>
      <c r="JFS219" s="856"/>
      <c r="JFT219" s="856"/>
      <c r="JFU219" s="856"/>
      <c r="JFV219" s="856"/>
      <c r="JFW219" s="856"/>
      <c r="JFX219" s="856"/>
      <c r="JFY219" s="856"/>
      <c r="JFZ219" s="856"/>
      <c r="JGA219" s="856"/>
      <c r="JGB219" s="856"/>
      <c r="JGC219" s="856"/>
      <c r="JGD219" s="856"/>
      <c r="JGE219" s="856"/>
      <c r="JGF219" s="856"/>
      <c r="JGG219" s="856"/>
      <c r="JGH219" s="856"/>
      <c r="JGI219" s="856"/>
      <c r="JGJ219" s="856"/>
      <c r="JGK219" s="856"/>
      <c r="JGL219" s="856"/>
      <c r="JGM219" s="856"/>
      <c r="JGN219" s="856"/>
      <c r="JGO219" s="856"/>
      <c r="JGP219" s="856"/>
      <c r="JGQ219" s="856"/>
      <c r="JGR219" s="856"/>
      <c r="JGS219" s="856"/>
      <c r="JGT219" s="856"/>
      <c r="JGU219" s="856"/>
      <c r="JGV219" s="856"/>
      <c r="JGW219" s="856"/>
      <c r="JGX219" s="856"/>
      <c r="JGY219" s="856"/>
      <c r="JGZ219" s="856"/>
      <c r="JHA219" s="856"/>
      <c r="JHB219" s="856"/>
      <c r="JHC219" s="856"/>
      <c r="JHD219" s="856"/>
      <c r="JHE219" s="856"/>
      <c r="JHF219" s="856"/>
      <c r="JHG219" s="856"/>
      <c r="JHH219" s="856"/>
      <c r="JHI219" s="856"/>
      <c r="JHJ219" s="856"/>
      <c r="JHK219" s="856"/>
      <c r="JHL219" s="856"/>
      <c r="JHM219" s="856"/>
      <c r="JHN219" s="856"/>
      <c r="JHO219" s="856"/>
      <c r="JHP219" s="856"/>
      <c r="JHQ219" s="856"/>
      <c r="JHR219" s="856"/>
      <c r="JHS219" s="856"/>
      <c r="JHT219" s="856"/>
      <c r="JHU219" s="856"/>
      <c r="JHV219" s="856"/>
      <c r="JHW219" s="856"/>
      <c r="JHX219" s="856"/>
      <c r="JHY219" s="856"/>
      <c r="JHZ219" s="856"/>
      <c r="JIA219" s="856"/>
      <c r="JIB219" s="856"/>
      <c r="JIC219" s="856"/>
      <c r="JID219" s="856"/>
      <c r="JIE219" s="856"/>
      <c r="JIF219" s="856"/>
      <c r="JIG219" s="856"/>
      <c r="JIH219" s="856"/>
      <c r="JII219" s="856"/>
      <c r="JIJ219" s="856"/>
      <c r="JIK219" s="856"/>
      <c r="JIL219" s="856"/>
      <c r="JIM219" s="856"/>
      <c r="JIN219" s="856"/>
      <c r="JIO219" s="856"/>
      <c r="JIP219" s="856"/>
      <c r="JIQ219" s="856"/>
      <c r="JIR219" s="856"/>
      <c r="JIS219" s="856"/>
      <c r="JIT219" s="856"/>
      <c r="JIU219" s="856"/>
      <c r="JIV219" s="856"/>
      <c r="JIW219" s="856"/>
      <c r="JIX219" s="856"/>
      <c r="JIY219" s="856"/>
      <c r="JIZ219" s="856"/>
      <c r="JJA219" s="856"/>
      <c r="JJB219" s="856"/>
      <c r="JJC219" s="856"/>
      <c r="JJD219" s="856"/>
      <c r="JJE219" s="856"/>
      <c r="JJF219" s="856"/>
      <c r="JJG219" s="856"/>
      <c r="JJH219" s="856"/>
      <c r="JJI219" s="856"/>
      <c r="JJJ219" s="856"/>
      <c r="JJK219" s="856"/>
      <c r="JJL219" s="856"/>
      <c r="JJM219" s="856"/>
      <c r="JJN219" s="856"/>
      <c r="JJO219" s="856"/>
      <c r="JJP219" s="856"/>
      <c r="JJQ219" s="856"/>
      <c r="JJR219" s="856"/>
      <c r="JJS219" s="856"/>
      <c r="JJT219" s="856"/>
      <c r="JJU219" s="856"/>
      <c r="JJV219" s="856"/>
      <c r="JJW219" s="856"/>
      <c r="JJX219" s="856"/>
      <c r="JJY219" s="856"/>
      <c r="JJZ219" s="856"/>
      <c r="JKA219" s="856"/>
      <c r="JKB219" s="856"/>
      <c r="JKC219" s="856"/>
      <c r="JKD219" s="856"/>
      <c r="JKE219" s="856"/>
      <c r="JKF219" s="856"/>
      <c r="JKG219" s="856"/>
      <c r="JKH219" s="856"/>
      <c r="JKI219" s="856"/>
      <c r="JKJ219" s="856"/>
      <c r="JKK219" s="856"/>
      <c r="JKL219" s="856"/>
      <c r="JKM219" s="856"/>
      <c r="JKN219" s="856"/>
      <c r="JKO219" s="856"/>
      <c r="JKP219" s="856"/>
      <c r="JKQ219" s="856"/>
      <c r="JKR219" s="856"/>
      <c r="JKS219" s="856"/>
      <c r="JKT219" s="856"/>
      <c r="JKU219" s="856"/>
      <c r="JKV219" s="856"/>
      <c r="JKW219" s="856"/>
      <c r="JKX219" s="856"/>
      <c r="JKY219" s="856"/>
      <c r="JKZ219" s="856"/>
      <c r="JLA219" s="856"/>
      <c r="JLB219" s="856"/>
      <c r="JLC219" s="856"/>
      <c r="JLD219" s="856"/>
      <c r="JLE219" s="856"/>
      <c r="JLF219" s="856"/>
      <c r="JLG219" s="856"/>
      <c r="JLH219" s="856"/>
      <c r="JLI219" s="856"/>
      <c r="JLJ219" s="856"/>
      <c r="JLK219" s="856"/>
      <c r="JLL219" s="856"/>
      <c r="JLM219" s="856"/>
      <c r="JLN219" s="856"/>
      <c r="JLO219" s="856"/>
      <c r="JLP219" s="856"/>
      <c r="JLQ219" s="856"/>
      <c r="JLR219" s="856"/>
      <c r="JLS219" s="856"/>
      <c r="JLT219" s="856"/>
      <c r="JLU219" s="856"/>
      <c r="JLV219" s="856"/>
      <c r="JLW219" s="856"/>
      <c r="JLX219" s="856"/>
      <c r="JLY219" s="856"/>
      <c r="JLZ219" s="856"/>
      <c r="JMA219" s="856"/>
      <c r="JMB219" s="856"/>
      <c r="JMC219" s="856"/>
      <c r="JMD219" s="856"/>
      <c r="JME219" s="856"/>
      <c r="JMF219" s="856"/>
      <c r="JMG219" s="856"/>
      <c r="JMH219" s="856"/>
      <c r="JMI219" s="856"/>
      <c r="JMJ219" s="856"/>
      <c r="JMK219" s="856"/>
      <c r="JML219" s="856"/>
      <c r="JMM219" s="856"/>
      <c r="JMN219" s="856"/>
      <c r="JMO219" s="856"/>
      <c r="JMP219" s="856"/>
      <c r="JMQ219" s="856"/>
      <c r="JMR219" s="856"/>
      <c r="JMS219" s="856"/>
      <c r="JMT219" s="856"/>
      <c r="JMU219" s="856"/>
      <c r="JMV219" s="856"/>
      <c r="JMW219" s="856"/>
      <c r="JMX219" s="856"/>
      <c r="JMY219" s="856"/>
      <c r="JMZ219" s="856"/>
      <c r="JNA219" s="856"/>
      <c r="JNB219" s="856"/>
      <c r="JNC219" s="856"/>
      <c r="JND219" s="856"/>
      <c r="JNE219" s="856"/>
      <c r="JNF219" s="856"/>
      <c r="JNG219" s="856"/>
      <c r="JNH219" s="856"/>
      <c r="JNI219" s="856"/>
      <c r="JNJ219" s="856"/>
      <c r="JNK219" s="856"/>
      <c r="JNL219" s="856"/>
      <c r="JNM219" s="856"/>
      <c r="JNN219" s="856"/>
      <c r="JNO219" s="856"/>
      <c r="JNP219" s="856"/>
      <c r="JNQ219" s="856"/>
      <c r="JNR219" s="856"/>
      <c r="JNS219" s="856"/>
      <c r="JNT219" s="856"/>
      <c r="JNU219" s="856"/>
      <c r="JNV219" s="856"/>
      <c r="JNW219" s="856"/>
      <c r="JNX219" s="856"/>
      <c r="JNY219" s="856"/>
      <c r="JNZ219" s="856"/>
      <c r="JOA219" s="856"/>
      <c r="JOB219" s="856"/>
      <c r="JOC219" s="856"/>
      <c r="JOD219" s="856"/>
      <c r="JOE219" s="856"/>
      <c r="JOF219" s="856"/>
      <c r="JOG219" s="856"/>
      <c r="JOH219" s="856"/>
      <c r="JOI219" s="856"/>
      <c r="JOJ219" s="856"/>
      <c r="JOK219" s="856"/>
      <c r="JOL219" s="856"/>
      <c r="JOM219" s="856"/>
      <c r="JON219" s="856"/>
      <c r="JOO219" s="856"/>
      <c r="JOP219" s="856"/>
      <c r="JOQ219" s="856"/>
      <c r="JOR219" s="856"/>
      <c r="JOS219" s="856"/>
      <c r="JOT219" s="856"/>
      <c r="JOU219" s="856"/>
      <c r="JOV219" s="856"/>
      <c r="JOW219" s="856"/>
      <c r="JOX219" s="856"/>
      <c r="JOY219" s="856"/>
      <c r="JOZ219" s="856"/>
      <c r="JPA219" s="856"/>
      <c r="JPB219" s="856"/>
      <c r="JPC219" s="856"/>
      <c r="JPD219" s="856"/>
      <c r="JPE219" s="856"/>
      <c r="JPF219" s="856"/>
      <c r="JPG219" s="856"/>
      <c r="JPH219" s="856"/>
      <c r="JPI219" s="856"/>
      <c r="JPJ219" s="856"/>
      <c r="JPK219" s="856"/>
      <c r="JPL219" s="856"/>
      <c r="JPM219" s="856"/>
      <c r="JPN219" s="856"/>
      <c r="JPO219" s="856"/>
      <c r="JPP219" s="856"/>
      <c r="JPQ219" s="856"/>
      <c r="JPR219" s="856"/>
      <c r="JPS219" s="856"/>
      <c r="JPT219" s="856"/>
      <c r="JPU219" s="856"/>
      <c r="JPV219" s="856"/>
      <c r="JPW219" s="856"/>
      <c r="JPX219" s="856"/>
      <c r="JPY219" s="856"/>
      <c r="JPZ219" s="856"/>
      <c r="JQA219" s="856"/>
      <c r="JQB219" s="856"/>
      <c r="JQC219" s="856"/>
      <c r="JQD219" s="856"/>
      <c r="JQE219" s="856"/>
      <c r="JQF219" s="856"/>
      <c r="JQG219" s="856"/>
      <c r="JQH219" s="856"/>
      <c r="JQI219" s="856"/>
      <c r="JQJ219" s="856"/>
      <c r="JQK219" s="856"/>
      <c r="JQL219" s="856"/>
      <c r="JQM219" s="856"/>
      <c r="JQN219" s="856"/>
      <c r="JQO219" s="856"/>
      <c r="JQP219" s="856"/>
      <c r="JQQ219" s="856"/>
      <c r="JQR219" s="856"/>
      <c r="JQS219" s="856"/>
      <c r="JQT219" s="856"/>
      <c r="JQU219" s="856"/>
      <c r="JQV219" s="856"/>
      <c r="JQW219" s="856"/>
      <c r="JQX219" s="856"/>
      <c r="JQY219" s="856"/>
      <c r="JQZ219" s="856"/>
      <c r="JRA219" s="856"/>
      <c r="JRB219" s="856"/>
      <c r="JRC219" s="856"/>
      <c r="JRD219" s="856"/>
      <c r="JRE219" s="856"/>
      <c r="JRF219" s="856"/>
      <c r="JRG219" s="856"/>
      <c r="JRH219" s="856"/>
      <c r="JRI219" s="856"/>
      <c r="JRJ219" s="856"/>
      <c r="JRK219" s="856"/>
      <c r="JRL219" s="856"/>
      <c r="JRM219" s="856"/>
      <c r="JRN219" s="856"/>
      <c r="JRO219" s="856"/>
      <c r="JRP219" s="856"/>
      <c r="JRQ219" s="856"/>
      <c r="JRR219" s="856"/>
      <c r="JRS219" s="856"/>
      <c r="JRT219" s="856"/>
      <c r="JRU219" s="856"/>
      <c r="JRV219" s="856"/>
      <c r="JRW219" s="856"/>
      <c r="JRX219" s="856"/>
      <c r="JRY219" s="856"/>
      <c r="JRZ219" s="856"/>
      <c r="JSA219" s="856"/>
      <c r="JSB219" s="856"/>
      <c r="JSC219" s="856"/>
      <c r="JSD219" s="856"/>
      <c r="JSE219" s="856"/>
      <c r="JSF219" s="856"/>
      <c r="JSG219" s="856"/>
      <c r="JSH219" s="856"/>
      <c r="JSI219" s="856"/>
      <c r="JSJ219" s="856"/>
      <c r="JSK219" s="856"/>
      <c r="JSL219" s="856"/>
      <c r="JSM219" s="856"/>
      <c r="JSN219" s="856"/>
      <c r="JSO219" s="856"/>
      <c r="JSP219" s="856"/>
      <c r="JSQ219" s="856"/>
      <c r="JSR219" s="856"/>
      <c r="JSS219" s="856"/>
      <c r="JST219" s="856"/>
      <c r="JSU219" s="856"/>
      <c r="JSV219" s="856"/>
      <c r="JSW219" s="856"/>
      <c r="JSX219" s="856"/>
      <c r="JSY219" s="856"/>
      <c r="JSZ219" s="856"/>
      <c r="JTA219" s="856"/>
      <c r="JTB219" s="856"/>
      <c r="JTC219" s="856"/>
      <c r="JTD219" s="856"/>
      <c r="JTE219" s="856"/>
      <c r="JTF219" s="856"/>
      <c r="JTG219" s="856"/>
      <c r="JTH219" s="856"/>
      <c r="JTI219" s="856"/>
      <c r="JTJ219" s="856"/>
      <c r="JTK219" s="856"/>
      <c r="JTL219" s="856"/>
      <c r="JTM219" s="856"/>
      <c r="JTN219" s="856"/>
      <c r="JTO219" s="856"/>
      <c r="JTP219" s="856"/>
      <c r="JTQ219" s="856"/>
      <c r="JTR219" s="856"/>
      <c r="JTS219" s="856"/>
      <c r="JTT219" s="856"/>
      <c r="JTU219" s="856"/>
      <c r="JTV219" s="856"/>
      <c r="JTW219" s="856"/>
      <c r="JTX219" s="856"/>
      <c r="JTY219" s="856"/>
      <c r="JTZ219" s="856"/>
      <c r="JUA219" s="856"/>
      <c r="JUB219" s="856"/>
      <c r="JUC219" s="856"/>
      <c r="JUD219" s="856"/>
      <c r="JUE219" s="856"/>
      <c r="JUF219" s="856"/>
      <c r="JUG219" s="856"/>
      <c r="JUH219" s="856"/>
      <c r="JUI219" s="856"/>
      <c r="JUJ219" s="856"/>
      <c r="JUK219" s="856"/>
      <c r="JUL219" s="856"/>
      <c r="JUM219" s="856"/>
      <c r="JUN219" s="856"/>
      <c r="JUO219" s="856"/>
      <c r="JUP219" s="856"/>
      <c r="JUQ219" s="856"/>
      <c r="JUR219" s="856"/>
      <c r="JUS219" s="856"/>
      <c r="JUT219" s="856"/>
      <c r="JUU219" s="856"/>
      <c r="JUV219" s="856"/>
      <c r="JUW219" s="856"/>
      <c r="JUX219" s="856"/>
      <c r="JUY219" s="856"/>
      <c r="JUZ219" s="856"/>
      <c r="JVA219" s="856"/>
      <c r="JVB219" s="856"/>
      <c r="JVC219" s="856"/>
      <c r="JVD219" s="856"/>
      <c r="JVE219" s="856"/>
      <c r="JVF219" s="856"/>
      <c r="JVG219" s="856"/>
      <c r="JVH219" s="856"/>
      <c r="JVI219" s="856"/>
      <c r="JVJ219" s="856"/>
      <c r="JVK219" s="856"/>
      <c r="JVL219" s="856"/>
      <c r="JVM219" s="856"/>
      <c r="JVN219" s="856"/>
      <c r="JVO219" s="856"/>
      <c r="JVP219" s="856"/>
      <c r="JVQ219" s="856"/>
      <c r="JVR219" s="856"/>
      <c r="JVS219" s="856"/>
      <c r="JVT219" s="856"/>
      <c r="JVU219" s="856"/>
      <c r="JVV219" s="856"/>
      <c r="JVW219" s="856"/>
      <c r="JVX219" s="856"/>
      <c r="JVY219" s="856"/>
      <c r="JVZ219" s="856"/>
      <c r="JWA219" s="856"/>
      <c r="JWB219" s="856"/>
      <c r="JWC219" s="856"/>
      <c r="JWD219" s="856"/>
      <c r="JWE219" s="856"/>
      <c r="JWF219" s="856"/>
      <c r="JWG219" s="856"/>
      <c r="JWH219" s="856"/>
      <c r="JWI219" s="856"/>
      <c r="JWJ219" s="856"/>
      <c r="JWK219" s="856"/>
      <c r="JWL219" s="856"/>
      <c r="JWM219" s="856"/>
      <c r="JWN219" s="856"/>
      <c r="JWO219" s="856"/>
      <c r="JWP219" s="856"/>
      <c r="JWQ219" s="856"/>
      <c r="JWR219" s="856"/>
      <c r="JWS219" s="856"/>
      <c r="JWT219" s="856"/>
      <c r="JWU219" s="856"/>
      <c r="JWV219" s="856"/>
      <c r="JWW219" s="856"/>
      <c r="JWX219" s="856"/>
      <c r="JWY219" s="856"/>
      <c r="JWZ219" s="856"/>
      <c r="JXA219" s="856"/>
      <c r="JXB219" s="856"/>
      <c r="JXC219" s="856"/>
      <c r="JXD219" s="856"/>
      <c r="JXE219" s="856"/>
      <c r="JXF219" s="856"/>
      <c r="JXG219" s="856"/>
      <c r="JXH219" s="856"/>
      <c r="JXI219" s="856"/>
      <c r="JXJ219" s="856"/>
      <c r="JXK219" s="856"/>
      <c r="JXL219" s="856"/>
      <c r="JXM219" s="856"/>
      <c r="JXN219" s="856"/>
      <c r="JXO219" s="856"/>
      <c r="JXP219" s="856"/>
      <c r="JXQ219" s="856"/>
      <c r="JXR219" s="856"/>
      <c r="JXS219" s="856"/>
      <c r="JXT219" s="856"/>
      <c r="JXU219" s="856"/>
      <c r="JXV219" s="856"/>
      <c r="JXW219" s="856"/>
      <c r="JXX219" s="856"/>
      <c r="JXY219" s="856"/>
      <c r="JXZ219" s="856"/>
      <c r="JYA219" s="856"/>
      <c r="JYB219" s="856"/>
      <c r="JYC219" s="856"/>
      <c r="JYD219" s="856"/>
      <c r="JYE219" s="856"/>
      <c r="JYF219" s="856"/>
      <c r="JYG219" s="856"/>
      <c r="JYH219" s="856"/>
      <c r="JYI219" s="856"/>
      <c r="JYJ219" s="856"/>
      <c r="JYK219" s="856"/>
      <c r="JYL219" s="856"/>
      <c r="JYM219" s="856"/>
      <c r="JYN219" s="856"/>
      <c r="JYO219" s="856"/>
      <c r="JYP219" s="856"/>
      <c r="JYQ219" s="856"/>
      <c r="JYR219" s="856"/>
      <c r="JYS219" s="856"/>
      <c r="JYT219" s="856"/>
      <c r="JYU219" s="856"/>
      <c r="JYV219" s="856"/>
      <c r="JYW219" s="856"/>
      <c r="JYX219" s="856"/>
      <c r="JYY219" s="856"/>
      <c r="JYZ219" s="856"/>
      <c r="JZA219" s="856"/>
      <c r="JZB219" s="856"/>
      <c r="JZC219" s="856"/>
      <c r="JZD219" s="856"/>
      <c r="JZE219" s="856"/>
      <c r="JZF219" s="856"/>
      <c r="JZG219" s="856"/>
      <c r="JZH219" s="856"/>
      <c r="JZI219" s="856"/>
      <c r="JZJ219" s="856"/>
      <c r="JZK219" s="856"/>
      <c r="JZL219" s="856"/>
      <c r="JZM219" s="856"/>
      <c r="JZN219" s="856"/>
      <c r="JZO219" s="856"/>
      <c r="JZP219" s="856"/>
      <c r="JZQ219" s="856"/>
      <c r="JZR219" s="856"/>
      <c r="JZS219" s="856"/>
      <c r="JZT219" s="856"/>
      <c r="JZU219" s="856"/>
      <c r="JZV219" s="856"/>
      <c r="JZW219" s="856"/>
      <c r="JZX219" s="856"/>
      <c r="JZY219" s="856"/>
      <c r="JZZ219" s="856"/>
      <c r="KAA219" s="856"/>
      <c r="KAB219" s="856"/>
      <c r="KAC219" s="856"/>
      <c r="KAD219" s="856"/>
      <c r="KAE219" s="856"/>
      <c r="KAF219" s="856"/>
      <c r="KAG219" s="856"/>
      <c r="KAH219" s="856"/>
      <c r="KAI219" s="856"/>
      <c r="KAJ219" s="856"/>
      <c r="KAK219" s="856"/>
      <c r="KAL219" s="856"/>
      <c r="KAM219" s="856"/>
      <c r="KAN219" s="856"/>
      <c r="KAO219" s="856"/>
      <c r="KAP219" s="856"/>
      <c r="KAQ219" s="856"/>
      <c r="KAR219" s="856"/>
      <c r="KAS219" s="856"/>
      <c r="KAT219" s="856"/>
      <c r="KAU219" s="856"/>
      <c r="KAV219" s="856"/>
      <c r="KAW219" s="856"/>
      <c r="KAX219" s="856"/>
      <c r="KAY219" s="856"/>
      <c r="KAZ219" s="856"/>
      <c r="KBA219" s="856"/>
      <c r="KBB219" s="856"/>
      <c r="KBC219" s="856"/>
      <c r="KBD219" s="856"/>
      <c r="KBE219" s="856"/>
      <c r="KBF219" s="856"/>
      <c r="KBG219" s="856"/>
      <c r="KBH219" s="856"/>
      <c r="KBI219" s="856"/>
      <c r="KBJ219" s="856"/>
      <c r="KBK219" s="856"/>
      <c r="KBL219" s="856"/>
      <c r="KBM219" s="856"/>
      <c r="KBN219" s="856"/>
      <c r="KBO219" s="856"/>
      <c r="KBP219" s="856"/>
      <c r="KBQ219" s="856"/>
      <c r="KBR219" s="856"/>
      <c r="KBS219" s="856"/>
      <c r="KBT219" s="856"/>
      <c r="KBU219" s="856"/>
      <c r="KBV219" s="856"/>
      <c r="KBW219" s="856"/>
      <c r="KBX219" s="856"/>
      <c r="KBY219" s="856"/>
      <c r="KBZ219" s="856"/>
      <c r="KCA219" s="856"/>
      <c r="KCB219" s="856"/>
      <c r="KCC219" s="856"/>
      <c r="KCD219" s="856"/>
      <c r="KCE219" s="856"/>
      <c r="KCF219" s="856"/>
      <c r="KCG219" s="856"/>
      <c r="KCH219" s="856"/>
      <c r="KCI219" s="856"/>
      <c r="KCJ219" s="856"/>
      <c r="KCK219" s="856"/>
      <c r="KCL219" s="856"/>
      <c r="KCM219" s="856"/>
      <c r="KCN219" s="856"/>
      <c r="KCO219" s="856"/>
      <c r="KCP219" s="856"/>
      <c r="KCQ219" s="856"/>
      <c r="KCR219" s="856"/>
      <c r="KCS219" s="856"/>
      <c r="KCT219" s="856"/>
      <c r="KCU219" s="856"/>
      <c r="KCV219" s="856"/>
      <c r="KCW219" s="856"/>
      <c r="KCX219" s="856"/>
      <c r="KCY219" s="856"/>
      <c r="KCZ219" s="856"/>
      <c r="KDA219" s="856"/>
      <c r="KDB219" s="856"/>
      <c r="KDC219" s="856"/>
      <c r="KDD219" s="856"/>
      <c r="KDE219" s="856"/>
      <c r="KDF219" s="856"/>
      <c r="KDG219" s="856"/>
      <c r="KDH219" s="856"/>
      <c r="KDI219" s="856"/>
      <c r="KDJ219" s="856"/>
      <c r="KDK219" s="856"/>
      <c r="KDL219" s="856"/>
      <c r="KDM219" s="856"/>
      <c r="KDN219" s="856"/>
      <c r="KDO219" s="856"/>
      <c r="KDP219" s="856"/>
      <c r="KDQ219" s="856"/>
      <c r="KDR219" s="856"/>
      <c r="KDS219" s="856"/>
      <c r="KDT219" s="856"/>
      <c r="KDU219" s="856"/>
      <c r="KDV219" s="856"/>
      <c r="KDW219" s="856"/>
      <c r="KDX219" s="856"/>
      <c r="KDY219" s="856"/>
      <c r="KDZ219" s="856"/>
      <c r="KEA219" s="856"/>
      <c r="KEB219" s="856"/>
      <c r="KEC219" s="856"/>
      <c r="KED219" s="856"/>
      <c r="KEE219" s="856"/>
      <c r="KEF219" s="856"/>
      <c r="KEG219" s="856"/>
      <c r="KEH219" s="856"/>
      <c r="KEI219" s="856"/>
      <c r="KEJ219" s="856"/>
      <c r="KEK219" s="856"/>
      <c r="KEL219" s="856"/>
      <c r="KEM219" s="856"/>
      <c r="KEN219" s="856"/>
      <c r="KEO219" s="856"/>
      <c r="KEP219" s="856"/>
      <c r="KEQ219" s="856"/>
      <c r="KER219" s="856"/>
      <c r="KES219" s="856"/>
      <c r="KET219" s="856"/>
      <c r="KEU219" s="856"/>
      <c r="KEV219" s="856"/>
      <c r="KEW219" s="856"/>
      <c r="KEX219" s="856"/>
      <c r="KEY219" s="856"/>
      <c r="KEZ219" s="856"/>
      <c r="KFA219" s="856"/>
      <c r="KFB219" s="856"/>
      <c r="KFC219" s="856"/>
      <c r="KFD219" s="856"/>
      <c r="KFE219" s="856"/>
      <c r="KFF219" s="856"/>
      <c r="KFG219" s="856"/>
      <c r="KFH219" s="856"/>
      <c r="KFI219" s="856"/>
      <c r="KFJ219" s="856"/>
      <c r="KFK219" s="856"/>
      <c r="KFL219" s="856"/>
      <c r="KFM219" s="856"/>
      <c r="KFN219" s="856"/>
      <c r="KFO219" s="856"/>
      <c r="KFP219" s="856"/>
      <c r="KFQ219" s="856"/>
      <c r="KFR219" s="856"/>
      <c r="KFS219" s="856"/>
      <c r="KFT219" s="856"/>
      <c r="KFU219" s="856"/>
      <c r="KFV219" s="856"/>
      <c r="KFW219" s="856"/>
      <c r="KFX219" s="856"/>
      <c r="KFY219" s="856"/>
      <c r="KFZ219" s="856"/>
      <c r="KGA219" s="856"/>
      <c r="KGB219" s="856"/>
      <c r="KGC219" s="856"/>
      <c r="KGD219" s="856"/>
      <c r="KGE219" s="856"/>
      <c r="KGF219" s="856"/>
      <c r="KGG219" s="856"/>
      <c r="KGH219" s="856"/>
      <c r="KGI219" s="856"/>
      <c r="KGJ219" s="856"/>
      <c r="KGK219" s="856"/>
      <c r="KGL219" s="856"/>
      <c r="KGM219" s="856"/>
      <c r="KGN219" s="856"/>
      <c r="KGO219" s="856"/>
      <c r="KGP219" s="856"/>
      <c r="KGQ219" s="856"/>
      <c r="KGR219" s="856"/>
      <c r="KGS219" s="856"/>
      <c r="KGT219" s="856"/>
      <c r="KGU219" s="856"/>
      <c r="KGV219" s="856"/>
      <c r="KGW219" s="856"/>
      <c r="KGX219" s="856"/>
      <c r="KGY219" s="856"/>
      <c r="KGZ219" s="856"/>
      <c r="KHA219" s="856"/>
      <c r="KHB219" s="856"/>
      <c r="KHC219" s="856"/>
      <c r="KHD219" s="856"/>
      <c r="KHE219" s="856"/>
      <c r="KHF219" s="856"/>
      <c r="KHG219" s="856"/>
      <c r="KHH219" s="856"/>
      <c r="KHI219" s="856"/>
      <c r="KHJ219" s="856"/>
      <c r="KHK219" s="856"/>
      <c r="KHL219" s="856"/>
      <c r="KHM219" s="856"/>
      <c r="KHN219" s="856"/>
      <c r="KHO219" s="856"/>
      <c r="KHP219" s="856"/>
      <c r="KHQ219" s="856"/>
      <c r="KHR219" s="856"/>
      <c r="KHS219" s="856"/>
      <c r="KHT219" s="856"/>
      <c r="KHU219" s="856"/>
      <c r="KHV219" s="856"/>
      <c r="KHW219" s="856"/>
      <c r="KHX219" s="856"/>
      <c r="KHY219" s="856"/>
      <c r="KHZ219" s="856"/>
      <c r="KIA219" s="856"/>
      <c r="KIB219" s="856"/>
      <c r="KIC219" s="856"/>
      <c r="KID219" s="856"/>
      <c r="KIE219" s="856"/>
      <c r="KIF219" s="856"/>
      <c r="KIG219" s="856"/>
      <c r="KIH219" s="856"/>
      <c r="KII219" s="856"/>
      <c r="KIJ219" s="856"/>
      <c r="KIK219" s="856"/>
      <c r="KIL219" s="856"/>
      <c r="KIM219" s="856"/>
      <c r="KIN219" s="856"/>
      <c r="KIO219" s="856"/>
      <c r="KIP219" s="856"/>
      <c r="KIQ219" s="856"/>
      <c r="KIR219" s="856"/>
      <c r="KIS219" s="856"/>
      <c r="KIT219" s="856"/>
      <c r="KIU219" s="856"/>
      <c r="KIV219" s="856"/>
      <c r="KIW219" s="856"/>
      <c r="KIX219" s="856"/>
      <c r="KIY219" s="856"/>
      <c r="KIZ219" s="856"/>
      <c r="KJA219" s="856"/>
      <c r="KJB219" s="856"/>
      <c r="KJC219" s="856"/>
      <c r="KJD219" s="856"/>
      <c r="KJE219" s="856"/>
      <c r="KJF219" s="856"/>
      <c r="KJG219" s="856"/>
      <c r="KJH219" s="856"/>
      <c r="KJI219" s="856"/>
      <c r="KJJ219" s="856"/>
      <c r="KJK219" s="856"/>
      <c r="KJL219" s="856"/>
      <c r="KJM219" s="856"/>
      <c r="KJN219" s="856"/>
      <c r="KJO219" s="856"/>
      <c r="KJP219" s="856"/>
      <c r="KJQ219" s="856"/>
      <c r="KJR219" s="856"/>
      <c r="KJS219" s="856"/>
      <c r="KJT219" s="856"/>
      <c r="KJU219" s="856"/>
      <c r="KJV219" s="856"/>
      <c r="KJW219" s="856"/>
      <c r="KJX219" s="856"/>
      <c r="KJY219" s="856"/>
      <c r="KJZ219" s="856"/>
      <c r="KKA219" s="856"/>
      <c r="KKB219" s="856"/>
      <c r="KKC219" s="856"/>
      <c r="KKD219" s="856"/>
      <c r="KKE219" s="856"/>
      <c r="KKF219" s="856"/>
      <c r="KKG219" s="856"/>
      <c r="KKH219" s="856"/>
      <c r="KKI219" s="856"/>
      <c r="KKJ219" s="856"/>
      <c r="KKK219" s="856"/>
      <c r="KKL219" s="856"/>
      <c r="KKM219" s="856"/>
      <c r="KKN219" s="856"/>
      <c r="KKO219" s="856"/>
      <c r="KKP219" s="856"/>
      <c r="KKQ219" s="856"/>
      <c r="KKR219" s="856"/>
      <c r="KKS219" s="856"/>
      <c r="KKT219" s="856"/>
      <c r="KKU219" s="856"/>
      <c r="KKV219" s="856"/>
      <c r="KKW219" s="856"/>
      <c r="KKX219" s="856"/>
      <c r="KKY219" s="856"/>
      <c r="KKZ219" s="856"/>
      <c r="KLA219" s="856"/>
      <c r="KLB219" s="856"/>
      <c r="KLC219" s="856"/>
      <c r="KLD219" s="856"/>
      <c r="KLE219" s="856"/>
      <c r="KLF219" s="856"/>
      <c r="KLG219" s="856"/>
      <c r="KLH219" s="856"/>
      <c r="KLI219" s="856"/>
      <c r="KLJ219" s="856"/>
      <c r="KLK219" s="856"/>
      <c r="KLL219" s="856"/>
      <c r="KLM219" s="856"/>
      <c r="KLN219" s="856"/>
      <c r="KLO219" s="856"/>
      <c r="KLP219" s="856"/>
      <c r="KLQ219" s="856"/>
      <c r="KLR219" s="856"/>
      <c r="KLS219" s="856"/>
      <c r="KLT219" s="856"/>
      <c r="KLU219" s="856"/>
      <c r="KLV219" s="856"/>
      <c r="KLW219" s="856"/>
      <c r="KLX219" s="856"/>
      <c r="KLY219" s="856"/>
      <c r="KLZ219" s="856"/>
      <c r="KMA219" s="856"/>
      <c r="KMB219" s="856"/>
      <c r="KMC219" s="856"/>
      <c r="KMD219" s="856"/>
      <c r="KME219" s="856"/>
      <c r="KMF219" s="856"/>
      <c r="KMG219" s="856"/>
      <c r="KMH219" s="856"/>
      <c r="KMI219" s="856"/>
      <c r="KMJ219" s="856"/>
      <c r="KMK219" s="856"/>
      <c r="KML219" s="856"/>
      <c r="KMM219" s="856"/>
      <c r="KMN219" s="856"/>
      <c r="KMO219" s="856"/>
      <c r="KMP219" s="856"/>
      <c r="KMQ219" s="856"/>
      <c r="KMR219" s="856"/>
      <c r="KMS219" s="856"/>
      <c r="KMT219" s="856"/>
      <c r="KMU219" s="856"/>
      <c r="KMV219" s="856"/>
      <c r="KMW219" s="856"/>
      <c r="KMX219" s="856"/>
      <c r="KMY219" s="856"/>
      <c r="KMZ219" s="856"/>
      <c r="KNA219" s="856"/>
      <c r="KNB219" s="856"/>
      <c r="KNC219" s="856"/>
      <c r="KND219" s="856"/>
      <c r="KNE219" s="856"/>
      <c r="KNF219" s="856"/>
      <c r="KNG219" s="856"/>
      <c r="KNH219" s="856"/>
      <c r="KNI219" s="856"/>
      <c r="KNJ219" s="856"/>
      <c r="KNK219" s="856"/>
      <c r="KNL219" s="856"/>
      <c r="KNM219" s="856"/>
      <c r="KNN219" s="856"/>
      <c r="KNO219" s="856"/>
      <c r="KNP219" s="856"/>
      <c r="KNQ219" s="856"/>
      <c r="KNR219" s="856"/>
      <c r="KNS219" s="856"/>
      <c r="KNT219" s="856"/>
      <c r="KNU219" s="856"/>
      <c r="KNV219" s="856"/>
      <c r="KNW219" s="856"/>
      <c r="KNX219" s="856"/>
      <c r="KNY219" s="856"/>
      <c r="KNZ219" s="856"/>
      <c r="KOA219" s="856"/>
      <c r="KOB219" s="856"/>
      <c r="KOC219" s="856"/>
      <c r="KOD219" s="856"/>
      <c r="KOE219" s="856"/>
      <c r="KOF219" s="856"/>
      <c r="KOG219" s="856"/>
      <c r="KOH219" s="856"/>
      <c r="KOI219" s="856"/>
      <c r="KOJ219" s="856"/>
      <c r="KOK219" s="856"/>
      <c r="KOL219" s="856"/>
      <c r="KOM219" s="856"/>
      <c r="KON219" s="856"/>
      <c r="KOO219" s="856"/>
      <c r="KOP219" s="856"/>
      <c r="KOQ219" s="856"/>
      <c r="KOR219" s="856"/>
      <c r="KOS219" s="856"/>
      <c r="KOT219" s="856"/>
      <c r="KOU219" s="856"/>
      <c r="KOV219" s="856"/>
      <c r="KOW219" s="856"/>
      <c r="KOX219" s="856"/>
      <c r="KOY219" s="856"/>
      <c r="KOZ219" s="856"/>
      <c r="KPA219" s="856"/>
      <c r="KPB219" s="856"/>
      <c r="KPC219" s="856"/>
      <c r="KPD219" s="856"/>
      <c r="KPE219" s="856"/>
      <c r="KPF219" s="856"/>
      <c r="KPG219" s="856"/>
      <c r="KPH219" s="856"/>
      <c r="KPI219" s="856"/>
      <c r="KPJ219" s="856"/>
      <c r="KPK219" s="856"/>
      <c r="KPL219" s="856"/>
      <c r="KPM219" s="856"/>
      <c r="KPN219" s="856"/>
      <c r="KPO219" s="856"/>
      <c r="KPP219" s="856"/>
      <c r="KPQ219" s="856"/>
      <c r="KPR219" s="856"/>
      <c r="KPS219" s="856"/>
      <c r="KPT219" s="856"/>
      <c r="KPU219" s="856"/>
      <c r="KPV219" s="856"/>
      <c r="KPW219" s="856"/>
      <c r="KPX219" s="856"/>
      <c r="KPY219" s="856"/>
      <c r="KPZ219" s="856"/>
      <c r="KQA219" s="856"/>
      <c r="KQB219" s="856"/>
      <c r="KQC219" s="856"/>
      <c r="KQD219" s="856"/>
      <c r="KQE219" s="856"/>
      <c r="KQF219" s="856"/>
      <c r="KQG219" s="856"/>
      <c r="KQH219" s="856"/>
      <c r="KQI219" s="856"/>
      <c r="KQJ219" s="856"/>
      <c r="KQK219" s="856"/>
      <c r="KQL219" s="856"/>
      <c r="KQM219" s="856"/>
      <c r="KQN219" s="856"/>
      <c r="KQO219" s="856"/>
      <c r="KQP219" s="856"/>
      <c r="KQQ219" s="856"/>
      <c r="KQR219" s="856"/>
      <c r="KQS219" s="856"/>
      <c r="KQT219" s="856"/>
      <c r="KQU219" s="856"/>
      <c r="KQV219" s="856"/>
      <c r="KQW219" s="856"/>
      <c r="KQX219" s="856"/>
      <c r="KQY219" s="856"/>
      <c r="KQZ219" s="856"/>
      <c r="KRA219" s="856"/>
      <c r="KRB219" s="856"/>
      <c r="KRC219" s="856"/>
      <c r="KRD219" s="856"/>
      <c r="KRE219" s="856"/>
      <c r="KRF219" s="856"/>
      <c r="KRG219" s="856"/>
      <c r="KRH219" s="856"/>
      <c r="KRI219" s="856"/>
      <c r="KRJ219" s="856"/>
      <c r="KRK219" s="856"/>
      <c r="KRL219" s="856"/>
      <c r="KRM219" s="856"/>
      <c r="KRN219" s="856"/>
      <c r="KRO219" s="856"/>
      <c r="KRP219" s="856"/>
      <c r="KRQ219" s="856"/>
      <c r="KRR219" s="856"/>
      <c r="KRS219" s="856"/>
      <c r="KRT219" s="856"/>
      <c r="KRU219" s="856"/>
      <c r="KRV219" s="856"/>
      <c r="KRW219" s="856"/>
      <c r="KRX219" s="856"/>
      <c r="KRY219" s="856"/>
      <c r="KRZ219" s="856"/>
      <c r="KSA219" s="856"/>
      <c r="KSB219" s="856"/>
      <c r="KSC219" s="856"/>
      <c r="KSD219" s="856"/>
      <c r="KSE219" s="856"/>
      <c r="KSF219" s="856"/>
      <c r="KSG219" s="856"/>
      <c r="KSH219" s="856"/>
      <c r="KSI219" s="856"/>
      <c r="KSJ219" s="856"/>
      <c r="KSK219" s="856"/>
      <c r="KSL219" s="856"/>
      <c r="KSM219" s="856"/>
      <c r="KSN219" s="856"/>
      <c r="KSO219" s="856"/>
      <c r="KSP219" s="856"/>
      <c r="KSQ219" s="856"/>
      <c r="KSR219" s="856"/>
      <c r="KSS219" s="856"/>
      <c r="KST219" s="856"/>
      <c r="KSU219" s="856"/>
      <c r="KSV219" s="856"/>
      <c r="KSW219" s="856"/>
      <c r="KSX219" s="856"/>
      <c r="KSY219" s="856"/>
      <c r="KSZ219" s="856"/>
      <c r="KTA219" s="856"/>
      <c r="KTB219" s="856"/>
      <c r="KTC219" s="856"/>
      <c r="KTD219" s="856"/>
      <c r="KTE219" s="856"/>
      <c r="KTF219" s="856"/>
      <c r="KTG219" s="856"/>
      <c r="KTH219" s="856"/>
      <c r="KTI219" s="856"/>
      <c r="KTJ219" s="856"/>
      <c r="KTK219" s="856"/>
      <c r="KTL219" s="856"/>
      <c r="KTM219" s="856"/>
      <c r="KTN219" s="856"/>
      <c r="KTO219" s="856"/>
      <c r="KTP219" s="856"/>
      <c r="KTQ219" s="856"/>
      <c r="KTR219" s="856"/>
      <c r="KTS219" s="856"/>
      <c r="KTT219" s="856"/>
      <c r="KTU219" s="856"/>
      <c r="KTV219" s="856"/>
      <c r="KTW219" s="856"/>
      <c r="KTX219" s="856"/>
      <c r="KTY219" s="856"/>
      <c r="KTZ219" s="856"/>
      <c r="KUA219" s="856"/>
      <c r="KUB219" s="856"/>
      <c r="KUC219" s="856"/>
      <c r="KUD219" s="856"/>
      <c r="KUE219" s="856"/>
      <c r="KUF219" s="856"/>
      <c r="KUG219" s="856"/>
      <c r="KUH219" s="856"/>
      <c r="KUI219" s="856"/>
      <c r="KUJ219" s="856"/>
      <c r="KUK219" s="856"/>
      <c r="KUL219" s="856"/>
      <c r="KUM219" s="856"/>
      <c r="KUN219" s="856"/>
      <c r="KUO219" s="856"/>
      <c r="KUP219" s="856"/>
      <c r="KUQ219" s="856"/>
      <c r="KUR219" s="856"/>
      <c r="KUS219" s="856"/>
      <c r="KUT219" s="856"/>
      <c r="KUU219" s="856"/>
      <c r="KUV219" s="856"/>
      <c r="KUW219" s="856"/>
      <c r="KUX219" s="856"/>
      <c r="KUY219" s="856"/>
      <c r="KUZ219" s="856"/>
      <c r="KVA219" s="856"/>
      <c r="KVB219" s="856"/>
      <c r="KVC219" s="856"/>
      <c r="KVD219" s="856"/>
      <c r="KVE219" s="856"/>
      <c r="KVF219" s="856"/>
      <c r="KVG219" s="856"/>
      <c r="KVH219" s="856"/>
      <c r="KVI219" s="856"/>
      <c r="KVJ219" s="856"/>
      <c r="KVK219" s="856"/>
      <c r="KVL219" s="856"/>
      <c r="KVM219" s="856"/>
      <c r="KVN219" s="856"/>
      <c r="KVO219" s="856"/>
      <c r="KVP219" s="856"/>
      <c r="KVQ219" s="856"/>
      <c r="KVR219" s="856"/>
      <c r="KVS219" s="856"/>
      <c r="KVT219" s="856"/>
      <c r="KVU219" s="856"/>
      <c r="KVV219" s="856"/>
      <c r="KVW219" s="856"/>
      <c r="KVX219" s="856"/>
      <c r="KVY219" s="856"/>
      <c r="KVZ219" s="856"/>
      <c r="KWA219" s="856"/>
      <c r="KWB219" s="856"/>
      <c r="KWC219" s="856"/>
      <c r="KWD219" s="856"/>
      <c r="KWE219" s="856"/>
      <c r="KWF219" s="856"/>
      <c r="KWG219" s="856"/>
      <c r="KWH219" s="856"/>
      <c r="KWI219" s="856"/>
      <c r="KWJ219" s="856"/>
      <c r="KWK219" s="856"/>
      <c r="KWL219" s="856"/>
      <c r="KWM219" s="856"/>
      <c r="KWN219" s="856"/>
      <c r="KWO219" s="856"/>
      <c r="KWP219" s="856"/>
      <c r="KWQ219" s="856"/>
      <c r="KWR219" s="856"/>
      <c r="KWS219" s="856"/>
      <c r="KWT219" s="856"/>
      <c r="KWU219" s="856"/>
      <c r="KWV219" s="856"/>
      <c r="KWW219" s="856"/>
      <c r="KWX219" s="856"/>
      <c r="KWY219" s="856"/>
      <c r="KWZ219" s="856"/>
      <c r="KXA219" s="856"/>
      <c r="KXB219" s="856"/>
      <c r="KXC219" s="856"/>
      <c r="KXD219" s="856"/>
      <c r="KXE219" s="856"/>
      <c r="KXF219" s="856"/>
      <c r="KXG219" s="856"/>
      <c r="KXH219" s="856"/>
      <c r="KXI219" s="856"/>
      <c r="KXJ219" s="856"/>
      <c r="KXK219" s="856"/>
      <c r="KXL219" s="856"/>
      <c r="KXM219" s="856"/>
      <c r="KXN219" s="856"/>
      <c r="KXO219" s="856"/>
      <c r="KXP219" s="856"/>
      <c r="KXQ219" s="856"/>
      <c r="KXR219" s="856"/>
      <c r="KXS219" s="856"/>
      <c r="KXT219" s="856"/>
      <c r="KXU219" s="856"/>
      <c r="KXV219" s="856"/>
      <c r="KXW219" s="856"/>
      <c r="KXX219" s="856"/>
      <c r="KXY219" s="856"/>
      <c r="KXZ219" s="856"/>
      <c r="KYA219" s="856"/>
      <c r="KYB219" s="856"/>
      <c r="KYC219" s="856"/>
      <c r="KYD219" s="856"/>
      <c r="KYE219" s="856"/>
      <c r="KYF219" s="856"/>
      <c r="KYG219" s="856"/>
      <c r="KYH219" s="856"/>
      <c r="KYI219" s="856"/>
      <c r="KYJ219" s="856"/>
      <c r="KYK219" s="856"/>
      <c r="KYL219" s="856"/>
      <c r="KYM219" s="856"/>
      <c r="KYN219" s="856"/>
      <c r="KYO219" s="856"/>
      <c r="KYP219" s="856"/>
      <c r="KYQ219" s="856"/>
      <c r="KYR219" s="856"/>
      <c r="KYS219" s="856"/>
      <c r="KYT219" s="856"/>
      <c r="KYU219" s="856"/>
      <c r="KYV219" s="856"/>
      <c r="KYW219" s="856"/>
      <c r="KYX219" s="856"/>
      <c r="KYY219" s="856"/>
      <c r="KYZ219" s="856"/>
      <c r="KZA219" s="856"/>
      <c r="KZB219" s="856"/>
      <c r="KZC219" s="856"/>
      <c r="KZD219" s="856"/>
      <c r="KZE219" s="856"/>
      <c r="KZF219" s="856"/>
      <c r="KZG219" s="856"/>
      <c r="KZH219" s="856"/>
      <c r="KZI219" s="856"/>
      <c r="KZJ219" s="856"/>
      <c r="KZK219" s="856"/>
      <c r="KZL219" s="856"/>
      <c r="KZM219" s="856"/>
      <c r="KZN219" s="856"/>
      <c r="KZO219" s="856"/>
      <c r="KZP219" s="856"/>
      <c r="KZQ219" s="856"/>
      <c r="KZR219" s="856"/>
      <c r="KZS219" s="856"/>
      <c r="KZT219" s="856"/>
      <c r="KZU219" s="856"/>
      <c r="KZV219" s="856"/>
      <c r="KZW219" s="856"/>
      <c r="KZX219" s="856"/>
      <c r="KZY219" s="856"/>
      <c r="KZZ219" s="856"/>
      <c r="LAA219" s="856"/>
      <c r="LAB219" s="856"/>
      <c r="LAC219" s="856"/>
      <c r="LAD219" s="856"/>
      <c r="LAE219" s="856"/>
      <c r="LAF219" s="856"/>
      <c r="LAG219" s="856"/>
      <c r="LAH219" s="856"/>
      <c r="LAI219" s="856"/>
      <c r="LAJ219" s="856"/>
      <c r="LAK219" s="856"/>
      <c r="LAL219" s="856"/>
      <c r="LAM219" s="856"/>
      <c r="LAN219" s="856"/>
      <c r="LAO219" s="856"/>
      <c r="LAP219" s="856"/>
      <c r="LAQ219" s="856"/>
      <c r="LAR219" s="856"/>
      <c r="LAS219" s="856"/>
      <c r="LAT219" s="856"/>
      <c r="LAU219" s="856"/>
      <c r="LAV219" s="856"/>
      <c r="LAW219" s="856"/>
      <c r="LAX219" s="856"/>
      <c r="LAY219" s="856"/>
      <c r="LAZ219" s="856"/>
      <c r="LBA219" s="856"/>
      <c r="LBB219" s="856"/>
      <c r="LBC219" s="856"/>
      <c r="LBD219" s="856"/>
      <c r="LBE219" s="856"/>
      <c r="LBF219" s="856"/>
      <c r="LBG219" s="856"/>
      <c r="LBH219" s="856"/>
      <c r="LBI219" s="856"/>
      <c r="LBJ219" s="856"/>
      <c r="LBK219" s="856"/>
      <c r="LBL219" s="856"/>
      <c r="LBM219" s="856"/>
      <c r="LBN219" s="856"/>
      <c r="LBO219" s="856"/>
      <c r="LBP219" s="856"/>
      <c r="LBQ219" s="856"/>
      <c r="LBR219" s="856"/>
      <c r="LBS219" s="856"/>
      <c r="LBT219" s="856"/>
      <c r="LBU219" s="856"/>
      <c r="LBV219" s="856"/>
      <c r="LBW219" s="856"/>
      <c r="LBX219" s="856"/>
      <c r="LBY219" s="856"/>
      <c r="LBZ219" s="856"/>
      <c r="LCA219" s="856"/>
      <c r="LCB219" s="856"/>
      <c r="LCC219" s="856"/>
      <c r="LCD219" s="856"/>
      <c r="LCE219" s="856"/>
      <c r="LCF219" s="856"/>
      <c r="LCG219" s="856"/>
      <c r="LCH219" s="856"/>
      <c r="LCI219" s="856"/>
      <c r="LCJ219" s="856"/>
      <c r="LCK219" s="856"/>
      <c r="LCL219" s="856"/>
      <c r="LCM219" s="856"/>
      <c r="LCN219" s="856"/>
      <c r="LCO219" s="856"/>
      <c r="LCP219" s="856"/>
      <c r="LCQ219" s="856"/>
      <c r="LCR219" s="856"/>
      <c r="LCS219" s="856"/>
      <c r="LCT219" s="856"/>
      <c r="LCU219" s="856"/>
      <c r="LCV219" s="856"/>
      <c r="LCW219" s="856"/>
      <c r="LCX219" s="856"/>
      <c r="LCY219" s="856"/>
      <c r="LCZ219" s="856"/>
      <c r="LDA219" s="856"/>
      <c r="LDB219" s="856"/>
      <c r="LDC219" s="856"/>
      <c r="LDD219" s="856"/>
      <c r="LDE219" s="856"/>
      <c r="LDF219" s="856"/>
      <c r="LDG219" s="856"/>
      <c r="LDH219" s="856"/>
      <c r="LDI219" s="856"/>
      <c r="LDJ219" s="856"/>
      <c r="LDK219" s="856"/>
      <c r="LDL219" s="856"/>
      <c r="LDM219" s="856"/>
      <c r="LDN219" s="856"/>
      <c r="LDO219" s="856"/>
      <c r="LDP219" s="856"/>
      <c r="LDQ219" s="856"/>
      <c r="LDR219" s="856"/>
      <c r="LDS219" s="856"/>
      <c r="LDT219" s="856"/>
      <c r="LDU219" s="856"/>
      <c r="LDV219" s="856"/>
      <c r="LDW219" s="856"/>
      <c r="LDX219" s="856"/>
      <c r="LDY219" s="856"/>
      <c r="LDZ219" s="856"/>
      <c r="LEA219" s="856"/>
      <c r="LEB219" s="856"/>
      <c r="LEC219" s="856"/>
      <c r="LED219" s="856"/>
      <c r="LEE219" s="856"/>
      <c r="LEF219" s="856"/>
      <c r="LEG219" s="856"/>
      <c r="LEH219" s="856"/>
      <c r="LEI219" s="856"/>
      <c r="LEJ219" s="856"/>
      <c r="LEK219" s="856"/>
      <c r="LEL219" s="856"/>
      <c r="LEM219" s="856"/>
      <c r="LEN219" s="856"/>
      <c r="LEO219" s="856"/>
      <c r="LEP219" s="856"/>
      <c r="LEQ219" s="856"/>
      <c r="LER219" s="856"/>
      <c r="LES219" s="856"/>
      <c r="LET219" s="856"/>
      <c r="LEU219" s="856"/>
      <c r="LEV219" s="856"/>
      <c r="LEW219" s="856"/>
      <c r="LEX219" s="856"/>
      <c r="LEY219" s="856"/>
      <c r="LEZ219" s="856"/>
      <c r="LFA219" s="856"/>
      <c r="LFB219" s="856"/>
      <c r="LFC219" s="856"/>
      <c r="LFD219" s="856"/>
      <c r="LFE219" s="856"/>
      <c r="LFF219" s="856"/>
      <c r="LFG219" s="856"/>
      <c r="LFH219" s="856"/>
      <c r="LFI219" s="856"/>
      <c r="LFJ219" s="856"/>
      <c r="LFK219" s="856"/>
      <c r="LFL219" s="856"/>
      <c r="LFM219" s="856"/>
      <c r="LFN219" s="856"/>
      <c r="LFO219" s="856"/>
      <c r="LFP219" s="856"/>
      <c r="LFQ219" s="856"/>
      <c r="LFR219" s="856"/>
      <c r="LFS219" s="856"/>
      <c r="LFT219" s="856"/>
      <c r="LFU219" s="856"/>
      <c r="LFV219" s="856"/>
      <c r="LFW219" s="856"/>
      <c r="LFX219" s="856"/>
      <c r="LFY219" s="856"/>
      <c r="LFZ219" s="856"/>
      <c r="LGA219" s="856"/>
      <c r="LGB219" s="856"/>
      <c r="LGC219" s="856"/>
      <c r="LGD219" s="856"/>
      <c r="LGE219" s="856"/>
      <c r="LGF219" s="856"/>
      <c r="LGG219" s="856"/>
      <c r="LGH219" s="856"/>
      <c r="LGI219" s="856"/>
      <c r="LGJ219" s="856"/>
      <c r="LGK219" s="856"/>
      <c r="LGL219" s="856"/>
      <c r="LGM219" s="856"/>
      <c r="LGN219" s="856"/>
      <c r="LGO219" s="856"/>
      <c r="LGP219" s="856"/>
      <c r="LGQ219" s="856"/>
      <c r="LGR219" s="856"/>
      <c r="LGS219" s="856"/>
      <c r="LGT219" s="856"/>
      <c r="LGU219" s="856"/>
      <c r="LGV219" s="856"/>
      <c r="LGW219" s="856"/>
      <c r="LGX219" s="856"/>
      <c r="LGY219" s="856"/>
      <c r="LGZ219" s="856"/>
      <c r="LHA219" s="856"/>
      <c r="LHB219" s="856"/>
      <c r="LHC219" s="856"/>
      <c r="LHD219" s="856"/>
      <c r="LHE219" s="856"/>
      <c r="LHF219" s="856"/>
      <c r="LHG219" s="856"/>
      <c r="LHH219" s="856"/>
      <c r="LHI219" s="856"/>
      <c r="LHJ219" s="856"/>
      <c r="LHK219" s="856"/>
      <c r="LHL219" s="856"/>
      <c r="LHM219" s="856"/>
      <c r="LHN219" s="856"/>
      <c r="LHO219" s="856"/>
      <c r="LHP219" s="856"/>
      <c r="LHQ219" s="856"/>
      <c r="LHR219" s="856"/>
      <c r="LHS219" s="856"/>
      <c r="LHT219" s="856"/>
      <c r="LHU219" s="856"/>
      <c r="LHV219" s="856"/>
      <c r="LHW219" s="856"/>
      <c r="LHX219" s="856"/>
      <c r="LHY219" s="856"/>
      <c r="LHZ219" s="856"/>
      <c r="LIA219" s="856"/>
      <c r="LIB219" s="856"/>
      <c r="LIC219" s="856"/>
      <c r="LID219" s="856"/>
      <c r="LIE219" s="856"/>
      <c r="LIF219" s="856"/>
      <c r="LIG219" s="856"/>
      <c r="LIH219" s="856"/>
      <c r="LII219" s="856"/>
      <c r="LIJ219" s="856"/>
      <c r="LIK219" s="856"/>
      <c r="LIL219" s="856"/>
      <c r="LIM219" s="856"/>
      <c r="LIN219" s="856"/>
      <c r="LIO219" s="856"/>
      <c r="LIP219" s="856"/>
      <c r="LIQ219" s="856"/>
      <c r="LIR219" s="856"/>
      <c r="LIS219" s="856"/>
      <c r="LIT219" s="856"/>
      <c r="LIU219" s="856"/>
      <c r="LIV219" s="856"/>
      <c r="LIW219" s="856"/>
      <c r="LIX219" s="856"/>
      <c r="LIY219" s="856"/>
      <c r="LIZ219" s="856"/>
      <c r="LJA219" s="856"/>
      <c r="LJB219" s="856"/>
      <c r="LJC219" s="856"/>
      <c r="LJD219" s="856"/>
      <c r="LJE219" s="856"/>
      <c r="LJF219" s="856"/>
      <c r="LJG219" s="856"/>
      <c r="LJH219" s="856"/>
      <c r="LJI219" s="856"/>
      <c r="LJJ219" s="856"/>
      <c r="LJK219" s="856"/>
      <c r="LJL219" s="856"/>
      <c r="LJM219" s="856"/>
      <c r="LJN219" s="856"/>
      <c r="LJO219" s="856"/>
      <c r="LJP219" s="856"/>
      <c r="LJQ219" s="856"/>
      <c r="LJR219" s="856"/>
      <c r="LJS219" s="856"/>
      <c r="LJT219" s="856"/>
      <c r="LJU219" s="856"/>
      <c r="LJV219" s="856"/>
      <c r="LJW219" s="856"/>
      <c r="LJX219" s="856"/>
      <c r="LJY219" s="856"/>
      <c r="LJZ219" s="856"/>
      <c r="LKA219" s="856"/>
      <c r="LKB219" s="856"/>
      <c r="LKC219" s="856"/>
      <c r="LKD219" s="856"/>
      <c r="LKE219" s="856"/>
      <c r="LKF219" s="856"/>
      <c r="LKG219" s="856"/>
      <c r="LKH219" s="856"/>
      <c r="LKI219" s="856"/>
      <c r="LKJ219" s="856"/>
      <c r="LKK219" s="856"/>
      <c r="LKL219" s="856"/>
      <c r="LKM219" s="856"/>
      <c r="LKN219" s="856"/>
      <c r="LKO219" s="856"/>
      <c r="LKP219" s="856"/>
      <c r="LKQ219" s="856"/>
      <c r="LKR219" s="856"/>
      <c r="LKS219" s="856"/>
      <c r="LKT219" s="856"/>
      <c r="LKU219" s="856"/>
      <c r="LKV219" s="856"/>
      <c r="LKW219" s="856"/>
      <c r="LKX219" s="856"/>
      <c r="LKY219" s="856"/>
      <c r="LKZ219" s="856"/>
      <c r="LLA219" s="856"/>
      <c r="LLB219" s="856"/>
      <c r="LLC219" s="856"/>
      <c r="LLD219" s="856"/>
      <c r="LLE219" s="856"/>
      <c r="LLF219" s="856"/>
      <c r="LLG219" s="856"/>
      <c r="LLH219" s="856"/>
      <c r="LLI219" s="856"/>
      <c r="LLJ219" s="856"/>
      <c r="LLK219" s="856"/>
      <c r="LLL219" s="856"/>
      <c r="LLM219" s="856"/>
      <c r="LLN219" s="856"/>
      <c r="LLO219" s="856"/>
      <c r="LLP219" s="856"/>
      <c r="LLQ219" s="856"/>
      <c r="LLR219" s="856"/>
      <c r="LLS219" s="856"/>
      <c r="LLT219" s="856"/>
      <c r="LLU219" s="856"/>
      <c r="LLV219" s="856"/>
      <c r="LLW219" s="856"/>
      <c r="LLX219" s="856"/>
      <c r="LLY219" s="856"/>
      <c r="LLZ219" s="856"/>
      <c r="LMA219" s="856"/>
      <c r="LMB219" s="856"/>
      <c r="LMC219" s="856"/>
      <c r="LMD219" s="856"/>
      <c r="LME219" s="856"/>
      <c r="LMF219" s="856"/>
      <c r="LMG219" s="856"/>
      <c r="LMH219" s="856"/>
      <c r="LMI219" s="856"/>
      <c r="LMJ219" s="856"/>
      <c r="LMK219" s="856"/>
      <c r="LML219" s="856"/>
      <c r="LMM219" s="856"/>
      <c r="LMN219" s="856"/>
      <c r="LMO219" s="856"/>
      <c r="LMP219" s="856"/>
      <c r="LMQ219" s="856"/>
      <c r="LMR219" s="856"/>
      <c r="LMS219" s="856"/>
      <c r="LMT219" s="856"/>
      <c r="LMU219" s="856"/>
      <c r="LMV219" s="856"/>
      <c r="LMW219" s="856"/>
      <c r="LMX219" s="856"/>
      <c r="LMY219" s="856"/>
      <c r="LMZ219" s="856"/>
      <c r="LNA219" s="856"/>
      <c r="LNB219" s="856"/>
      <c r="LNC219" s="856"/>
      <c r="LND219" s="856"/>
      <c r="LNE219" s="856"/>
      <c r="LNF219" s="856"/>
      <c r="LNG219" s="856"/>
      <c r="LNH219" s="856"/>
      <c r="LNI219" s="856"/>
      <c r="LNJ219" s="856"/>
      <c r="LNK219" s="856"/>
      <c r="LNL219" s="856"/>
      <c r="LNM219" s="856"/>
      <c r="LNN219" s="856"/>
      <c r="LNO219" s="856"/>
      <c r="LNP219" s="856"/>
      <c r="LNQ219" s="856"/>
      <c r="LNR219" s="856"/>
      <c r="LNS219" s="856"/>
      <c r="LNT219" s="856"/>
      <c r="LNU219" s="856"/>
      <c r="LNV219" s="856"/>
      <c r="LNW219" s="856"/>
      <c r="LNX219" s="856"/>
      <c r="LNY219" s="856"/>
      <c r="LNZ219" s="856"/>
      <c r="LOA219" s="856"/>
      <c r="LOB219" s="856"/>
      <c r="LOC219" s="856"/>
      <c r="LOD219" s="856"/>
      <c r="LOE219" s="856"/>
      <c r="LOF219" s="856"/>
      <c r="LOG219" s="856"/>
      <c r="LOH219" s="856"/>
      <c r="LOI219" s="856"/>
      <c r="LOJ219" s="856"/>
      <c r="LOK219" s="856"/>
      <c r="LOL219" s="856"/>
      <c r="LOM219" s="856"/>
      <c r="LON219" s="856"/>
      <c r="LOO219" s="856"/>
      <c r="LOP219" s="856"/>
      <c r="LOQ219" s="856"/>
      <c r="LOR219" s="856"/>
      <c r="LOS219" s="856"/>
      <c r="LOT219" s="856"/>
      <c r="LOU219" s="856"/>
      <c r="LOV219" s="856"/>
      <c r="LOW219" s="856"/>
      <c r="LOX219" s="856"/>
      <c r="LOY219" s="856"/>
      <c r="LOZ219" s="856"/>
      <c r="LPA219" s="856"/>
      <c r="LPB219" s="856"/>
      <c r="LPC219" s="856"/>
      <c r="LPD219" s="856"/>
      <c r="LPE219" s="856"/>
      <c r="LPF219" s="856"/>
      <c r="LPG219" s="856"/>
      <c r="LPH219" s="856"/>
      <c r="LPI219" s="856"/>
      <c r="LPJ219" s="856"/>
      <c r="LPK219" s="856"/>
      <c r="LPL219" s="856"/>
      <c r="LPM219" s="856"/>
      <c r="LPN219" s="856"/>
      <c r="LPO219" s="856"/>
      <c r="LPP219" s="856"/>
      <c r="LPQ219" s="856"/>
      <c r="LPR219" s="856"/>
      <c r="LPS219" s="856"/>
      <c r="LPT219" s="856"/>
      <c r="LPU219" s="856"/>
      <c r="LPV219" s="856"/>
      <c r="LPW219" s="856"/>
      <c r="LPX219" s="856"/>
      <c r="LPY219" s="856"/>
      <c r="LPZ219" s="856"/>
      <c r="LQA219" s="856"/>
      <c r="LQB219" s="856"/>
      <c r="LQC219" s="856"/>
      <c r="LQD219" s="856"/>
      <c r="LQE219" s="856"/>
      <c r="LQF219" s="856"/>
      <c r="LQG219" s="856"/>
      <c r="LQH219" s="856"/>
      <c r="LQI219" s="856"/>
      <c r="LQJ219" s="856"/>
      <c r="LQK219" s="856"/>
      <c r="LQL219" s="856"/>
      <c r="LQM219" s="856"/>
      <c r="LQN219" s="856"/>
      <c r="LQO219" s="856"/>
      <c r="LQP219" s="856"/>
      <c r="LQQ219" s="856"/>
      <c r="LQR219" s="856"/>
      <c r="LQS219" s="856"/>
      <c r="LQT219" s="856"/>
      <c r="LQU219" s="856"/>
      <c r="LQV219" s="856"/>
      <c r="LQW219" s="856"/>
      <c r="LQX219" s="856"/>
      <c r="LQY219" s="856"/>
      <c r="LQZ219" s="856"/>
      <c r="LRA219" s="856"/>
      <c r="LRB219" s="856"/>
      <c r="LRC219" s="856"/>
      <c r="LRD219" s="856"/>
      <c r="LRE219" s="856"/>
      <c r="LRF219" s="856"/>
      <c r="LRG219" s="856"/>
      <c r="LRH219" s="856"/>
      <c r="LRI219" s="856"/>
      <c r="LRJ219" s="856"/>
      <c r="LRK219" s="856"/>
      <c r="LRL219" s="856"/>
      <c r="LRM219" s="856"/>
      <c r="LRN219" s="856"/>
      <c r="LRO219" s="856"/>
      <c r="LRP219" s="856"/>
      <c r="LRQ219" s="856"/>
      <c r="LRR219" s="856"/>
      <c r="LRS219" s="856"/>
      <c r="LRT219" s="856"/>
      <c r="LRU219" s="856"/>
      <c r="LRV219" s="856"/>
      <c r="LRW219" s="856"/>
      <c r="LRX219" s="856"/>
      <c r="LRY219" s="856"/>
      <c r="LRZ219" s="856"/>
      <c r="LSA219" s="856"/>
      <c r="LSB219" s="856"/>
      <c r="LSC219" s="856"/>
      <c r="LSD219" s="856"/>
      <c r="LSE219" s="856"/>
      <c r="LSF219" s="856"/>
      <c r="LSG219" s="856"/>
      <c r="LSH219" s="856"/>
      <c r="LSI219" s="856"/>
      <c r="LSJ219" s="856"/>
      <c r="LSK219" s="856"/>
      <c r="LSL219" s="856"/>
      <c r="LSM219" s="856"/>
      <c r="LSN219" s="856"/>
      <c r="LSO219" s="856"/>
      <c r="LSP219" s="856"/>
      <c r="LSQ219" s="856"/>
      <c r="LSR219" s="856"/>
      <c r="LSS219" s="856"/>
      <c r="LST219" s="856"/>
      <c r="LSU219" s="856"/>
      <c r="LSV219" s="856"/>
      <c r="LSW219" s="856"/>
      <c r="LSX219" s="856"/>
      <c r="LSY219" s="856"/>
      <c r="LSZ219" s="856"/>
      <c r="LTA219" s="856"/>
      <c r="LTB219" s="856"/>
      <c r="LTC219" s="856"/>
      <c r="LTD219" s="856"/>
      <c r="LTE219" s="856"/>
      <c r="LTF219" s="856"/>
      <c r="LTG219" s="856"/>
      <c r="LTH219" s="856"/>
      <c r="LTI219" s="856"/>
      <c r="LTJ219" s="856"/>
      <c r="LTK219" s="856"/>
      <c r="LTL219" s="856"/>
      <c r="LTM219" s="856"/>
      <c r="LTN219" s="856"/>
      <c r="LTO219" s="856"/>
      <c r="LTP219" s="856"/>
      <c r="LTQ219" s="856"/>
      <c r="LTR219" s="856"/>
      <c r="LTS219" s="856"/>
      <c r="LTT219" s="856"/>
      <c r="LTU219" s="856"/>
      <c r="LTV219" s="856"/>
      <c r="LTW219" s="856"/>
      <c r="LTX219" s="856"/>
      <c r="LTY219" s="856"/>
      <c r="LTZ219" s="856"/>
      <c r="LUA219" s="856"/>
      <c r="LUB219" s="856"/>
      <c r="LUC219" s="856"/>
      <c r="LUD219" s="856"/>
      <c r="LUE219" s="856"/>
      <c r="LUF219" s="856"/>
      <c r="LUG219" s="856"/>
      <c r="LUH219" s="856"/>
      <c r="LUI219" s="856"/>
      <c r="LUJ219" s="856"/>
      <c r="LUK219" s="856"/>
      <c r="LUL219" s="856"/>
      <c r="LUM219" s="856"/>
      <c r="LUN219" s="856"/>
      <c r="LUO219" s="856"/>
      <c r="LUP219" s="856"/>
      <c r="LUQ219" s="856"/>
      <c r="LUR219" s="856"/>
      <c r="LUS219" s="856"/>
      <c r="LUT219" s="856"/>
      <c r="LUU219" s="856"/>
      <c r="LUV219" s="856"/>
      <c r="LUW219" s="856"/>
      <c r="LUX219" s="856"/>
      <c r="LUY219" s="856"/>
      <c r="LUZ219" s="856"/>
      <c r="LVA219" s="856"/>
      <c r="LVB219" s="856"/>
      <c r="LVC219" s="856"/>
      <c r="LVD219" s="856"/>
      <c r="LVE219" s="856"/>
      <c r="LVF219" s="856"/>
      <c r="LVG219" s="856"/>
      <c r="LVH219" s="856"/>
      <c r="LVI219" s="856"/>
      <c r="LVJ219" s="856"/>
      <c r="LVK219" s="856"/>
      <c r="LVL219" s="856"/>
      <c r="LVM219" s="856"/>
      <c r="LVN219" s="856"/>
      <c r="LVO219" s="856"/>
      <c r="LVP219" s="856"/>
      <c r="LVQ219" s="856"/>
      <c r="LVR219" s="856"/>
      <c r="LVS219" s="856"/>
      <c r="LVT219" s="856"/>
      <c r="LVU219" s="856"/>
      <c r="LVV219" s="856"/>
      <c r="LVW219" s="856"/>
      <c r="LVX219" s="856"/>
      <c r="LVY219" s="856"/>
      <c r="LVZ219" s="856"/>
      <c r="LWA219" s="856"/>
      <c r="LWB219" s="856"/>
      <c r="LWC219" s="856"/>
      <c r="LWD219" s="856"/>
      <c r="LWE219" s="856"/>
      <c r="LWF219" s="856"/>
      <c r="LWG219" s="856"/>
      <c r="LWH219" s="856"/>
      <c r="LWI219" s="856"/>
      <c r="LWJ219" s="856"/>
      <c r="LWK219" s="856"/>
      <c r="LWL219" s="856"/>
      <c r="LWM219" s="856"/>
      <c r="LWN219" s="856"/>
      <c r="LWO219" s="856"/>
      <c r="LWP219" s="856"/>
      <c r="LWQ219" s="856"/>
      <c r="LWR219" s="856"/>
      <c r="LWS219" s="856"/>
      <c r="LWT219" s="856"/>
      <c r="LWU219" s="856"/>
      <c r="LWV219" s="856"/>
      <c r="LWW219" s="856"/>
      <c r="LWX219" s="856"/>
      <c r="LWY219" s="856"/>
      <c r="LWZ219" s="856"/>
      <c r="LXA219" s="856"/>
      <c r="LXB219" s="856"/>
      <c r="LXC219" s="856"/>
      <c r="LXD219" s="856"/>
      <c r="LXE219" s="856"/>
      <c r="LXF219" s="856"/>
      <c r="LXG219" s="856"/>
      <c r="LXH219" s="856"/>
      <c r="LXI219" s="856"/>
      <c r="LXJ219" s="856"/>
      <c r="LXK219" s="856"/>
      <c r="LXL219" s="856"/>
      <c r="LXM219" s="856"/>
      <c r="LXN219" s="856"/>
      <c r="LXO219" s="856"/>
      <c r="LXP219" s="856"/>
      <c r="LXQ219" s="856"/>
      <c r="LXR219" s="856"/>
      <c r="LXS219" s="856"/>
      <c r="LXT219" s="856"/>
      <c r="LXU219" s="856"/>
      <c r="LXV219" s="856"/>
      <c r="LXW219" s="856"/>
      <c r="LXX219" s="856"/>
      <c r="LXY219" s="856"/>
      <c r="LXZ219" s="856"/>
      <c r="LYA219" s="856"/>
      <c r="LYB219" s="856"/>
      <c r="LYC219" s="856"/>
      <c r="LYD219" s="856"/>
      <c r="LYE219" s="856"/>
      <c r="LYF219" s="856"/>
      <c r="LYG219" s="856"/>
      <c r="LYH219" s="856"/>
      <c r="LYI219" s="856"/>
      <c r="LYJ219" s="856"/>
      <c r="LYK219" s="856"/>
      <c r="LYL219" s="856"/>
      <c r="LYM219" s="856"/>
      <c r="LYN219" s="856"/>
      <c r="LYO219" s="856"/>
      <c r="LYP219" s="856"/>
      <c r="LYQ219" s="856"/>
      <c r="LYR219" s="856"/>
      <c r="LYS219" s="856"/>
      <c r="LYT219" s="856"/>
      <c r="LYU219" s="856"/>
      <c r="LYV219" s="856"/>
      <c r="LYW219" s="856"/>
      <c r="LYX219" s="856"/>
      <c r="LYY219" s="856"/>
      <c r="LYZ219" s="856"/>
      <c r="LZA219" s="856"/>
      <c r="LZB219" s="856"/>
      <c r="LZC219" s="856"/>
      <c r="LZD219" s="856"/>
      <c r="LZE219" s="856"/>
      <c r="LZF219" s="856"/>
      <c r="LZG219" s="856"/>
      <c r="LZH219" s="856"/>
      <c r="LZI219" s="856"/>
      <c r="LZJ219" s="856"/>
      <c r="LZK219" s="856"/>
      <c r="LZL219" s="856"/>
      <c r="LZM219" s="856"/>
      <c r="LZN219" s="856"/>
      <c r="LZO219" s="856"/>
      <c r="LZP219" s="856"/>
      <c r="LZQ219" s="856"/>
      <c r="LZR219" s="856"/>
      <c r="LZS219" s="856"/>
      <c r="LZT219" s="856"/>
      <c r="LZU219" s="856"/>
      <c r="LZV219" s="856"/>
      <c r="LZW219" s="856"/>
      <c r="LZX219" s="856"/>
      <c r="LZY219" s="856"/>
      <c r="LZZ219" s="856"/>
      <c r="MAA219" s="856"/>
      <c r="MAB219" s="856"/>
      <c r="MAC219" s="856"/>
      <c r="MAD219" s="856"/>
      <c r="MAE219" s="856"/>
      <c r="MAF219" s="856"/>
      <c r="MAG219" s="856"/>
      <c r="MAH219" s="856"/>
      <c r="MAI219" s="856"/>
      <c r="MAJ219" s="856"/>
      <c r="MAK219" s="856"/>
      <c r="MAL219" s="856"/>
      <c r="MAM219" s="856"/>
      <c r="MAN219" s="856"/>
      <c r="MAO219" s="856"/>
      <c r="MAP219" s="856"/>
      <c r="MAQ219" s="856"/>
      <c r="MAR219" s="856"/>
      <c r="MAS219" s="856"/>
      <c r="MAT219" s="856"/>
      <c r="MAU219" s="856"/>
      <c r="MAV219" s="856"/>
      <c r="MAW219" s="856"/>
      <c r="MAX219" s="856"/>
      <c r="MAY219" s="856"/>
      <c r="MAZ219" s="856"/>
      <c r="MBA219" s="856"/>
      <c r="MBB219" s="856"/>
      <c r="MBC219" s="856"/>
      <c r="MBD219" s="856"/>
      <c r="MBE219" s="856"/>
      <c r="MBF219" s="856"/>
      <c r="MBG219" s="856"/>
      <c r="MBH219" s="856"/>
      <c r="MBI219" s="856"/>
      <c r="MBJ219" s="856"/>
      <c r="MBK219" s="856"/>
      <c r="MBL219" s="856"/>
      <c r="MBM219" s="856"/>
      <c r="MBN219" s="856"/>
      <c r="MBO219" s="856"/>
      <c r="MBP219" s="856"/>
      <c r="MBQ219" s="856"/>
      <c r="MBR219" s="856"/>
      <c r="MBS219" s="856"/>
      <c r="MBT219" s="856"/>
      <c r="MBU219" s="856"/>
      <c r="MBV219" s="856"/>
      <c r="MBW219" s="856"/>
      <c r="MBX219" s="856"/>
      <c r="MBY219" s="856"/>
      <c r="MBZ219" s="856"/>
      <c r="MCA219" s="856"/>
      <c r="MCB219" s="856"/>
      <c r="MCC219" s="856"/>
      <c r="MCD219" s="856"/>
      <c r="MCE219" s="856"/>
      <c r="MCF219" s="856"/>
      <c r="MCG219" s="856"/>
      <c r="MCH219" s="856"/>
      <c r="MCI219" s="856"/>
      <c r="MCJ219" s="856"/>
      <c r="MCK219" s="856"/>
      <c r="MCL219" s="856"/>
      <c r="MCM219" s="856"/>
      <c r="MCN219" s="856"/>
      <c r="MCO219" s="856"/>
      <c r="MCP219" s="856"/>
      <c r="MCQ219" s="856"/>
      <c r="MCR219" s="856"/>
      <c r="MCS219" s="856"/>
      <c r="MCT219" s="856"/>
      <c r="MCU219" s="856"/>
      <c r="MCV219" s="856"/>
      <c r="MCW219" s="856"/>
      <c r="MCX219" s="856"/>
      <c r="MCY219" s="856"/>
      <c r="MCZ219" s="856"/>
      <c r="MDA219" s="856"/>
      <c r="MDB219" s="856"/>
      <c r="MDC219" s="856"/>
      <c r="MDD219" s="856"/>
      <c r="MDE219" s="856"/>
      <c r="MDF219" s="856"/>
      <c r="MDG219" s="856"/>
      <c r="MDH219" s="856"/>
      <c r="MDI219" s="856"/>
      <c r="MDJ219" s="856"/>
      <c r="MDK219" s="856"/>
      <c r="MDL219" s="856"/>
      <c r="MDM219" s="856"/>
      <c r="MDN219" s="856"/>
      <c r="MDO219" s="856"/>
      <c r="MDP219" s="856"/>
      <c r="MDQ219" s="856"/>
      <c r="MDR219" s="856"/>
      <c r="MDS219" s="856"/>
      <c r="MDT219" s="856"/>
      <c r="MDU219" s="856"/>
      <c r="MDV219" s="856"/>
      <c r="MDW219" s="856"/>
      <c r="MDX219" s="856"/>
      <c r="MDY219" s="856"/>
      <c r="MDZ219" s="856"/>
      <c r="MEA219" s="856"/>
      <c r="MEB219" s="856"/>
      <c r="MEC219" s="856"/>
      <c r="MED219" s="856"/>
      <c r="MEE219" s="856"/>
      <c r="MEF219" s="856"/>
      <c r="MEG219" s="856"/>
      <c r="MEH219" s="856"/>
      <c r="MEI219" s="856"/>
      <c r="MEJ219" s="856"/>
      <c r="MEK219" s="856"/>
      <c r="MEL219" s="856"/>
      <c r="MEM219" s="856"/>
      <c r="MEN219" s="856"/>
      <c r="MEO219" s="856"/>
      <c r="MEP219" s="856"/>
      <c r="MEQ219" s="856"/>
      <c r="MER219" s="856"/>
      <c r="MES219" s="856"/>
      <c r="MET219" s="856"/>
      <c r="MEU219" s="856"/>
      <c r="MEV219" s="856"/>
      <c r="MEW219" s="856"/>
      <c r="MEX219" s="856"/>
      <c r="MEY219" s="856"/>
      <c r="MEZ219" s="856"/>
      <c r="MFA219" s="856"/>
      <c r="MFB219" s="856"/>
      <c r="MFC219" s="856"/>
      <c r="MFD219" s="856"/>
      <c r="MFE219" s="856"/>
      <c r="MFF219" s="856"/>
      <c r="MFG219" s="856"/>
      <c r="MFH219" s="856"/>
      <c r="MFI219" s="856"/>
      <c r="MFJ219" s="856"/>
      <c r="MFK219" s="856"/>
      <c r="MFL219" s="856"/>
      <c r="MFM219" s="856"/>
      <c r="MFN219" s="856"/>
      <c r="MFO219" s="856"/>
      <c r="MFP219" s="856"/>
      <c r="MFQ219" s="856"/>
      <c r="MFR219" s="856"/>
      <c r="MFS219" s="856"/>
      <c r="MFT219" s="856"/>
      <c r="MFU219" s="856"/>
      <c r="MFV219" s="856"/>
      <c r="MFW219" s="856"/>
      <c r="MFX219" s="856"/>
      <c r="MFY219" s="856"/>
      <c r="MFZ219" s="856"/>
      <c r="MGA219" s="856"/>
      <c r="MGB219" s="856"/>
      <c r="MGC219" s="856"/>
      <c r="MGD219" s="856"/>
      <c r="MGE219" s="856"/>
      <c r="MGF219" s="856"/>
      <c r="MGG219" s="856"/>
      <c r="MGH219" s="856"/>
      <c r="MGI219" s="856"/>
      <c r="MGJ219" s="856"/>
      <c r="MGK219" s="856"/>
      <c r="MGL219" s="856"/>
      <c r="MGM219" s="856"/>
      <c r="MGN219" s="856"/>
      <c r="MGO219" s="856"/>
      <c r="MGP219" s="856"/>
      <c r="MGQ219" s="856"/>
      <c r="MGR219" s="856"/>
      <c r="MGS219" s="856"/>
      <c r="MGT219" s="856"/>
      <c r="MGU219" s="856"/>
      <c r="MGV219" s="856"/>
      <c r="MGW219" s="856"/>
      <c r="MGX219" s="856"/>
      <c r="MGY219" s="856"/>
      <c r="MGZ219" s="856"/>
      <c r="MHA219" s="856"/>
      <c r="MHB219" s="856"/>
      <c r="MHC219" s="856"/>
      <c r="MHD219" s="856"/>
      <c r="MHE219" s="856"/>
      <c r="MHF219" s="856"/>
      <c r="MHG219" s="856"/>
      <c r="MHH219" s="856"/>
      <c r="MHI219" s="856"/>
      <c r="MHJ219" s="856"/>
      <c r="MHK219" s="856"/>
      <c r="MHL219" s="856"/>
      <c r="MHM219" s="856"/>
      <c r="MHN219" s="856"/>
      <c r="MHO219" s="856"/>
      <c r="MHP219" s="856"/>
      <c r="MHQ219" s="856"/>
      <c r="MHR219" s="856"/>
      <c r="MHS219" s="856"/>
      <c r="MHT219" s="856"/>
      <c r="MHU219" s="856"/>
      <c r="MHV219" s="856"/>
      <c r="MHW219" s="856"/>
      <c r="MHX219" s="856"/>
      <c r="MHY219" s="856"/>
      <c r="MHZ219" s="856"/>
      <c r="MIA219" s="856"/>
      <c r="MIB219" s="856"/>
      <c r="MIC219" s="856"/>
      <c r="MID219" s="856"/>
      <c r="MIE219" s="856"/>
      <c r="MIF219" s="856"/>
      <c r="MIG219" s="856"/>
      <c r="MIH219" s="856"/>
      <c r="MII219" s="856"/>
      <c r="MIJ219" s="856"/>
      <c r="MIK219" s="856"/>
      <c r="MIL219" s="856"/>
      <c r="MIM219" s="856"/>
      <c r="MIN219" s="856"/>
      <c r="MIO219" s="856"/>
      <c r="MIP219" s="856"/>
      <c r="MIQ219" s="856"/>
      <c r="MIR219" s="856"/>
      <c r="MIS219" s="856"/>
      <c r="MIT219" s="856"/>
      <c r="MIU219" s="856"/>
      <c r="MIV219" s="856"/>
      <c r="MIW219" s="856"/>
      <c r="MIX219" s="856"/>
      <c r="MIY219" s="856"/>
      <c r="MIZ219" s="856"/>
      <c r="MJA219" s="856"/>
      <c r="MJB219" s="856"/>
      <c r="MJC219" s="856"/>
      <c r="MJD219" s="856"/>
      <c r="MJE219" s="856"/>
      <c r="MJF219" s="856"/>
      <c r="MJG219" s="856"/>
      <c r="MJH219" s="856"/>
      <c r="MJI219" s="856"/>
      <c r="MJJ219" s="856"/>
      <c r="MJK219" s="856"/>
      <c r="MJL219" s="856"/>
      <c r="MJM219" s="856"/>
      <c r="MJN219" s="856"/>
      <c r="MJO219" s="856"/>
      <c r="MJP219" s="856"/>
      <c r="MJQ219" s="856"/>
      <c r="MJR219" s="856"/>
      <c r="MJS219" s="856"/>
      <c r="MJT219" s="856"/>
      <c r="MJU219" s="856"/>
      <c r="MJV219" s="856"/>
      <c r="MJW219" s="856"/>
      <c r="MJX219" s="856"/>
      <c r="MJY219" s="856"/>
      <c r="MJZ219" s="856"/>
      <c r="MKA219" s="856"/>
      <c r="MKB219" s="856"/>
      <c r="MKC219" s="856"/>
      <c r="MKD219" s="856"/>
      <c r="MKE219" s="856"/>
      <c r="MKF219" s="856"/>
      <c r="MKG219" s="856"/>
      <c r="MKH219" s="856"/>
      <c r="MKI219" s="856"/>
      <c r="MKJ219" s="856"/>
      <c r="MKK219" s="856"/>
      <c r="MKL219" s="856"/>
      <c r="MKM219" s="856"/>
      <c r="MKN219" s="856"/>
      <c r="MKO219" s="856"/>
      <c r="MKP219" s="856"/>
      <c r="MKQ219" s="856"/>
      <c r="MKR219" s="856"/>
      <c r="MKS219" s="856"/>
      <c r="MKT219" s="856"/>
      <c r="MKU219" s="856"/>
      <c r="MKV219" s="856"/>
      <c r="MKW219" s="856"/>
      <c r="MKX219" s="856"/>
      <c r="MKY219" s="856"/>
      <c r="MKZ219" s="856"/>
      <c r="MLA219" s="856"/>
      <c r="MLB219" s="856"/>
      <c r="MLC219" s="856"/>
      <c r="MLD219" s="856"/>
      <c r="MLE219" s="856"/>
      <c r="MLF219" s="856"/>
      <c r="MLG219" s="856"/>
      <c r="MLH219" s="856"/>
      <c r="MLI219" s="856"/>
      <c r="MLJ219" s="856"/>
      <c r="MLK219" s="856"/>
      <c r="MLL219" s="856"/>
      <c r="MLM219" s="856"/>
      <c r="MLN219" s="856"/>
      <c r="MLO219" s="856"/>
      <c r="MLP219" s="856"/>
      <c r="MLQ219" s="856"/>
      <c r="MLR219" s="856"/>
      <c r="MLS219" s="856"/>
      <c r="MLT219" s="856"/>
      <c r="MLU219" s="856"/>
      <c r="MLV219" s="856"/>
      <c r="MLW219" s="856"/>
      <c r="MLX219" s="856"/>
      <c r="MLY219" s="856"/>
      <c r="MLZ219" s="856"/>
      <c r="MMA219" s="856"/>
      <c r="MMB219" s="856"/>
      <c r="MMC219" s="856"/>
      <c r="MMD219" s="856"/>
      <c r="MME219" s="856"/>
      <c r="MMF219" s="856"/>
      <c r="MMG219" s="856"/>
      <c r="MMH219" s="856"/>
      <c r="MMI219" s="856"/>
      <c r="MMJ219" s="856"/>
      <c r="MMK219" s="856"/>
      <c r="MML219" s="856"/>
      <c r="MMM219" s="856"/>
      <c r="MMN219" s="856"/>
      <c r="MMO219" s="856"/>
      <c r="MMP219" s="856"/>
      <c r="MMQ219" s="856"/>
      <c r="MMR219" s="856"/>
      <c r="MMS219" s="856"/>
      <c r="MMT219" s="856"/>
      <c r="MMU219" s="856"/>
      <c r="MMV219" s="856"/>
      <c r="MMW219" s="856"/>
      <c r="MMX219" s="856"/>
      <c r="MMY219" s="856"/>
      <c r="MMZ219" s="856"/>
      <c r="MNA219" s="856"/>
      <c r="MNB219" s="856"/>
      <c r="MNC219" s="856"/>
      <c r="MND219" s="856"/>
      <c r="MNE219" s="856"/>
      <c r="MNF219" s="856"/>
      <c r="MNG219" s="856"/>
      <c r="MNH219" s="856"/>
      <c r="MNI219" s="856"/>
      <c r="MNJ219" s="856"/>
      <c r="MNK219" s="856"/>
      <c r="MNL219" s="856"/>
      <c r="MNM219" s="856"/>
      <c r="MNN219" s="856"/>
      <c r="MNO219" s="856"/>
      <c r="MNP219" s="856"/>
      <c r="MNQ219" s="856"/>
      <c r="MNR219" s="856"/>
      <c r="MNS219" s="856"/>
      <c r="MNT219" s="856"/>
      <c r="MNU219" s="856"/>
      <c r="MNV219" s="856"/>
      <c r="MNW219" s="856"/>
      <c r="MNX219" s="856"/>
      <c r="MNY219" s="856"/>
      <c r="MNZ219" s="856"/>
      <c r="MOA219" s="856"/>
      <c r="MOB219" s="856"/>
      <c r="MOC219" s="856"/>
      <c r="MOD219" s="856"/>
      <c r="MOE219" s="856"/>
      <c r="MOF219" s="856"/>
      <c r="MOG219" s="856"/>
      <c r="MOH219" s="856"/>
      <c r="MOI219" s="856"/>
      <c r="MOJ219" s="856"/>
      <c r="MOK219" s="856"/>
      <c r="MOL219" s="856"/>
      <c r="MOM219" s="856"/>
      <c r="MON219" s="856"/>
      <c r="MOO219" s="856"/>
      <c r="MOP219" s="856"/>
      <c r="MOQ219" s="856"/>
      <c r="MOR219" s="856"/>
      <c r="MOS219" s="856"/>
      <c r="MOT219" s="856"/>
      <c r="MOU219" s="856"/>
      <c r="MOV219" s="856"/>
      <c r="MOW219" s="856"/>
      <c r="MOX219" s="856"/>
      <c r="MOY219" s="856"/>
      <c r="MOZ219" s="856"/>
      <c r="MPA219" s="856"/>
      <c r="MPB219" s="856"/>
      <c r="MPC219" s="856"/>
      <c r="MPD219" s="856"/>
      <c r="MPE219" s="856"/>
      <c r="MPF219" s="856"/>
      <c r="MPG219" s="856"/>
      <c r="MPH219" s="856"/>
      <c r="MPI219" s="856"/>
      <c r="MPJ219" s="856"/>
      <c r="MPK219" s="856"/>
      <c r="MPL219" s="856"/>
      <c r="MPM219" s="856"/>
      <c r="MPN219" s="856"/>
      <c r="MPO219" s="856"/>
      <c r="MPP219" s="856"/>
      <c r="MPQ219" s="856"/>
      <c r="MPR219" s="856"/>
      <c r="MPS219" s="856"/>
      <c r="MPT219" s="856"/>
      <c r="MPU219" s="856"/>
      <c r="MPV219" s="856"/>
      <c r="MPW219" s="856"/>
      <c r="MPX219" s="856"/>
      <c r="MPY219" s="856"/>
      <c r="MPZ219" s="856"/>
      <c r="MQA219" s="856"/>
      <c r="MQB219" s="856"/>
      <c r="MQC219" s="856"/>
      <c r="MQD219" s="856"/>
      <c r="MQE219" s="856"/>
      <c r="MQF219" s="856"/>
      <c r="MQG219" s="856"/>
      <c r="MQH219" s="856"/>
      <c r="MQI219" s="856"/>
      <c r="MQJ219" s="856"/>
      <c r="MQK219" s="856"/>
      <c r="MQL219" s="856"/>
      <c r="MQM219" s="856"/>
      <c r="MQN219" s="856"/>
      <c r="MQO219" s="856"/>
      <c r="MQP219" s="856"/>
      <c r="MQQ219" s="856"/>
      <c r="MQR219" s="856"/>
      <c r="MQS219" s="856"/>
      <c r="MQT219" s="856"/>
      <c r="MQU219" s="856"/>
      <c r="MQV219" s="856"/>
      <c r="MQW219" s="856"/>
      <c r="MQX219" s="856"/>
      <c r="MQY219" s="856"/>
      <c r="MQZ219" s="856"/>
      <c r="MRA219" s="856"/>
      <c r="MRB219" s="856"/>
      <c r="MRC219" s="856"/>
      <c r="MRD219" s="856"/>
      <c r="MRE219" s="856"/>
      <c r="MRF219" s="856"/>
      <c r="MRG219" s="856"/>
      <c r="MRH219" s="856"/>
      <c r="MRI219" s="856"/>
      <c r="MRJ219" s="856"/>
      <c r="MRK219" s="856"/>
      <c r="MRL219" s="856"/>
      <c r="MRM219" s="856"/>
      <c r="MRN219" s="856"/>
      <c r="MRO219" s="856"/>
      <c r="MRP219" s="856"/>
      <c r="MRQ219" s="856"/>
      <c r="MRR219" s="856"/>
      <c r="MRS219" s="856"/>
      <c r="MRT219" s="856"/>
      <c r="MRU219" s="856"/>
      <c r="MRV219" s="856"/>
      <c r="MRW219" s="856"/>
      <c r="MRX219" s="856"/>
      <c r="MRY219" s="856"/>
      <c r="MRZ219" s="856"/>
      <c r="MSA219" s="856"/>
      <c r="MSB219" s="856"/>
      <c r="MSC219" s="856"/>
      <c r="MSD219" s="856"/>
      <c r="MSE219" s="856"/>
      <c r="MSF219" s="856"/>
      <c r="MSG219" s="856"/>
      <c r="MSH219" s="856"/>
      <c r="MSI219" s="856"/>
      <c r="MSJ219" s="856"/>
      <c r="MSK219" s="856"/>
      <c r="MSL219" s="856"/>
      <c r="MSM219" s="856"/>
      <c r="MSN219" s="856"/>
      <c r="MSO219" s="856"/>
      <c r="MSP219" s="856"/>
      <c r="MSQ219" s="856"/>
      <c r="MSR219" s="856"/>
      <c r="MSS219" s="856"/>
      <c r="MST219" s="856"/>
      <c r="MSU219" s="856"/>
      <c r="MSV219" s="856"/>
      <c r="MSW219" s="856"/>
      <c r="MSX219" s="856"/>
      <c r="MSY219" s="856"/>
      <c r="MSZ219" s="856"/>
      <c r="MTA219" s="856"/>
      <c r="MTB219" s="856"/>
      <c r="MTC219" s="856"/>
      <c r="MTD219" s="856"/>
      <c r="MTE219" s="856"/>
      <c r="MTF219" s="856"/>
      <c r="MTG219" s="856"/>
      <c r="MTH219" s="856"/>
      <c r="MTI219" s="856"/>
      <c r="MTJ219" s="856"/>
      <c r="MTK219" s="856"/>
      <c r="MTL219" s="856"/>
      <c r="MTM219" s="856"/>
      <c r="MTN219" s="856"/>
      <c r="MTO219" s="856"/>
      <c r="MTP219" s="856"/>
      <c r="MTQ219" s="856"/>
      <c r="MTR219" s="856"/>
      <c r="MTS219" s="856"/>
      <c r="MTT219" s="856"/>
      <c r="MTU219" s="856"/>
      <c r="MTV219" s="856"/>
      <c r="MTW219" s="856"/>
      <c r="MTX219" s="856"/>
      <c r="MTY219" s="856"/>
      <c r="MTZ219" s="856"/>
      <c r="MUA219" s="856"/>
      <c r="MUB219" s="856"/>
      <c r="MUC219" s="856"/>
      <c r="MUD219" s="856"/>
      <c r="MUE219" s="856"/>
      <c r="MUF219" s="856"/>
      <c r="MUG219" s="856"/>
      <c r="MUH219" s="856"/>
      <c r="MUI219" s="856"/>
      <c r="MUJ219" s="856"/>
      <c r="MUK219" s="856"/>
      <c r="MUL219" s="856"/>
      <c r="MUM219" s="856"/>
      <c r="MUN219" s="856"/>
      <c r="MUO219" s="856"/>
      <c r="MUP219" s="856"/>
      <c r="MUQ219" s="856"/>
      <c r="MUR219" s="856"/>
      <c r="MUS219" s="856"/>
      <c r="MUT219" s="856"/>
      <c r="MUU219" s="856"/>
      <c r="MUV219" s="856"/>
      <c r="MUW219" s="856"/>
      <c r="MUX219" s="856"/>
      <c r="MUY219" s="856"/>
      <c r="MUZ219" s="856"/>
      <c r="MVA219" s="856"/>
      <c r="MVB219" s="856"/>
      <c r="MVC219" s="856"/>
      <c r="MVD219" s="856"/>
      <c r="MVE219" s="856"/>
      <c r="MVF219" s="856"/>
      <c r="MVG219" s="856"/>
      <c r="MVH219" s="856"/>
      <c r="MVI219" s="856"/>
      <c r="MVJ219" s="856"/>
      <c r="MVK219" s="856"/>
      <c r="MVL219" s="856"/>
      <c r="MVM219" s="856"/>
      <c r="MVN219" s="856"/>
      <c r="MVO219" s="856"/>
      <c r="MVP219" s="856"/>
      <c r="MVQ219" s="856"/>
      <c r="MVR219" s="856"/>
      <c r="MVS219" s="856"/>
      <c r="MVT219" s="856"/>
      <c r="MVU219" s="856"/>
      <c r="MVV219" s="856"/>
      <c r="MVW219" s="856"/>
      <c r="MVX219" s="856"/>
      <c r="MVY219" s="856"/>
      <c r="MVZ219" s="856"/>
      <c r="MWA219" s="856"/>
      <c r="MWB219" s="856"/>
      <c r="MWC219" s="856"/>
      <c r="MWD219" s="856"/>
      <c r="MWE219" s="856"/>
      <c r="MWF219" s="856"/>
      <c r="MWG219" s="856"/>
      <c r="MWH219" s="856"/>
      <c r="MWI219" s="856"/>
      <c r="MWJ219" s="856"/>
      <c r="MWK219" s="856"/>
      <c r="MWL219" s="856"/>
      <c r="MWM219" s="856"/>
      <c r="MWN219" s="856"/>
      <c r="MWO219" s="856"/>
      <c r="MWP219" s="856"/>
      <c r="MWQ219" s="856"/>
      <c r="MWR219" s="856"/>
      <c r="MWS219" s="856"/>
      <c r="MWT219" s="856"/>
      <c r="MWU219" s="856"/>
      <c r="MWV219" s="856"/>
      <c r="MWW219" s="856"/>
      <c r="MWX219" s="856"/>
      <c r="MWY219" s="856"/>
      <c r="MWZ219" s="856"/>
      <c r="MXA219" s="856"/>
      <c r="MXB219" s="856"/>
      <c r="MXC219" s="856"/>
      <c r="MXD219" s="856"/>
      <c r="MXE219" s="856"/>
      <c r="MXF219" s="856"/>
      <c r="MXG219" s="856"/>
      <c r="MXH219" s="856"/>
      <c r="MXI219" s="856"/>
      <c r="MXJ219" s="856"/>
      <c r="MXK219" s="856"/>
      <c r="MXL219" s="856"/>
      <c r="MXM219" s="856"/>
      <c r="MXN219" s="856"/>
      <c r="MXO219" s="856"/>
      <c r="MXP219" s="856"/>
      <c r="MXQ219" s="856"/>
      <c r="MXR219" s="856"/>
      <c r="MXS219" s="856"/>
      <c r="MXT219" s="856"/>
      <c r="MXU219" s="856"/>
      <c r="MXV219" s="856"/>
      <c r="MXW219" s="856"/>
      <c r="MXX219" s="856"/>
      <c r="MXY219" s="856"/>
      <c r="MXZ219" s="856"/>
      <c r="MYA219" s="856"/>
      <c r="MYB219" s="856"/>
      <c r="MYC219" s="856"/>
      <c r="MYD219" s="856"/>
      <c r="MYE219" s="856"/>
      <c r="MYF219" s="856"/>
      <c r="MYG219" s="856"/>
      <c r="MYH219" s="856"/>
      <c r="MYI219" s="856"/>
      <c r="MYJ219" s="856"/>
      <c r="MYK219" s="856"/>
      <c r="MYL219" s="856"/>
      <c r="MYM219" s="856"/>
      <c r="MYN219" s="856"/>
      <c r="MYO219" s="856"/>
      <c r="MYP219" s="856"/>
      <c r="MYQ219" s="856"/>
      <c r="MYR219" s="856"/>
      <c r="MYS219" s="856"/>
      <c r="MYT219" s="856"/>
      <c r="MYU219" s="856"/>
      <c r="MYV219" s="856"/>
      <c r="MYW219" s="856"/>
      <c r="MYX219" s="856"/>
      <c r="MYY219" s="856"/>
      <c r="MYZ219" s="856"/>
      <c r="MZA219" s="856"/>
      <c r="MZB219" s="856"/>
      <c r="MZC219" s="856"/>
      <c r="MZD219" s="856"/>
      <c r="MZE219" s="856"/>
      <c r="MZF219" s="856"/>
      <c r="MZG219" s="856"/>
      <c r="MZH219" s="856"/>
      <c r="MZI219" s="856"/>
      <c r="MZJ219" s="856"/>
      <c r="MZK219" s="856"/>
      <c r="MZL219" s="856"/>
      <c r="MZM219" s="856"/>
      <c r="MZN219" s="856"/>
      <c r="MZO219" s="856"/>
      <c r="MZP219" s="856"/>
      <c r="MZQ219" s="856"/>
      <c r="MZR219" s="856"/>
      <c r="MZS219" s="856"/>
      <c r="MZT219" s="856"/>
      <c r="MZU219" s="856"/>
      <c r="MZV219" s="856"/>
      <c r="MZW219" s="856"/>
      <c r="MZX219" s="856"/>
      <c r="MZY219" s="856"/>
      <c r="MZZ219" s="856"/>
      <c r="NAA219" s="856"/>
      <c r="NAB219" s="856"/>
      <c r="NAC219" s="856"/>
      <c r="NAD219" s="856"/>
      <c r="NAE219" s="856"/>
      <c r="NAF219" s="856"/>
      <c r="NAG219" s="856"/>
      <c r="NAH219" s="856"/>
      <c r="NAI219" s="856"/>
      <c r="NAJ219" s="856"/>
      <c r="NAK219" s="856"/>
      <c r="NAL219" s="856"/>
      <c r="NAM219" s="856"/>
      <c r="NAN219" s="856"/>
      <c r="NAO219" s="856"/>
      <c r="NAP219" s="856"/>
      <c r="NAQ219" s="856"/>
      <c r="NAR219" s="856"/>
      <c r="NAS219" s="856"/>
      <c r="NAT219" s="856"/>
      <c r="NAU219" s="856"/>
      <c r="NAV219" s="856"/>
      <c r="NAW219" s="856"/>
      <c r="NAX219" s="856"/>
      <c r="NAY219" s="856"/>
      <c r="NAZ219" s="856"/>
      <c r="NBA219" s="856"/>
      <c r="NBB219" s="856"/>
      <c r="NBC219" s="856"/>
      <c r="NBD219" s="856"/>
      <c r="NBE219" s="856"/>
      <c r="NBF219" s="856"/>
      <c r="NBG219" s="856"/>
      <c r="NBH219" s="856"/>
      <c r="NBI219" s="856"/>
      <c r="NBJ219" s="856"/>
      <c r="NBK219" s="856"/>
      <c r="NBL219" s="856"/>
      <c r="NBM219" s="856"/>
      <c r="NBN219" s="856"/>
      <c r="NBO219" s="856"/>
      <c r="NBP219" s="856"/>
      <c r="NBQ219" s="856"/>
      <c r="NBR219" s="856"/>
      <c r="NBS219" s="856"/>
      <c r="NBT219" s="856"/>
      <c r="NBU219" s="856"/>
      <c r="NBV219" s="856"/>
      <c r="NBW219" s="856"/>
      <c r="NBX219" s="856"/>
      <c r="NBY219" s="856"/>
      <c r="NBZ219" s="856"/>
      <c r="NCA219" s="856"/>
      <c r="NCB219" s="856"/>
      <c r="NCC219" s="856"/>
      <c r="NCD219" s="856"/>
      <c r="NCE219" s="856"/>
      <c r="NCF219" s="856"/>
      <c r="NCG219" s="856"/>
      <c r="NCH219" s="856"/>
      <c r="NCI219" s="856"/>
      <c r="NCJ219" s="856"/>
      <c r="NCK219" s="856"/>
      <c r="NCL219" s="856"/>
      <c r="NCM219" s="856"/>
      <c r="NCN219" s="856"/>
      <c r="NCO219" s="856"/>
      <c r="NCP219" s="856"/>
      <c r="NCQ219" s="856"/>
      <c r="NCR219" s="856"/>
      <c r="NCS219" s="856"/>
      <c r="NCT219" s="856"/>
      <c r="NCU219" s="856"/>
      <c r="NCV219" s="856"/>
      <c r="NCW219" s="856"/>
      <c r="NCX219" s="856"/>
      <c r="NCY219" s="856"/>
      <c r="NCZ219" s="856"/>
      <c r="NDA219" s="856"/>
      <c r="NDB219" s="856"/>
      <c r="NDC219" s="856"/>
      <c r="NDD219" s="856"/>
      <c r="NDE219" s="856"/>
      <c r="NDF219" s="856"/>
      <c r="NDG219" s="856"/>
      <c r="NDH219" s="856"/>
      <c r="NDI219" s="856"/>
      <c r="NDJ219" s="856"/>
      <c r="NDK219" s="856"/>
      <c r="NDL219" s="856"/>
      <c r="NDM219" s="856"/>
      <c r="NDN219" s="856"/>
      <c r="NDO219" s="856"/>
      <c r="NDP219" s="856"/>
      <c r="NDQ219" s="856"/>
      <c r="NDR219" s="856"/>
      <c r="NDS219" s="856"/>
      <c r="NDT219" s="856"/>
      <c r="NDU219" s="856"/>
      <c r="NDV219" s="856"/>
      <c r="NDW219" s="856"/>
      <c r="NDX219" s="856"/>
      <c r="NDY219" s="856"/>
      <c r="NDZ219" s="856"/>
      <c r="NEA219" s="856"/>
      <c r="NEB219" s="856"/>
      <c r="NEC219" s="856"/>
      <c r="NED219" s="856"/>
      <c r="NEE219" s="856"/>
      <c r="NEF219" s="856"/>
      <c r="NEG219" s="856"/>
      <c r="NEH219" s="856"/>
      <c r="NEI219" s="856"/>
      <c r="NEJ219" s="856"/>
      <c r="NEK219" s="856"/>
      <c r="NEL219" s="856"/>
      <c r="NEM219" s="856"/>
      <c r="NEN219" s="856"/>
      <c r="NEO219" s="856"/>
      <c r="NEP219" s="856"/>
      <c r="NEQ219" s="856"/>
      <c r="NER219" s="856"/>
      <c r="NES219" s="856"/>
      <c r="NET219" s="856"/>
      <c r="NEU219" s="856"/>
      <c r="NEV219" s="856"/>
      <c r="NEW219" s="856"/>
      <c r="NEX219" s="856"/>
      <c r="NEY219" s="856"/>
      <c r="NEZ219" s="856"/>
      <c r="NFA219" s="856"/>
      <c r="NFB219" s="856"/>
      <c r="NFC219" s="856"/>
      <c r="NFD219" s="856"/>
      <c r="NFE219" s="856"/>
      <c r="NFF219" s="856"/>
      <c r="NFG219" s="856"/>
      <c r="NFH219" s="856"/>
      <c r="NFI219" s="856"/>
      <c r="NFJ219" s="856"/>
      <c r="NFK219" s="856"/>
      <c r="NFL219" s="856"/>
      <c r="NFM219" s="856"/>
      <c r="NFN219" s="856"/>
      <c r="NFO219" s="856"/>
      <c r="NFP219" s="856"/>
      <c r="NFQ219" s="856"/>
      <c r="NFR219" s="856"/>
      <c r="NFS219" s="856"/>
      <c r="NFT219" s="856"/>
      <c r="NFU219" s="856"/>
      <c r="NFV219" s="856"/>
      <c r="NFW219" s="856"/>
      <c r="NFX219" s="856"/>
      <c r="NFY219" s="856"/>
      <c r="NFZ219" s="856"/>
      <c r="NGA219" s="856"/>
      <c r="NGB219" s="856"/>
      <c r="NGC219" s="856"/>
      <c r="NGD219" s="856"/>
      <c r="NGE219" s="856"/>
      <c r="NGF219" s="856"/>
      <c r="NGG219" s="856"/>
      <c r="NGH219" s="856"/>
      <c r="NGI219" s="856"/>
      <c r="NGJ219" s="856"/>
      <c r="NGK219" s="856"/>
      <c r="NGL219" s="856"/>
      <c r="NGM219" s="856"/>
      <c r="NGN219" s="856"/>
      <c r="NGO219" s="856"/>
      <c r="NGP219" s="856"/>
      <c r="NGQ219" s="856"/>
      <c r="NGR219" s="856"/>
      <c r="NGS219" s="856"/>
      <c r="NGT219" s="856"/>
      <c r="NGU219" s="856"/>
      <c r="NGV219" s="856"/>
      <c r="NGW219" s="856"/>
      <c r="NGX219" s="856"/>
      <c r="NGY219" s="856"/>
      <c r="NGZ219" s="856"/>
      <c r="NHA219" s="856"/>
      <c r="NHB219" s="856"/>
      <c r="NHC219" s="856"/>
      <c r="NHD219" s="856"/>
      <c r="NHE219" s="856"/>
      <c r="NHF219" s="856"/>
      <c r="NHG219" s="856"/>
      <c r="NHH219" s="856"/>
      <c r="NHI219" s="856"/>
      <c r="NHJ219" s="856"/>
      <c r="NHK219" s="856"/>
      <c r="NHL219" s="856"/>
      <c r="NHM219" s="856"/>
      <c r="NHN219" s="856"/>
      <c r="NHO219" s="856"/>
      <c r="NHP219" s="856"/>
      <c r="NHQ219" s="856"/>
      <c r="NHR219" s="856"/>
      <c r="NHS219" s="856"/>
      <c r="NHT219" s="856"/>
      <c r="NHU219" s="856"/>
      <c r="NHV219" s="856"/>
      <c r="NHW219" s="856"/>
      <c r="NHX219" s="856"/>
      <c r="NHY219" s="856"/>
      <c r="NHZ219" s="856"/>
      <c r="NIA219" s="856"/>
      <c r="NIB219" s="856"/>
      <c r="NIC219" s="856"/>
      <c r="NID219" s="856"/>
      <c r="NIE219" s="856"/>
      <c r="NIF219" s="856"/>
      <c r="NIG219" s="856"/>
      <c r="NIH219" s="856"/>
      <c r="NII219" s="856"/>
      <c r="NIJ219" s="856"/>
      <c r="NIK219" s="856"/>
      <c r="NIL219" s="856"/>
      <c r="NIM219" s="856"/>
      <c r="NIN219" s="856"/>
      <c r="NIO219" s="856"/>
      <c r="NIP219" s="856"/>
      <c r="NIQ219" s="856"/>
      <c r="NIR219" s="856"/>
      <c r="NIS219" s="856"/>
      <c r="NIT219" s="856"/>
      <c r="NIU219" s="856"/>
      <c r="NIV219" s="856"/>
      <c r="NIW219" s="856"/>
      <c r="NIX219" s="856"/>
      <c r="NIY219" s="856"/>
      <c r="NIZ219" s="856"/>
      <c r="NJA219" s="856"/>
      <c r="NJB219" s="856"/>
      <c r="NJC219" s="856"/>
      <c r="NJD219" s="856"/>
      <c r="NJE219" s="856"/>
      <c r="NJF219" s="856"/>
      <c r="NJG219" s="856"/>
      <c r="NJH219" s="856"/>
      <c r="NJI219" s="856"/>
      <c r="NJJ219" s="856"/>
      <c r="NJK219" s="856"/>
      <c r="NJL219" s="856"/>
      <c r="NJM219" s="856"/>
      <c r="NJN219" s="856"/>
      <c r="NJO219" s="856"/>
      <c r="NJP219" s="856"/>
      <c r="NJQ219" s="856"/>
      <c r="NJR219" s="856"/>
      <c r="NJS219" s="856"/>
      <c r="NJT219" s="856"/>
      <c r="NJU219" s="856"/>
      <c r="NJV219" s="856"/>
      <c r="NJW219" s="856"/>
      <c r="NJX219" s="856"/>
      <c r="NJY219" s="856"/>
      <c r="NJZ219" s="856"/>
      <c r="NKA219" s="856"/>
      <c r="NKB219" s="856"/>
      <c r="NKC219" s="856"/>
      <c r="NKD219" s="856"/>
      <c r="NKE219" s="856"/>
      <c r="NKF219" s="856"/>
      <c r="NKG219" s="856"/>
      <c r="NKH219" s="856"/>
      <c r="NKI219" s="856"/>
      <c r="NKJ219" s="856"/>
      <c r="NKK219" s="856"/>
      <c r="NKL219" s="856"/>
      <c r="NKM219" s="856"/>
      <c r="NKN219" s="856"/>
      <c r="NKO219" s="856"/>
      <c r="NKP219" s="856"/>
      <c r="NKQ219" s="856"/>
      <c r="NKR219" s="856"/>
      <c r="NKS219" s="856"/>
      <c r="NKT219" s="856"/>
      <c r="NKU219" s="856"/>
      <c r="NKV219" s="856"/>
      <c r="NKW219" s="856"/>
      <c r="NKX219" s="856"/>
      <c r="NKY219" s="856"/>
      <c r="NKZ219" s="856"/>
      <c r="NLA219" s="856"/>
      <c r="NLB219" s="856"/>
      <c r="NLC219" s="856"/>
      <c r="NLD219" s="856"/>
      <c r="NLE219" s="856"/>
      <c r="NLF219" s="856"/>
      <c r="NLG219" s="856"/>
      <c r="NLH219" s="856"/>
      <c r="NLI219" s="856"/>
      <c r="NLJ219" s="856"/>
      <c r="NLK219" s="856"/>
      <c r="NLL219" s="856"/>
      <c r="NLM219" s="856"/>
      <c r="NLN219" s="856"/>
      <c r="NLO219" s="856"/>
      <c r="NLP219" s="856"/>
      <c r="NLQ219" s="856"/>
      <c r="NLR219" s="856"/>
      <c r="NLS219" s="856"/>
      <c r="NLT219" s="856"/>
      <c r="NLU219" s="856"/>
      <c r="NLV219" s="856"/>
      <c r="NLW219" s="856"/>
      <c r="NLX219" s="856"/>
      <c r="NLY219" s="856"/>
      <c r="NLZ219" s="856"/>
      <c r="NMA219" s="856"/>
      <c r="NMB219" s="856"/>
      <c r="NMC219" s="856"/>
      <c r="NMD219" s="856"/>
      <c r="NME219" s="856"/>
      <c r="NMF219" s="856"/>
      <c r="NMG219" s="856"/>
      <c r="NMH219" s="856"/>
      <c r="NMI219" s="856"/>
      <c r="NMJ219" s="856"/>
      <c r="NMK219" s="856"/>
      <c r="NML219" s="856"/>
      <c r="NMM219" s="856"/>
      <c r="NMN219" s="856"/>
      <c r="NMO219" s="856"/>
      <c r="NMP219" s="856"/>
      <c r="NMQ219" s="856"/>
      <c r="NMR219" s="856"/>
      <c r="NMS219" s="856"/>
      <c r="NMT219" s="856"/>
      <c r="NMU219" s="856"/>
      <c r="NMV219" s="856"/>
      <c r="NMW219" s="856"/>
      <c r="NMX219" s="856"/>
      <c r="NMY219" s="856"/>
      <c r="NMZ219" s="856"/>
      <c r="NNA219" s="856"/>
      <c r="NNB219" s="856"/>
      <c r="NNC219" s="856"/>
      <c r="NND219" s="856"/>
      <c r="NNE219" s="856"/>
      <c r="NNF219" s="856"/>
      <c r="NNG219" s="856"/>
      <c r="NNH219" s="856"/>
      <c r="NNI219" s="856"/>
      <c r="NNJ219" s="856"/>
      <c r="NNK219" s="856"/>
      <c r="NNL219" s="856"/>
      <c r="NNM219" s="856"/>
      <c r="NNN219" s="856"/>
      <c r="NNO219" s="856"/>
      <c r="NNP219" s="856"/>
      <c r="NNQ219" s="856"/>
      <c r="NNR219" s="856"/>
      <c r="NNS219" s="856"/>
      <c r="NNT219" s="856"/>
      <c r="NNU219" s="856"/>
      <c r="NNV219" s="856"/>
      <c r="NNW219" s="856"/>
      <c r="NNX219" s="856"/>
      <c r="NNY219" s="856"/>
      <c r="NNZ219" s="856"/>
      <c r="NOA219" s="856"/>
      <c r="NOB219" s="856"/>
      <c r="NOC219" s="856"/>
      <c r="NOD219" s="856"/>
      <c r="NOE219" s="856"/>
      <c r="NOF219" s="856"/>
      <c r="NOG219" s="856"/>
      <c r="NOH219" s="856"/>
      <c r="NOI219" s="856"/>
      <c r="NOJ219" s="856"/>
      <c r="NOK219" s="856"/>
      <c r="NOL219" s="856"/>
      <c r="NOM219" s="856"/>
      <c r="NON219" s="856"/>
      <c r="NOO219" s="856"/>
      <c r="NOP219" s="856"/>
      <c r="NOQ219" s="856"/>
      <c r="NOR219" s="856"/>
      <c r="NOS219" s="856"/>
      <c r="NOT219" s="856"/>
      <c r="NOU219" s="856"/>
      <c r="NOV219" s="856"/>
      <c r="NOW219" s="856"/>
      <c r="NOX219" s="856"/>
      <c r="NOY219" s="856"/>
      <c r="NOZ219" s="856"/>
      <c r="NPA219" s="856"/>
      <c r="NPB219" s="856"/>
      <c r="NPC219" s="856"/>
      <c r="NPD219" s="856"/>
      <c r="NPE219" s="856"/>
      <c r="NPF219" s="856"/>
      <c r="NPG219" s="856"/>
      <c r="NPH219" s="856"/>
      <c r="NPI219" s="856"/>
      <c r="NPJ219" s="856"/>
      <c r="NPK219" s="856"/>
      <c r="NPL219" s="856"/>
      <c r="NPM219" s="856"/>
      <c r="NPN219" s="856"/>
      <c r="NPO219" s="856"/>
      <c r="NPP219" s="856"/>
      <c r="NPQ219" s="856"/>
      <c r="NPR219" s="856"/>
      <c r="NPS219" s="856"/>
      <c r="NPT219" s="856"/>
      <c r="NPU219" s="856"/>
      <c r="NPV219" s="856"/>
      <c r="NPW219" s="856"/>
      <c r="NPX219" s="856"/>
      <c r="NPY219" s="856"/>
      <c r="NPZ219" s="856"/>
      <c r="NQA219" s="856"/>
      <c r="NQB219" s="856"/>
      <c r="NQC219" s="856"/>
      <c r="NQD219" s="856"/>
      <c r="NQE219" s="856"/>
      <c r="NQF219" s="856"/>
      <c r="NQG219" s="856"/>
      <c r="NQH219" s="856"/>
      <c r="NQI219" s="856"/>
      <c r="NQJ219" s="856"/>
      <c r="NQK219" s="856"/>
      <c r="NQL219" s="856"/>
      <c r="NQM219" s="856"/>
      <c r="NQN219" s="856"/>
      <c r="NQO219" s="856"/>
      <c r="NQP219" s="856"/>
      <c r="NQQ219" s="856"/>
      <c r="NQR219" s="856"/>
      <c r="NQS219" s="856"/>
      <c r="NQT219" s="856"/>
      <c r="NQU219" s="856"/>
      <c r="NQV219" s="856"/>
      <c r="NQW219" s="856"/>
      <c r="NQX219" s="856"/>
      <c r="NQY219" s="856"/>
      <c r="NQZ219" s="856"/>
      <c r="NRA219" s="856"/>
      <c r="NRB219" s="856"/>
      <c r="NRC219" s="856"/>
      <c r="NRD219" s="856"/>
      <c r="NRE219" s="856"/>
      <c r="NRF219" s="856"/>
      <c r="NRG219" s="856"/>
      <c r="NRH219" s="856"/>
      <c r="NRI219" s="856"/>
      <c r="NRJ219" s="856"/>
      <c r="NRK219" s="856"/>
      <c r="NRL219" s="856"/>
      <c r="NRM219" s="856"/>
      <c r="NRN219" s="856"/>
      <c r="NRO219" s="856"/>
      <c r="NRP219" s="856"/>
      <c r="NRQ219" s="856"/>
      <c r="NRR219" s="856"/>
      <c r="NRS219" s="856"/>
      <c r="NRT219" s="856"/>
      <c r="NRU219" s="856"/>
      <c r="NRV219" s="856"/>
      <c r="NRW219" s="856"/>
      <c r="NRX219" s="856"/>
      <c r="NRY219" s="856"/>
      <c r="NRZ219" s="856"/>
      <c r="NSA219" s="856"/>
      <c r="NSB219" s="856"/>
      <c r="NSC219" s="856"/>
      <c r="NSD219" s="856"/>
      <c r="NSE219" s="856"/>
      <c r="NSF219" s="856"/>
      <c r="NSG219" s="856"/>
      <c r="NSH219" s="856"/>
      <c r="NSI219" s="856"/>
      <c r="NSJ219" s="856"/>
      <c r="NSK219" s="856"/>
      <c r="NSL219" s="856"/>
      <c r="NSM219" s="856"/>
      <c r="NSN219" s="856"/>
      <c r="NSO219" s="856"/>
      <c r="NSP219" s="856"/>
      <c r="NSQ219" s="856"/>
      <c r="NSR219" s="856"/>
      <c r="NSS219" s="856"/>
      <c r="NST219" s="856"/>
      <c r="NSU219" s="856"/>
      <c r="NSV219" s="856"/>
      <c r="NSW219" s="856"/>
      <c r="NSX219" s="856"/>
      <c r="NSY219" s="856"/>
      <c r="NSZ219" s="856"/>
      <c r="NTA219" s="856"/>
      <c r="NTB219" s="856"/>
      <c r="NTC219" s="856"/>
      <c r="NTD219" s="856"/>
      <c r="NTE219" s="856"/>
      <c r="NTF219" s="856"/>
      <c r="NTG219" s="856"/>
      <c r="NTH219" s="856"/>
      <c r="NTI219" s="856"/>
      <c r="NTJ219" s="856"/>
      <c r="NTK219" s="856"/>
      <c r="NTL219" s="856"/>
      <c r="NTM219" s="856"/>
      <c r="NTN219" s="856"/>
      <c r="NTO219" s="856"/>
      <c r="NTP219" s="856"/>
      <c r="NTQ219" s="856"/>
      <c r="NTR219" s="856"/>
      <c r="NTS219" s="856"/>
      <c r="NTT219" s="856"/>
      <c r="NTU219" s="856"/>
      <c r="NTV219" s="856"/>
      <c r="NTW219" s="856"/>
      <c r="NTX219" s="856"/>
      <c r="NTY219" s="856"/>
      <c r="NTZ219" s="856"/>
      <c r="NUA219" s="856"/>
      <c r="NUB219" s="856"/>
      <c r="NUC219" s="856"/>
      <c r="NUD219" s="856"/>
      <c r="NUE219" s="856"/>
      <c r="NUF219" s="856"/>
      <c r="NUG219" s="856"/>
      <c r="NUH219" s="856"/>
      <c r="NUI219" s="856"/>
      <c r="NUJ219" s="856"/>
      <c r="NUK219" s="856"/>
      <c r="NUL219" s="856"/>
      <c r="NUM219" s="856"/>
      <c r="NUN219" s="856"/>
      <c r="NUO219" s="856"/>
      <c r="NUP219" s="856"/>
      <c r="NUQ219" s="856"/>
      <c r="NUR219" s="856"/>
      <c r="NUS219" s="856"/>
      <c r="NUT219" s="856"/>
      <c r="NUU219" s="856"/>
      <c r="NUV219" s="856"/>
      <c r="NUW219" s="856"/>
      <c r="NUX219" s="856"/>
      <c r="NUY219" s="856"/>
      <c r="NUZ219" s="856"/>
      <c r="NVA219" s="856"/>
      <c r="NVB219" s="856"/>
      <c r="NVC219" s="856"/>
      <c r="NVD219" s="856"/>
      <c r="NVE219" s="856"/>
      <c r="NVF219" s="856"/>
      <c r="NVG219" s="856"/>
      <c r="NVH219" s="856"/>
      <c r="NVI219" s="856"/>
      <c r="NVJ219" s="856"/>
      <c r="NVK219" s="856"/>
      <c r="NVL219" s="856"/>
      <c r="NVM219" s="856"/>
      <c r="NVN219" s="856"/>
      <c r="NVO219" s="856"/>
      <c r="NVP219" s="856"/>
      <c r="NVQ219" s="856"/>
      <c r="NVR219" s="856"/>
      <c r="NVS219" s="856"/>
      <c r="NVT219" s="856"/>
      <c r="NVU219" s="856"/>
      <c r="NVV219" s="856"/>
      <c r="NVW219" s="856"/>
      <c r="NVX219" s="856"/>
      <c r="NVY219" s="856"/>
      <c r="NVZ219" s="856"/>
      <c r="NWA219" s="856"/>
      <c r="NWB219" s="856"/>
      <c r="NWC219" s="856"/>
      <c r="NWD219" s="856"/>
      <c r="NWE219" s="856"/>
      <c r="NWF219" s="856"/>
      <c r="NWG219" s="856"/>
      <c r="NWH219" s="856"/>
      <c r="NWI219" s="856"/>
      <c r="NWJ219" s="856"/>
      <c r="NWK219" s="856"/>
      <c r="NWL219" s="856"/>
      <c r="NWM219" s="856"/>
      <c r="NWN219" s="856"/>
      <c r="NWO219" s="856"/>
      <c r="NWP219" s="856"/>
      <c r="NWQ219" s="856"/>
      <c r="NWR219" s="856"/>
      <c r="NWS219" s="856"/>
      <c r="NWT219" s="856"/>
      <c r="NWU219" s="856"/>
      <c r="NWV219" s="856"/>
      <c r="NWW219" s="856"/>
      <c r="NWX219" s="856"/>
      <c r="NWY219" s="856"/>
      <c r="NWZ219" s="856"/>
      <c r="NXA219" s="856"/>
      <c r="NXB219" s="856"/>
      <c r="NXC219" s="856"/>
      <c r="NXD219" s="856"/>
      <c r="NXE219" s="856"/>
      <c r="NXF219" s="856"/>
      <c r="NXG219" s="856"/>
      <c r="NXH219" s="856"/>
      <c r="NXI219" s="856"/>
      <c r="NXJ219" s="856"/>
      <c r="NXK219" s="856"/>
      <c r="NXL219" s="856"/>
      <c r="NXM219" s="856"/>
      <c r="NXN219" s="856"/>
      <c r="NXO219" s="856"/>
      <c r="NXP219" s="856"/>
      <c r="NXQ219" s="856"/>
      <c r="NXR219" s="856"/>
      <c r="NXS219" s="856"/>
      <c r="NXT219" s="856"/>
      <c r="NXU219" s="856"/>
      <c r="NXV219" s="856"/>
      <c r="NXW219" s="856"/>
      <c r="NXX219" s="856"/>
      <c r="NXY219" s="856"/>
      <c r="NXZ219" s="856"/>
      <c r="NYA219" s="856"/>
      <c r="NYB219" s="856"/>
      <c r="NYC219" s="856"/>
      <c r="NYD219" s="856"/>
      <c r="NYE219" s="856"/>
      <c r="NYF219" s="856"/>
      <c r="NYG219" s="856"/>
      <c r="NYH219" s="856"/>
      <c r="NYI219" s="856"/>
      <c r="NYJ219" s="856"/>
      <c r="NYK219" s="856"/>
      <c r="NYL219" s="856"/>
      <c r="NYM219" s="856"/>
      <c r="NYN219" s="856"/>
      <c r="NYO219" s="856"/>
      <c r="NYP219" s="856"/>
      <c r="NYQ219" s="856"/>
      <c r="NYR219" s="856"/>
      <c r="NYS219" s="856"/>
      <c r="NYT219" s="856"/>
      <c r="NYU219" s="856"/>
      <c r="NYV219" s="856"/>
      <c r="NYW219" s="856"/>
      <c r="NYX219" s="856"/>
      <c r="NYY219" s="856"/>
      <c r="NYZ219" s="856"/>
      <c r="NZA219" s="856"/>
      <c r="NZB219" s="856"/>
      <c r="NZC219" s="856"/>
      <c r="NZD219" s="856"/>
      <c r="NZE219" s="856"/>
      <c r="NZF219" s="856"/>
      <c r="NZG219" s="856"/>
      <c r="NZH219" s="856"/>
      <c r="NZI219" s="856"/>
      <c r="NZJ219" s="856"/>
      <c r="NZK219" s="856"/>
      <c r="NZL219" s="856"/>
      <c r="NZM219" s="856"/>
      <c r="NZN219" s="856"/>
      <c r="NZO219" s="856"/>
      <c r="NZP219" s="856"/>
      <c r="NZQ219" s="856"/>
      <c r="NZR219" s="856"/>
      <c r="NZS219" s="856"/>
      <c r="NZT219" s="856"/>
      <c r="NZU219" s="856"/>
      <c r="NZV219" s="856"/>
      <c r="NZW219" s="856"/>
      <c r="NZX219" s="856"/>
      <c r="NZY219" s="856"/>
      <c r="NZZ219" s="856"/>
      <c r="OAA219" s="856"/>
      <c r="OAB219" s="856"/>
      <c r="OAC219" s="856"/>
      <c r="OAD219" s="856"/>
      <c r="OAE219" s="856"/>
      <c r="OAF219" s="856"/>
      <c r="OAG219" s="856"/>
      <c r="OAH219" s="856"/>
      <c r="OAI219" s="856"/>
      <c r="OAJ219" s="856"/>
      <c r="OAK219" s="856"/>
      <c r="OAL219" s="856"/>
      <c r="OAM219" s="856"/>
      <c r="OAN219" s="856"/>
      <c r="OAO219" s="856"/>
      <c r="OAP219" s="856"/>
      <c r="OAQ219" s="856"/>
      <c r="OAR219" s="856"/>
      <c r="OAS219" s="856"/>
      <c r="OAT219" s="856"/>
      <c r="OAU219" s="856"/>
      <c r="OAV219" s="856"/>
      <c r="OAW219" s="856"/>
      <c r="OAX219" s="856"/>
      <c r="OAY219" s="856"/>
      <c r="OAZ219" s="856"/>
      <c r="OBA219" s="856"/>
      <c r="OBB219" s="856"/>
      <c r="OBC219" s="856"/>
      <c r="OBD219" s="856"/>
      <c r="OBE219" s="856"/>
      <c r="OBF219" s="856"/>
      <c r="OBG219" s="856"/>
      <c r="OBH219" s="856"/>
      <c r="OBI219" s="856"/>
      <c r="OBJ219" s="856"/>
      <c r="OBK219" s="856"/>
      <c r="OBL219" s="856"/>
      <c r="OBM219" s="856"/>
      <c r="OBN219" s="856"/>
      <c r="OBO219" s="856"/>
      <c r="OBP219" s="856"/>
      <c r="OBQ219" s="856"/>
      <c r="OBR219" s="856"/>
      <c r="OBS219" s="856"/>
      <c r="OBT219" s="856"/>
      <c r="OBU219" s="856"/>
      <c r="OBV219" s="856"/>
      <c r="OBW219" s="856"/>
      <c r="OBX219" s="856"/>
      <c r="OBY219" s="856"/>
      <c r="OBZ219" s="856"/>
      <c r="OCA219" s="856"/>
      <c r="OCB219" s="856"/>
      <c r="OCC219" s="856"/>
      <c r="OCD219" s="856"/>
      <c r="OCE219" s="856"/>
      <c r="OCF219" s="856"/>
      <c r="OCG219" s="856"/>
      <c r="OCH219" s="856"/>
      <c r="OCI219" s="856"/>
      <c r="OCJ219" s="856"/>
      <c r="OCK219" s="856"/>
      <c r="OCL219" s="856"/>
      <c r="OCM219" s="856"/>
      <c r="OCN219" s="856"/>
      <c r="OCO219" s="856"/>
      <c r="OCP219" s="856"/>
      <c r="OCQ219" s="856"/>
      <c r="OCR219" s="856"/>
      <c r="OCS219" s="856"/>
      <c r="OCT219" s="856"/>
      <c r="OCU219" s="856"/>
      <c r="OCV219" s="856"/>
      <c r="OCW219" s="856"/>
      <c r="OCX219" s="856"/>
      <c r="OCY219" s="856"/>
      <c r="OCZ219" s="856"/>
      <c r="ODA219" s="856"/>
      <c r="ODB219" s="856"/>
      <c r="ODC219" s="856"/>
      <c r="ODD219" s="856"/>
      <c r="ODE219" s="856"/>
      <c r="ODF219" s="856"/>
      <c r="ODG219" s="856"/>
      <c r="ODH219" s="856"/>
      <c r="ODI219" s="856"/>
      <c r="ODJ219" s="856"/>
      <c r="ODK219" s="856"/>
      <c r="ODL219" s="856"/>
      <c r="ODM219" s="856"/>
      <c r="ODN219" s="856"/>
      <c r="ODO219" s="856"/>
      <c r="ODP219" s="856"/>
      <c r="ODQ219" s="856"/>
      <c r="ODR219" s="856"/>
      <c r="ODS219" s="856"/>
      <c r="ODT219" s="856"/>
      <c r="ODU219" s="856"/>
      <c r="ODV219" s="856"/>
      <c r="ODW219" s="856"/>
      <c r="ODX219" s="856"/>
      <c r="ODY219" s="856"/>
      <c r="ODZ219" s="856"/>
      <c r="OEA219" s="856"/>
      <c r="OEB219" s="856"/>
      <c r="OEC219" s="856"/>
      <c r="OED219" s="856"/>
      <c r="OEE219" s="856"/>
      <c r="OEF219" s="856"/>
      <c r="OEG219" s="856"/>
      <c r="OEH219" s="856"/>
      <c r="OEI219" s="856"/>
      <c r="OEJ219" s="856"/>
      <c r="OEK219" s="856"/>
      <c r="OEL219" s="856"/>
      <c r="OEM219" s="856"/>
      <c r="OEN219" s="856"/>
      <c r="OEO219" s="856"/>
      <c r="OEP219" s="856"/>
      <c r="OEQ219" s="856"/>
      <c r="OER219" s="856"/>
      <c r="OES219" s="856"/>
      <c r="OET219" s="856"/>
      <c r="OEU219" s="856"/>
      <c r="OEV219" s="856"/>
      <c r="OEW219" s="856"/>
      <c r="OEX219" s="856"/>
      <c r="OEY219" s="856"/>
      <c r="OEZ219" s="856"/>
      <c r="OFA219" s="856"/>
      <c r="OFB219" s="856"/>
      <c r="OFC219" s="856"/>
      <c r="OFD219" s="856"/>
      <c r="OFE219" s="856"/>
      <c r="OFF219" s="856"/>
      <c r="OFG219" s="856"/>
      <c r="OFH219" s="856"/>
      <c r="OFI219" s="856"/>
      <c r="OFJ219" s="856"/>
      <c r="OFK219" s="856"/>
      <c r="OFL219" s="856"/>
      <c r="OFM219" s="856"/>
      <c r="OFN219" s="856"/>
      <c r="OFO219" s="856"/>
      <c r="OFP219" s="856"/>
      <c r="OFQ219" s="856"/>
      <c r="OFR219" s="856"/>
      <c r="OFS219" s="856"/>
      <c r="OFT219" s="856"/>
      <c r="OFU219" s="856"/>
      <c r="OFV219" s="856"/>
      <c r="OFW219" s="856"/>
      <c r="OFX219" s="856"/>
      <c r="OFY219" s="856"/>
      <c r="OFZ219" s="856"/>
      <c r="OGA219" s="856"/>
      <c r="OGB219" s="856"/>
      <c r="OGC219" s="856"/>
      <c r="OGD219" s="856"/>
      <c r="OGE219" s="856"/>
      <c r="OGF219" s="856"/>
      <c r="OGG219" s="856"/>
      <c r="OGH219" s="856"/>
      <c r="OGI219" s="856"/>
      <c r="OGJ219" s="856"/>
      <c r="OGK219" s="856"/>
      <c r="OGL219" s="856"/>
      <c r="OGM219" s="856"/>
      <c r="OGN219" s="856"/>
      <c r="OGO219" s="856"/>
      <c r="OGP219" s="856"/>
      <c r="OGQ219" s="856"/>
      <c r="OGR219" s="856"/>
      <c r="OGS219" s="856"/>
      <c r="OGT219" s="856"/>
      <c r="OGU219" s="856"/>
      <c r="OGV219" s="856"/>
      <c r="OGW219" s="856"/>
      <c r="OGX219" s="856"/>
      <c r="OGY219" s="856"/>
      <c r="OGZ219" s="856"/>
      <c r="OHA219" s="856"/>
      <c r="OHB219" s="856"/>
      <c r="OHC219" s="856"/>
      <c r="OHD219" s="856"/>
      <c r="OHE219" s="856"/>
      <c r="OHF219" s="856"/>
      <c r="OHG219" s="856"/>
      <c r="OHH219" s="856"/>
      <c r="OHI219" s="856"/>
      <c r="OHJ219" s="856"/>
      <c r="OHK219" s="856"/>
      <c r="OHL219" s="856"/>
      <c r="OHM219" s="856"/>
      <c r="OHN219" s="856"/>
      <c r="OHO219" s="856"/>
      <c r="OHP219" s="856"/>
      <c r="OHQ219" s="856"/>
      <c r="OHR219" s="856"/>
      <c r="OHS219" s="856"/>
      <c r="OHT219" s="856"/>
      <c r="OHU219" s="856"/>
      <c r="OHV219" s="856"/>
      <c r="OHW219" s="856"/>
      <c r="OHX219" s="856"/>
      <c r="OHY219" s="856"/>
      <c r="OHZ219" s="856"/>
      <c r="OIA219" s="856"/>
      <c r="OIB219" s="856"/>
      <c r="OIC219" s="856"/>
      <c r="OID219" s="856"/>
      <c r="OIE219" s="856"/>
      <c r="OIF219" s="856"/>
      <c r="OIG219" s="856"/>
      <c r="OIH219" s="856"/>
      <c r="OII219" s="856"/>
      <c r="OIJ219" s="856"/>
      <c r="OIK219" s="856"/>
      <c r="OIL219" s="856"/>
      <c r="OIM219" s="856"/>
      <c r="OIN219" s="856"/>
      <c r="OIO219" s="856"/>
      <c r="OIP219" s="856"/>
      <c r="OIQ219" s="856"/>
      <c r="OIR219" s="856"/>
      <c r="OIS219" s="856"/>
      <c r="OIT219" s="856"/>
      <c r="OIU219" s="856"/>
      <c r="OIV219" s="856"/>
      <c r="OIW219" s="856"/>
      <c r="OIX219" s="856"/>
      <c r="OIY219" s="856"/>
      <c r="OIZ219" s="856"/>
      <c r="OJA219" s="856"/>
      <c r="OJB219" s="856"/>
      <c r="OJC219" s="856"/>
      <c r="OJD219" s="856"/>
      <c r="OJE219" s="856"/>
      <c r="OJF219" s="856"/>
      <c r="OJG219" s="856"/>
      <c r="OJH219" s="856"/>
      <c r="OJI219" s="856"/>
      <c r="OJJ219" s="856"/>
      <c r="OJK219" s="856"/>
      <c r="OJL219" s="856"/>
      <c r="OJM219" s="856"/>
      <c r="OJN219" s="856"/>
      <c r="OJO219" s="856"/>
      <c r="OJP219" s="856"/>
      <c r="OJQ219" s="856"/>
      <c r="OJR219" s="856"/>
      <c r="OJS219" s="856"/>
      <c r="OJT219" s="856"/>
      <c r="OJU219" s="856"/>
      <c r="OJV219" s="856"/>
      <c r="OJW219" s="856"/>
      <c r="OJX219" s="856"/>
      <c r="OJY219" s="856"/>
      <c r="OJZ219" s="856"/>
      <c r="OKA219" s="856"/>
      <c r="OKB219" s="856"/>
      <c r="OKC219" s="856"/>
      <c r="OKD219" s="856"/>
      <c r="OKE219" s="856"/>
      <c r="OKF219" s="856"/>
      <c r="OKG219" s="856"/>
      <c r="OKH219" s="856"/>
      <c r="OKI219" s="856"/>
      <c r="OKJ219" s="856"/>
      <c r="OKK219" s="856"/>
      <c r="OKL219" s="856"/>
      <c r="OKM219" s="856"/>
      <c r="OKN219" s="856"/>
      <c r="OKO219" s="856"/>
      <c r="OKP219" s="856"/>
      <c r="OKQ219" s="856"/>
      <c r="OKR219" s="856"/>
      <c r="OKS219" s="856"/>
      <c r="OKT219" s="856"/>
      <c r="OKU219" s="856"/>
      <c r="OKV219" s="856"/>
      <c r="OKW219" s="856"/>
      <c r="OKX219" s="856"/>
      <c r="OKY219" s="856"/>
      <c r="OKZ219" s="856"/>
      <c r="OLA219" s="856"/>
      <c r="OLB219" s="856"/>
      <c r="OLC219" s="856"/>
      <c r="OLD219" s="856"/>
      <c r="OLE219" s="856"/>
      <c r="OLF219" s="856"/>
      <c r="OLG219" s="856"/>
      <c r="OLH219" s="856"/>
      <c r="OLI219" s="856"/>
      <c r="OLJ219" s="856"/>
      <c r="OLK219" s="856"/>
      <c r="OLL219" s="856"/>
      <c r="OLM219" s="856"/>
      <c r="OLN219" s="856"/>
      <c r="OLO219" s="856"/>
      <c r="OLP219" s="856"/>
      <c r="OLQ219" s="856"/>
      <c r="OLR219" s="856"/>
      <c r="OLS219" s="856"/>
      <c r="OLT219" s="856"/>
      <c r="OLU219" s="856"/>
      <c r="OLV219" s="856"/>
      <c r="OLW219" s="856"/>
      <c r="OLX219" s="856"/>
      <c r="OLY219" s="856"/>
      <c r="OLZ219" s="856"/>
      <c r="OMA219" s="856"/>
      <c r="OMB219" s="856"/>
      <c r="OMC219" s="856"/>
      <c r="OMD219" s="856"/>
      <c r="OME219" s="856"/>
      <c r="OMF219" s="856"/>
      <c r="OMG219" s="856"/>
      <c r="OMH219" s="856"/>
      <c r="OMI219" s="856"/>
      <c r="OMJ219" s="856"/>
      <c r="OMK219" s="856"/>
      <c r="OML219" s="856"/>
      <c r="OMM219" s="856"/>
      <c r="OMN219" s="856"/>
      <c r="OMO219" s="856"/>
      <c r="OMP219" s="856"/>
      <c r="OMQ219" s="856"/>
      <c r="OMR219" s="856"/>
      <c r="OMS219" s="856"/>
      <c r="OMT219" s="856"/>
      <c r="OMU219" s="856"/>
      <c r="OMV219" s="856"/>
      <c r="OMW219" s="856"/>
      <c r="OMX219" s="856"/>
      <c r="OMY219" s="856"/>
      <c r="OMZ219" s="856"/>
      <c r="ONA219" s="856"/>
      <c r="ONB219" s="856"/>
      <c r="ONC219" s="856"/>
      <c r="OND219" s="856"/>
      <c r="ONE219" s="856"/>
      <c r="ONF219" s="856"/>
      <c r="ONG219" s="856"/>
      <c r="ONH219" s="856"/>
      <c r="ONI219" s="856"/>
      <c r="ONJ219" s="856"/>
      <c r="ONK219" s="856"/>
      <c r="ONL219" s="856"/>
      <c r="ONM219" s="856"/>
      <c r="ONN219" s="856"/>
      <c r="ONO219" s="856"/>
      <c r="ONP219" s="856"/>
      <c r="ONQ219" s="856"/>
      <c r="ONR219" s="856"/>
      <c r="ONS219" s="856"/>
      <c r="ONT219" s="856"/>
      <c r="ONU219" s="856"/>
      <c r="ONV219" s="856"/>
      <c r="ONW219" s="856"/>
      <c r="ONX219" s="856"/>
      <c r="ONY219" s="856"/>
      <c r="ONZ219" s="856"/>
      <c r="OOA219" s="856"/>
      <c r="OOB219" s="856"/>
      <c r="OOC219" s="856"/>
      <c r="OOD219" s="856"/>
      <c r="OOE219" s="856"/>
      <c r="OOF219" s="856"/>
      <c r="OOG219" s="856"/>
      <c r="OOH219" s="856"/>
      <c r="OOI219" s="856"/>
      <c r="OOJ219" s="856"/>
      <c r="OOK219" s="856"/>
      <c r="OOL219" s="856"/>
      <c r="OOM219" s="856"/>
      <c r="OON219" s="856"/>
      <c r="OOO219" s="856"/>
      <c r="OOP219" s="856"/>
      <c r="OOQ219" s="856"/>
      <c r="OOR219" s="856"/>
      <c r="OOS219" s="856"/>
      <c r="OOT219" s="856"/>
      <c r="OOU219" s="856"/>
      <c r="OOV219" s="856"/>
      <c r="OOW219" s="856"/>
      <c r="OOX219" s="856"/>
      <c r="OOY219" s="856"/>
      <c r="OOZ219" s="856"/>
      <c r="OPA219" s="856"/>
      <c r="OPB219" s="856"/>
      <c r="OPC219" s="856"/>
      <c r="OPD219" s="856"/>
      <c r="OPE219" s="856"/>
      <c r="OPF219" s="856"/>
      <c r="OPG219" s="856"/>
      <c r="OPH219" s="856"/>
      <c r="OPI219" s="856"/>
      <c r="OPJ219" s="856"/>
      <c r="OPK219" s="856"/>
      <c r="OPL219" s="856"/>
      <c r="OPM219" s="856"/>
      <c r="OPN219" s="856"/>
      <c r="OPO219" s="856"/>
      <c r="OPP219" s="856"/>
      <c r="OPQ219" s="856"/>
      <c r="OPR219" s="856"/>
      <c r="OPS219" s="856"/>
      <c r="OPT219" s="856"/>
      <c r="OPU219" s="856"/>
      <c r="OPV219" s="856"/>
      <c r="OPW219" s="856"/>
      <c r="OPX219" s="856"/>
      <c r="OPY219" s="856"/>
      <c r="OPZ219" s="856"/>
      <c r="OQA219" s="856"/>
      <c r="OQB219" s="856"/>
      <c r="OQC219" s="856"/>
      <c r="OQD219" s="856"/>
      <c r="OQE219" s="856"/>
      <c r="OQF219" s="856"/>
      <c r="OQG219" s="856"/>
      <c r="OQH219" s="856"/>
      <c r="OQI219" s="856"/>
      <c r="OQJ219" s="856"/>
      <c r="OQK219" s="856"/>
      <c r="OQL219" s="856"/>
      <c r="OQM219" s="856"/>
      <c r="OQN219" s="856"/>
      <c r="OQO219" s="856"/>
      <c r="OQP219" s="856"/>
      <c r="OQQ219" s="856"/>
      <c r="OQR219" s="856"/>
      <c r="OQS219" s="856"/>
      <c r="OQT219" s="856"/>
      <c r="OQU219" s="856"/>
      <c r="OQV219" s="856"/>
      <c r="OQW219" s="856"/>
      <c r="OQX219" s="856"/>
      <c r="OQY219" s="856"/>
      <c r="OQZ219" s="856"/>
      <c r="ORA219" s="856"/>
      <c r="ORB219" s="856"/>
      <c r="ORC219" s="856"/>
      <c r="ORD219" s="856"/>
      <c r="ORE219" s="856"/>
      <c r="ORF219" s="856"/>
      <c r="ORG219" s="856"/>
      <c r="ORH219" s="856"/>
      <c r="ORI219" s="856"/>
      <c r="ORJ219" s="856"/>
      <c r="ORK219" s="856"/>
      <c r="ORL219" s="856"/>
      <c r="ORM219" s="856"/>
      <c r="ORN219" s="856"/>
      <c r="ORO219" s="856"/>
      <c r="ORP219" s="856"/>
      <c r="ORQ219" s="856"/>
      <c r="ORR219" s="856"/>
      <c r="ORS219" s="856"/>
      <c r="ORT219" s="856"/>
      <c r="ORU219" s="856"/>
      <c r="ORV219" s="856"/>
      <c r="ORW219" s="856"/>
      <c r="ORX219" s="856"/>
      <c r="ORY219" s="856"/>
      <c r="ORZ219" s="856"/>
      <c r="OSA219" s="856"/>
      <c r="OSB219" s="856"/>
      <c r="OSC219" s="856"/>
      <c r="OSD219" s="856"/>
      <c r="OSE219" s="856"/>
      <c r="OSF219" s="856"/>
      <c r="OSG219" s="856"/>
      <c r="OSH219" s="856"/>
      <c r="OSI219" s="856"/>
      <c r="OSJ219" s="856"/>
      <c r="OSK219" s="856"/>
      <c r="OSL219" s="856"/>
      <c r="OSM219" s="856"/>
      <c r="OSN219" s="856"/>
      <c r="OSO219" s="856"/>
      <c r="OSP219" s="856"/>
      <c r="OSQ219" s="856"/>
      <c r="OSR219" s="856"/>
      <c r="OSS219" s="856"/>
      <c r="OST219" s="856"/>
      <c r="OSU219" s="856"/>
      <c r="OSV219" s="856"/>
      <c r="OSW219" s="856"/>
      <c r="OSX219" s="856"/>
      <c r="OSY219" s="856"/>
      <c r="OSZ219" s="856"/>
      <c r="OTA219" s="856"/>
      <c r="OTB219" s="856"/>
      <c r="OTC219" s="856"/>
      <c r="OTD219" s="856"/>
      <c r="OTE219" s="856"/>
      <c r="OTF219" s="856"/>
      <c r="OTG219" s="856"/>
      <c r="OTH219" s="856"/>
      <c r="OTI219" s="856"/>
      <c r="OTJ219" s="856"/>
      <c r="OTK219" s="856"/>
      <c r="OTL219" s="856"/>
      <c r="OTM219" s="856"/>
      <c r="OTN219" s="856"/>
      <c r="OTO219" s="856"/>
      <c r="OTP219" s="856"/>
      <c r="OTQ219" s="856"/>
      <c r="OTR219" s="856"/>
      <c r="OTS219" s="856"/>
      <c r="OTT219" s="856"/>
      <c r="OTU219" s="856"/>
      <c r="OTV219" s="856"/>
      <c r="OTW219" s="856"/>
      <c r="OTX219" s="856"/>
      <c r="OTY219" s="856"/>
      <c r="OTZ219" s="856"/>
      <c r="OUA219" s="856"/>
      <c r="OUB219" s="856"/>
      <c r="OUC219" s="856"/>
      <c r="OUD219" s="856"/>
      <c r="OUE219" s="856"/>
      <c r="OUF219" s="856"/>
      <c r="OUG219" s="856"/>
      <c r="OUH219" s="856"/>
      <c r="OUI219" s="856"/>
      <c r="OUJ219" s="856"/>
      <c r="OUK219" s="856"/>
      <c r="OUL219" s="856"/>
      <c r="OUM219" s="856"/>
      <c r="OUN219" s="856"/>
      <c r="OUO219" s="856"/>
      <c r="OUP219" s="856"/>
      <c r="OUQ219" s="856"/>
      <c r="OUR219" s="856"/>
      <c r="OUS219" s="856"/>
      <c r="OUT219" s="856"/>
      <c r="OUU219" s="856"/>
      <c r="OUV219" s="856"/>
      <c r="OUW219" s="856"/>
      <c r="OUX219" s="856"/>
      <c r="OUY219" s="856"/>
      <c r="OUZ219" s="856"/>
      <c r="OVA219" s="856"/>
      <c r="OVB219" s="856"/>
      <c r="OVC219" s="856"/>
      <c r="OVD219" s="856"/>
      <c r="OVE219" s="856"/>
      <c r="OVF219" s="856"/>
      <c r="OVG219" s="856"/>
      <c r="OVH219" s="856"/>
      <c r="OVI219" s="856"/>
      <c r="OVJ219" s="856"/>
      <c r="OVK219" s="856"/>
      <c r="OVL219" s="856"/>
      <c r="OVM219" s="856"/>
      <c r="OVN219" s="856"/>
      <c r="OVO219" s="856"/>
      <c r="OVP219" s="856"/>
      <c r="OVQ219" s="856"/>
      <c r="OVR219" s="856"/>
      <c r="OVS219" s="856"/>
      <c r="OVT219" s="856"/>
      <c r="OVU219" s="856"/>
      <c r="OVV219" s="856"/>
      <c r="OVW219" s="856"/>
      <c r="OVX219" s="856"/>
      <c r="OVY219" s="856"/>
      <c r="OVZ219" s="856"/>
      <c r="OWA219" s="856"/>
      <c r="OWB219" s="856"/>
      <c r="OWC219" s="856"/>
      <c r="OWD219" s="856"/>
      <c r="OWE219" s="856"/>
      <c r="OWF219" s="856"/>
      <c r="OWG219" s="856"/>
      <c r="OWH219" s="856"/>
      <c r="OWI219" s="856"/>
      <c r="OWJ219" s="856"/>
      <c r="OWK219" s="856"/>
      <c r="OWL219" s="856"/>
      <c r="OWM219" s="856"/>
      <c r="OWN219" s="856"/>
      <c r="OWO219" s="856"/>
      <c r="OWP219" s="856"/>
      <c r="OWQ219" s="856"/>
      <c r="OWR219" s="856"/>
      <c r="OWS219" s="856"/>
      <c r="OWT219" s="856"/>
      <c r="OWU219" s="856"/>
      <c r="OWV219" s="856"/>
      <c r="OWW219" s="856"/>
      <c r="OWX219" s="856"/>
      <c r="OWY219" s="856"/>
      <c r="OWZ219" s="856"/>
      <c r="OXA219" s="856"/>
      <c r="OXB219" s="856"/>
      <c r="OXC219" s="856"/>
      <c r="OXD219" s="856"/>
      <c r="OXE219" s="856"/>
      <c r="OXF219" s="856"/>
      <c r="OXG219" s="856"/>
      <c r="OXH219" s="856"/>
      <c r="OXI219" s="856"/>
      <c r="OXJ219" s="856"/>
      <c r="OXK219" s="856"/>
      <c r="OXL219" s="856"/>
      <c r="OXM219" s="856"/>
      <c r="OXN219" s="856"/>
      <c r="OXO219" s="856"/>
      <c r="OXP219" s="856"/>
      <c r="OXQ219" s="856"/>
      <c r="OXR219" s="856"/>
      <c r="OXS219" s="856"/>
      <c r="OXT219" s="856"/>
      <c r="OXU219" s="856"/>
      <c r="OXV219" s="856"/>
      <c r="OXW219" s="856"/>
      <c r="OXX219" s="856"/>
      <c r="OXY219" s="856"/>
      <c r="OXZ219" s="856"/>
      <c r="OYA219" s="856"/>
      <c r="OYB219" s="856"/>
      <c r="OYC219" s="856"/>
      <c r="OYD219" s="856"/>
      <c r="OYE219" s="856"/>
      <c r="OYF219" s="856"/>
      <c r="OYG219" s="856"/>
      <c r="OYH219" s="856"/>
      <c r="OYI219" s="856"/>
      <c r="OYJ219" s="856"/>
      <c r="OYK219" s="856"/>
      <c r="OYL219" s="856"/>
      <c r="OYM219" s="856"/>
      <c r="OYN219" s="856"/>
      <c r="OYO219" s="856"/>
      <c r="OYP219" s="856"/>
      <c r="OYQ219" s="856"/>
      <c r="OYR219" s="856"/>
      <c r="OYS219" s="856"/>
      <c r="OYT219" s="856"/>
      <c r="OYU219" s="856"/>
      <c r="OYV219" s="856"/>
      <c r="OYW219" s="856"/>
      <c r="OYX219" s="856"/>
      <c r="OYY219" s="856"/>
      <c r="OYZ219" s="856"/>
      <c r="OZA219" s="856"/>
      <c r="OZB219" s="856"/>
      <c r="OZC219" s="856"/>
      <c r="OZD219" s="856"/>
      <c r="OZE219" s="856"/>
      <c r="OZF219" s="856"/>
      <c r="OZG219" s="856"/>
      <c r="OZH219" s="856"/>
      <c r="OZI219" s="856"/>
      <c r="OZJ219" s="856"/>
      <c r="OZK219" s="856"/>
      <c r="OZL219" s="856"/>
      <c r="OZM219" s="856"/>
      <c r="OZN219" s="856"/>
      <c r="OZO219" s="856"/>
      <c r="OZP219" s="856"/>
      <c r="OZQ219" s="856"/>
      <c r="OZR219" s="856"/>
      <c r="OZS219" s="856"/>
      <c r="OZT219" s="856"/>
      <c r="OZU219" s="856"/>
      <c r="OZV219" s="856"/>
      <c r="OZW219" s="856"/>
      <c r="OZX219" s="856"/>
      <c r="OZY219" s="856"/>
      <c r="OZZ219" s="856"/>
      <c r="PAA219" s="856"/>
      <c r="PAB219" s="856"/>
      <c r="PAC219" s="856"/>
      <c r="PAD219" s="856"/>
      <c r="PAE219" s="856"/>
      <c r="PAF219" s="856"/>
      <c r="PAG219" s="856"/>
      <c r="PAH219" s="856"/>
      <c r="PAI219" s="856"/>
      <c r="PAJ219" s="856"/>
      <c r="PAK219" s="856"/>
      <c r="PAL219" s="856"/>
      <c r="PAM219" s="856"/>
      <c r="PAN219" s="856"/>
      <c r="PAO219" s="856"/>
      <c r="PAP219" s="856"/>
      <c r="PAQ219" s="856"/>
      <c r="PAR219" s="856"/>
      <c r="PAS219" s="856"/>
      <c r="PAT219" s="856"/>
      <c r="PAU219" s="856"/>
      <c r="PAV219" s="856"/>
      <c r="PAW219" s="856"/>
      <c r="PAX219" s="856"/>
      <c r="PAY219" s="856"/>
      <c r="PAZ219" s="856"/>
      <c r="PBA219" s="856"/>
      <c r="PBB219" s="856"/>
      <c r="PBC219" s="856"/>
      <c r="PBD219" s="856"/>
      <c r="PBE219" s="856"/>
      <c r="PBF219" s="856"/>
      <c r="PBG219" s="856"/>
      <c r="PBH219" s="856"/>
      <c r="PBI219" s="856"/>
      <c r="PBJ219" s="856"/>
      <c r="PBK219" s="856"/>
      <c r="PBL219" s="856"/>
      <c r="PBM219" s="856"/>
      <c r="PBN219" s="856"/>
      <c r="PBO219" s="856"/>
      <c r="PBP219" s="856"/>
      <c r="PBQ219" s="856"/>
      <c r="PBR219" s="856"/>
      <c r="PBS219" s="856"/>
      <c r="PBT219" s="856"/>
      <c r="PBU219" s="856"/>
      <c r="PBV219" s="856"/>
      <c r="PBW219" s="856"/>
      <c r="PBX219" s="856"/>
      <c r="PBY219" s="856"/>
      <c r="PBZ219" s="856"/>
      <c r="PCA219" s="856"/>
      <c r="PCB219" s="856"/>
      <c r="PCC219" s="856"/>
      <c r="PCD219" s="856"/>
      <c r="PCE219" s="856"/>
      <c r="PCF219" s="856"/>
      <c r="PCG219" s="856"/>
      <c r="PCH219" s="856"/>
      <c r="PCI219" s="856"/>
      <c r="PCJ219" s="856"/>
      <c r="PCK219" s="856"/>
      <c r="PCL219" s="856"/>
      <c r="PCM219" s="856"/>
      <c r="PCN219" s="856"/>
      <c r="PCO219" s="856"/>
      <c r="PCP219" s="856"/>
      <c r="PCQ219" s="856"/>
      <c r="PCR219" s="856"/>
      <c r="PCS219" s="856"/>
      <c r="PCT219" s="856"/>
      <c r="PCU219" s="856"/>
      <c r="PCV219" s="856"/>
      <c r="PCW219" s="856"/>
      <c r="PCX219" s="856"/>
      <c r="PCY219" s="856"/>
      <c r="PCZ219" s="856"/>
      <c r="PDA219" s="856"/>
      <c r="PDB219" s="856"/>
      <c r="PDC219" s="856"/>
      <c r="PDD219" s="856"/>
      <c r="PDE219" s="856"/>
      <c r="PDF219" s="856"/>
      <c r="PDG219" s="856"/>
      <c r="PDH219" s="856"/>
      <c r="PDI219" s="856"/>
      <c r="PDJ219" s="856"/>
      <c r="PDK219" s="856"/>
      <c r="PDL219" s="856"/>
      <c r="PDM219" s="856"/>
      <c r="PDN219" s="856"/>
      <c r="PDO219" s="856"/>
      <c r="PDP219" s="856"/>
      <c r="PDQ219" s="856"/>
      <c r="PDR219" s="856"/>
      <c r="PDS219" s="856"/>
      <c r="PDT219" s="856"/>
      <c r="PDU219" s="856"/>
      <c r="PDV219" s="856"/>
      <c r="PDW219" s="856"/>
      <c r="PDX219" s="856"/>
      <c r="PDY219" s="856"/>
      <c r="PDZ219" s="856"/>
      <c r="PEA219" s="856"/>
      <c r="PEB219" s="856"/>
      <c r="PEC219" s="856"/>
      <c r="PED219" s="856"/>
      <c r="PEE219" s="856"/>
      <c r="PEF219" s="856"/>
      <c r="PEG219" s="856"/>
      <c r="PEH219" s="856"/>
      <c r="PEI219" s="856"/>
      <c r="PEJ219" s="856"/>
      <c r="PEK219" s="856"/>
      <c r="PEL219" s="856"/>
      <c r="PEM219" s="856"/>
      <c r="PEN219" s="856"/>
      <c r="PEO219" s="856"/>
      <c r="PEP219" s="856"/>
      <c r="PEQ219" s="856"/>
      <c r="PER219" s="856"/>
      <c r="PES219" s="856"/>
      <c r="PET219" s="856"/>
      <c r="PEU219" s="856"/>
      <c r="PEV219" s="856"/>
      <c r="PEW219" s="856"/>
      <c r="PEX219" s="856"/>
      <c r="PEY219" s="856"/>
      <c r="PEZ219" s="856"/>
      <c r="PFA219" s="856"/>
      <c r="PFB219" s="856"/>
      <c r="PFC219" s="856"/>
      <c r="PFD219" s="856"/>
      <c r="PFE219" s="856"/>
      <c r="PFF219" s="856"/>
      <c r="PFG219" s="856"/>
      <c r="PFH219" s="856"/>
      <c r="PFI219" s="856"/>
      <c r="PFJ219" s="856"/>
      <c r="PFK219" s="856"/>
      <c r="PFL219" s="856"/>
      <c r="PFM219" s="856"/>
      <c r="PFN219" s="856"/>
      <c r="PFO219" s="856"/>
      <c r="PFP219" s="856"/>
      <c r="PFQ219" s="856"/>
      <c r="PFR219" s="856"/>
      <c r="PFS219" s="856"/>
      <c r="PFT219" s="856"/>
      <c r="PFU219" s="856"/>
      <c r="PFV219" s="856"/>
      <c r="PFW219" s="856"/>
      <c r="PFX219" s="856"/>
      <c r="PFY219" s="856"/>
      <c r="PFZ219" s="856"/>
      <c r="PGA219" s="856"/>
      <c r="PGB219" s="856"/>
      <c r="PGC219" s="856"/>
      <c r="PGD219" s="856"/>
      <c r="PGE219" s="856"/>
      <c r="PGF219" s="856"/>
      <c r="PGG219" s="856"/>
      <c r="PGH219" s="856"/>
      <c r="PGI219" s="856"/>
      <c r="PGJ219" s="856"/>
      <c r="PGK219" s="856"/>
      <c r="PGL219" s="856"/>
      <c r="PGM219" s="856"/>
      <c r="PGN219" s="856"/>
      <c r="PGO219" s="856"/>
      <c r="PGP219" s="856"/>
      <c r="PGQ219" s="856"/>
      <c r="PGR219" s="856"/>
      <c r="PGS219" s="856"/>
      <c r="PGT219" s="856"/>
      <c r="PGU219" s="856"/>
      <c r="PGV219" s="856"/>
      <c r="PGW219" s="856"/>
      <c r="PGX219" s="856"/>
      <c r="PGY219" s="856"/>
      <c r="PGZ219" s="856"/>
      <c r="PHA219" s="856"/>
      <c r="PHB219" s="856"/>
      <c r="PHC219" s="856"/>
      <c r="PHD219" s="856"/>
      <c r="PHE219" s="856"/>
      <c r="PHF219" s="856"/>
      <c r="PHG219" s="856"/>
      <c r="PHH219" s="856"/>
      <c r="PHI219" s="856"/>
      <c r="PHJ219" s="856"/>
      <c r="PHK219" s="856"/>
      <c r="PHL219" s="856"/>
      <c r="PHM219" s="856"/>
      <c r="PHN219" s="856"/>
      <c r="PHO219" s="856"/>
      <c r="PHP219" s="856"/>
      <c r="PHQ219" s="856"/>
      <c r="PHR219" s="856"/>
      <c r="PHS219" s="856"/>
      <c r="PHT219" s="856"/>
      <c r="PHU219" s="856"/>
      <c r="PHV219" s="856"/>
      <c r="PHW219" s="856"/>
      <c r="PHX219" s="856"/>
      <c r="PHY219" s="856"/>
      <c r="PHZ219" s="856"/>
      <c r="PIA219" s="856"/>
      <c r="PIB219" s="856"/>
      <c r="PIC219" s="856"/>
      <c r="PID219" s="856"/>
      <c r="PIE219" s="856"/>
      <c r="PIF219" s="856"/>
      <c r="PIG219" s="856"/>
      <c r="PIH219" s="856"/>
      <c r="PII219" s="856"/>
      <c r="PIJ219" s="856"/>
      <c r="PIK219" s="856"/>
      <c r="PIL219" s="856"/>
      <c r="PIM219" s="856"/>
      <c r="PIN219" s="856"/>
      <c r="PIO219" s="856"/>
      <c r="PIP219" s="856"/>
      <c r="PIQ219" s="856"/>
      <c r="PIR219" s="856"/>
      <c r="PIS219" s="856"/>
      <c r="PIT219" s="856"/>
      <c r="PIU219" s="856"/>
      <c r="PIV219" s="856"/>
      <c r="PIW219" s="856"/>
      <c r="PIX219" s="856"/>
      <c r="PIY219" s="856"/>
      <c r="PIZ219" s="856"/>
      <c r="PJA219" s="856"/>
      <c r="PJB219" s="856"/>
      <c r="PJC219" s="856"/>
      <c r="PJD219" s="856"/>
      <c r="PJE219" s="856"/>
      <c r="PJF219" s="856"/>
      <c r="PJG219" s="856"/>
      <c r="PJH219" s="856"/>
      <c r="PJI219" s="856"/>
      <c r="PJJ219" s="856"/>
      <c r="PJK219" s="856"/>
      <c r="PJL219" s="856"/>
      <c r="PJM219" s="856"/>
      <c r="PJN219" s="856"/>
      <c r="PJO219" s="856"/>
      <c r="PJP219" s="856"/>
      <c r="PJQ219" s="856"/>
      <c r="PJR219" s="856"/>
      <c r="PJS219" s="856"/>
      <c r="PJT219" s="856"/>
      <c r="PJU219" s="856"/>
      <c r="PJV219" s="856"/>
      <c r="PJW219" s="856"/>
      <c r="PJX219" s="856"/>
      <c r="PJY219" s="856"/>
      <c r="PJZ219" s="856"/>
      <c r="PKA219" s="856"/>
      <c r="PKB219" s="856"/>
      <c r="PKC219" s="856"/>
      <c r="PKD219" s="856"/>
      <c r="PKE219" s="856"/>
      <c r="PKF219" s="856"/>
      <c r="PKG219" s="856"/>
      <c r="PKH219" s="856"/>
      <c r="PKI219" s="856"/>
      <c r="PKJ219" s="856"/>
      <c r="PKK219" s="856"/>
      <c r="PKL219" s="856"/>
      <c r="PKM219" s="856"/>
      <c r="PKN219" s="856"/>
      <c r="PKO219" s="856"/>
      <c r="PKP219" s="856"/>
      <c r="PKQ219" s="856"/>
      <c r="PKR219" s="856"/>
      <c r="PKS219" s="856"/>
      <c r="PKT219" s="856"/>
      <c r="PKU219" s="856"/>
      <c r="PKV219" s="856"/>
      <c r="PKW219" s="856"/>
      <c r="PKX219" s="856"/>
      <c r="PKY219" s="856"/>
      <c r="PKZ219" s="856"/>
      <c r="PLA219" s="856"/>
      <c r="PLB219" s="856"/>
      <c r="PLC219" s="856"/>
      <c r="PLD219" s="856"/>
      <c r="PLE219" s="856"/>
      <c r="PLF219" s="856"/>
      <c r="PLG219" s="856"/>
      <c r="PLH219" s="856"/>
      <c r="PLI219" s="856"/>
      <c r="PLJ219" s="856"/>
      <c r="PLK219" s="856"/>
      <c r="PLL219" s="856"/>
      <c r="PLM219" s="856"/>
      <c r="PLN219" s="856"/>
      <c r="PLO219" s="856"/>
      <c r="PLP219" s="856"/>
      <c r="PLQ219" s="856"/>
      <c r="PLR219" s="856"/>
      <c r="PLS219" s="856"/>
      <c r="PLT219" s="856"/>
      <c r="PLU219" s="856"/>
      <c r="PLV219" s="856"/>
      <c r="PLW219" s="856"/>
      <c r="PLX219" s="856"/>
      <c r="PLY219" s="856"/>
      <c r="PLZ219" s="856"/>
      <c r="PMA219" s="856"/>
      <c r="PMB219" s="856"/>
      <c r="PMC219" s="856"/>
      <c r="PMD219" s="856"/>
      <c r="PME219" s="856"/>
      <c r="PMF219" s="856"/>
      <c r="PMG219" s="856"/>
      <c r="PMH219" s="856"/>
      <c r="PMI219" s="856"/>
      <c r="PMJ219" s="856"/>
      <c r="PMK219" s="856"/>
      <c r="PML219" s="856"/>
      <c r="PMM219" s="856"/>
      <c r="PMN219" s="856"/>
      <c r="PMO219" s="856"/>
      <c r="PMP219" s="856"/>
      <c r="PMQ219" s="856"/>
      <c r="PMR219" s="856"/>
      <c r="PMS219" s="856"/>
      <c r="PMT219" s="856"/>
      <c r="PMU219" s="856"/>
      <c r="PMV219" s="856"/>
      <c r="PMW219" s="856"/>
      <c r="PMX219" s="856"/>
      <c r="PMY219" s="856"/>
      <c r="PMZ219" s="856"/>
      <c r="PNA219" s="856"/>
      <c r="PNB219" s="856"/>
      <c r="PNC219" s="856"/>
      <c r="PND219" s="856"/>
      <c r="PNE219" s="856"/>
      <c r="PNF219" s="856"/>
      <c r="PNG219" s="856"/>
      <c r="PNH219" s="856"/>
      <c r="PNI219" s="856"/>
      <c r="PNJ219" s="856"/>
      <c r="PNK219" s="856"/>
      <c r="PNL219" s="856"/>
      <c r="PNM219" s="856"/>
      <c r="PNN219" s="856"/>
      <c r="PNO219" s="856"/>
      <c r="PNP219" s="856"/>
      <c r="PNQ219" s="856"/>
      <c r="PNR219" s="856"/>
      <c r="PNS219" s="856"/>
      <c r="PNT219" s="856"/>
      <c r="PNU219" s="856"/>
      <c r="PNV219" s="856"/>
      <c r="PNW219" s="856"/>
      <c r="PNX219" s="856"/>
      <c r="PNY219" s="856"/>
      <c r="PNZ219" s="856"/>
      <c r="POA219" s="856"/>
      <c r="POB219" s="856"/>
      <c r="POC219" s="856"/>
      <c r="POD219" s="856"/>
      <c r="POE219" s="856"/>
      <c r="POF219" s="856"/>
      <c r="POG219" s="856"/>
      <c r="POH219" s="856"/>
      <c r="POI219" s="856"/>
      <c r="POJ219" s="856"/>
      <c r="POK219" s="856"/>
      <c r="POL219" s="856"/>
      <c r="POM219" s="856"/>
      <c r="PON219" s="856"/>
      <c r="POO219" s="856"/>
      <c r="POP219" s="856"/>
      <c r="POQ219" s="856"/>
      <c r="POR219" s="856"/>
      <c r="POS219" s="856"/>
      <c r="POT219" s="856"/>
      <c r="POU219" s="856"/>
      <c r="POV219" s="856"/>
      <c r="POW219" s="856"/>
      <c r="POX219" s="856"/>
      <c r="POY219" s="856"/>
      <c r="POZ219" s="856"/>
      <c r="PPA219" s="856"/>
      <c r="PPB219" s="856"/>
      <c r="PPC219" s="856"/>
      <c r="PPD219" s="856"/>
      <c r="PPE219" s="856"/>
      <c r="PPF219" s="856"/>
      <c r="PPG219" s="856"/>
      <c r="PPH219" s="856"/>
      <c r="PPI219" s="856"/>
      <c r="PPJ219" s="856"/>
      <c r="PPK219" s="856"/>
      <c r="PPL219" s="856"/>
      <c r="PPM219" s="856"/>
      <c r="PPN219" s="856"/>
      <c r="PPO219" s="856"/>
      <c r="PPP219" s="856"/>
      <c r="PPQ219" s="856"/>
      <c r="PPR219" s="856"/>
      <c r="PPS219" s="856"/>
      <c r="PPT219" s="856"/>
      <c r="PPU219" s="856"/>
      <c r="PPV219" s="856"/>
      <c r="PPW219" s="856"/>
      <c r="PPX219" s="856"/>
      <c r="PPY219" s="856"/>
      <c r="PPZ219" s="856"/>
      <c r="PQA219" s="856"/>
      <c r="PQB219" s="856"/>
      <c r="PQC219" s="856"/>
      <c r="PQD219" s="856"/>
      <c r="PQE219" s="856"/>
      <c r="PQF219" s="856"/>
      <c r="PQG219" s="856"/>
      <c r="PQH219" s="856"/>
      <c r="PQI219" s="856"/>
      <c r="PQJ219" s="856"/>
      <c r="PQK219" s="856"/>
      <c r="PQL219" s="856"/>
      <c r="PQM219" s="856"/>
      <c r="PQN219" s="856"/>
      <c r="PQO219" s="856"/>
      <c r="PQP219" s="856"/>
      <c r="PQQ219" s="856"/>
      <c r="PQR219" s="856"/>
      <c r="PQS219" s="856"/>
      <c r="PQT219" s="856"/>
      <c r="PQU219" s="856"/>
      <c r="PQV219" s="856"/>
      <c r="PQW219" s="856"/>
      <c r="PQX219" s="856"/>
      <c r="PQY219" s="856"/>
      <c r="PQZ219" s="856"/>
      <c r="PRA219" s="856"/>
      <c r="PRB219" s="856"/>
      <c r="PRC219" s="856"/>
      <c r="PRD219" s="856"/>
      <c r="PRE219" s="856"/>
      <c r="PRF219" s="856"/>
      <c r="PRG219" s="856"/>
      <c r="PRH219" s="856"/>
      <c r="PRI219" s="856"/>
      <c r="PRJ219" s="856"/>
      <c r="PRK219" s="856"/>
      <c r="PRL219" s="856"/>
      <c r="PRM219" s="856"/>
      <c r="PRN219" s="856"/>
      <c r="PRO219" s="856"/>
      <c r="PRP219" s="856"/>
      <c r="PRQ219" s="856"/>
      <c r="PRR219" s="856"/>
      <c r="PRS219" s="856"/>
      <c r="PRT219" s="856"/>
      <c r="PRU219" s="856"/>
      <c r="PRV219" s="856"/>
      <c r="PRW219" s="856"/>
      <c r="PRX219" s="856"/>
      <c r="PRY219" s="856"/>
      <c r="PRZ219" s="856"/>
      <c r="PSA219" s="856"/>
      <c r="PSB219" s="856"/>
      <c r="PSC219" s="856"/>
      <c r="PSD219" s="856"/>
      <c r="PSE219" s="856"/>
      <c r="PSF219" s="856"/>
      <c r="PSG219" s="856"/>
      <c r="PSH219" s="856"/>
      <c r="PSI219" s="856"/>
      <c r="PSJ219" s="856"/>
      <c r="PSK219" s="856"/>
      <c r="PSL219" s="856"/>
      <c r="PSM219" s="856"/>
      <c r="PSN219" s="856"/>
      <c r="PSO219" s="856"/>
      <c r="PSP219" s="856"/>
      <c r="PSQ219" s="856"/>
      <c r="PSR219" s="856"/>
      <c r="PSS219" s="856"/>
      <c r="PST219" s="856"/>
      <c r="PSU219" s="856"/>
      <c r="PSV219" s="856"/>
      <c r="PSW219" s="856"/>
      <c r="PSX219" s="856"/>
      <c r="PSY219" s="856"/>
      <c r="PSZ219" s="856"/>
      <c r="PTA219" s="856"/>
      <c r="PTB219" s="856"/>
      <c r="PTC219" s="856"/>
      <c r="PTD219" s="856"/>
      <c r="PTE219" s="856"/>
      <c r="PTF219" s="856"/>
      <c r="PTG219" s="856"/>
      <c r="PTH219" s="856"/>
      <c r="PTI219" s="856"/>
      <c r="PTJ219" s="856"/>
      <c r="PTK219" s="856"/>
      <c r="PTL219" s="856"/>
      <c r="PTM219" s="856"/>
      <c r="PTN219" s="856"/>
      <c r="PTO219" s="856"/>
      <c r="PTP219" s="856"/>
      <c r="PTQ219" s="856"/>
      <c r="PTR219" s="856"/>
      <c r="PTS219" s="856"/>
      <c r="PTT219" s="856"/>
      <c r="PTU219" s="856"/>
      <c r="PTV219" s="856"/>
      <c r="PTW219" s="856"/>
      <c r="PTX219" s="856"/>
      <c r="PTY219" s="856"/>
      <c r="PTZ219" s="856"/>
      <c r="PUA219" s="856"/>
      <c r="PUB219" s="856"/>
      <c r="PUC219" s="856"/>
      <c r="PUD219" s="856"/>
      <c r="PUE219" s="856"/>
      <c r="PUF219" s="856"/>
      <c r="PUG219" s="856"/>
      <c r="PUH219" s="856"/>
      <c r="PUI219" s="856"/>
      <c r="PUJ219" s="856"/>
      <c r="PUK219" s="856"/>
      <c r="PUL219" s="856"/>
      <c r="PUM219" s="856"/>
      <c r="PUN219" s="856"/>
      <c r="PUO219" s="856"/>
      <c r="PUP219" s="856"/>
      <c r="PUQ219" s="856"/>
      <c r="PUR219" s="856"/>
      <c r="PUS219" s="856"/>
      <c r="PUT219" s="856"/>
      <c r="PUU219" s="856"/>
      <c r="PUV219" s="856"/>
      <c r="PUW219" s="856"/>
      <c r="PUX219" s="856"/>
      <c r="PUY219" s="856"/>
      <c r="PUZ219" s="856"/>
      <c r="PVA219" s="856"/>
      <c r="PVB219" s="856"/>
      <c r="PVC219" s="856"/>
      <c r="PVD219" s="856"/>
      <c r="PVE219" s="856"/>
      <c r="PVF219" s="856"/>
      <c r="PVG219" s="856"/>
      <c r="PVH219" s="856"/>
      <c r="PVI219" s="856"/>
      <c r="PVJ219" s="856"/>
      <c r="PVK219" s="856"/>
      <c r="PVL219" s="856"/>
      <c r="PVM219" s="856"/>
      <c r="PVN219" s="856"/>
      <c r="PVO219" s="856"/>
      <c r="PVP219" s="856"/>
      <c r="PVQ219" s="856"/>
      <c r="PVR219" s="856"/>
      <c r="PVS219" s="856"/>
      <c r="PVT219" s="856"/>
      <c r="PVU219" s="856"/>
      <c r="PVV219" s="856"/>
      <c r="PVW219" s="856"/>
      <c r="PVX219" s="856"/>
      <c r="PVY219" s="856"/>
      <c r="PVZ219" s="856"/>
      <c r="PWA219" s="856"/>
      <c r="PWB219" s="856"/>
      <c r="PWC219" s="856"/>
      <c r="PWD219" s="856"/>
      <c r="PWE219" s="856"/>
      <c r="PWF219" s="856"/>
      <c r="PWG219" s="856"/>
      <c r="PWH219" s="856"/>
      <c r="PWI219" s="856"/>
      <c r="PWJ219" s="856"/>
      <c r="PWK219" s="856"/>
      <c r="PWL219" s="856"/>
      <c r="PWM219" s="856"/>
      <c r="PWN219" s="856"/>
      <c r="PWO219" s="856"/>
      <c r="PWP219" s="856"/>
      <c r="PWQ219" s="856"/>
      <c r="PWR219" s="856"/>
      <c r="PWS219" s="856"/>
      <c r="PWT219" s="856"/>
      <c r="PWU219" s="856"/>
      <c r="PWV219" s="856"/>
      <c r="PWW219" s="856"/>
      <c r="PWX219" s="856"/>
      <c r="PWY219" s="856"/>
      <c r="PWZ219" s="856"/>
      <c r="PXA219" s="856"/>
      <c r="PXB219" s="856"/>
      <c r="PXC219" s="856"/>
      <c r="PXD219" s="856"/>
      <c r="PXE219" s="856"/>
      <c r="PXF219" s="856"/>
      <c r="PXG219" s="856"/>
      <c r="PXH219" s="856"/>
      <c r="PXI219" s="856"/>
      <c r="PXJ219" s="856"/>
      <c r="PXK219" s="856"/>
      <c r="PXL219" s="856"/>
      <c r="PXM219" s="856"/>
      <c r="PXN219" s="856"/>
      <c r="PXO219" s="856"/>
      <c r="PXP219" s="856"/>
      <c r="PXQ219" s="856"/>
      <c r="PXR219" s="856"/>
      <c r="PXS219" s="856"/>
      <c r="PXT219" s="856"/>
      <c r="PXU219" s="856"/>
      <c r="PXV219" s="856"/>
      <c r="PXW219" s="856"/>
      <c r="PXX219" s="856"/>
      <c r="PXY219" s="856"/>
      <c r="PXZ219" s="856"/>
      <c r="PYA219" s="856"/>
      <c r="PYB219" s="856"/>
      <c r="PYC219" s="856"/>
      <c r="PYD219" s="856"/>
      <c r="PYE219" s="856"/>
      <c r="PYF219" s="856"/>
      <c r="PYG219" s="856"/>
      <c r="PYH219" s="856"/>
      <c r="PYI219" s="856"/>
      <c r="PYJ219" s="856"/>
      <c r="PYK219" s="856"/>
      <c r="PYL219" s="856"/>
      <c r="PYM219" s="856"/>
      <c r="PYN219" s="856"/>
      <c r="PYO219" s="856"/>
      <c r="PYP219" s="856"/>
      <c r="PYQ219" s="856"/>
      <c r="PYR219" s="856"/>
      <c r="PYS219" s="856"/>
      <c r="PYT219" s="856"/>
      <c r="PYU219" s="856"/>
      <c r="PYV219" s="856"/>
      <c r="PYW219" s="856"/>
      <c r="PYX219" s="856"/>
      <c r="PYY219" s="856"/>
      <c r="PYZ219" s="856"/>
      <c r="PZA219" s="856"/>
      <c r="PZB219" s="856"/>
      <c r="PZC219" s="856"/>
      <c r="PZD219" s="856"/>
      <c r="PZE219" s="856"/>
      <c r="PZF219" s="856"/>
      <c r="PZG219" s="856"/>
      <c r="PZH219" s="856"/>
      <c r="PZI219" s="856"/>
      <c r="PZJ219" s="856"/>
      <c r="PZK219" s="856"/>
      <c r="PZL219" s="856"/>
      <c r="PZM219" s="856"/>
      <c r="PZN219" s="856"/>
      <c r="PZO219" s="856"/>
      <c r="PZP219" s="856"/>
      <c r="PZQ219" s="856"/>
      <c r="PZR219" s="856"/>
      <c r="PZS219" s="856"/>
      <c r="PZT219" s="856"/>
      <c r="PZU219" s="856"/>
      <c r="PZV219" s="856"/>
      <c r="PZW219" s="856"/>
      <c r="PZX219" s="856"/>
      <c r="PZY219" s="856"/>
      <c r="PZZ219" s="856"/>
      <c r="QAA219" s="856"/>
      <c r="QAB219" s="856"/>
      <c r="QAC219" s="856"/>
      <c r="QAD219" s="856"/>
      <c r="QAE219" s="856"/>
      <c r="QAF219" s="856"/>
      <c r="QAG219" s="856"/>
      <c r="QAH219" s="856"/>
      <c r="QAI219" s="856"/>
      <c r="QAJ219" s="856"/>
      <c r="QAK219" s="856"/>
      <c r="QAL219" s="856"/>
      <c r="QAM219" s="856"/>
      <c r="QAN219" s="856"/>
      <c r="QAO219" s="856"/>
      <c r="QAP219" s="856"/>
      <c r="QAQ219" s="856"/>
      <c r="QAR219" s="856"/>
      <c r="QAS219" s="856"/>
      <c r="QAT219" s="856"/>
      <c r="QAU219" s="856"/>
      <c r="QAV219" s="856"/>
      <c r="QAW219" s="856"/>
      <c r="QAX219" s="856"/>
      <c r="QAY219" s="856"/>
      <c r="QAZ219" s="856"/>
      <c r="QBA219" s="856"/>
      <c r="QBB219" s="856"/>
      <c r="QBC219" s="856"/>
      <c r="QBD219" s="856"/>
      <c r="QBE219" s="856"/>
      <c r="QBF219" s="856"/>
      <c r="QBG219" s="856"/>
      <c r="QBH219" s="856"/>
      <c r="QBI219" s="856"/>
      <c r="QBJ219" s="856"/>
      <c r="QBK219" s="856"/>
      <c r="QBL219" s="856"/>
      <c r="QBM219" s="856"/>
      <c r="QBN219" s="856"/>
      <c r="QBO219" s="856"/>
      <c r="QBP219" s="856"/>
      <c r="QBQ219" s="856"/>
      <c r="QBR219" s="856"/>
      <c r="QBS219" s="856"/>
      <c r="QBT219" s="856"/>
      <c r="QBU219" s="856"/>
      <c r="QBV219" s="856"/>
      <c r="QBW219" s="856"/>
      <c r="QBX219" s="856"/>
      <c r="QBY219" s="856"/>
      <c r="QBZ219" s="856"/>
      <c r="QCA219" s="856"/>
      <c r="QCB219" s="856"/>
      <c r="QCC219" s="856"/>
      <c r="QCD219" s="856"/>
      <c r="QCE219" s="856"/>
      <c r="QCF219" s="856"/>
      <c r="QCG219" s="856"/>
      <c r="QCH219" s="856"/>
      <c r="QCI219" s="856"/>
      <c r="QCJ219" s="856"/>
      <c r="QCK219" s="856"/>
      <c r="QCL219" s="856"/>
      <c r="QCM219" s="856"/>
      <c r="QCN219" s="856"/>
      <c r="QCO219" s="856"/>
      <c r="QCP219" s="856"/>
      <c r="QCQ219" s="856"/>
      <c r="QCR219" s="856"/>
      <c r="QCS219" s="856"/>
      <c r="QCT219" s="856"/>
      <c r="QCU219" s="856"/>
      <c r="QCV219" s="856"/>
      <c r="QCW219" s="856"/>
      <c r="QCX219" s="856"/>
      <c r="QCY219" s="856"/>
      <c r="QCZ219" s="856"/>
      <c r="QDA219" s="856"/>
      <c r="QDB219" s="856"/>
      <c r="QDC219" s="856"/>
      <c r="QDD219" s="856"/>
      <c r="QDE219" s="856"/>
      <c r="QDF219" s="856"/>
      <c r="QDG219" s="856"/>
      <c r="QDH219" s="856"/>
      <c r="QDI219" s="856"/>
      <c r="QDJ219" s="856"/>
      <c r="QDK219" s="856"/>
      <c r="QDL219" s="856"/>
      <c r="QDM219" s="856"/>
      <c r="QDN219" s="856"/>
      <c r="QDO219" s="856"/>
      <c r="QDP219" s="856"/>
      <c r="QDQ219" s="856"/>
      <c r="QDR219" s="856"/>
      <c r="QDS219" s="856"/>
      <c r="QDT219" s="856"/>
      <c r="QDU219" s="856"/>
      <c r="QDV219" s="856"/>
      <c r="QDW219" s="856"/>
      <c r="QDX219" s="856"/>
      <c r="QDY219" s="856"/>
      <c r="QDZ219" s="856"/>
      <c r="QEA219" s="856"/>
      <c r="QEB219" s="856"/>
      <c r="QEC219" s="856"/>
      <c r="QED219" s="856"/>
      <c r="QEE219" s="856"/>
      <c r="QEF219" s="856"/>
      <c r="QEG219" s="856"/>
      <c r="QEH219" s="856"/>
      <c r="QEI219" s="856"/>
      <c r="QEJ219" s="856"/>
      <c r="QEK219" s="856"/>
      <c r="QEL219" s="856"/>
      <c r="QEM219" s="856"/>
      <c r="QEN219" s="856"/>
      <c r="QEO219" s="856"/>
      <c r="QEP219" s="856"/>
      <c r="QEQ219" s="856"/>
      <c r="QER219" s="856"/>
      <c r="QES219" s="856"/>
      <c r="QET219" s="856"/>
      <c r="QEU219" s="856"/>
      <c r="QEV219" s="856"/>
      <c r="QEW219" s="856"/>
      <c r="QEX219" s="856"/>
      <c r="QEY219" s="856"/>
      <c r="QEZ219" s="856"/>
      <c r="QFA219" s="856"/>
      <c r="QFB219" s="856"/>
      <c r="QFC219" s="856"/>
      <c r="QFD219" s="856"/>
      <c r="QFE219" s="856"/>
      <c r="QFF219" s="856"/>
      <c r="QFG219" s="856"/>
      <c r="QFH219" s="856"/>
      <c r="QFI219" s="856"/>
      <c r="QFJ219" s="856"/>
      <c r="QFK219" s="856"/>
      <c r="QFL219" s="856"/>
      <c r="QFM219" s="856"/>
      <c r="QFN219" s="856"/>
      <c r="QFO219" s="856"/>
      <c r="QFP219" s="856"/>
      <c r="QFQ219" s="856"/>
      <c r="QFR219" s="856"/>
      <c r="QFS219" s="856"/>
      <c r="QFT219" s="856"/>
      <c r="QFU219" s="856"/>
      <c r="QFV219" s="856"/>
      <c r="QFW219" s="856"/>
      <c r="QFX219" s="856"/>
      <c r="QFY219" s="856"/>
      <c r="QFZ219" s="856"/>
      <c r="QGA219" s="856"/>
      <c r="QGB219" s="856"/>
      <c r="QGC219" s="856"/>
      <c r="QGD219" s="856"/>
      <c r="QGE219" s="856"/>
      <c r="QGF219" s="856"/>
      <c r="QGG219" s="856"/>
      <c r="QGH219" s="856"/>
      <c r="QGI219" s="856"/>
      <c r="QGJ219" s="856"/>
      <c r="QGK219" s="856"/>
      <c r="QGL219" s="856"/>
      <c r="QGM219" s="856"/>
      <c r="QGN219" s="856"/>
      <c r="QGO219" s="856"/>
      <c r="QGP219" s="856"/>
      <c r="QGQ219" s="856"/>
      <c r="QGR219" s="856"/>
      <c r="QGS219" s="856"/>
      <c r="QGT219" s="856"/>
      <c r="QGU219" s="856"/>
      <c r="QGV219" s="856"/>
      <c r="QGW219" s="856"/>
      <c r="QGX219" s="856"/>
      <c r="QGY219" s="856"/>
      <c r="QGZ219" s="856"/>
      <c r="QHA219" s="856"/>
      <c r="QHB219" s="856"/>
      <c r="QHC219" s="856"/>
      <c r="QHD219" s="856"/>
      <c r="QHE219" s="856"/>
      <c r="QHF219" s="856"/>
      <c r="QHG219" s="856"/>
      <c r="QHH219" s="856"/>
      <c r="QHI219" s="856"/>
      <c r="QHJ219" s="856"/>
      <c r="QHK219" s="856"/>
      <c r="QHL219" s="856"/>
      <c r="QHM219" s="856"/>
      <c r="QHN219" s="856"/>
      <c r="QHO219" s="856"/>
      <c r="QHP219" s="856"/>
      <c r="QHQ219" s="856"/>
      <c r="QHR219" s="856"/>
      <c r="QHS219" s="856"/>
      <c r="QHT219" s="856"/>
      <c r="QHU219" s="856"/>
      <c r="QHV219" s="856"/>
      <c r="QHW219" s="856"/>
      <c r="QHX219" s="856"/>
      <c r="QHY219" s="856"/>
      <c r="QHZ219" s="856"/>
      <c r="QIA219" s="856"/>
      <c r="QIB219" s="856"/>
      <c r="QIC219" s="856"/>
      <c r="QID219" s="856"/>
      <c r="QIE219" s="856"/>
      <c r="QIF219" s="856"/>
      <c r="QIG219" s="856"/>
      <c r="QIH219" s="856"/>
      <c r="QII219" s="856"/>
      <c r="QIJ219" s="856"/>
      <c r="QIK219" s="856"/>
      <c r="QIL219" s="856"/>
      <c r="QIM219" s="856"/>
      <c r="QIN219" s="856"/>
      <c r="QIO219" s="856"/>
      <c r="QIP219" s="856"/>
      <c r="QIQ219" s="856"/>
      <c r="QIR219" s="856"/>
      <c r="QIS219" s="856"/>
      <c r="QIT219" s="856"/>
      <c r="QIU219" s="856"/>
      <c r="QIV219" s="856"/>
      <c r="QIW219" s="856"/>
      <c r="QIX219" s="856"/>
      <c r="QIY219" s="856"/>
      <c r="QIZ219" s="856"/>
      <c r="QJA219" s="856"/>
      <c r="QJB219" s="856"/>
      <c r="QJC219" s="856"/>
      <c r="QJD219" s="856"/>
      <c r="QJE219" s="856"/>
      <c r="QJF219" s="856"/>
      <c r="QJG219" s="856"/>
      <c r="QJH219" s="856"/>
      <c r="QJI219" s="856"/>
      <c r="QJJ219" s="856"/>
      <c r="QJK219" s="856"/>
      <c r="QJL219" s="856"/>
      <c r="QJM219" s="856"/>
      <c r="QJN219" s="856"/>
      <c r="QJO219" s="856"/>
      <c r="QJP219" s="856"/>
      <c r="QJQ219" s="856"/>
      <c r="QJR219" s="856"/>
      <c r="QJS219" s="856"/>
      <c r="QJT219" s="856"/>
      <c r="QJU219" s="856"/>
      <c r="QJV219" s="856"/>
      <c r="QJW219" s="856"/>
      <c r="QJX219" s="856"/>
      <c r="QJY219" s="856"/>
      <c r="QJZ219" s="856"/>
      <c r="QKA219" s="856"/>
      <c r="QKB219" s="856"/>
      <c r="QKC219" s="856"/>
      <c r="QKD219" s="856"/>
      <c r="QKE219" s="856"/>
      <c r="QKF219" s="856"/>
      <c r="QKG219" s="856"/>
      <c r="QKH219" s="856"/>
      <c r="QKI219" s="856"/>
      <c r="QKJ219" s="856"/>
      <c r="QKK219" s="856"/>
      <c r="QKL219" s="856"/>
      <c r="QKM219" s="856"/>
      <c r="QKN219" s="856"/>
      <c r="QKO219" s="856"/>
      <c r="QKP219" s="856"/>
      <c r="QKQ219" s="856"/>
      <c r="QKR219" s="856"/>
      <c r="QKS219" s="856"/>
      <c r="QKT219" s="856"/>
      <c r="QKU219" s="856"/>
      <c r="QKV219" s="856"/>
      <c r="QKW219" s="856"/>
      <c r="QKX219" s="856"/>
      <c r="QKY219" s="856"/>
      <c r="QKZ219" s="856"/>
      <c r="QLA219" s="856"/>
      <c r="QLB219" s="856"/>
      <c r="QLC219" s="856"/>
      <c r="QLD219" s="856"/>
      <c r="QLE219" s="856"/>
      <c r="QLF219" s="856"/>
      <c r="QLG219" s="856"/>
      <c r="QLH219" s="856"/>
      <c r="QLI219" s="856"/>
      <c r="QLJ219" s="856"/>
      <c r="QLK219" s="856"/>
      <c r="QLL219" s="856"/>
      <c r="QLM219" s="856"/>
      <c r="QLN219" s="856"/>
      <c r="QLO219" s="856"/>
      <c r="QLP219" s="856"/>
      <c r="QLQ219" s="856"/>
      <c r="QLR219" s="856"/>
      <c r="QLS219" s="856"/>
      <c r="QLT219" s="856"/>
      <c r="QLU219" s="856"/>
      <c r="QLV219" s="856"/>
      <c r="QLW219" s="856"/>
      <c r="QLX219" s="856"/>
      <c r="QLY219" s="856"/>
      <c r="QLZ219" s="856"/>
      <c r="QMA219" s="856"/>
      <c r="QMB219" s="856"/>
      <c r="QMC219" s="856"/>
      <c r="QMD219" s="856"/>
      <c r="QME219" s="856"/>
      <c r="QMF219" s="856"/>
      <c r="QMG219" s="856"/>
      <c r="QMH219" s="856"/>
      <c r="QMI219" s="856"/>
      <c r="QMJ219" s="856"/>
      <c r="QMK219" s="856"/>
      <c r="QML219" s="856"/>
      <c r="QMM219" s="856"/>
      <c r="QMN219" s="856"/>
      <c r="QMO219" s="856"/>
      <c r="QMP219" s="856"/>
      <c r="QMQ219" s="856"/>
      <c r="QMR219" s="856"/>
      <c r="QMS219" s="856"/>
      <c r="QMT219" s="856"/>
      <c r="QMU219" s="856"/>
      <c r="QMV219" s="856"/>
      <c r="QMW219" s="856"/>
      <c r="QMX219" s="856"/>
      <c r="QMY219" s="856"/>
      <c r="QMZ219" s="856"/>
      <c r="QNA219" s="856"/>
      <c r="QNB219" s="856"/>
      <c r="QNC219" s="856"/>
      <c r="QND219" s="856"/>
      <c r="QNE219" s="856"/>
      <c r="QNF219" s="856"/>
      <c r="QNG219" s="856"/>
      <c r="QNH219" s="856"/>
      <c r="QNI219" s="856"/>
      <c r="QNJ219" s="856"/>
      <c r="QNK219" s="856"/>
      <c r="QNL219" s="856"/>
      <c r="QNM219" s="856"/>
      <c r="QNN219" s="856"/>
      <c r="QNO219" s="856"/>
      <c r="QNP219" s="856"/>
      <c r="QNQ219" s="856"/>
      <c r="QNR219" s="856"/>
      <c r="QNS219" s="856"/>
      <c r="QNT219" s="856"/>
      <c r="QNU219" s="856"/>
      <c r="QNV219" s="856"/>
      <c r="QNW219" s="856"/>
      <c r="QNX219" s="856"/>
      <c r="QNY219" s="856"/>
      <c r="QNZ219" s="856"/>
      <c r="QOA219" s="856"/>
      <c r="QOB219" s="856"/>
      <c r="QOC219" s="856"/>
      <c r="QOD219" s="856"/>
      <c r="QOE219" s="856"/>
      <c r="QOF219" s="856"/>
      <c r="QOG219" s="856"/>
      <c r="QOH219" s="856"/>
      <c r="QOI219" s="856"/>
      <c r="QOJ219" s="856"/>
      <c r="QOK219" s="856"/>
      <c r="QOL219" s="856"/>
      <c r="QOM219" s="856"/>
      <c r="QON219" s="856"/>
      <c r="QOO219" s="856"/>
      <c r="QOP219" s="856"/>
      <c r="QOQ219" s="856"/>
      <c r="QOR219" s="856"/>
      <c r="QOS219" s="856"/>
      <c r="QOT219" s="856"/>
      <c r="QOU219" s="856"/>
      <c r="QOV219" s="856"/>
      <c r="QOW219" s="856"/>
      <c r="QOX219" s="856"/>
      <c r="QOY219" s="856"/>
      <c r="QOZ219" s="856"/>
      <c r="QPA219" s="856"/>
      <c r="QPB219" s="856"/>
      <c r="QPC219" s="856"/>
      <c r="QPD219" s="856"/>
      <c r="QPE219" s="856"/>
      <c r="QPF219" s="856"/>
      <c r="QPG219" s="856"/>
      <c r="QPH219" s="856"/>
      <c r="QPI219" s="856"/>
      <c r="QPJ219" s="856"/>
      <c r="QPK219" s="856"/>
      <c r="QPL219" s="856"/>
      <c r="QPM219" s="856"/>
      <c r="QPN219" s="856"/>
      <c r="QPO219" s="856"/>
      <c r="QPP219" s="856"/>
      <c r="QPQ219" s="856"/>
      <c r="QPR219" s="856"/>
      <c r="QPS219" s="856"/>
      <c r="QPT219" s="856"/>
      <c r="QPU219" s="856"/>
      <c r="QPV219" s="856"/>
      <c r="QPW219" s="856"/>
      <c r="QPX219" s="856"/>
      <c r="QPY219" s="856"/>
      <c r="QPZ219" s="856"/>
      <c r="QQA219" s="856"/>
      <c r="QQB219" s="856"/>
      <c r="QQC219" s="856"/>
      <c r="QQD219" s="856"/>
      <c r="QQE219" s="856"/>
      <c r="QQF219" s="856"/>
      <c r="QQG219" s="856"/>
      <c r="QQH219" s="856"/>
      <c r="QQI219" s="856"/>
      <c r="QQJ219" s="856"/>
      <c r="QQK219" s="856"/>
      <c r="QQL219" s="856"/>
      <c r="QQM219" s="856"/>
      <c r="QQN219" s="856"/>
      <c r="QQO219" s="856"/>
      <c r="QQP219" s="856"/>
      <c r="QQQ219" s="856"/>
      <c r="QQR219" s="856"/>
      <c r="QQS219" s="856"/>
      <c r="QQT219" s="856"/>
      <c r="QQU219" s="856"/>
      <c r="QQV219" s="856"/>
      <c r="QQW219" s="856"/>
      <c r="QQX219" s="856"/>
      <c r="QQY219" s="856"/>
      <c r="QQZ219" s="856"/>
      <c r="QRA219" s="856"/>
      <c r="QRB219" s="856"/>
      <c r="QRC219" s="856"/>
      <c r="QRD219" s="856"/>
      <c r="QRE219" s="856"/>
      <c r="QRF219" s="856"/>
      <c r="QRG219" s="856"/>
      <c r="QRH219" s="856"/>
      <c r="QRI219" s="856"/>
      <c r="QRJ219" s="856"/>
      <c r="QRK219" s="856"/>
      <c r="QRL219" s="856"/>
      <c r="QRM219" s="856"/>
      <c r="QRN219" s="856"/>
      <c r="QRO219" s="856"/>
      <c r="QRP219" s="856"/>
      <c r="QRQ219" s="856"/>
      <c r="QRR219" s="856"/>
      <c r="QRS219" s="856"/>
      <c r="QRT219" s="856"/>
      <c r="QRU219" s="856"/>
      <c r="QRV219" s="856"/>
      <c r="QRW219" s="856"/>
      <c r="QRX219" s="856"/>
      <c r="QRY219" s="856"/>
      <c r="QRZ219" s="856"/>
      <c r="QSA219" s="856"/>
      <c r="QSB219" s="856"/>
      <c r="QSC219" s="856"/>
      <c r="QSD219" s="856"/>
      <c r="QSE219" s="856"/>
      <c r="QSF219" s="856"/>
      <c r="QSG219" s="856"/>
      <c r="QSH219" s="856"/>
      <c r="QSI219" s="856"/>
      <c r="QSJ219" s="856"/>
      <c r="QSK219" s="856"/>
      <c r="QSL219" s="856"/>
      <c r="QSM219" s="856"/>
      <c r="QSN219" s="856"/>
      <c r="QSO219" s="856"/>
      <c r="QSP219" s="856"/>
      <c r="QSQ219" s="856"/>
      <c r="QSR219" s="856"/>
      <c r="QSS219" s="856"/>
      <c r="QST219" s="856"/>
      <c r="QSU219" s="856"/>
      <c r="QSV219" s="856"/>
      <c r="QSW219" s="856"/>
      <c r="QSX219" s="856"/>
      <c r="QSY219" s="856"/>
      <c r="QSZ219" s="856"/>
      <c r="QTA219" s="856"/>
      <c r="QTB219" s="856"/>
      <c r="QTC219" s="856"/>
      <c r="QTD219" s="856"/>
      <c r="QTE219" s="856"/>
      <c r="QTF219" s="856"/>
      <c r="QTG219" s="856"/>
      <c r="QTH219" s="856"/>
      <c r="QTI219" s="856"/>
      <c r="QTJ219" s="856"/>
      <c r="QTK219" s="856"/>
      <c r="QTL219" s="856"/>
      <c r="QTM219" s="856"/>
      <c r="QTN219" s="856"/>
      <c r="QTO219" s="856"/>
      <c r="QTP219" s="856"/>
      <c r="QTQ219" s="856"/>
      <c r="QTR219" s="856"/>
      <c r="QTS219" s="856"/>
      <c r="QTT219" s="856"/>
      <c r="QTU219" s="856"/>
      <c r="QTV219" s="856"/>
      <c r="QTW219" s="856"/>
      <c r="QTX219" s="856"/>
      <c r="QTY219" s="856"/>
      <c r="QTZ219" s="856"/>
      <c r="QUA219" s="856"/>
      <c r="QUB219" s="856"/>
      <c r="QUC219" s="856"/>
      <c r="QUD219" s="856"/>
      <c r="QUE219" s="856"/>
      <c r="QUF219" s="856"/>
      <c r="QUG219" s="856"/>
      <c r="QUH219" s="856"/>
      <c r="QUI219" s="856"/>
      <c r="QUJ219" s="856"/>
      <c r="QUK219" s="856"/>
      <c r="QUL219" s="856"/>
      <c r="QUM219" s="856"/>
      <c r="QUN219" s="856"/>
      <c r="QUO219" s="856"/>
      <c r="QUP219" s="856"/>
      <c r="QUQ219" s="856"/>
      <c r="QUR219" s="856"/>
      <c r="QUS219" s="856"/>
      <c r="QUT219" s="856"/>
      <c r="QUU219" s="856"/>
      <c r="QUV219" s="856"/>
      <c r="QUW219" s="856"/>
      <c r="QUX219" s="856"/>
      <c r="QUY219" s="856"/>
      <c r="QUZ219" s="856"/>
      <c r="QVA219" s="856"/>
      <c r="QVB219" s="856"/>
      <c r="QVC219" s="856"/>
      <c r="QVD219" s="856"/>
      <c r="QVE219" s="856"/>
      <c r="QVF219" s="856"/>
      <c r="QVG219" s="856"/>
      <c r="QVH219" s="856"/>
      <c r="QVI219" s="856"/>
      <c r="QVJ219" s="856"/>
      <c r="QVK219" s="856"/>
      <c r="QVL219" s="856"/>
      <c r="QVM219" s="856"/>
      <c r="QVN219" s="856"/>
      <c r="QVO219" s="856"/>
      <c r="QVP219" s="856"/>
      <c r="QVQ219" s="856"/>
      <c r="QVR219" s="856"/>
      <c r="QVS219" s="856"/>
      <c r="QVT219" s="856"/>
      <c r="QVU219" s="856"/>
      <c r="QVV219" s="856"/>
      <c r="QVW219" s="856"/>
      <c r="QVX219" s="856"/>
      <c r="QVY219" s="856"/>
      <c r="QVZ219" s="856"/>
      <c r="QWA219" s="856"/>
      <c r="QWB219" s="856"/>
      <c r="QWC219" s="856"/>
      <c r="QWD219" s="856"/>
      <c r="QWE219" s="856"/>
      <c r="QWF219" s="856"/>
      <c r="QWG219" s="856"/>
      <c r="QWH219" s="856"/>
      <c r="QWI219" s="856"/>
      <c r="QWJ219" s="856"/>
      <c r="QWK219" s="856"/>
      <c r="QWL219" s="856"/>
      <c r="QWM219" s="856"/>
      <c r="QWN219" s="856"/>
      <c r="QWO219" s="856"/>
      <c r="QWP219" s="856"/>
      <c r="QWQ219" s="856"/>
      <c r="QWR219" s="856"/>
      <c r="QWS219" s="856"/>
      <c r="QWT219" s="856"/>
      <c r="QWU219" s="856"/>
      <c r="QWV219" s="856"/>
      <c r="QWW219" s="856"/>
      <c r="QWX219" s="856"/>
      <c r="QWY219" s="856"/>
      <c r="QWZ219" s="856"/>
      <c r="QXA219" s="856"/>
      <c r="QXB219" s="856"/>
      <c r="QXC219" s="856"/>
      <c r="QXD219" s="856"/>
      <c r="QXE219" s="856"/>
      <c r="QXF219" s="856"/>
      <c r="QXG219" s="856"/>
      <c r="QXH219" s="856"/>
      <c r="QXI219" s="856"/>
      <c r="QXJ219" s="856"/>
      <c r="QXK219" s="856"/>
      <c r="QXL219" s="856"/>
      <c r="QXM219" s="856"/>
      <c r="QXN219" s="856"/>
      <c r="QXO219" s="856"/>
      <c r="QXP219" s="856"/>
      <c r="QXQ219" s="856"/>
      <c r="QXR219" s="856"/>
      <c r="QXS219" s="856"/>
      <c r="QXT219" s="856"/>
      <c r="QXU219" s="856"/>
      <c r="QXV219" s="856"/>
      <c r="QXW219" s="856"/>
      <c r="QXX219" s="856"/>
      <c r="QXY219" s="856"/>
      <c r="QXZ219" s="856"/>
      <c r="QYA219" s="856"/>
      <c r="QYB219" s="856"/>
      <c r="QYC219" s="856"/>
      <c r="QYD219" s="856"/>
      <c r="QYE219" s="856"/>
      <c r="QYF219" s="856"/>
      <c r="QYG219" s="856"/>
      <c r="QYH219" s="856"/>
      <c r="QYI219" s="856"/>
      <c r="QYJ219" s="856"/>
      <c r="QYK219" s="856"/>
      <c r="QYL219" s="856"/>
      <c r="QYM219" s="856"/>
      <c r="QYN219" s="856"/>
      <c r="QYO219" s="856"/>
      <c r="QYP219" s="856"/>
      <c r="QYQ219" s="856"/>
      <c r="QYR219" s="856"/>
      <c r="QYS219" s="856"/>
      <c r="QYT219" s="856"/>
      <c r="QYU219" s="856"/>
      <c r="QYV219" s="856"/>
      <c r="QYW219" s="856"/>
      <c r="QYX219" s="856"/>
      <c r="QYY219" s="856"/>
      <c r="QYZ219" s="856"/>
      <c r="QZA219" s="856"/>
      <c r="QZB219" s="856"/>
      <c r="QZC219" s="856"/>
      <c r="QZD219" s="856"/>
      <c r="QZE219" s="856"/>
      <c r="QZF219" s="856"/>
      <c r="QZG219" s="856"/>
      <c r="QZH219" s="856"/>
      <c r="QZI219" s="856"/>
      <c r="QZJ219" s="856"/>
      <c r="QZK219" s="856"/>
      <c r="QZL219" s="856"/>
      <c r="QZM219" s="856"/>
      <c r="QZN219" s="856"/>
      <c r="QZO219" s="856"/>
      <c r="QZP219" s="856"/>
      <c r="QZQ219" s="856"/>
      <c r="QZR219" s="856"/>
      <c r="QZS219" s="856"/>
      <c r="QZT219" s="856"/>
      <c r="QZU219" s="856"/>
      <c r="QZV219" s="856"/>
      <c r="QZW219" s="856"/>
      <c r="QZX219" s="856"/>
      <c r="QZY219" s="856"/>
      <c r="QZZ219" s="856"/>
      <c r="RAA219" s="856"/>
      <c r="RAB219" s="856"/>
      <c r="RAC219" s="856"/>
      <c r="RAD219" s="856"/>
      <c r="RAE219" s="856"/>
      <c r="RAF219" s="856"/>
      <c r="RAG219" s="856"/>
      <c r="RAH219" s="856"/>
      <c r="RAI219" s="856"/>
      <c r="RAJ219" s="856"/>
      <c r="RAK219" s="856"/>
      <c r="RAL219" s="856"/>
      <c r="RAM219" s="856"/>
      <c r="RAN219" s="856"/>
      <c r="RAO219" s="856"/>
      <c r="RAP219" s="856"/>
      <c r="RAQ219" s="856"/>
      <c r="RAR219" s="856"/>
      <c r="RAS219" s="856"/>
      <c r="RAT219" s="856"/>
      <c r="RAU219" s="856"/>
      <c r="RAV219" s="856"/>
      <c r="RAW219" s="856"/>
      <c r="RAX219" s="856"/>
      <c r="RAY219" s="856"/>
      <c r="RAZ219" s="856"/>
      <c r="RBA219" s="856"/>
      <c r="RBB219" s="856"/>
      <c r="RBC219" s="856"/>
      <c r="RBD219" s="856"/>
      <c r="RBE219" s="856"/>
      <c r="RBF219" s="856"/>
      <c r="RBG219" s="856"/>
      <c r="RBH219" s="856"/>
      <c r="RBI219" s="856"/>
      <c r="RBJ219" s="856"/>
      <c r="RBK219" s="856"/>
      <c r="RBL219" s="856"/>
      <c r="RBM219" s="856"/>
      <c r="RBN219" s="856"/>
      <c r="RBO219" s="856"/>
      <c r="RBP219" s="856"/>
      <c r="RBQ219" s="856"/>
      <c r="RBR219" s="856"/>
      <c r="RBS219" s="856"/>
      <c r="RBT219" s="856"/>
      <c r="RBU219" s="856"/>
      <c r="RBV219" s="856"/>
      <c r="RBW219" s="856"/>
      <c r="RBX219" s="856"/>
      <c r="RBY219" s="856"/>
      <c r="RBZ219" s="856"/>
      <c r="RCA219" s="856"/>
      <c r="RCB219" s="856"/>
      <c r="RCC219" s="856"/>
      <c r="RCD219" s="856"/>
      <c r="RCE219" s="856"/>
      <c r="RCF219" s="856"/>
      <c r="RCG219" s="856"/>
      <c r="RCH219" s="856"/>
      <c r="RCI219" s="856"/>
      <c r="RCJ219" s="856"/>
      <c r="RCK219" s="856"/>
      <c r="RCL219" s="856"/>
      <c r="RCM219" s="856"/>
      <c r="RCN219" s="856"/>
      <c r="RCO219" s="856"/>
      <c r="RCP219" s="856"/>
      <c r="RCQ219" s="856"/>
      <c r="RCR219" s="856"/>
      <c r="RCS219" s="856"/>
      <c r="RCT219" s="856"/>
      <c r="RCU219" s="856"/>
      <c r="RCV219" s="856"/>
      <c r="RCW219" s="856"/>
      <c r="RCX219" s="856"/>
      <c r="RCY219" s="856"/>
      <c r="RCZ219" s="856"/>
      <c r="RDA219" s="856"/>
      <c r="RDB219" s="856"/>
      <c r="RDC219" s="856"/>
      <c r="RDD219" s="856"/>
      <c r="RDE219" s="856"/>
      <c r="RDF219" s="856"/>
      <c r="RDG219" s="856"/>
      <c r="RDH219" s="856"/>
      <c r="RDI219" s="856"/>
      <c r="RDJ219" s="856"/>
      <c r="RDK219" s="856"/>
      <c r="RDL219" s="856"/>
      <c r="RDM219" s="856"/>
      <c r="RDN219" s="856"/>
      <c r="RDO219" s="856"/>
      <c r="RDP219" s="856"/>
      <c r="RDQ219" s="856"/>
      <c r="RDR219" s="856"/>
      <c r="RDS219" s="856"/>
      <c r="RDT219" s="856"/>
      <c r="RDU219" s="856"/>
      <c r="RDV219" s="856"/>
      <c r="RDW219" s="856"/>
      <c r="RDX219" s="856"/>
      <c r="RDY219" s="856"/>
      <c r="RDZ219" s="856"/>
      <c r="REA219" s="856"/>
      <c r="REB219" s="856"/>
      <c r="REC219" s="856"/>
      <c r="RED219" s="856"/>
      <c r="REE219" s="856"/>
      <c r="REF219" s="856"/>
      <c r="REG219" s="856"/>
      <c r="REH219" s="856"/>
      <c r="REI219" s="856"/>
      <c r="REJ219" s="856"/>
      <c r="REK219" s="856"/>
      <c r="REL219" s="856"/>
      <c r="REM219" s="856"/>
      <c r="REN219" s="856"/>
      <c r="REO219" s="856"/>
      <c r="REP219" s="856"/>
      <c r="REQ219" s="856"/>
      <c r="RER219" s="856"/>
      <c r="RES219" s="856"/>
      <c r="RET219" s="856"/>
      <c r="REU219" s="856"/>
      <c r="REV219" s="856"/>
      <c r="REW219" s="856"/>
      <c r="REX219" s="856"/>
      <c r="REY219" s="856"/>
      <c r="REZ219" s="856"/>
      <c r="RFA219" s="856"/>
      <c r="RFB219" s="856"/>
      <c r="RFC219" s="856"/>
      <c r="RFD219" s="856"/>
      <c r="RFE219" s="856"/>
      <c r="RFF219" s="856"/>
      <c r="RFG219" s="856"/>
      <c r="RFH219" s="856"/>
      <c r="RFI219" s="856"/>
      <c r="RFJ219" s="856"/>
      <c r="RFK219" s="856"/>
      <c r="RFL219" s="856"/>
      <c r="RFM219" s="856"/>
      <c r="RFN219" s="856"/>
      <c r="RFO219" s="856"/>
      <c r="RFP219" s="856"/>
      <c r="RFQ219" s="856"/>
      <c r="RFR219" s="856"/>
      <c r="RFS219" s="856"/>
      <c r="RFT219" s="856"/>
      <c r="RFU219" s="856"/>
      <c r="RFV219" s="856"/>
      <c r="RFW219" s="856"/>
      <c r="RFX219" s="856"/>
      <c r="RFY219" s="856"/>
      <c r="RFZ219" s="856"/>
      <c r="RGA219" s="856"/>
      <c r="RGB219" s="856"/>
      <c r="RGC219" s="856"/>
      <c r="RGD219" s="856"/>
      <c r="RGE219" s="856"/>
      <c r="RGF219" s="856"/>
      <c r="RGG219" s="856"/>
      <c r="RGH219" s="856"/>
      <c r="RGI219" s="856"/>
      <c r="RGJ219" s="856"/>
      <c r="RGK219" s="856"/>
      <c r="RGL219" s="856"/>
      <c r="RGM219" s="856"/>
      <c r="RGN219" s="856"/>
      <c r="RGO219" s="856"/>
      <c r="RGP219" s="856"/>
      <c r="RGQ219" s="856"/>
      <c r="RGR219" s="856"/>
      <c r="RGS219" s="856"/>
      <c r="RGT219" s="856"/>
      <c r="RGU219" s="856"/>
      <c r="RGV219" s="856"/>
      <c r="RGW219" s="856"/>
      <c r="RGX219" s="856"/>
      <c r="RGY219" s="856"/>
      <c r="RGZ219" s="856"/>
      <c r="RHA219" s="856"/>
      <c r="RHB219" s="856"/>
      <c r="RHC219" s="856"/>
      <c r="RHD219" s="856"/>
      <c r="RHE219" s="856"/>
      <c r="RHF219" s="856"/>
      <c r="RHG219" s="856"/>
      <c r="RHH219" s="856"/>
      <c r="RHI219" s="856"/>
      <c r="RHJ219" s="856"/>
      <c r="RHK219" s="856"/>
      <c r="RHL219" s="856"/>
      <c r="RHM219" s="856"/>
      <c r="RHN219" s="856"/>
      <c r="RHO219" s="856"/>
      <c r="RHP219" s="856"/>
      <c r="RHQ219" s="856"/>
      <c r="RHR219" s="856"/>
      <c r="RHS219" s="856"/>
      <c r="RHT219" s="856"/>
      <c r="RHU219" s="856"/>
      <c r="RHV219" s="856"/>
      <c r="RHW219" s="856"/>
      <c r="RHX219" s="856"/>
      <c r="RHY219" s="856"/>
      <c r="RHZ219" s="856"/>
      <c r="RIA219" s="856"/>
      <c r="RIB219" s="856"/>
      <c r="RIC219" s="856"/>
      <c r="RID219" s="856"/>
      <c r="RIE219" s="856"/>
      <c r="RIF219" s="856"/>
      <c r="RIG219" s="856"/>
      <c r="RIH219" s="856"/>
      <c r="RII219" s="856"/>
      <c r="RIJ219" s="856"/>
      <c r="RIK219" s="856"/>
      <c r="RIL219" s="856"/>
      <c r="RIM219" s="856"/>
      <c r="RIN219" s="856"/>
      <c r="RIO219" s="856"/>
      <c r="RIP219" s="856"/>
      <c r="RIQ219" s="856"/>
      <c r="RIR219" s="856"/>
      <c r="RIS219" s="856"/>
      <c r="RIT219" s="856"/>
      <c r="RIU219" s="856"/>
      <c r="RIV219" s="856"/>
      <c r="RIW219" s="856"/>
      <c r="RIX219" s="856"/>
      <c r="RIY219" s="856"/>
      <c r="RIZ219" s="856"/>
      <c r="RJA219" s="856"/>
      <c r="RJB219" s="856"/>
      <c r="RJC219" s="856"/>
      <c r="RJD219" s="856"/>
      <c r="RJE219" s="856"/>
      <c r="RJF219" s="856"/>
      <c r="RJG219" s="856"/>
      <c r="RJH219" s="856"/>
      <c r="RJI219" s="856"/>
      <c r="RJJ219" s="856"/>
      <c r="RJK219" s="856"/>
      <c r="RJL219" s="856"/>
      <c r="RJM219" s="856"/>
      <c r="RJN219" s="856"/>
      <c r="RJO219" s="856"/>
      <c r="RJP219" s="856"/>
      <c r="RJQ219" s="856"/>
      <c r="RJR219" s="856"/>
      <c r="RJS219" s="856"/>
      <c r="RJT219" s="856"/>
      <c r="RJU219" s="856"/>
      <c r="RJV219" s="856"/>
      <c r="RJW219" s="856"/>
      <c r="RJX219" s="856"/>
      <c r="RJY219" s="856"/>
      <c r="RJZ219" s="856"/>
      <c r="RKA219" s="856"/>
      <c r="RKB219" s="856"/>
      <c r="RKC219" s="856"/>
      <c r="RKD219" s="856"/>
      <c r="RKE219" s="856"/>
      <c r="RKF219" s="856"/>
      <c r="RKG219" s="856"/>
      <c r="RKH219" s="856"/>
      <c r="RKI219" s="856"/>
      <c r="RKJ219" s="856"/>
      <c r="RKK219" s="856"/>
      <c r="RKL219" s="856"/>
      <c r="RKM219" s="856"/>
      <c r="RKN219" s="856"/>
      <c r="RKO219" s="856"/>
      <c r="RKP219" s="856"/>
      <c r="RKQ219" s="856"/>
      <c r="RKR219" s="856"/>
      <c r="RKS219" s="856"/>
      <c r="RKT219" s="856"/>
      <c r="RKU219" s="856"/>
      <c r="RKV219" s="856"/>
      <c r="RKW219" s="856"/>
      <c r="RKX219" s="856"/>
      <c r="RKY219" s="856"/>
      <c r="RKZ219" s="856"/>
      <c r="RLA219" s="856"/>
      <c r="RLB219" s="856"/>
      <c r="RLC219" s="856"/>
      <c r="RLD219" s="856"/>
      <c r="RLE219" s="856"/>
      <c r="RLF219" s="856"/>
      <c r="RLG219" s="856"/>
      <c r="RLH219" s="856"/>
      <c r="RLI219" s="856"/>
      <c r="RLJ219" s="856"/>
      <c r="RLK219" s="856"/>
      <c r="RLL219" s="856"/>
      <c r="RLM219" s="856"/>
      <c r="RLN219" s="856"/>
      <c r="RLO219" s="856"/>
      <c r="RLP219" s="856"/>
      <c r="RLQ219" s="856"/>
      <c r="RLR219" s="856"/>
      <c r="RLS219" s="856"/>
      <c r="RLT219" s="856"/>
      <c r="RLU219" s="856"/>
      <c r="RLV219" s="856"/>
      <c r="RLW219" s="856"/>
      <c r="RLX219" s="856"/>
      <c r="RLY219" s="856"/>
      <c r="RLZ219" s="856"/>
      <c r="RMA219" s="856"/>
      <c r="RMB219" s="856"/>
      <c r="RMC219" s="856"/>
      <c r="RMD219" s="856"/>
      <c r="RME219" s="856"/>
      <c r="RMF219" s="856"/>
      <c r="RMG219" s="856"/>
      <c r="RMH219" s="856"/>
      <c r="RMI219" s="856"/>
      <c r="RMJ219" s="856"/>
      <c r="RMK219" s="856"/>
      <c r="RML219" s="856"/>
      <c r="RMM219" s="856"/>
      <c r="RMN219" s="856"/>
      <c r="RMO219" s="856"/>
      <c r="RMP219" s="856"/>
      <c r="RMQ219" s="856"/>
      <c r="RMR219" s="856"/>
      <c r="RMS219" s="856"/>
      <c r="RMT219" s="856"/>
      <c r="RMU219" s="856"/>
      <c r="RMV219" s="856"/>
      <c r="RMW219" s="856"/>
      <c r="RMX219" s="856"/>
      <c r="RMY219" s="856"/>
      <c r="RMZ219" s="856"/>
      <c r="RNA219" s="856"/>
      <c r="RNB219" s="856"/>
      <c r="RNC219" s="856"/>
      <c r="RND219" s="856"/>
      <c r="RNE219" s="856"/>
      <c r="RNF219" s="856"/>
      <c r="RNG219" s="856"/>
      <c r="RNH219" s="856"/>
      <c r="RNI219" s="856"/>
      <c r="RNJ219" s="856"/>
      <c r="RNK219" s="856"/>
      <c r="RNL219" s="856"/>
      <c r="RNM219" s="856"/>
      <c r="RNN219" s="856"/>
      <c r="RNO219" s="856"/>
      <c r="RNP219" s="856"/>
      <c r="RNQ219" s="856"/>
      <c r="RNR219" s="856"/>
      <c r="RNS219" s="856"/>
      <c r="RNT219" s="856"/>
      <c r="RNU219" s="856"/>
      <c r="RNV219" s="856"/>
      <c r="RNW219" s="856"/>
      <c r="RNX219" s="856"/>
      <c r="RNY219" s="856"/>
      <c r="RNZ219" s="856"/>
      <c r="ROA219" s="856"/>
      <c r="ROB219" s="856"/>
      <c r="ROC219" s="856"/>
      <c r="ROD219" s="856"/>
      <c r="ROE219" s="856"/>
      <c r="ROF219" s="856"/>
      <c r="ROG219" s="856"/>
      <c r="ROH219" s="856"/>
      <c r="ROI219" s="856"/>
      <c r="ROJ219" s="856"/>
      <c r="ROK219" s="856"/>
      <c r="ROL219" s="856"/>
      <c r="ROM219" s="856"/>
      <c r="RON219" s="856"/>
      <c r="ROO219" s="856"/>
      <c r="ROP219" s="856"/>
      <c r="ROQ219" s="856"/>
      <c r="ROR219" s="856"/>
      <c r="ROS219" s="856"/>
      <c r="ROT219" s="856"/>
      <c r="ROU219" s="856"/>
      <c r="ROV219" s="856"/>
      <c r="ROW219" s="856"/>
      <c r="ROX219" s="856"/>
      <c r="ROY219" s="856"/>
      <c r="ROZ219" s="856"/>
      <c r="RPA219" s="856"/>
      <c r="RPB219" s="856"/>
      <c r="RPC219" s="856"/>
      <c r="RPD219" s="856"/>
      <c r="RPE219" s="856"/>
      <c r="RPF219" s="856"/>
      <c r="RPG219" s="856"/>
      <c r="RPH219" s="856"/>
      <c r="RPI219" s="856"/>
      <c r="RPJ219" s="856"/>
      <c r="RPK219" s="856"/>
      <c r="RPL219" s="856"/>
      <c r="RPM219" s="856"/>
      <c r="RPN219" s="856"/>
      <c r="RPO219" s="856"/>
      <c r="RPP219" s="856"/>
      <c r="RPQ219" s="856"/>
      <c r="RPR219" s="856"/>
      <c r="RPS219" s="856"/>
      <c r="RPT219" s="856"/>
      <c r="RPU219" s="856"/>
      <c r="RPV219" s="856"/>
      <c r="RPW219" s="856"/>
      <c r="RPX219" s="856"/>
      <c r="RPY219" s="856"/>
      <c r="RPZ219" s="856"/>
      <c r="RQA219" s="856"/>
      <c r="RQB219" s="856"/>
      <c r="RQC219" s="856"/>
      <c r="RQD219" s="856"/>
      <c r="RQE219" s="856"/>
      <c r="RQF219" s="856"/>
      <c r="RQG219" s="856"/>
      <c r="RQH219" s="856"/>
      <c r="RQI219" s="856"/>
      <c r="RQJ219" s="856"/>
      <c r="RQK219" s="856"/>
      <c r="RQL219" s="856"/>
      <c r="RQM219" s="856"/>
      <c r="RQN219" s="856"/>
      <c r="RQO219" s="856"/>
      <c r="RQP219" s="856"/>
      <c r="RQQ219" s="856"/>
      <c r="RQR219" s="856"/>
      <c r="RQS219" s="856"/>
      <c r="RQT219" s="856"/>
      <c r="RQU219" s="856"/>
      <c r="RQV219" s="856"/>
      <c r="RQW219" s="856"/>
      <c r="RQX219" s="856"/>
      <c r="RQY219" s="856"/>
      <c r="RQZ219" s="856"/>
      <c r="RRA219" s="856"/>
      <c r="RRB219" s="856"/>
      <c r="RRC219" s="856"/>
      <c r="RRD219" s="856"/>
      <c r="RRE219" s="856"/>
      <c r="RRF219" s="856"/>
      <c r="RRG219" s="856"/>
      <c r="RRH219" s="856"/>
      <c r="RRI219" s="856"/>
      <c r="RRJ219" s="856"/>
      <c r="RRK219" s="856"/>
      <c r="RRL219" s="856"/>
      <c r="RRM219" s="856"/>
      <c r="RRN219" s="856"/>
      <c r="RRO219" s="856"/>
      <c r="RRP219" s="856"/>
      <c r="RRQ219" s="856"/>
      <c r="RRR219" s="856"/>
      <c r="RRS219" s="856"/>
      <c r="RRT219" s="856"/>
      <c r="RRU219" s="856"/>
      <c r="RRV219" s="856"/>
      <c r="RRW219" s="856"/>
      <c r="RRX219" s="856"/>
      <c r="RRY219" s="856"/>
      <c r="RRZ219" s="856"/>
      <c r="RSA219" s="856"/>
      <c r="RSB219" s="856"/>
      <c r="RSC219" s="856"/>
      <c r="RSD219" s="856"/>
      <c r="RSE219" s="856"/>
      <c r="RSF219" s="856"/>
      <c r="RSG219" s="856"/>
      <c r="RSH219" s="856"/>
      <c r="RSI219" s="856"/>
      <c r="RSJ219" s="856"/>
      <c r="RSK219" s="856"/>
      <c r="RSL219" s="856"/>
      <c r="RSM219" s="856"/>
      <c r="RSN219" s="856"/>
      <c r="RSO219" s="856"/>
      <c r="RSP219" s="856"/>
      <c r="RSQ219" s="856"/>
      <c r="RSR219" s="856"/>
      <c r="RSS219" s="856"/>
      <c r="RST219" s="856"/>
      <c r="RSU219" s="856"/>
      <c r="RSV219" s="856"/>
      <c r="RSW219" s="856"/>
      <c r="RSX219" s="856"/>
      <c r="RSY219" s="856"/>
      <c r="RSZ219" s="856"/>
      <c r="RTA219" s="856"/>
      <c r="RTB219" s="856"/>
      <c r="RTC219" s="856"/>
      <c r="RTD219" s="856"/>
      <c r="RTE219" s="856"/>
      <c r="RTF219" s="856"/>
      <c r="RTG219" s="856"/>
      <c r="RTH219" s="856"/>
      <c r="RTI219" s="856"/>
      <c r="RTJ219" s="856"/>
      <c r="RTK219" s="856"/>
      <c r="RTL219" s="856"/>
      <c r="RTM219" s="856"/>
      <c r="RTN219" s="856"/>
      <c r="RTO219" s="856"/>
      <c r="RTP219" s="856"/>
      <c r="RTQ219" s="856"/>
      <c r="RTR219" s="856"/>
      <c r="RTS219" s="856"/>
      <c r="RTT219" s="856"/>
      <c r="RTU219" s="856"/>
      <c r="RTV219" s="856"/>
      <c r="RTW219" s="856"/>
      <c r="RTX219" s="856"/>
      <c r="RTY219" s="856"/>
      <c r="RTZ219" s="856"/>
      <c r="RUA219" s="856"/>
      <c r="RUB219" s="856"/>
      <c r="RUC219" s="856"/>
      <c r="RUD219" s="856"/>
      <c r="RUE219" s="856"/>
      <c r="RUF219" s="856"/>
      <c r="RUG219" s="856"/>
      <c r="RUH219" s="856"/>
      <c r="RUI219" s="856"/>
      <c r="RUJ219" s="856"/>
      <c r="RUK219" s="856"/>
      <c r="RUL219" s="856"/>
      <c r="RUM219" s="856"/>
      <c r="RUN219" s="856"/>
      <c r="RUO219" s="856"/>
      <c r="RUP219" s="856"/>
      <c r="RUQ219" s="856"/>
      <c r="RUR219" s="856"/>
      <c r="RUS219" s="856"/>
      <c r="RUT219" s="856"/>
      <c r="RUU219" s="856"/>
      <c r="RUV219" s="856"/>
      <c r="RUW219" s="856"/>
      <c r="RUX219" s="856"/>
      <c r="RUY219" s="856"/>
      <c r="RUZ219" s="856"/>
      <c r="RVA219" s="856"/>
      <c r="RVB219" s="856"/>
      <c r="RVC219" s="856"/>
      <c r="RVD219" s="856"/>
      <c r="RVE219" s="856"/>
      <c r="RVF219" s="856"/>
      <c r="RVG219" s="856"/>
      <c r="RVH219" s="856"/>
      <c r="RVI219" s="856"/>
      <c r="RVJ219" s="856"/>
      <c r="RVK219" s="856"/>
      <c r="RVL219" s="856"/>
      <c r="RVM219" s="856"/>
      <c r="RVN219" s="856"/>
      <c r="RVO219" s="856"/>
      <c r="RVP219" s="856"/>
      <c r="RVQ219" s="856"/>
      <c r="RVR219" s="856"/>
      <c r="RVS219" s="856"/>
      <c r="RVT219" s="856"/>
      <c r="RVU219" s="856"/>
      <c r="RVV219" s="856"/>
      <c r="RVW219" s="856"/>
      <c r="RVX219" s="856"/>
      <c r="RVY219" s="856"/>
      <c r="RVZ219" s="856"/>
      <c r="RWA219" s="856"/>
      <c r="RWB219" s="856"/>
      <c r="RWC219" s="856"/>
      <c r="RWD219" s="856"/>
      <c r="RWE219" s="856"/>
      <c r="RWF219" s="856"/>
      <c r="RWG219" s="856"/>
      <c r="RWH219" s="856"/>
      <c r="RWI219" s="856"/>
      <c r="RWJ219" s="856"/>
      <c r="RWK219" s="856"/>
      <c r="RWL219" s="856"/>
      <c r="RWM219" s="856"/>
      <c r="RWN219" s="856"/>
      <c r="RWO219" s="856"/>
      <c r="RWP219" s="856"/>
      <c r="RWQ219" s="856"/>
      <c r="RWR219" s="856"/>
      <c r="RWS219" s="856"/>
      <c r="RWT219" s="856"/>
      <c r="RWU219" s="856"/>
      <c r="RWV219" s="856"/>
      <c r="RWW219" s="856"/>
      <c r="RWX219" s="856"/>
      <c r="RWY219" s="856"/>
      <c r="RWZ219" s="856"/>
      <c r="RXA219" s="856"/>
      <c r="RXB219" s="856"/>
      <c r="RXC219" s="856"/>
      <c r="RXD219" s="856"/>
      <c r="RXE219" s="856"/>
      <c r="RXF219" s="856"/>
      <c r="RXG219" s="856"/>
      <c r="RXH219" s="856"/>
      <c r="RXI219" s="856"/>
      <c r="RXJ219" s="856"/>
      <c r="RXK219" s="856"/>
      <c r="RXL219" s="856"/>
      <c r="RXM219" s="856"/>
      <c r="RXN219" s="856"/>
      <c r="RXO219" s="856"/>
      <c r="RXP219" s="856"/>
      <c r="RXQ219" s="856"/>
      <c r="RXR219" s="856"/>
      <c r="RXS219" s="856"/>
      <c r="RXT219" s="856"/>
      <c r="RXU219" s="856"/>
      <c r="RXV219" s="856"/>
      <c r="RXW219" s="856"/>
      <c r="RXX219" s="856"/>
      <c r="RXY219" s="856"/>
      <c r="RXZ219" s="856"/>
      <c r="RYA219" s="856"/>
      <c r="RYB219" s="856"/>
      <c r="RYC219" s="856"/>
      <c r="RYD219" s="856"/>
      <c r="RYE219" s="856"/>
      <c r="RYF219" s="856"/>
      <c r="RYG219" s="856"/>
      <c r="RYH219" s="856"/>
      <c r="RYI219" s="856"/>
      <c r="RYJ219" s="856"/>
      <c r="RYK219" s="856"/>
      <c r="RYL219" s="856"/>
      <c r="RYM219" s="856"/>
      <c r="RYN219" s="856"/>
      <c r="RYO219" s="856"/>
      <c r="RYP219" s="856"/>
      <c r="RYQ219" s="856"/>
      <c r="RYR219" s="856"/>
      <c r="RYS219" s="856"/>
      <c r="RYT219" s="856"/>
      <c r="RYU219" s="856"/>
      <c r="RYV219" s="856"/>
      <c r="RYW219" s="856"/>
      <c r="RYX219" s="856"/>
      <c r="RYY219" s="856"/>
      <c r="RYZ219" s="856"/>
      <c r="RZA219" s="856"/>
      <c r="RZB219" s="856"/>
      <c r="RZC219" s="856"/>
      <c r="RZD219" s="856"/>
      <c r="RZE219" s="856"/>
      <c r="RZF219" s="856"/>
      <c r="RZG219" s="856"/>
      <c r="RZH219" s="856"/>
      <c r="RZI219" s="856"/>
      <c r="RZJ219" s="856"/>
      <c r="RZK219" s="856"/>
      <c r="RZL219" s="856"/>
      <c r="RZM219" s="856"/>
      <c r="RZN219" s="856"/>
      <c r="RZO219" s="856"/>
      <c r="RZP219" s="856"/>
      <c r="RZQ219" s="856"/>
      <c r="RZR219" s="856"/>
      <c r="RZS219" s="856"/>
      <c r="RZT219" s="856"/>
      <c r="RZU219" s="856"/>
      <c r="RZV219" s="856"/>
      <c r="RZW219" s="856"/>
      <c r="RZX219" s="856"/>
      <c r="RZY219" s="856"/>
      <c r="RZZ219" s="856"/>
      <c r="SAA219" s="856"/>
      <c r="SAB219" s="856"/>
      <c r="SAC219" s="856"/>
      <c r="SAD219" s="856"/>
      <c r="SAE219" s="856"/>
      <c r="SAF219" s="856"/>
      <c r="SAG219" s="856"/>
      <c r="SAH219" s="856"/>
      <c r="SAI219" s="856"/>
      <c r="SAJ219" s="856"/>
      <c r="SAK219" s="856"/>
      <c r="SAL219" s="856"/>
      <c r="SAM219" s="856"/>
      <c r="SAN219" s="856"/>
      <c r="SAO219" s="856"/>
      <c r="SAP219" s="856"/>
      <c r="SAQ219" s="856"/>
      <c r="SAR219" s="856"/>
      <c r="SAS219" s="856"/>
      <c r="SAT219" s="856"/>
      <c r="SAU219" s="856"/>
      <c r="SAV219" s="856"/>
      <c r="SAW219" s="856"/>
      <c r="SAX219" s="856"/>
      <c r="SAY219" s="856"/>
      <c r="SAZ219" s="856"/>
      <c r="SBA219" s="856"/>
      <c r="SBB219" s="856"/>
      <c r="SBC219" s="856"/>
      <c r="SBD219" s="856"/>
      <c r="SBE219" s="856"/>
      <c r="SBF219" s="856"/>
      <c r="SBG219" s="856"/>
      <c r="SBH219" s="856"/>
      <c r="SBI219" s="856"/>
      <c r="SBJ219" s="856"/>
      <c r="SBK219" s="856"/>
      <c r="SBL219" s="856"/>
      <c r="SBM219" s="856"/>
      <c r="SBN219" s="856"/>
      <c r="SBO219" s="856"/>
      <c r="SBP219" s="856"/>
      <c r="SBQ219" s="856"/>
      <c r="SBR219" s="856"/>
      <c r="SBS219" s="856"/>
      <c r="SBT219" s="856"/>
      <c r="SBU219" s="856"/>
      <c r="SBV219" s="856"/>
      <c r="SBW219" s="856"/>
      <c r="SBX219" s="856"/>
      <c r="SBY219" s="856"/>
      <c r="SBZ219" s="856"/>
      <c r="SCA219" s="856"/>
      <c r="SCB219" s="856"/>
      <c r="SCC219" s="856"/>
      <c r="SCD219" s="856"/>
      <c r="SCE219" s="856"/>
      <c r="SCF219" s="856"/>
      <c r="SCG219" s="856"/>
      <c r="SCH219" s="856"/>
      <c r="SCI219" s="856"/>
      <c r="SCJ219" s="856"/>
      <c r="SCK219" s="856"/>
      <c r="SCL219" s="856"/>
      <c r="SCM219" s="856"/>
      <c r="SCN219" s="856"/>
      <c r="SCO219" s="856"/>
      <c r="SCP219" s="856"/>
      <c r="SCQ219" s="856"/>
      <c r="SCR219" s="856"/>
      <c r="SCS219" s="856"/>
      <c r="SCT219" s="856"/>
      <c r="SCU219" s="856"/>
      <c r="SCV219" s="856"/>
      <c r="SCW219" s="856"/>
      <c r="SCX219" s="856"/>
      <c r="SCY219" s="856"/>
      <c r="SCZ219" s="856"/>
      <c r="SDA219" s="856"/>
      <c r="SDB219" s="856"/>
      <c r="SDC219" s="856"/>
      <c r="SDD219" s="856"/>
      <c r="SDE219" s="856"/>
      <c r="SDF219" s="856"/>
      <c r="SDG219" s="856"/>
      <c r="SDH219" s="856"/>
      <c r="SDI219" s="856"/>
      <c r="SDJ219" s="856"/>
      <c r="SDK219" s="856"/>
      <c r="SDL219" s="856"/>
      <c r="SDM219" s="856"/>
      <c r="SDN219" s="856"/>
      <c r="SDO219" s="856"/>
      <c r="SDP219" s="856"/>
      <c r="SDQ219" s="856"/>
      <c r="SDR219" s="856"/>
      <c r="SDS219" s="856"/>
      <c r="SDT219" s="856"/>
      <c r="SDU219" s="856"/>
      <c r="SDV219" s="856"/>
      <c r="SDW219" s="856"/>
      <c r="SDX219" s="856"/>
      <c r="SDY219" s="856"/>
      <c r="SDZ219" s="856"/>
      <c r="SEA219" s="856"/>
      <c r="SEB219" s="856"/>
      <c r="SEC219" s="856"/>
      <c r="SED219" s="856"/>
      <c r="SEE219" s="856"/>
      <c r="SEF219" s="856"/>
      <c r="SEG219" s="856"/>
      <c r="SEH219" s="856"/>
      <c r="SEI219" s="856"/>
      <c r="SEJ219" s="856"/>
      <c r="SEK219" s="856"/>
      <c r="SEL219" s="856"/>
      <c r="SEM219" s="856"/>
      <c r="SEN219" s="856"/>
      <c r="SEO219" s="856"/>
      <c r="SEP219" s="856"/>
      <c r="SEQ219" s="856"/>
      <c r="SER219" s="856"/>
      <c r="SES219" s="856"/>
      <c r="SET219" s="856"/>
      <c r="SEU219" s="856"/>
      <c r="SEV219" s="856"/>
      <c r="SEW219" s="856"/>
      <c r="SEX219" s="856"/>
      <c r="SEY219" s="856"/>
      <c r="SEZ219" s="856"/>
      <c r="SFA219" s="856"/>
      <c r="SFB219" s="856"/>
      <c r="SFC219" s="856"/>
      <c r="SFD219" s="856"/>
      <c r="SFE219" s="856"/>
      <c r="SFF219" s="856"/>
      <c r="SFG219" s="856"/>
      <c r="SFH219" s="856"/>
      <c r="SFI219" s="856"/>
      <c r="SFJ219" s="856"/>
      <c r="SFK219" s="856"/>
      <c r="SFL219" s="856"/>
      <c r="SFM219" s="856"/>
      <c r="SFN219" s="856"/>
      <c r="SFO219" s="856"/>
      <c r="SFP219" s="856"/>
      <c r="SFQ219" s="856"/>
      <c r="SFR219" s="856"/>
      <c r="SFS219" s="856"/>
      <c r="SFT219" s="856"/>
      <c r="SFU219" s="856"/>
      <c r="SFV219" s="856"/>
      <c r="SFW219" s="856"/>
      <c r="SFX219" s="856"/>
      <c r="SFY219" s="856"/>
      <c r="SFZ219" s="856"/>
      <c r="SGA219" s="856"/>
      <c r="SGB219" s="856"/>
      <c r="SGC219" s="856"/>
      <c r="SGD219" s="856"/>
      <c r="SGE219" s="856"/>
      <c r="SGF219" s="856"/>
      <c r="SGG219" s="856"/>
      <c r="SGH219" s="856"/>
      <c r="SGI219" s="856"/>
      <c r="SGJ219" s="856"/>
      <c r="SGK219" s="856"/>
      <c r="SGL219" s="856"/>
      <c r="SGM219" s="856"/>
      <c r="SGN219" s="856"/>
      <c r="SGO219" s="856"/>
      <c r="SGP219" s="856"/>
      <c r="SGQ219" s="856"/>
      <c r="SGR219" s="856"/>
      <c r="SGS219" s="856"/>
      <c r="SGT219" s="856"/>
      <c r="SGU219" s="856"/>
      <c r="SGV219" s="856"/>
      <c r="SGW219" s="856"/>
      <c r="SGX219" s="856"/>
      <c r="SGY219" s="856"/>
      <c r="SGZ219" s="856"/>
      <c r="SHA219" s="856"/>
      <c r="SHB219" s="856"/>
      <c r="SHC219" s="856"/>
      <c r="SHD219" s="856"/>
      <c r="SHE219" s="856"/>
      <c r="SHF219" s="856"/>
      <c r="SHG219" s="856"/>
      <c r="SHH219" s="856"/>
      <c r="SHI219" s="856"/>
      <c r="SHJ219" s="856"/>
      <c r="SHK219" s="856"/>
      <c r="SHL219" s="856"/>
      <c r="SHM219" s="856"/>
      <c r="SHN219" s="856"/>
      <c r="SHO219" s="856"/>
      <c r="SHP219" s="856"/>
      <c r="SHQ219" s="856"/>
      <c r="SHR219" s="856"/>
      <c r="SHS219" s="856"/>
      <c r="SHT219" s="856"/>
      <c r="SHU219" s="856"/>
      <c r="SHV219" s="856"/>
      <c r="SHW219" s="856"/>
      <c r="SHX219" s="856"/>
      <c r="SHY219" s="856"/>
      <c r="SHZ219" s="856"/>
      <c r="SIA219" s="856"/>
      <c r="SIB219" s="856"/>
      <c r="SIC219" s="856"/>
      <c r="SID219" s="856"/>
      <c r="SIE219" s="856"/>
      <c r="SIF219" s="856"/>
      <c r="SIG219" s="856"/>
      <c r="SIH219" s="856"/>
      <c r="SII219" s="856"/>
      <c r="SIJ219" s="856"/>
      <c r="SIK219" s="856"/>
      <c r="SIL219" s="856"/>
      <c r="SIM219" s="856"/>
      <c r="SIN219" s="856"/>
      <c r="SIO219" s="856"/>
      <c r="SIP219" s="856"/>
      <c r="SIQ219" s="856"/>
      <c r="SIR219" s="856"/>
      <c r="SIS219" s="856"/>
      <c r="SIT219" s="856"/>
      <c r="SIU219" s="856"/>
      <c r="SIV219" s="856"/>
      <c r="SIW219" s="856"/>
      <c r="SIX219" s="856"/>
      <c r="SIY219" s="856"/>
      <c r="SIZ219" s="856"/>
      <c r="SJA219" s="856"/>
      <c r="SJB219" s="856"/>
      <c r="SJC219" s="856"/>
      <c r="SJD219" s="856"/>
      <c r="SJE219" s="856"/>
      <c r="SJF219" s="856"/>
      <c r="SJG219" s="856"/>
      <c r="SJH219" s="856"/>
      <c r="SJI219" s="856"/>
      <c r="SJJ219" s="856"/>
      <c r="SJK219" s="856"/>
      <c r="SJL219" s="856"/>
      <c r="SJM219" s="856"/>
      <c r="SJN219" s="856"/>
      <c r="SJO219" s="856"/>
      <c r="SJP219" s="856"/>
      <c r="SJQ219" s="856"/>
      <c r="SJR219" s="856"/>
      <c r="SJS219" s="856"/>
      <c r="SJT219" s="856"/>
      <c r="SJU219" s="856"/>
      <c r="SJV219" s="856"/>
      <c r="SJW219" s="856"/>
      <c r="SJX219" s="856"/>
      <c r="SJY219" s="856"/>
      <c r="SJZ219" s="856"/>
      <c r="SKA219" s="856"/>
      <c r="SKB219" s="856"/>
      <c r="SKC219" s="856"/>
      <c r="SKD219" s="856"/>
      <c r="SKE219" s="856"/>
      <c r="SKF219" s="856"/>
      <c r="SKG219" s="856"/>
      <c r="SKH219" s="856"/>
      <c r="SKI219" s="856"/>
      <c r="SKJ219" s="856"/>
      <c r="SKK219" s="856"/>
      <c r="SKL219" s="856"/>
      <c r="SKM219" s="856"/>
      <c r="SKN219" s="856"/>
      <c r="SKO219" s="856"/>
      <c r="SKP219" s="856"/>
      <c r="SKQ219" s="856"/>
      <c r="SKR219" s="856"/>
      <c r="SKS219" s="856"/>
      <c r="SKT219" s="856"/>
      <c r="SKU219" s="856"/>
      <c r="SKV219" s="856"/>
      <c r="SKW219" s="856"/>
      <c r="SKX219" s="856"/>
      <c r="SKY219" s="856"/>
      <c r="SKZ219" s="856"/>
      <c r="SLA219" s="856"/>
      <c r="SLB219" s="856"/>
      <c r="SLC219" s="856"/>
      <c r="SLD219" s="856"/>
      <c r="SLE219" s="856"/>
      <c r="SLF219" s="856"/>
      <c r="SLG219" s="856"/>
      <c r="SLH219" s="856"/>
      <c r="SLI219" s="856"/>
      <c r="SLJ219" s="856"/>
      <c r="SLK219" s="856"/>
      <c r="SLL219" s="856"/>
      <c r="SLM219" s="856"/>
      <c r="SLN219" s="856"/>
      <c r="SLO219" s="856"/>
      <c r="SLP219" s="856"/>
      <c r="SLQ219" s="856"/>
      <c r="SLR219" s="856"/>
      <c r="SLS219" s="856"/>
      <c r="SLT219" s="856"/>
      <c r="SLU219" s="856"/>
      <c r="SLV219" s="856"/>
      <c r="SLW219" s="856"/>
      <c r="SLX219" s="856"/>
      <c r="SLY219" s="856"/>
      <c r="SLZ219" s="856"/>
      <c r="SMA219" s="856"/>
      <c r="SMB219" s="856"/>
      <c r="SMC219" s="856"/>
      <c r="SMD219" s="856"/>
      <c r="SME219" s="856"/>
      <c r="SMF219" s="856"/>
      <c r="SMG219" s="856"/>
      <c r="SMH219" s="856"/>
      <c r="SMI219" s="856"/>
      <c r="SMJ219" s="856"/>
      <c r="SMK219" s="856"/>
      <c r="SML219" s="856"/>
      <c r="SMM219" s="856"/>
      <c r="SMN219" s="856"/>
      <c r="SMO219" s="856"/>
      <c r="SMP219" s="856"/>
      <c r="SMQ219" s="856"/>
      <c r="SMR219" s="856"/>
      <c r="SMS219" s="856"/>
      <c r="SMT219" s="856"/>
      <c r="SMU219" s="856"/>
      <c r="SMV219" s="856"/>
      <c r="SMW219" s="856"/>
      <c r="SMX219" s="856"/>
      <c r="SMY219" s="856"/>
      <c r="SMZ219" s="856"/>
      <c r="SNA219" s="856"/>
      <c r="SNB219" s="856"/>
      <c r="SNC219" s="856"/>
      <c r="SND219" s="856"/>
      <c r="SNE219" s="856"/>
      <c r="SNF219" s="856"/>
      <c r="SNG219" s="856"/>
      <c r="SNH219" s="856"/>
      <c r="SNI219" s="856"/>
      <c r="SNJ219" s="856"/>
      <c r="SNK219" s="856"/>
      <c r="SNL219" s="856"/>
      <c r="SNM219" s="856"/>
      <c r="SNN219" s="856"/>
      <c r="SNO219" s="856"/>
      <c r="SNP219" s="856"/>
      <c r="SNQ219" s="856"/>
      <c r="SNR219" s="856"/>
      <c r="SNS219" s="856"/>
      <c r="SNT219" s="856"/>
      <c r="SNU219" s="856"/>
      <c r="SNV219" s="856"/>
      <c r="SNW219" s="856"/>
      <c r="SNX219" s="856"/>
      <c r="SNY219" s="856"/>
      <c r="SNZ219" s="856"/>
      <c r="SOA219" s="856"/>
      <c r="SOB219" s="856"/>
      <c r="SOC219" s="856"/>
      <c r="SOD219" s="856"/>
      <c r="SOE219" s="856"/>
      <c r="SOF219" s="856"/>
      <c r="SOG219" s="856"/>
      <c r="SOH219" s="856"/>
      <c r="SOI219" s="856"/>
      <c r="SOJ219" s="856"/>
      <c r="SOK219" s="856"/>
      <c r="SOL219" s="856"/>
      <c r="SOM219" s="856"/>
      <c r="SON219" s="856"/>
      <c r="SOO219" s="856"/>
      <c r="SOP219" s="856"/>
      <c r="SOQ219" s="856"/>
      <c r="SOR219" s="856"/>
      <c r="SOS219" s="856"/>
      <c r="SOT219" s="856"/>
      <c r="SOU219" s="856"/>
      <c r="SOV219" s="856"/>
      <c r="SOW219" s="856"/>
      <c r="SOX219" s="856"/>
      <c r="SOY219" s="856"/>
      <c r="SOZ219" s="856"/>
      <c r="SPA219" s="856"/>
      <c r="SPB219" s="856"/>
      <c r="SPC219" s="856"/>
      <c r="SPD219" s="856"/>
      <c r="SPE219" s="856"/>
      <c r="SPF219" s="856"/>
      <c r="SPG219" s="856"/>
      <c r="SPH219" s="856"/>
      <c r="SPI219" s="856"/>
      <c r="SPJ219" s="856"/>
      <c r="SPK219" s="856"/>
      <c r="SPL219" s="856"/>
      <c r="SPM219" s="856"/>
      <c r="SPN219" s="856"/>
      <c r="SPO219" s="856"/>
      <c r="SPP219" s="856"/>
      <c r="SPQ219" s="856"/>
      <c r="SPR219" s="856"/>
      <c r="SPS219" s="856"/>
      <c r="SPT219" s="856"/>
      <c r="SPU219" s="856"/>
      <c r="SPV219" s="856"/>
      <c r="SPW219" s="856"/>
      <c r="SPX219" s="856"/>
      <c r="SPY219" s="856"/>
      <c r="SPZ219" s="856"/>
      <c r="SQA219" s="856"/>
      <c r="SQB219" s="856"/>
      <c r="SQC219" s="856"/>
      <c r="SQD219" s="856"/>
      <c r="SQE219" s="856"/>
      <c r="SQF219" s="856"/>
      <c r="SQG219" s="856"/>
      <c r="SQH219" s="856"/>
      <c r="SQI219" s="856"/>
      <c r="SQJ219" s="856"/>
      <c r="SQK219" s="856"/>
      <c r="SQL219" s="856"/>
      <c r="SQM219" s="856"/>
      <c r="SQN219" s="856"/>
      <c r="SQO219" s="856"/>
      <c r="SQP219" s="856"/>
      <c r="SQQ219" s="856"/>
      <c r="SQR219" s="856"/>
      <c r="SQS219" s="856"/>
      <c r="SQT219" s="856"/>
      <c r="SQU219" s="856"/>
      <c r="SQV219" s="856"/>
      <c r="SQW219" s="856"/>
      <c r="SQX219" s="856"/>
      <c r="SQY219" s="856"/>
      <c r="SQZ219" s="856"/>
      <c r="SRA219" s="856"/>
      <c r="SRB219" s="856"/>
      <c r="SRC219" s="856"/>
      <c r="SRD219" s="856"/>
      <c r="SRE219" s="856"/>
      <c r="SRF219" s="856"/>
      <c r="SRG219" s="856"/>
      <c r="SRH219" s="856"/>
      <c r="SRI219" s="856"/>
      <c r="SRJ219" s="856"/>
      <c r="SRK219" s="856"/>
      <c r="SRL219" s="856"/>
      <c r="SRM219" s="856"/>
      <c r="SRN219" s="856"/>
      <c r="SRO219" s="856"/>
      <c r="SRP219" s="856"/>
      <c r="SRQ219" s="856"/>
      <c r="SRR219" s="856"/>
      <c r="SRS219" s="856"/>
      <c r="SRT219" s="856"/>
      <c r="SRU219" s="856"/>
      <c r="SRV219" s="856"/>
      <c r="SRW219" s="856"/>
      <c r="SRX219" s="856"/>
      <c r="SRY219" s="856"/>
      <c r="SRZ219" s="856"/>
      <c r="SSA219" s="856"/>
      <c r="SSB219" s="856"/>
      <c r="SSC219" s="856"/>
      <c r="SSD219" s="856"/>
      <c r="SSE219" s="856"/>
      <c r="SSF219" s="856"/>
      <c r="SSG219" s="856"/>
      <c r="SSH219" s="856"/>
      <c r="SSI219" s="856"/>
      <c r="SSJ219" s="856"/>
      <c r="SSK219" s="856"/>
      <c r="SSL219" s="856"/>
      <c r="SSM219" s="856"/>
      <c r="SSN219" s="856"/>
      <c r="SSO219" s="856"/>
      <c r="SSP219" s="856"/>
      <c r="SSQ219" s="856"/>
      <c r="SSR219" s="856"/>
      <c r="SSS219" s="856"/>
      <c r="SST219" s="856"/>
      <c r="SSU219" s="856"/>
      <c r="SSV219" s="856"/>
      <c r="SSW219" s="856"/>
      <c r="SSX219" s="856"/>
      <c r="SSY219" s="856"/>
      <c r="SSZ219" s="856"/>
      <c r="STA219" s="856"/>
      <c r="STB219" s="856"/>
      <c r="STC219" s="856"/>
      <c r="STD219" s="856"/>
      <c r="STE219" s="856"/>
      <c r="STF219" s="856"/>
      <c r="STG219" s="856"/>
      <c r="STH219" s="856"/>
      <c r="STI219" s="856"/>
      <c r="STJ219" s="856"/>
      <c r="STK219" s="856"/>
      <c r="STL219" s="856"/>
      <c r="STM219" s="856"/>
      <c r="STN219" s="856"/>
      <c r="STO219" s="856"/>
      <c r="STP219" s="856"/>
      <c r="STQ219" s="856"/>
      <c r="STR219" s="856"/>
      <c r="STS219" s="856"/>
      <c r="STT219" s="856"/>
      <c r="STU219" s="856"/>
      <c r="STV219" s="856"/>
      <c r="STW219" s="856"/>
      <c r="STX219" s="856"/>
      <c r="STY219" s="856"/>
      <c r="STZ219" s="856"/>
      <c r="SUA219" s="856"/>
      <c r="SUB219" s="856"/>
      <c r="SUC219" s="856"/>
      <c r="SUD219" s="856"/>
      <c r="SUE219" s="856"/>
      <c r="SUF219" s="856"/>
      <c r="SUG219" s="856"/>
      <c r="SUH219" s="856"/>
      <c r="SUI219" s="856"/>
      <c r="SUJ219" s="856"/>
      <c r="SUK219" s="856"/>
      <c r="SUL219" s="856"/>
      <c r="SUM219" s="856"/>
      <c r="SUN219" s="856"/>
      <c r="SUO219" s="856"/>
      <c r="SUP219" s="856"/>
      <c r="SUQ219" s="856"/>
      <c r="SUR219" s="856"/>
      <c r="SUS219" s="856"/>
      <c r="SUT219" s="856"/>
      <c r="SUU219" s="856"/>
      <c r="SUV219" s="856"/>
      <c r="SUW219" s="856"/>
      <c r="SUX219" s="856"/>
      <c r="SUY219" s="856"/>
      <c r="SUZ219" s="856"/>
      <c r="SVA219" s="856"/>
      <c r="SVB219" s="856"/>
      <c r="SVC219" s="856"/>
      <c r="SVD219" s="856"/>
      <c r="SVE219" s="856"/>
      <c r="SVF219" s="856"/>
      <c r="SVG219" s="856"/>
      <c r="SVH219" s="856"/>
      <c r="SVI219" s="856"/>
      <c r="SVJ219" s="856"/>
      <c r="SVK219" s="856"/>
      <c r="SVL219" s="856"/>
      <c r="SVM219" s="856"/>
      <c r="SVN219" s="856"/>
      <c r="SVO219" s="856"/>
      <c r="SVP219" s="856"/>
      <c r="SVQ219" s="856"/>
      <c r="SVR219" s="856"/>
      <c r="SVS219" s="856"/>
      <c r="SVT219" s="856"/>
      <c r="SVU219" s="856"/>
      <c r="SVV219" s="856"/>
      <c r="SVW219" s="856"/>
      <c r="SVX219" s="856"/>
      <c r="SVY219" s="856"/>
      <c r="SVZ219" s="856"/>
      <c r="SWA219" s="856"/>
      <c r="SWB219" s="856"/>
      <c r="SWC219" s="856"/>
      <c r="SWD219" s="856"/>
      <c r="SWE219" s="856"/>
      <c r="SWF219" s="856"/>
      <c r="SWG219" s="856"/>
      <c r="SWH219" s="856"/>
      <c r="SWI219" s="856"/>
      <c r="SWJ219" s="856"/>
      <c r="SWK219" s="856"/>
      <c r="SWL219" s="856"/>
      <c r="SWM219" s="856"/>
      <c r="SWN219" s="856"/>
      <c r="SWO219" s="856"/>
      <c r="SWP219" s="856"/>
      <c r="SWQ219" s="856"/>
      <c r="SWR219" s="856"/>
      <c r="SWS219" s="856"/>
      <c r="SWT219" s="856"/>
      <c r="SWU219" s="856"/>
      <c r="SWV219" s="856"/>
      <c r="SWW219" s="856"/>
      <c r="SWX219" s="856"/>
      <c r="SWY219" s="856"/>
      <c r="SWZ219" s="856"/>
      <c r="SXA219" s="856"/>
      <c r="SXB219" s="856"/>
      <c r="SXC219" s="856"/>
      <c r="SXD219" s="856"/>
      <c r="SXE219" s="856"/>
      <c r="SXF219" s="856"/>
      <c r="SXG219" s="856"/>
      <c r="SXH219" s="856"/>
      <c r="SXI219" s="856"/>
      <c r="SXJ219" s="856"/>
      <c r="SXK219" s="856"/>
      <c r="SXL219" s="856"/>
      <c r="SXM219" s="856"/>
      <c r="SXN219" s="856"/>
      <c r="SXO219" s="856"/>
      <c r="SXP219" s="856"/>
      <c r="SXQ219" s="856"/>
      <c r="SXR219" s="856"/>
      <c r="SXS219" s="856"/>
      <c r="SXT219" s="856"/>
      <c r="SXU219" s="856"/>
      <c r="SXV219" s="856"/>
      <c r="SXW219" s="856"/>
      <c r="SXX219" s="856"/>
      <c r="SXY219" s="856"/>
      <c r="SXZ219" s="856"/>
      <c r="SYA219" s="856"/>
      <c r="SYB219" s="856"/>
      <c r="SYC219" s="856"/>
      <c r="SYD219" s="856"/>
      <c r="SYE219" s="856"/>
      <c r="SYF219" s="856"/>
      <c r="SYG219" s="856"/>
      <c r="SYH219" s="856"/>
      <c r="SYI219" s="856"/>
      <c r="SYJ219" s="856"/>
      <c r="SYK219" s="856"/>
      <c r="SYL219" s="856"/>
      <c r="SYM219" s="856"/>
      <c r="SYN219" s="856"/>
      <c r="SYO219" s="856"/>
      <c r="SYP219" s="856"/>
      <c r="SYQ219" s="856"/>
      <c r="SYR219" s="856"/>
      <c r="SYS219" s="856"/>
      <c r="SYT219" s="856"/>
      <c r="SYU219" s="856"/>
      <c r="SYV219" s="856"/>
      <c r="SYW219" s="856"/>
      <c r="SYX219" s="856"/>
      <c r="SYY219" s="856"/>
      <c r="SYZ219" s="856"/>
      <c r="SZA219" s="856"/>
      <c r="SZB219" s="856"/>
      <c r="SZC219" s="856"/>
      <c r="SZD219" s="856"/>
      <c r="SZE219" s="856"/>
      <c r="SZF219" s="856"/>
      <c r="SZG219" s="856"/>
      <c r="SZH219" s="856"/>
      <c r="SZI219" s="856"/>
      <c r="SZJ219" s="856"/>
      <c r="SZK219" s="856"/>
      <c r="SZL219" s="856"/>
      <c r="SZM219" s="856"/>
      <c r="SZN219" s="856"/>
      <c r="SZO219" s="856"/>
      <c r="SZP219" s="856"/>
      <c r="SZQ219" s="856"/>
      <c r="SZR219" s="856"/>
      <c r="SZS219" s="856"/>
      <c r="SZT219" s="856"/>
      <c r="SZU219" s="856"/>
      <c r="SZV219" s="856"/>
      <c r="SZW219" s="856"/>
      <c r="SZX219" s="856"/>
      <c r="SZY219" s="856"/>
      <c r="SZZ219" s="856"/>
      <c r="TAA219" s="856"/>
      <c r="TAB219" s="856"/>
      <c r="TAC219" s="856"/>
      <c r="TAD219" s="856"/>
      <c r="TAE219" s="856"/>
      <c r="TAF219" s="856"/>
      <c r="TAG219" s="856"/>
      <c r="TAH219" s="856"/>
      <c r="TAI219" s="856"/>
      <c r="TAJ219" s="856"/>
      <c r="TAK219" s="856"/>
      <c r="TAL219" s="856"/>
      <c r="TAM219" s="856"/>
      <c r="TAN219" s="856"/>
      <c r="TAO219" s="856"/>
      <c r="TAP219" s="856"/>
      <c r="TAQ219" s="856"/>
      <c r="TAR219" s="856"/>
      <c r="TAS219" s="856"/>
      <c r="TAT219" s="856"/>
      <c r="TAU219" s="856"/>
      <c r="TAV219" s="856"/>
      <c r="TAW219" s="856"/>
      <c r="TAX219" s="856"/>
      <c r="TAY219" s="856"/>
      <c r="TAZ219" s="856"/>
      <c r="TBA219" s="856"/>
      <c r="TBB219" s="856"/>
      <c r="TBC219" s="856"/>
      <c r="TBD219" s="856"/>
      <c r="TBE219" s="856"/>
      <c r="TBF219" s="856"/>
      <c r="TBG219" s="856"/>
      <c r="TBH219" s="856"/>
      <c r="TBI219" s="856"/>
      <c r="TBJ219" s="856"/>
      <c r="TBK219" s="856"/>
      <c r="TBL219" s="856"/>
      <c r="TBM219" s="856"/>
      <c r="TBN219" s="856"/>
      <c r="TBO219" s="856"/>
      <c r="TBP219" s="856"/>
      <c r="TBQ219" s="856"/>
      <c r="TBR219" s="856"/>
      <c r="TBS219" s="856"/>
      <c r="TBT219" s="856"/>
      <c r="TBU219" s="856"/>
      <c r="TBV219" s="856"/>
      <c r="TBW219" s="856"/>
      <c r="TBX219" s="856"/>
      <c r="TBY219" s="856"/>
      <c r="TBZ219" s="856"/>
      <c r="TCA219" s="856"/>
      <c r="TCB219" s="856"/>
      <c r="TCC219" s="856"/>
      <c r="TCD219" s="856"/>
      <c r="TCE219" s="856"/>
      <c r="TCF219" s="856"/>
      <c r="TCG219" s="856"/>
      <c r="TCH219" s="856"/>
      <c r="TCI219" s="856"/>
      <c r="TCJ219" s="856"/>
      <c r="TCK219" s="856"/>
      <c r="TCL219" s="856"/>
      <c r="TCM219" s="856"/>
      <c r="TCN219" s="856"/>
      <c r="TCO219" s="856"/>
      <c r="TCP219" s="856"/>
      <c r="TCQ219" s="856"/>
      <c r="TCR219" s="856"/>
      <c r="TCS219" s="856"/>
      <c r="TCT219" s="856"/>
      <c r="TCU219" s="856"/>
      <c r="TCV219" s="856"/>
      <c r="TCW219" s="856"/>
      <c r="TCX219" s="856"/>
      <c r="TCY219" s="856"/>
      <c r="TCZ219" s="856"/>
      <c r="TDA219" s="856"/>
      <c r="TDB219" s="856"/>
      <c r="TDC219" s="856"/>
      <c r="TDD219" s="856"/>
      <c r="TDE219" s="856"/>
      <c r="TDF219" s="856"/>
      <c r="TDG219" s="856"/>
      <c r="TDH219" s="856"/>
      <c r="TDI219" s="856"/>
      <c r="TDJ219" s="856"/>
      <c r="TDK219" s="856"/>
      <c r="TDL219" s="856"/>
      <c r="TDM219" s="856"/>
      <c r="TDN219" s="856"/>
      <c r="TDO219" s="856"/>
      <c r="TDP219" s="856"/>
      <c r="TDQ219" s="856"/>
      <c r="TDR219" s="856"/>
      <c r="TDS219" s="856"/>
      <c r="TDT219" s="856"/>
      <c r="TDU219" s="856"/>
      <c r="TDV219" s="856"/>
      <c r="TDW219" s="856"/>
      <c r="TDX219" s="856"/>
      <c r="TDY219" s="856"/>
      <c r="TDZ219" s="856"/>
      <c r="TEA219" s="856"/>
      <c r="TEB219" s="856"/>
      <c r="TEC219" s="856"/>
      <c r="TED219" s="856"/>
      <c r="TEE219" s="856"/>
      <c r="TEF219" s="856"/>
      <c r="TEG219" s="856"/>
      <c r="TEH219" s="856"/>
      <c r="TEI219" s="856"/>
      <c r="TEJ219" s="856"/>
      <c r="TEK219" s="856"/>
      <c r="TEL219" s="856"/>
      <c r="TEM219" s="856"/>
      <c r="TEN219" s="856"/>
      <c r="TEO219" s="856"/>
      <c r="TEP219" s="856"/>
      <c r="TEQ219" s="856"/>
      <c r="TER219" s="856"/>
      <c r="TES219" s="856"/>
      <c r="TET219" s="856"/>
      <c r="TEU219" s="856"/>
      <c r="TEV219" s="856"/>
      <c r="TEW219" s="856"/>
      <c r="TEX219" s="856"/>
      <c r="TEY219" s="856"/>
      <c r="TEZ219" s="856"/>
      <c r="TFA219" s="856"/>
      <c r="TFB219" s="856"/>
      <c r="TFC219" s="856"/>
      <c r="TFD219" s="856"/>
      <c r="TFE219" s="856"/>
      <c r="TFF219" s="856"/>
      <c r="TFG219" s="856"/>
      <c r="TFH219" s="856"/>
      <c r="TFI219" s="856"/>
      <c r="TFJ219" s="856"/>
      <c r="TFK219" s="856"/>
      <c r="TFL219" s="856"/>
      <c r="TFM219" s="856"/>
      <c r="TFN219" s="856"/>
      <c r="TFO219" s="856"/>
      <c r="TFP219" s="856"/>
      <c r="TFQ219" s="856"/>
      <c r="TFR219" s="856"/>
      <c r="TFS219" s="856"/>
      <c r="TFT219" s="856"/>
      <c r="TFU219" s="856"/>
      <c r="TFV219" s="856"/>
      <c r="TFW219" s="856"/>
      <c r="TFX219" s="856"/>
      <c r="TFY219" s="856"/>
      <c r="TFZ219" s="856"/>
      <c r="TGA219" s="856"/>
      <c r="TGB219" s="856"/>
      <c r="TGC219" s="856"/>
      <c r="TGD219" s="856"/>
      <c r="TGE219" s="856"/>
      <c r="TGF219" s="856"/>
      <c r="TGG219" s="856"/>
      <c r="TGH219" s="856"/>
      <c r="TGI219" s="856"/>
      <c r="TGJ219" s="856"/>
      <c r="TGK219" s="856"/>
      <c r="TGL219" s="856"/>
      <c r="TGM219" s="856"/>
      <c r="TGN219" s="856"/>
      <c r="TGO219" s="856"/>
      <c r="TGP219" s="856"/>
      <c r="TGQ219" s="856"/>
      <c r="TGR219" s="856"/>
      <c r="TGS219" s="856"/>
      <c r="TGT219" s="856"/>
      <c r="TGU219" s="856"/>
      <c r="TGV219" s="856"/>
      <c r="TGW219" s="856"/>
      <c r="TGX219" s="856"/>
      <c r="TGY219" s="856"/>
      <c r="TGZ219" s="856"/>
      <c r="THA219" s="856"/>
      <c r="THB219" s="856"/>
      <c r="THC219" s="856"/>
      <c r="THD219" s="856"/>
      <c r="THE219" s="856"/>
      <c r="THF219" s="856"/>
      <c r="THG219" s="856"/>
      <c r="THH219" s="856"/>
      <c r="THI219" s="856"/>
      <c r="THJ219" s="856"/>
      <c r="THK219" s="856"/>
      <c r="THL219" s="856"/>
      <c r="THM219" s="856"/>
      <c r="THN219" s="856"/>
      <c r="THO219" s="856"/>
      <c r="THP219" s="856"/>
      <c r="THQ219" s="856"/>
      <c r="THR219" s="856"/>
      <c r="THS219" s="856"/>
      <c r="THT219" s="856"/>
      <c r="THU219" s="856"/>
      <c r="THV219" s="856"/>
      <c r="THW219" s="856"/>
      <c r="THX219" s="856"/>
      <c r="THY219" s="856"/>
      <c r="THZ219" s="856"/>
      <c r="TIA219" s="856"/>
      <c r="TIB219" s="856"/>
      <c r="TIC219" s="856"/>
      <c r="TID219" s="856"/>
      <c r="TIE219" s="856"/>
      <c r="TIF219" s="856"/>
      <c r="TIG219" s="856"/>
      <c r="TIH219" s="856"/>
      <c r="TII219" s="856"/>
      <c r="TIJ219" s="856"/>
      <c r="TIK219" s="856"/>
      <c r="TIL219" s="856"/>
      <c r="TIM219" s="856"/>
      <c r="TIN219" s="856"/>
      <c r="TIO219" s="856"/>
      <c r="TIP219" s="856"/>
      <c r="TIQ219" s="856"/>
      <c r="TIR219" s="856"/>
      <c r="TIS219" s="856"/>
      <c r="TIT219" s="856"/>
      <c r="TIU219" s="856"/>
      <c r="TIV219" s="856"/>
      <c r="TIW219" s="856"/>
      <c r="TIX219" s="856"/>
      <c r="TIY219" s="856"/>
      <c r="TIZ219" s="856"/>
      <c r="TJA219" s="856"/>
      <c r="TJB219" s="856"/>
      <c r="TJC219" s="856"/>
      <c r="TJD219" s="856"/>
      <c r="TJE219" s="856"/>
      <c r="TJF219" s="856"/>
      <c r="TJG219" s="856"/>
      <c r="TJH219" s="856"/>
      <c r="TJI219" s="856"/>
      <c r="TJJ219" s="856"/>
      <c r="TJK219" s="856"/>
      <c r="TJL219" s="856"/>
      <c r="TJM219" s="856"/>
      <c r="TJN219" s="856"/>
      <c r="TJO219" s="856"/>
      <c r="TJP219" s="856"/>
      <c r="TJQ219" s="856"/>
      <c r="TJR219" s="856"/>
      <c r="TJS219" s="856"/>
      <c r="TJT219" s="856"/>
      <c r="TJU219" s="856"/>
      <c r="TJV219" s="856"/>
      <c r="TJW219" s="856"/>
      <c r="TJX219" s="856"/>
      <c r="TJY219" s="856"/>
      <c r="TJZ219" s="856"/>
      <c r="TKA219" s="856"/>
      <c r="TKB219" s="856"/>
      <c r="TKC219" s="856"/>
      <c r="TKD219" s="856"/>
      <c r="TKE219" s="856"/>
      <c r="TKF219" s="856"/>
      <c r="TKG219" s="856"/>
      <c r="TKH219" s="856"/>
      <c r="TKI219" s="856"/>
      <c r="TKJ219" s="856"/>
      <c r="TKK219" s="856"/>
      <c r="TKL219" s="856"/>
      <c r="TKM219" s="856"/>
      <c r="TKN219" s="856"/>
      <c r="TKO219" s="856"/>
      <c r="TKP219" s="856"/>
      <c r="TKQ219" s="856"/>
      <c r="TKR219" s="856"/>
      <c r="TKS219" s="856"/>
      <c r="TKT219" s="856"/>
      <c r="TKU219" s="856"/>
      <c r="TKV219" s="856"/>
      <c r="TKW219" s="856"/>
      <c r="TKX219" s="856"/>
      <c r="TKY219" s="856"/>
      <c r="TKZ219" s="856"/>
      <c r="TLA219" s="856"/>
      <c r="TLB219" s="856"/>
      <c r="TLC219" s="856"/>
      <c r="TLD219" s="856"/>
      <c r="TLE219" s="856"/>
      <c r="TLF219" s="856"/>
      <c r="TLG219" s="856"/>
      <c r="TLH219" s="856"/>
      <c r="TLI219" s="856"/>
      <c r="TLJ219" s="856"/>
      <c r="TLK219" s="856"/>
      <c r="TLL219" s="856"/>
      <c r="TLM219" s="856"/>
      <c r="TLN219" s="856"/>
      <c r="TLO219" s="856"/>
      <c r="TLP219" s="856"/>
      <c r="TLQ219" s="856"/>
      <c r="TLR219" s="856"/>
      <c r="TLS219" s="856"/>
      <c r="TLT219" s="856"/>
      <c r="TLU219" s="856"/>
      <c r="TLV219" s="856"/>
      <c r="TLW219" s="856"/>
      <c r="TLX219" s="856"/>
      <c r="TLY219" s="856"/>
      <c r="TLZ219" s="856"/>
      <c r="TMA219" s="856"/>
      <c r="TMB219" s="856"/>
      <c r="TMC219" s="856"/>
      <c r="TMD219" s="856"/>
      <c r="TME219" s="856"/>
      <c r="TMF219" s="856"/>
      <c r="TMG219" s="856"/>
      <c r="TMH219" s="856"/>
      <c r="TMI219" s="856"/>
      <c r="TMJ219" s="856"/>
      <c r="TMK219" s="856"/>
      <c r="TML219" s="856"/>
      <c r="TMM219" s="856"/>
      <c r="TMN219" s="856"/>
      <c r="TMO219" s="856"/>
      <c r="TMP219" s="856"/>
      <c r="TMQ219" s="856"/>
      <c r="TMR219" s="856"/>
      <c r="TMS219" s="856"/>
      <c r="TMT219" s="856"/>
      <c r="TMU219" s="856"/>
      <c r="TMV219" s="856"/>
      <c r="TMW219" s="856"/>
      <c r="TMX219" s="856"/>
      <c r="TMY219" s="856"/>
      <c r="TMZ219" s="856"/>
      <c r="TNA219" s="856"/>
      <c r="TNB219" s="856"/>
      <c r="TNC219" s="856"/>
      <c r="TND219" s="856"/>
      <c r="TNE219" s="856"/>
      <c r="TNF219" s="856"/>
      <c r="TNG219" s="856"/>
      <c r="TNH219" s="856"/>
      <c r="TNI219" s="856"/>
      <c r="TNJ219" s="856"/>
      <c r="TNK219" s="856"/>
      <c r="TNL219" s="856"/>
      <c r="TNM219" s="856"/>
      <c r="TNN219" s="856"/>
      <c r="TNO219" s="856"/>
      <c r="TNP219" s="856"/>
      <c r="TNQ219" s="856"/>
      <c r="TNR219" s="856"/>
      <c r="TNS219" s="856"/>
      <c r="TNT219" s="856"/>
      <c r="TNU219" s="856"/>
      <c r="TNV219" s="856"/>
      <c r="TNW219" s="856"/>
      <c r="TNX219" s="856"/>
      <c r="TNY219" s="856"/>
      <c r="TNZ219" s="856"/>
      <c r="TOA219" s="856"/>
      <c r="TOB219" s="856"/>
      <c r="TOC219" s="856"/>
      <c r="TOD219" s="856"/>
      <c r="TOE219" s="856"/>
      <c r="TOF219" s="856"/>
      <c r="TOG219" s="856"/>
      <c r="TOH219" s="856"/>
      <c r="TOI219" s="856"/>
      <c r="TOJ219" s="856"/>
      <c r="TOK219" s="856"/>
      <c r="TOL219" s="856"/>
      <c r="TOM219" s="856"/>
      <c r="TON219" s="856"/>
      <c r="TOO219" s="856"/>
      <c r="TOP219" s="856"/>
      <c r="TOQ219" s="856"/>
      <c r="TOR219" s="856"/>
      <c r="TOS219" s="856"/>
      <c r="TOT219" s="856"/>
      <c r="TOU219" s="856"/>
      <c r="TOV219" s="856"/>
      <c r="TOW219" s="856"/>
      <c r="TOX219" s="856"/>
      <c r="TOY219" s="856"/>
      <c r="TOZ219" s="856"/>
      <c r="TPA219" s="856"/>
      <c r="TPB219" s="856"/>
      <c r="TPC219" s="856"/>
      <c r="TPD219" s="856"/>
      <c r="TPE219" s="856"/>
      <c r="TPF219" s="856"/>
      <c r="TPG219" s="856"/>
      <c r="TPH219" s="856"/>
      <c r="TPI219" s="856"/>
      <c r="TPJ219" s="856"/>
      <c r="TPK219" s="856"/>
      <c r="TPL219" s="856"/>
      <c r="TPM219" s="856"/>
      <c r="TPN219" s="856"/>
      <c r="TPO219" s="856"/>
      <c r="TPP219" s="856"/>
      <c r="TPQ219" s="856"/>
      <c r="TPR219" s="856"/>
      <c r="TPS219" s="856"/>
      <c r="TPT219" s="856"/>
      <c r="TPU219" s="856"/>
      <c r="TPV219" s="856"/>
      <c r="TPW219" s="856"/>
      <c r="TPX219" s="856"/>
      <c r="TPY219" s="856"/>
      <c r="TPZ219" s="856"/>
      <c r="TQA219" s="856"/>
      <c r="TQB219" s="856"/>
      <c r="TQC219" s="856"/>
      <c r="TQD219" s="856"/>
      <c r="TQE219" s="856"/>
      <c r="TQF219" s="856"/>
      <c r="TQG219" s="856"/>
      <c r="TQH219" s="856"/>
      <c r="TQI219" s="856"/>
      <c r="TQJ219" s="856"/>
      <c r="TQK219" s="856"/>
      <c r="TQL219" s="856"/>
      <c r="TQM219" s="856"/>
      <c r="TQN219" s="856"/>
      <c r="TQO219" s="856"/>
      <c r="TQP219" s="856"/>
      <c r="TQQ219" s="856"/>
      <c r="TQR219" s="856"/>
      <c r="TQS219" s="856"/>
      <c r="TQT219" s="856"/>
      <c r="TQU219" s="856"/>
      <c r="TQV219" s="856"/>
      <c r="TQW219" s="856"/>
      <c r="TQX219" s="856"/>
      <c r="TQY219" s="856"/>
      <c r="TQZ219" s="856"/>
      <c r="TRA219" s="856"/>
      <c r="TRB219" s="856"/>
      <c r="TRC219" s="856"/>
      <c r="TRD219" s="856"/>
      <c r="TRE219" s="856"/>
      <c r="TRF219" s="856"/>
      <c r="TRG219" s="856"/>
      <c r="TRH219" s="856"/>
      <c r="TRI219" s="856"/>
      <c r="TRJ219" s="856"/>
      <c r="TRK219" s="856"/>
      <c r="TRL219" s="856"/>
      <c r="TRM219" s="856"/>
      <c r="TRN219" s="856"/>
      <c r="TRO219" s="856"/>
      <c r="TRP219" s="856"/>
      <c r="TRQ219" s="856"/>
      <c r="TRR219" s="856"/>
      <c r="TRS219" s="856"/>
      <c r="TRT219" s="856"/>
      <c r="TRU219" s="856"/>
      <c r="TRV219" s="856"/>
      <c r="TRW219" s="856"/>
      <c r="TRX219" s="856"/>
      <c r="TRY219" s="856"/>
      <c r="TRZ219" s="856"/>
      <c r="TSA219" s="856"/>
      <c r="TSB219" s="856"/>
      <c r="TSC219" s="856"/>
      <c r="TSD219" s="856"/>
      <c r="TSE219" s="856"/>
      <c r="TSF219" s="856"/>
      <c r="TSG219" s="856"/>
      <c r="TSH219" s="856"/>
      <c r="TSI219" s="856"/>
      <c r="TSJ219" s="856"/>
      <c r="TSK219" s="856"/>
      <c r="TSL219" s="856"/>
      <c r="TSM219" s="856"/>
      <c r="TSN219" s="856"/>
      <c r="TSO219" s="856"/>
      <c r="TSP219" s="856"/>
      <c r="TSQ219" s="856"/>
      <c r="TSR219" s="856"/>
      <c r="TSS219" s="856"/>
      <c r="TST219" s="856"/>
      <c r="TSU219" s="856"/>
      <c r="TSV219" s="856"/>
      <c r="TSW219" s="856"/>
      <c r="TSX219" s="856"/>
      <c r="TSY219" s="856"/>
      <c r="TSZ219" s="856"/>
      <c r="TTA219" s="856"/>
      <c r="TTB219" s="856"/>
      <c r="TTC219" s="856"/>
      <c r="TTD219" s="856"/>
      <c r="TTE219" s="856"/>
      <c r="TTF219" s="856"/>
      <c r="TTG219" s="856"/>
      <c r="TTH219" s="856"/>
      <c r="TTI219" s="856"/>
      <c r="TTJ219" s="856"/>
      <c r="TTK219" s="856"/>
      <c r="TTL219" s="856"/>
      <c r="TTM219" s="856"/>
      <c r="TTN219" s="856"/>
      <c r="TTO219" s="856"/>
      <c r="TTP219" s="856"/>
      <c r="TTQ219" s="856"/>
      <c r="TTR219" s="856"/>
      <c r="TTS219" s="856"/>
      <c r="TTT219" s="856"/>
      <c r="TTU219" s="856"/>
      <c r="TTV219" s="856"/>
      <c r="TTW219" s="856"/>
      <c r="TTX219" s="856"/>
      <c r="TTY219" s="856"/>
      <c r="TTZ219" s="856"/>
      <c r="TUA219" s="856"/>
      <c r="TUB219" s="856"/>
      <c r="TUC219" s="856"/>
      <c r="TUD219" s="856"/>
      <c r="TUE219" s="856"/>
      <c r="TUF219" s="856"/>
      <c r="TUG219" s="856"/>
      <c r="TUH219" s="856"/>
      <c r="TUI219" s="856"/>
      <c r="TUJ219" s="856"/>
      <c r="TUK219" s="856"/>
      <c r="TUL219" s="856"/>
      <c r="TUM219" s="856"/>
      <c r="TUN219" s="856"/>
      <c r="TUO219" s="856"/>
      <c r="TUP219" s="856"/>
      <c r="TUQ219" s="856"/>
      <c r="TUR219" s="856"/>
      <c r="TUS219" s="856"/>
      <c r="TUT219" s="856"/>
      <c r="TUU219" s="856"/>
      <c r="TUV219" s="856"/>
      <c r="TUW219" s="856"/>
      <c r="TUX219" s="856"/>
      <c r="TUY219" s="856"/>
      <c r="TUZ219" s="856"/>
      <c r="TVA219" s="856"/>
      <c r="TVB219" s="856"/>
      <c r="TVC219" s="856"/>
      <c r="TVD219" s="856"/>
      <c r="TVE219" s="856"/>
      <c r="TVF219" s="856"/>
      <c r="TVG219" s="856"/>
      <c r="TVH219" s="856"/>
      <c r="TVI219" s="856"/>
      <c r="TVJ219" s="856"/>
      <c r="TVK219" s="856"/>
      <c r="TVL219" s="856"/>
      <c r="TVM219" s="856"/>
      <c r="TVN219" s="856"/>
      <c r="TVO219" s="856"/>
      <c r="TVP219" s="856"/>
      <c r="TVQ219" s="856"/>
      <c r="TVR219" s="856"/>
      <c r="TVS219" s="856"/>
      <c r="TVT219" s="856"/>
      <c r="TVU219" s="856"/>
      <c r="TVV219" s="856"/>
      <c r="TVW219" s="856"/>
      <c r="TVX219" s="856"/>
      <c r="TVY219" s="856"/>
      <c r="TVZ219" s="856"/>
      <c r="TWA219" s="856"/>
      <c r="TWB219" s="856"/>
      <c r="TWC219" s="856"/>
      <c r="TWD219" s="856"/>
      <c r="TWE219" s="856"/>
      <c r="TWF219" s="856"/>
      <c r="TWG219" s="856"/>
      <c r="TWH219" s="856"/>
      <c r="TWI219" s="856"/>
      <c r="TWJ219" s="856"/>
      <c r="TWK219" s="856"/>
      <c r="TWL219" s="856"/>
      <c r="TWM219" s="856"/>
      <c r="TWN219" s="856"/>
      <c r="TWO219" s="856"/>
      <c r="TWP219" s="856"/>
      <c r="TWQ219" s="856"/>
      <c r="TWR219" s="856"/>
      <c r="TWS219" s="856"/>
      <c r="TWT219" s="856"/>
      <c r="TWU219" s="856"/>
      <c r="TWV219" s="856"/>
      <c r="TWW219" s="856"/>
      <c r="TWX219" s="856"/>
      <c r="TWY219" s="856"/>
      <c r="TWZ219" s="856"/>
      <c r="TXA219" s="856"/>
      <c r="TXB219" s="856"/>
      <c r="TXC219" s="856"/>
      <c r="TXD219" s="856"/>
      <c r="TXE219" s="856"/>
      <c r="TXF219" s="856"/>
      <c r="TXG219" s="856"/>
      <c r="TXH219" s="856"/>
      <c r="TXI219" s="856"/>
      <c r="TXJ219" s="856"/>
      <c r="TXK219" s="856"/>
      <c r="TXL219" s="856"/>
      <c r="TXM219" s="856"/>
      <c r="TXN219" s="856"/>
      <c r="TXO219" s="856"/>
      <c r="TXP219" s="856"/>
      <c r="TXQ219" s="856"/>
      <c r="TXR219" s="856"/>
      <c r="TXS219" s="856"/>
      <c r="TXT219" s="856"/>
      <c r="TXU219" s="856"/>
      <c r="TXV219" s="856"/>
      <c r="TXW219" s="856"/>
      <c r="TXX219" s="856"/>
      <c r="TXY219" s="856"/>
      <c r="TXZ219" s="856"/>
      <c r="TYA219" s="856"/>
      <c r="TYB219" s="856"/>
      <c r="TYC219" s="856"/>
      <c r="TYD219" s="856"/>
      <c r="TYE219" s="856"/>
      <c r="TYF219" s="856"/>
      <c r="TYG219" s="856"/>
      <c r="TYH219" s="856"/>
      <c r="TYI219" s="856"/>
      <c r="TYJ219" s="856"/>
      <c r="TYK219" s="856"/>
      <c r="TYL219" s="856"/>
      <c r="TYM219" s="856"/>
      <c r="TYN219" s="856"/>
      <c r="TYO219" s="856"/>
      <c r="TYP219" s="856"/>
      <c r="TYQ219" s="856"/>
      <c r="TYR219" s="856"/>
      <c r="TYS219" s="856"/>
      <c r="TYT219" s="856"/>
      <c r="TYU219" s="856"/>
      <c r="TYV219" s="856"/>
      <c r="TYW219" s="856"/>
      <c r="TYX219" s="856"/>
      <c r="TYY219" s="856"/>
      <c r="TYZ219" s="856"/>
      <c r="TZA219" s="856"/>
      <c r="TZB219" s="856"/>
      <c r="TZC219" s="856"/>
      <c r="TZD219" s="856"/>
      <c r="TZE219" s="856"/>
      <c r="TZF219" s="856"/>
      <c r="TZG219" s="856"/>
      <c r="TZH219" s="856"/>
      <c r="TZI219" s="856"/>
      <c r="TZJ219" s="856"/>
      <c r="TZK219" s="856"/>
      <c r="TZL219" s="856"/>
      <c r="TZM219" s="856"/>
      <c r="TZN219" s="856"/>
      <c r="TZO219" s="856"/>
      <c r="TZP219" s="856"/>
      <c r="TZQ219" s="856"/>
      <c r="TZR219" s="856"/>
      <c r="TZS219" s="856"/>
      <c r="TZT219" s="856"/>
      <c r="TZU219" s="856"/>
      <c r="TZV219" s="856"/>
      <c r="TZW219" s="856"/>
      <c r="TZX219" s="856"/>
      <c r="TZY219" s="856"/>
      <c r="TZZ219" s="856"/>
      <c r="UAA219" s="856"/>
      <c r="UAB219" s="856"/>
      <c r="UAC219" s="856"/>
      <c r="UAD219" s="856"/>
      <c r="UAE219" s="856"/>
      <c r="UAF219" s="856"/>
      <c r="UAG219" s="856"/>
      <c r="UAH219" s="856"/>
      <c r="UAI219" s="856"/>
      <c r="UAJ219" s="856"/>
      <c r="UAK219" s="856"/>
      <c r="UAL219" s="856"/>
      <c r="UAM219" s="856"/>
      <c r="UAN219" s="856"/>
      <c r="UAO219" s="856"/>
      <c r="UAP219" s="856"/>
      <c r="UAQ219" s="856"/>
      <c r="UAR219" s="856"/>
      <c r="UAS219" s="856"/>
      <c r="UAT219" s="856"/>
      <c r="UAU219" s="856"/>
      <c r="UAV219" s="856"/>
      <c r="UAW219" s="856"/>
      <c r="UAX219" s="856"/>
      <c r="UAY219" s="856"/>
      <c r="UAZ219" s="856"/>
      <c r="UBA219" s="856"/>
      <c r="UBB219" s="856"/>
      <c r="UBC219" s="856"/>
      <c r="UBD219" s="856"/>
      <c r="UBE219" s="856"/>
      <c r="UBF219" s="856"/>
      <c r="UBG219" s="856"/>
      <c r="UBH219" s="856"/>
      <c r="UBI219" s="856"/>
      <c r="UBJ219" s="856"/>
      <c r="UBK219" s="856"/>
      <c r="UBL219" s="856"/>
      <c r="UBM219" s="856"/>
      <c r="UBN219" s="856"/>
      <c r="UBO219" s="856"/>
      <c r="UBP219" s="856"/>
      <c r="UBQ219" s="856"/>
      <c r="UBR219" s="856"/>
      <c r="UBS219" s="856"/>
      <c r="UBT219" s="856"/>
      <c r="UBU219" s="856"/>
      <c r="UBV219" s="856"/>
      <c r="UBW219" s="856"/>
      <c r="UBX219" s="856"/>
      <c r="UBY219" s="856"/>
      <c r="UBZ219" s="856"/>
      <c r="UCA219" s="856"/>
      <c r="UCB219" s="856"/>
      <c r="UCC219" s="856"/>
      <c r="UCD219" s="856"/>
      <c r="UCE219" s="856"/>
      <c r="UCF219" s="856"/>
      <c r="UCG219" s="856"/>
      <c r="UCH219" s="856"/>
      <c r="UCI219" s="856"/>
      <c r="UCJ219" s="856"/>
      <c r="UCK219" s="856"/>
      <c r="UCL219" s="856"/>
      <c r="UCM219" s="856"/>
      <c r="UCN219" s="856"/>
      <c r="UCO219" s="856"/>
      <c r="UCP219" s="856"/>
      <c r="UCQ219" s="856"/>
      <c r="UCR219" s="856"/>
      <c r="UCS219" s="856"/>
      <c r="UCT219" s="856"/>
      <c r="UCU219" s="856"/>
      <c r="UCV219" s="856"/>
      <c r="UCW219" s="856"/>
      <c r="UCX219" s="856"/>
      <c r="UCY219" s="856"/>
      <c r="UCZ219" s="856"/>
      <c r="UDA219" s="856"/>
      <c r="UDB219" s="856"/>
      <c r="UDC219" s="856"/>
      <c r="UDD219" s="856"/>
      <c r="UDE219" s="856"/>
      <c r="UDF219" s="856"/>
      <c r="UDG219" s="856"/>
      <c r="UDH219" s="856"/>
      <c r="UDI219" s="856"/>
      <c r="UDJ219" s="856"/>
      <c r="UDK219" s="856"/>
      <c r="UDL219" s="856"/>
      <c r="UDM219" s="856"/>
      <c r="UDN219" s="856"/>
      <c r="UDO219" s="856"/>
      <c r="UDP219" s="856"/>
      <c r="UDQ219" s="856"/>
      <c r="UDR219" s="856"/>
      <c r="UDS219" s="856"/>
      <c r="UDT219" s="856"/>
      <c r="UDU219" s="856"/>
      <c r="UDV219" s="856"/>
      <c r="UDW219" s="856"/>
      <c r="UDX219" s="856"/>
      <c r="UDY219" s="856"/>
      <c r="UDZ219" s="856"/>
      <c r="UEA219" s="856"/>
      <c r="UEB219" s="856"/>
      <c r="UEC219" s="856"/>
      <c r="UED219" s="856"/>
      <c r="UEE219" s="856"/>
      <c r="UEF219" s="856"/>
      <c r="UEG219" s="856"/>
      <c r="UEH219" s="856"/>
      <c r="UEI219" s="856"/>
      <c r="UEJ219" s="856"/>
      <c r="UEK219" s="856"/>
      <c r="UEL219" s="856"/>
      <c r="UEM219" s="856"/>
      <c r="UEN219" s="856"/>
      <c r="UEO219" s="856"/>
      <c r="UEP219" s="856"/>
      <c r="UEQ219" s="856"/>
      <c r="UER219" s="856"/>
      <c r="UES219" s="856"/>
      <c r="UET219" s="856"/>
      <c r="UEU219" s="856"/>
      <c r="UEV219" s="856"/>
      <c r="UEW219" s="856"/>
      <c r="UEX219" s="856"/>
      <c r="UEY219" s="856"/>
      <c r="UEZ219" s="856"/>
      <c r="UFA219" s="856"/>
      <c r="UFB219" s="856"/>
      <c r="UFC219" s="856"/>
      <c r="UFD219" s="856"/>
      <c r="UFE219" s="856"/>
      <c r="UFF219" s="856"/>
      <c r="UFG219" s="856"/>
      <c r="UFH219" s="856"/>
      <c r="UFI219" s="856"/>
      <c r="UFJ219" s="856"/>
      <c r="UFK219" s="856"/>
      <c r="UFL219" s="856"/>
      <c r="UFM219" s="856"/>
      <c r="UFN219" s="856"/>
      <c r="UFO219" s="856"/>
      <c r="UFP219" s="856"/>
      <c r="UFQ219" s="856"/>
      <c r="UFR219" s="856"/>
      <c r="UFS219" s="856"/>
      <c r="UFT219" s="856"/>
      <c r="UFU219" s="856"/>
      <c r="UFV219" s="856"/>
      <c r="UFW219" s="856"/>
      <c r="UFX219" s="856"/>
      <c r="UFY219" s="856"/>
      <c r="UFZ219" s="856"/>
      <c r="UGA219" s="856"/>
      <c r="UGB219" s="856"/>
      <c r="UGC219" s="856"/>
      <c r="UGD219" s="856"/>
      <c r="UGE219" s="856"/>
      <c r="UGF219" s="856"/>
      <c r="UGG219" s="856"/>
      <c r="UGH219" s="856"/>
      <c r="UGI219" s="856"/>
      <c r="UGJ219" s="856"/>
      <c r="UGK219" s="856"/>
      <c r="UGL219" s="856"/>
      <c r="UGM219" s="856"/>
      <c r="UGN219" s="856"/>
      <c r="UGO219" s="856"/>
      <c r="UGP219" s="856"/>
      <c r="UGQ219" s="856"/>
      <c r="UGR219" s="856"/>
      <c r="UGS219" s="856"/>
      <c r="UGT219" s="856"/>
      <c r="UGU219" s="856"/>
      <c r="UGV219" s="856"/>
      <c r="UGW219" s="856"/>
      <c r="UGX219" s="856"/>
      <c r="UGY219" s="856"/>
      <c r="UGZ219" s="856"/>
      <c r="UHA219" s="856"/>
      <c r="UHB219" s="856"/>
      <c r="UHC219" s="856"/>
      <c r="UHD219" s="856"/>
      <c r="UHE219" s="856"/>
      <c r="UHF219" s="856"/>
      <c r="UHG219" s="856"/>
      <c r="UHH219" s="856"/>
      <c r="UHI219" s="856"/>
      <c r="UHJ219" s="856"/>
      <c r="UHK219" s="856"/>
      <c r="UHL219" s="856"/>
      <c r="UHM219" s="856"/>
      <c r="UHN219" s="856"/>
      <c r="UHO219" s="856"/>
      <c r="UHP219" s="856"/>
      <c r="UHQ219" s="856"/>
      <c r="UHR219" s="856"/>
      <c r="UHS219" s="856"/>
      <c r="UHT219" s="856"/>
      <c r="UHU219" s="856"/>
      <c r="UHV219" s="856"/>
      <c r="UHW219" s="856"/>
      <c r="UHX219" s="856"/>
      <c r="UHY219" s="856"/>
      <c r="UHZ219" s="856"/>
      <c r="UIA219" s="856"/>
      <c r="UIB219" s="856"/>
      <c r="UIC219" s="856"/>
      <c r="UID219" s="856"/>
      <c r="UIE219" s="856"/>
      <c r="UIF219" s="856"/>
      <c r="UIG219" s="856"/>
      <c r="UIH219" s="856"/>
      <c r="UII219" s="856"/>
      <c r="UIJ219" s="856"/>
      <c r="UIK219" s="856"/>
      <c r="UIL219" s="856"/>
      <c r="UIM219" s="856"/>
      <c r="UIN219" s="856"/>
      <c r="UIO219" s="856"/>
      <c r="UIP219" s="856"/>
      <c r="UIQ219" s="856"/>
      <c r="UIR219" s="856"/>
      <c r="UIS219" s="856"/>
      <c r="UIT219" s="856"/>
      <c r="UIU219" s="856"/>
      <c r="UIV219" s="856"/>
      <c r="UIW219" s="856"/>
      <c r="UIX219" s="856"/>
      <c r="UIY219" s="856"/>
      <c r="UIZ219" s="856"/>
      <c r="UJA219" s="856"/>
      <c r="UJB219" s="856"/>
      <c r="UJC219" s="856"/>
      <c r="UJD219" s="856"/>
      <c r="UJE219" s="856"/>
      <c r="UJF219" s="856"/>
      <c r="UJG219" s="856"/>
      <c r="UJH219" s="856"/>
      <c r="UJI219" s="856"/>
      <c r="UJJ219" s="856"/>
      <c r="UJK219" s="856"/>
      <c r="UJL219" s="856"/>
      <c r="UJM219" s="856"/>
      <c r="UJN219" s="856"/>
      <c r="UJO219" s="856"/>
      <c r="UJP219" s="856"/>
      <c r="UJQ219" s="856"/>
      <c r="UJR219" s="856"/>
      <c r="UJS219" s="856"/>
      <c r="UJT219" s="856"/>
      <c r="UJU219" s="856"/>
      <c r="UJV219" s="856"/>
      <c r="UJW219" s="856"/>
      <c r="UJX219" s="856"/>
      <c r="UJY219" s="856"/>
      <c r="UJZ219" s="856"/>
      <c r="UKA219" s="856"/>
      <c r="UKB219" s="856"/>
      <c r="UKC219" s="856"/>
      <c r="UKD219" s="856"/>
      <c r="UKE219" s="856"/>
      <c r="UKF219" s="856"/>
      <c r="UKG219" s="856"/>
      <c r="UKH219" s="856"/>
      <c r="UKI219" s="856"/>
      <c r="UKJ219" s="856"/>
      <c r="UKK219" s="856"/>
      <c r="UKL219" s="856"/>
      <c r="UKM219" s="856"/>
      <c r="UKN219" s="856"/>
      <c r="UKO219" s="856"/>
      <c r="UKP219" s="856"/>
      <c r="UKQ219" s="856"/>
      <c r="UKR219" s="856"/>
      <c r="UKS219" s="856"/>
      <c r="UKT219" s="856"/>
      <c r="UKU219" s="856"/>
      <c r="UKV219" s="856"/>
      <c r="UKW219" s="856"/>
      <c r="UKX219" s="856"/>
      <c r="UKY219" s="856"/>
      <c r="UKZ219" s="856"/>
      <c r="ULA219" s="856"/>
      <c r="ULB219" s="856"/>
      <c r="ULC219" s="856"/>
      <c r="ULD219" s="856"/>
      <c r="ULE219" s="856"/>
      <c r="ULF219" s="856"/>
      <c r="ULG219" s="856"/>
      <c r="ULH219" s="856"/>
      <c r="ULI219" s="856"/>
      <c r="ULJ219" s="856"/>
      <c r="ULK219" s="856"/>
      <c r="ULL219" s="856"/>
      <c r="ULM219" s="856"/>
      <c r="ULN219" s="856"/>
      <c r="ULO219" s="856"/>
      <c r="ULP219" s="856"/>
      <c r="ULQ219" s="856"/>
      <c r="ULR219" s="856"/>
      <c r="ULS219" s="856"/>
      <c r="ULT219" s="856"/>
      <c r="ULU219" s="856"/>
      <c r="ULV219" s="856"/>
      <c r="ULW219" s="856"/>
      <c r="ULX219" s="856"/>
      <c r="ULY219" s="856"/>
      <c r="ULZ219" s="856"/>
      <c r="UMA219" s="856"/>
      <c r="UMB219" s="856"/>
      <c r="UMC219" s="856"/>
      <c r="UMD219" s="856"/>
      <c r="UME219" s="856"/>
      <c r="UMF219" s="856"/>
      <c r="UMG219" s="856"/>
      <c r="UMH219" s="856"/>
      <c r="UMI219" s="856"/>
      <c r="UMJ219" s="856"/>
      <c r="UMK219" s="856"/>
      <c r="UML219" s="856"/>
      <c r="UMM219" s="856"/>
      <c r="UMN219" s="856"/>
      <c r="UMO219" s="856"/>
      <c r="UMP219" s="856"/>
      <c r="UMQ219" s="856"/>
      <c r="UMR219" s="856"/>
      <c r="UMS219" s="856"/>
      <c r="UMT219" s="856"/>
      <c r="UMU219" s="856"/>
      <c r="UMV219" s="856"/>
      <c r="UMW219" s="856"/>
      <c r="UMX219" s="856"/>
      <c r="UMY219" s="856"/>
      <c r="UMZ219" s="856"/>
      <c r="UNA219" s="856"/>
      <c r="UNB219" s="856"/>
      <c r="UNC219" s="856"/>
      <c r="UND219" s="856"/>
      <c r="UNE219" s="856"/>
      <c r="UNF219" s="856"/>
      <c r="UNG219" s="856"/>
      <c r="UNH219" s="856"/>
      <c r="UNI219" s="856"/>
      <c r="UNJ219" s="856"/>
      <c r="UNK219" s="856"/>
      <c r="UNL219" s="856"/>
      <c r="UNM219" s="856"/>
      <c r="UNN219" s="856"/>
      <c r="UNO219" s="856"/>
      <c r="UNP219" s="856"/>
      <c r="UNQ219" s="856"/>
      <c r="UNR219" s="856"/>
      <c r="UNS219" s="856"/>
      <c r="UNT219" s="856"/>
      <c r="UNU219" s="856"/>
      <c r="UNV219" s="856"/>
      <c r="UNW219" s="856"/>
      <c r="UNX219" s="856"/>
      <c r="UNY219" s="856"/>
      <c r="UNZ219" s="856"/>
      <c r="UOA219" s="856"/>
      <c r="UOB219" s="856"/>
      <c r="UOC219" s="856"/>
      <c r="UOD219" s="856"/>
      <c r="UOE219" s="856"/>
      <c r="UOF219" s="856"/>
      <c r="UOG219" s="856"/>
      <c r="UOH219" s="856"/>
      <c r="UOI219" s="856"/>
      <c r="UOJ219" s="856"/>
      <c r="UOK219" s="856"/>
      <c r="UOL219" s="856"/>
      <c r="UOM219" s="856"/>
      <c r="UON219" s="856"/>
      <c r="UOO219" s="856"/>
      <c r="UOP219" s="856"/>
      <c r="UOQ219" s="856"/>
      <c r="UOR219" s="856"/>
      <c r="UOS219" s="856"/>
      <c r="UOT219" s="856"/>
      <c r="UOU219" s="856"/>
      <c r="UOV219" s="856"/>
      <c r="UOW219" s="856"/>
      <c r="UOX219" s="856"/>
      <c r="UOY219" s="856"/>
      <c r="UOZ219" s="856"/>
      <c r="UPA219" s="856"/>
      <c r="UPB219" s="856"/>
      <c r="UPC219" s="856"/>
      <c r="UPD219" s="856"/>
      <c r="UPE219" s="856"/>
      <c r="UPF219" s="856"/>
      <c r="UPG219" s="856"/>
      <c r="UPH219" s="856"/>
      <c r="UPI219" s="856"/>
      <c r="UPJ219" s="856"/>
      <c r="UPK219" s="856"/>
      <c r="UPL219" s="856"/>
      <c r="UPM219" s="856"/>
      <c r="UPN219" s="856"/>
      <c r="UPO219" s="856"/>
      <c r="UPP219" s="856"/>
      <c r="UPQ219" s="856"/>
      <c r="UPR219" s="856"/>
      <c r="UPS219" s="856"/>
      <c r="UPT219" s="856"/>
      <c r="UPU219" s="856"/>
      <c r="UPV219" s="856"/>
      <c r="UPW219" s="856"/>
      <c r="UPX219" s="856"/>
      <c r="UPY219" s="856"/>
      <c r="UPZ219" s="856"/>
      <c r="UQA219" s="856"/>
      <c r="UQB219" s="856"/>
      <c r="UQC219" s="856"/>
      <c r="UQD219" s="856"/>
      <c r="UQE219" s="856"/>
      <c r="UQF219" s="856"/>
      <c r="UQG219" s="856"/>
      <c r="UQH219" s="856"/>
      <c r="UQI219" s="856"/>
      <c r="UQJ219" s="856"/>
      <c r="UQK219" s="856"/>
      <c r="UQL219" s="856"/>
      <c r="UQM219" s="856"/>
      <c r="UQN219" s="856"/>
      <c r="UQO219" s="856"/>
      <c r="UQP219" s="856"/>
      <c r="UQQ219" s="856"/>
      <c r="UQR219" s="856"/>
      <c r="UQS219" s="856"/>
      <c r="UQT219" s="856"/>
      <c r="UQU219" s="856"/>
      <c r="UQV219" s="856"/>
      <c r="UQW219" s="856"/>
      <c r="UQX219" s="856"/>
      <c r="UQY219" s="856"/>
      <c r="UQZ219" s="856"/>
      <c r="URA219" s="856"/>
      <c r="URB219" s="856"/>
      <c r="URC219" s="856"/>
      <c r="URD219" s="856"/>
      <c r="URE219" s="856"/>
      <c r="URF219" s="856"/>
      <c r="URG219" s="856"/>
      <c r="URH219" s="856"/>
      <c r="URI219" s="856"/>
      <c r="URJ219" s="856"/>
      <c r="URK219" s="856"/>
      <c r="URL219" s="856"/>
      <c r="URM219" s="856"/>
      <c r="URN219" s="856"/>
      <c r="URO219" s="856"/>
      <c r="URP219" s="856"/>
      <c r="URQ219" s="856"/>
      <c r="URR219" s="856"/>
      <c r="URS219" s="856"/>
      <c r="URT219" s="856"/>
      <c r="URU219" s="856"/>
      <c r="URV219" s="856"/>
      <c r="URW219" s="856"/>
      <c r="URX219" s="856"/>
      <c r="URY219" s="856"/>
      <c r="URZ219" s="856"/>
      <c r="USA219" s="856"/>
      <c r="USB219" s="856"/>
      <c r="USC219" s="856"/>
      <c r="USD219" s="856"/>
      <c r="USE219" s="856"/>
      <c r="USF219" s="856"/>
      <c r="USG219" s="856"/>
      <c r="USH219" s="856"/>
      <c r="USI219" s="856"/>
      <c r="USJ219" s="856"/>
      <c r="USK219" s="856"/>
      <c r="USL219" s="856"/>
      <c r="USM219" s="856"/>
      <c r="USN219" s="856"/>
      <c r="USO219" s="856"/>
      <c r="USP219" s="856"/>
      <c r="USQ219" s="856"/>
      <c r="USR219" s="856"/>
      <c r="USS219" s="856"/>
      <c r="UST219" s="856"/>
      <c r="USU219" s="856"/>
      <c r="USV219" s="856"/>
      <c r="USW219" s="856"/>
      <c r="USX219" s="856"/>
      <c r="USY219" s="856"/>
      <c r="USZ219" s="856"/>
      <c r="UTA219" s="856"/>
      <c r="UTB219" s="856"/>
      <c r="UTC219" s="856"/>
      <c r="UTD219" s="856"/>
      <c r="UTE219" s="856"/>
      <c r="UTF219" s="856"/>
      <c r="UTG219" s="856"/>
      <c r="UTH219" s="856"/>
      <c r="UTI219" s="856"/>
      <c r="UTJ219" s="856"/>
      <c r="UTK219" s="856"/>
      <c r="UTL219" s="856"/>
      <c r="UTM219" s="856"/>
      <c r="UTN219" s="856"/>
      <c r="UTO219" s="856"/>
      <c r="UTP219" s="856"/>
      <c r="UTQ219" s="856"/>
      <c r="UTR219" s="856"/>
      <c r="UTS219" s="856"/>
      <c r="UTT219" s="856"/>
      <c r="UTU219" s="856"/>
      <c r="UTV219" s="856"/>
      <c r="UTW219" s="856"/>
      <c r="UTX219" s="856"/>
      <c r="UTY219" s="856"/>
      <c r="UTZ219" s="856"/>
      <c r="UUA219" s="856"/>
      <c r="UUB219" s="856"/>
      <c r="UUC219" s="856"/>
      <c r="UUD219" s="856"/>
      <c r="UUE219" s="856"/>
      <c r="UUF219" s="856"/>
      <c r="UUG219" s="856"/>
      <c r="UUH219" s="856"/>
      <c r="UUI219" s="856"/>
      <c r="UUJ219" s="856"/>
      <c r="UUK219" s="856"/>
      <c r="UUL219" s="856"/>
      <c r="UUM219" s="856"/>
      <c r="UUN219" s="856"/>
      <c r="UUO219" s="856"/>
      <c r="UUP219" s="856"/>
      <c r="UUQ219" s="856"/>
      <c r="UUR219" s="856"/>
      <c r="UUS219" s="856"/>
      <c r="UUT219" s="856"/>
      <c r="UUU219" s="856"/>
      <c r="UUV219" s="856"/>
      <c r="UUW219" s="856"/>
      <c r="UUX219" s="856"/>
      <c r="UUY219" s="856"/>
      <c r="UUZ219" s="856"/>
      <c r="UVA219" s="856"/>
      <c r="UVB219" s="856"/>
      <c r="UVC219" s="856"/>
      <c r="UVD219" s="856"/>
      <c r="UVE219" s="856"/>
      <c r="UVF219" s="856"/>
      <c r="UVG219" s="856"/>
      <c r="UVH219" s="856"/>
      <c r="UVI219" s="856"/>
      <c r="UVJ219" s="856"/>
      <c r="UVK219" s="856"/>
      <c r="UVL219" s="856"/>
      <c r="UVM219" s="856"/>
      <c r="UVN219" s="856"/>
      <c r="UVO219" s="856"/>
      <c r="UVP219" s="856"/>
      <c r="UVQ219" s="856"/>
      <c r="UVR219" s="856"/>
      <c r="UVS219" s="856"/>
      <c r="UVT219" s="856"/>
      <c r="UVU219" s="856"/>
      <c r="UVV219" s="856"/>
      <c r="UVW219" s="856"/>
      <c r="UVX219" s="856"/>
      <c r="UVY219" s="856"/>
      <c r="UVZ219" s="856"/>
      <c r="UWA219" s="856"/>
      <c r="UWB219" s="856"/>
      <c r="UWC219" s="856"/>
      <c r="UWD219" s="856"/>
      <c r="UWE219" s="856"/>
      <c r="UWF219" s="856"/>
      <c r="UWG219" s="856"/>
      <c r="UWH219" s="856"/>
      <c r="UWI219" s="856"/>
      <c r="UWJ219" s="856"/>
      <c r="UWK219" s="856"/>
      <c r="UWL219" s="856"/>
      <c r="UWM219" s="856"/>
      <c r="UWN219" s="856"/>
      <c r="UWO219" s="856"/>
      <c r="UWP219" s="856"/>
      <c r="UWQ219" s="856"/>
      <c r="UWR219" s="856"/>
      <c r="UWS219" s="856"/>
      <c r="UWT219" s="856"/>
      <c r="UWU219" s="856"/>
      <c r="UWV219" s="856"/>
      <c r="UWW219" s="856"/>
      <c r="UWX219" s="856"/>
      <c r="UWY219" s="856"/>
      <c r="UWZ219" s="856"/>
      <c r="UXA219" s="856"/>
      <c r="UXB219" s="856"/>
      <c r="UXC219" s="856"/>
      <c r="UXD219" s="856"/>
      <c r="UXE219" s="856"/>
      <c r="UXF219" s="856"/>
      <c r="UXG219" s="856"/>
      <c r="UXH219" s="856"/>
      <c r="UXI219" s="856"/>
      <c r="UXJ219" s="856"/>
      <c r="UXK219" s="856"/>
      <c r="UXL219" s="856"/>
      <c r="UXM219" s="856"/>
      <c r="UXN219" s="856"/>
      <c r="UXO219" s="856"/>
      <c r="UXP219" s="856"/>
      <c r="UXQ219" s="856"/>
      <c r="UXR219" s="856"/>
      <c r="UXS219" s="856"/>
      <c r="UXT219" s="856"/>
      <c r="UXU219" s="856"/>
      <c r="UXV219" s="856"/>
      <c r="UXW219" s="856"/>
      <c r="UXX219" s="856"/>
      <c r="UXY219" s="856"/>
      <c r="UXZ219" s="856"/>
      <c r="UYA219" s="856"/>
      <c r="UYB219" s="856"/>
      <c r="UYC219" s="856"/>
      <c r="UYD219" s="856"/>
      <c r="UYE219" s="856"/>
      <c r="UYF219" s="856"/>
      <c r="UYG219" s="856"/>
      <c r="UYH219" s="856"/>
      <c r="UYI219" s="856"/>
      <c r="UYJ219" s="856"/>
      <c r="UYK219" s="856"/>
      <c r="UYL219" s="856"/>
      <c r="UYM219" s="856"/>
      <c r="UYN219" s="856"/>
      <c r="UYO219" s="856"/>
      <c r="UYP219" s="856"/>
      <c r="UYQ219" s="856"/>
      <c r="UYR219" s="856"/>
      <c r="UYS219" s="856"/>
      <c r="UYT219" s="856"/>
      <c r="UYU219" s="856"/>
      <c r="UYV219" s="856"/>
      <c r="UYW219" s="856"/>
      <c r="UYX219" s="856"/>
      <c r="UYY219" s="856"/>
      <c r="UYZ219" s="856"/>
      <c r="UZA219" s="856"/>
      <c r="UZB219" s="856"/>
      <c r="UZC219" s="856"/>
      <c r="UZD219" s="856"/>
      <c r="UZE219" s="856"/>
      <c r="UZF219" s="856"/>
      <c r="UZG219" s="856"/>
      <c r="UZH219" s="856"/>
      <c r="UZI219" s="856"/>
      <c r="UZJ219" s="856"/>
      <c r="UZK219" s="856"/>
      <c r="UZL219" s="856"/>
      <c r="UZM219" s="856"/>
      <c r="UZN219" s="856"/>
      <c r="UZO219" s="856"/>
      <c r="UZP219" s="856"/>
      <c r="UZQ219" s="856"/>
      <c r="UZR219" s="856"/>
      <c r="UZS219" s="856"/>
      <c r="UZT219" s="856"/>
      <c r="UZU219" s="856"/>
      <c r="UZV219" s="856"/>
      <c r="UZW219" s="856"/>
      <c r="UZX219" s="856"/>
      <c r="UZY219" s="856"/>
      <c r="UZZ219" s="856"/>
      <c r="VAA219" s="856"/>
      <c r="VAB219" s="856"/>
      <c r="VAC219" s="856"/>
      <c r="VAD219" s="856"/>
      <c r="VAE219" s="856"/>
      <c r="VAF219" s="856"/>
      <c r="VAG219" s="856"/>
      <c r="VAH219" s="856"/>
      <c r="VAI219" s="856"/>
      <c r="VAJ219" s="856"/>
      <c r="VAK219" s="856"/>
      <c r="VAL219" s="856"/>
      <c r="VAM219" s="856"/>
      <c r="VAN219" s="856"/>
      <c r="VAO219" s="856"/>
      <c r="VAP219" s="856"/>
      <c r="VAQ219" s="856"/>
      <c r="VAR219" s="856"/>
      <c r="VAS219" s="856"/>
      <c r="VAT219" s="856"/>
      <c r="VAU219" s="856"/>
      <c r="VAV219" s="856"/>
      <c r="VAW219" s="856"/>
      <c r="VAX219" s="856"/>
      <c r="VAY219" s="856"/>
      <c r="VAZ219" s="856"/>
      <c r="VBA219" s="856"/>
      <c r="VBB219" s="856"/>
      <c r="VBC219" s="856"/>
      <c r="VBD219" s="856"/>
      <c r="VBE219" s="856"/>
      <c r="VBF219" s="856"/>
      <c r="VBG219" s="856"/>
      <c r="VBH219" s="856"/>
      <c r="VBI219" s="856"/>
      <c r="VBJ219" s="856"/>
      <c r="VBK219" s="856"/>
      <c r="VBL219" s="856"/>
      <c r="VBM219" s="856"/>
      <c r="VBN219" s="856"/>
      <c r="VBO219" s="856"/>
      <c r="VBP219" s="856"/>
      <c r="VBQ219" s="856"/>
      <c r="VBR219" s="856"/>
      <c r="VBS219" s="856"/>
      <c r="VBT219" s="856"/>
      <c r="VBU219" s="856"/>
      <c r="VBV219" s="856"/>
      <c r="VBW219" s="856"/>
      <c r="VBX219" s="856"/>
      <c r="VBY219" s="856"/>
      <c r="VBZ219" s="856"/>
      <c r="VCA219" s="856"/>
      <c r="VCB219" s="856"/>
      <c r="VCC219" s="856"/>
      <c r="VCD219" s="856"/>
      <c r="VCE219" s="856"/>
      <c r="VCF219" s="856"/>
      <c r="VCG219" s="856"/>
      <c r="VCH219" s="856"/>
      <c r="VCI219" s="856"/>
      <c r="VCJ219" s="856"/>
      <c r="VCK219" s="856"/>
      <c r="VCL219" s="856"/>
      <c r="VCM219" s="856"/>
      <c r="VCN219" s="856"/>
      <c r="VCO219" s="856"/>
      <c r="VCP219" s="856"/>
      <c r="VCQ219" s="856"/>
      <c r="VCR219" s="856"/>
      <c r="VCS219" s="856"/>
      <c r="VCT219" s="856"/>
      <c r="VCU219" s="856"/>
      <c r="VCV219" s="856"/>
      <c r="VCW219" s="856"/>
      <c r="VCX219" s="856"/>
      <c r="VCY219" s="856"/>
      <c r="VCZ219" s="856"/>
      <c r="VDA219" s="856"/>
      <c r="VDB219" s="856"/>
      <c r="VDC219" s="856"/>
      <c r="VDD219" s="856"/>
      <c r="VDE219" s="856"/>
      <c r="VDF219" s="856"/>
      <c r="VDG219" s="856"/>
      <c r="VDH219" s="856"/>
      <c r="VDI219" s="856"/>
      <c r="VDJ219" s="856"/>
      <c r="VDK219" s="856"/>
      <c r="VDL219" s="856"/>
      <c r="VDM219" s="856"/>
      <c r="VDN219" s="856"/>
      <c r="VDO219" s="856"/>
      <c r="VDP219" s="856"/>
      <c r="VDQ219" s="856"/>
      <c r="VDR219" s="856"/>
      <c r="VDS219" s="856"/>
      <c r="VDT219" s="856"/>
      <c r="VDU219" s="856"/>
      <c r="VDV219" s="856"/>
      <c r="VDW219" s="856"/>
      <c r="VDX219" s="856"/>
      <c r="VDY219" s="856"/>
      <c r="VDZ219" s="856"/>
      <c r="VEA219" s="856"/>
      <c r="VEB219" s="856"/>
      <c r="VEC219" s="856"/>
      <c r="VED219" s="856"/>
      <c r="VEE219" s="856"/>
      <c r="VEF219" s="856"/>
      <c r="VEG219" s="856"/>
      <c r="VEH219" s="856"/>
      <c r="VEI219" s="856"/>
      <c r="VEJ219" s="856"/>
      <c r="VEK219" s="856"/>
      <c r="VEL219" s="856"/>
      <c r="VEM219" s="856"/>
      <c r="VEN219" s="856"/>
      <c r="VEO219" s="856"/>
      <c r="VEP219" s="856"/>
      <c r="VEQ219" s="856"/>
      <c r="VER219" s="856"/>
      <c r="VES219" s="856"/>
      <c r="VET219" s="856"/>
      <c r="VEU219" s="856"/>
      <c r="VEV219" s="856"/>
      <c r="VEW219" s="856"/>
      <c r="VEX219" s="856"/>
      <c r="VEY219" s="856"/>
      <c r="VEZ219" s="856"/>
      <c r="VFA219" s="856"/>
      <c r="VFB219" s="856"/>
      <c r="VFC219" s="856"/>
      <c r="VFD219" s="856"/>
      <c r="VFE219" s="856"/>
      <c r="VFF219" s="856"/>
      <c r="VFG219" s="856"/>
      <c r="VFH219" s="856"/>
      <c r="VFI219" s="856"/>
      <c r="VFJ219" s="856"/>
      <c r="VFK219" s="856"/>
      <c r="VFL219" s="856"/>
      <c r="VFM219" s="856"/>
      <c r="VFN219" s="856"/>
      <c r="VFO219" s="856"/>
      <c r="VFP219" s="856"/>
      <c r="VFQ219" s="856"/>
      <c r="VFR219" s="856"/>
      <c r="VFS219" s="856"/>
      <c r="VFT219" s="856"/>
      <c r="VFU219" s="856"/>
      <c r="VFV219" s="856"/>
      <c r="VFW219" s="856"/>
      <c r="VFX219" s="856"/>
      <c r="VFY219" s="856"/>
      <c r="VFZ219" s="856"/>
      <c r="VGA219" s="856"/>
      <c r="VGB219" s="856"/>
      <c r="VGC219" s="856"/>
      <c r="VGD219" s="856"/>
      <c r="VGE219" s="856"/>
      <c r="VGF219" s="856"/>
      <c r="VGG219" s="856"/>
      <c r="VGH219" s="856"/>
      <c r="VGI219" s="856"/>
      <c r="VGJ219" s="856"/>
      <c r="VGK219" s="856"/>
      <c r="VGL219" s="856"/>
      <c r="VGM219" s="856"/>
      <c r="VGN219" s="856"/>
      <c r="VGO219" s="856"/>
      <c r="VGP219" s="856"/>
      <c r="VGQ219" s="856"/>
      <c r="VGR219" s="856"/>
      <c r="VGS219" s="856"/>
      <c r="VGT219" s="856"/>
      <c r="VGU219" s="856"/>
      <c r="VGV219" s="856"/>
      <c r="VGW219" s="856"/>
      <c r="VGX219" s="856"/>
      <c r="VGY219" s="856"/>
      <c r="VGZ219" s="856"/>
      <c r="VHA219" s="856"/>
      <c r="VHB219" s="856"/>
      <c r="VHC219" s="856"/>
      <c r="VHD219" s="856"/>
      <c r="VHE219" s="856"/>
      <c r="VHF219" s="856"/>
      <c r="VHG219" s="856"/>
      <c r="VHH219" s="856"/>
      <c r="VHI219" s="856"/>
      <c r="VHJ219" s="856"/>
      <c r="VHK219" s="856"/>
      <c r="VHL219" s="856"/>
      <c r="VHM219" s="856"/>
      <c r="VHN219" s="856"/>
      <c r="VHO219" s="856"/>
      <c r="VHP219" s="856"/>
      <c r="VHQ219" s="856"/>
      <c r="VHR219" s="856"/>
      <c r="VHS219" s="856"/>
      <c r="VHT219" s="856"/>
      <c r="VHU219" s="856"/>
      <c r="VHV219" s="856"/>
      <c r="VHW219" s="856"/>
      <c r="VHX219" s="856"/>
      <c r="VHY219" s="856"/>
      <c r="VHZ219" s="856"/>
      <c r="VIA219" s="856"/>
      <c r="VIB219" s="856"/>
      <c r="VIC219" s="856"/>
      <c r="VID219" s="856"/>
      <c r="VIE219" s="856"/>
      <c r="VIF219" s="856"/>
      <c r="VIG219" s="856"/>
      <c r="VIH219" s="856"/>
      <c r="VII219" s="856"/>
      <c r="VIJ219" s="856"/>
      <c r="VIK219" s="856"/>
      <c r="VIL219" s="856"/>
      <c r="VIM219" s="856"/>
      <c r="VIN219" s="856"/>
      <c r="VIO219" s="856"/>
      <c r="VIP219" s="856"/>
      <c r="VIQ219" s="856"/>
      <c r="VIR219" s="856"/>
      <c r="VIS219" s="856"/>
      <c r="VIT219" s="856"/>
      <c r="VIU219" s="856"/>
      <c r="VIV219" s="856"/>
      <c r="VIW219" s="856"/>
      <c r="VIX219" s="856"/>
      <c r="VIY219" s="856"/>
      <c r="VIZ219" s="856"/>
      <c r="VJA219" s="856"/>
      <c r="VJB219" s="856"/>
      <c r="VJC219" s="856"/>
      <c r="VJD219" s="856"/>
      <c r="VJE219" s="856"/>
      <c r="VJF219" s="856"/>
      <c r="VJG219" s="856"/>
      <c r="VJH219" s="856"/>
      <c r="VJI219" s="856"/>
      <c r="VJJ219" s="856"/>
      <c r="VJK219" s="856"/>
      <c r="VJL219" s="856"/>
      <c r="VJM219" s="856"/>
      <c r="VJN219" s="856"/>
      <c r="VJO219" s="856"/>
      <c r="VJP219" s="856"/>
      <c r="VJQ219" s="856"/>
      <c r="VJR219" s="856"/>
      <c r="VJS219" s="856"/>
      <c r="VJT219" s="856"/>
      <c r="VJU219" s="856"/>
      <c r="VJV219" s="856"/>
      <c r="VJW219" s="856"/>
      <c r="VJX219" s="856"/>
      <c r="VJY219" s="856"/>
      <c r="VJZ219" s="856"/>
      <c r="VKA219" s="856"/>
      <c r="VKB219" s="856"/>
      <c r="VKC219" s="856"/>
      <c r="VKD219" s="856"/>
      <c r="VKE219" s="856"/>
      <c r="VKF219" s="856"/>
      <c r="VKG219" s="856"/>
      <c r="VKH219" s="856"/>
      <c r="VKI219" s="856"/>
      <c r="VKJ219" s="856"/>
      <c r="VKK219" s="856"/>
      <c r="VKL219" s="856"/>
      <c r="VKM219" s="856"/>
      <c r="VKN219" s="856"/>
      <c r="VKO219" s="856"/>
      <c r="VKP219" s="856"/>
      <c r="VKQ219" s="856"/>
      <c r="VKR219" s="856"/>
      <c r="VKS219" s="856"/>
      <c r="VKT219" s="856"/>
      <c r="VKU219" s="856"/>
      <c r="VKV219" s="856"/>
      <c r="VKW219" s="856"/>
      <c r="VKX219" s="856"/>
      <c r="VKY219" s="856"/>
      <c r="VKZ219" s="856"/>
      <c r="VLA219" s="856"/>
      <c r="VLB219" s="856"/>
      <c r="VLC219" s="856"/>
      <c r="VLD219" s="856"/>
      <c r="VLE219" s="856"/>
      <c r="VLF219" s="856"/>
      <c r="VLG219" s="856"/>
      <c r="VLH219" s="856"/>
      <c r="VLI219" s="856"/>
      <c r="VLJ219" s="856"/>
      <c r="VLK219" s="856"/>
      <c r="VLL219" s="856"/>
      <c r="VLM219" s="856"/>
      <c r="VLN219" s="856"/>
      <c r="VLO219" s="856"/>
      <c r="VLP219" s="856"/>
      <c r="VLQ219" s="856"/>
      <c r="VLR219" s="856"/>
      <c r="VLS219" s="856"/>
      <c r="VLT219" s="856"/>
      <c r="VLU219" s="856"/>
      <c r="VLV219" s="856"/>
      <c r="VLW219" s="856"/>
      <c r="VLX219" s="856"/>
      <c r="VLY219" s="856"/>
      <c r="VLZ219" s="856"/>
      <c r="VMA219" s="856"/>
      <c r="VMB219" s="856"/>
      <c r="VMC219" s="856"/>
      <c r="VMD219" s="856"/>
      <c r="VME219" s="856"/>
      <c r="VMF219" s="856"/>
      <c r="VMG219" s="856"/>
      <c r="VMH219" s="856"/>
      <c r="VMI219" s="856"/>
      <c r="VMJ219" s="856"/>
      <c r="VMK219" s="856"/>
      <c r="VML219" s="856"/>
      <c r="VMM219" s="856"/>
      <c r="VMN219" s="856"/>
      <c r="VMO219" s="856"/>
      <c r="VMP219" s="856"/>
      <c r="VMQ219" s="856"/>
      <c r="VMR219" s="856"/>
      <c r="VMS219" s="856"/>
      <c r="VMT219" s="856"/>
      <c r="VMU219" s="856"/>
      <c r="VMV219" s="856"/>
      <c r="VMW219" s="856"/>
      <c r="VMX219" s="856"/>
      <c r="VMY219" s="856"/>
      <c r="VMZ219" s="856"/>
      <c r="VNA219" s="856"/>
      <c r="VNB219" s="856"/>
      <c r="VNC219" s="856"/>
      <c r="VND219" s="856"/>
      <c r="VNE219" s="856"/>
      <c r="VNF219" s="856"/>
      <c r="VNG219" s="856"/>
      <c r="VNH219" s="856"/>
      <c r="VNI219" s="856"/>
      <c r="VNJ219" s="856"/>
      <c r="VNK219" s="856"/>
      <c r="VNL219" s="856"/>
      <c r="VNM219" s="856"/>
      <c r="VNN219" s="856"/>
      <c r="VNO219" s="856"/>
      <c r="VNP219" s="856"/>
      <c r="VNQ219" s="856"/>
      <c r="VNR219" s="856"/>
      <c r="VNS219" s="856"/>
      <c r="VNT219" s="856"/>
      <c r="VNU219" s="856"/>
      <c r="VNV219" s="856"/>
      <c r="VNW219" s="856"/>
      <c r="VNX219" s="856"/>
      <c r="VNY219" s="856"/>
      <c r="VNZ219" s="856"/>
      <c r="VOA219" s="856"/>
      <c r="VOB219" s="856"/>
      <c r="VOC219" s="856"/>
      <c r="VOD219" s="856"/>
      <c r="VOE219" s="856"/>
      <c r="VOF219" s="856"/>
      <c r="VOG219" s="856"/>
      <c r="VOH219" s="856"/>
      <c r="VOI219" s="856"/>
      <c r="VOJ219" s="856"/>
      <c r="VOK219" s="856"/>
      <c r="VOL219" s="856"/>
      <c r="VOM219" s="856"/>
      <c r="VON219" s="856"/>
      <c r="VOO219" s="856"/>
      <c r="VOP219" s="856"/>
      <c r="VOQ219" s="856"/>
      <c r="VOR219" s="856"/>
      <c r="VOS219" s="856"/>
      <c r="VOT219" s="856"/>
      <c r="VOU219" s="856"/>
      <c r="VOV219" s="856"/>
      <c r="VOW219" s="856"/>
      <c r="VOX219" s="856"/>
      <c r="VOY219" s="856"/>
      <c r="VOZ219" s="856"/>
      <c r="VPA219" s="856"/>
      <c r="VPB219" s="856"/>
      <c r="VPC219" s="856"/>
      <c r="VPD219" s="856"/>
      <c r="VPE219" s="856"/>
      <c r="VPF219" s="856"/>
      <c r="VPG219" s="856"/>
      <c r="VPH219" s="856"/>
      <c r="VPI219" s="856"/>
      <c r="VPJ219" s="856"/>
      <c r="VPK219" s="856"/>
      <c r="VPL219" s="856"/>
      <c r="VPM219" s="856"/>
      <c r="VPN219" s="856"/>
      <c r="VPO219" s="856"/>
      <c r="VPP219" s="856"/>
      <c r="VPQ219" s="856"/>
      <c r="VPR219" s="856"/>
      <c r="VPS219" s="856"/>
      <c r="VPT219" s="856"/>
      <c r="VPU219" s="856"/>
      <c r="VPV219" s="856"/>
      <c r="VPW219" s="856"/>
      <c r="VPX219" s="856"/>
      <c r="VPY219" s="856"/>
      <c r="VPZ219" s="856"/>
      <c r="VQA219" s="856"/>
      <c r="VQB219" s="856"/>
      <c r="VQC219" s="856"/>
      <c r="VQD219" s="856"/>
      <c r="VQE219" s="856"/>
      <c r="VQF219" s="856"/>
      <c r="VQG219" s="856"/>
      <c r="VQH219" s="856"/>
      <c r="VQI219" s="856"/>
      <c r="VQJ219" s="856"/>
      <c r="VQK219" s="856"/>
      <c r="VQL219" s="856"/>
      <c r="VQM219" s="856"/>
      <c r="VQN219" s="856"/>
      <c r="VQO219" s="856"/>
      <c r="VQP219" s="856"/>
      <c r="VQQ219" s="856"/>
      <c r="VQR219" s="856"/>
      <c r="VQS219" s="856"/>
      <c r="VQT219" s="856"/>
      <c r="VQU219" s="856"/>
      <c r="VQV219" s="856"/>
      <c r="VQW219" s="856"/>
      <c r="VQX219" s="856"/>
      <c r="VQY219" s="856"/>
      <c r="VQZ219" s="856"/>
      <c r="VRA219" s="856"/>
      <c r="VRB219" s="856"/>
      <c r="VRC219" s="856"/>
      <c r="VRD219" s="856"/>
      <c r="VRE219" s="856"/>
      <c r="VRF219" s="856"/>
      <c r="VRG219" s="856"/>
      <c r="VRH219" s="856"/>
      <c r="VRI219" s="856"/>
      <c r="VRJ219" s="856"/>
      <c r="VRK219" s="856"/>
      <c r="VRL219" s="856"/>
      <c r="VRM219" s="856"/>
      <c r="VRN219" s="856"/>
      <c r="VRO219" s="856"/>
      <c r="VRP219" s="856"/>
      <c r="VRQ219" s="856"/>
      <c r="VRR219" s="856"/>
      <c r="VRS219" s="856"/>
      <c r="VRT219" s="856"/>
      <c r="VRU219" s="856"/>
      <c r="VRV219" s="856"/>
      <c r="VRW219" s="856"/>
      <c r="VRX219" s="856"/>
      <c r="VRY219" s="856"/>
      <c r="VRZ219" s="856"/>
      <c r="VSA219" s="856"/>
      <c r="VSB219" s="856"/>
      <c r="VSC219" s="856"/>
      <c r="VSD219" s="856"/>
      <c r="VSE219" s="856"/>
      <c r="VSF219" s="856"/>
      <c r="VSG219" s="856"/>
      <c r="VSH219" s="856"/>
      <c r="VSI219" s="856"/>
      <c r="VSJ219" s="856"/>
      <c r="VSK219" s="856"/>
      <c r="VSL219" s="856"/>
      <c r="VSM219" s="856"/>
      <c r="VSN219" s="856"/>
      <c r="VSO219" s="856"/>
      <c r="VSP219" s="856"/>
      <c r="VSQ219" s="856"/>
      <c r="VSR219" s="856"/>
      <c r="VSS219" s="856"/>
      <c r="VST219" s="856"/>
      <c r="VSU219" s="856"/>
      <c r="VSV219" s="856"/>
      <c r="VSW219" s="856"/>
      <c r="VSX219" s="856"/>
      <c r="VSY219" s="856"/>
      <c r="VSZ219" s="856"/>
      <c r="VTA219" s="856"/>
      <c r="VTB219" s="856"/>
      <c r="VTC219" s="856"/>
      <c r="VTD219" s="856"/>
      <c r="VTE219" s="856"/>
      <c r="VTF219" s="856"/>
      <c r="VTG219" s="856"/>
      <c r="VTH219" s="856"/>
      <c r="VTI219" s="856"/>
      <c r="VTJ219" s="856"/>
      <c r="VTK219" s="856"/>
      <c r="VTL219" s="856"/>
      <c r="VTM219" s="856"/>
      <c r="VTN219" s="856"/>
      <c r="VTO219" s="856"/>
      <c r="VTP219" s="856"/>
      <c r="VTQ219" s="856"/>
      <c r="VTR219" s="856"/>
      <c r="VTS219" s="856"/>
      <c r="VTT219" s="856"/>
      <c r="VTU219" s="856"/>
      <c r="VTV219" s="856"/>
      <c r="VTW219" s="856"/>
      <c r="VTX219" s="856"/>
      <c r="VTY219" s="856"/>
      <c r="VTZ219" s="856"/>
      <c r="VUA219" s="856"/>
      <c r="VUB219" s="856"/>
      <c r="VUC219" s="856"/>
      <c r="VUD219" s="856"/>
      <c r="VUE219" s="856"/>
      <c r="VUF219" s="856"/>
      <c r="VUG219" s="856"/>
      <c r="VUH219" s="856"/>
      <c r="VUI219" s="856"/>
      <c r="VUJ219" s="856"/>
      <c r="VUK219" s="856"/>
      <c r="VUL219" s="856"/>
      <c r="VUM219" s="856"/>
      <c r="VUN219" s="856"/>
      <c r="VUO219" s="856"/>
      <c r="VUP219" s="856"/>
      <c r="VUQ219" s="856"/>
      <c r="VUR219" s="856"/>
      <c r="VUS219" s="856"/>
      <c r="VUT219" s="856"/>
      <c r="VUU219" s="856"/>
      <c r="VUV219" s="856"/>
      <c r="VUW219" s="856"/>
      <c r="VUX219" s="856"/>
      <c r="VUY219" s="856"/>
      <c r="VUZ219" s="856"/>
      <c r="VVA219" s="856"/>
      <c r="VVB219" s="856"/>
      <c r="VVC219" s="856"/>
      <c r="VVD219" s="856"/>
      <c r="VVE219" s="856"/>
      <c r="VVF219" s="856"/>
      <c r="VVG219" s="856"/>
      <c r="VVH219" s="856"/>
      <c r="VVI219" s="856"/>
      <c r="VVJ219" s="856"/>
      <c r="VVK219" s="856"/>
      <c r="VVL219" s="856"/>
      <c r="VVM219" s="856"/>
      <c r="VVN219" s="856"/>
      <c r="VVO219" s="856"/>
      <c r="VVP219" s="856"/>
      <c r="VVQ219" s="856"/>
      <c r="VVR219" s="856"/>
      <c r="VVS219" s="856"/>
      <c r="VVT219" s="856"/>
      <c r="VVU219" s="856"/>
      <c r="VVV219" s="856"/>
      <c r="VVW219" s="856"/>
      <c r="VVX219" s="856"/>
      <c r="VVY219" s="856"/>
      <c r="VVZ219" s="856"/>
      <c r="VWA219" s="856"/>
      <c r="VWB219" s="856"/>
      <c r="VWC219" s="856"/>
      <c r="VWD219" s="856"/>
      <c r="VWE219" s="856"/>
      <c r="VWF219" s="856"/>
      <c r="VWG219" s="856"/>
      <c r="VWH219" s="856"/>
      <c r="VWI219" s="856"/>
      <c r="VWJ219" s="856"/>
      <c r="VWK219" s="856"/>
      <c r="VWL219" s="856"/>
      <c r="VWM219" s="856"/>
      <c r="VWN219" s="856"/>
      <c r="VWO219" s="856"/>
      <c r="VWP219" s="856"/>
      <c r="VWQ219" s="856"/>
      <c r="VWR219" s="856"/>
      <c r="VWS219" s="856"/>
      <c r="VWT219" s="856"/>
      <c r="VWU219" s="856"/>
      <c r="VWV219" s="856"/>
      <c r="VWW219" s="856"/>
      <c r="VWX219" s="856"/>
      <c r="VWY219" s="856"/>
      <c r="VWZ219" s="856"/>
      <c r="VXA219" s="856"/>
      <c r="VXB219" s="856"/>
      <c r="VXC219" s="856"/>
      <c r="VXD219" s="856"/>
      <c r="VXE219" s="856"/>
      <c r="VXF219" s="856"/>
      <c r="VXG219" s="856"/>
      <c r="VXH219" s="856"/>
      <c r="VXI219" s="856"/>
      <c r="VXJ219" s="856"/>
      <c r="VXK219" s="856"/>
      <c r="VXL219" s="856"/>
      <c r="VXM219" s="856"/>
      <c r="VXN219" s="856"/>
      <c r="VXO219" s="856"/>
      <c r="VXP219" s="856"/>
      <c r="VXQ219" s="856"/>
      <c r="VXR219" s="856"/>
      <c r="VXS219" s="856"/>
      <c r="VXT219" s="856"/>
      <c r="VXU219" s="856"/>
      <c r="VXV219" s="856"/>
      <c r="VXW219" s="856"/>
      <c r="VXX219" s="856"/>
      <c r="VXY219" s="856"/>
      <c r="VXZ219" s="856"/>
      <c r="VYA219" s="856"/>
      <c r="VYB219" s="856"/>
      <c r="VYC219" s="856"/>
      <c r="VYD219" s="856"/>
      <c r="VYE219" s="856"/>
      <c r="VYF219" s="856"/>
      <c r="VYG219" s="856"/>
      <c r="VYH219" s="856"/>
      <c r="VYI219" s="856"/>
      <c r="VYJ219" s="856"/>
      <c r="VYK219" s="856"/>
      <c r="VYL219" s="856"/>
      <c r="VYM219" s="856"/>
      <c r="VYN219" s="856"/>
      <c r="VYO219" s="856"/>
      <c r="VYP219" s="856"/>
      <c r="VYQ219" s="856"/>
      <c r="VYR219" s="856"/>
      <c r="VYS219" s="856"/>
      <c r="VYT219" s="856"/>
      <c r="VYU219" s="856"/>
      <c r="VYV219" s="856"/>
      <c r="VYW219" s="856"/>
      <c r="VYX219" s="856"/>
      <c r="VYY219" s="856"/>
      <c r="VYZ219" s="856"/>
      <c r="VZA219" s="856"/>
      <c r="VZB219" s="856"/>
      <c r="VZC219" s="856"/>
      <c r="VZD219" s="856"/>
      <c r="VZE219" s="856"/>
      <c r="VZF219" s="856"/>
      <c r="VZG219" s="856"/>
      <c r="VZH219" s="856"/>
      <c r="VZI219" s="856"/>
      <c r="VZJ219" s="856"/>
      <c r="VZK219" s="856"/>
      <c r="VZL219" s="856"/>
      <c r="VZM219" s="856"/>
      <c r="VZN219" s="856"/>
      <c r="VZO219" s="856"/>
      <c r="VZP219" s="856"/>
      <c r="VZQ219" s="856"/>
      <c r="VZR219" s="856"/>
      <c r="VZS219" s="856"/>
      <c r="VZT219" s="856"/>
      <c r="VZU219" s="856"/>
      <c r="VZV219" s="856"/>
      <c r="VZW219" s="856"/>
      <c r="VZX219" s="856"/>
      <c r="VZY219" s="856"/>
      <c r="VZZ219" s="856"/>
      <c r="WAA219" s="856"/>
      <c r="WAB219" s="856"/>
      <c r="WAC219" s="856"/>
      <c r="WAD219" s="856"/>
      <c r="WAE219" s="856"/>
      <c r="WAF219" s="856"/>
      <c r="WAG219" s="856"/>
      <c r="WAH219" s="856"/>
      <c r="WAI219" s="856"/>
      <c r="WAJ219" s="856"/>
      <c r="WAK219" s="856"/>
      <c r="WAL219" s="856"/>
      <c r="WAM219" s="856"/>
      <c r="WAN219" s="856"/>
      <c r="WAO219" s="856"/>
      <c r="WAP219" s="856"/>
      <c r="WAQ219" s="856"/>
      <c r="WAR219" s="856"/>
      <c r="WAS219" s="856"/>
      <c r="WAT219" s="856"/>
      <c r="WAU219" s="856"/>
      <c r="WAV219" s="856"/>
      <c r="WAW219" s="856"/>
      <c r="WAX219" s="856"/>
      <c r="WAY219" s="856"/>
      <c r="WAZ219" s="856"/>
      <c r="WBA219" s="856"/>
      <c r="WBB219" s="856"/>
      <c r="WBC219" s="856"/>
      <c r="WBD219" s="856"/>
      <c r="WBE219" s="856"/>
      <c r="WBF219" s="856"/>
      <c r="WBG219" s="856"/>
      <c r="WBH219" s="856"/>
      <c r="WBI219" s="856"/>
      <c r="WBJ219" s="856"/>
      <c r="WBK219" s="856"/>
      <c r="WBL219" s="856"/>
      <c r="WBM219" s="856"/>
      <c r="WBN219" s="856"/>
      <c r="WBO219" s="856"/>
      <c r="WBP219" s="856"/>
      <c r="WBQ219" s="856"/>
      <c r="WBR219" s="856"/>
      <c r="WBS219" s="856"/>
      <c r="WBT219" s="856"/>
      <c r="WBU219" s="856"/>
      <c r="WBV219" s="856"/>
      <c r="WBW219" s="856"/>
      <c r="WBX219" s="856"/>
      <c r="WBY219" s="856"/>
      <c r="WBZ219" s="856"/>
      <c r="WCA219" s="856"/>
      <c r="WCB219" s="856"/>
      <c r="WCC219" s="856"/>
      <c r="WCD219" s="856"/>
      <c r="WCE219" s="856"/>
      <c r="WCF219" s="856"/>
      <c r="WCG219" s="856"/>
      <c r="WCH219" s="856"/>
      <c r="WCI219" s="856"/>
      <c r="WCJ219" s="856"/>
      <c r="WCK219" s="856"/>
      <c r="WCL219" s="856"/>
      <c r="WCM219" s="856"/>
      <c r="WCN219" s="856"/>
      <c r="WCO219" s="856"/>
      <c r="WCP219" s="856"/>
      <c r="WCQ219" s="856"/>
      <c r="WCR219" s="856"/>
      <c r="WCS219" s="856"/>
      <c r="WCT219" s="856"/>
      <c r="WCU219" s="856"/>
      <c r="WCV219" s="856"/>
      <c r="WCW219" s="856"/>
      <c r="WCX219" s="856"/>
      <c r="WCY219" s="856"/>
      <c r="WCZ219" s="856"/>
      <c r="WDA219" s="856"/>
      <c r="WDB219" s="856"/>
      <c r="WDC219" s="856"/>
      <c r="WDD219" s="856"/>
      <c r="WDE219" s="856"/>
      <c r="WDF219" s="856"/>
      <c r="WDG219" s="856"/>
      <c r="WDH219" s="856"/>
      <c r="WDI219" s="856"/>
      <c r="WDJ219" s="856"/>
      <c r="WDK219" s="856"/>
      <c r="WDL219" s="856"/>
      <c r="WDM219" s="856"/>
      <c r="WDN219" s="856"/>
      <c r="WDO219" s="856"/>
      <c r="WDP219" s="856"/>
      <c r="WDQ219" s="856"/>
      <c r="WDR219" s="856"/>
      <c r="WDS219" s="856"/>
      <c r="WDT219" s="856"/>
      <c r="WDU219" s="856"/>
      <c r="WDV219" s="856"/>
      <c r="WDW219" s="856"/>
      <c r="WDX219" s="856"/>
      <c r="WDY219" s="856"/>
      <c r="WDZ219" s="856"/>
      <c r="WEA219" s="856"/>
      <c r="WEB219" s="856"/>
      <c r="WEC219" s="856"/>
      <c r="WED219" s="856"/>
      <c r="WEE219" s="856"/>
      <c r="WEF219" s="856"/>
      <c r="WEG219" s="856"/>
      <c r="WEH219" s="856"/>
      <c r="WEI219" s="856"/>
      <c r="WEJ219" s="856"/>
      <c r="WEK219" s="856"/>
      <c r="WEL219" s="856"/>
      <c r="WEM219" s="856"/>
      <c r="WEN219" s="856"/>
      <c r="WEO219" s="856"/>
      <c r="WEP219" s="856"/>
      <c r="WEQ219" s="856"/>
      <c r="WER219" s="856"/>
      <c r="WES219" s="856"/>
      <c r="WET219" s="856"/>
      <c r="WEU219" s="856"/>
      <c r="WEV219" s="856"/>
      <c r="WEW219" s="856"/>
      <c r="WEX219" s="856"/>
      <c r="WEY219" s="856"/>
      <c r="WEZ219" s="856"/>
      <c r="WFA219" s="856"/>
      <c r="WFB219" s="856"/>
      <c r="WFC219" s="856"/>
      <c r="WFD219" s="856"/>
      <c r="WFE219" s="856"/>
      <c r="WFF219" s="856"/>
      <c r="WFG219" s="856"/>
      <c r="WFH219" s="856"/>
      <c r="WFI219" s="856"/>
      <c r="WFJ219" s="856"/>
      <c r="WFK219" s="856"/>
      <c r="WFL219" s="856"/>
      <c r="WFM219" s="856"/>
      <c r="WFN219" s="856"/>
      <c r="WFO219" s="856"/>
      <c r="WFP219" s="856"/>
      <c r="WFQ219" s="856"/>
      <c r="WFR219" s="856"/>
      <c r="WFS219" s="856"/>
      <c r="WFT219" s="856"/>
      <c r="WFU219" s="856"/>
      <c r="WFV219" s="856"/>
      <c r="WFW219" s="856"/>
      <c r="WFX219" s="856"/>
      <c r="WFY219" s="856"/>
      <c r="WFZ219" s="856"/>
      <c r="WGA219" s="856"/>
      <c r="WGB219" s="856"/>
      <c r="WGC219" s="856"/>
      <c r="WGD219" s="856"/>
      <c r="WGE219" s="856"/>
      <c r="WGF219" s="856"/>
      <c r="WGG219" s="856"/>
      <c r="WGH219" s="856"/>
      <c r="WGI219" s="856"/>
      <c r="WGJ219" s="856"/>
      <c r="WGK219" s="856"/>
      <c r="WGL219" s="856"/>
      <c r="WGM219" s="856"/>
      <c r="WGN219" s="856"/>
      <c r="WGO219" s="856"/>
      <c r="WGP219" s="856"/>
      <c r="WGQ219" s="856"/>
      <c r="WGR219" s="856"/>
      <c r="WGS219" s="856"/>
      <c r="WGT219" s="856"/>
      <c r="WGU219" s="856"/>
      <c r="WGV219" s="856"/>
      <c r="WGW219" s="856"/>
      <c r="WGX219" s="856"/>
      <c r="WGY219" s="856"/>
      <c r="WGZ219" s="856"/>
      <c r="WHA219" s="856"/>
      <c r="WHB219" s="856"/>
      <c r="WHC219" s="856"/>
      <c r="WHD219" s="856"/>
      <c r="WHE219" s="856"/>
      <c r="WHF219" s="856"/>
      <c r="WHG219" s="856"/>
      <c r="WHH219" s="856"/>
      <c r="WHI219" s="856"/>
      <c r="WHJ219" s="856"/>
      <c r="WHK219" s="856"/>
      <c r="WHL219" s="856"/>
      <c r="WHM219" s="856"/>
      <c r="WHN219" s="856"/>
      <c r="WHO219" s="856"/>
      <c r="WHP219" s="856"/>
      <c r="WHQ219" s="856"/>
      <c r="WHR219" s="856"/>
      <c r="WHS219" s="856"/>
      <c r="WHT219" s="856"/>
      <c r="WHU219" s="856"/>
      <c r="WHV219" s="856"/>
      <c r="WHW219" s="856"/>
      <c r="WHX219" s="856"/>
      <c r="WHY219" s="856"/>
      <c r="WHZ219" s="856"/>
      <c r="WIA219" s="856"/>
      <c r="WIB219" s="856"/>
      <c r="WIC219" s="856"/>
      <c r="WID219" s="856"/>
      <c r="WIE219" s="856"/>
      <c r="WIF219" s="856"/>
      <c r="WIG219" s="856"/>
      <c r="WIH219" s="856"/>
      <c r="WII219" s="856"/>
      <c r="WIJ219" s="856"/>
      <c r="WIK219" s="856"/>
      <c r="WIL219" s="856"/>
      <c r="WIM219" s="856"/>
      <c r="WIN219" s="856"/>
      <c r="WIO219" s="856"/>
      <c r="WIP219" s="856"/>
      <c r="WIQ219" s="856"/>
      <c r="WIR219" s="856"/>
      <c r="WIS219" s="856"/>
      <c r="WIT219" s="856"/>
      <c r="WIU219" s="856"/>
      <c r="WIV219" s="856"/>
      <c r="WIW219" s="856"/>
      <c r="WIX219" s="856"/>
      <c r="WIY219" s="856"/>
      <c r="WIZ219" s="856"/>
      <c r="WJA219" s="856"/>
      <c r="WJB219" s="856"/>
      <c r="WJC219" s="856"/>
      <c r="WJD219" s="856"/>
      <c r="WJE219" s="856"/>
      <c r="WJF219" s="856"/>
      <c r="WJG219" s="856"/>
      <c r="WJH219" s="856"/>
      <c r="WJI219" s="856"/>
      <c r="WJJ219" s="856"/>
      <c r="WJK219" s="856"/>
      <c r="WJL219" s="856"/>
      <c r="WJM219" s="856"/>
      <c r="WJN219" s="856"/>
      <c r="WJO219" s="856"/>
      <c r="WJP219" s="856"/>
      <c r="WJQ219" s="856"/>
      <c r="WJR219" s="856"/>
      <c r="WJS219" s="856"/>
      <c r="WJT219" s="856"/>
      <c r="WJU219" s="856"/>
      <c r="WJV219" s="856"/>
      <c r="WJW219" s="856"/>
      <c r="WJX219" s="856"/>
      <c r="WJY219" s="856"/>
      <c r="WJZ219" s="856"/>
      <c r="WKA219" s="856"/>
      <c r="WKB219" s="856"/>
      <c r="WKC219" s="856"/>
      <c r="WKD219" s="856"/>
      <c r="WKE219" s="856"/>
      <c r="WKF219" s="856"/>
      <c r="WKG219" s="856"/>
      <c r="WKH219" s="856"/>
      <c r="WKI219" s="856"/>
      <c r="WKJ219" s="856"/>
      <c r="WKK219" s="856"/>
      <c r="WKL219" s="856"/>
      <c r="WKM219" s="856"/>
      <c r="WKN219" s="856"/>
      <c r="WKO219" s="856"/>
      <c r="WKP219" s="856"/>
      <c r="WKQ219" s="856"/>
      <c r="WKR219" s="856"/>
      <c r="WKS219" s="856"/>
      <c r="WKT219" s="856"/>
      <c r="WKU219" s="856"/>
      <c r="WKV219" s="856"/>
      <c r="WKW219" s="856"/>
      <c r="WKX219" s="856"/>
      <c r="WKY219" s="856"/>
      <c r="WKZ219" s="856"/>
      <c r="WLA219" s="856"/>
      <c r="WLB219" s="856"/>
      <c r="WLC219" s="856"/>
      <c r="WLD219" s="856"/>
      <c r="WLE219" s="856"/>
      <c r="WLF219" s="856"/>
      <c r="WLG219" s="856"/>
      <c r="WLH219" s="856"/>
      <c r="WLI219" s="856"/>
      <c r="WLJ219" s="856"/>
      <c r="WLK219" s="856"/>
      <c r="WLL219" s="856"/>
      <c r="WLM219" s="856"/>
      <c r="WLN219" s="856"/>
      <c r="WLO219" s="856"/>
      <c r="WLP219" s="856"/>
      <c r="WLQ219" s="856"/>
      <c r="WLR219" s="856"/>
      <c r="WLS219" s="856"/>
      <c r="WLT219" s="856"/>
      <c r="WLU219" s="856"/>
      <c r="WLV219" s="856"/>
      <c r="WLW219" s="856"/>
      <c r="WLX219" s="856"/>
      <c r="WLY219" s="856"/>
      <c r="WLZ219" s="856"/>
      <c r="WMA219" s="856"/>
      <c r="WMB219" s="856"/>
      <c r="WMC219" s="856"/>
      <c r="WMD219" s="856"/>
      <c r="WME219" s="856"/>
      <c r="WMF219" s="856"/>
      <c r="WMG219" s="856"/>
      <c r="WMH219" s="856"/>
      <c r="WMI219" s="856"/>
      <c r="WMJ219" s="856"/>
      <c r="WMK219" s="856"/>
      <c r="WML219" s="856"/>
      <c r="WMM219" s="856"/>
      <c r="WMN219" s="856"/>
      <c r="WMO219" s="856"/>
      <c r="WMP219" s="856"/>
      <c r="WMQ219" s="856"/>
      <c r="WMR219" s="856"/>
      <c r="WMS219" s="856"/>
      <c r="WMT219" s="856"/>
      <c r="WMU219" s="856"/>
      <c r="WMV219" s="856"/>
      <c r="WMW219" s="856"/>
      <c r="WMX219" s="856"/>
      <c r="WMY219" s="856"/>
      <c r="WMZ219" s="856"/>
      <c r="WNA219" s="856"/>
      <c r="WNB219" s="856"/>
      <c r="WNC219" s="856"/>
      <c r="WND219" s="856"/>
      <c r="WNE219" s="856"/>
      <c r="WNF219" s="856"/>
      <c r="WNG219" s="856"/>
      <c r="WNH219" s="856"/>
      <c r="WNI219" s="856"/>
      <c r="WNJ219" s="856"/>
      <c r="WNK219" s="856"/>
      <c r="WNL219" s="856"/>
      <c r="WNM219" s="856"/>
      <c r="WNN219" s="856"/>
      <c r="WNO219" s="856"/>
      <c r="WNP219" s="856"/>
      <c r="WNQ219" s="856"/>
      <c r="WNR219" s="856"/>
      <c r="WNS219" s="856"/>
      <c r="WNT219" s="856"/>
      <c r="WNU219" s="856"/>
      <c r="WNV219" s="856"/>
      <c r="WNW219" s="856"/>
      <c r="WNX219" s="856"/>
      <c r="WNY219" s="856"/>
      <c r="WNZ219" s="856"/>
      <c r="WOA219" s="856"/>
      <c r="WOB219" s="856"/>
      <c r="WOC219" s="856"/>
      <c r="WOD219" s="856"/>
      <c r="WOE219" s="856"/>
      <c r="WOF219" s="856"/>
      <c r="WOG219" s="856"/>
      <c r="WOH219" s="856"/>
      <c r="WOI219" s="856"/>
      <c r="WOJ219" s="856"/>
      <c r="WOK219" s="856"/>
      <c r="WOL219" s="856"/>
      <c r="WOM219" s="856"/>
      <c r="WON219" s="856"/>
      <c r="WOO219" s="856"/>
      <c r="WOP219" s="856"/>
      <c r="WOQ219" s="856"/>
      <c r="WOR219" s="856"/>
      <c r="WOS219" s="856"/>
      <c r="WOT219" s="856"/>
      <c r="WOU219" s="856"/>
      <c r="WOV219" s="856"/>
      <c r="WOW219" s="856"/>
      <c r="WOX219" s="856"/>
      <c r="WOY219" s="856"/>
      <c r="WOZ219" s="856"/>
      <c r="WPA219" s="856"/>
      <c r="WPB219" s="856"/>
      <c r="WPC219" s="856"/>
      <c r="WPD219" s="856"/>
      <c r="WPE219" s="856"/>
      <c r="WPF219" s="856"/>
      <c r="WPG219" s="856"/>
      <c r="WPH219" s="856"/>
      <c r="WPI219" s="856"/>
      <c r="WPJ219" s="856"/>
      <c r="WPK219" s="856"/>
      <c r="WPL219" s="856"/>
      <c r="WPM219" s="856"/>
      <c r="WPN219" s="856"/>
      <c r="WPO219" s="856"/>
      <c r="WPP219" s="856"/>
      <c r="WPQ219" s="856"/>
      <c r="WPR219" s="856"/>
      <c r="WPS219" s="856"/>
      <c r="WPT219" s="856"/>
      <c r="WPU219" s="856"/>
      <c r="WPV219" s="856"/>
      <c r="WPW219" s="856"/>
      <c r="WPX219" s="856"/>
      <c r="WPY219" s="856"/>
      <c r="WPZ219" s="856"/>
      <c r="WQA219" s="856"/>
      <c r="WQB219" s="856"/>
      <c r="WQC219" s="856"/>
      <c r="WQD219" s="856"/>
      <c r="WQE219" s="856"/>
      <c r="WQF219" s="856"/>
      <c r="WQG219" s="856"/>
      <c r="WQH219" s="856"/>
      <c r="WQI219" s="856"/>
      <c r="WQJ219" s="856"/>
      <c r="WQK219" s="856"/>
      <c r="WQL219" s="856"/>
      <c r="WQM219" s="856"/>
      <c r="WQN219" s="856"/>
      <c r="WQO219" s="856"/>
      <c r="WQP219" s="856"/>
      <c r="WQQ219" s="856"/>
      <c r="WQR219" s="856"/>
      <c r="WQS219" s="856"/>
      <c r="WQT219" s="856"/>
      <c r="WQU219" s="856"/>
      <c r="WQV219" s="856"/>
      <c r="WQW219" s="856"/>
      <c r="WQX219" s="856"/>
      <c r="WQY219" s="856"/>
      <c r="WQZ219" s="856"/>
      <c r="WRA219" s="856"/>
      <c r="WRB219" s="856"/>
      <c r="WRC219" s="856"/>
      <c r="WRD219" s="856"/>
      <c r="WRE219" s="856"/>
      <c r="WRF219" s="856"/>
      <c r="WRG219" s="856"/>
      <c r="WRH219" s="856"/>
      <c r="WRI219" s="856"/>
      <c r="WRJ219" s="856"/>
      <c r="WRK219" s="856"/>
      <c r="WRL219" s="856"/>
      <c r="WRM219" s="856"/>
      <c r="WRN219" s="856"/>
      <c r="WRO219" s="856"/>
      <c r="WRP219" s="856"/>
      <c r="WRQ219" s="856"/>
      <c r="WRR219" s="856"/>
      <c r="WRS219" s="856"/>
      <c r="WRT219" s="856"/>
      <c r="WRU219" s="856"/>
      <c r="WRV219" s="856"/>
      <c r="WRW219" s="856"/>
      <c r="WRX219" s="856"/>
      <c r="WRY219" s="856"/>
      <c r="WRZ219" s="856"/>
      <c r="WSA219" s="856"/>
      <c r="WSB219" s="856"/>
      <c r="WSC219" s="856"/>
      <c r="WSD219" s="856"/>
      <c r="WSE219" s="856"/>
      <c r="WSF219" s="856"/>
      <c r="WSG219" s="856"/>
      <c r="WSH219" s="856"/>
      <c r="WSI219" s="856"/>
      <c r="WSJ219" s="856"/>
      <c r="WSK219" s="856"/>
      <c r="WSL219" s="856"/>
      <c r="WSM219" s="856"/>
      <c r="WSN219" s="856"/>
      <c r="WSO219" s="856"/>
      <c r="WSP219" s="856"/>
      <c r="WSQ219" s="856"/>
      <c r="WSR219" s="856"/>
      <c r="WSS219" s="856"/>
      <c r="WST219" s="856"/>
      <c r="WSU219" s="856"/>
      <c r="WSV219" s="856"/>
      <c r="WSW219" s="856"/>
      <c r="WSX219" s="856"/>
      <c r="WSY219" s="856"/>
      <c r="WSZ219" s="856"/>
      <c r="WTA219" s="856"/>
      <c r="WTB219" s="856"/>
      <c r="WTC219" s="856"/>
      <c r="WTD219" s="856"/>
      <c r="WTE219" s="856"/>
      <c r="WTF219" s="856"/>
      <c r="WTG219" s="856"/>
      <c r="WTH219" s="856"/>
      <c r="WTI219" s="856"/>
      <c r="WTJ219" s="856"/>
      <c r="WTK219" s="856"/>
      <c r="WTL219" s="856"/>
      <c r="WTM219" s="856"/>
      <c r="WTN219" s="856"/>
      <c r="WTO219" s="856"/>
      <c r="WTP219" s="856"/>
      <c r="WTQ219" s="856"/>
      <c r="WTR219" s="856"/>
      <c r="WTS219" s="856"/>
      <c r="WTT219" s="856"/>
      <c r="WTU219" s="856"/>
      <c r="WTV219" s="856"/>
      <c r="WTW219" s="856"/>
      <c r="WTX219" s="856"/>
      <c r="WTY219" s="856"/>
      <c r="WTZ219" s="856"/>
      <c r="WUA219" s="856"/>
      <c r="WUB219" s="856"/>
      <c r="WUC219" s="856"/>
      <c r="WUD219" s="856"/>
      <c r="WUE219" s="856"/>
      <c r="WUF219" s="856"/>
      <c r="WUG219" s="856"/>
      <c r="WUH219" s="856"/>
      <c r="WUI219" s="856"/>
      <c r="WUJ219" s="856"/>
      <c r="WUK219" s="856"/>
      <c r="WUL219" s="856"/>
      <c r="WUM219" s="856"/>
      <c r="WUN219" s="856"/>
      <c r="WUO219" s="856"/>
      <c r="WUP219" s="856"/>
      <c r="WUQ219" s="856"/>
      <c r="WUR219" s="856"/>
      <c r="WUS219" s="856"/>
      <c r="WUT219" s="856"/>
      <c r="WUU219" s="856"/>
      <c r="WUV219" s="856"/>
      <c r="WUW219" s="856"/>
      <c r="WUX219" s="856"/>
      <c r="WUY219" s="856"/>
      <c r="WUZ219" s="856"/>
      <c r="WVA219" s="856"/>
      <c r="WVB219" s="856"/>
      <c r="WVC219" s="856"/>
      <c r="WVD219" s="856"/>
      <c r="WVE219" s="856"/>
      <c r="WVF219" s="856"/>
      <c r="WVG219" s="856"/>
      <c r="WVH219" s="856"/>
      <c r="WVI219" s="856"/>
      <c r="WVJ219" s="856"/>
      <c r="WVK219" s="856"/>
      <c r="WVL219" s="856"/>
      <c r="WVM219" s="856"/>
      <c r="WVN219" s="856"/>
      <c r="WVO219" s="856"/>
      <c r="WVP219" s="856"/>
      <c r="WVQ219" s="856"/>
      <c r="WVR219" s="856"/>
      <c r="WVS219" s="856"/>
      <c r="WVT219" s="856"/>
      <c r="WVU219" s="856"/>
      <c r="WVV219" s="856"/>
      <c r="WVW219" s="856"/>
      <c r="WVX219" s="856"/>
      <c r="WVY219" s="856"/>
      <c r="WVZ219" s="856"/>
      <c r="WWA219" s="856"/>
      <c r="WWB219" s="856"/>
      <c r="WWC219" s="856"/>
      <c r="WWD219" s="856"/>
      <c r="WWE219" s="856"/>
      <c r="WWF219" s="856"/>
      <c r="WWG219" s="856"/>
      <c r="WWH219" s="856"/>
      <c r="WWI219" s="856"/>
      <c r="WWJ219" s="856"/>
      <c r="WWK219" s="856"/>
      <c r="WWL219" s="856"/>
      <c r="WWM219" s="856"/>
      <c r="WWN219" s="856"/>
      <c r="WWO219" s="856"/>
      <c r="WWP219" s="856"/>
      <c r="WWQ219" s="856"/>
      <c r="WWR219" s="856"/>
      <c r="WWS219" s="856"/>
      <c r="WWT219" s="856"/>
      <c r="WWU219" s="856"/>
      <c r="WWV219" s="856"/>
      <c r="WWW219" s="856"/>
      <c r="WWX219" s="856"/>
      <c r="WWY219" s="856"/>
      <c r="WWZ219" s="856"/>
      <c r="WXA219" s="856"/>
      <c r="WXB219" s="856"/>
      <c r="WXC219" s="856"/>
      <c r="WXD219" s="856"/>
      <c r="WXE219" s="856"/>
      <c r="WXF219" s="856"/>
      <c r="WXG219" s="856"/>
      <c r="WXH219" s="856"/>
      <c r="WXI219" s="856"/>
      <c r="WXJ219" s="856"/>
      <c r="WXK219" s="856"/>
      <c r="WXL219" s="856"/>
      <c r="WXM219" s="856"/>
      <c r="WXN219" s="856"/>
      <c r="WXO219" s="856"/>
      <c r="WXP219" s="856"/>
      <c r="WXQ219" s="856"/>
      <c r="WXR219" s="856"/>
      <c r="WXS219" s="856"/>
      <c r="WXT219" s="856"/>
      <c r="WXU219" s="856"/>
      <c r="WXV219" s="856"/>
      <c r="WXW219" s="856"/>
      <c r="WXX219" s="856"/>
      <c r="WXY219" s="856"/>
      <c r="WXZ219" s="856"/>
      <c r="WYA219" s="856"/>
      <c r="WYB219" s="856"/>
      <c r="WYC219" s="856"/>
      <c r="WYD219" s="856"/>
      <c r="WYE219" s="856"/>
      <c r="WYF219" s="856"/>
      <c r="WYG219" s="856"/>
      <c r="WYH219" s="856"/>
      <c r="WYI219" s="856"/>
      <c r="WYJ219" s="856"/>
      <c r="WYK219" s="856"/>
      <c r="WYL219" s="856"/>
      <c r="WYM219" s="856"/>
      <c r="WYN219" s="856"/>
      <c r="WYO219" s="856"/>
      <c r="WYP219" s="856"/>
      <c r="WYQ219" s="856"/>
      <c r="WYR219" s="856"/>
      <c r="WYS219" s="856"/>
      <c r="WYT219" s="856"/>
      <c r="WYU219" s="856"/>
      <c r="WYV219" s="856"/>
      <c r="WYW219" s="856"/>
      <c r="WYX219" s="856"/>
      <c r="WYY219" s="856"/>
      <c r="WYZ219" s="856"/>
      <c r="WZA219" s="856"/>
      <c r="WZB219" s="856"/>
      <c r="WZC219" s="856"/>
      <c r="WZD219" s="856"/>
      <c r="WZE219" s="856"/>
      <c r="WZF219" s="856"/>
      <c r="WZG219" s="856"/>
      <c r="WZH219" s="856"/>
      <c r="WZI219" s="856"/>
      <c r="WZJ219" s="856"/>
      <c r="WZK219" s="856"/>
      <c r="WZL219" s="856"/>
      <c r="WZM219" s="856"/>
      <c r="WZN219" s="856"/>
      <c r="WZO219" s="856"/>
      <c r="WZP219" s="856"/>
      <c r="WZQ219" s="856"/>
      <c r="WZR219" s="856"/>
      <c r="WZS219" s="856"/>
      <c r="WZT219" s="856"/>
      <c r="WZU219" s="856"/>
      <c r="WZV219" s="856"/>
      <c r="WZW219" s="856"/>
      <c r="WZX219" s="856"/>
      <c r="WZY219" s="856"/>
      <c r="WZZ219" s="856"/>
      <c r="XAA219" s="856"/>
      <c r="XAB219" s="856"/>
      <c r="XAC219" s="856"/>
      <c r="XAD219" s="856"/>
      <c r="XAE219" s="856"/>
      <c r="XAF219" s="856"/>
      <c r="XAG219" s="856"/>
      <c r="XAH219" s="856"/>
      <c r="XAI219" s="856"/>
      <c r="XAJ219" s="856"/>
      <c r="XAK219" s="856"/>
      <c r="XAL219" s="856"/>
      <c r="XAM219" s="856"/>
      <c r="XAN219" s="856"/>
      <c r="XAO219" s="856"/>
      <c r="XAP219" s="856"/>
      <c r="XAQ219" s="856"/>
      <c r="XAR219" s="856"/>
      <c r="XAS219" s="856"/>
      <c r="XAT219" s="856"/>
      <c r="XAU219" s="856"/>
      <c r="XAV219" s="856"/>
      <c r="XAW219" s="856"/>
      <c r="XAX219" s="856"/>
      <c r="XAY219" s="856"/>
      <c r="XAZ219" s="856"/>
      <c r="XBA219" s="856"/>
      <c r="XBB219" s="856"/>
      <c r="XBC219" s="856"/>
      <c r="XBD219" s="856"/>
      <c r="XBE219" s="856"/>
      <c r="XBF219" s="856"/>
      <c r="XBG219" s="856"/>
      <c r="XBH219" s="856"/>
      <c r="XBI219" s="856"/>
      <c r="XBJ219" s="856"/>
      <c r="XBK219" s="856"/>
      <c r="XBL219" s="856"/>
      <c r="XBM219" s="856"/>
      <c r="XBN219" s="856"/>
      <c r="XBO219" s="856"/>
      <c r="XBP219" s="856"/>
      <c r="XBQ219" s="856"/>
      <c r="XBR219" s="856"/>
      <c r="XBS219" s="856"/>
      <c r="XBT219" s="856"/>
      <c r="XBU219" s="856"/>
      <c r="XBV219" s="856"/>
      <c r="XBW219" s="856"/>
      <c r="XBX219" s="856"/>
      <c r="XBY219" s="856"/>
      <c r="XBZ219" s="856"/>
      <c r="XCA219" s="856"/>
      <c r="XCB219" s="856"/>
      <c r="XCC219" s="856"/>
      <c r="XCD219" s="856"/>
      <c r="XCE219" s="856"/>
      <c r="XCF219" s="856"/>
      <c r="XCG219" s="856"/>
      <c r="XCH219" s="856"/>
      <c r="XCI219" s="856"/>
      <c r="XCJ219" s="856"/>
      <c r="XCK219" s="856"/>
      <c r="XCL219" s="856"/>
      <c r="XCM219" s="856"/>
      <c r="XCN219" s="856"/>
      <c r="XCO219" s="856"/>
      <c r="XCP219" s="856"/>
      <c r="XCQ219" s="856"/>
      <c r="XCR219" s="856"/>
      <c r="XCS219" s="856"/>
      <c r="XCT219" s="856"/>
      <c r="XCU219" s="856"/>
      <c r="XCV219" s="856"/>
      <c r="XCW219" s="856"/>
      <c r="XCX219" s="856"/>
      <c r="XCY219" s="856"/>
      <c r="XCZ219" s="856"/>
      <c r="XDA219" s="856"/>
      <c r="XDB219" s="856"/>
      <c r="XDC219" s="856"/>
      <c r="XDD219" s="856"/>
      <c r="XDE219" s="856"/>
      <c r="XDF219" s="856"/>
      <c r="XDG219" s="856"/>
      <c r="XDH219" s="856"/>
      <c r="XDI219" s="856"/>
      <c r="XDJ219" s="856"/>
      <c r="XDK219" s="856"/>
      <c r="XDL219" s="856"/>
      <c r="XDM219" s="856"/>
      <c r="XDN219" s="856"/>
      <c r="XDO219" s="856"/>
      <c r="XDP219" s="856"/>
      <c r="XDQ219" s="856"/>
      <c r="XDR219" s="856"/>
      <c r="XDS219" s="856"/>
      <c r="XDT219" s="856"/>
      <c r="XDU219" s="856"/>
      <c r="XDV219" s="856"/>
      <c r="XDW219" s="856"/>
      <c r="XDX219" s="856"/>
      <c r="XDY219" s="856"/>
      <c r="XDZ219" s="856"/>
      <c r="XEA219" s="856"/>
      <c r="XEB219" s="856"/>
      <c r="XEC219" s="856"/>
      <c r="XED219" s="856"/>
      <c r="XEE219" s="856"/>
      <c r="XEF219" s="856"/>
      <c r="XEG219" s="856"/>
      <c r="XEH219" s="856"/>
      <c r="XEI219" s="856"/>
      <c r="XEJ219" s="856"/>
      <c r="XEK219" s="856"/>
      <c r="XEL219" s="856"/>
      <c r="XEM219" s="856"/>
      <c r="XEN219" s="856"/>
      <c r="XEO219" s="856"/>
      <c r="XEP219" s="856"/>
      <c r="XEQ219" s="856"/>
      <c r="XER219" s="856"/>
      <c r="XES219" s="856"/>
      <c r="XET219" s="856"/>
      <c r="XEU219" s="856"/>
      <c r="XEV219" s="856"/>
      <c r="XEW219" s="856"/>
      <c r="XEX219" s="856"/>
      <c r="XEY219" s="856"/>
      <c r="XEZ219" s="856"/>
      <c r="XFA219" s="856"/>
      <c r="XFB219" s="856"/>
      <c r="XFC219" s="856"/>
      <c r="XFD219" s="856"/>
    </row>
    <row r="220" spans="1:16384" ht="4.5" customHeight="1" x14ac:dyDescent="0.25">
      <c r="A220" s="589"/>
      <c r="B220" s="589"/>
      <c r="C220" s="589"/>
      <c r="D220" s="589"/>
      <c r="E220" s="589"/>
      <c r="F220" s="589"/>
      <c r="G220" s="589"/>
      <c r="H220" s="589"/>
      <c r="I220" s="589"/>
      <c r="J220" s="589"/>
      <c r="K220" s="589"/>
      <c r="L220" s="589"/>
      <c r="M220" s="589"/>
      <c r="N220" s="589"/>
      <c r="O220" s="589"/>
      <c r="P220" s="589"/>
      <c r="Q220" s="589"/>
      <c r="R220" s="589"/>
      <c r="S220" s="589"/>
      <c r="T220" s="589"/>
      <c r="U220" s="589"/>
      <c r="V220" s="589"/>
      <c r="W220" s="589"/>
      <c r="X220" s="589"/>
      <c r="Y220" s="589"/>
      <c r="Z220" s="589"/>
      <c r="AA220" s="589"/>
      <c r="AB220" s="589"/>
      <c r="AC220" s="589"/>
      <c r="AD220" s="589"/>
      <c r="AE220" s="589"/>
      <c r="AF220" s="589"/>
      <c r="AG220" s="589"/>
      <c r="AH220" s="589"/>
      <c r="AI220" s="589"/>
      <c r="AJ220" s="589"/>
      <c r="AK220" s="589"/>
      <c r="AL220" s="589"/>
      <c r="AM220" s="589"/>
      <c r="AN220" s="589"/>
      <c r="AO220" s="589"/>
      <c r="AP220" s="589"/>
      <c r="AQ220" s="589"/>
      <c r="AR220" s="589"/>
      <c r="AS220" s="589"/>
      <c r="AT220" s="589"/>
      <c r="AU220" s="589"/>
      <c r="AV220" s="589"/>
      <c r="AW220" s="589"/>
      <c r="AX220" s="589"/>
      <c r="AY220" s="589"/>
      <c r="AZ220" s="589"/>
      <c r="BA220" s="589"/>
      <c r="BB220" s="589"/>
    </row>
    <row r="221" spans="1:16384" ht="12.6" customHeight="1" x14ac:dyDescent="0.25">
      <c r="A221" s="571" t="s">
        <v>5207</v>
      </c>
    </row>
    <row r="222" spans="1:16384" ht="12.6" customHeight="1" x14ac:dyDescent="0.25">
      <c r="A222" s="565" t="s">
        <v>1388</v>
      </c>
    </row>
    <row r="223" spans="1:16384" ht="12.6" customHeight="1" x14ac:dyDescent="0.25">
      <c r="A223" s="590"/>
      <c r="B223" s="591"/>
      <c r="C223" s="591"/>
      <c r="D223" s="591"/>
      <c r="E223" s="591"/>
      <c r="F223" s="591"/>
      <c r="G223" s="591"/>
      <c r="H223" s="591"/>
      <c r="I223" s="591"/>
      <c r="J223" s="591"/>
      <c r="K223" s="591"/>
      <c r="L223" s="844" t="s">
        <v>1261</v>
      </c>
      <c r="M223" s="844"/>
      <c r="N223" s="844"/>
      <c r="O223" s="844"/>
      <c r="P223" s="844"/>
      <c r="Q223" s="844"/>
      <c r="R223" s="844"/>
      <c r="S223" s="844"/>
      <c r="T223" s="844"/>
      <c r="U223" s="844"/>
      <c r="V223" s="844"/>
      <c r="W223" s="844"/>
      <c r="X223" s="844"/>
      <c r="Y223" s="844"/>
      <c r="Z223" s="844"/>
      <c r="AA223" s="844"/>
      <c r="AB223" s="844"/>
      <c r="AC223" s="844"/>
      <c r="AD223" s="844"/>
      <c r="AE223" s="844"/>
      <c r="AF223" s="844"/>
      <c r="AG223" s="844"/>
      <c r="AH223" s="844"/>
      <c r="AI223" s="844"/>
      <c r="AJ223" s="844"/>
      <c r="AK223" s="844"/>
      <c r="AL223" s="844"/>
      <c r="AM223" s="844"/>
      <c r="AN223" s="844"/>
      <c r="AO223" s="844"/>
      <c r="AP223" s="844"/>
      <c r="AQ223" s="844"/>
      <c r="AR223" s="844"/>
      <c r="AS223" s="844"/>
      <c r="AT223" s="844"/>
      <c r="AU223" s="844"/>
      <c r="AV223" s="844"/>
      <c r="AW223" s="844"/>
      <c r="AX223" s="844"/>
      <c r="AY223" s="571"/>
      <c r="AZ223" s="571"/>
      <c r="BA223" s="571"/>
      <c r="BB223" s="571"/>
    </row>
    <row r="224" spans="1:16384" ht="12.6" customHeight="1" x14ac:dyDescent="0.25">
      <c r="A224" s="592"/>
      <c r="B224" s="571"/>
      <c r="C224" s="571"/>
      <c r="D224" s="571"/>
      <c r="E224" s="571"/>
      <c r="F224" s="571"/>
      <c r="G224" s="571"/>
      <c r="H224" s="571"/>
      <c r="I224" s="571"/>
      <c r="J224" s="571"/>
      <c r="K224" s="571"/>
      <c r="L224" s="895" t="s">
        <v>1389</v>
      </c>
      <c r="M224" s="895"/>
      <c r="N224" s="895"/>
      <c r="O224" s="895"/>
      <c r="P224" s="896" t="s">
        <v>1317</v>
      </c>
      <c r="Q224" s="896"/>
      <c r="R224" s="896"/>
      <c r="S224" s="896"/>
      <c r="T224" s="895" t="s">
        <v>1390</v>
      </c>
      <c r="U224" s="895"/>
      <c r="V224" s="895"/>
      <c r="W224" s="895"/>
      <c r="X224" s="896" t="s">
        <v>146</v>
      </c>
      <c r="Y224" s="896"/>
      <c r="Z224" s="896"/>
      <c r="AA224" s="896"/>
      <c r="AB224" s="896"/>
      <c r="AC224" s="837" t="s">
        <v>1391</v>
      </c>
      <c r="AD224" s="838"/>
      <c r="AE224" s="838"/>
      <c r="AF224" s="838"/>
      <c r="AG224" s="699"/>
      <c r="AH224" s="895" t="s">
        <v>1392</v>
      </c>
      <c r="AI224" s="895"/>
      <c r="AJ224" s="895"/>
      <c r="AK224" s="895"/>
      <c r="AL224" s="895"/>
      <c r="AM224" s="837" t="s">
        <v>1393</v>
      </c>
      <c r="AN224" s="838"/>
      <c r="AO224" s="838"/>
      <c r="AP224" s="838"/>
      <c r="AQ224" s="838"/>
      <c r="AR224" s="838"/>
      <c r="AS224" s="897"/>
      <c r="AT224" s="828" t="s">
        <v>1394</v>
      </c>
      <c r="AU224" s="829"/>
      <c r="AV224" s="829"/>
      <c r="AW224" s="829"/>
      <c r="AX224" s="830"/>
    </row>
    <row r="225" spans="1:50" ht="12.6" customHeight="1" x14ac:dyDescent="0.25">
      <c r="A225" s="839" t="s">
        <v>1395</v>
      </c>
      <c r="B225" s="840"/>
      <c r="C225" s="840"/>
      <c r="D225" s="840"/>
      <c r="E225" s="840"/>
      <c r="F225" s="840"/>
      <c r="G225" s="840"/>
      <c r="H225" s="840"/>
      <c r="I225" s="840"/>
      <c r="J225" s="840"/>
      <c r="K225" s="840"/>
      <c r="L225" s="845" t="s">
        <v>1396</v>
      </c>
      <c r="M225" s="845"/>
      <c r="N225" s="845"/>
      <c r="O225" s="845"/>
      <c r="P225" s="896"/>
      <c r="Q225" s="896"/>
      <c r="R225" s="896"/>
      <c r="S225" s="896"/>
      <c r="T225" s="845" t="s">
        <v>1397</v>
      </c>
      <c r="U225" s="845"/>
      <c r="V225" s="845"/>
      <c r="W225" s="845"/>
      <c r="X225" s="896"/>
      <c r="Y225" s="896"/>
      <c r="Z225" s="896"/>
      <c r="AA225" s="896"/>
      <c r="AB225" s="896"/>
      <c r="AC225" s="839" t="s">
        <v>1398</v>
      </c>
      <c r="AD225" s="840"/>
      <c r="AE225" s="840"/>
      <c r="AF225" s="840"/>
      <c r="AG225" s="694"/>
      <c r="AH225" s="845" t="s">
        <v>1399</v>
      </c>
      <c r="AI225" s="845"/>
      <c r="AJ225" s="845"/>
      <c r="AK225" s="845"/>
      <c r="AL225" s="845"/>
      <c r="AM225" s="839" t="s">
        <v>1400</v>
      </c>
      <c r="AN225" s="840"/>
      <c r="AO225" s="840"/>
      <c r="AP225" s="840"/>
      <c r="AQ225" s="840"/>
      <c r="AR225" s="840"/>
      <c r="AS225" s="846"/>
      <c r="AT225" s="831"/>
      <c r="AU225" s="832"/>
      <c r="AV225" s="832"/>
      <c r="AW225" s="832"/>
      <c r="AX225" s="833"/>
    </row>
    <row r="226" spans="1:50" ht="12.6" customHeight="1" x14ac:dyDescent="0.25">
      <c r="A226" s="839" t="s">
        <v>1401</v>
      </c>
      <c r="B226" s="840"/>
      <c r="C226" s="840"/>
      <c r="D226" s="840"/>
      <c r="E226" s="840"/>
      <c r="F226" s="840"/>
      <c r="G226" s="840"/>
      <c r="H226" s="840"/>
      <c r="I226" s="840"/>
      <c r="J226" s="840"/>
      <c r="K226" s="840"/>
      <c r="L226" s="845" t="s">
        <v>1402</v>
      </c>
      <c r="M226" s="845"/>
      <c r="N226" s="845"/>
      <c r="O226" s="845"/>
      <c r="P226" s="896"/>
      <c r="Q226" s="896"/>
      <c r="R226" s="896"/>
      <c r="S226" s="896"/>
      <c r="T226" s="845" t="s">
        <v>1403</v>
      </c>
      <c r="U226" s="845"/>
      <c r="V226" s="845"/>
      <c r="W226" s="845"/>
      <c r="X226" s="896"/>
      <c r="Y226" s="896"/>
      <c r="Z226" s="896"/>
      <c r="AA226" s="896"/>
      <c r="AB226" s="896"/>
      <c r="AC226" s="839" t="s">
        <v>1404</v>
      </c>
      <c r="AD226" s="840"/>
      <c r="AE226" s="840"/>
      <c r="AF226" s="840"/>
      <c r="AG226" s="694"/>
      <c r="AH226" s="845" t="s">
        <v>1404</v>
      </c>
      <c r="AI226" s="845"/>
      <c r="AJ226" s="845"/>
      <c r="AK226" s="845"/>
      <c r="AL226" s="845"/>
      <c r="AM226" s="839" t="s">
        <v>1405</v>
      </c>
      <c r="AN226" s="840"/>
      <c r="AO226" s="840"/>
      <c r="AP226" s="840"/>
      <c r="AQ226" s="840"/>
      <c r="AR226" s="840"/>
      <c r="AS226" s="846"/>
      <c r="AT226" s="831"/>
      <c r="AU226" s="832"/>
      <c r="AV226" s="832"/>
      <c r="AW226" s="832"/>
      <c r="AX226" s="833"/>
    </row>
    <row r="227" spans="1:50" ht="12.6" customHeight="1" x14ac:dyDescent="0.25">
      <c r="A227" s="592"/>
      <c r="B227" s="571"/>
      <c r="C227" s="571"/>
      <c r="D227" s="571"/>
      <c r="E227" s="571"/>
      <c r="F227" s="571"/>
      <c r="G227" s="571"/>
      <c r="H227" s="571"/>
      <c r="I227" s="571"/>
      <c r="J227" s="571"/>
      <c r="K227" s="571"/>
      <c r="L227" s="843" t="s">
        <v>1406</v>
      </c>
      <c r="M227" s="843"/>
      <c r="N227" s="843"/>
      <c r="O227" s="843"/>
      <c r="P227" s="896"/>
      <c r="Q227" s="896"/>
      <c r="R227" s="896"/>
      <c r="S227" s="896"/>
      <c r="T227" s="843"/>
      <c r="U227" s="843"/>
      <c r="V227" s="843"/>
      <c r="W227" s="843"/>
      <c r="X227" s="896"/>
      <c r="Y227" s="896"/>
      <c r="Z227" s="896"/>
      <c r="AA227" s="896"/>
      <c r="AB227" s="896"/>
      <c r="AC227" s="841"/>
      <c r="AD227" s="842"/>
      <c r="AE227" s="842"/>
      <c r="AF227" s="842"/>
      <c r="AG227" s="700"/>
      <c r="AH227" s="843"/>
      <c r="AI227" s="843"/>
      <c r="AJ227" s="843"/>
      <c r="AK227" s="843"/>
      <c r="AL227" s="843"/>
      <c r="AM227" s="593"/>
      <c r="AN227" s="594"/>
      <c r="AO227" s="594"/>
      <c r="AP227" s="594"/>
      <c r="AQ227" s="594"/>
      <c r="AR227" s="594"/>
      <c r="AS227" s="595"/>
      <c r="AT227" s="834"/>
      <c r="AU227" s="835"/>
      <c r="AV227" s="835"/>
      <c r="AW227" s="835"/>
      <c r="AX227" s="836"/>
    </row>
    <row r="228" spans="1:50" ht="12.6" customHeight="1" x14ac:dyDescent="0.25">
      <c r="A228" s="839" t="s">
        <v>1407</v>
      </c>
      <c r="B228" s="840"/>
      <c r="C228" s="840"/>
      <c r="D228" s="840"/>
      <c r="E228" s="840"/>
      <c r="F228" s="840"/>
      <c r="G228" s="840"/>
      <c r="H228" s="840"/>
      <c r="I228" s="840"/>
      <c r="J228" s="840"/>
      <c r="K228" s="840"/>
      <c r="L228" s="844" t="s">
        <v>1408</v>
      </c>
      <c r="M228" s="844"/>
      <c r="N228" s="844"/>
      <c r="O228" s="844"/>
      <c r="P228" s="844" t="s">
        <v>1409</v>
      </c>
      <c r="Q228" s="844"/>
      <c r="R228" s="844"/>
      <c r="S228" s="844"/>
      <c r="T228" s="844" t="s">
        <v>1410</v>
      </c>
      <c r="U228" s="844"/>
      <c r="V228" s="844"/>
      <c r="W228" s="844"/>
      <c r="X228" s="844" t="s">
        <v>1411</v>
      </c>
      <c r="Y228" s="844"/>
      <c r="Z228" s="844"/>
      <c r="AA228" s="844"/>
      <c r="AB228" s="844"/>
      <c r="AC228" s="844" t="s">
        <v>1412</v>
      </c>
      <c r="AD228" s="844"/>
      <c r="AE228" s="844"/>
      <c r="AF228" s="844"/>
      <c r="AG228" s="844"/>
      <c r="AH228" s="844" t="s">
        <v>1413</v>
      </c>
      <c r="AI228" s="844"/>
      <c r="AJ228" s="844"/>
      <c r="AK228" s="844"/>
      <c r="AL228" s="844"/>
      <c r="AM228" s="844" t="s">
        <v>1414</v>
      </c>
      <c r="AN228" s="844"/>
      <c r="AO228" s="844"/>
      <c r="AP228" s="844"/>
      <c r="AQ228" s="844"/>
      <c r="AR228" s="844"/>
      <c r="AS228" s="844"/>
      <c r="AT228" s="902" t="s">
        <v>1415</v>
      </c>
      <c r="AU228" s="903"/>
      <c r="AV228" s="903"/>
      <c r="AW228" s="903"/>
      <c r="AX228" s="596"/>
    </row>
    <row r="229" spans="1:50" ht="12.6" customHeight="1" x14ac:dyDescent="0.25">
      <c r="A229" s="597" t="s">
        <v>1416</v>
      </c>
      <c r="B229" s="598"/>
      <c r="C229" s="598"/>
      <c r="D229" s="598"/>
      <c r="E229" s="598"/>
      <c r="F229" s="598"/>
      <c r="G229" s="598"/>
      <c r="H229" s="598"/>
      <c r="I229" s="598"/>
      <c r="J229" s="598"/>
      <c r="K229" s="596"/>
      <c r="L229" s="597"/>
      <c r="M229" s="598"/>
      <c r="N229" s="598"/>
      <c r="O229" s="598"/>
      <c r="P229" s="598"/>
      <c r="Q229" s="598"/>
      <c r="R229" s="598"/>
      <c r="S229" s="598"/>
      <c r="T229" s="598"/>
      <c r="U229" s="598"/>
      <c r="V229" s="598"/>
      <c r="W229" s="598"/>
      <c r="X229" s="598"/>
      <c r="Y229" s="598"/>
      <c r="Z229" s="598"/>
      <c r="AA229" s="598"/>
      <c r="AB229" s="598"/>
      <c r="AC229" s="598"/>
      <c r="AD229" s="598"/>
      <c r="AE229" s="598"/>
      <c r="AF229" s="598"/>
      <c r="AG229" s="598"/>
      <c r="AH229" s="598"/>
      <c r="AI229" s="598"/>
      <c r="AJ229" s="598"/>
      <c r="AK229" s="598"/>
      <c r="AL229" s="598"/>
      <c r="AM229" s="598"/>
      <c r="AN229" s="598"/>
      <c r="AO229" s="598"/>
      <c r="AP229" s="598"/>
      <c r="AQ229" s="598"/>
      <c r="AR229" s="598"/>
      <c r="AS229" s="598"/>
      <c r="AT229" s="598"/>
      <c r="AU229" s="598"/>
      <c r="AV229" s="598"/>
      <c r="AW229" s="598"/>
      <c r="AX229" s="596"/>
    </row>
    <row r="230" spans="1:50" ht="12.6" customHeight="1" x14ac:dyDescent="0.25">
      <c r="A230" s="590" t="s">
        <v>1417</v>
      </c>
      <c r="B230" s="599"/>
      <c r="C230" s="599"/>
      <c r="D230" s="599"/>
      <c r="E230" s="599"/>
      <c r="F230" s="599"/>
      <c r="G230" s="599"/>
      <c r="H230" s="599"/>
      <c r="I230" s="599"/>
      <c r="J230" s="599"/>
      <c r="K230" s="600"/>
      <c r="L230" s="900">
        <f>SUM('HL KNIHA VYPOC'!$D$8)</f>
        <v>0</v>
      </c>
      <c r="M230" s="900"/>
      <c r="N230" s="900"/>
      <c r="O230" s="900"/>
      <c r="P230" s="900">
        <f>SUM('HL KNIHA VYPOC'!$D$9)</f>
        <v>0</v>
      </c>
      <c r="Q230" s="900"/>
      <c r="R230" s="900"/>
      <c r="S230" s="900"/>
      <c r="T230" s="900">
        <f>SUM('HL KNIHA VYPOC'!$D$10)</f>
        <v>0</v>
      </c>
      <c r="U230" s="900"/>
      <c r="V230" s="900"/>
      <c r="W230" s="900"/>
      <c r="X230" s="900">
        <f>SUM('HL KNIHA VYPOC'!$D$11)</f>
        <v>0</v>
      </c>
      <c r="Y230" s="900"/>
      <c r="Z230" s="900"/>
      <c r="AA230" s="900"/>
      <c r="AB230" s="900"/>
      <c r="AC230" s="900">
        <f>SUM('HL KNIHA VYPOC'!$D$13)</f>
        <v>0</v>
      </c>
      <c r="AD230" s="900"/>
      <c r="AE230" s="900"/>
      <c r="AF230" s="900"/>
      <c r="AG230" s="900"/>
      <c r="AH230" s="900">
        <f>SUM('HL KNIHA VYPOC'!$D$31)</f>
        <v>0</v>
      </c>
      <c r="AI230" s="900"/>
      <c r="AJ230" s="900"/>
      <c r="AK230" s="900"/>
      <c r="AL230" s="900"/>
      <c r="AM230" s="898">
        <f>SUM('HL KNIHA VYPOC'!$D$37)</f>
        <v>0</v>
      </c>
      <c r="AN230" s="898"/>
      <c r="AO230" s="898"/>
      <c r="AP230" s="898"/>
      <c r="AQ230" s="898"/>
      <c r="AR230" s="898"/>
      <c r="AS230" s="898"/>
      <c r="AT230" s="899">
        <f>SUM(L230:AS231)</f>
        <v>0</v>
      </c>
      <c r="AU230" s="899"/>
      <c r="AV230" s="899"/>
      <c r="AW230" s="899"/>
      <c r="AX230" s="899"/>
    </row>
    <row r="231" spans="1:50" ht="12.6" customHeight="1" x14ac:dyDescent="0.25">
      <c r="A231" s="592" t="s">
        <v>1418</v>
      </c>
      <c r="K231" s="601"/>
      <c r="L231" s="900"/>
      <c r="M231" s="900"/>
      <c r="N231" s="900"/>
      <c r="O231" s="900"/>
      <c r="P231" s="900"/>
      <c r="Q231" s="900"/>
      <c r="R231" s="900"/>
      <c r="S231" s="900"/>
      <c r="T231" s="900"/>
      <c r="U231" s="900"/>
      <c r="V231" s="900"/>
      <c r="W231" s="900"/>
      <c r="X231" s="900"/>
      <c r="Y231" s="900"/>
      <c r="Z231" s="900"/>
      <c r="AA231" s="900"/>
      <c r="AB231" s="900"/>
      <c r="AC231" s="900"/>
      <c r="AD231" s="900"/>
      <c r="AE231" s="900"/>
      <c r="AF231" s="900"/>
      <c r="AG231" s="900"/>
      <c r="AH231" s="900"/>
      <c r="AI231" s="900"/>
      <c r="AJ231" s="900"/>
      <c r="AK231" s="900"/>
      <c r="AL231" s="900"/>
      <c r="AM231" s="898"/>
      <c r="AN231" s="898"/>
      <c r="AO231" s="898"/>
      <c r="AP231" s="898"/>
      <c r="AQ231" s="898"/>
      <c r="AR231" s="898"/>
      <c r="AS231" s="898"/>
      <c r="AT231" s="899"/>
      <c r="AU231" s="899"/>
      <c r="AV231" s="899"/>
      <c r="AW231" s="899"/>
      <c r="AX231" s="899"/>
    </row>
    <row r="232" spans="1:50" ht="12.6" customHeight="1" x14ac:dyDescent="0.25">
      <c r="A232" s="602" t="s">
        <v>1419</v>
      </c>
      <c r="K232" s="601"/>
      <c r="L232" s="901">
        <f>SUM('HL KNIHA VYPOC'!$E$8)</f>
        <v>0</v>
      </c>
      <c r="M232" s="901"/>
      <c r="N232" s="901"/>
      <c r="O232" s="901"/>
      <c r="P232" s="901">
        <f>SUM('HL KNIHA VYPOC'!$E$9)</f>
        <v>0</v>
      </c>
      <c r="Q232" s="901"/>
      <c r="R232" s="901"/>
      <c r="S232" s="901"/>
      <c r="T232" s="901">
        <f>SUM('HL KNIHA VYPOC'!$E$10)</f>
        <v>0</v>
      </c>
      <c r="U232" s="901"/>
      <c r="V232" s="901"/>
      <c r="W232" s="901"/>
      <c r="X232" s="900">
        <f>SUM('HL KNIHA VYPOC'!$E$11)</f>
        <v>0</v>
      </c>
      <c r="Y232" s="900"/>
      <c r="Z232" s="900"/>
      <c r="AA232" s="900"/>
      <c r="AB232" s="900"/>
      <c r="AC232" s="900">
        <f>SUM('HL KNIHA VYPOC'!$E$13)</f>
        <v>0</v>
      </c>
      <c r="AD232" s="900"/>
      <c r="AE232" s="900"/>
      <c r="AF232" s="900"/>
      <c r="AG232" s="900"/>
      <c r="AH232" s="900">
        <f>SUM('HL KNIHA VYPOC'!$E$31)</f>
        <v>0</v>
      </c>
      <c r="AI232" s="900"/>
      <c r="AJ232" s="900"/>
      <c r="AK232" s="900"/>
      <c r="AL232" s="900"/>
      <c r="AM232" s="898">
        <f>SUM('HL KNIHA VYPOC'!$E$37)</f>
        <v>0</v>
      </c>
      <c r="AN232" s="898"/>
      <c r="AO232" s="898"/>
      <c r="AP232" s="898"/>
      <c r="AQ232" s="898"/>
      <c r="AR232" s="898"/>
      <c r="AS232" s="898"/>
      <c r="AT232" s="899">
        <f>SUM(L232:AS232)</f>
        <v>0</v>
      </c>
      <c r="AU232" s="899"/>
      <c r="AV232" s="899"/>
      <c r="AW232" s="899"/>
      <c r="AX232" s="899"/>
    </row>
    <row r="233" spans="1:50" ht="12.6" customHeight="1" x14ac:dyDescent="0.25">
      <c r="A233" s="602" t="s">
        <v>1420</v>
      </c>
      <c r="K233" s="601"/>
      <c r="L233" s="900">
        <f>SUM('HL KNIHA VYPOC'!$F$8)</f>
        <v>0</v>
      </c>
      <c r="M233" s="900"/>
      <c r="N233" s="900"/>
      <c r="O233" s="900"/>
      <c r="P233" s="901">
        <f>SUM('HL KNIHA VYPOC'!$F$9)</f>
        <v>0</v>
      </c>
      <c r="Q233" s="901"/>
      <c r="R233" s="901"/>
      <c r="S233" s="901"/>
      <c r="T233" s="901">
        <f>SUM('HL KNIHA VYPOC'!$F$10)</f>
        <v>0</v>
      </c>
      <c r="U233" s="901"/>
      <c r="V233" s="901"/>
      <c r="W233" s="901"/>
      <c r="X233" s="900">
        <f>SUM('HL KNIHA VYPOC'!$F$11)</f>
        <v>0</v>
      </c>
      <c r="Y233" s="900"/>
      <c r="Z233" s="900"/>
      <c r="AA233" s="900"/>
      <c r="AB233" s="900"/>
      <c r="AC233" s="900">
        <f>SUM('HL KNIHA VYPOC'!$F$13)</f>
        <v>0</v>
      </c>
      <c r="AD233" s="900"/>
      <c r="AE233" s="900"/>
      <c r="AF233" s="900"/>
      <c r="AG233" s="900"/>
      <c r="AH233" s="900"/>
      <c r="AI233" s="900"/>
      <c r="AJ233" s="900"/>
      <c r="AK233" s="900"/>
      <c r="AL233" s="900"/>
      <c r="AM233" s="898">
        <f>SUM('HL KNIHA VYPOC'!$F$37)</f>
        <v>0</v>
      </c>
      <c r="AN233" s="898"/>
      <c r="AO233" s="898"/>
      <c r="AP233" s="898"/>
      <c r="AQ233" s="898"/>
      <c r="AR233" s="898"/>
      <c r="AS233" s="898"/>
      <c r="AT233" s="899">
        <f>SUM(L233:AS233)</f>
        <v>0</v>
      </c>
      <c r="AU233" s="899"/>
      <c r="AV233" s="899"/>
      <c r="AW233" s="899"/>
      <c r="AX233" s="899"/>
    </row>
    <row r="234" spans="1:50" ht="12.6" customHeight="1" x14ac:dyDescent="0.25">
      <c r="A234" s="602" t="s">
        <v>1421</v>
      </c>
      <c r="K234" s="601"/>
      <c r="L234" s="900"/>
      <c r="M234" s="900"/>
      <c r="N234" s="900"/>
      <c r="O234" s="900"/>
      <c r="P234" s="901"/>
      <c r="Q234" s="901"/>
      <c r="R234" s="901"/>
      <c r="S234" s="901"/>
      <c r="T234" s="901"/>
      <c r="U234" s="901"/>
      <c r="V234" s="901"/>
      <c r="W234" s="901"/>
      <c r="X234" s="900"/>
      <c r="Y234" s="900"/>
      <c r="Z234" s="900"/>
      <c r="AA234" s="900"/>
      <c r="AB234" s="900"/>
      <c r="AC234" s="900"/>
      <c r="AD234" s="900"/>
      <c r="AE234" s="900"/>
      <c r="AF234" s="900"/>
      <c r="AG234" s="900"/>
      <c r="AH234" s="900">
        <f>SUM('HL KNIHA VYPOC'!$F$31)</f>
        <v>0</v>
      </c>
      <c r="AI234" s="900"/>
      <c r="AJ234" s="900"/>
      <c r="AK234" s="900"/>
      <c r="AL234" s="900"/>
      <c r="AM234" s="898"/>
      <c r="AN234" s="898"/>
      <c r="AO234" s="898"/>
      <c r="AP234" s="898"/>
      <c r="AQ234" s="898"/>
      <c r="AR234" s="898"/>
      <c r="AS234" s="898"/>
      <c r="AT234" s="899">
        <f>SUM(L234:AS234)</f>
        <v>0</v>
      </c>
      <c r="AU234" s="899"/>
      <c r="AV234" s="899"/>
      <c r="AW234" s="899"/>
      <c r="AX234" s="899"/>
    </row>
    <row r="235" spans="1:50" ht="12.6" customHeight="1" x14ac:dyDescent="0.25">
      <c r="A235" s="592" t="s">
        <v>1422</v>
      </c>
      <c r="K235" s="601"/>
      <c r="L235" s="900">
        <f>SUM(L230+L232-L233+L234)</f>
        <v>0</v>
      </c>
      <c r="M235" s="900"/>
      <c r="N235" s="900"/>
      <c r="O235" s="900"/>
      <c r="P235" s="900">
        <f>SUM(P230+P232-P233+P234)</f>
        <v>0</v>
      </c>
      <c r="Q235" s="900"/>
      <c r="R235" s="900"/>
      <c r="S235" s="900"/>
      <c r="T235" s="900">
        <f>SUM(T230+T232-T233+T234)</f>
        <v>0</v>
      </c>
      <c r="U235" s="900"/>
      <c r="V235" s="900"/>
      <c r="W235" s="900"/>
      <c r="X235" s="900">
        <f>SUM(X230+X232-X233+X234)</f>
        <v>0</v>
      </c>
      <c r="Y235" s="900"/>
      <c r="Z235" s="900"/>
      <c r="AA235" s="900"/>
      <c r="AB235" s="900"/>
      <c r="AC235" s="900">
        <f>SUM(AC230+AC232-AC233+AC234)</f>
        <v>0</v>
      </c>
      <c r="AD235" s="900"/>
      <c r="AE235" s="900"/>
      <c r="AF235" s="900"/>
      <c r="AG235" s="900"/>
      <c r="AH235" s="900">
        <f>SUM(AH230+AH232-AH233+AH234)</f>
        <v>0</v>
      </c>
      <c r="AI235" s="900"/>
      <c r="AJ235" s="900"/>
      <c r="AK235" s="900"/>
      <c r="AL235" s="900"/>
      <c r="AM235" s="898">
        <f>SUM(AM230+AM232-AM233+AM234)</f>
        <v>0</v>
      </c>
      <c r="AN235" s="898"/>
      <c r="AO235" s="898"/>
      <c r="AP235" s="898"/>
      <c r="AQ235" s="898"/>
      <c r="AR235" s="898"/>
      <c r="AS235" s="898"/>
      <c r="AT235" s="899">
        <f>SUM(L235:AS236)</f>
        <v>0</v>
      </c>
      <c r="AU235" s="899"/>
      <c r="AV235" s="899"/>
      <c r="AW235" s="899"/>
      <c r="AX235" s="899"/>
    </row>
    <row r="236" spans="1:50" ht="12.6" customHeight="1" x14ac:dyDescent="0.25">
      <c r="A236" s="593" t="s">
        <v>1418</v>
      </c>
      <c r="B236" s="603"/>
      <c r="C236" s="603"/>
      <c r="D236" s="603"/>
      <c r="E236" s="603"/>
      <c r="F236" s="603"/>
      <c r="G236" s="603"/>
      <c r="H236" s="603"/>
      <c r="I236" s="603"/>
      <c r="J236" s="603"/>
      <c r="K236" s="604"/>
      <c r="L236" s="900"/>
      <c r="M236" s="900"/>
      <c r="N236" s="900"/>
      <c r="O236" s="900"/>
      <c r="P236" s="900"/>
      <c r="Q236" s="900"/>
      <c r="R236" s="900"/>
      <c r="S236" s="900"/>
      <c r="T236" s="900"/>
      <c r="U236" s="900"/>
      <c r="V236" s="900"/>
      <c r="W236" s="900"/>
      <c r="X236" s="900"/>
      <c r="Y236" s="900"/>
      <c r="Z236" s="900"/>
      <c r="AA236" s="900"/>
      <c r="AB236" s="900"/>
      <c r="AC236" s="900"/>
      <c r="AD236" s="900"/>
      <c r="AE236" s="900"/>
      <c r="AF236" s="900"/>
      <c r="AG236" s="900"/>
      <c r="AH236" s="900"/>
      <c r="AI236" s="900"/>
      <c r="AJ236" s="900"/>
      <c r="AK236" s="900"/>
      <c r="AL236" s="900"/>
      <c r="AM236" s="898"/>
      <c r="AN236" s="898"/>
      <c r="AO236" s="898"/>
      <c r="AP236" s="898"/>
      <c r="AQ236" s="898"/>
      <c r="AR236" s="898"/>
      <c r="AS236" s="898"/>
      <c r="AT236" s="899"/>
      <c r="AU236" s="899"/>
      <c r="AV236" s="899"/>
      <c r="AW236" s="899"/>
      <c r="AX236" s="899"/>
    </row>
    <row r="237" spans="1:50" ht="12.6" customHeight="1" x14ac:dyDescent="0.25">
      <c r="A237" s="602" t="s">
        <v>1423</v>
      </c>
      <c r="K237" s="601"/>
      <c r="L237" s="605"/>
      <c r="M237" s="606"/>
      <c r="N237" s="606"/>
      <c r="O237" s="606"/>
      <c r="P237" s="606"/>
      <c r="Q237" s="606"/>
      <c r="R237" s="606"/>
      <c r="S237" s="606"/>
      <c r="T237" s="606"/>
      <c r="U237" s="606"/>
      <c r="V237" s="606"/>
      <c r="W237" s="606"/>
      <c r="X237" s="606"/>
      <c r="Y237" s="606"/>
      <c r="Z237" s="606"/>
      <c r="AA237" s="606"/>
      <c r="AB237" s="606"/>
      <c r="AC237" s="606"/>
      <c r="AD237" s="606"/>
      <c r="AE237" s="606"/>
      <c r="AF237" s="606"/>
      <c r="AG237" s="606"/>
      <c r="AH237" s="606"/>
      <c r="AI237" s="606"/>
      <c r="AJ237" s="606"/>
      <c r="AK237" s="606"/>
      <c r="AL237" s="606"/>
      <c r="AM237" s="606"/>
      <c r="AN237" s="606"/>
      <c r="AO237" s="606"/>
      <c r="AP237" s="606"/>
      <c r="AQ237" s="606"/>
      <c r="AR237" s="606"/>
      <c r="AS237" s="606"/>
      <c r="AT237" s="607"/>
      <c r="AU237" s="607"/>
      <c r="AV237" s="607"/>
      <c r="AW237" s="607"/>
      <c r="AX237" s="608"/>
    </row>
    <row r="238" spans="1:50" ht="12.6" customHeight="1" x14ac:dyDescent="0.25">
      <c r="A238" s="590" t="s">
        <v>1417</v>
      </c>
      <c r="B238" s="599"/>
      <c r="C238" s="599"/>
      <c r="D238" s="599"/>
      <c r="E238" s="599"/>
      <c r="F238" s="599"/>
      <c r="G238" s="599"/>
      <c r="H238" s="599"/>
      <c r="I238" s="599"/>
      <c r="J238" s="599"/>
      <c r="K238" s="600"/>
      <c r="L238" s="900">
        <f>SUM('HL KNIHA VYPOC'!$D$53)*-1</f>
        <v>0</v>
      </c>
      <c r="M238" s="900"/>
      <c r="N238" s="900"/>
      <c r="O238" s="900"/>
      <c r="P238" s="900">
        <f>SUM('HL KNIHA VYPOC'!$D$54)*-1</f>
        <v>0</v>
      </c>
      <c r="Q238" s="900"/>
      <c r="R238" s="900"/>
      <c r="S238" s="900"/>
      <c r="T238" s="900">
        <f>SUM('HL KNIHA VYPOC'!$D$55)*-1</f>
        <v>0</v>
      </c>
      <c r="U238" s="900"/>
      <c r="V238" s="900"/>
      <c r="W238" s="900"/>
      <c r="X238" s="900">
        <f>SUM('HL KNIHA VYPOC'!$D$56)*-1</f>
        <v>0</v>
      </c>
      <c r="Y238" s="900"/>
      <c r="Z238" s="900"/>
      <c r="AA238" s="900"/>
      <c r="AB238" s="900"/>
      <c r="AC238" s="900">
        <f>SUM('HL KNIHA VYPOC'!$D$58)*-1</f>
        <v>0</v>
      </c>
      <c r="AD238" s="900"/>
      <c r="AE238" s="900"/>
      <c r="AF238" s="900"/>
      <c r="AG238" s="900"/>
      <c r="AH238" s="900"/>
      <c r="AI238" s="900"/>
      <c r="AJ238" s="900"/>
      <c r="AK238" s="900"/>
      <c r="AL238" s="900"/>
      <c r="AM238" s="898"/>
      <c r="AN238" s="898"/>
      <c r="AO238" s="898"/>
      <c r="AP238" s="898"/>
      <c r="AQ238" s="898"/>
      <c r="AR238" s="898"/>
      <c r="AS238" s="898"/>
      <c r="AT238" s="899">
        <f>SUM(L238:AS239)</f>
        <v>0</v>
      </c>
      <c r="AU238" s="899"/>
      <c r="AV238" s="899"/>
      <c r="AW238" s="899"/>
      <c r="AX238" s="899"/>
    </row>
    <row r="239" spans="1:50" ht="12.6" customHeight="1" x14ac:dyDescent="0.25">
      <c r="A239" s="592" t="s">
        <v>1418</v>
      </c>
      <c r="K239" s="601"/>
      <c r="L239" s="900"/>
      <c r="M239" s="900"/>
      <c r="N239" s="900"/>
      <c r="O239" s="900"/>
      <c r="P239" s="900"/>
      <c r="Q239" s="900"/>
      <c r="R239" s="900"/>
      <c r="S239" s="900"/>
      <c r="T239" s="900"/>
      <c r="U239" s="900"/>
      <c r="V239" s="900"/>
      <c r="W239" s="900"/>
      <c r="X239" s="900"/>
      <c r="Y239" s="900"/>
      <c r="Z239" s="900"/>
      <c r="AA239" s="900"/>
      <c r="AB239" s="900"/>
      <c r="AC239" s="900"/>
      <c r="AD239" s="900"/>
      <c r="AE239" s="900"/>
      <c r="AF239" s="900"/>
      <c r="AG239" s="900"/>
      <c r="AH239" s="900"/>
      <c r="AI239" s="900"/>
      <c r="AJ239" s="900"/>
      <c r="AK239" s="900"/>
      <c r="AL239" s="900"/>
      <c r="AM239" s="898"/>
      <c r="AN239" s="898"/>
      <c r="AO239" s="898"/>
      <c r="AP239" s="898"/>
      <c r="AQ239" s="898"/>
      <c r="AR239" s="898"/>
      <c r="AS239" s="898"/>
      <c r="AT239" s="899"/>
      <c r="AU239" s="899"/>
      <c r="AV239" s="899"/>
      <c r="AW239" s="899"/>
      <c r="AX239" s="899"/>
    </row>
    <row r="240" spans="1:50" ht="12.6" customHeight="1" x14ac:dyDescent="0.25">
      <c r="A240" s="602" t="s">
        <v>1419</v>
      </c>
      <c r="K240" s="601"/>
      <c r="L240" s="901">
        <f>SUM('HL KNIHA VYPOC'!$F$53)</f>
        <v>0</v>
      </c>
      <c r="M240" s="901"/>
      <c r="N240" s="901"/>
      <c r="O240" s="901"/>
      <c r="P240" s="901">
        <f>SUM('HL KNIHA VYPOC'!$F$54)</f>
        <v>0</v>
      </c>
      <c r="Q240" s="901"/>
      <c r="R240" s="901"/>
      <c r="S240" s="901"/>
      <c r="T240" s="901">
        <f>SUM('HL KNIHA VYPOC'!$F$55)</f>
        <v>0</v>
      </c>
      <c r="U240" s="901"/>
      <c r="V240" s="901"/>
      <c r="W240" s="901"/>
      <c r="X240" s="900">
        <f>SUM('HL KNIHA VYPOC'!$F$56)</f>
        <v>0</v>
      </c>
      <c r="Y240" s="900"/>
      <c r="Z240" s="900"/>
      <c r="AA240" s="900"/>
      <c r="AB240" s="900"/>
      <c r="AC240" s="900">
        <f>SUM('HL KNIHA VYPOC'!$F$58)</f>
        <v>0</v>
      </c>
      <c r="AD240" s="900"/>
      <c r="AE240" s="900"/>
      <c r="AF240" s="900"/>
      <c r="AG240" s="900"/>
      <c r="AH240" s="900"/>
      <c r="AI240" s="900"/>
      <c r="AJ240" s="900"/>
      <c r="AK240" s="900"/>
      <c r="AL240" s="900"/>
      <c r="AM240" s="898"/>
      <c r="AN240" s="898"/>
      <c r="AO240" s="898"/>
      <c r="AP240" s="898"/>
      <c r="AQ240" s="898"/>
      <c r="AR240" s="898"/>
      <c r="AS240" s="898"/>
      <c r="AT240" s="899">
        <f>SUM(L240:AS240)</f>
        <v>0</v>
      </c>
      <c r="AU240" s="899"/>
      <c r="AV240" s="899"/>
      <c r="AW240" s="899"/>
      <c r="AX240" s="899"/>
    </row>
    <row r="241" spans="1:50" ht="12.6" customHeight="1" x14ac:dyDescent="0.25">
      <c r="A241" s="602" t="s">
        <v>1420</v>
      </c>
      <c r="K241" s="601"/>
      <c r="L241" s="900">
        <f>SUM('HL KNIHA VYPOC'!$E$53)</f>
        <v>0</v>
      </c>
      <c r="M241" s="900"/>
      <c r="N241" s="900"/>
      <c r="O241" s="900"/>
      <c r="P241" s="901">
        <f>SUM('HL KNIHA VYPOC'!$E$54)</f>
        <v>0</v>
      </c>
      <c r="Q241" s="901"/>
      <c r="R241" s="901"/>
      <c r="S241" s="901"/>
      <c r="T241" s="901">
        <f>SUM('HL KNIHA VYPOC'!$E$55)</f>
        <v>0</v>
      </c>
      <c r="U241" s="901"/>
      <c r="V241" s="901"/>
      <c r="W241" s="901"/>
      <c r="X241" s="900">
        <f>SUM('HL KNIHA VYPOC'!$E$56)</f>
        <v>0</v>
      </c>
      <c r="Y241" s="900"/>
      <c r="Z241" s="900"/>
      <c r="AA241" s="900"/>
      <c r="AB241" s="900"/>
      <c r="AC241" s="900">
        <f>SUM('HL KNIHA VYPOC'!$E$58)</f>
        <v>0</v>
      </c>
      <c r="AD241" s="900"/>
      <c r="AE241" s="900"/>
      <c r="AF241" s="900"/>
      <c r="AG241" s="900"/>
      <c r="AH241" s="900"/>
      <c r="AI241" s="900"/>
      <c r="AJ241" s="900"/>
      <c r="AK241" s="900"/>
      <c r="AL241" s="900"/>
      <c r="AM241" s="898"/>
      <c r="AN241" s="898"/>
      <c r="AO241" s="898"/>
      <c r="AP241" s="898"/>
      <c r="AQ241" s="898"/>
      <c r="AR241" s="898"/>
      <c r="AS241" s="898"/>
      <c r="AT241" s="899">
        <f>SUM(L241:AS241)</f>
        <v>0</v>
      </c>
      <c r="AU241" s="899"/>
      <c r="AV241" s="899"/>
      <c r="AW241" s="899"/>
      <c r="AX241" s="899"/>
    </row>
    <row r="242" spans="1:50" ht="12.6" customHeight="1" x14ac:dyDescent="0.25">
      <c r="A242" s="602" t="s">
        <v>1421</v>
      </c>
      <c r="K242" s="601"/>
      <c r="L242" s="900"/>
      <c r="M242" s="900"/>
      <c r="N242" s="900"/>
      <c r="O242" s="900"/>
      <c r="P242" s="901"/>
      <c r="Q242" s="901"/>
      <c r="R242" s="901"/>
      <c r="S242" s="901"/>
      <c r="T242" s="901"/>
      <c r="U242" s="901"/>
      <c r="V242" s="901"/>
      <c r="W242" s="901"/>
      <c r="X242" s="900"/>
      <c r="Y242" s="900"/>
      <c r="Z242" s="900"/>
      <c r="AA242" s="900"/>
      <c r="AB242" s="900"/>
      <c r="AC242" s="900"/>
      <c r="AD242" s="900"/>
      <c r="AE242" s="900"/>
      <c r="AF242" s="900"/>
      <c r="AG242" s="900"/>
      <c r="AH242" s="900"/>
      <c r="AI242" s="900"/>
      <c r="AJ242" s="900"/>
      <c r="AK242" s="900"/>
      <c r="AL242" s="900"/>
      <c r="AM242" s="898"/>
      <c r="AN242" s="898"/>
      <c r="AO242" s="898"/>
      <c r="AP242" s="898"/>
      <c r="AQ242" s="898"/>
      <c r="AR242" s="898"/>
      <c r="AS242" s="898"/>
      <c r="AT242" s="899">
        <f>SUM(L242:AS242)</f>
        <v>0</v>
      </c>
      <c r="AU242" s="899"/>
      <c r="AV242" s="899"/>
      <c r="AW242" s="899"/>
      <c r="AX242" s="899"/>
    </row>
    <row r="243" spans="1:50" ht="12.6" customHeight="1" x14ac:dyDescent="0.25">
      <c r="A243" s="592" t="s">
        <v>1422</v>
      </c>
      <c r="K243" s="601"/>
      <c r="L243" s="900">
        <f>SUM(L238+L240-L241+L242)</f>
        <v>0</v>
      </c>
      <c r="M243" s="900"/>
      <c r="N243" s="900"/>
      <c r="O243" s="900"/>
      <c r="P243" s="900">
        <f>SUM(P238+P240-P241)</f>
        <v>0</v>
      </c>
      <c r="Q243" s="900"/>
      <c r="R243" s="900"/>
      <c r="S243" s="900"/>
      <c r="T243" s="900">
        <f>SUM(T238+T240-T241)</f>
        <v>0</v>
      </c>
      <c r="U243" s="900"/>
      <c r="V243" s="900"/>
      <c r="W243" s="900"/>
      <c r="X243" s="900">
        <f>SUM(X238+X240-X241)</f>
        <v>0</v>
      </c>
      <c r="Y243" s="900"/>
      <c r="Z243" s="900"/>
      <c r="AA243" s="900"/>
      <c r="AB243" s="900"/>
      <c r="AC243" s="900">
        <f>SUM(AC238+AC240-AC241)</f>
        <v>0</v>
      </c>
      <c r="AD243" s="900"/>
      <c r="AE243" s="900"/>
      <c r="AF243" s="900"/>
      <c r="AG243" s="900"/>
      <c r="AH243" s="900"/>
      <c r="AI243" s="900"/>
      <c r="AJ243" s="900"/>
      <c r="AK243" s="900"/>
      <c r="AL243" s="900"/>
      <c r="AM243" s="898"/>
      <c r="AN243" s="898"/>
      <c r="AO243" s="898"/>
      <c r="AP243" s="898"/>
      <c r="AQ243" s="898"/>
      <c r="AR243" s="898"/>
      <c r="AS243" s="898"/>
      <c r="AT243" s="899">
        <f>SUM(L243:AS244)</f>
        <v>0</v>
      </c>
      <c r="AU243" s="899"/>
      <c r="AV243" s="899"/>
      <c r="AW243" s="899"/>
      <c r="AX243" s="899"/>
    </row>
    <row r="244" spans="1:50" ht="12.6" customHeight="1" x14ac:dyDescent="0.25">
      <c r="A244" s="593" t="s">
        <v>1418</v>
      </c>
      <c r="B244" s="603"/>
      <c r="C244" s="603"/>
      <c r="D244" s="603"/>
      <c r="E244" s="603"/>
      <c r="F244" s="603"/>
      <c r="G244" s="603"/>
      <c r="H244" s="603"/>
      <c r="I244" s="603"/>
      <c r="J244" s="603"/>
      <c r="K244" s="604"/>
      <c r="L244" s="900"/>
      <c r="M244" s="900"/>
      <c r="N244" s="900"/>
      <c r="O244" s="900"/>
      <c r="P244" s="900"/>
      <c r="Q244" s="900"/>
      <c r="R244" s="900"/>
      <c r="S244" s="900"/>
      <c r="T244" s="900"/>
      <c r="U244" s="900"/>
      <c r="V244" s="900"/>
      <c r="W244" s="900"/>
      <c r="X244" s="900"/>
      <c r="Y244" s="900"/>
      <c r="Z244" s="900"/>
      <c r="AA244" s="900"/>
      <c r="AB244" s="900"/>
      <c r="AC244" s="900"/>
      <c r="AD244" s="900"/>
      <c r="AE244" s="900"/>
      <c r="AF244" s="900"/>
      <c r="AG244" s="900"/>
      <c r="AH244" s="900"/>
      <c r="AI244" s="900"/>
      <c r="AJ244" s="900"/>
      <c r="AK244" s="900"/>
      <c r="AL244" s="900"/>
      <c r="AM244" s="898"/>
      <c r="AN244" s="898"/>
      <c r="AO244" s="898"/>
      <c r="AP244" s="898"/>
      <c r="AQ244" s="898"/>
      <c r="AR244" s="898"/>
      <c r="AS244" s="898"/>
      <c r="AT244" s="899"/>
      <c r="AU244" s="899"/>
      <c r="AV244" s="899"/>
      <c r="AW244" s="899"/>
      <c r="AX244" s="899"/>
    </row>
    <row r="245" spans="1:50" ht="12.6" customHeight="1" x14ac:dyDescent="0.25">
      <c r="A245" s="602" t="s">
        <v>1424</v>
      </c>
      <c r="K245" s="601"/>
      <c r="L245" s="605"/>
      <c r="M245" s="606"/>
      <c r="N245" s="606"/>
      <c r="O245" s="606"/>
      <c r="P245" s="606"/>
      <c r="Q245" s="606"/>
      <c r="R245" s="606"/>
      <c r="S245" s="606"/>
      <c r="T245" s="606"/>
      <c r="U245" s="606"/>
      <c r="V245" s="606"/>
      <c r="W245" s="606"/>
      <c r="X245" s="606"/>
      <c r="Y245" s="606"/>
      <c r="Z245" s="606"/>
      <c r="AA245" s="606"/>
      <c r="AB245" s="606"/>
      <c r="AC245" s="606"/>
      <c r="AD245" s="606"/>
      <c r="AE245" s="606"/>
      <c r="AF245" s="606"/>
      <c r="AG245" s="606"/>
      <c r="AH245" s="606"/>
      <c r="AI245" s="606"/>
      <c r="AJ245" s="606"/>
      <c r="AK245" s="606"/>
      <c r="AL245" s="606"/>
      <c r="AM245" s="606"/>
      <c r="AN245" s="606"/>
      <c r="AO245" s="606"/>
      <c r="AP245" s="606"/>
      <c r="AQ245" s="606"/>
      <c r="AR245" s="606"/>
      <c r="AS245" s="606"/>
      <c r="AT245" s="607"/>
      <c r="AU245" s="607"/>
      <c r="AV245" s="607"/>
      <c r="AW245" s="607"/>
      <c r="AX245" s="608"/>
    </row>
    <row r="246" spans="1:50" ht="12.6" customHeight="1" x14ac:dyDescent="0.25">
      <c r="A246" s="590" t="s">
        <v>1417</v>
      </c>
      <c r="B246" s="599"/>
      <c r="C246" s="599"/>
      <c r="D246" s="599"/>
      <c r="E246" s="599"/>
      <c r="F246" s="599"/>
      <c r="G246" s="599"/>
      <c r="H246" s="599"/>
      <c r="I246" s="599"/>
      <c r="J246" s="599"/>
      <c r="K246" s="600"/>
      <c r="L246" s="900">
        <f>SUM(L251-L250+L249-L248)</f>
        <v>0</v>
      </c>
      <c r="M246" s="900"/>
      <c r="N246" s="900"/>
      <c r="O246" s="900"/>
      <c r="P246" s="900">
        <f>SUM(P251-P250+P249-P248)</f>
        <v>0</v>
      </c>
      <c r="Q246" s="900"/>
      <c r="R246" s="900"/>
      <c r="S246" s="900"/>
      <c r="T246" s="900">
        <f>SUM(T251-T250+T249-T248)</f>
        <v>0</v>
      </c>
      <c r="U246" s="900"/>
      <c r="V246" s="900"/>
      <c r="W246" s="900"/>
      <c r="X246" s="900">
        <f>SUM(X251-X250+X249-X248)</f>
        <v>0</v>
      </c>
      <c r="Y246" s="900"/>
      <c r="Z246" s="900"/>
      <c r="AA246" s="900"/>
      <c r="AB246" s="900"/>
      <c r="AC246" s="900">
        <f>SUM(AC251-AC250+AC249-AC248)</f>
        <v>0</v>
      </c>
      <c r="AD246" s="900"/>
      <c r="AE246" s="900"/>
      <c r="AF246" s="900"/>
      <c r="AG246" s="900"/>
      <c r="AH246" s="900">
        <f>SUM(AH251-AH250+AH249-AH248)</f>
        <v>0</v>
      </c>
      <c r="AI246" s="900"/>
      <c r="AJ246" s="900"/>
      <c r="AK246" s="900"/>
      <c r="AL246" s="900"/>
      <c r="AM246" s="898">
        <f>SUM(AM251-AM250+AM249-AM248)</f>
        <v>0</v>
      </c>
      <c r="AN246" s="898"/>
      <c r="AO246" s="898"/>
      <c r="AP246" s="898"/>
      <c r="AQ246" s="898"/>
      <c r="AR246" s="898"/>
      <c r="AS246" s="898"/>
      <c r="AT246" s="899">
        <f>SUM(L246:AS247)</f>
        <v>0</v>
      </c>
      <c r="AU246" s="899"/>
      <c r="AV246" s="899"/>
      <c r="AW246" s="899"/>
      <c r="AX246" s="899"/>
    </row>
    <row r="247" spans="1:50" ht="12.6" customHeight="1" x14ac:dyDescent="0.25">
      <c r="A247" s="592" t="s">
        <v>1418</v>
      </c>
      <c r="K247" s="601"/>
      <c r="L247" s="900"/>
      <c r="M247" s="900"/>
      <c r="N247" s="900"/>
      <c r="O247" s="900"/>
      <c r="P247" s="900"/>
      <c r="Q247" s="900"/>
      <c r="R247" s="900"/>
      <c r="S247" s="900"/>
      <c r="T247" s="900"/>
      <c r="U247" s="900"/>
      <c r="V247" s="900"/>
      <c r="W247" s="900"/>
      <c r="X247" s="900"/>
      <c r="Y247" s="900"/>
      <c r="Z247" s="900"/>
      <c r="AA247" s="900"/>
      <c r="AB247" s="900"/>
      <c r="AC247" s="900"/>
      <c r="AD247" s="900"/>
      <c r="AE247" s="900"/>
      <c r="AF247" s="900"/>
      <c r="AG247" s="900"/>
      <c r="AH247" s="900"/>
      <c r="AI247" s="900"/>
      <c r="AJ247" s="900"/>
      <c r="AK247" s="900"/>
      <c r="AL247" s="900"/>
      <c r="AM247" s="898"/>
      <c r="AN247" s="898"/>
      <c r="AO247" s="898"/>
      <c r="AP247" s="898"/>
      <c r="AQ247" s="898"/>
      <c r="AR247" s="898"/>
      <c r="AS247" s="898"/>
      <c r="AT247" s="899"/>
      <c r="AU247" s="899"/>
      <c r="AV247" s="899"/>
      <c r="AW247" s="899"/>
      <c r="AX247" s="899"/>
    </row>
    <row r="248" spans="1:50" ht="12.6" customHeight="1" x14ac:dyDescent="0.25">
      <c r="A248" s="602" t="s">
        <v>1419</v>
      </c>
      <c r="K248" s="601"/>
      <c r="L248" s="901"/>
      <c r="M248" s="901"/>
      <c r="N248" s="901"/>
      <c r="O248" s="901"/>
      <c r="P248" s="901"/>
      <c r="Q248" s="901"/>
      <c r="R248" s="901"/>
      <c r="S248" s="901"/>
      <c r="T248" s="901"/>
      <c r="U248" s="901"/>
      <c r="V248" s="901"/>
      <c r="W248" s="901"/>
      <c r="X248" s="900"/>
      <c r="Y248" s="900"/>
      <c r="Z248" s="900"/>
      <c r="AA248" s="900"/>
      <c r="AB248" s="900"/>
      <c r="AC248" s="900"/>
      <c r="AD248" s="900"/>
      <c r="AE248" s="900"/>
      <c r="AF248" s="900"/>
      <c r="AG248" s="900"/>
      <c r="AH248" s="900"/>
      <c r="AI248" s="900"/>
      <c r="AJ248" s="900"/>
      <c r="AK248" s="900"/>
      <c r="AL248" s="900"/>
      <c r="AM248" s="898"/>
      <c r="AN248" s="898"/>
      <c r="AO248" s="898"/>
      <c r="AP248" s="898"/>
      <c r="AQ248" s="898"/>
      <c r="AR248" s="898"/>
      <c r="AS248" s="898"/>
      <c r="AT248" s="899">
        <f>SUM(L248:AS248)</f>
        <v>0</v>
      </c>
      <c r="AU248" s="899"/>
      <c r="AV248" s="899"/>
      <c r="AW248" s="899"/>
      <c r="AX248" s="899"/>
    </row>
    <row r="249" spans="1:50" ht="12.6" customHeight="1" x14ac:dyDescent="0.25">
      <c r="A249" s="602" t="s">
        <v>1420</v>
      </c>
      <c r="K249" s="601"/>
      <c r="L249" s="900"/>
      <c r="M249" s="900"/>
      <c r="N249" s="900"/>
      <c r="O249" s="900"/>
      <c r="P249" s="901"/>
      <c r="Q249" s="901"/>
      <c r="R249" s="901"/>
      <c r="S249" s="901"/>
      <c r="T249" s="901"/>
      <c r="U249" s="901"/>
      <c r="V249" s="901"/>
      <c r="W249" s="901"/>
      <c r="X249" s="900"/>
      <c r="Y249" s="900"/>
      <c r="Z249" s="900"/>
      <c r="AA249" s="900"/>
      <c r="AB249" s="900"/>
      <c r="AC249" s="900"/>
      <c r="AD249" s="900"/>
      <c r="AE249" s="900"/>
      <c r="AF249" s="900"/>
      <c r="AG249" s="900"/>
      <c r="AH249" s="900"/>
      <c r="AI249" s="900"/>
      <c r="AJ249" s="900"/>
      <c r="AK249" s="900"/>
      <c r="AL249" s="900"/>
      <c r="AM249" s="898"/>
      <c r="AN249" s="898"/>
      <c r="AO249" s="898"/>
      <c r="AP249" s="898"/>
      <c r="AQ249" s="898"/>
      <c r="AR249" s="898"/>
      <c r="AS249" s="898"/>
      <c r="AT249" s="899">
        <f>SUM(L249:AS249)</f>
        <v>0</v>
      </c>
      <c r="AU249" s="899"/>
      <c r="AV249" s="899"/>
      <c r="AW249" s="899"/>
      <c r="AX249" s="899"/>
    </row>
    <row r="250" spans="1:50" ht="12.6" customHeight="1" x14ac:dyDescent="0.25">
      <c r="A250" s="602" t="s">
        <v>1421</v>
      </c>
      <c r="K250" s="601"/>
      <c r="L250" s="900"/>
      <c r="M250" s="900"/>
      <c r="N250" s="900"/>
      <c r="O250" s="900"/>
      <c r="P250" s="901"/>
      <c r="Q250" s="901"/>
      <c r="R250" s="901"/>
      <c r="S250" s="901"/>
      <c r="T250" s="901"/>
      <c r="U250" s="901"/>
      <c r="V250" s="901"/>
      <c r="W250" s="901"/>
      <c r="X250" s="900"/>
      <c r="Y250" s="900"/>
      <c r="Z250" s="900"/>
      <c r="AA250" s="900"/>
      <c r="AB250" s="900"/>
      <c r="AC250" s="900"/>
      <c r="AD250" s="900"/>
      <c r="AE250" s="900"/>
      <c r="AF250" s="900"/>
      <c r="AG250" s="900"/>
      <c r="AH250" s="900"/>
      <c r="AI250" s="900"/>
      <c r="AJ250" s="900"/>
      <c r="AK250" s="900"/>
      <c r="AL250" s="900"/>
      <c r="AM250" s="898"/>
      <c r="AN250" s="898"/>
      <c r="AO250" s="898"/>
      <c r="AP250" s="898"/>
      <c r="AQ250" s="898"/>
      <c r="AR250" s="898"/>
      <c r="AS250" s="898"/>
      <c r="AT250" s="899">
        <f>SUM(L250:AS250)</f>
        <v>0</v>
      </c>
      <c r="AU250" s="899"/>
      <c r="AV250" s="899"/>
      <c r="AW250" s="899"/>
      <c r="AX250" s="899"/>
    </row>
    <row r="251" spans="1:50" ht="12.6" customHeight="1" x14ac:dyDescent="0.25">
      <c r="A251" s="592" t="s">
        <v>1422</v>
      </c>
      <c r="K251" s="601"/>
      <c r="L251" s="900">
        <f>SUM(ANALYTIKAVUJ!$C$26)*-1</f>
        <v>0</v>
      </c>
      <c r="M251" s="900"/>
      <c r="N251" s="900"/>
      <c r="O251" s="900"/>
      <c r="P251" s="900">
        <f>SUM(ANALYTIKAVUJ!$C$27)*-1</f>
        <v>0</v>
      </c>
      <c r="Q251" s="900"/>
      <c r="R251" s="900"/>
      <c r="S251" s="900"/>
      <c r="T251" s="900">
        <f>SUM(ANALYTIKAVUJ!$C$28)*-1</f>
        <v>0</v>
      </c>
      <c r="U251" s="900"/>
      <c r="V251" s="900"/>
      <c r="W251" s="900"/>
      <c r="X251" s="900">
        <f>SUM(ANALYTIKAVUJ!$C$29)*-1</f>
        <v>0</v>
      </c>
      <c r="Y251" s="900"/>
      <c r="Z251" s="900"/>
      <c r="AA251" s="900"/>
      <c r="AB251" s="900"/>
      <c r="AC251" s="900">
        <f>SUM(ANALYTIKAVUJ!$C$30)*-1</f>
        <v>0</v>
      </c>
      <c r="AD251" s="900"/>
      <c r="AE251" s="900"/>
      <c r="AF251" s="900"/>
      <c r="AG251" s="900"/>
      <c r="AH251" s="900">
        <f>SUM('HL KNIHA VYPOC'!$G$73)*-1</f>
        <v>0</v>
      </c>
      <c r="AI251" s="900"/>
      <c r="AJ251" s="900"/>
      <c r="AK251" s="900"/>
      <c r="AL251" s="900"/>
      <c r="AM251" s="898">
        <f>SUM(ANALYTIKAVUJ!$C$41)*-1</f>
        <v>0</v>
      </c>
      <c r="AN251" s="898"/>
      <c r="AO251" s="898"/>
      <c r="AP251" s="898"/>
      <c r="AQ251" s="898"/>
      <c r="AR251" s="898"/>
      <c r="AS251" s="898"/>
      <c r="AT251" s="899">
        <f>SUM(L251:AS252)</f>
        <v>0</v>
      </c>
      <c r="AU251" s="899"/>
      <c r="AV251" s="899"/>
      <c r="AW251" s="899"/>
      <c r="AX251" s="899"/>
    </row>
    <row r="252" spans="1:50" ht="12.6" customHeight="1" x14ac:dyDescent="0.25">
      <c r="A252" s="593" t="s">
        <v>1418</v>
      </c>
      <c r="B252" s="603"/>
      <c r="C252" s="603"/>
      <c r="D252" s="603"/>
      <c r="E252" s="603"/>
      <c r="F252" s="603"/>
      <c r="G252" s="603"/>
      <c r="H252" s="603"/>
      <c r="I252" s="603"/>
      <c r="J252" s="603"/>
      <c r="K252" s="604"/>
      <c r="L252" s="900"/>
      <c r="M252" s="900"/>
      <c r="N252" s="900"/>
      <c r="O252" s="900"/>
      <c r="P252" s="900"/>
      <c r="Q252" s="900"/>
      <c r="R252" s="900"/>
      <c r="S252" s="900"/>
      <c r="T252" s="900"/>
      <c r="U252" s="900"/>
      <c r="V252" s="900"/>
      <c r="W252" s="900"/>
      <c r="X252" s="900"/>
      <c r="Y252" s="900"/>
      <c r="Z252" s="900"/>
      <c r="AA252" s="900"/>
      <c r="AB252" s="900"/>
      <c r="AC252" s="900"/>
      <c r="AD252" s="900"/>
      <c r="AE252" s="900"/>
      <c r="AF252" s="900"/>
      <c r="AG252" s="900"/>
      <c r="AH252" s="900"/>
      <c r="AI252" s="900"/>
      <c r="AJ252" s="900"/>
      <c r="AK252" s="900"/>
      <c r="AL252" s="900"/>
      <c r="AM252" s="898"/>
      <c r="AN252" s="898"/>
      <c r="AO252" s="898"/>
      <c r="AP252" s="898"/>
      <c r="AQ252" s="898"/>
      <c r="AR252" s="898"/>
      <c r="AS252" s="898"/>
      <c r="AT252" s="899"/>
      <c r="AU252" s="899"/>
      <c r="AV252" s="899"/>
      <c r="AW252" s="899"/>
      <c r="AX252" s="899"/>
    </row>
    <row r="253" spans="1:50" ht="12.6" customHeight="1" x14ac:dyDescent="0.25">
      <c r="A253" s="602" t="s">
        <v>1425</v>
      </c>
      <c r="K253" s="601"/>
      <c r="L253" s="605"/>
      <c r="M253" s="606"/>
      <c r="N253" s="606"/>
      <c r="O253" s="606"/>
      <c r="P253" s="606"/>
      <c r="Q253" s="606"/>
      <c r="R253" s="606"/>
      <c r="S253" s="606"/>
      <c r="T253" s="606"/>
      <c r="U253" s="606"/>
      <c r="V253" s="606"/>
      <c r="W253" s="606"/>
      <c r="X253" s="606"/>
      <c r="Y253" s="606"/>
      <c r="Z253" s="606"/>
      <c r="AA253" s="606"/>
      <c r="AB253" s="606"/>
      <c r="AC253" s="606"/>
      <c r="AD253" s="606"/>
      <c r="AE253" s="606"/>
      <c r="AF253" s="606"/>
      <c r="AG253" s="606"/>
      <c r="AH253" s="606"/>
      <c r="AI253" s="606"/>
      <c r="AJ253" s="606"/>
      <c r="AK253" s="606"/>
      <c r="AL253" s="606"/>
      <c r="AM253" s="606"/>
      <c r="AN253" s="606"/>
      <c r="AO253" s="606"/>
      <c r="AP253" s="606"/>
      <c r="AQ253" s="606"/>
      <c r="AR253" s="606"/>
      <c r="AS253" s="606"/>
      <c r="AT253" s="607"/>
      <c r="AU253" s="607"/>
      <c r="AV253" s="607"/>
      <c r="AW253" s="607"/>
      <c r="AX253" s="608"/>
    </row>
    <row r="254" spans="1:50" ht="12.6" customHeight="1" x14ac:dyDescent="0.25">
      <c r="A254" s="590" t="s">
        <v>1417</v>
      </c>
      <c r="B254" s="599"/>
      <c r="C254" s="599"/>
      <c r="D254" s="599"/>
      <c r="E254" s="599"/>
      <c r="F254" s="599"/>
      <c r="G254" s="599"/>
      <c r="H254" s="599"/>
      <c r="I254" s="599"/>
      <c r="J254" s="599"/>
      <c r="K254" s="600"/>
      <c r="L254" s="900">
        <f>SUM(L230-L238-L246)</f>
        <v>0</v>
      </c>
      <c r="M254" s="900"/>
      <c r="N254" s="900"/>
      <c r="O254" s="900"/>
      <c r="P254" s="900">
        <f>SUM(P230-P238-P246)</f>
        <v>0</v>
      </c>
      <c r="Q254" s="900"/>
      <c r="R254" s="900"/>
      <c r="S254" s="900"/>
      <c r="T254" s="900">
        <f>SUM(T230-T238-T246)</f>
        <v>0</v>
      </c>
      <c r="U254" s="900"/>
      <c r="V254" s="900"/>
      <c r="W254" s="900"/>
      <c r="X254" s="900">
        <f>SUM(X230-X238-X246)</f>
        <v>0</v>
      </c>
      <c r="Y254" s="900"/>
      <c r="Z254" s="900"/>
      <c r="AA254" s="900"/>
      <c r="AB254" s="900"/>
      <c r="AC254" s="900">
        <f>SUM(AC230-AC238-AC246)</f>
        <v>0</v>
      </c>
      <c r="AD254" s="900"/>
      <c r="AE254" s="900"/>
      <c r="AF254" s="900"/>
      <c r="AG254" s="900"/>
      <c r="AH254" s="900">
        <f>SUM(AH230-AH238-AH246)</f>
        <v>0</v>
      </c>
      <c r="AI254" s="900"/>
      <c r="AJ254" s="900"/>
      <c r="AK254" s="900"/>
      <c r="AL254" s="900"/>
      <c r="AM254" s="898">
        <f>SUM(AM230-AM238-AM246)</f>
        <v>0</v>
      </c>
      <c r="AN254" s="898"/>
      <c r="AO254" s="898"/>
      <c r="AP254" s="898"/>
      <c r="AQ254" s="898"/>
      <c r="AR254" s="898"/>
      <c r="AS254" s="898"/>
      <c r="AT254" s="899">
        <f>SUM(L254:AS255)</f>
        <v>0</v>
      </c>
      <c r="AU254" s="899"/>
      <c r="AV254" s="899"/>
      <c r="AW254" s="899"/>
      <c r="AX254" s="899"/>
    </row>
    <row r="255" spans="1:50" ht="12.6" customHeight="1" x14ac:dyDescent="0.25">
      <c r="A255" s="592" t="s">
        <v>1418</v>
      </c>
      <c r="K255" s="601"/>
      <c r="L255" s="900"/>
      <c r="M255" s="900"/>
      <c r="N255" s="900"/>
      <c r="O255" s="900"/>
      <c r="P255" s="900"/>
      <c r="Q255" s="900"/>
      <c r="R255" s="900"/>
      <c r="S255" s="900"/>
      <c r="T255" s="900"/>
      <c r="U255" s="900"/>
      <c r="V255" s="900"/>
      <c r="W255" s="900"/>
      <c r="X255" s="900"/>
      <c r="Y255" s="900"/>
      <c r="Z255" s="900"/>
      <c r="AA255" s="900"/>
      <c r="AB255" s="900"/>
      <c r="AC255" s="900"/>
      <c r="AD255" s="900"/>
      <c r="AE255" s="900"/>
      <c r="AF255" s="900"/>
      <c r="AG255" s="900"/>
      <c r="AH255" s="900"/>
      <c r="AI255" s="900"/>
      <c r="AJ255" s="900"/>
      <c r="AK255" s="900"/>
      <c r="AL255" s="900"/>
      <c r="AM255" s="898"/>
      <c r="AN255" s="898"/>
      <c r="AO255" s="898"/>
      <c r="AP255" s="898"/>
      <c r="AQ255" s="898"/>
      <c r="AR255" s="898"/>
      <c r="AS255" s="898"/>
      <c r="AT255" s="899"/>
      <c r="AU255" s="899"/>
      <c r="AV255" s="899"/>
      <c r="AW255" s="899"/>
      <c r="AX255" s="899"/>
    </row>
    <row r="256" spans="1:50" ht="12.6" customHeight="1" x14ac:dyDescent="0.25">
      <c r="A256" s="592" t="s">
        <v>1422</v>
      </c>
      <c r="K256" s="601"/>
      <c r="L256" s="900">
        <f>SUM(L235-L243-L251)</f>
        <v>0</v>
      </c>
      <c r="M256" s="900"/>
      <c r="N256" s="900"/>
      <c r="O256" s="900"/>
      <c r="P256" s="900">
        <f>SUM(P235-P243-P251)</f>
        <v>0</v>
      </c>
      <c r="Q256" s="900"/>
      <c r="R256" s="900"/>
      <c r="S256" s="900"/>
      <c r="T256" s="900">
        <f>SUM(T235-T243-T251)</f>
        <v>0</v>
      </c>
      <c r="U256" s="900"/>
      <c r="V256" s="900"/>
      <c r="W256" s="900"/>
      <c r="X256" s="900">
        <f>SUM(X235-X243-X251)</f>
        <v>0</v>
      </c>
      <c r="Y256" s="900"/>
      <c r="Z256" s="900"/>
      <c r="AA256" s="900"/>
      <c r="AB256" s="900"/>
      <c r="AC256" s="900">
        <f>SUM(AC235-AC243-AC251)</f>
        <v>0</v>
      </c>
      <c r="AD256" s="900"/>
      <c r="AE256" s="900"/>
      <c r="AF256" s="900"/>
      <c r="AG256" s="900"/>
      <c r="AH256" s="900">
        <f>SUM(AH235-AH243-AH251)</f>
        <v>0</v>
      </c>
      <c r="AI256" s="900"/>
      <c r="AJ256" s="900"/>
      <c r="AK256" s="900"/>
      <c r="AL256" s="900"/>
      <c r="AM256" s="898">
        <f>SUM(AM235-AM243-AM251)</f>
        <v>0</v>
      </c>
      <c r="AN256" s="898"/>
      <c r="AO256" s="898"/>
      <c r="AP256" s="898"/>
      <c r="AQ256" s="898"/>
      <c r="AR256" s="898"/>
      <c r="AS256" s="898"/>
      <c r="AT256" s="899">
        <f>SUM(L256:AS257)</f>
        <v>0</v>
      </c>
      <c r="AU256" s="899"/>
      <c r="AV256" s="899"/>
      <c r="AW256" s="899"/>
      <c r="AX256" s="899"/>
    </row>
    <row r="257" spans="1:54" ht="12.6" customHeight="1" x14ac:dyDescent="0.25">
      <c r="A257" s="593" t="s">
        <v>1418</v>
      </c>
      <c r="B257" s="603"/>
      <c r="C257" s="603"/>
      <c r="D257" s="603"/>
      <c r="E257" s="603"/>
      <c r="F257" s="603"/>
      <c r="G257" s="603"/>
      <c r="H257" s="603"/>
      <c r="I257" s="603"/>
      <c r="J257" s="603"/>
      <c r="K257" s="604"/>
      <c r="L257" s="900"/>
      <c r="M257" s="900"/>
      <c r="N257" s="900"/>
      <c r="O257" s="900"/>
      <c r="P257" s="900"/>
      <c r="Q257" s="900"/>
      <c r="R257" s="900"/>
      <c r="S257" s="900"/>
      <c r="T257" s="900"/>
      <c r="U257" s="900"/>
      <c r="V257" s="900"/>
      <c r="W257" s="900"/>
      <c r="X257" s="900"/>
      <c r="Y257" s="900"/>
      <c r="Z257" s="900"/>
      <c r="AA257" s="900"/>
      <c r="AB257" s="900"/>
      <c r="AC257" s="900"/>
      <c r="AD257" s="900"/>
      <c r="AE257" s="900"/>
      <c r="AF257" s="900"/>
      <c r="AG257" s="900"/>
      <c r="AH257" s="900"/>
      <c r="AI257" s="900"/>
      <c r="AJ257" s="900"/>
      <c r="AK257" s="900"/>
      <c r="AL257" s="900"/>
      <c r="AM257" s="898"/>
      <c r="AN257" s="898"/>
      <c r="AO257" s="898"/>
      <c r="AP257" s="898"/>
      <c r="AQ257" s="898"/>
      <c r="AR257" s="898"/>
      <c r="AS257" s="898"/>
      <c r="AT257" s="899"/>
      <c r="AU257" s="899"/>
      <c r="AV257" s="899"/>
      <c r="AW257" s="899"/>
      <c r="AX257" s="899"/>
    </row>
    <row r="258" spans="1:54" ht="12.6" customHeight="1" x14ac:dyDescent="0.25">
      <c r="A258" s="571"/>
      <c r="L258" s="705"/>
      <c r="M258" s="705"/>
      <c r="N258" s="705"/>
      <c r="O258" s="705"/>
      <c r="P258" s="705"/>
      <c r="Q258" s="705"/>
      <c r="R258" s="705"/>
      <c r="S258" s="705"/>
      <c r="T258" s="705"/>
      <c r="U258" s="705"/>
      <c r="V258" s="705"/>
      <c r="W258" s="705"/>
      <c r="X258" s="705"/>
      <c r="Y258" s="705"/>
      <c r="Z258" s="705"/>
      <c r="AA258" s="705"/>
      <c r="AB258" s="705"/>
      <c r="AC258" s="705"/>
      <c r="AD258" s="705"/>
      <c r="AE258" s="705"/>
      <c r="AF258" s="705"/>
      <c r="AG258" s="705"/>
      <c r="AH258" s="705"/>
      <c r="AI258" s="705"/>
      <c r="AJ258" s="705"/>
      <c r="AK258" s="705"/>
      <c r="AL258" s="705"/>
      <c r="AM258" s="705"/>
      <c r="AN258" s="705"/>
      <c r="AO258" s="705"/>
      <c r="AP258" s="705"/>
      <c r="AQ258" s="705"/>
      <c r="AR258" s="705"/>
      <c r="AS258" s="705"/>
      <c r="AT258" s="705"/>
      <c r="AU258" s="705"/>
      <c r="AV258" s="705"/>
      <c r="AW258" s="705"/>
      <c r="AX258" s="705"/>
      <c r="AY258" s="705"/>
      <c r="AZ258" s="705"/>
      <c r="BA258" s="705"/>
      <c r="BB258" s="705"/>
    </row>
    <row r="259" spans="1:54" ht="12.6" customHeight="1" x14ac:dyDescent="0.25">
      <c r="A259" s="565" t="s">
        <v>1426</v>
      </c>
    </row>
    <row r="260" spans="1:54" ht="12.6" customHeight="1" x14ac:dyDescent="0.25">
      <c r="A260" s="590"/>
      <c r="B260" s="591"/>
      <c r="C260" s="591"/>
      <c r="D260" s="591"/>
      <c r="E260" s="591"/>
      <c r="F260" s="591"/>
      <c r="G260" s="591"/>
      <c r="H260" s="591"/>
      <c r="I260" s="591"/>
      <c r="J260" s="591"/>
      <c r="K260" s="609"/>
      <c r="L260" s="844" t="s">
        <v>1275</v>
      </c>
      <c r="M260" s="844"/>
      <c r="N260" s="844"/>
      <c r="O260" s="844"/>
      <c r="P260" s="844"/>
      <c r="Q260" s="844"/>
      <c r="R260" s="844"/>
      <c r="S260" s="844"/>
      <c r="T260" s="844"/>
      <c r="U260" s="844"/>
      <c r="V260" s="844"/>
      <c r="W260" s="844"/>
      <c r="X260" s="844"/>
      <c r="Y260" s="844"/>
      <c r="Z260" s="844"/>
      <c r="AA260" s="844"/>
      <c r="AB260" s="844"/>
      <c r="AC260" s="844"/>
      <c r="AD260" s="844"/>
      <c r="AE260" s="844"/>
      <c r="AF260" s="844"/>
      <c r="AG260" s="844"/>
      <c r="AH260" s="844"/>
      <c r="AI260" s="844"/>
      <c r="AJ260" s="844"/>
      <c r="AK260" s="844"/>
      <c r="AL260" s="844"/>
      <c r="AM260" s="844"/>
      <c r="AN260" s="844"/>
      <c r="AO260" s="844"/>
      <c r="AP260" s="844"/>
      <c r="AQ260" s="844"/>
      <c r="AR260" s="844"/>
      <c r="AS260" s="844"/>
      <c r="AT260" s="844"/>
      <c r="AU260" s="844"/>
      <c r="AV260" s="844"/>
      <c r="AW260" s="844"/>
      <c r="AX260" s="844"/>
      <c r="AY260" s="571"/>
      <c r="AZ260" s="571"/>
      <c r="BA260" s="571"/>
      <c r="BB260" s="571"/>
    </row>
    <row r="261" spans="1:54" ht="12.6" customHeight="1" x14ac:dyDescent="0.25">
      <c r="A261" s="592"/>
      <c r="B261" s="571"/>
      <c r="C261" s="571"/>
      <c r="D261" s="571"/>
      <c r="E261" s="571"/>
      <c r="F261" s="571"/>
      <c r="G261" s="571"/>
      <c r="H261" s="571"/>
      <c r="I261" s="571"/>
      <c r="J261" s="571"/>
      <c r="K261" s="610"/>
      <c r="L261" s="895" t="s">
        <v>1427</v>
      </c>
      <c r="M261" s="895"/>
      <c r="N261" s="895"/>
      <c r="O261" s="895"/>
      <c r="P261" s="896" t="s">
        <v>1317</v>
      </c>
      <c r="Q261" s="896"/>
      <c r="R261" s="896"/>
      <c r="S261" s="896"/>
      <c r="T261" s="895" t="s">
        <v>1390</v>
      </c>
      <c r="U261" s="895"/>
      <c r="V261" s="895"/>
      <c r="W261" s="895"/>
      <c r="X261" s="896" t="s">
        <v>146</v>
      </c>
      <c r="Y261" s="896"/>
      <c r="Z261" s="896"/>
      <c r="AA261" s="896"/>
      <c r="AB261" s="896"/>
      <c r="AC261" s="837" t="s">
        <v>1391</v>
      </c>
      <c r="AD261" s="838"/>
      <c r="AE261" s="838"/>
      <c r="AF261" s="838"/>
      <c r="AG261" s="699"/>
      <c r="AH261" s="895" t="s">
        <v>1392</v>
      </c>
      <c r="AI261" s="895"/>
      <c r="AJ261" s="895"/>
      <c r="AK261" s="895"/>
      <c r="AL261" s="895"/>
      <c r="AM261" s="837" t="s">
        <v>1393</v>
      </c>
      <c r="AN261" s="838"/>
      <c r="AO261" s="838"/>
      <c r="AP261" s="838"/>
      <c r="AQ261" s="838"/>
      <c r="AR261" s="838"/>
      <c r="AS261" s="897"/>
      <c r="AT261" s="828" t="s">
        <v>1394</v>
      </c>
      <c r="AU261" s="829"/>
      <c r="AV261" s="829"/>
      <c r="AW261" s="829"/>
      <c r="AX261" s="830"/>
    </row>
    <row r="262" spans="1:54" ht="12.6" customHeight="1" x14ac:dyDescent="0.25">
      <c r="A262" s="839" t="s">
        <v>1395</v>
      </c>
      <c r="B262" s="840"/>
      <c r="C262" s="840"/>
      <c r="D262" s="840"/>
      <c r="E262" s="840"/>
      <c r="F262" s="840"/>
      <c r="G262" s="840"/>
      <c r="H262" s="840"/>
      <c r="I262" s="840"/>
      <c r="J262" s="840"/>
      <c r="K262" s="846"/>
      <c r="L262" s="845" t="s">
        <v>1396</v>
      </c>
      <c r="M262" s="845"/>
      <c r="N262" s="845"/>
      <c r="O262" s="845"/>
      <c r="P262" s="896"/>
      <c r="Q262" s="896"/>
      <c r="R262" s="896"/>
      <c r="S262" s="896"/>
      <c r="T262" s="845" t="s">
        <v>1397</v>
      </c>
      <c r="U262" s="845"/>
      <c r="V262" s="845"/>
      <c r="W262" s="845"/>
      <c r="X262" s="896"/>
      <c r="Y262" s="896"/>
      <c r="Z262" s="896"/>
      <c r="AA262" s="896"/>
      <c r="AB262" s="896"/>
      <c r="AC262" s="839" t="s">
        <v>1398</v>
      </c>
      <c r="AD262" s="840"/>
      <c r="AE262" s="840"/>
      <c r="AF262" s="840"/>
      <c r="AG262" s="694"/>
      <c r="AH262" s="845" t="s">
        <v>1399</v>
      </c>
      <c r="AI262" s="845"/>
      <c r="AJ262" s="845"/>
      <c r="AK262" s="845"/>
      <c r="AL262" s="845"/>
      <c r="AM262" s="839" t="s">
        <v>1400</v>
      </c>
      <c r="AN262" s="840"/>
      <c r="AO262" s="840"/>
      <c r="AP262" s="840"/>
      <c r="AQ262" s="840"/>
      <c r="AR262" s="840"/>
      <c r="AS262" s="846"/>
      <c r="AT262" s="831"/>
      <c r="AU262" s="832"/>
      <c r="AV262" s="832"/>
      <c r="AW262" s="832"/>
      <c r="AX262" s="833"/>
    </row>
    <row r="263" spans="1:54" ht="12.6" customHeight="1" x14ac:dyDescent="0.25">
      <c r="A263" s="839" t="s">
        <v>1401</v>
      </c>
      <c r="B263" s="840"/>
      <c r="C263" s="840"/>
      <c r="D263" s="840"/>
      <c r="E263" s="840"/>
      <c r="F263" s="840"/>
      <c r="G263" s="840"/>
      <c r="H263" s="840"/>
      <c r="I263" s="840"/>
      <c r="J263" s="840"/>
      <c r="K263" s="846"/>
      <c r="L263" s="845" t="s">
        <v>1402</v>
      </c>
      <c r="M263" s="845"/>
      <c r="N263" s="845"/>
      <c r="O263" s="845"/>
      <c r="P263" s="896"/>
      <c r="Q263" s="896"/>
      <c r="R263" s="896"/>
      <c r="S263" s="896"/>
      <c r="T263" s="845" t="s">
        <v>1403</v>
      </c>
      <c r="U263" s="845"/>
      <c r="V263" s="845"/>
      <c r="W263" s="845"/>
      <c r="X263" s="896"/>
      <c r="Y263" s="896"/>
      <c r="Z263" s="896"/>
      <c r="AA263" s="896"/>
      <c r="AB263" s="896"/>
      <c r="AC263" s="839" t="s">
        <v>1404</v>
      </c>
      <c r="AD263" s="840"/>
      <c r="AE263" s="840"/>
      <c r="AF263" s="840"/>
      <c r="AG263" s="694"/>
      <c r="AH263" s="845" t="s">
        <v>1404</v>
      </c>
      <c r="AI263" s="845"/>
      <c r="AJ263" s="845"/>
      <c r="AK263" s="845"/>
      <c r="AL263" s="845"/>
      <c r="AM263" s="839" t="s">
        <v>1405</v>
      </c>
      <c r="AN263" s="840"/>
      <c r="AO263" s="840"/>
      <c r="AP263" s="840"/>
      <c r="AQ263" s="840"/>
      <c r="AR263" s="840"/>
      <c r="AS263" s="846"/>
      <c r="AT263" s="831"/>
      <c r="AU263" s="832"/>
      <c r="AV263" s="832"/>
      <c r="AW263" s="832"/>
      <c r="AX263" s="833"/>
    </row>
    <row r="264" spans="1:54" ht="12.6" customHeight="1" x14ac:dyDescent="0.25">
      <c r="A264" s="592"/>
      <c r="B264" s="571"/>
      <c r="C264" s="571"/>
      <c r="D264" s="571"/>
      <c r="E264" s="571"/>
      <c r="F264" s="571"/>
      <c r="G264" s="571"/>
      <c r="H264" s="571"/>
      <c r="I264" s="571"/>
      <c r="J264" s="571"/>
      <c r="K264" s="610"/>
      <c r="L264" s="843" t="s">
        <v>1406</v>
      </c>
      <c r="M264" s="843"/>
      <c r="N264" s="843"/>
      <c r="O264" s="843"/>
      <c r="P264" s="896"/>
      <c r="Q264" s="896"/>
      <c r="R264" s="896"/>
      <c r="S264" s="896"/>
      <c r="T264" s="843"/>
      <c r="U264" s="843"/>
      <c r="V264" s="843"/>
      <c r="W264" s="843"/>
      <c r="X264" s="896"/>
      <c r="Y264" s="896"/>
      <c r="Z264" s="896"/>
      <c r="AA264" s="896"/>
      <c r="AB264" s="896"/>
      <c r="AC264" s="841"/>
      <c r="AD264" s="842"/>
      <c r="AE264" s="842"/>
      <c r="AF264" s="842"/>
      <c r="AG264" s="700"/>
      <c r="AH264" s="843"/>
      <c r="AI264" s="843"/>
      <c r="AJ264" s="843"/>
      <c r="AK264" s="843"/>
      <c r="AL264" s="843"/>
      <c r="AM264" s="593"/>
      <c r="AN264" s="594"/>
      <c r="AO264" s="594"/>
      <c r="AP264" s="594"/>
      <c r="AQ264" s="594"/>
      <c r="AR264" s="594"/>
      <c r="AS264" s="595"/>
      <c r="AT264" s="834"/>
      <c r="AU264" s="835"/>
      <c r="AV264" s="835"/>
      <c r="AW264" s="835"/>
      <c r="AX264" s="836"/>
    </row>
    <row r="265" spans="1:54" ht="12.6" customHeight="1" x14ac:dyDescent="0.25">
      <c r="A265" s="841" t="s">
        <v>1407</v>
      </c>
      <c r="B265" s="842"/>
      <c r="C265" s="842"/>
      <c r="D265" s="842"/>
      <c r="E265" s="842"/>
      <c r="F265" s="842"/>
      <c r="G265" s="842"/>
      <c r="H265" s="842"/>
      <c r="I265" s="842"/>
      <c r="J265" s="842"/>
      <c r="K265" s="904"/>
      <c r="L265" s="844" t="s">
        <v>1408</v>
      </c>
      <c r="M265" s="844"/>
      <c r="N265" s="844"/>
      <c r="O265" s="844"/>
      <c r="P265" s="844" t="s">
        <v>1409</v>
      </c>
      <c r="Q265" s="844"/>
      <c r="R265" s="844"/>
      <c r="S265" s="844"/>
      <c r="T265" s="844" t="s">
        <v>1410</v>
      </c>
      <c r="U265" s="844"/>
      <c r="V265" s="844"/>
      <c r="W265" s="844"/>
      <c r="X265" s="844" t="s">
        <v>1411</v>
      </c>
      <c r="Y265" s="844"/>
      <c r="Z265" s="844"/>
      <c r="AA265" s="844"/>
      <c r="AB265" s="844"/>
      <c r="AC265" s="844" t="s">
        <v>1412</v>
      </c>
      <c r="AD265" s="844"/>
      <c r="AE265" s="844"/>
      <c r="AF265" s="844"/>
      <c r="AG265" s="844"/>
      <c r="AH265" s="844" t="s">
        <v>1413</v>
      </c>
      <c r="AI265" s="844"/>
      <c r="AJ265" s="844"/>
      <c r="AK265" s="844"/>
      <c r="AL265" s="844"/>
      <c r="AM265" s="844" t="s">
        <v>1414</v>
      </c>
      <c r="AN265" s="844"/>
      <c r="AO265" s="844"/>
      <c r="AP265" s="844"/>
      <c r="AQ265" s="844"/>
      <c r="AR265" s="844"/>
      <c r="AS265" s="844"/>
      <c r="AT265" s="902" t="s">
        <v>1415</v>
      </c>
      <c r="AU265" s="903"/>
      <c r="AV265" s="903"/>
      <c r="AW265" s="903"/>
      <c r="AX265" s="596"/>
    </row>
    <row r="266" spans="1:54" ht="12.6" customHeight="1" x14ac:dyDescent="0.25">
      <c r="A266" s="602" t="s">
        <v>1416</v>
      </c>
      <c r="L266" s="597"/>
      <c r="M266" s="598"/>
      <c r="N266" s="598"/>
      <c r="O266" s="598"/>
      <c r="P266" s="598"/>
      <c r="Q266" s="598"/>
      <c r="R266" s="598"/>
      <c r="S266" s="598"/>
      <c r="T266" s="598"/>
      <c r="U266" s="598"/>
      <c r="V266" s="598"/>
      <c r="W266" s="598"/>
      <c r="X266" s="598"/>
      <c r="Y266" s="598"/>
      <c r="Z266" s="598"/>
      <c r="AA266" s="598"/>
      <c r="AB266" s="598"/>
      <c r="AC266" s="598"/>
      <c r="AD266" s="598"/>
      <c r="AE266" s="598"/>
      <c r="AF266" s="598"/>
      <c r="AG266" s="598"/>
      <c r="AH266" s="598"/>
      <c r="AI266" s="598"/>
      <c r="AJ266" s="598"/>
      <c r="AK266" s="598"/>
      <c r="AL266" s="598"/>
      <c r="AM266" s="598"/>
      <c r="AN266" s="598"/>
      <c r="AO266" s="598"/>
      <c r="AP266" s="598"/>
      <c r="AQ266" s="598"/>
      <c r="AR266" s="598"/>
      <c r="AS266" s="598"/>
      <c r="AT266" s="598"/>
      <c r="AU266" s="598"/>
      <c r="AV266" s="598"/>
      <c r="AW266" s="598"/>
      <c r="AX266" s="596"/>
    </row>
    <row r="267" spans="1:54" ht="12.6" customHeight="1" x14ac:dyDescent="0.25">
      <c r="A267" s="590" t="s">
        <v>1417</v>
      </c>
      <c r="B267" s="599"/>
      <c r="C267" s="599"/>
      <c r="D267" s="599"/>
      <c r="E267" s="599"/>
      <c r="F267" s="599"/>
      <c r="G267" s="599"/>
      <c r="H267" s="599"/>
      <c r="I267" s="599"/>
      <c r="J267" s="599"/>
      <c r="K267" s="599"/>
      <c r="L267" s="900">
        <f>SUM('HL KNIHA VYPOC'!$H$8)</f>
        <v>0</v>
      </c>
      <c r="M267" s="900"/>
      <c r="N267" s="900"/>
      <c r="O267" s="900"/>
      <c r="P267" s="900">
        <f>SUM('HL KNIHA VYPOC'!$H$9)</f>
        <v>0</v>
      </c>
      <c r="Q267" s="900"/>
      <c r="R267" s="900"/>
      <c r="S267" s="900"/>
      <c r="T267" s="900">
        <f>SUM('HL KNIHA VYPOC'!$H$10)</f>
        <v>0</v>
      </c>
      <c r="U267" s="900"/>
      <c r="V267" s="900"/>
      <c r="W267" s="900"/>
      <c r="X267" s="900">
        <f>SUM('HL KNIHA VYPOC'!$H$11)</f>
        <v>0</v>
      </c>
      <c r="Y267" s="900"/>
      <c r="Z267" s="900"/>
      <c r="AA267" s="900"/>
      <c r="AB267" s="900"/>
      <c r="AC267" s="900">
        <f>SUM('HL KNIHA VYPOC'!$H$13)</f>
        <v>0</v>
      </c>
      <c r="AD267" s="900"/>
      <c r="AE267" s="900"/>
      <c r="AF267" s="900"/>
      <c r="AG267" s="900"/>
      <c r="AH267" s="900">
        <f>SUM('HL KNIHA VYPOC'!$H$31)</f>
        <v>0</v>
      </c>
      <c r="AI267" s="900"/>
      <c r="AJ267" s="900"/>
      <c r="AK267" s="900"/>
      <c r="AL267" s="900"/>
      <c r="AM267" s="900">
        <f>SUM('HL KNIHA VYPOC'!$H$37)</f>
        <v>0</v>
      </c>
      <c r="AN267" s="900"/>
      <c r="AO267" s="900"/>
      <c r="AP267" s="900"/>
      <c r="AQ267" s="900"/>
      <c r="AR267" s="900"/>
      <c r="AS267" s="900"/>
      <c r="AT267" s="899">
        <f>SUM(L267:AS268)</f>
        <v>0</v>
      </c>
      <c r="AU267" s="899"/>
      <c r="AV267" s="899"/>
      <c r="AW267" s="899"/>
      <c r="AX267" s="899"/>
    </row>
    <row r="268" spans="1:54" ht="12.6" customHeight="1" x14ac:dyDescent="0.25">
      <c r="A268" s="592" t="s">
        <v>1418</v>
      </c>
      <c r="L268" s="900"/>
      <c r="M268" s="900"/>
      <c r="N268" s="900"/>
      <c r="O268" s="900"/>
      <c r="P268" s="900"/>
      <c r="Q268" s="900"/>
      <c r="R268" s="900"/>
      <c r="S268" s="900"/>
      <c r="T268" s="900"/>
      <c r="U268" s="900"/>
      <c r="V268" s="900"/>
      <c r="W268" s="900"/>
      <c r="X268" s="900"/>
      <c r="Y268" s="900"/>
      <c r="Z268" s="900"/>
      <c r="AA268" s="900"/>
      <c r="AB268" s="900"/>
      <c r="AC268" s="900"/>
      <c r="AD268" s="900"/>
      <c r="AE268" s="900"/>
      <c r="AF268" s="900"/>
      <c r="AG268" s="900"/>
      <c r="AH268" s="900"/>
      <c r="AI268" s="900"/>
      <c r="AJ268" s="900"/>
      <c r="AK268" s="900"/>
      <c r="AL268" s="900"/>
      <c r="AM268" s="900"/>
      <c r="AN268" s="900"/>
      <c r="AO268" s="900"/>
      <c r="AP268" s="900"/>
      <c r="AQ268" s="900"/>
      <c r="AR268" s="900"/>
      <c r="AS268" s="900"/>
      <c r="AT268" s="899"/>
      <c r="AU268" s="899"/>
      <c r="AV268" s="899"/>
      <c r="AW268" s="899"/>
      <c r="AX268" s="899"/>
    </row>
    <row r="269" spans="1:54" ht="12.6" customHeight="1" x14ac:dyDescent="0.25">
      <c r="A269" s="602" t="s">
        <v>1419</v>
      </c>
      <c r="L269" s="901">
        <f>SUM('HL KNIHA VYPOC'!$I$8)</f>
        <v>0</v>
      </c>
      <c r="M269" s="901"/>
      <c r="N269" s="901"/>
      <c r="O269" s="901"/>
      <c r="P269" s="901">
        <f>SUM('HL KNIHA VYPOC'!$I$9)</f>
        <v>0</v>
      </c>
      <c r="Q269" s="901"/>
      <c r="R269" s="901"/>
      <c r="S269" s="901"/>
      <c r="T269" s="901">
        <f>SUM('HL KNIHA VYPOC'!$I$10)</f>
        <v>0</v>
      </c>
      <c r="U269" s="901"/>
      <c r="V269" s="901"/>
      <c r="W269" s="901"/>
      <c r="X269" s="900">
        <f>SUM('HL KNIHA VYPOC'!$I$11)</f>
        <v>0</v>
      </c>
      <c r="Y269" s="900"/>
      <c r="Z269" s="900"/>
      <c r="AA269" s="900"/>
      <c r="AB269" s="900"/>
      <c r="AC269" s="900">
        <f>SUM('HL KNIHA VYPOC'!$I$13)</f>
        <v>0</v>
      </c>
      <c r="AD269" s="900"/>
      <c r="AE269" s="900"/>
      <c r="AF269" s="900"/>
      <c r="AG269" s="900"/>
      <c r="AH269" s="900">
        <f>SUM('HL KNIHA VYPOC'!$I$31)</f>
        <v>0</v>
      </c>
      <c r="AI269" s="900"/>
      <c r="AJ269" s="900"/>
      <c r="AK269" s="900"/>
      <c r="AL269" s="900"/>
      <c r="AM269" s="900">
        <f>SUM('HL KNIHA VYPOC'!$I$37)</f>
        <v>0</v>
      </c>
      <c r="AN269" s="900"/>
      <c r="AO269" s="900"/>
      <c r="AP269" s="900"/>
      <c r="AQ269" s="900"/>
      <c r="AR269" s="900"/>
      <c r="AS269" s="900"/>
      <c r="AT269" s="899">
        <f>SUM(L269:AS269)</f>
        <v>0</v>
      </c>
      <c r="AU269" s="899"/>
      <c r="AV269" s="899"/>
      <c r="AW269" s="899"/>
      <c r="AX269" s="899"/>
    </row>
    <row r="270" spans="1:54" ht="12.6" customHeight="1" x14ac:dyDescent="0.25">
      <c r="A270" s="602" t="s">
        <v>1420</v>
      </c>
      <c r="L270" s="900">
        <f>SUM('HL KNIHA VYPOC'!$J$8)</f>
        <v>0</v>
      </c>
      <c r="M270" s="900"/>
      <c r="N270" s="900"/>
      <c r="O270" s="900"/>
      <c r="P270" s="901">
        <f>SUM('HL KNIHA VYPOC'!$J$9)</f>
        <v>0</v>
      </c>
      <c r="Q270" s="901"/>
      <c r="R270" s="901"/>
      <c r="S270" s="901"/>
      <c r="T270" s="901">
        <f>SUM('HL KNIHA VYPOC'!$J$10)</f>
        <v>0</v>
      </c>
      <c r="U270" s="901"/>
      <c r="V270" s="901"/>
      <c r="W270" s="901"/>
      <c r="X270" s="900">
        <f>SUM('HL KNIHA VYPOC'!$J$11)</f>
        <v>0</v>
      </c>
      <c r="Y270" s="900"/>
      <c r="Z270" s="900"/>
      <c r="AA270" s="900"/>
      <c r="AB270" s="900"/>
      <c r="AC270" s="900">
        <f>SUM('HL KNIHA VYPOC'!$J$13)</f>
        <v>0</v>
      </c>
      <c r="AD270" s="900"/>
      <c r="AE270" s="900"/>
      <c r="AF270" s="900"/>
      <c r="AG270" s="900"/>
      <c r="AH270" s="900"/>
      <c r="AI270" s="900"/>
      <c r="AJ270" s="900"/>
      <c r="AK270" s="900"/>
      <c r="AL270" s="900"/>
      <c r="AM270" s="900">
        <f>SUM('HL KNIHA VYPOC'!$J$37)</f>
        <v>0</v>
      </c>
      <c r="AN270" s="900"/>
      <c r="AO270" s="900"/>
      <c r="AP270" s="900"/>
      <c r="AQ270" s="900"/>
      <c r="AR270" s="900"/>
      <c r="AS270" s="900"/>
      <c r="AT270" s="899">
        <f>SUM(L270:AS270)</f>
        <v>0</v>
      </c>
      <c r="AU270" s="899"/>
      <c r="AV270" s="899"/>
      <c r="AW270" s="899"/>
      <c r="AX270" s="899"/>
    </row>
    <row r="271" spans="1:54" ht="12.6" customHeight="1" x14ac:dyDescent="0.25">
      <c r="A271" s="602" t="s">
        <v>1421</v>
      </c>
      <c r="L271" s="900"/>
      <c r="M271" s="900"/>
      <c r="N271" s="900"/>
      <c r="O271" s="900"/>
      <c r="P271" s="901"/>
      <c r="Q271" s="901"/>
      <c r="R271" s="901"/>
      <c r="S271" s="901"/>
      <c r="T271" s="901"/>
      <c r="U271" s="901"/>
      <c r="V271" s="901"/>
      <c r="W271" s="901"/>
      <c r="X271" s="900"/>
      <c r="Y271" s="900"/>
      <c r="Z271" s="900"/>
      <c r="AA271" s="900"/>
      <c r="AB271" s="900"/>
      <c r="AC271" s="900"/>
      <c r="AD271" s="900"/>
      <c r="AE271" s="900"/>
      <c r="AF271" s="900"/>
      <c r="AG271" s="900"/>
      <c r="AH271" s="900">
        <f>SUM('HL KNIHA VYPOC'!$J$31)</f>
        <v>0</v>
      </c>
      <c r="AI271" s="900"/>
      <c r="AJ271" s="900"/>
      <c r="AK271" s="900"/>
      <c r="AL271" s="900"/>
      <c r="AM271" s="900"/>
      <c r="AN271" s="900"/>
      <c r="AO271" s="900"/>
      <c r="AP271" s="900"/>
      <c r="AQ271" s="900"/>
      <c r="AR271" s="900"/>
      <c r="AS271" s="900"/>
      <c r="AT271" s="899">
        <f>SUM(L271:AS271)</f>
        <v>0</v>
      </c>
      <c r="AU271" s="899"/>
      <c r="AV271" s="899"/>
      <c r="AW271" s="899"/>
      <c r="AX271" s="899"/>
    </row>
    <row r="272" spans="1:54" ht="12.6" customHeight="1" x14ac:dyDescent="0.25">
      <c r="A272" s="592" t="s">
        <v>1422</v>
      </c>
      <c r="L272" s="900">
        <f>SUM(L267+L269-L270+L271)</f>
        <v>0</v>
      </c>
      <c r="M272" s="900"/>
      <c r="N272" s="900"/>
      <c r="O272" s="900"/>
      <c r="P272" s="900">
        <f>SUM(P267+P269-P270+P271)</f>
        <v>0</v>
      </c>
      <c r="Q272" s="900"/>
      <c r="R272" s="900"/>
      <c r="S272" s="900"/>
      <c r="T272" s="900">
        <f>SUM(T267+T269-T270+T271)</f>
        <v>0</v>
      </c>
      <c r="U272" s="900"/>
      <c r="V272" s="900"/>
      <c r="W272" s="900"/>
      <c r="X272" s="900">
        <f>SUM(X267+X269-X270+X271)</f>
        <v>0</v>
      </c>
      <c r="Y272" s="900"/>
      <c r="Z272" s="900"/>
      <c r="AA272" s="900"/>
      <c r="AB272" s="900"/>
      <c r="AC272" s="900">
        <f>SUM(AC267+AC269-AC270+AC271)</f>
        <v>0</v>
      </c>
      <c r="AD272" s="900"/>
      <c r="AE272" s="900"/>
      <c r="AF272" s="900"/>
      <c r="AG272" s="900"/>
      <c r="AH272" s="900">
        <f>SUM(AH267+AH269-AH270+AH271)</f>
        <v>0</v>
      </c>
      <c r="AI272" s="900"/>
      <c r="AJ272" s="900"/>
      <c r="AK272" s="900"/>
      <c r="AL272" s="900"/>
      <c r="AM272" s="900">
        <f>SUM(AM267+AM269-AM270+AM271)</f>
        <v>0</v>
      </c>
      <c r="AN272" s="900"/>
      <c r="AO272" s="900"/>
      <c r="AP272" s="900"/>
      <c r="AQ272" s="900"/>
      <c r="AR272" s="900"/>
      <c r="AS272" s="900"/>
      <c r="AT272" s="899">
        <f>SUM(L272:AS273)</f>
        <v>0</v>
      </c>
      <c r="AU272" s="899"/>
      <c r="AV272" s="899"/>
      <c r="AW272" s="899"/>
      <c r="AX272" s="899"/>
    </row>
    <row r="273" spans="1:50" ht="12.6" customHeight="1" x14ac:dyDescent="0.25">
      <c r="A273" s="593" t="s">
        <v>1418</v>
      </c>
      <c r="B273" s="603"/>
      <c r="C273" s="603"/>
      <c r="D273" s="603"/>
      <c r="E273" s="603"/>
      <c r="F273" s="603"/>
      <c r="G273" s="603"/>
      <c r="H273" s="603"/>
      <c r="I273" s="603"/>
      <c r="J273" s="603"/>
      <c r="K273" s="603"/>
      <c r="L273" s="900"/>
      <c r="M273" s="900"/>
      <c r="N273" s="900"/>
      <c r="O273" s="900"/>
      <c r="P273" s="900"/>
      <c r="Q273" s="900"/>
      <c r="R273" s="900"/>
      <c r="S273" s="900"/>
      <c r="T273" s="900"/>
      <c r="U273" s="900"/>
      <c r="V273" s="900"/>
      <c r="W273" s="900"/>
      <c r="X273" s="900"/>
      <c r="Y273" s="900"/>
      <c r="Z273" s="900"/>
      <c r="AA273" s="900"/>
      <c r="AB273" s="900"/>
      <c r="AC273" s="900"/>
      <c r="AD273" s="900"/>
      <c r="AE273" s="900"/>
      <c r="AF273" s="900"/>
      <c r="AG273" s="900"/>
      <c r="AH273" s="900"/>
      <c r="AI273" s="900"/>
      <c r="AJ273" s="900"/>
      <c r="AK273" s="900"/>
      <c r="AL273" s="900"/>
      <c r="AM273" s="900"/>
      <c r="AN273" s="900"/>
      <c r="AO273" s="900"/>
      <c r="AP273" s="900"/>
      <c r="AQ273" s="900"/>
      <c r="AR273" s="900"/>
      <c r="AS273" s="900"/>
      <c r="AT273" s="899"/>
      <c r="AU273" s="899"/>
      <c r="AV273" s="899"/>
      <c r="AW273" s="899"/>
      <c r="AX273" s="899"/>
    </row>
    <row r="274" spans="1:50" ht="12.6" customHeight="1" x14ac:dyDescent="0.25">
      <c r="A274" s="602" t="s">
        <v>1423</v>
      </c>
      <c r="L274" s="605"/>
      <c r="M274" s="606"/>
      <c r="N274" s="606"/>
      <c r="O274" s="606"/>
      <c r="P274" s="606"/>
      <c r="Q274" s="606"/>
      <c r="R274" s="606"/>
      <c r="S274" s="606"/>
      <c r="T274" s="606"/>
      <c r="U274" s="606"/>
      <c r="V274" s="606"/>
      <c r="W274" s="606"/>
      <c r="X274" s="606"/>
      <c r="Y274" s="606"/>
      <c r="Z274" s="606"/>
      <c r="AA274" s="606"/>
      <c r="AB274" s="606"/>
      <c r="AC274" s="606"/>
      <c r="AD274" s="606"/>
      <c r="AE274" s="606"/>
      <c r="AF274" s="606"/>
      <c r="AG274" s="606"/>
      <c r="AH274" s="606"/>
      <c r="AI274" s="606"/>
      <c r="AJ274" s="606"/>
      <c r="AK274" s="606"/>
      <c r="AL274" s="606"/>
      <c r="AM274" s="606"/>
      <c r="AN274" s="606"/>
      <c r="AO274" s="606"/>
      <c r="AP274" s="606"/>
      <c r="AQ274" s="606"/>
      <c r="AR274" s="606"/>
      <c r="AS274" s="606"/>
      <c r="AT274" s="607"/>
      <c r="AU274" s="607"/>
      <c r="AV274" s="607"/>
      <c r="AW274" s="607"/>
      <c r="AX274" s="608"/>
    </row>
    <row r="275" spans="1:50" ht="12.6" customHeight="1" x14ac:dyDescent="0.25">
      <c r="A275" s="590" t="s">
        <v>1417</v>
      </c>
      <c r="B275" s="599"/>
      <c r="C275" s="599"/>
      <c r="D275" s="599"/>
      <c r="E275" s="599"/>
      <c r="F275" s="599"/>
      <c r="G275" s="599"/>
      <c r="H275" s="599"/>
      <c r="I275" s="599"/>
      <c r="J275" s="599"/>
      <c r="K275" s="599"/>
      <c r="L275" s="900">
        <f>SUM('HL KNIHA VYPOC'!$H$53)*-1</f>
        <v>0</v>
      </c>
      <c r="M275" s="900"/>
      <c r="N275" s="900"/>
      <c r="O275" s="900"/>
      <c r="P275" s="900">
        <f>SUM('HL KNIHA VYPOC'!$H$54)*-1</f>
        <v>0</v>
      </c>
      <c r="Q275" s="900"/>
      <c r="R275" s="900"/>
      <c r="S275" s="900"/>
      <c r="T275" s="900">
        <f>SUM('HL KNIHA VYPOC'!$H$55)*-1</f>
        <v>0</v>
      </c>
      <c r="U275" s="900"/>
      <c r="V275" s="900"/>
      <c r="W275" s="900"/>
      <c r="X275" s="900">
        <f>SUM('HL KNIHA VYPOC'!$H$56)*-1</f>
        <v>0</v>
      </c>
      <c r="Y275" s="900"/>
      <c r="Z275" s="900"/>
      <c r="AA275" s="900"/>
      <c r="AB275" s="900"/>
      <c r="AC275" s="900">
        <f>SUM('HL KNIHA VYPOC'!$H$58)*-1</f>
        <v>0</v>
      </c>
      <c r="AD275" s="900"/>
      <c r="AE275" s="900"/>
      <c r="AF275" s="900"/>
      <c r="AG275" s="900"/>
      <c r="AH275" s="900"/>
      <c r="AI275" s="900"/>
      <c r="AJ275" s="900"/>
      <c r="AK275" s="900"/>
      <c r="AL275" s="900"/>
      <c r="AM275" s="900"/>
      <c r="AN275" s="900"/>
      <c r="AO275" s="900"/>
      <c r="AP275" s="900"/>
      <c r="AQ275" s="900"/>
      <c r="AR275" s="900"/>
      <c r="AS275" s="900"/>
      <c r="AT275" s="899">
        <f>SUM(L275:AS276)</f>
        <v>0</v>
      </c>
      <c r="AU275" s="899"/>
      <c r="AV275" s="899"/>
      <c r="AW275" s="899"/>
      <c r="AX275" s="899"/>
    </row>
    <row r="276" spans="1:50" ht="12.6" customHeight="1" x14ac:dyDescent="0.25">
      <c r="A276" s="592" t="s">
        <v>1418</v>
      </c>
      <c r="L276" s="900"/>
      <c r="M276" s="900"/>
      <c r="N276" s="900"/>
      <c r="O276" s="900"/>
      <c r="P276" s="900"/>
      <c r="Q276" s="900"/>
      <c r="R276" s="900"/>
      <c r="S276" s="900"/>
      <c r="T276" s="900"/>
      <c r="U276" s="900"/>
      <c r="V276" s="900"/>
      <c r="W276" s="900"/>
      <c r="X276" s="900"/>
      <c r="Y276" s="900"/>
      <c r="Z276" s="900"/>
      <c r="AA276" s="900"/>
      <c r="AB276" s="900"/>
      <c r="AC276" s="900"/>
      <c r="AD276" s="900"/>
      <c r="AE276" s="900"/>
      <c r="AF276" s="900"/>
      <c r="AG276" s="900"/>
      <c r="AH276" s="900"/>
      <c r="AI276" s="900"/>
      <c r="AJ276" s="900"/>
      <c r="AK276" s="900"/>
      <c r="AL276" s="900"/>
      <c r="AM276" s="900"/>
      <c r="AN276" s="900"/>
      <c r="AO276" s="900"/>
      <c r="AP276" s="900"/>
      <c r="AQ276" s="900"/>
      <c r="AR276" s="900"/>
      <c r="AS276" s="900"/>
      <c r="AT276" s="899"/>
      <c r="AU276" s="899"/>
      <c r="AV276" s="899"/>
      <c r="AW276" s="899"/>
      <c r="AX276" s="899"/>
    </row>
    <row r="277" spans="1:50" ht="12.6" customHeight="1" x14ac:dyDescent="0.25">
      <c r="A277" s="611" t="s">
        <v>1419</v>
      </c>
      <c r="B277" s="603"/>
      <c r="C277" s="603"/>
      <c r="D277" s="603"/>
      <c r="E277" s="603"/>
      <c r="F277" s="603"/>
      <c r="G277" s="603"/>
      <c r="H277" s="603"/>
      <c r="I277" s="603"/>
      <c r="J277" s="603"/>
      <c r="K277" s="604"/>
      <c r="L277" s="901">
        <f>SUM('HL KNIHA VYPOC'!$J$53)</f>
        <v>0</v>
      </c>
      <c r="M277" s="901"/>
      <c r="N277" s="901"/>
      <c r="O277" s="901"/>
      <c r="P277" s="901">
        <f>SUM('HL KNIHA VYPOC'!$J$54)</f>
        <v>0</v>
      </c>
      <c r="Q277" s="901"/>
      <c r="R277" s="901"/>
      <c r="S277" s="901"/>
      <c r="T277" s="901">
        <f>SUM('HL KNIHA VYPOC'!$J$55)</f>
        <v>0</v>
      </c>
      <c r="U277" s="901"/>
      <c r="V277" s="901"/>
      <c r="W277" s="901"/>
      <c r="X277" s="900">
        <f>SUM('HL KNIHA VYPOC'!$J$56)</f>
        <v>0</v>
      </c>
      <c r="Y277" s="900"/>
      <c r="Z277" s="900"/>
      <c r="AA277" s="900"/>
      <c r="AB277" s="900"/>
      <c r="AC277" s="900">
        <f>SUM('HL KNIHA VYPOC'!$J$58)</f>
        <v>0</v>
      </c>
      <c r="AD277" s="900"/>
      <c r="AE277" s="900"/>
      <c r="AF277" s="900"/>
      <c r="AG277" s="900"/>
      <c r="AH277" s="900"/>
      <c r="AI277" s="900"/>
      <c r="AJ277" s="900"/>
      <c r="AK277" s="900"/>
      <c r="AL277" s="900"/>
      <c r="AM277" s="900"/>
      <c r="AN277" s="900"/>
      <c r="AO277" s="900"/>
      <c r="AP277" s="900"/>
      <c r="AQ277" s="900"/>
      <c r="AR277" s="900"/>
      <c r="AS277" s="900"/>
      <c r="AT277" s="899">
        <f>SUM(L277:AS277)</f>
        <v>0</v>
      </c>
      <c r="AU277" s="899"/>
      <c r="AV277" s="899"/>
      <c r="AW277" s="899"/>
      <c r="AX277" s="899"/>
    </row>
    <row r="278" spans="1:50" ht="12.6" customHeight="1" x14ac:dyDescent="0.25">
      <c r="A278" s="612" t="s">
        <v>1420</v>
      </c>
      <c r="B278" s="599"/>
      <c r="C278" s="599"/>
      <c r="D278" s="599"/>
      <c r="E278" s="599"/>
      <c r="F278" s="599"/>
      <c r="G278" s="599"/>
      <c r="H278" s="599"/>
      <c r="I278" s="599"/>
      <c r="J278" s="599"/>
      <c r="K278" s="600"/>
      <c r="L278" s="900">
        <f>SUM('HL KNIHA VYPOC'!$I$53)</f>
        <v>0</v>
      </c>
      <c r="M278" s="900"/>
      <c r="N278" s="900"/>
      <c r="O278" s="900"/>
      <c r="P278" s="901">
        <f>SUM('HL KNIHA VYPOC'!$I$54)</f>
        <v>0</v>
      </c>
      <c r="Q278" s="901"/>
      <c r="R278" s="901"/>
      <c r="S278" s="901"/>
      <c r="T278" s="901">
        <f>SUM('HL KNIHA VYPOC'!$I$55)</f>
        <v>0</v>
      </c>
      <c r="U278" s="901"/>
      <c r="V278" s="901"/>
      <c r="W278" s="901"/>
      <c r="X278" s="900">
        <f>SUM('HL KNIHA VYPOC'!$I$56)</f>
        <v>0</v>
      </c>
      <c r="Y278" s="900"/>
      <c r="Z278" s="900"/>
      <c r="AA278" s="900"/>
      <c r="AB278" s="900"/>
      <c r="AC278" s="900">
        <f>SUM('HL KNIHA VYPOC'!$I$58)</f>
        <v>0</v>
      </c>
      <c r="AD278" s="900"/>
      <c r="AE278" s="900"/>
      <c r="AF278" s="900"/>
      <c r="AG278" s="900"/>
      <c r="AH278" s="900"/>
      <c r="AI278" s="900"/>
      <c r="AJ278" s="900"/>
      <c r="AK278" s="900"/>
      <c r="AL278" s="900"/>
      <c r="AM278" s="900"/>
      <c r="AN278" s="900"/>
      <c r="AO278" s="900"/>
      <c r="AP278" s="900"/>
      <c r="AQ278" s="900"/>
      <c r="AR278" s="900"/>
      <c r="AS278" s="900"/>
      <c r="AT278" s="899">
        <f>SUM(L278:AS278)</f>
        <v>0</v>
      </c>
      <c r="AU278" s="899"/>
      <c r="AV278" s="899"/>
      <c r="AW278" s="899"/>
      <c r="AX278" s="899"/>
    </row>
    <row r="279" spans="1:50" ht="12.6" customHeight="1" x14ac:dyDescent="0.25">
      <c r="A279" s="602" t="s">
        <v>1421</v>
      </c>
      <c r="L279" s="900"/>
      <c r="M279" s="900"/>
      <c r="N279" s="900"/>
      <c r="O279" s="900"/>
      <c r="P279" s="901"/>
      <c r="Q279" s="901"/>
      <c r="R279" s="901"/>
      <c r="S279" s="901"/>
      <c r="T279" s="901"/>
      <c r="U279" s="901"/>
      <c r="V279" s="901"/>
      <c r="W279" s="901"/>
      <c r="X279" s="900"/>
      <c r="Y279" s="900"/>
      <c r="Z279" s="900"/>
      <c r="AA279" s="900"/>
      <c r="AB279" s="900"/>
      <c r="AC279" s="900"/>
      <c r="AD279" s="900"/>
      <c r="AE279" s="900"/>
      <c r="AF279" s="900"/>
      <c r="AG279" s="900"/>
      <c r="AH279" s="900"/>
      <c r="AI279" s="900"/>
      <c r="AJ279" s="900"/>
      <c r="AK279" s="900"/>
      <c r="AL279" s="900"/>
      <c r="AM279" s="900"/>
      <c r="AN279" s="900"/>
      <c r="AO279" s="900"/>
      <c r="AP279" s="900"/>
      <c r="AQ279" s="900"/>
      <c r="AR279" s="900"/>
      <c r="AS279" s="900"/>
      <c r="AT279" s="899">
        <f>SUM(L279:AS279)</f>
        <v>0</v>
      </c>
      <c r="AU279" s="899"/>
      <c r="AV279" s="899"/>
      <c r="AW279" s="899"/>
      <c r="AX279" s="899"/>
    </row>
    <row r="280" spans="1:50" ht="12.6" customHeight="1" x14ac:dyDescent="0.25">
      <c r="A280" s="592" t="s">
        <v>1422</v>
      </c>
      <c r="L280" s="900">
        <f>SUM(L275+L277-L278+L279)</f>
        <v>0</v>
      </c>
      <c r="M280" s="900"/>
      <c r="N280" s="900"/>
      <c r="O280" s="900"/>
      <c r="P280" s="900">
        <f>SUM(P275+P277-P278)</f>
        <v>0</v>
      </c>
      <c r="Q280" s="900"/>
      <c r="R280" s="900"/>
      <c r="S280" s="900"/>
      <c r="T280" s="900">
        <f>SUM(T275+T277-T278)</f>
        <v>0</v>
      </c>
      <c r="U280" s="900"/>
      <c r="V280" s="900"/>
      <c r="W280" s="900"/>
      <c r="X280" s="900">
        <f>SUM(X275+X277-X278)</f>
        <v>0</v>
      </c>
      <c r="Y280" s="900"/>
      <c r="Z280" s="900"/>
      <c r="AA280" s="900"/>
      <c r="AB280" s="900"/>
      <c r="AC280" s="900">
        <f>SUM(AC275+AC277-AC278)</f>
        <v>0</v>
      </c>
      <c r="AD280" s="900"/>
      <c r="AE280" s="900"/>
      <c r="AF280" s="900"/>
      <c r="AG280" s="900"/>
      <c r="AH280" s="900"/>
      <c r="AI280" s="900"/>
      <c r="AJ280" s="900"/>
      <c r="AK280" s="900"/>
      <c r="AL280" s="900"/>
      <c r="AM280" s="900"/>
      <c r="AN280" s="900"/>
      <c r="AO280" s="900"/>
      <c r="AP280" s="900"/>
      <c r="AQ280" s="900"/>
      <c r="AR280" s="900"/>
      <c r="AS280" s="900"/>
      <c r="AT280" s="899">
        <f>SUM(L280:AS281)</f>
        <v>0</v>
      </c>
      <c r="AU280" s="899"/>
      <c r="AV280" s="899"/>
      <c r="AW280" s="899"/>
      <c r="AX280" s="899"/>
    </row>
    <row r="281" spans="1:50" ht="12.6" customHeight="1" x14ac:dyDescent="0.25">
      <c r="A281" s="593" t="s">
        <v>1418</v>
      </c>
      <c r="B281" s="603"/>
      <c r="C281" s="603"/>
      <c r="D281" s="603"/>
      <c r="E281" s="603"/>
      <c r="F281" s="603"/>
      <c r="G281" s="603"/>
      <c r="H281" s="603"/>
      <c r="I281" s="603"/>
      <c r="J281" s="603"/>
      <c r="K281" s="603"/>
      <c r="L281" s="900"/>
      <c r="M281" s="900"/>
      <c r="N281" s="900"/>
      <c r="O281" s="900"/>
      <c r="P281" s="900"/>
      <c r="Q281" s="900"/>
      <c r="R281" s="900"/>
      <c r="S281" s="900"/>
      <c r="T281" s="900"/>
      <c r="U281" s="900"/>
      <c r="V281" s="900"/>
      <c r="W281" s="900"/>
      <c r="X281" s="900"/>
      <c r="Y281" s="900"/>
      <c r="Z281" s="900"/>
      <c r="AA281" s="900"/>
      <c r="AB281" s="900"/>
      <c r="AC281" s="900"/>
      <c r="AD281" s="900"/>
      <c r="AE281" s="900"/>
      <c r="AF281" s="900"/>
      <c r="AG281" s="900"/>
      <c r="AH281" s="900"/>
      <c r="AI281" s="900"/>
      <c r="AJ281" s="900"/>
      <c r="AK281" s="900"/>
      <c r="AL281" s="900"/>
      <c r="AM281" s="900"/>
      <c r="AN281" s="900"/>
      <c r="AO281" s="900"/>
      <c r="AP281" s="900"/>
      <c r="AQ281" s="900"/>
      <c r="AR281" s="900"/>
      <c r="AS281" s="900"/>
      <c r="AT281" s="899"/>
      <c r="AU281" s="899"/>
      <c r="AV281" s="899"/>
      <c r="AW281" s="899"/>
      <c r="AX281" s="899"/>
    </row>
    <row r="282" spans="1:50" ht="12.6" customHeight="1" x14ac:dyDescent="0.25">
      <c r="A282" s="602" t="s">
        <v>1424</v>
      </c>
      <c r="L282" s="605"/>
      <c r="M282" s="606"/>
      <c r="N282" s="606"/>
      <c r="O282" s="606"/>
      <c r="P282" s="606"/>
      <c r="Q282" s="606"/>
      <c r="R282" s="606"/>
      <c r="S282" s="606"/>
      <c r="T282" s="606"/>
      <c r="U282" s="606"/>
      <c r="V282" s="606"/>
      <c r="W282" s="606"/>
      <c r="X282" s="606"/>
      <c r="Y282" s="606"/>
      <c r="Z282" s="606"/>
      <c r="AA282" s="606"/>
      <c r="AB282" s="606"/>
      <c r="AC282" s="606"/>
      <c r="AD282" s="606"/>
      <c r="AE282" s="606"/>
      <c r="AF282" s="606"/>
      <c r="AG282" s="606"/>
      <c r="AH282" s="606"/>
      <c r="AI282" s="606"/>
      <c r="AJ282" s="606"/>
      <c r="AK282" s="606"/>
      <c r="AL282" s="606"/>
      <c r="AM282" s="606"/>
      <c r="AN282" s="606"/>
      <c r="AO282" s="606"/>
      <c r="AP282" s="606"/>
      <c r="AQ282" s="606"/>
      <c r="AR282" s="606"/>
      <c r="AS282" s="606"/>
      <c r="AT282" s="607"/>
      <c r="AU282" s="607"/>
      <c r="AV282" s="607"/>
      <c r="AW282" s="607"/>
      <c r="AX282" s="608"/>
    </row>
    <row r="283" spans="1:50" ht="12.6" customHeight="1" x14ac:dyDescent="0.25">
      <c r="A283" s="590" t="s">
        <v>1417</v>
      </c>
      <c r="B283" s="599"/>
      <c r="C283" s="599"/>
      <c r="D283" s="599"/>
      <c r="E283" s="599"/>
      <c r="F283" s="599"/>
      <c r="G283" s="599"/>
      <c r="H283" s="599"/>
      <c r="I283" s="599"/>
      <c r="J283" s="599"/>
      <c r="K283" s="599"/>
      <c r="L283" s="900">
        <f>SUM(L288-L287+L286-L285)</f>
        <v>0</v>
      </c>
      <c r="M283" s="900"/>
      <c r="N283" s="900"/>
      <c r="O283" s="900"/>
      <c r="P283" s="900">
        <f>SUM(P288-P287+P286-P285)</f>
        <v>0</v>
      </c>
      <c r="Q283" s="900"/>
      <c r="R283" s="900"/>
      <c r="S283" s="900"/>
      <c r="T283" s="900">
        <f>SUM(T288-T287+T286-T285)</f>
        <v>0</v>
      </c>
      <c r="U283" s="900"/>
      <c r="V283" s="900"/>
      <c r="W283" s="900"/>
      <c r="X283" s="900">
        <f>SUM(X288-X287+X286-X285)</f>
        <v>0</v>
      </c>
      <c r="Y283" s="900"/>
      <c r="Z283" s="900"/>
      <c r="AA283" s="900"/>
      <c r="AB283" s="900"/>
      <c r="AC283" s="900">
        <f>SUM(AC288-AC287+AC286-AC285)</f>
        <v>0</v>
      </c>
      <c r="AD283" s="900"/>
      <c r="AE283" s="900"/>
      <c r="AF283" s="900"/>
      <c r="AG283" s="900"/>
      <c r="AH283" s="900">
        <f>SUM(AH288-AH287+AH286-AH285)</f>
        <v>0</v>
      </c>
      <c r="AI283" s="900"/>
      <c r="AJ283" s="900"/>
      <c r="AK283" s="900"/>
      <c r="AL283" s="900"/>
      <c r="AM283" s="900">
        <f>SUM(AM288-AM287+AM286-AM285)</f>
        <v>0</v>
      </c>
      <c r="AN283" s="900"/>
      <c r="AO283" s="900"/>
      <c r="AP283" s="900"/>
      <c r="AQ283" s="900"/>
      <c r="AR283" s="900"/>
      <c r="AS283" s="900"/>
      <c r="AT283" s="899">
        <f>SUM(L283:AS284)</f>
        <v>0</v>
      </c>
      <c r="AU283" s="899"/>
      <c r="AV283" s="899"/>
      <c r="AW283" s="899"/>
      <c r="AX283" s="899"/>
    </row>
    <row r="284" spans="1:50" ht="12.6" customHeight="1" x14ac:dyDescent="0.25">
      <c r="A284" s="592" t="s">
        <v>1418</v>
      </c>
      <c r="L284" s="900"/>
      <c r="M284" s="900"/>
      <c r="N284" s="900"/>
      <c r="O284" s="900"/>
      <c r="P284" s="900"/>
      <c r="Q284" s="900"/>
      <c r="R284" s="900"/>
      <c r="S284" s="900"/>
      <c r="T284" s="900"/>
      <c r="U284" s="900"/>
      <c r="V284" s="900"/>
      <c r="W284" s="900"/>
      <c r="X284" s="900"/>
      <c r="Y284" s="900"/>
      <c r="Z284" s="900"/>
      <c r="AA284" s="900"/>
      <c r="AB284" s="900"/>
      <c r="AC284" s="900"/>
      <c r="AD284" s="900"/>
      <c r="AE284" s="900"/>
      <c r="AF284" s="900"/>
      <c r="AG284" s="900"/>
      <c r="AH284" s="900"/>
      <c r="AI284" s="900"/>
      <c r="AJ284" s="900"/>
      <c r="AK284" s="900"/>
      <c r="AL284" s="900"/>
      <c r="AM284" s="900"/>
      <c r="AN284" s="900"/>
      <c r="AO284" s="900"/>
      <c r="AP284" s="900"/>
      <c r="AQ284" s="900"/>
      <c r="AR284" s="900"/>
      <c r="AS284" s="900"/>
      <c r="AT284" s="899"/>
      <c r="AU284" s="899"/>
      <c r="AV284" s="899"/>
      <c r="AW284" s="899"/>
      <c r="AX284" s="899"/>
    </row>
    <row r="285" spans="1:50" ht="12.6" customHeight="1" x14ac:dyDescent="0.25">
      <c r="A285" s="602" t="s">
        <v>1419</v>
      </c>
      <c r="L285" s="901"/>
      <c r="M285" s="901"/>
      <c r="N285" s="901"/>
      <c r="O285" s="901"/>
      <c r="P285" s="901"/>
      <c r="Q285" s="901"/>
      <c r="R285" s="901"/>
      <c r="S285" s="901"/>
      <c r="T285" s="901"/>
      <c r="U285" s="901"/>
      <c r="V285" s="901"/>
      <c r="W285" s="901"/>
      <c r="X285" s="900"/>
      <c r="Y285" s="900"/>
      <c r="Z285" s="900"/>
      <c r="AA285" s="900"/>
      <c r="AB285" s="900"/>
      <c r="AC285" s="900"/>
      <c r="AD285" s="900"/>
      <c r="AE285" s="900"/>
      <c r="AF285" s="900"/>
      <c r="AG285" s="900"/>
      <c r="AH285" s="900"/>
      <c r="AI285" s="900"/>
      <c r="AJ285" s="900"/>
      <c r="AK285" s="900"/>
      <c r="AL285" s="900"/>
      <c r="AM285" s="900"/>
      <c r="AN285" s="900"/>
      <c r="AO285" s="900"/>
      <c r="AP285" s="900"/>
      <c r="AQ285" s="900"/>
      <c r="AR285" s="900"/>
      <c r="AS285" s="900"/>
      <c r="AT285" s="899">
        <f>SUM(L285:AS285)</f>
        <v>0</v>
      </c>
      <c r="AU285" s="899"/>
      <c r="AV285" s="899"/>
      <c r="AW285" s="899"/>
      <c r="AX285" s="899"/>
    </row>
    <row r="286" spans="1:50" ht="12.6" customHeight="1" x14ac:dyDescent="0.25">
      <c r="A286" s="602" t="s">
        <v>1420</v>
      </c>
      <c r="L286" s="900"/>
      <c r="M286" s="900"/>
      <c r="N286" s="900"/>
      <c r="O286" s="900"/>
      <c r="P286" s="901"/>
      <c r="Q286" s="901"/>
      <c r="R286" s="901"/>
      <c r="S286" s="901"/>
      <c r="T286" s="901"/>
      <c r="U286" s="901"/>
      <c r="V286" s="901"/>
      <c r="W286" s="901"/>
      <c r="X286" s="900"/>
      <c r="Y286" s="900"/>
      <c r="Z286" s="900"/>
      <c r="AA286" s="900"/>
      <c r="AB286" s="900"/>
      <c r="AC286" s="900"/>
      <c r="AD286" s="900"/>
      <c r="AE286" s="900"/>
      <c r="AF286" s="900"/>
      <c r="AG286" s="900"/>
      <c r="AH286" s="900"/>
      <c r="AI286" s="900"/>
      <c r="AJ286" s="900"/>
      <c r="AK286" s="900"/>
      <c r="AL286" s="900"/>
      <c r="AM286" s="900"/>
      <c r="AN286" s="900"/>
      <c r="AO286" s="900"/>
      <c r="AP286" s="900"/>
      <c r="AQ286" s="900"/>
      <c r="AR286" s="900"/>
      <c r="AS286" s="900"/>
      <c r="AT286" s="899">
        <f>SUM(L286:AS286)</f>
        <v>0</v>
      </c>
      <c r="AU286" s="899"/>
      <c r="AV286" s="899"/>
      <c r="AW286" s="899"/>
      <c r="AX286" s="899"/>
    </row>
    <row r="287" spans="1:50" ht="12.6" customHeight="1" x14ac:dyDescent="0.25">
      <c r="A287" s="602" t="s">
        <v>1421</v>
      </c>
      <c r="L287" s="900"/>
      <c r="M287" s="900"/>
      <c r="N287" s="900"/>
      <c r="O287" s="900"/>
      <c r="P287" s="901"/>
      <c r="Q287" s="901"/>
      <c r="R287" s="901"/>
      <c r="S287" s="901"/>
      <c r="T287" s="901"/>
      <c r="U287" s="901"/>
      <c r="V287" s="901"/>
      <c r="W287" s="901"/>
      <c r="X287" s="900"/>
      <c r="Y287" s="900"/>
      <c r="Z287" s="900"/>
      <c r="AA287" s="900"/>
      <c r="AB287" s="900"/>
      <c r="AC287" s="900"/>
      <c r="AD287" s="900"/>
      <c r="AE287" s="900"/>
      <c r="AF287" s="900"/>
      <c r="AG287" s="900"/>
      <c r="AH287" s="900"/>
      <c r="AI287" s="900"/>
      <c r="AJ287" s="900"/>
      <c r="AK287" s="900"/>
      <c r="AL287" s="900"/>
      <c r="AM287" s="900"/>
      <c r="AN287" s="900"/>
      <c r="AO287" s="900"/>
      <c r="AP287" s="900"/>
      <c r="AQ287" s="900"/>
      <c r="AR287" s="900"/>
      <c r="AS287" s="900"/>
      <c r="AT287" s="899">
        <f>SUM(L287:AS287)</f>
        <v>0</v>
      </c>
      <c r="AU287" s="899"/>
      <c r="AV287" s="899"/>
      <c r="AW287" s="899"/>
      <c r="AX287" s="899"/>
    </row>
    <row r="288" spans="1:50" ht="12.6" customHeight="1" x14ac:dyDescent="0.25">
      <c r="A288" s="592" t="s">
        <v>1422</v>
      </c>
      <c r="L288" s="900">
        <f>SUM(ANALYTIKAVUJ!$D$26)*-1</f>
        <v>0</v>
      </c>
      <c r="M288" s="900"/>
      <c r="N288" s="900"/>
      <c r="O288" s="900"/>
      <c r="P288" s="900">
        <f>SUM(ANALYTIKAVUJ!$D$27)*-1</f>
        <v>0</v>
      </c>
      <c r="Q288" s="900"/>
      <c r="R288" s="900"/>
      <c r="S288" s="900"/>
      <c r="T288" s="900">
        <f>SUM(ANALYTIKAVUJ!$D$28)*-1</f>
        <v>0</v>
      </c>
      <c r="U288" s="900"/>
      <c r="V288" s="900"/>
      <c r="W288" s="900"/>
      <c r="X288" s="900">
        <f>SUM(ANALYTIKAVUJ!$D$29)*-1</f>
        <v>0</v>
      </c>
      <c r="Y288" s="900"/>
      <c r="Z288" s="900"/>
      <c r="AA288" s="900"/>
      <c r="AB288" s="900"/>
      <c r="AC288" s="900">
        <f>SUM(ANALYTIKAVUJ!$D$30)*-1</f>
        <v>0</v>
      </c>
      <c r="AD288" s="900"/>
      <c r="AE288" s="900"/>
      <c r="AF288" s="900"/>
      <c r="AG288" s="900"/>
      <c r="AH288" s="900">
        <f>SUM('HL KNIHA VYPOC'!$K$73)*-1</f>
        <v>0</v>
      </c>
      <c r="AI288" s="900"/>
      <c r="AJ288" s="900"/>
      <c r="AK288" s="900"/>
      <c r="AL288" s="900"/>
      <c r="AM288" s="900">
        <f>SUM(ANALYTIKAVUJ!$D$41)*-1</f>
        <v>0</v>
      </c>
      <c r="AN288" s="900"/>
      <c r="AO288" s="900"/>
      <c r="AP288" s="900"/>
      <c r="AQ288" s="900"/>
      <c r="AR288" s="900"/>
      <c r="AS288" s="900"/>
      <c r="AT288" s="899">
        <f>SUM(L288:AS289)</f>
        <v>0</v>
      </c>
      <c r="AU288" s="899"/>
      <c r="AV288" s="899"/>
      <c r="AW288" s="899"/>
      <c r="AX288" s="899"/>
    </row>
    <row r="289" spans="1:54" ht="12.6" customHeight="1" x14ac:dyDescent="0.25">
      <c r="A289" s="593" t="s">
        <v>1418</v>
      </c>
      <c r="B289" s="603"/>
      <c r="C289" s="603"/>
      <c r="D289" s="603"/>
      <c r="E289" s="603"/>
      <c r="F289" s="603"/>
      <c r="G289" s="603"/>
      <c r="H289" s="603"/>
      <c r="I289" s="603"/>
      <c r="J289" s="603"/>
      <c r="K289" s="603"/>
      <c r="L289" s="900"/>
      <c r="M289" s="900"/>
      <c r="N289" s="900"/>
      <c r="O289" s="900"/>
      <c r="P289" s="900"/>
      <c r="Q289" s="900"/>
      <c r="R289" s="900"/>
      <c r="S289" s="900"/>
      <c r="T289" s="900"/>
      <c r="U289" s="900"/>
      <c r="V289" s="900"/>
      <c r="W289" s="900"/>
      <c r="X289" s="900"/>
      <c r="Y289" s="900"/>
      <c r="Z289" s="900"/>
      <c r="AA289" s="900"/>
      <c r="AB289" s="900"/>
      <c r="AC289" s="900"/>
      <c r="AD289" s="900"/>
      <c r="AE289" s="900"/>
      <c r="AF289" s="900"/>
      <c r="AG289" s="900"/>
      <c r="AH289" s="900"/>
      <c r="AI289" s="900"/>
      <c r="AJ289" s="900"/>
      <c r="AK289" s="900"/>
      <c r="AL289" s="900"/>
      <c r="AM289" s="900"/>
      <c r="AN289" s="900"/>
      <c r="AO289" s="900"/>
      <c r="AP289" s="900"/>
      <c r="AQ289" s="900"/>
      <c r="AR289" s="900"/>
      <c r="AS289" s="900"/>
      <c r="AT289" s="899"/>
      <c r="AU289" s="899"/>
      <c r="AV289" s="899"/>
      <c r="AW289" s="899"/>
      <c r="AX289" s="899"/>
    </row>
    <row r="290" spans="1:54" ht="12.6" customHeight="1" x14ac:dyDescent="0.25">
      <c r="A290" s="602" t="s">
        <v>1425</v>
      </c>
      <c r="L290" s="605"/>
      <c r="M290" s="606"/>
      <c r="N290" s="606"/>
      <c r="O290" s="606"/>
      <c r="P290" s="606"/>
      <c r="Q290" s="606"/>
      <c r="R290" s="606"/>
      <c r="S290" s="606"/>
      <c r="T290" s="606"/>
      <c r="U290" s="606"/>
      <c r="V290" s="606"/>
      <c r="W290" s="606"/>
      <c r="X290" s="606"/>
      <c r="Y290" s="606"/>
      <c r="Z290" s="606"/>
      <c r="AA290" s="606"/>
      <c r="AB290" s="606"/>
      <c r="AC290" s="606"/>
      <c r="AD290" s="606"/>
      <c r="AE290" s="606"/>
      <c r="AF290" s="606"/>
      <c r="AG290" s="606"/>
      <c r="AH290" s="606"/>
      <c r="AI290" s="606"/>
      <c r="AJ290" s="606"/>
      <c r="AK290" s="606"/>
      <c r="AL290" s="606"/>
      <c r="AM290" s="606"/>
      <c r="AN290" s="606"/>
      <c r="AO290" s="606"/>
      <c r="AP290" s="606"/>
      <c r="AQ290" s="606"/>
      <c r="AR290" s="606"/>
      <c r="AS290" s="606"/>
      <c r="AT290" s="607"/>
      <c r="AU290" s="607"/>
      <c r="AV290" s="607"/>
      <c r="AW290" s="607"/>
      <c r="AX290" s="608"/>
    </row>
    <row r="291" spans="1:54" ht="12.6" customHeight="1" x14ac:dyDescent="0.25">
      <c r="A291" s="590" t="s">
        <v>1417</v>
      </c>
      <c r="B291" s="599"/>
      <c r="C291" s="599"/>
      <c r="D291" s="599"/>
      <c r="E291" s="599"/>
      <c r="F291" s="599"/>
      <c r="G291" s="599"/>
      <c r="H291" s="599"/>
      <c r="I291" s="599"/>
      <c r="J291" s="599"/>
      <c r="K291" s="599"/>
      <c r="L291" s="900">
        <f>SUM(L267-L275-L283)</f>
        <v>0</v>
      </c>
      <c r="M291" s="900"/>
      <c r="N291" s="900"/>
      <c r="O291" s="900"/>
      <c r="P291" s="900">
        <f>SUM(P267-P275-P283)</f>
        <v>0</v>
      </c>
      <c r="Q291" s="900"/>
      <c r="R291" s="900"/>
      <c r="S291" s="900"/>
      <c r="T291" s="900">
        <f>SUM(T267-T275-T283)</f>
        <v>0</v>
      </c>
      <c r="U291" s="900"/>
      <c r="V291" s="900"/>
      <c r="W291" s="900"/>
      <c r="X291" s="900">
        <f>SUM(X267-X275-X283)</f>
        <v>0</v>
      </c>
      <c r="Y291" s="900"/>
      <c r="Z291" s="900"/>
      <c r="AA291" s="900"/>
      <c r="AB291" s="900"/>
      <c r="AC291" s="900">
        <f>SUM(AC267-AC275-AC283)</f>
        <v>0</v>
      </c>
      <c r="AD291" s="900"/>
      <c r="AE291" s="900"/>
      <c r="AF291" s="900"/>
      <c r="AG291" s="900"/>
      <c r="AH291" s="900">
        <f>SUM(AH267-AH275-AH283)</f>
        <v>0</v>
      </c>
      <c r="AI291" s="900"/>
      <c r="AJ291" s="900"/>
      <c r="AK291" s="900"/>
      <c r="AL291" s="900"/>
      <c r="AM291" s="900">
        <f>SUM(AM267-AM275-AM283)</f>
        <v>0</v>
      </c>
      <c r="AN291" s="900"/>
      <c r="AO291" s="900"/>
      <c r="AP291" s="900"/>
      <c r="AQ291" s="900"/>
      <c r="AR291" s="900"/>
      <c r="AS291" s="900"/>
      <c r="AT291" s="899">
        <f>SUM(L291:AS292)</f>
        <v>0</v>
      </c>
      <c r="AU291" s="899"/>
      <c r="AV291" s="899"/>
      <c r="AW291" s="899"/>
      <c r="AX291" s="899"/>
    </row>
    <row r="292" spans="1:54" ht="12.6" customHeight="1" x14ac:dyDescent="0.25">
      <c r="A292" s="592" t="s">
        <v>1418</v>
      </c>
      <c r="L292" s="900"/>
      <c r="M292" s="900"/>
      <c r="N292" s="900"/>
      <c r="O292" s="900"/>
      <c r="P292" s="900"/>
      <c r="Q292" s="900"/>
      <c r="R292" s="900"/>
      <c r="S292" s="900"/>
      <c r="T292" s="900"/>
      <c r="U292" s="900"/>
      <c r="V292" s="900"/>
      <c r="W292" s="900"/>
      <c r="X292" s="900"/>
      <c r="Y292" s="900"/>
      <c r="Z292" s="900"/>
      <c r="AA292" s="900"/>
      <c r="AB292" s="900"/>
      <c r="AC292" s="900"/>
      <c r="AD292" s="900"/>
      <c r="AE292" s="900"/>
      <c r="AF292" s="900"/>
      <c r="AG292" s="900"/>
      <c r="AH292" s="900"/>
      <c r="AI292" s="900"/>
      <c r="AJ292" s="900"/>
      <c r="AK292" s="900"/>
      <c r="AL292" s="900"/>
      <c r="AM292" s="900"/>
      <c r="AN292" s="900"/>
      <c r="AO292" s="900"/>
      <c r="AP292" s="900"/>
      <c r="AQ292" s="900"/>
      <c r="AR292" s="900"/>
      <c r="AS292" s="900"/>
      <c r="AT292" s="899"/>
      <c r="AU292" s="899"/>
      <c r="AV292" s="899"/>
      <c r="AW292" s="899"/>
      <c r="AX292" s="899"/>
    </row>
    <row r="293" spans="1:54" ht="12.6" customHeight="1" x14ac:dyDescent="0.25">
      <c r="A293" s="592" t="s">
        <v>1422</v>
      </c>
      <c r="L293" s="900">
        <f>SUM(L272-L280-L288)</f>
        <v>0</v>
      </c>
      <c r="M293" s="900"/>
      <c r="N293" s="900"/>
      <c r="O293" s="900"/>
      <c r="P293" s="900">
        <f>SUM(P272-P280-P288)</f>
        <v>0</v>
      </c>
      <c r="Q293" s="900"/>
      <c r="R293" s="900"/>
      <c r="S293" s="900"/>
      <c r="T293" s="900">
        <f>SUM(T272-T280-T288)</f>
        <v>0</v>
      </c>
      <c r="U293" s="900"/>
      <c r="V293" s="900"/>
      <c r="W293" s="900"/>
      <c r="X293" s="900">
        <f>SUM(X272-X280-X288)</f>
        <v>0</v>
      </c>
      <c r="Y293" s="900"/>
      <c r="Z293" s="900"/>
      <c r="AA293" s="900"/>
      <c r="AB293" s="900"/>
      <c r="AC293" s="900">
        <f>SUM(AC272-AC280-AC288)</f>
        <v>0</v>
      </c>
      <c r="AD293" s="900"/>
      <c r="AE293" s="900"/>
      <c r="AF293" s="900"/>
      <c r="AG293" s="900"/>
      <c r="AH293" s="900">
        <f>SUM(AH272-AH280-AH288)</f>
        <v>0</v>
      </c>
      <c r="AI293" s="900"/>
      <c r="AJ293" s="900"/>
      <c r="AK293" s="900"/>
      <c r="AL293" s="900"/>
      <c r="AM293" s="900">
        <f>SUM(AM272-AM280-AM288)</f>
        <v>0</v>
      </c>
      <c r="AN293" s="900"/>
      <c r="AO293" s="900"/>
      <c r="AP293" s="900"/>
      <c r="AQ293" s="900"/>
      <c r="AR293" s="900"/>
      <c r="AS293" s="900"/>
      <c r="AT293" s="899">
        <f>SUM(L293:AS294)</f>
        <v>0</v>
      </c>
      <c r="AU293" s="899"/>
      <c r="AV293" s="899"/>
      <c r="AW293" s="899"/>
      <c r="AX293" s="899"/>
    </row>
    <row r="294" spans="1:54" ht="12.6" customHeight="1" x14ac:dyDescent="0.25">
      <c r="A294" s="593" t="s">
        <v>1418</v>
      </c>
      <c r="B294" s="603"/>
      <c r="C294" s="603"/>
      <c r="D294" s="603"/>
      <c r="E294" s="603"/>
      <c r="F294" s="603"/>
      <c r="G294" s="603"/>
      <c r="H294" s="603"/>
      <c r="I294" s="603"/>
      <c r="J294" s="603"/>
      <c r="K294" s="603"/>
      <c r="L294" s="900"/>
      <c r="M294" s="900"/>
      <c r="N294" s="900"/>
      <c r="O294" s="900"/>
      <c r="P294" s="900"/>
      <c r="Q294" s="900"/>
      <c r="R294" s="900"/>
      <c r="S294" s="900"/>
      <c r="T294" s="900"/>
      <c r="U294" s="900"/>
      <c r="V294" s="900"/>
      <c r="W294" s="900"/>
      <c r="X294" s="900"/>
      <c r="Y294" s="900"/>
      <c r="Z294" s="900"/>
      <c r="AA294" s="900"/>
      <c r="AB294" s="900"/>
      <c r="AC294" s="900"/>
      <c r="AD294" s="900"/>
      <c r="AE294" s="900"/>
      <c r="AF294" s="900"/>
      <c r="AG294" s="900"/>
      <c r="AH294" s="900"/>
      <c r="AI294" s="900"/>
      <c r="AJ294" s="900"/>
      <c r="AK294" s="900"/>
      <c r="AL294" s="900"/>
      <c r="AM294" s="900"/>
      <c r="AN294" s="900"/>
      <c r="AO294" s="900"/>
      <c r="AP294" s="900"/>
      <c r="AQ294" s="900"/>
      <c r="AR294" s="900"/>
      <c r="AS294" s="900"/>
      <c r="AT294" s="899"/>
      <c r="AU294" s="899"/>
      <c r="AV294" s="899"/>
      <c r="AW294" s="899"/>
      <c r="AX294" s="899"/>
    </row>
    <row r="295" spans="1:54" ht="12.6" customHeight="1" x14ac:dyDescent="0.25">
      <c r="A295" s="565" t="s">
        <v>4972</v>
      </c>
    </row>
    <row r="296" spans="1:54" ht="15" customHeight="1" x14ac:dyDescent="0.25">
      <c r="A296" s="862"/>
      <c r="B296" s="863"/>
      <c r="C296" s="863"/>
      <c r="D296" s="863"/>
      <c r="E296" s="863"/>
      <c r="F296" s="863"/>
      <c r="G296" s="863"/>
      <c r="H296" s="863"/>
      <c r="I296" s="863"/>
      <c r="J296" s="863"/>
      <c r="K296" s="863"/>
      <c r="L296" s="863"/>
      <c r="M296" s="863"/>
      <c r="N296" s="863"/>
      <c r="O296" s="863"/>
      <c r="P296" s="863"/>
      <c r="Q296" s="863"/>
      <c r="R296" s="863"/>
      <c r="S296" s="863"/>
      <c r="T296" s="863"/>
      <c r="U296" s="863"/>
      <c r="V296" s="863"/>
      <c r="W296" s="863"/>
      <c r="X296" s="863"/>
      <c r="Y296" s="863"/>
      <c r="Z296" s="863"/>
      <c r="AA296" s="863"/>
      <c r="AB296" s="863"/>
      <c r="AC296" s="863"/>
      <c r="AD296" s="863"/>
      <c r="AE296" s="863"/>
      <c r="AF296" s="863"/>
      <c r="AG296" s="863"/>
      <c r="AH296" s="863"/>
      <c r="AI296" s="863"/>
      <c r="AJ296" s="863"/>
      <c r="AK296" s="863"/>
      <c r="AL296" s="863"/>
      <c r="AM296" s="863"/>
      <c r="AN296" s="863"/>
      <c r="AO296" s="863"/>
      <c r="AP296" s="863"/>
      <c r="AQ296" s="863"/>
      <c r="AR296" s="863"/>
      <c r="AS296" s="863"/>
      <c r="AT296" s="863"/>
      <c r="AU296" s="863"/>
      <c r="AV296" s="863"/>
      <c r="AW296" s="863"/>
      <c r="AX296" s="864"/>
      <c r="AY296" s="613"/>
      <c r="AZ296" s="613"/>
      <c r="BA296" s="613"/>
      <c r="BB296" s="613"/>
    </row>
    <row r="297" spans="1:54" ht="15" customHeight="1" x14ac:dyDescent="0.25">
      <c r="A297" s="865"/>
      <c r="B297" s="866"/>
      <c r="C297" s="866"/>
      <c r="D297" s="866"/>
      <c r="E297" s="866"/>
      <c r="F297" s="866"/>
      <c r="G297" s="866"/>
      <c r="H297" s="866"/>
      <c r="I297" s="866"/>
      <c r="J297" s="866"/>
      <c r="K297" s="866"/>
      <c r="L297" s="866"/>
      <c r="M297" s="866"/>
      <c r="N297" s="866"/>
      <c r="O297" s="866"/>
      <c r="P297" s="866"/>
      <c r="Q297" s="866"/>
      <c r="R297" s="866"/>
      <c r="S297" s="866"/>
      <c r="T297" s="866"/>
      <c r="U297" s="866"/>
      <c r="V297" s="866"/>
      <c r="W297" s="866"/>
      <c r="X297" s="866"/>
      <c r="Y297" s="866"/>
      <c r="Z297" s="866"/>
      <c r="AA297" s="866"/>
      <c r="AB297" s="866"/>
      <c r="AC297" s="866"/>
      <c r="AD297" s="866"/>
      <c r="AE297" s="866"/>
      <c r="AF297" s="866"/>
      <c r="AG297" s="866"/>
      <c r="AH297" s="866"/>
      <c r="AI297" s="866"/>
      <c r="AJ297" s="866"/>
      <c r="AK297" s="866"/>
      <c r="AL297" s="866"/>
      <c r="AM297" s="866"/>
      <c r="AN297" s="866"/>
      <c r="AO297" s="866"/>
      <c r="AP297" s="866"/>
      <c r="AQ297" s="866"/>
      <c r="AR297" s="866"/>
      <c r="AS297" s="866"/>
      <c r="AT297" s="866"/>
      <c r="AU297" s="866"/>
      <c r="AV297" s="866"/>
      <c r="AW297" s="866"/>
      <c r="AX297" s="867"/>
      <c r="AY297" s="613"/>
      <c r="AZ297" s="613"/>
      <c r="BA297" s="613"/>
      <c r="BB297" s="613"/>
    </row>
    <row r="299" spans="1:54" ht="12.6" customHeight="1" x14ac:dyDescent="0.25">
      <c r="A299" s="571" t="s">
        <v>5208</v>
      </c>
    </row>
    <row r="300" spans="1:54" ht="12.6" customHeight="1" x14ac:dyDescent="0.25">
      <c r="A300" s="896" t="s">
        <v>1428</v>
      </c>
      <c r="B300" s="896"/>
      <c r="C300" s="896"/>
      <c r="D300" s="896"/>
      <c r="E300" s="896"/>
      <c r="F300" s="896"/>
      <c r="G300" s="896"/>
      <c r="H300" s="896"/>
      <c r="I300" s="896"/>
      <c r="J300" s="896"/>
      <c r="K300" s="896"/>
      <c r="L300" s="896"/>
      <c r="M300" s="896"/>
      <c r="N300" s="896"/>
      <c r="O300" s="896"/>
      <c r="P300" s="896"/>
      <c r="Q300" s="896"/>
      <c r="R300" s="896"/>
      <c r="S300" s="896"/>
      <c r="T300" s="896"/>
      <c r="U300" s="896"/>
      <c r="V300" s="896"/>
      <c r="W300" s="896"/>
      <c r="X300" s="896"/>
      <c r="Y300" s="896"/>
      <c r="Z300" s="896"/>
      <c r="AA300" s="896"/>
      <c r="AB300" s="896"/>
      <c r="AC300" s="896"/>
      <c r="AD300" s="896"/>
      <c r="AE300" s="896"/>
      <c r="AF300" s="896"/>
      <c r="AG300" s="896"/>
      <c r="AH300" s="844" t="s">
        <v>1429</v>
      </c>
      <c r="AI300" s="844"/>
      <c r="AJ300" s="844"/>
      <c r="AK300" s="844"/>
      <c r="AL300" s="844"/>
      <c r="AM300" s="844"/>
      <c r="AN300" s="844"/>
      <c r="AO300" s="844"/>
      <c r="AP300" s="844"/>
      <c r="AQ300" s="844"/>
      <c r="AR300" s="844"/>
      <c r="AS300" s="844"/>
      <c r="AT300" s="844"/>
      <c r="AU300" s="844"/>
      <c r="AV300" s="844"/>
      <c r="AW300" s="844"/>
      <c r="AX300" s="844"/>
      <c r="AY300" s="571"/>
      <c r="AZ300" s="571"/>
      <c r="BA300" s="571"/>
      <c r="BB300" s="571"/>
    </row>
    <row r="301" spans="1:54" ht="12.6" customHeight="1" x14ac:dyDescent="0.25">
      <c r="A301" s="896"/>
      <c r="B301" s="896"/>
      <c r="C301" s="896"/>
      <c r="D301" s="896"/>
      <c r="E301" s="896"/>
      <c r="F301" s="896"/>
      <c r="G301" s="896"/>
      <c r="H301" s="896"/>
      <c r="I301" s="896"/>
      <c r="J301" s="896"/>
      <c r="K301" s="896"/>
      <c r="L301" s="896"/>
      <c r="M301" s="896"/>
      <c r="N301" s="896"/>
      <c r="O301" s="896"/>
      <c r="P301" s="896"/>
      <c r="Q301" s="896"/>
      <c r="R301" s="896"/>
      <c r="S301" s="896"/>
      <c r="T301" s="896"/>
      <c r="U301" s="896"/>
      <c r="V301" s="896"/>
      <c r="W301" s="896"/>
      <c r="X301" s="896"/>
      <c r="Y301" s="896"/>
      <c r="Z301" s="896"/>
      <c r="AA301" s="896"/>
      <c r="AB301" s="896"/>
      <c r="AC301" s="896"/>
      <c r="AD301" s="896"/>
      <c r="AE301" s="896"/>
      <c r="AF301" s="896"/>
      <c r="AG301" s="896"/>
      <c r="AH301" s="896" t="s">
        <v>1430</v>
      </c>
      <c r="AI301" s="896"/>
      <c r="AJ301" s="896"/>
      <c r="AK301" s="896"/>
      <c r="AL301" s="896"/>
      <c r="AM301" s="896"/>
      <c r="AN301" s="896"/>
      <c r="AO301" s="896"/>
      <c r="AP301" s="896"/>
      <c r="AQ301" s="896"/>
      <c r="AR301" s="896"/>
      <c r="AS301" s="896"/>
      <c r="AT301" s="896"/>
      <c r="AU301" s="896"/>
      <c r="AV301" s="896"/>
      <c r="AW301" s="896"/>
      <c r="AX301" s="896"/>
      <c r="AY301" s="614"/>
      <c r="AZ301" s="614"/>
      <c r="BA301" s="614"/>
      <c r="BB301" s="614"/>
    </row>
    <row r="302" spans="1:54" ht="12.6" customHeight="1" x14ac:dyDescent="0.25">
      <c r="A302" s="597" t="s">
        <v>1431</v>
      </c>
      <c r="B302" s="598"/>
      <c r="C302" s="598"/>
      <c r="D302" s="598"/>
      <c r="E302" s="598"/>
      <c r="F302" s="598"/>
      <c r="G302" s="598"/>
      <c r="H302" s="598"/>
      <c r="I302" s="598"/>
      <c r="J302" s="598"/>
      <c r="K302" s="598"/>
      <c r="L302" s="598"/>
      <c r="M302" s="598"/>
      <c r="N302" s="598"/>
      <c r="O302" s="598"/>
      <c r="P302" s="598"/>
      <c r="Q302" s="598"/>
      <c r="R302" s="598"/>
      <c r="S302" s="598"/>
      <c r="T302" s="598"/>
      <c r="U302" s="598"/>
      <c r="V302" s="598"/>
      <c r="W302" s="598"/>
      <c r="X302" s="598"/>
      <c r="Y302" s="598"/>
      <c r="Z302" s="598"/>
      <c r="AA302" s="598"/>
      <c r="AB302" s="598"/>
      <c r="AC302" s="598"/>
      <c r="AD302" s="598"/>
      <c r="AE302" s="598"/>
      <c r="AF302" s="598"/>
      <c r="AG302" s="596"/>
      <c r="AH302" s="905"/>
      <c r="AI302" s="905"/>
      <c r="AJ302" s="905"/>
      <c r="AK302" s="905"/>
      <c r="AL302" s="905"/>
      <c r="AM302" s="905"/>
      <c r="AN302" s="905"/>
      <c r="AO302" s="905"/>
      <c r="AP302" s="905"/>
      <c r="AQ302" s="905"/>
      <c r="AR302" s="905"/>
      <c r="AS302" s="905"/>
      <c r="AT302" s="905"/>
      <c r="AU302" s="905"/>
      <c r="AV302" s="905"/>
      <c r="AW302" s="905"/>
      <c r="AX302" s="905"/>
      <c r="AY302" s="704"/>
      <c r="AZ302" s="704"/>
      <c r="BA302" s="704"/>
      <c r="BB302" s="704"/>
    </row>
    <row r="303" spans="1:54" ht="30.75" customHeight="1" x14ac:dyDescent="0.25">
      <c r="A303" s="916" t="s">
        <v>4973</v>
      </c>
      <c r="B303" s="916"/>
      <c r="C303" s="916"/>
      <c r="D303" s="916"/>
      <c r="E303" s="916"/>
      <c r="F303" s="916"/>
      <c r="G303" s="916"/>
      <c r="H303" s="916"/>
      <c r="I303" s="916"/>
      <c r="J303" s="916"/>
      <c r="K303" s="916"/>
      <c r="L303" s="916"/>
      <c r="M303" s="916"/>
      <c r="N303" s="916"/>
      <c r="O303" s="916"/>
      <c r="P303" s="916"/>
      <c r="Q303" s="916"/>
      <c r="R303" s="916"/>
      <c r="S303" s="916"/>
      <c r="T303" s="916"/>
      <c r="U303" s="916"/>
      <c r="V303" s="916"/>
      <c r="W303" s="916"/>
      <c r="X303" s="916"/>
      <c r="Y303" s="916"/>
      <c r="Z303" s="916"/>
      <c r="AA303" s="916"/>
      <c r="AB303" s="916"/>
      <c r="AC303" s="916"/>
      <c r="AD303" s="916"/>
      <c r="AE303" s="916"/>
      <c r="AF303" s="916"/>
      <c r="AG303" s="916"/>
      <c r="AH303" s="905"/>
      <c r="AI303" s="905"/>
      <c r="AJ303" s="905"/>
      <c r="AK303" s="905"/>
      <c r="AL303" s="905"/>
      <c r="AM303" s="905"/>
      <c r="AN303" s="905"/>
      <c r="AO303" s="905"/>
      <c r="AP303" s="905"/>
      <c r="AQ303" s="905"/>
      <c r="AR303" s="905"/>
      <c r="AS303" s="905"/>
      <c r="AT303" s="905"/>
      <c r="AU303" s="905"/>
      <c r="AV303" s="905"/>
      <c r="AW303" s="905"/>
      <c r="AX303" s="905"/>
      <c r="AY303" s="704"/>
      <c r="AZ303" s="704"/>
      <c r="BA303" s="704"/>
      <c r="BB303" s="704"/>
    </row>
    <row r="304" spans="1:54" ht="12.6" customHeight="1" x14ac:dyDescent="0.25">
      <c r="A304" s="565" t="s">
        <v>4950</v>
      </c>
    </row>
    <row r="305" spans="1:55" ht="15" customHeight="1" x14ac:dyDescent="0.25">
      <c r="A305" s="862"/>
      <c r="B305" s="863"/>
      <c r="C305" s="863"/>
      <c r="D305" s="863"/>
      <c r="E305" s="863"/>
      <c r="F305" s="863"/>
      <c r="G305" s="863"/>
      <c r="H305" s="863"/>
      <c r="I305" s="863"/>
      <c r="J305" s="863"/>
      <c r="K305" s="863"/>
      <c r="L305" s="863"/>
      <c r="M305" s="863"/>
      <c r="N305" s="863"/>
      <c r="O305" s="863"/>
      <c r="P305" s="863"/>
      <c r="Q305" s="863"/>
      <c r="R305" s="863"/>
      <c r="S305" s="863"/>
      <c r="T305" s="863"/>
      <c r="U305" s="863"/>
      <c r="V305" s="863"/>
      <c r="W305" s="863"/>
      <c r="X305" s="863"/>
      <c r="Y305" s="863"/>
      <c r="Z305" s="863"/>
      <c r="AA305" s="863"/>
      <c r="AB305" s="863"/>
      <c r="AC305" s="863"/>
      <c r="AD305" s="863"/>
      <c r="AE305" s="863"/>
      <c r="AF305" s="863"/>
      <c r="AG305" s="863"/>
      <c r="AH305" s="863"/>
      <c r="AI305" s="863"/>
      <c r="AJ305" s="863"/>
      <c r="AK305" s="863"/>
      <c r="AL305" s="863"/>
      <c r="AM305" s="863"/>
      <c r="AN305" s="863"/>
      <c r="AO305" s="863"/>
      <c r="AP305" s="863"/>
      <c r="AQ305" s="863"/>
      <c r="AR305" s="863"/>
      <c r="AS305" s="863"/>
      <c r="AT305" s="863"/>
      <c r="AU305" s="863"/>
      <c r="AV305" s="863"/>
      <c r="AW305" s="863"/>
      <c r="AX305" s="864"/>
      <c r="AY305" s="613"/>
      <c r="AZ305" s="613"/>
      <c r="BA305" s="613"/>
      <c r="BB305" s="613"/>
    </row>
    <row r="306" spans="1:55" ht="15" customHeight="1" x14ac:dyDescent="0.25">
      <c r="A306" s="865"/>
      <c r="B306" s="866"/>
      <c r="C306" s="866"/>
      <c r="D306" s="866"/>
      <c r="E306" s="866"/>
      <c r="F306" s="866"/>
      <c r="G306" s="866"/>
      <c r="H306" s="866"/>
      <c r="I306" s="866"/>
      <c r="J306" s="866"/>
      <c r="K306" s="866"/>
      <c r="L306" s="866"/>
      <c r="M306" s="866"/>
      <c r="N306" s="866"/>
      <c r="O306" s="866"/>
      <c r="P306" s="866"/>
      <c r="Q306" s="866"/>
      <c r="R306" s="866"/>
      <c r="S306" s="866"/>
      <c r="T306" s="866"/>
      <c r="U306" s="866"/>
      <c r="V306" s="866"/>
      <c r="W306" s="866"/>
      <c r="X306" s="866"/>
      <c r="Y306" s="866"/>
      <c r="Z306" s="866"/>
      <c r="AA306" s="866"/>
      <c r="AB306" s="866"/>
      <c r="AC306" s="866"/>
      <c r="AD306" s="866"/>
      <c r="AE306" s="866"/>
      <c r="AF306" s="866"/>
      <c r="AG306" s="866"/>
      <c r="AH306" s="866"/>
      <c r="AI306" s="866"/>
      <c r="AJ306" s="866"/>
      <c r="AK306" s="866"/>
      <c r="AL306" s="866"/>
      <c r="AM306" s="866"/>
      <c r="AN306" s="866"/>
      <c r="AO306" s="866"/>
      <c r="AP306" s="866"/>
      <c r="AQ306" s="866"/>
      <c r="AR306" s="866"/>
      <c r="AS306" s="866"/>
      <c r="AT306" s="866"/>
      <c r="AU306" s="866"/>
      <c r="AV306" s="866"/>
      <c r="AW306" s="866"/>
      <c r="AX306" s="867"/>
      <c r="AY306" s="613"/>
      <c r="AZ306" s="613"/>
      <c r="BA306" s="613"/>
      <c r="BB306" s="613"/>
    </row>
    <row r="307" spans="1:55" ht="0.75" customHeight="1" x14ac:dyDescent="0.25">
      <c r="A307" s="577"/>
      <c r="B307" s="577"/>
      <c r="C307" s="577"/>
      <c r="D307" s="577"/>
      <c r="E307" s="577"/>
      <c r="F307" s="577"/>
      <c r="G307" s="577"/>
      <c r="H307" s="577"/>
      <c r="I307" s="577"/>
      <c r="J307" s="577"/>
      <c r="K307" s="577"/>
      <c r="L307" s="577"/>
      <c r="M307" s="577"/>
      <c r="N307" s="577"/>
      <c r="O307" s="577"/>
      <c r="P307" s="577"/>
      <c r="Q307" s="577"/>
      <c r="R307" s="577"/>
      <c r="S307" s="577"/>
      <c r="T307" s="577"/>
      <c r="U307" s="577"/>
      <c r="V307" s="577"/>
      <c r="W307" s="577"/>
      <c r="X307" s="577"/>
      <c r="Y307" s="577"/>
      <c r="Z307" s="577"/>
      <c r="AA307" s="577"/>
      <c r="AB307" s="577"/>
      <c r="AC307" s="577"/>
      <c r="AD307" s="577"/>
      <c r="AE307" s="577"/>
      <c r="AF307" s="577"/>
      <c r="AG307" s="577"/>
      <c r="AH307" s="577"/>
      <c r="AI307" s="577"/>
      <c r="AJ307" s="577"/>
      <c r="AK307" s="577"/>
      <c r="AL307" s="577"/>
      <c r="AM307" s="577"/>
      <c r="AN307" s="577"/>
      <c r="AO307" s="577"/>
      <c r="AP307" s="577"/>
      <c r="AQ307" s="577"/>
      <c r="AR307" s="577"/>
      <c r="AS307" s="577"/>
      <c r="AT307" s="577"/>
      <c r="AU307" s="577"/>
      <c r="AV307" s="577"/>
      <c r="AW307" s="577"/>
      <c r="AX307" s="577"/>
      <c r="AY307" s="577"/>
      <c r="AZ307" s="577"/>
      <c r="BA307" s="577"/>
      <c r="BB307" s="577"/>
    </row>
    <row r="308" spans="1:55" ht="4.5" customHeight="1" x14ac:dyDescent="0.25"/>
    <row r="309" spans="1:55" ht="12.6" customHeight="1" x14ac:dyDescent="0.25">
      <c r="A309" s="571" t="s">
        <v>5209</v>
      </c>
    </row>
    <row r="310" spans="1:55" ht="12.6" customHeight="1" x14ac:dyDescent="0.25">
      <c r="A310" s="565" t="s">
        <v>1388</v>
      </c>
    </row>
    <row r="311" spans="1:55" ht="12.6" customHeight="1" x14ac:dyDescent="0.25">
      <c r="A311" s="590"/>
      <c r="B311" s="591"/>
      <c r="C311" s="591"/>
      <c r="D311" s="591"/>
      <c r="E311" s="591"/>
      <c r="F311" s="591"/>
      <c r="G311" s="609"/>
      <c r="H311" s="844" t="s">
        <v>1261</v>
      </c>
      <c r="I311" s="844"/>
      <c r="J311" s="844"/>
      <c r="K311" s="844"/>
      <c r="L311" s="844"/>
      <c r="M311" s="844"/>
      <c r="N311" s="844"/>
      <c r="O311" s="844"/>
      <c r="P311" s="844"/>
      <c r="Q311" s="844"/>
      <c r="R311" s="844"/>
      <c r="S311" s="844"/>
      <c r="T311" s="844"/>
      <c r="U311" s="844"/>
      <c r="V311" s="844"/>
      <c r="W311" s="844"/>
      <c r="X311" s="844"/>
      <c r="Y311" s="844"/>
      <c r="Z311" s="844"/>
      <c r="AA311" s="844"/>
      <c r="AB311" s="844"/>
      <c r="AC311" s="844"/>
      <c r="AD311" s="844"/>
      <c r="AE311" s="844"/>
      <c r="AF311" s="844"/>
      <c r="AG311" s="844"/>
      <c r="AH311" s="844"/>
      <c r="AI311" s="844"/>
      <c r="AJ311" s="844"/>
      <c r="AK311" s="844"/>
      <c r="AL311" s="844"/>
      <c r="AM311" s="844"/>
      <c r="AN311" s="844"/>
      <c r="AO311" s="844"/>
      <c r="AP311" s="844"/>
      <c r="AQ311" s="844"/>
      <c r="AR311" s="844"/>
      <c r="AS311" s="844"/>
      <c r="AT311" s="844"/>
      <c r="AU311" s="844"/>
      <c r="AV311" s="844"/>
      <c r="AW311" s="844"/>
      <c r="AX311" s="844"/>
      <c r="AY311" s="571"/>
      <c r="AZ311" s="571"/>
      <c r="BA311" s="571"/>
      <c r="BB311" s="571"/>
      <c r="BC311" s="571"/>
    </row>
    <row r="312" spans="1:55" ht="12.6" customHeight="1" x14ac:dyDescent="0.25">
      <c r="A312" s="592"/>
      <c r="B312" s="571"/>
      <c r="C312" s="571"/>
      <c r="D312" s="571"/>
      <c r="E312" s="571"/>
      <c r="F312" s="571"/>
      <c r="G312" s="610"/>
      <c r="H312" s="895"/>
      <c r="I312" s="895"/>
      <c r="J312" s="895"/>
      <c r="K312" s="895"/>
      <c r="L312" s="895"/>
      <c r="M312" s="895"/>
      <c r="N312" s="895"/>
      <c r="O312" s="895"/>
      <c r="P312" s="895"/>
      <c r="Q312" s="895"/>
      <c r="R312" s="895" t="s">
        <v>1432</v>
      </c>
      <c r="S312" s="895"/>
      <c r="T312" s="895"/>
      <c r="U312" s="895"/>
      <c r="V312" s="895"/>
      <c r="W312" s="895"/>
      <c r="X312" s="895"/>
      <c r="Y312" s="895"/>
      <c r="Z312" s="895"/>
      <c r="AA312" s="895"/>
      <c r="AB312" s="895"/>
      <c r="AC312" s="895"/>
      <c r="AD312" s="895"/>
      <c r="AE312" s="895"/>
      <c r="AF312" s="895"/>
      <c r="AG312" s="590"/>
      <c r="AH312" s="591"/>
      <c r="AI312" s="591"/>
      <c r="AJ312" s="609"/>
      <c r="AK312" s="590"/>
      <c r="AL312" s="591"/>
      <c r="AM312" s="591"/>
      <c r="AN312" s="609"/>
      <c r="AO312" s="590"/>
      <c r="AP312" s="591"/>
      <c r="AQ312" s="591"/>
      <c r="AR312" s="591"/>
      <c r="AS312" s="609"/>
      <c r="AT312" s="590"/>
      <c r="AU312" s="591"/>
      <c r="AV312" s="591"/>
      <c r="AW312" s="591"/>
      <c r="AX312" s="600"/>
    </row>
    <row r="313" spans="1:55" ht="12.6" customHeight="1" x14ac:dyDescent="0.25">
      <c r="A313" s="592"/>
      <c r="B313" s="571"/>
      <c r="C313" s="571"/>
      <c r="D313" s="571"/>
      <c r="E313" s="571"/>
      <c r="F313" s="571"/>
      <c r="G313" s="610"/>
      <c r="H313" s="845"/>
      <c r="I313" s="845"/>
      <c r="J313" s="845"/>
      <c r="K313" s="845"/>
      <c r="L313" s="845"/>
      <c r="M313" s="845"/>
      <c r="N313" s="845"/>
      <c r="O313" s="845"/>
      <c r="P313" s="845"/>
      <c r="Q313" s="845"/>
      <c r="R313" s="845" t="s">
        <v>1433</v>
      </c>
      <c r="S313" s="845"/>
      <c r="T313" s="845"/>
      <c r="U313" s="845"/>
      <c r="V313" s="845"/>
      <c r="W313" s="845"/>
      <c r="X313" s="845"/>
      <c r="Y313" s="845"/>
      <c r="Z313" s="845"/>
      <c r="AA313" s="845"/>
      <c r="AB313" s="845"/>
      <c r="AC313" s="845"/>
      <c r="AD313" s="845"/>
      <c r="AE313" s="845"/>
      <c r="AF313" s="845"/>
      <c r="AG313" s="592"/>
      <c r="AH313" s="571"/>
      <c r="AI313" s="571"/>
      <c r="AJ313" s="610"/>
      <c r="AK313" s="592"/>
      <c r="AL313" s="571"/>
      <c r="AM313" s="571"/>
      <c r="AN313" s="610"/>
      <c r="AO313" s="839" t="s">
        <v>1434</v>
      </c>
      <c r="AP313" s="840"/>
      <c r="AQ313" s="840"/>
      <c r="AR313" s="840"/>
      <c r="AS313" s="846"/>
      <c r="AT313" s="592"/>
      <c r="AU313" s="571"/>
      <c r="AV313" s="571"/>
      <c r="AW313" s="571"/>
      <c r="AX313" s="601"/>
    </row>
    <row r="314" spans="1:55" ht="12.6" customHeight="1" x14ac:dyDescent="0.25">
      <c r="A314" s="839" t="s">
        <v>1435</v>
      </c>
      <c r="B314" s="840"/>
      <c r="C314" s="840"/>
      <c r="D314" s="840"/>
      <c r="E314" s="840"/>
      <c r="F314" s="840"/>
      <c r="G314" s="846"/>
      <c r="H314" s="845"/>
      <c r="I314" s="845"/>
      <c r="J314" s="845"/>
      <c r="K314" s="845"/>
      <c r="L314" s="845"/>
      <c r="M314" s="845"/>
      <c r="N314" s="845"/>
      <c r="O314" s="845"/>
      <c r="P314" s="845"/>
      <c r="Q314" s="845"/>
      <c r="R314" s="845" t="s">
        <v>1436</v>
      </c>
      <c r="S314" s="845"/>
      <c r="T314" s="845"/>
      <c r="U314" s="845"/>
      <c r="V314" s="845"/>
      <c r="W314" s="845" t="s">
        <v>1437</v>
      </c>
      <c r="X314" s="845"/>
      <c r="Y314" s="845"/>
      <c r="Z314" s="845"/>
      <c r="AA314" s="845"/>
      <c r="AB314" s="845"/>
      <c r="AC314" s="845"/>
      <c r="AD314" s="845"/>
      <c r="AE314" s="845"/>
      <c r="AF314" s="845"/>
      <c r="AG314" s="592"/>
      <c r="AH314" s="571"/>
      <c r="AI314" s="571"/>
      <c r="AJ314" s="610"/>
      <c r="AK314" s="592"/>
      <c r="AL314" s="571"/>
      <c r="AM314" s="571"/>
      <c r="AN314" s="610"/>
      <c r="AO314" s="839" t="s">
        <v>1438</v>
      </c>
      <c r="AP314" s="840"/>
      <c r="AQ314" s="840"/>
      <c r="AR314" s="840"/>
      <c r="AS314" s="846"/>
      <c r="AT314" s="592"/>
      <c r="AU314" s="571"/>
      <c r="AV314" s="571"/>
      <c r="AW314" s="571"/>
      <c r="AX314" s="601"/>
    </row>
    <row r="315" spans="1:55" ht="12.6" customHeight="1" x14ac:dyDescent="0.25">
      <c r="A315" s="839" t="s">
        <v>1439</v>
      </c>
      <c r="B315" s="840"/>
      <c r="C315" s="840"/>
      <c r="D315" s="840"/>
      <c r="E315" s="840"/>
      <c r="F315" s="840"/>
      <c r="G315" s="846"/>
      <c r="H315" s="845" t="s">
        <v>1440</v>
      </c>
      <c r="I315" s="845"/>
      <c r="J315" s="845"/>
      <c r="K315" s="845"/>
      <c r="L315" s="845"/>
      <c r="M315" s="845" t="s">
        <v>1441</v>
      </c>
      <c r="N315" s="845"/>
      <c r="O315" s="845"/>
      <c r="P315" s="845"/>
      <c r="Q315" s="845"/>
      <c r="R315" s="845" t="s">
        <v>1442</v>
      </c>
      <c r="S315" s="845"/>
      <c r="T315" s="845"/>
      <c r="U315" s="845"/>
      <c r="V315" s="845"/>
      <c r="W315" s="845" t="s">
        <v>1443</v>
      </c>
      <c r="X315" s="845"/>
      <c r="Y315" s="845"/>
      <c r="Z315" s="845"/>
      <c r="AA315" s="845"/>
      <c r="AB315" s="845" t="s">
        <v>1444</v>
      </c>
      <c r="AC315" s="845"/>
      <c r="AD315" s="845"/>
      <c r="AE315" s="845"/>
      <c r="AF315" s="845"/>
      <c r="AG315" s="839"/>
      <c r="AH315" s="840"/>
      <c r="AI315" s="840"/>
      <c r="AJ315" s="846"/>
      <c r="AK315" s="839" t="s">
        <v>1445</v>
      </c>
      <c r="AL315" s="840"/>
      <c r="AM315" s="840"/>
      <c r="AN315" s="846"/>
      <c r="AO315" s="839" t="s">
        <v>1446</v>
      </c>
      <c r="AP315" s="840"/>
      <c r="AQ315" s="840"/>
      <c r="AR315" s="840"/>
      <c r="AS315" s="846"/>
      <c r="AT315" s="839" t="s">
        <v>1394</v>
      </c>
      <c r="AU315" s="840"/>
      <c r="AV315" s="840"/>
      <c r="AW315" s="840"/>
      <c r="AX315" s="601"/>
    </row>
    <row r="316" spans="1:55" ht="12.6" customHeight="1" x14ac:dyDescent="0.25">
      <c r="A316" s="592"/>
      <c r="B316" s="571"/>
      <c r="C316" s="571"/>
      <c r="D316" s="571"/>
      <c r="E316" s="571"/>
      <c r="F316" s="571"/>
      <c r="G316" s="610"/>
      <c r="H316" s="845"/>
      <c r="I316" s="845"/>
      <c r="J316" s="845"/>
      <c r="K316" s="845"/>
      <c r="L316" s="845"/>
      <c r="M316" s="845"/>
      <c r="N316" s="845"/>
      <c r="O316" s="845"/>
      <c r="P316" s="845"/>
      <c r="Q316" s="845"/>
      <c r="R316" s="845" t="s">
        <v>1407</v>
      </c>
      <c r="S316" s="845"/>
      <c r="T316" s="845"/>
      <c r="U316" s="845"/>
      <c r="V316" s="845"/>
      <c r="W316" s="845" t="s">
        <v>1447</v>
      </c>
      <c r="X316" s="845"/>
      <c r="Y316" s="845"/>
      <c r="Z316" s="845"/>
      <c r="AA316" s="845"/>
      <c r="AB316" s="845" t="s">
        <v>1448</v>
      </c>
      <c r="AC316" s="845"/>
      <c r="AD316" s="845"/>
      <c r="AE316" s="845"/>
      <c r="AF316" s="845"/>
      <c r="AG316" s="839" t="s">
        <v>1449</v>
      </c>
      <c r="AH316" s="840"/>
      <c r="AI316" s="840"/>
      <c r="AJ316" s="846"/>
      <c r="AK316" s="839" t="s">
        <v>1450</v>
      </c>
      <c r="AL316" s="840"/>
      <c r="AM316" s="840"/>
      <c r="AN316" s="846"/>
      <c r="AO316" s="839" t="s">
        <v>1451</v>
      </c>
      <c r="AP316" s="840"/>
      <c r="AQ316" s="840"/>
      <c r="AR316" s="840"/>
      <c r="AS316" s="846"/>
      <c r="AT316" s="592"/>
      <c r="AU316" s="571"/>
      <c r="AV316" s="571"/>
      <c r="AW316" s="571"/>
      <c r="AX316" s="601"/>
    </row>
    <row r="317" spans="1:55" ht="12.6" customHeight="1" x14ac:dyDescent="0.25">
      <c r="A317" s="592"/>
      <c r="B317" s="571"/>
      <c r="C317" s="571"/>
      <c r="D317" s="571"/>
      <c r="E317" s="571"/>
      <c r="F317" s="571"/>
      <c r="G317" s="610"/>
      <c r="H317" s="845"/>
      <c r="I317" s="845"/>
      <c r="J317" s="845"/>
      <c r="K317" s="845"/>
      <c r="L317" s="845"/>
      <c r="M317" s="845"/>
      <c r="N317" s="845"/>
      <c r="O317" s="845"/>
      <c r="P317" s="845"/>
      <c r="Q317" s="845"/>
      <c r="R317" s="845" t="s">
        <v>1452</v>
      </c>
      <c r="S317" s="845"/>
      <c r="T317" s="845"/>
      <c r="U317" s="845"/>
      <c r="V317" s="845"/>
      <c r="W317" s="845" t="s">
        <v>1453</v>
      </c>
      <c r="X317" s="845"/>
      <c r="Y317" s="845"/>
      <c r="Z317" s="845"/>
      <c r="AA317" s="845"/>
      <c r="AB317" s="845" t="s">
        <v>1454</v>
      </c>
      <c r="AC317" s="845"/>
      <c r="AD317" s="845"/>
      <c r="AE317" s="845"/>
      <c r="AF317" s="845"/>
      <c r="AG317" s="839" t="s">
        <v>1455</v>
      </c>
      <c r="AH317" s="840"/>
      <c r="AI317" s="840"/>
      <c r="AJ317" s="846"/>
      <c r="AK317" s="839" t="s">
        <v>1456</v>
      </c>
      <c r="AL317" s="840"/>
      <c r="AM317" s="840"/>
      <c r="AN317" s="846"/>
      <c r="AO317" s="839" t="s">
        <v>1457</v>
      </c>
      <c r="AP317" s="840"/>
      <c r="AQ317" s="840"/>
      <c r="AR317" s="840"/>
      <c r="AS317" s="846"/>
      <c r="AT317" s="592"/>
      <c r="AU317" s="571"/>
      <c r="AV317" s="571"/>
      <c r="AW317" s="571"/>
      <c r="AX317" s="601"/>
    </row>
    <row r="318" spans="1:55" ht="12.6" customHeight="1" x14ac:dyDescent="0.25">
      <c r="A318" s="592"/>
      <c r="B318" s="571"/>
      <c r="C318" s="571"/>
      <c r="D318" s="571"/>
      <c r="E318" s="571"/>
      <c r="F318" s="571"/>
      <c r="G318" s="610"/>
      <c r="H318" s="845"/>
      <c r="I318" s="845"/>
      <c r="J318" s="845"/>
      <c r="K318" s="845"/>
      <c r="L318" s="845"/>
      <c r="M318" s="845"/>
      <c r="N318" s="845"/>
      <c r="O318" s="845"/>
      <c r="P318" s="845"/>
      <c r="Q318" s="845"/>
      <c r="R318" s="845" t="s">
        <v>1436</v>
      </c>
      <c r="S318" s="845"/>
      <c r="T318" s="845"/>
      <c r="U318" s="845"/>
      <c r="V318" s="845"/>
      <c r="W318" s="845" t="s">
        <v>1458</v>
      </c>
      <c r="X318" s="845"/>
      <c r="Y318" s="845"/>
      <c r="Z318" s="845"/>
      <c r="AA318" s="845"/>
      <c r="AB318" s="845" t="s">
        <v>1459</v>
      </c>
      <c r="AC318" s="845"/>
      <c r="AD318" s="845"/>
      <c r="AE318" s="845"/>
      <c r="AF318" s="845"/>
      <c r="AG318" s="839" t="s">
        <v>1460</v>
      </c>
      <c r="AH318" s="840"/>
      <c r="AI318" s="840"/>
      <c r="AJ318" s="846"/>
      <c r="AK318" s="839" t="s">
        <v>1460</v>
      </c>
      <c r="AL318" s="840"/>
      <c r="AM318" s="840"/>
      <c r="AN318" s="846"/>
      <c r="AO318" s="839" t="s">
        <v>1460</v>
      </c>
      <c r="AP318" s="840"/>
      <c r="AQ318" s="840"/>
      <c r="AR318" s="840"/>
      <c r="AS318" s="846"/>
      <c r="AT318" s="592"/>
      <c r="AU318" s="571"/>
      <c r="AV318" s="571"/>
      <c r="AW318" s="571"/>
      <c r="AX318" s="601"/>
    </row>
    <row r="319" spans="1:55" ht="12.6" customHeight="1" x14ac:dyDescent="0.25">
      <c r="A319" s="592"/>
      <c r="B319" s="571"/>
      <c r="C319" s="571"/>
      <c r="D319" s="571"/>
      <c r="E319" s="571"/>
      <c r="F319" s="571"/>
      <c r="G319" s="610"/>
      <c r="H319" s="845"/>
      <c r="I319" s="845"/>
      <c r="J319" s="845"/>
      <c r="K319" s="845"/>
      <c r="L319" s="845"/>
      <c r="M319" s="845"/>
      <c r="N319" s="845"/>
      <c r="O319" s="845"/>
      <c r="P319" s="845"/>
      <c r="Q319" s="845"/>
      <c r="R319" s="845" t="s">
        <v>1461</v>
      </c>
      <c r="S319" s="845"/>
      <c r="T319" s="845"/>
      <c r="U319" s="845"/>
      <c r="V319" s="845"/>
      <c r="W319" s="845"/>
      <c r="X319" s="845"/>
      <c r="Y319" s="845"/>
      <c r="Z319" s="845"/>
      <c r="AA319" s="845"/>
      <c r="AB319" s="845"/>
      <c r="AC319" s="845"/>
      <c r="AD319" s="845"/>
      <c r="AE319" s="845"/>
      <c r="AF319" s="845"/>
      <c r="AG319" s="592"/>
      <c r="AH319" s="571"/>
      <c r="AI319" s="571"/>
      <c r="AJ319" s="610"/>
      <c r="AK319" s="592"/>
      <c r="AL319" s="571"/>
      <c r="AM319" s="571"/>
      <c r="AN319" s="610"/>
      <c r="AO319" s="592"/>
      <c r="AP319" s="571"/>
      <c r="AQ319" s="571"/>
      <c r="AR319" s="571"/>
      <c r="AS319" s="610"/>
      <c r="AT319" s="592"/>
      <c r="AU319" s="571"/>
      <c r="AV319" s="571"/>
      <c r="AW319" s="571"/>
      <c r="AX319" s="601"/>
    </row>
    <row r="320" spans="1:55" ht="12.6" customHeight="1" x14ac:dyDescent="0.25">
      <c r="A320" s="593"/>
      <c r="B320" s="594"/>
      <c r="C320" s="594"/>
      <c r="D320" s="594"/>
      <c r="E320" s="594"/>
      <c r="F320" s="594"/>
      <c r="G320" s="595"/>
      <c r="H320" s="843"/>
      <c r="I320" s="843"/>
      <c r="J320" s="843"/>
      <c r="K320" s="843"/>
      <c r="L320" s="843"/>
      <c r="M320" s="843"/>
      <c r="N320" s="843"/>
      <c r="O320" s="843"/>
      <c r="P320" s="843"/>
      <c r="Q320" s="843"/>
      <c r="R320" s="843" t="s">
        <v>1462</v>
      </c>
      <c r="S320" s="843"/>
      <c r="T320" s="843"/>
      <c r="U320" s="843"/>
      <c r="V320" s="843"/>
      <c r="W320" s="843"/>
      <c r="X320" s="843"/>
      <c r="Y320" s="843"/>
      <c r="Z320" s="843"/>
      <c r="AA320" s="843"/>
      <c r="AB320" s="843"/>
      <c r="AC320" s="843"/>
      <c r="AD320" s="843"/>
      <c r="AE320" s="843"/>
      <c r="AF320" s="843"/>
      <c r="AG320" s="593"/>
      <c r="AH320" s="594"/>
      <c r="AI320" s="594"/>
      <c r="AJ320" s="595"/>
      <c r="AK320" s="593"/>
      <c r="AL320" s="594"/>
      <c r="AM320" s="594"/>
      <c r="AN320" s="595"/>
      <c r="AO320" s="593"/>
      <c r="AP320" s="594"/>
      <c r="AQ320" s="594"/>
      <c r="AR320" s="594"/>
      <c r="AS320" s="595"/>
      <c r="AT320" s="593"/>
      <c r="AU320" s="594"/>
      <c r="AV320" s="594"/>
      <c r="AW320" s="594"/>
      <c r="AX320" s="604"/>
    </row>
    <row r="321" spans="1:59" ht="12.6" customHeight="1" x14ac:dyDescent="0.25">
      <c r="A321" s="844" t="s">
        <v>1407</v>
      </c>
      <c r="B321" s="844"/>
      <c r="C321" s="844"/>
      <c r="D321" s="844"/>
      <c r="E321" s="844"/>
      <c r="F321" s="844"/>
      <c r="G321" s="844"/>
      <c r="H321" s="844" t="s">
        <v>1408</v>
      </c>
      <c r="I321" s="844"/>
      <c r="J321" s="844"/>
      <c r="K321" s="844"/>
      <c r="L321" s="844"/>
      <c r="M321" s="844" t="s">
        <v>1409</v>
      </c>
      <c r="N321" s="844"/>
      <c r="O321" s="844"/>
      <c r="P321" s="844"/>
      <c r="Q321" s="844"/>
      <c r="R321" s="844" t="s">
        <v>1410</v>
      </c>
      <c r="S321" s="844"/>
      <c r="T321" s="844"/>
      <c r="U321" s="844"/>
      <c r="V321" s="844"/>
      <c r="W321" s="844" t="s">
        <v>1411</v>
      </c>
      <c r="X321" s="844"/>
      <c r="Y321" s="844"/>
      <c r="Z321" s="844"/>
      <c r="AA321" s="844"/>
      <c r="AB321" s="844" t="s">
        <v>1412</v>
      </c>
      <c r="AC321" s="844"/>
      <c r="AD321" s="844"/>
      <c r="AE321" s="844"/>
      <c r="AF321" s="844"/>
      <c r="AG321" s="844" t="s">
        <v>1413</v>
      </c>
      <c r="AH321" s="844"/>
      <c r="AI321" s="844"/>
      <c r="AJ321" s="844"/>
      <c r="AK321" s="844" t="s">
        <v>1414</v>
      </c>
      <c r="AL321" s="844"/>
      <c r="AM321" s="844"/>
      <c r="AN321" s="844"/>
      <c r="AO321" s="844" t="s">
        <v>1415</v>
      </c>
      <c r="AP321" s="844"/>
      <c r="AQ321" s="844"/>
      <c r="AR321" s="844"/>
      <c r="AS321" s="844"/>
      <c r="AT321" s="902" t="s">
        <v>1463</v>
      </c>
      <c r="AU321" s="903"/>
      <c r="AV321" s="903"/>
      <c r="AW321" s="903"/>
      <c r="AX321" s="596"/>
    </row>
    <row r="322" spans="1:59" ht="12.6" customHeight="1" x14ac:dyDescent="0.25">
      <c r="A322" s="597" t="s">
        <v>1416</v>
      </c>
      <c r="B322" s="598"/>
      <c r="C322" s="598"/>
      <c r="D322" s="598"/>
      <c r="E322" s="598"/>
      <c r="F322" s="598"/>
      <c r="G322" s="598"/>
      <c r="H322" s="598"/>
      <c r="I322" s="598"/>
      <c r="J322" s="598"/>
      <c r="K322" s="598"/>
      <c r="L322" s="598"/>
      <c r="M322" s="598"/>
      <c r="N322" s="598"/>
      <c r="O322" s="598"/>
      <c r="P322" s="598"/>
      <c r="Q322" s="598"/>
      <c r="R322" s="598"/>
      <c r="S322" s="598"/>
      <c r="T322" s="598"/>
      <c r="U322" s="598"/>
      <c r="V322" s="598"/>
      <c r="W322" s="598"/>
      <c r="X322" s="598"/>
      <c r="Y322" s="598"/>
      <c r="Z322" s="598"/>
      <c r="AA322" s="598"/>
      <c r="AB322" s="598"/>
      <c r="AC322" s="598"/>
      <c r="AD322" s="598"/>
      <c r="AE322" s="598"/>
      <c r="AF322" s="598"/>
      <c r="AG322" s="598"/>
      <c r="AH322" s="598"/>
      <c r="AI322" s="598"/>
      <c r="AJ322" s="598"/>
      <c r="AK322" s="598"/>
      <c r="AL322" s="598"/>
      <c r="AM322" s="598"/>
      <c r="AN322" s="598"/>
      <c r="AO322" s="598"/>
      <c r="AP322" s="598"/>
      <c r="AQ322" s="598"/>
      <c r="AR322" s="598"/>
      <c r="AS322" s="598"/>
      <c r="AT322" s="598"/>
      <c r="AU322" s="598"/>
      <c r="AV322" s="598"/>
      <c r="AW322" s="598"/>
      <c r="AX322" s="596"/>
    </row>
    <row r="323" spans="1:59" ht="12.6" customHeight="1" x14ac:dyDescent="0.25">
      <c r="A323" s="590" t="s">
        <v>1464</v>
      </c>
      <c r="B323" s="599"/>
      <c r="C323" s="599"/>
      <c r="D323" s="599"/>
      <c r="E323" s="599"/>
      <c r="F323" s="599"/>
      <c r="G323" s="600"/>
      <c r="H323" s="900">
        <f>SUM('HL KNIHA VYPOC'!$D$26)</f>
        <v>0</v>
      </c>
      <c r="I323" s="900"/>
      <c r="J323" s="900"/>
      <c r="K323" s="900"/>
      <c r="L323" s="900"/>
      <c r="M323" s="900">
        <f>SUM('HL KNIHA VYPOC'!$D$16)</f>
        <v>0</v>
      </c>
      <c r="N323" s="900"/>
      <c r="O323" s="900"/>
      <c r="P323" s="900"/>
      <c r="Q323" s="900"/>
      <c r="R323" s="900">
        <f>SUM('HL KNIHA VYPOC'!$D$17)</f>
        <v>0</v>
      </c>
      <c r="S323" s="900"/>
      <c r="T323" s="900"/>
      <c r="U323" s="900"/>
      <c r="V323" s="900"/>
      <c r="W323" s="900">
        <f>SUM('HL KNIHA VYPOC'!$D$20)</f>
        <v>0</v>
      </c>
      <c r="X323" s="900"/>
      <c r="Y323" s="900"/>
      <c r="Z323" s="900"/>
      <c r="AA323" s="900"/>
      <c r="AB323" s="900">
        <f>SUM('HL KNIHA VYPOC'!$D$21)</f>
        <v>0</v>
      </c>
      <c r="AC323" s="900"/>
      <c r="AD323" s="900"/>
      <c r="AE323" s="900"/>
      <c r="AF323" s="900"/>
      <c r="AG323" s="900">
        <f>SUM('HL KNIHA VYPOC'!$D$22+'HL KNIHA VYPOC'!$D$23+'HL KNIHA VYPOC'!D27)</f>
        <v>0</v>
      </c>
      <c r="AH323" s="900"/>
      <c r="AI323" s="900"/>
      <c r="AJ323" s="900"/>
      <c r="AK323" s="900">
        <f>SUM('HL KNIHA VYPOC'!$D$32)</f>
        <v>0</v>
      </c>
      <c r="AL323" s="900"/>
      <c r="AM323" s="900"/>
      <c r="AN323" s="900"/>
      <c r="AO323" s="900">
        <f>SUM('HL KNIHA VYPOC'!$D$38)</f>
        <v>0</v>
      </c>
      <c r="AP323" s="900"/>
      <c r="AQ323" s="900"/>
      <c r="AR323" s="900"/>
      <c r="AS323" s="900"/>
      <c r="AT323" s="900">
        <f>SUM(H323:AS326)</f>
        <v>0</v>
      </c>
      <c r="AU323" s="900"/>
      <c r="AV323" s="900"/>
      <c r="AW323" s="900"/>
      <c r="AX323" s="900"/>
    </row>
    <row r="324" spans="1:59" ht="12.6" customHeight="1" x14ac:dyDescent="0.25">
      <c r="A324" s="592" t="s">
        <v>1465</v>
      </c>
      <c r="G324" s="601"/>
      <c r="H324" s="900"/>
      <c r="I324" s="900"/>
      <c r="J324" s="900"/>
      <c r="K324" s="900"/>
      <c r="L324" s="900"/>
      <c r="M324" s="900"/>
      <c r="N324" s="900"/>
      <c r="O324" s="900"/>
      <c r="P324" s="900"/>
      <c r="Q324" s="900"/>
      <c r="R324" s="900"/>
      <c r="S324" s="900"/>
      <c r="T324" s="900"/>
      <c r="U324" s="900"/>
      <c r="V324" s="900"/>
      <c r="W324" s="900"/>
      <c r="X324" s="900"/>
      <c r="Y324" s="900"/>
      <c r="Z324" s="900"/>
      <c r="AA324" s="900"/>
      <c r="AB324" s="900"/>
      <c r="AC324" s="900"/>
      <c r="AD324" s="900"/>
      <c r="AE324" s="900"/>
      <c r="AF324" s="900"/>
      <c r="AG324" s="900"/>
      <c r="AH324" s="900"/>
      <c r="AI324" s="900"/>
      <c r="AJ324" s="900"/>
      <c r="AK324" s="900"/>
      <c r="AL324" s="900"/>
      <c r="AM324" s="900"/>
      <c r="AN324" s="900"/>
      <c r="AO324" s="900"/>
      <c r="AP324" s="900"/>
      <c r="AQ324" s="900"/>
      <c r="AR324" s="900"/>
      <c r="AS324" s="900"/>
      <c r="AT324" s="900"/>
      <c r="AU324" s="900"/>
      <c r="AV324" s="900"/>
      <c r="AW324" s="900"/>
      <c r="AX324" s="900"/>
    </row>
    <row r="325" spans="1:59" ht="12.6" customHeight="1" x14ac:dyDescent="0.25">
      <c r="A325" s="592" t="s">
        <v>1466</v>
      </c>
      <c r="G325" s="601"/>
      <c r="H325" s="900"/>
      <c r="I325" s="900"/>
      <c r="J325" s="900"/>
      <c r="K325" s="900"/>
      <c r="L325" s="900"/>
      <c r="M325" s="900"/>
      <c r="N325" s="900"/>
      <c r="O325" s="900"/>
      <c r="P325" s="900"/>
      <c r="Q325" s="900"/>
      <c r="R325" s="900"/>
      <c r="S325" s="900"/>
      <c r="T325" s="900"/>
      <c r="U325" s="900"/>
      <c r="V325" s="900"/>
      <c r="W325" s="900"/>
      <c r="X325" s="900"/>
      <c r="Y325" s="900"/>
      <c r="Z325" s="900"/>
      <c r="AA325" s="900"/>
      <c r="AB325" s="900"/>
      <c r="AC325" s="900"/>
      <c r="AD325" s="900"/>
      <c r="AE325" s="900"/>
      <c r="AF325" s="900"/>
      <c r="AG325" s="900"/>
      <c r="AH325" s="900"/>
      <c r="AI325" s="900"/>
      <c r="AJ325" s="900"/>
      <c r="AK325" s="900"/>
      <c r="AL325" s="900"/>
      <c r="AM325" s="900"/>
      <c r="AN325" s="900"/>
      <c r="AO325" s="900"/>
      <c r="AP325" s="900"/>
      <c r="AQ325" s="900"/>
      <c r="AR325" s="900"/>
      <c r="AS325" s="900"/>
      <c r="AT325" s="900"/>
      <c r="AU325" s="900"/>
      <c r="AV325" s="900"/>
      <c r="AW325" s="900"/>
      <c r="AX325" s="900"/>
    </row>
    <row r="326" spans="1:59" ht="12.6" customHeight="1" x14ac:dyDescent="0.25">
      <c r="A326" s="592" t="s">
        <v>1467</v>
      </c>
      <c r="G326" s="601"/>
      <c r="H326" s="900"/>
      <c r="I326" s="900"/>
      <c r="J326" s="900"/>
      <c r="K326" s="900"/>
      <c r="L326" s="900"/>
      <c r="M326" s="900"/>
      <c r="N326" s="900"/>
      <c r="O326" s="900"/>
      <c r="P326" s="900"/>
      <c r="Q326" s="900"/>
      <c r="R326" s="900"/>
      <c r="S326" s="900"/>
      <c r="T326" s="900"/>
      <c r="U326" s="900"/>
      <c r="V326" s="900"/>
      <c r="W326" s="900"/>
      <c r="X326" s="900"/>
      <c r="Y326" s="900"/>
      <c r="Z326" s="900"/>
      <c r="AA326" s="900"/>
      <c r="AB326" s="900"/>
      <c r="AC326" s="900"/>
      <c r="AD326" s="900"/>
      <c r="AE326" s="900"/>
      <c r="AF326" s="900"/>
      <c r="AG326" s="900"/>
      <c r="AH326" s="900"/>
      <c r="AI326" s="900"/>
      <c r="AJ326" s="900"/>
      <c r="AK326" s="900"/>
      <c r="AL326" s="900"/>
      <c r="AM326" s="900"/>
      <c r="AN326" s="900"/>
      <c r="AO326" s="900"/>
      <c r="AP326" s="900"/>
      <c r="AQ326" s="900"/>
      <c r="AR326" s="900"/>
      <c r="AS326" s="900"/>
      <c r="AT326" s="900"/>
      <c r="AU326" s="900"/>
      <c r="AV326" s="900"/>
      <c r="AW326" s="900"/>
      <c r="AX326" s="900"/>
    </row>
    <row r="327" spans="1:59" ht="12.6" customHeight="1" x14ac:dyDescent="0.25">
      <c r="A327" s="602" t="s">
        <v>1419</v>
      </c>
      <c r="G327" s="601"/>
      <c r="H327" s="900">
        <f>SUM('HL KNIHA VYPOC'!$E$26)</f>
        <v>0</v>
      </c>
      <c r="I327" s="900"/>
      <c r="J327" s="900"/>
      <c r="K327" s="900"/>
      <c r="L327" s="900"/>
      <c r="M327" s="900">
        <f>SUM('HL KNIHA VYPOC'!$E$16)</f>
        <v>0</v>
      </c>
      <c r="N327" s="900"/>
      <c r="O327" s="900"/>
      <c r="P327" s="900"/>
      <c r="Q327" s="900"/>
      <c r="R327" s="900">
        <f>SUM('HL KNIHA VYPOC'!$E$17)</f>
        <v>31633.33</v>
      </c>
      <c r="S327" s="900"/>
      <c r="T327" s="900"/>
      <c r="U327" s="900"/>
      <c r="V327" s="900"/>
      <c r="W327" s="900">
        <f>SUM('HL KNIHA VYPOC'!$E$20)</f>
        <v>0</v>
      </c>
      <c r="X327" s="900"/>
      <c r="Y327" s="900"/>
      <c r="Z327" s="900"/>
      <c r="AA327" s="900"/>
      <c r="AB327" s="900">
        <f>SUM('HL KNIHA VYPOC'!$E$21)</f>
        <v>0</v>
      </c>
      <c r="AC327" s="900"/>
      <c r="AD327" s="900"/>
      <c r="AE327" s="900"/>
      <c r="AF327" s="900"/>
      <c r="AG327" s="900">
        <f>SUM('HL KNIHA VYPOC'!$E$22+'HL KNIHA VYPOC'!$E$23+'HL KNIHA VYPOC'!E27)</f>
        <v>0</v>
      </c>
      <c r="AH327" s="900"/>
      <c r="AI327" s="900"/>
      <c r="AJ327" s="900"/>
      <c r="AK327" s="900">
        <f>SUM('HL KNIHA VYPOC'!$E$32)</f>
        <v>31633.33</v>
      </c>
      <c r="AL327" s="900"/>
      <c r="AM327" s="900"/>
      <c r="AN327" s="900"/>
      <c r="AO327" s="900">
        <f>SUM('HL KNIHA VYPOC'!$E$38)</f>
        <v>0</v>
      </c>
      <c r="AP327" s="900"/>
      <c r="AQ327" s="900"/>
      <c r="AR327" s="900"/>
      <c r="AS327" s="900"/>
      <c r="AT327" s="900">
        <f>SUM(H327:AS327)</f>
        <v>63266.66</v>
      </c>
      <c r="AU327" s="900"/>
      <c r="AV327" s="900"/>
      <c r="AW327" s="900"/>
      <c r="AX327" s="900"/>
    </row>
    <row r="328" spans="1:59" ht="12.6" customHeight="1" x14ac:dyDescent="0.25">
      <c r="A328" s="602" t="s">
        <v>1420</v>
      </c>
      <c r="G328" s="601"/>
      <c r="H328" s="900">
        <f>SUM('HL KNIHA VYPOC'!$F$26)</f>
        <v>0</v>
      </c>
      <c r="I328" s="900"/>
      <c r="J328" s="900"/>
      <c r="K328" s="900"/>
      <c r="L328" s="900"/>
      <c r="M328" s="900">
        <f>SUM('HL KNIHA VYPOC'!$F$16)</f>
        <v>0</v>
      </c>
      <c r="N328" s="900"/>
      <c r="O328" s="900"/>
      <c r="P328" s="900"/>
      <c r="Q328" s="900"/>
      <c r="R328" s="900">
        <f>SUM('HL KNIHA VYPOC'!$F$17)</f>
        <v>0</v>
      </c>
      <c r="S328" s="900"/>
      <c r="T328" s="900"/>
      <c r="U328" s="900"/>
      <c r="V328" s="900"/>
      <c r="W328" s="900">
        <f>SUM('HL KNIHA VYPOC'!$F$20)</f>
        <v>0</v>
      </c>
      <c r="X328" s="900"/>
      <c r="Y328" s="900"/>
      <c r="Z328" s="900"/>
      <c r="AA328" s="900"/>
      <c r="AB328" s="900">
        <f>SUM('HL KNIHA VYPOC'!$F$21)</f>
        <v>0</v>
      </c>
      <c r="AC328" s="900"/>
      <c r="AD328" s="900"/>
      <c r="AE328" s="900"/>
      <c r="AF328" s="900"/>
      <c r="AG328" s="900">
        <f>SUM('HL KNIHA VYPOC'!$F$22+'HL KNIHA VYPOC'!$F$23+'HL KNIHA VYPOC'!F27)</f>
        <v>0</v>
      </c>
      <c r="AH328" s="900"/>
      <c r="AI328" s="900"/>
      <c r="AJ328" s="900"/>
      <c r="AK328" s="900"/>
      <c r="AL328" s="900"/>
      <c r="AM328" s="900"/>
      <c r="AN328" s="900"/>
      <c r="AO328" s="900">
        <f>SUM('HL KNIHA VYPOC'!$F$38)</f>
        <v>0</v>
      </c>
      <c r="AP328" s="900"/>
      <c r="AQ328" s="900"/>
      <c r="AR328" s="900"/>
      <c r="AS328" s="900"/>
      <c r="AT328" s="900">
        <f>SUM(H328:AS328)</f>
        <v>0</v>
      </c>
      <c r="AU328" s="900"/>
      <c r="AV328" s="900"/>
      <c r="AW328" s="900"/>
      <c r="AX328" s="900"/>
    </row>
    <row r="329" spans="1:59" ht="12.6" customHeight="1" x14ac:dyDescent="0.25">
      <c r="A329" s="602" t="s">
        <v>1421</v>
      </c>
      <c r="G329" s="601"/>
      <c r="H329" s="900"/>
      <c r="I329" s="900"/>
      <c r="J329" s="900"/>
      <c r="K329" s="900"/>
      <c r="L329" s="900"/>
      <c r="M329" s="900"/>
      <c r="N329" s="900"/>
      <c r="O329" s="900"/>
      <c r="P329" s="900"/>
      <c r="Q329" s="900"/>
      <c r="R329" s="900"/>
      <c r="S329" s="900"/>
      <c r="T329" s="900"/>
      <c r="U329" s="900"/>
      <c r="V329" s="900"/>
      <c r="W329" s="900"/>
      <c r="X329" s="900"/>
      <c r="Y329" s="900"/>
      <c r="Z329" s="900"/>
      <c r="AA329" s="900"/>
      <c r="AB329" s="900"/>
      <c r="AC329" s="900"/>
      <c r="AD329" s="900"/>
      <c r="AE329" s="900"/>
      <c r="AF329" s="900"/>
      <c r="AG329" s="900"/>
      <c r="AH329" s="900"/>
      <c r="AI329" s="900"/>
      <c r="AJ329" s="900"/>
      <c r="AK329" s="900">
        <f>SUM('HL KNIHA VYPOC'!$F$32)</f>
        <v>31633.33</v>
      </c>
      <c r="AL329" s="900"/>
      <c r="AM329" s="900"/>
      <c r="AN329" s="900"/>
      <c r="AO329" s="900"/>
      <c r="AP329" s="900"/>
      <c r="AQ329" s="900"/>
      <c r="AR329" s="900"/>
      <c r="AS329" s="900"/>
      <c r="AT329" s="900">
        <f>SUM(H329:AS329)</f>
        <v>31633.33</v>
      </c>
      <c r="AU329" s="900"/>
      <c r="AV329" s="900"/>
      <c r="AW329" s="900"/>
      <c r="AX329" s="900"/>
    </row>
    <row r="330" spans="1:59" ht="12.6" customHeight="1" x14ac:dyDescent="0.25">
      <c r="A330" s="592" t="s">
        <v>1422</v>
      </c>
      <c r="G330" s="601"/>
      <c r="H330" s="900">
        <f>SUM(H323+H327-H328+H329)</f>
        <v>0</v>
      </c>
      <c r="I330" s="900"/>
      <c r="J330" s="900"/>
      <c r="K330" s="900"/>
      <c r="L330" s="900"/>
      <c r="M330" s="900">
        <f>SUM(M323+M327-M328+M329)</f>
        <v>0</v>
      </c>
      <c r="N330" s="900"/>
      <c r="O330" s="900"/>
      <c r="P330" s="900"/>
      <c r="Q330" s="900"/>
      <c r="R330" s="900">
        <f>SUM(R323+R327-R328+R329)</f>
        <v>31633.33</v>
      </c>
      <c r="S330" s="900"/>
      <c r="T330" s="900"/>
      <c r="U330" s="900"/>
      <c r="V330" s="900"/>
      <c r="W330" s="900">
        <f>SUM(W323+W327-W328+W329)</f>
        <v>0</v>
      </c>
      <c r="X330" s="900"/>
      <c r="Y330" s="900"/>
      <c r="Z330" s="900"/>
      <c r="AA330" s="900"/>
      <c r="AB330" s="900">
        <f>SUM(AB323+AB327-AB328+AB329)</f>
        <v>0</v>
      </c>
      <c r="AC330" s="900"/>
      <c r="AD330" s="900"/>
      <c r="AE330" s="900"/>
      <c r="AF330" s="900"/>
      <c r="AG330" s="900">
        <f>SUM(AG323+AG327-AG328+AG329)</f>
        <v>0</v>
      </c>
      <c r="AH330" s="900"/>
      <c r="AI330" s="900"/>
      <c r="AJ330" s="900"/>
      <c r="AK330" s="900">
        <f>SUM(AK323+AK327-AK328+AK329)</f>
        <v>63266.66</v>
      </c>
      <c r="AL330" s="900"/>
      <c r="AM330" s="900"/>
      <c r="AN330" s="900"/>
      <c r="AO330" s="900">
        <f>SUM(AO323+AO327-AO328+AO329)</f>
        <v>0</v>
      </c>
      <c r="AP330" s="900"/>
      <c r="AQ330" s="900"/>
      <c r="AR330" s="900"/>
      <c r="AS330" s="900"/>
      <c r="AT330" s="900">
        <f>SUM(H330:AS332)</f>
        <v>94899.99</v>
      </c>
      <c r="AU330" s="900"/>
      <c r="AV330" s="900"/>
      <c r="AW330" s="900"/>
      <c r="AX330" s="900"/>
    </row>
    <row r="331" spans="1:59" ht="12.6" customHeight="1" x14ac:dyDescent="0.25">
      <c r="A331" s="592" t="s">
        <v>1466</v>
      </c>
      <c r="G331" s="601"/>
      <c r="H331" s="900"/>
      <c r="I331" s="900"/>
      <c r="J331" s="900"/>
      <c r="K331" s="900"/>
      <c r="L331" s="900"/>
      <c r="M331" s="900"/>
      <c r="N331" s="900"/>
      <c r="O331" s="900"/>
      <c r="P331" s="900"/>
      <c r="Q331" s="900"/>
      <c r="R331" s="900"/>
      <c r="S331" s="900"/>
      <c r="T331" s="900"/>
      <c r="U331" s="900"/>
      <c r="V331" s="900"/>
      <c r="W331" s="900"/>
      <c r="X331" s="900"/>
      <c r="Y331" s="900"/>
      <c r="Z331" s="900"/>
      <c r="AA331" s="900"/>
      <c r="AB331" s="900"/>
      <c r="AC331" s="900"/>
      <c r="AD331" s="900"/>
      <c r="AE331" s="900"/>
      <c r="AF331" s="900"/>
      <c r="AG331" s="900"/>
      <c r="AH331" s="900"/>
      <c r="AI331" s="900"/>
      <c r="AJ331" s="900"/>
      <c r="AK331" s="900"/>
      <c r="AL331" s="900"/>
      <c r="AM331" s="900"/>
      <c r="AN331" s="900"/>
      <c r="AO331" s="900"/>
      <c r="AP331" s="900"/>
      <c r="AQ331" s="900"/>
      <c r="AR331" s="900"/>
      <c r="AS331" s="900"/>
      <c r="AT331" s="900"/>
      <c r="AU331" s="900"/>
      <c r="AV331" s="900"/>
      <c r="AW331" s="900"/>
      <c r="AX331" s="900"/>
    </row>
    <row r="332" spans="1:59" ht="12.6" customHeight="1" x14ac:dyDescent="0.25">
      <c r="A332" s="593" t="s">
        <v>1467</v>
      </c>
      <c r="B332" s="603"/>
      <c r="C332" s="603"/>
      <c r="D332" s="603"/>
      <c r="E332" s="603"/>
      <c r="F332" s="603"/>
      <c r="G332" s="604"/>
      <c r="H332" s="900"/>
      <c r="I332" s="900"/>
      <c r="J332" s="900"/>
      <c r="K332" s="900"/>
      <c r="L332" s="900"/>
      <c r="M332" s="900"/>
      <c r="N332" s="900"/>
      <c r="O332" s="900"/>
      <c r="P332" s="900"/>
      <c r="Q332" s="900"/>
      <c r="R332" s="900"/>
      <c r="S332" s="900"/>
      <c r="T332" s="900"/>
      <c r="U332" s="900"/>
      <c r="V332" s="900"/>
      <c r="W332" s="900"/>
      <c r="X332" s="900"/>
      <c r="Y332" s="900"/>
      <c r="Z332" s="900"/>
      <c r="AA332" s="900"/>
      <c r="AB332" s="900"/>
      <c r="AC332" s="900"/>
      <c r="AD332" s="900"/>
      <c r="AE332" s="900"/>
      <c r="AF332" s="900"/>
      <c r="AG332" s="900"/>
      <c r="AH332" s="900"/>
      <c r="AI332" s="900"/>
      <c r="AJ332" s="900"/>
      <c r="AK332" s="900"/>
      <c r="AL332" s="900"/>
      <c r="AM332" s="900"/>
      <c r="AN332" s="900"/>
      <c r="AO332" s="900"/>
      <c r="AP332" s="900"/>
      <c r="AQ332" s="900"/>
      <c r="AR332" s="900"/>
      <c r="AS332" s="900"/>
      <c r="AT332" s="900"/>
      <c r="AU332" s="900"/>
      <c r="AV332" s="900"/>
      <c r="AW332" s="900"/>
      <c r="AX332" s="900"/>
      <c r="BG332" s="704"/>
    </row>
    <row r="333" spans="1:59" ht="12.6" customHeight="1" x14ac:dyDescent="0.25">
      <c r="A333" s="597" t="s">
        <v>1423</v>
      </c>
      <c r="B333" s="598"/>
      <c r="C333" s="598"/>
      <c r="D333" s="598"/>
      <c r="E333" s="598"/>
      <c r="F333" s="598"/>
      <c r="G333" s="598"/>
      <c r="H333" s="606"/>
      <c r="I333" s="606"/>
      <c r="J333" s="606"/>
      <c r="K333" s="606"/>
      <c r="L333" s="606"/>
      <c r="M333" s="606"/>
      <c r="N333" s="606"/>
      <c r="O333" s="606"/>
      <c r="P333" s="606"/>
      <c r="Q333" s="606"/>
      <c r="R333" s="606"/>
      <c r="S333" s="606"/>
      <c r="T333" s="606"/>
      <c r="U333" s="606"/>
      <c r="V333" s="606"/>
      <c r="W333" s="606"/>
      <c r="X333" s="606"/>
      <c r="Y333" s="606"/>
      <c r="Z333" s="606"/>
      <c r="AA333" s="606"/>
      <c r="AB333" s="606"/>
      <c r="AC333" s="606"/>
      <c r="AD333" s="606"/>
      <c r="AE333" s="606"/>
      <c r="AF333" s="606"/>
      <c r="AG333" s="606"/>
      <c r="AH333" s="606"/>
      <c r="AI333" s="606"/>
      <c r="AJ333" s="606"/>
      <c r="AK333" s="606"/>
      <c r="AL333" s="606"/>
      <c r="AM333" s="606"/>
      <c r="AN333" s="606"/>
      <c r="AO333" s="606"/>
      <c r="AP333" s="606"/>
      <c r="AQ333" s="606"/>
      <c r="AR333" s="606"/>
      <c r="AS333" s="607"/>
      <c r="AT333" s="606"/>
      <c r="AU333" s="606"/>
      <c r="AV333" s="606"/>
      <c r="AW333" s="606"/>
      <c r="AX333" s="608"/>
    </row>
    <row r="334" spans="1:59" ht="12.6" customHeight="1" x14ac:dyDescent="0.25">
      <c r="A334" s="590" t="s">
        <v>1464</v>
      </c>
      <c r="B334" s="599"/>
      <c r="C334" s="599"/>
      <c r="D334" s="599"/>
      <c r="E334" s="599"/>
      <c r="F334" s="599"/>
      <c r="G334" s="600"/>
      <c r="H334" s="900"/>
      <c r="I334" s="900"/>
      <c r="J334" s="900"/>
      <c r="K334" s="900"/>
      <c r="L334" s="900"/>
      <c r="M334" s="900">
        <f>SUM('HL KNIHA VYPOC'!$D$61)*-1</f>
        <v>0</v>
      </c>
      <c r="N334" s="900"/>
      <c r="O334" s="900"/>
      <c r="P334" s="900"/>
      <c r="Q334" s="900"/>
      <c r="R334" s="900">
        <f>SUM('HL KNIHA VYPOC'!$D$62)*-1</f>
        <v>0</v>
      </c>
      <c r="S334" s="900"/>
      <c r="T334" s="900"/>
      <c r="U334" s="900"/>
      <c r="V334" s="900"/>
      <c r="W334" s="900">
        <f>SUM('HL KNIHA VYPOC'!$D$65)*-1</f>
        <v>0</v>
      </c>
      <c r="X334" s="900"/>
      <c r="Y334" s="900"/>
      <c r="Z334" s="900"/>
      <c r="AA334" s="900"/>
      <c r="AB334" s="900">
        <f>SUM('HL KNIHA VYPOC'!$D$66)*-1</f>
        <v>0</v>
      </c>
      <c r="AC334" s="900"/>
      <c r="AD334" s="900"/>
      <c r="AE334" s="900"/>
      <c r="AF334" s="900"/>
      <c r="AG334" s="900">
        <f>SUM('HL KNIHA VYPOC'!$D$68)*-1+'HL KNIHA VYPOC'!$D$67</f>
        <v>0</v>
      </c>
      <c r="AH334" s="900"/>
      <c r="AI334" s="900"/>
      <c r="AJ334" s="900"/>
      <c r="AK334" s="900"/>
      <c r="AL334" s="900"/>
      <c r="AM334" s="900"/>
      <c r="AN334" s="900"/>
      <c r="AO334" s="900"/>
      <c r="AP334" s="900"/>
      <c r="AQ334" s="900"/>
      <c r="AR334" s="900"/>
      <c r="AS334" s="900"/>
      <c r="AT334" s="900">
        <f>SUM(H334:AS337)</f>
        <v>0</v>
      </c>
      <c r="AU334" s="900"/>
      <c r="AV334" s="900"/>
      <c r="AW334" s="900"/>
      <c r="AX334" s="900"/>
    </row>
    <row r="335" spans="1:59" ht="12.6" customHeight="1" x14ac:dyDescent="0.25">
      <c r="A335" s="592" t="s">
        <v>1465</v>
      </c>
      <c r="G335" s="601"/>
      <c r="H335" s="900"/>
      <c r="I335" s="900"/>
      <c r="J335" s="900"/>
      <c r="K335" s="900"/>
      <c r="L335" s="900"/>
      <c r="M335" s="900"/>
      <c r="N335" s="900"/>
      <c r="O335" s="900"/>
      <c r="P335" s="900"/>
      <c r="Q335" s="900"/>
      <c r="R335" s="900"/>
      <c r="S335" s="900"/>
      <c r="T335" s="900"/>
      <c r="U335" s="900"/>
      <c r="V335" s="900"/>
      <c r="W335" s="900"/>
      <c r="X335" s="900"/>
      <c r="Y335" s="900"/>
      <c r="Z335" s="900"/>
      <c r="AA335" s="900"/>
      <c r="AB335" s="900"/>
      <c r="AC335" s="900"/>
      <c r="AD335" s="900"/>
      <c r="AE335" s="900"/>
      <c r="AF335" s="900"/>
      <c r="AG335" s="900"/>
      <c r="AH335" s="900"/>
      <c r="AI335" s="900"/>
      <c r="AJ335" s="900"/>
      <c r="AK335" s="900"/>
      <c r="AL335" s="900"/>
      <c r="AM335" s="900"/>
      <c r="AN335" s="900"/>
      <c r="AO335" s="900"/>
      <c r="AP335" s="900"/>
      <c r="AQ335" s="900"/>
      <c r="AR335" s="900"/>
      <c r="AS335" s="900"/>
      <c r="AT335" s="900"/>
      <c r="AU335" s="900"/>
      <c r="AV335" s="900"/>
      <c r="AW335" s="900"/>
      <c r="AX335" s="900"/>
    </row>
    <row r="336" spans="1:59" ht="12.6" customHeight="1" x14ac:dyDescent="0.25">
      <c r="A336" s="592" t="s">
        <v>1466</v>
      </c>
      <c r="G336" s="601"/>
      <c r="H336" s="900"/>
      <c r="I336" s="900"/>
      <c r="J336" s="900"/>
      <c r="K336" s="900"/>
      <c r="L336" s="900"/>
      <c r="M336" s="900"/>
      <c r="N336" s="900"/>
      <c r="O336" s="900"/>
      <c r="P336" s="900"/>
      <c r="Q336" s="900"/>
      <c r="R336" s="900"/>
      <c r="S336" s="900"/>
      <c r="T336" s="900"/>
      <c r="U336" s="900"/>
      <c r="V336" s="900"/>
      <c r="W336" s="900"/>
      <c r="X336" s="900"/>
      <c r="Y336" s="900"/>
      <c r="Z336" s="900"/>
      <c r="AA336" s="900"/>
      <c r="AB336" s="900"/>
      <c r="AC336" s="900"/>
      <c r="AD336" s="900"/>
      <c r="AE336" s="900"/>
      <c r="AF336" s="900"/>
      <c r="AG336" s="900"/>
      <c r="AH336" s="900"/>
      <c r="AI336" s="900"/>
      <c r="AJ336" s="900"/>
      <c r="AK336" s="900"/>
      <c r="AL336" s="900"/>
      <c r="AM336" s="900"/>
      <c r="AN336" s="900"/>
      <c r="AO336" s="900"/>
      <c r="AP336" s="900"/>
      <c r="AQ336" s="900"/>
      <c r="AR336" s="900"/>
      <c r="AS336" s="900"/>
      <c r="AT336" s="900"/>
      <c r="AU336" s="900"/>
      <c r="AV336" s="900"/>
      <c r="AW336" s="900"/>
      <c r="AX336" s="900"/>
    </row>
    <row r="337" spans="1:50" ht="12.6" customHeight="1" x14ac:dyDescent="0.25">
      <c r="A337" s="592" t="s">
        <v>1467</v>
      </c>
      <c r="G337" s="601"/>
      <c r="H337" s="900"/>
      <c r="I337" s="900"/>
      <c r="J337" s="900"/>
      <c r="K337" s="900"/>
      <c r="L337" s="900"/>
      <c r="M337" s="900"/>
      <c r="N337" s="900"/>
      <c r="O337" s="900"/>
      <c r="P337" s="900"/>
      <c r="Q337" s="900"/>
      <c r="R337" s="900"/>
      <c r="S337" s="900"/>
      <c r="T337" s="900"/>
      <c r="U337" s="900"/>
      <c r="V337" s="900"/>
      <c r="W337" s="900"/>
      <c r="X337" s="900"/>
      <c r="Y337" s="900"/>
      <c r="Z337" s="900"/>
      <c r="AA337" s="900"/>
      <c r="AB337" s="900"/>
      <c r="AC337" s="900"/>
      <c r="AD337" s="900"/>
      <c r="AE337" s="900"/>
      <c r="AF337" s="900"/>
      <c r="AG337" s="900"/>
      <c r="AH337" s="900"/>
      <c r="AI337" s="900"/>
      <c r="AJ337" s="900"/>
      <c r="AK337" s="900"/>
      <c r="AL337" s="900"/>
      <c r="AM337" s="900"/>
      <c r="AN337" s="900"/>
      <c r="AO337" s="900"/>
      <c r="AP337" s="900"/>
      <c r="AQ337" s="900"/>
      <c r="AR337" s="900"/>
      <c r="AS337" s="900"/>
      <c r="AT337" s="900"/>
      <c r="AU337" s="900"/>
      <c r="AV337" s="900"/>
      <c r="AW337" s="900"/>
      <c r="AX337" s="900"/>
    </row>
    <row r="338" spans="1:50" ht="12.6" customHeight="1" x14ac:dyDescent="0.25">
      <c r="A338" s="602" t="s">
        <v>1419</v>
      </c>
      <c r="G338" s="601"/>
      <c r="H338" s="900"/>
      <c r="I338" s="900"/>
      <c r="J338" s="900"/>
      <c r="K338" s="900"/>
      <c r="L338" s="900"/>
      <c r="M338" s="900">
        <f>SUM('HL KNIHA VYPOC'!$F$61)</f>
        <v>0</v>
      </c>
      <c r="N338" s="900"/>
      <c r="O338" s="900"/>
      <c r="P338" s="900"/>
      <c r="Q338" s="900"/>
      <c r="R338" s="900">
        <f>SUM('HL KNIHA VYPOC'!$F$62)</f>
        <v>5931.25</v>
      </c>
      <c r="S338" s="900"/>
      <c r="T338" s="900"/>
      <c r="U338" s="900"/>
      <c r="V338" s="900"/>
      <c r="W338" s="900">
        <f>SUM('HL KNIHA VYPOC'!$F$65)</f>
        <v>0</v>
      </c>
      <c r="X338" s="900"/>
      <c r="Y338" s="900"/>
      <c r="Z338" s="900"/>
      <c r="AA338" s="900"/>
      <c r="AB338" s="900">
        <f>SUM('HL KNIHA VYPOC'!$F$66)</f>
        <v>0</v>
      </c>
      <c r="AC338" s="900"/>
      <c r="AD338" s="900"/>
      <c r="AE338" s="900"/>
      <c r="AF338" s="900"/>
      <c r="AG338" s="900">
        <f>SUM('HL KNIHA VYPOC'!$F$68+'HL KNIHA VYPOC'!$F$67)</f>
        <v>0</v>
      </c>
      <c r="AH338" s="900"/>
      <c r="AI338" s="900"/>
      <c r="AJ338" s="900"/>
      <c r="AK338" s="900"/>
      <c r="AL338" s="900"/>
      <c r="AM338" s="900"/>
      <c r="AN338" s="900"/>
      <c r="AO338" s="900"/>
      <c r="AP338" s="900"/>
      <c r="AQ338" s="900"/>
      <c r="AR338" s="900"/>
      <c r="AS338" s="900"/>
      <c r="AT338" s="900">
        <f>SUM(H338:AS338)</f>
        <v>5931.25</v>
      </c>
      <c r="AU338" s="900"/>
      <c r="AV338" s="900"/>
      <c r="AW338" s="900"/>
      <c r="AX338" s="900"/>
    </row>
    <row r="339" spans="1:50" ht="12.6" customHeight="1" x14ac:dyDescent="0.25">
      <c r="A339" s="602" t="s">
        <v>1420</v>
      </c>
      <c r="G339" s="601"/>
      <c r="H339" s="900"/>
      <c r="I339" s="900"/>
      <c r="J339" s="900"/>
      <c r="K339" s="900"/>
      <c r="L339" s="900"/>
      <c r="M339" s="900">
        <f>SUM('HL KNIHA VYPOC'!$E$61)</f>
        <v>0</v>
      </c>
      <c r="N339" s="900"/>
      <c r="O339" s="900"/>
      <c r="P339" s="900"/>
      <c r="Q339" s="900"/>
      <c r="R339" s="900">
        <f>SUM('HL KNIHA VYPOC'!$E$62)</f>
        <v>0</v>
      </c>
      <c r="S339" s="900"/>
      <c r="T339" s="900"/>
      <c r="U339" s="900"/>
      <c r="V339" s="900"/>
      <c r="W339" s="900">
        <f>SUM('HL KNIHA VYPOC'!$E$65)</f>
        <v>0</v>
      </c>
      <c r="X339" s="900"/>
      <c r="Y339" s="900"/>
      <c r="Z339" s="900"/>
      <c r="AA339" s="900"/>
      <c r="AB339" s="900">
        <f>SUM('HL KNIHA VYPOC'!$E$66)</f>
        <v>0</v>
      </c>
      <c r="AC339" s="900"/>
      <c r="AD339" s="900"/>
      <c r="AE339" s="900"/>
      <c r="AF339" s="900"/>
      <c r="AG339" s="900">
        <f>SUM('HL KNIHA VYPOC'!$E$68)+'HL KNIHA VYPOC'!$E$67</f>
        <v>0</v>
      </c>
      <c r="AH339" s="900"/>
      <c r="AI339" s="900"/>
      <c r="AJ339" s="900"/>
      <c r="AK339" s="900"/>
      <c r="AL339" s="900"/>
      <c r="AM339" s="900"/>
      <c r="AN339" s="900"/>
      <c r="AO339" s="900"/>
      <c r="AP339" s="900"/>
      <c r="AQ339" s="900"/>
      <c r="AR339" s="900"/>
      <c r="AS339" s="900"/>
      <c r="AT339" s="900">
        <f>SUM(H339:AS339)</f>
        <v>0</v>
      </c>
      <c r="AU339" s="900"/>
      <c r="AV339" s="900"/>
      <c r="AW339" s="900"/>
      <c r="AX339" s="900"/>
    </row>
    <row r="340" spans="1:50" ht="12.6" customHeight="1" x14ac:dyDescent="0.25">
      <c r="A340" s="602" t="s">
        <v>1421</v>
      </c>
      <c r="G340" s="601"/>
      <c r="H340" s="900"/>
      <c r="I340" s="900"/>
      <c r="J340" s="900"/>
      <c r="K340" s="900"/>
      <c r="L340" s="900"/>
      <c r="M340" s="900"/>
      <c r="N340" s="900"/>
      <c r="O340" s="900"/>
      <c r="P340" s="900"/>
      <c r="Q340" s="900"/>
      <c r="R340" s="900"/>
      <c r="S340" s="900"/>
      <c r="T340" s="900"/>
      <c r="U340" s="900"/>
      <c r="V340" s="900"/>
      <c r="W340" s="900"/>
      <c r="X340" s="900"/>
      <c r="Y340" s="900"/>
      <c r="Z340" s="900"/>
      <c r="AA340" s="900"/>
      <c r="AB340" s="900"/>
      <c r="AC340" s="900"/>
      <c r="AD340" s="900"/>
      <c r="AE340" s="900"/>
      <c r="AF340" s="900"/>
      <c r="AG340" s="900"/>
      <c r="AH340" s="900"/>
      <c r="AI340" s="900"/>
      <c r="AJ340" s="900"/>
      <c r="AK340" s="900"/>
      <c r="AL340" s="900"/>
      <c r="AM340" s="900"/>
      <c r="AN340" s="900"/>
      <c r="AO340" s="900"/>
      <c r="AP340" s="900"/>
      <c r="AQ340" s="900"/>
      <c r="AR340" s="900"/>
      <c r="AS340" s="900"/>
      <c r="AT340" s="900">
        <f>SUM(H340:AS340)</f>
        <v>0</v>
      </c>
      <c r="AU340" s="900"/>
      <c r="AV340" s="900"/>
      <c r="AW340" s="900"/>
      <c r="AX340" s="900"/>
    </row>
    <row r="341" spans="1:50" ht="12.6" customHeight="1" x14ac:dyDescent="0.25">
      <c r="A341" s="592" t="s">
        <v>1422</v>
      </c>
      <c r="G341" s="601"/>
      <c r="H341" s="900"/>
      <c r="I341" s="900"/>
      <c r="J341" s="900"/>
      <c r="K341" s="900"/>
      <c r="L341" s="900"/>
      <c r="M341" s="900">
        <f>SUM(M334+M338-M339+M340)</f>
        <v>0</v>
      </c>
      <c r="N341" s="900"/>
      <c r="O341" s="900"/>
      <c r="P341" s="900"/>
      <c r="Q341" s="900"/>
      <c r="R341" s="900">
        <f>SUM(R334+R338-R339+R340)</f>
        <v>5931.25</v>
      </c>
      <c r="S341" s="900"/>
      <c r="T341" s="900"/>
      <c r="U341" s="900"/>
      <c r="V341" s="900"/>
      <c r="W341" s="900">
        <f>SUM(W334+W338-W339+W340)</f>
        <v>0</v>
      </c>
      <c r="X341" s="900"/>
      <c r="Y341" s="900"/>
      <c r="Z341" s="900"/>
      <c r="AA341" s="900"/>
      <c r="AB341" s="900">
        <f>SUM(AB334+AB338-AB339+AB340)</f>
        <v>0</v>
      </c>
      <c r="AC341" s="900"/>
      <c r="AD341" s="900"/>
      <c r="AE341" s="900"/>
      <c r="AF341" s="900"/>
      <c r="AG341" s="900">
        <f>SUM(AG334+AG338-AG339+AG340)</f>
        <v>0</v>
      </c>
      <c r="AH341" s="900"/>
      <c r="AI341" s="900"/>
      <c r="AJ341" s="900"/>
      <c r="AK341" s="900"/>
      <c r="AL341" s="900"/>
      <c r="AM341" s="900"/>
      <c r="AN341" s="900"/>
      <c r="AO341" s="900"/>
      <c r="AP341" s="900"/>
      <c r="AQ341" s="900"/>
      <c r="AR341" s="900"/>
      <c r="AS341" s="900"/>
      <c r="AT341" s="900">
        <f>SUM(H341:AS343)</f>
        <v>5931.25</v>
      </c>
      <c r="AU341" s="900"/>
      <c r="AV341" s="900"/>
      <c r="AW341" s="900"/>
      <c r="AX341" s="900"/>
    </row>
    <row r="342" spans="1:50" ht="12.6" customHeight="1" x14ac:dyDescent="0.25">
      <c r="A342" s="592" t="s">
        <v>1466</v>
      </c>
      <c r="G342" s="601"/>
      <c r="H342" s="900"/>
      <c r="I342" s="900"/>
      <c r="J342" s="900"/>
      <c r="K342" s="900"/>
      <c r="L342" s="900"/>
      <c r="M342" s="900"/>
      <c r="N342" s="900"/>
      <c r="O342" s="900"/>
      <c r="P342" s="900"/>
      <c r="Q342" s="900"/>
      <c r="R342" s="900"/>
      <c r="S342" s="900"/>
      <c r="T342" s="900"/>
      <c r="U342" s="900"/>
      <c r="V342" s="900"/>
      <c r="W342" s="900"/>
      <c r="X342" s="900"/>
      <c r="Y342" s="900"/>
      <c r="Z342" s="900"/>
      <c r="AA342" s="900"/>
      <c r="AB342" s="900"/>
      <c r="AC342" s="900"/>
      <c r="AD342" s="900"/>
      <c r="AE342" s="900"/>
      <c r="AF342" s="900"/>
      <c r="AG342" s="900"/>
      <c r="AH342" s="900"/>
      <c r="AI342" s="900"/>
      <c r="AJ342" s="900"/>
      <c r="AK342" s="900"/>
      <c r="AL342" s="900"/>
      <c r="AM342" s="900"/>
      <c r="AN342" s="900"/>
      <c r="AO342" s="900"/>
      <c r="AP342" s="900"/>
      <c r="AQ342" s="900"/>
      <c r="AR342" s="900"/>
      <c r="AS342" s="900"/>
      <c r="AT342" s="900"/>
      <c r="AU342" s="900"/>
      <c r="AV342" s="900"/>
      <c r="AW342" s="900"/>
      <c r="AX342" s="900"/>
    </row>
    <row r="343" spans="1:50" ht="12.6" customHeight="1" x14ac:dyDescent="0.25">
      <c r="A343" s="593" t="s">
        <v>1467</v>
      </c>
      <c r="B343" s="603"/>
      <c r="C343" s="603"/>
      <c r="D343" s="603"/>
      <c r="E343" s="603"/>
      <c r="F343" s="603"/>
      <c r="G343" s="604"/>
      <c r="H343" s="900"/>
      <c r="I343" s="900"/>
      <c r="J343" s="900"/>
      <c r="K343" s="900"/>
      <c r="L343" s="900"/>
      <c r="M343" s="900"/>
      <c r="N343" s="900"/>
      <c r="O343" s="900"/>
      <c r="P343" s="900"/>
      <c r="Q343" s="900"/>
      <c r="R343" s="900"/>
      <c r="S343" s="900"/>
      <c r="T343" s="900"/>
      <c r="U343" s="900"/>
      <c r="V343" s="900"/>
      <c r="W343" s="900"/>
      <c r="X343" s="900"/>
      <c r="Y343" s="900"/>
      <c r="Z343" s="900"/>
      <c r="AA343" s="900"/>
      <c r="AB343" s="900"/>
      <c r="AC343" s="900"/>
      <c r="AD343" s="900"/>
      <c r="AE343" s="900"/>
      <c r="AF343" s="900"/>
      <c r="AG343" s="900"/>
      <c r="AH343" s="900"/>
      <c r="AI343" s="900"/>
      <c r="AJ343" s="900"/>
      <c r="AK343" s="900"/>
      <c r="AL343" s="900"/>
      <c r="AM343" s="900"/>
      <c r="AN343" s="900"/>
      <c r="AO343" s="900"/>
      <c r="AP343" s="900"/>
      <c r="AQ343" s="900"/>
      <c r="AR343" s="900"/>
      <c r="AS343" s="900"/>
      <c r="AT343" s="900"/>
      <c r="AU343" s="900"/>
      <c r="AV343" s="900"/>
      <c r="AW343" s="900"/>
      <c r="AX343" s="900"/>
    </row>
    <row r="344" spans="1:50" ht="12.6" customHeight="1" x14ac:dyDescent="0.25">
      <c r="A344" s="597" t="s">
        <v>1424</v>
      </c>
      <c r="B344" s="598"/>
      <c r="C344" s="598"/>
      <c r="D344" s="598"/>
      <c r="E344" s="598"/>
      <c r="F344" s="598"/>
      <c r="G344" s="598"/>
      <c r="H344" s="606"/>
      <c r="I344" s="606"/>
      <c r="J344" s="606"/>
      <c r="K344" s="606"/>
      <c r="L344" s="606"/>
      <c r="M344" s="606"/>
      <c r="N344" s="606"/>
      <c r="O344" s="606"/>
      <c r="P344" s="606"/>
      <c r="Q344" s="606"/>
      <c r="R344" s="606"/>
      <c r="S344" s="606"/>
      <c r="T344" s="606"/>
      <c r="U344" s="606"/>
      <c r="V344" s="606"/>
      <c r="W344" s="606"/>
      <c r="X344" s="606"/>
      <c r="Y344" s="606"/>
      <c r="Z344" s="606"/>
      <c r="AA344" s="606"/>
      <c r="AB344" s="606"/>
      <c r="AC344" s="606"/>
      <c r="AD344" s="606"/>
      <c r="AE344" s="606"/>
      <c r="AF344" s="606"/>
      <c r="AG344" s="606"/>
      <c r="AH344" s="606"/>
      <c r="AI344" s="606"/>
      <c r="AJ344" s="606"/>
      <c r="AK344" s="606"/>
      <c r="AL344" s="606"/>
      <c r="AM344" s="606"/>
      <c r="AN344" s="606"/>
      <c r="AO344" s="606"/>
      <c r="AP344" s="606"/>
      <c r="AQ344" s="606"/>
      <c r="AR344" s="606"/>
      <c r="AS344" s="606"/>
      <c r="AT344" s="606"/>
      <c r="AU344" s="606"/>
      <c r="AV344" s="606"/>
      <c r="AW344" s="606"/>
      <c r="AX344" s="608"/>
    </row>
    <row r="345" spans="1:50" ht="12.6" customHeight="1" x14ac:dyDescent="0.25">
      <c r="A345" s="590" t="s">
        <v>1464</v>
      </c>
      <c r="B345" s="599"/>
      <c r="C345" s="599"/>
      <c r="D345" s="599"/>
      <c r="E345" s="599"/>
      <c r="F345" s="599"/>
      <c r="G345" s="600"/>
      <c r="H345" s="900">
        <f>SUM(H352-H351+H350-H349)</f>
        <v>0</v>
      </c>
      <c r="I345" s="900"/>
      <c r="J345" s="900"/>
      <c r="K345" s="900"/>
      <c r="L345" s="900"/>
      <c r="M345" s="900">
        <f>SUM(M352-M351+M350-M349)</f>
        <v>0</v>
      </c>
      <c r="N345" s="900"/>
      <c r="O345" s="900"/>
      <c r="P345" s="900"/>
      <c r="Q345" s="900"/>
      <c r="R345" s="900">
        <f>SUM(R352-R351+R350-R349)</f>
        <v>0</v>
      </c>
      <c r="S345" s="900"/>
      <c r="T345" s="900"/>
      <c r="U345" s="900"/>
      <c r="V345" s="900"/>
      <c r="W345" s="900">
        <f>SUM(W352-W351+W350-W349)</f>
        <v>0</v>
      </c>
      <c r="X345" s="900"/>
      <c r="Y345" s="900"/>
      <c r="Z345" s="900"/>
      <c r="AA345" s="900"/>
      <c r="AB345" s="900">
        <f>SUM(AB352-AB351+AB350-AB349)</f>
        <v>0</v>
      </c>
      <c r="AC345" s="900"/>
      <c r="AD345" s="900"/>
      <c r="AE345" s="900"/>
      <c r="AF345" s="900"/>
      <c r="AG345" s="900">
        <f>SUM(AG352-AG351+AG350-AG349)</f>
        <v>0</v>
      </c>
      <c r="AH345" s="900"/>
      <c r="AI345" s="900"/>
      <c r="AJ345" s="900"/>
      <c r="AK345" s="900">
        <f>SUM(AK352-AK351+AK350-AK349)</f>
        <v>0</v>
      </c>
      <c r="AL345" s="900"/>
      <c r="AM345" s="900"/>
      <c r="AN345" s="900"/>
      <c r="AO345" s="900">
        <f>SUM(AO352-AO351+AO350-AO349)</f>
        <v>0</v>
      </c>
      <c r="AP345" s="900"/>
      <c r="AQ345" s="900"/>
      <c r="AR345" s="900"/>
      <c r="AS345" s="900"/>
      <c r="AT345" s="900">
        <f>SUM(H345:AS348)</f>
        <v>0</v>
      </c>
      <c r="AU345" s="900"/>
      <c r="AV345" s="900"/>
      <c r="AW345" s="900"/>
      <c r="AX345" s="900"/>
    </row>
    <row r="346" spans="1:50" ht="12.6" customHeight="1" x14ac:dyDescent="0.25">
      <c r="A346" s="592" t="s">
        <v>1465</v>
      </c>
      <c r="G346" s="601"/>
      <c r="H346" s="900"/>
      <c r="I346" s="900"/>
      <c r="J346" s="900"/>
      <c r="K346" s="900"/>
      <c r="L346" s="900"/>
      <c r="M346" s="900"/>
      <c r="N346" s="900"/>
      <c r="O346" s="900"/>
      <c r="P346" s="900"/>
      <c r="Q346" s="900"/>
      <c r="R346" s="900"/>
      <c r="S346" s="900"/>
      <c r="T346" s="900"/>
      <c r="U346" s="900"/>
      <c r="V346" s="900"/>
      <c r="W346" s="900"/>
      <c r="X346" s="900"/>
      <c r="Y346" s="900"/>
      <c r="Z346" s="900"/>
      <c r="AA346" s="900"/>
      <c r="AB346" s="900"/>
      <c r="AC346" s="900"/>
      <c r="AD346" s="900"/>
      <c r="AE346" s="900"/>
      <c r="AF346" s="900"/>
      <c r="AG346" s="900"/>
      <c r="AH346" s="900"/>
      <c r="AI346" s="900"/>
      <c r="AJ346" s="900"/>
      <c r="AK346" s="900"/>
      <c r="AL346" s="900"/>
      <c r="AM346" s="900"/>
      <c r="AN346" s="900"/>
      <c r="AO346" s="900"/>
      <c r="AP346" s="900"/>
      <c r="AQ346" s="900"/>
      <c r="AR346" s="900"/>
      <c r="AS346" s="900"/>
      <c r="AT346" s="900"/>
      <c r="AU346" s="900"/>
      <c r="AV346" s="900"/>
      <c r="AW346" s="900"/>
      <c r="AX346" s="900"/>
    </row>
    <row r="347" spans="1:50" ht="12.6" customHeight="1" x14ac:dyDescent="0.25">
      <c r="A347" s="592" t="s">
        <v>1466</v>
      </c>
      <c r="G347" s="601"/>
      <c r="H347" s="900"/>
      <c r="I347" s="900"/>
      <c r="J347" s="900"/>
      <c r="K347" s="900"/>
      <c r="L347" s="900"/>
      <c r="M347" s="900"/>
      <c r="N347" s="900"/>
      <c r="O347" s="900"/>
      <c r="P347" s="900"/>
      <c r="Q347" s="900"/>
      <c r="R347" s="900"/>
      <c r="S347" s="900"/>
      <c r="T347" s="900"/>
      <c r="U347" s="900"/>
      <c r="V347" s="900"/>
      <c r="W347" s="900"/>
      <c r="X347" s="900"/>
      <c r="Y347" s="900"/>
      <c r="Z347" s="900"/>
      <c r="AA347" s="900"/>
      <c r="AB347" s="900"/>
      <c r="AC347" s="900"/>
      <c r="AD347" s="900"/>
      <c r="AE347" s="900"/>
      <c r="AF347" s="900"/>
      <c r="AG347" s="900"/>
      <c r="AH347" s="900"/>
      <c r="AI347" s="900"/>
      <c r="AJ347" s="900"/>
      <c r="AK347" s="900"/>
      <c r="AL347" s="900"/>
      <c r="AM347" s="900"/>
      <c r="AN347" s="900"/>
      <c r="AO347" s="900"/>
      <c r="AP347" s="900"/>
      <c r="AQ347" s="900"/>
      <c r="AR347" s="900"/>
      <c r="AS347" s="900"/>
      <c r="AT347" s="900"/>
      <c r="AU347" s="900"/>
      <c r="AV347" s="900"/>
      <c r="AW347" s="900"/>
      <c r="AX347" s="900"/>
    </row>
    <row r="348" spans="1:50" ht="12.6" customHeight="1" x14ac:dyDescent="0.25">
      <c r="A348" s="592" t="s">
        <v>1467</v>
      </c>
      <c r="G348" s="601"/>
      <c r="H348" s="900"/>
      <c r="I348" s="900"/>
      <c r="J348" s="900"/>
      <c r="K348" s="900"/>
      <c r="L348" s="900"/>
      <c r="M348" s="900"/>
      <c r="N348" s="900"/>
      <c r="O348" s="900"/>
      <c r="P348" s="900"/>
      <c r="Q348" s="900"/>
      <c r="R348" s="900"/>
      <c r="S348" s="900"/>
      <c r="T348" s="900"/>
      <c r="U348" s="900"/>
      <c r="V348" s="900"/>
      <c r="W348" s="900"/>
      <c r="X348" s="900"/>
      <c r="Y348" s="900"/>
      <c r="Z348" s="900"/>
      <c r="AA348" s="900"/>
      <c r="AB348" s="900"/>
      <c r="AC348" s="900"/>
      <c r="AD348" s="900"/>
      <c r="AE348" s="900"/>
      <c r="AF348" s="900"/>
      <c r="AG348" s="900"/>
      <c r="AH348" s="900"/>
      <c r="AI348" s="900"/>
      <c r="AJ348" s="900"/>
      <c r="AK348" s="900"/>
      <c r="AL348" s="900"/>
      <c r="AM348" s="900"/>
      <c r="AN348" s="900"/>
      <c r="AO348" s="900"/>
      <c r="AP348" s="900"/>
      <c r="AQ348" s="900"/>
      <c r="AR348" s="900"/>
      <c r="AS348" s="900"/>
      <c r="AT348" s="900"/>
      <c r="AU348" s="900"/>
      <c r="AV348" s="900"/>
      <c r="AW348" s="900"/>
      <c r="AX348" s="900"/>
    </row>
    <row r="349" spans="1:50" ht="12.6" customHeight="1" x14ac:dyDescent="0.25">
      <c r="A349" s="602" t="s">
        <v>1419</v>
      </c>
      <c r="G349" s="601"/>
      <c r="H349" s="900"/>
      <c r="I349" s="900"/>
      <c r="J349" s="900"/>
      <c r="K349" s="900"/>
      <c r="L349" s="900"/>
      <c r="M349" s="900"/>
      <c r="N349" s="900"/>
      <c r="O349" s="900"/>
      <c r="P349" s="900"/>
      <c r="Q349" s="900"/>
      <c r="R349" s="900"/>
      <c r="S349" s="900"/>
      <c r="T349" s="900"/>
      <c r="U349" s="900"/>
      <c r="V349" s="900"/>
      <c r="W349" s="900"/>
      <c r="X349" s="900"/>
      <c r="Y349" s="900"/>
      <c r="Z349" s="900"/>
      <c r="AA349" s="900"/>
      <c r="AB349" s="900"/>
      <c r="AC349" s="900"/>
      <c r="AD349" s="900"/>
      <c r="AE349" s="900"/>
      <c r="AF349" s="900"/>
      <c r="AG349" s="900"/>
      <c r="AH349" s="900"/>
      <c r="AI349" s="900"/>
      <c r="AJ349" s="900"/>
      <c r="AK349" s="900"/>
      <c r="AL349" s="900"/>
      <c r="AM349" s="900"/>
      <c r="AN349" s="900"/>
      <c r="AO349" s="900"/>
      <c r="AP349" s="900"/>
      <c r="AQ349" s="900"/>
      <c r="AR349" s="900"/>
      <c r="AS349" s="900"/>
      <c r="AT349" s="900">
        <f>SUM(H349:AS349)</f>
        <v>0</v>
      </c>
      <c r="AU349" s="900"/>
      <c r="AV349" s="900"/>
      <c r="AW349" s="900"/>
      <c r="AX349" s="900"/>
    </row>
    <row r="350" spans="1:50" ht="12.6" customHeight="1" x14ac:dyDescent="0.25">
      <c r="A350" s="602" t="s">
        <v>1420</v>
      </c>
      <c r="G350" s="601"/>
      <c r="H350" s="900"/>
      <c r="I350" s="900"/>
      <c r="J350" s="900"/>
      <c r="K350" s="900"/>
      <c r="L350" s="900"/>
      <c r="M350" s="900"/>
      <c r="N350" s="900"/>
      <c r="O350" s="900"/>
      <c r="P350" s="900"/>
      <c r="Q350" s="900"/>
      <c r="R350" s="900"/>
      <c r="S350" s="900"/>
      <c r="T350" s="900"/>
      <c r="U350" s="900"/>
      <c r="V350" s="900"/>
      <c r="W350" s="900"/>
      <c r="X350" s="900"/>
      <c r="Y350" s="900"/>
      <c r="Z350" s="900"/>
      <c r="AA350" s="900"/>
      <c r="AB350" s="900"/>
      <c r="AC350" s="900"/>
      <c r="AD350" s="900"/>
      <c r="AE350" s="900"/>
      <c r="AF350" s="900"/>
      <c r="AG350" s="900"/>
      <c r="AH350" s="900"/>
      <c r="AI350" s="900"/>
      <c r="AJ350" s="900"/>
      <c r="AK350" s="900"/>
      <c r="AL350" s="900"/>
      <c r="AM350" s="900"/>
      <c r="AN350" s="900"/>
      <c r="AO350" s="900"/>
      <c r="AP350" s="900"/>
      <c r="AQ350" s="900"/>
      <c r="AR350" s="900"/>
      <c r="AS350" s="900"/>
      <c r="AT350" s="900">
        <f>SUM(H350:AS350)</f>
        <v>0</v>
      </c>
      <c r="AU350" s="900"/>
      <c r="AV350" s="900"/>
      <c r="AW350" s="900"/>
      <c r="AX350" s="900"/>
    </row>
    <row r="351" spans="1:50" ht="12.6" customHeight="1" x14ac:dyDescent="0.25">
      <c r="A351" s="602" t="s">
        <v>1421</v>
      </c>
      <c r="G351" s="601"/>
      <c r="H351" s="900"/>
      <c r="I351" s="900"/>
      <c r="J351" s="900"/>
      <c r="K351" s="900"/>
      <c r="L351" s="900"/>
      <c r="M351" s="900"/>
      <c r="N351" s="900"/>
      <c r="O351" s="900"/>
      <c r="P351" s="900"/>
      <c r="Q351" s="900"/>
      <c r="R351" s="900"/>
      <c r="S351" s="900"/>
      <c r="T351" s="900"/>
      <c r="U351" s="900"/>
      <c r="V351" s="900"/>
      <c r="W351" s="900"/>
      <c r="X351" s="900"/>
      <c r="Y351" s="900"/>
      <c r="Z351" s="900"/>
      <c r="AA351" s="900"/>
      <c r="AB351" s="900"/>
      <c r="AC351" s="900"/>
      <c r="AD351" s="900"/>
      <c r="AE351" s="900"/>
      <c r="AF351" s="900"/>
      <c r="AG351" s="900"/>
      <c r="AH351" s="900"/>
      <c r="AI351" s="900"/>
      <c r="AJ351" s="900"/>
      <c r="AK351" s="900"/>
      <c r="AL351" s="900"/>
      <c r="AM351" s="900"/>
      <c r="AN351" s="900"/>
      <c r="AO351" s="900"/>
      <c r="AP351" s="900"/>
      <c r="AQ351" s="900"/>
      <c r="AR351" s="900"/>
      <c r="AS351" s="900"/>
      <c r="AT351" s="900">
        <f>SUM(H351:AS351)</f>
        <v>0</v>
      </c>
      <c r="AU351" s="900"/>
      <c r="AV351" s="900"/>
      <c r="AW351" s="900"/>
      <c r="AX351" s="900"/>
    </row>
    <row r="352" spans="1:50" ht="12.6" customHeight="1" x14ac:dyDescent="0.25">
      <c r="A352" s="592" t="s">
        <v>1422</v>
      </c>
      <c r="G352" s="601"/>
      <c r="H352" s="900">
        <f>SUM(ANALYTIKAVUJ!$C$33)*-1</f>
        <v>0</v>
      </c>
      <c r="I352" s="900"/>
      <c r="J352" s="900"/>
      <c r="K352" s="900"/>
      <c r="L352" s="900"/>
      <c r="M352" s="900">
        <f>SUM(ANALYTIKAVUJ!$C$34)*-1</f>
        <v>0</v>
      </c>
      <c r="N352" s="900"/>
      <c r="O352" s="900"/>
      <c r="P352" s="900"/>
      <c r="Q352" s="900"/>
      <c r="R352" s="900">
        <f>SUM(ANALYTIKAVUJ!$C$35)*-1</f>
        <v>0</v>
      </c>
      <c r="S352" s="900"/>
      <c r="T352" s="900"/>
      <c r="U352" s="900"/>
      <c r="V352" s="900"/>
      <c r="W352" s="900">
        <f>SUM(ANALYTIKAVUJ!$C$36)*-1</f>
        <v>0</v>
      </c>
      <c r="X352" s="900"/>
      <c r="Y352" s="900"/>
      <c r="Z352" s="900"/>
      <c r="AA352" s="900"/>
      <c r="AB352" s="900">
        <f>SUM(ANALYTIKAVUJ!$C$37)*-1</f>
        <v>0</v>
      </c>
      <c r="AC352" s="900"/>
      <c r="AD352" s="900"/>
      <c r="AE352" s="900"/>
      <c r="AF352" s="900"/>
      <c r="AG352" s="900">
        <f>SUM(ANALYTIKAVUJ!$C$38)*-1</f>
        <v>0</v>
      </c>
      <c r="AH352" s="900"/>
      <c r="AI352" s="900"/>
      <c r="AJ352" s="900"/>
      <c r="AK352" s="900">
        <f>SUM('HL KNIHA VYPOC'!$G$74)*-1</f>
        <v>0</v>
      </c>
      <c r="AL352" s="900"/>
      <c r="AM352" s="900"/>
      <c r="AN352" s="900"/>
      <c r="AO352" s="900">
        <f>SUM(ANALYTIKAVUJ!$C$42)*-1</f>
        <v>0</v>
      </c>
      <c r="AP352" s="900"/>
      <c r="AQ352" s="900"/>
      <c r="AR352" s="900"/>
      <c r="AS352" s="900"/>
      <c r="AT352" s="899">
        <f>SUM(H352:AS354)</f>
        <v>0</v>
      </c>
      <c r="AU352" s="899"/>
      <c r="AV352" s="899"/>
      <c r="AW352" s="899"/>
      <c r="AX352" s="899"/>
    </row>
    <row r="353" spans="1:54" ht="12.6" customHeight="1" x14ac:dyDescent="0.25">
      <c r="A353" s="592" t="s">
        <v>1466</v>
      </c>
      <c r="G353" s="601"/>
      <c r="H353" s="900"/>
      <c r="I353" s="900"/>
      <c r="J353" s="900"/>
      <c r="K353" s="900"/>
      <c r="L353" s="900"/>
      <c r="M353" s="900"/>
      <c r="N353" s="900"/>
      <c r="O353" s="900"/>
      <c r="P353" s="900"/>
      <c r="Q353" s="900"/>
      <c r="R353" s="900"/>
      <c r="S353" s="900"/>
      <c r="T353" s="900"/>
      <c r="U353" s="900"/>
      <c r="V353" s="900"/>
      <c r="W353" s="900"/>
      <c r="X353" s="900"/>
      <c r="Y353" s="900"/>
      <c r="Z353" s="900"/>
      <c r="AA353" s="900"/>
      <c r="AB353" s="900"/>
      <c r="AC353" s="900"/>
      <c r="AD353" s="900"/>
      <c r="AE353" s="900"/>
      <c r="AF353" s="900"/>
      <c r="AG353" s="900"/>
      <c r="AH353" s="900"/>
      <c r="AI353" s="900"/>
      <c r="AJ353" s="900"/>
      <c r="AK353" s="900"/>
      <c r="AL353" s="900"/>
      <c r="AM353" s="900"/>
      <c r="AN353" s="900"/>
      <c r="AO353" s="900"/>
      <c r="AP353" s="900"/>
      <c r="AQ353" s="900"/>
      <c r="AR353" s="900"/>
      <c r="AS353" s="900"/>
      <c r="AT353" s="899"/>
      <c r="AU353" s="899"/>
      <c r="AV353" s="899"/>
      <c r="AW353" s="899"/>
      <c r="AX353" s="899"/>
    </row>
    <row r="354" spans="1:54" ht="12.6" customHeight="1" x14ac:dyDescent="0.25">
      <c r="A354" s="593" t="s">
        <v>1467</v>
      </c>
      <c r="B354" s="603"/>
      <c r="C354" s="603"/>
      <c r="D354" s="603"/>
      <c r="E354" s="603"/>
      <c r="F354" s="603"/>
      <c r="G354" s="604"/>
      <c r="H354" s="900"/>
      <c r="I354" s="900"/>
      <c r="J354" s="900"/>
      <c r="K354" s="900"/>
      <c r="L354" s="900"/>
      <c r="M354" s="900"/>
      <c r="N354" s="900"/>
      <c r="O354" s="900"/>
      <c r="P354" s="900"/>
      <c r="Q354" s="900"/>
      <c r="R354" s="900"/>
      <c r="S354" s="900"/>
      <c r="T354" s="900"/>
      <c r="U354" s="900"/>
      <c r="V354" s="900"/>
      <c r="W354" s="900"/>
      <c r="X354" s="900"/>
      <c r="Y354" s="900"/>
      <c r="Z354" s="900"/>
      <c r="AA354" s="900"/>
      <c r="AB354" s="900"/>
      <c r="AC354" s="900"/>
      <c r="AD354" s="900"/>
      <c r="AE354" s="900"/>
      <c r="AF354" s="900"/>
      <c r="AG354" s="900"/>
      <c r="AH354" s="900"/>
      <c r="AI354" s="900"/>
      <c r="AJ354" s="900"/>
      <c r="AK354" s="900"/>
      <c r="AL354" s="900"/>
      <c r="AM354" s="900"/>
      <c r="AN354" s="900"/>
      <c r="AO354" s="900"/>
      <c r="AP354" s="900"/>
      <c r="AQ354" s="900"/>
      <c r="AR354" s="900"/>
      <c r="AS354" s="900"/>
      <c r="AT354" s="899"/>
      <c r="AU354" s="899"/>
      <c r="AV354" s="899"/>
      <c r="AW354" s="899"/>
      <c r="AX354" s="899"/>
    </row>
    <row r="355" spans="1:54" ht="12.6" customHeight="1" x14ac:dyDescent="0.25">
      <c r="A355" s="597" t="s">
        <v>1425</v>
      </c>
      <c r="B355" s="598"/>
      <c r="C355" s="598"/>
      <c r="D355" s="598"/>
      <c r="E355" s="598"/>
      <c r="F355" s="598"/>
      <c r="G355" s="598"/>
      <c r="H355" s="607"/>
      <c r="I355" s="607"/>
      <c r="J355" s="607"/>
      <c r="K355" s="607"/>
      <c r="L355" s="607"/>
      <c r="M355" s="607"/>
      <c r="N355" s="607"/>
      <c r="O355" s="607"/>
      <c r="P355" s="607"/>
      <c r="Q355" s="607"/>
      <c r="R355" s="607"/>
      <c r="S355" s="607"/>
      <c r="T355" s="607"/>
      <c r="U355" s="607"/>
      <c r="V355" s="607"/>
      <c r="W355" s="607"/>
      <c r="X355" s="607"/>
      <c r="Y355" s="607"/>
      <c r="Z355" s="607"/>
      <c r="AA355" s="607"/>
      <c r="AB355" s="607"/>
      <c r="AC355" s="607"/>
      <c r="AD355" s="607"/>
      <c r="AE355" s="607"/>
      <c r="AF355" s="607"/>
      <c r="AG355" s="607"/>
      <c r="AH355" s="607"/>
      <c r="AI355" s="607"/>
      <c r="AJ355" s="607"/>
      <c r="AK355" s="607"/>
      <c r="AL355" s="607"/>
      <c r="AM355" s="607"/>
      <c r="AN355" s="607"/>
      <c r="AO355" s="607"/>
      <c r="AP355" s="607"/>
      <c r="AQ355" s="607"/>
      <c r="AR355" s="607"/>
      <c r="AS355" s="607"/>
      <c r="AT355" s="607"/>
      <c r="AU355" s="607"/>
      <c r="AV355" s="607"/>
      <c r="AW355" s="607"/>
      <c r="AX355" s="608"/>
    </row>
    <row r="356" spans="1:54" ht="12.6" customHeight="1" x14ac:dyDescent="0.25">
      <c r="A356" s="590" t="s">
        <v>1464</v>
      </c>
      <c r="B356" s="599"/>
      <c r="C356" s="599"/>
      <c r="D356" s="599"/>
      <c r="E356" s="599"/>
      <c r="F356" s="599"/>
      <c r="G356" s="600"/>
      <c r="H356" s="900">
        <f>SUM(H323-H334-H345)</f>
        <v>0</v>
      </c>
      <c r="I356" s="900"/>
      <c r="J356" s="900"/>
      <c r="K356" s="900"/>
      <c r="L356" s="900"/>
      <c r="M356" s="900">
        <f>SUM(M323-M334-M345)</f>
        <v>0</v>
      </c>
      <c r="N356" s="900"/>
      <c r="O356" s="900"/>
      <c r="P356" s="900"/>
      <c r="Q356" s="900"/>
      <c r="R356" s="900">
        <f>SUM(R323-R334-R345)</f>
        <v>0</v>
      </c>
      <c r="S356" s="900"/>
      <c r="T356" s="900"/>
      <c r="U356" s="900"/>
      <c r="V356" s="900"/>
      <c r="W356" s="900">
        <f>SUM(W323-W334-W345)</f>
        <v>0</v>
      </c>
      <c r="X356" s="900"/>
      <c r="Y356" s="900"/>
      <c r="Z356" s="900"/>
      <c r="AA356" s="900"/>
      <c r="AB356" s="900">
        <f>SUM(AB323-AB334-AB345)</f>
        <v>0</v>
      </c>
      <c r="AC356" s="900"/>
      <c r="AD356" s="900"/>
      <c r="AE356" s="900"/>
      <c r="AF356" s="900"/>
      <c r="AG356" s="900">
        <f>SUM(AG323-AG334-AG345)</f>
        <v>0</v>
      </c>
      <c r="AH356" s="900"/>
      <c r="AI356" s="900"/>
      <c r="AJ356" s="900"/>
      <c r="AK356" s="900">
        <f>SUM(AK323-AK334-AK345)</f>
        <v>0</v>
      </c>
      <c r="AL356" s="900"/>
      <c r="AM356" s="900"/>
      <c r="AN356" s="900"/>
      <c r="AO356" s="900">
        <f>SUM(AO323-AO334-AO345)</f>
        <v>0</v>
      </c>
      <c r="AP356" s="900"/>
      <c r="AQ356" s="900"/>
      <c r="AR356" s="900"/>
      <c r="AS356" s="900"/>
      <c r="AT356" s="906">
        <f>SUM(AT323-AT334-AT345)</f>
        <v>0</v>
      </c>
      <c r="AU356" s="906"/>
      <c r="AV356" s="906"/>
      <c r="AW356" s="906"/>
      <c r="AX356" s="906"/>
    </row>
    <row r="357" spans="1:54" ht="12.6" customHeight="1" x14ac:dyDescent="0.25">
      <c r="A357" s="592" t="s">
        <v>1465</v>
      </c>
      <c r="G357" s="601"/>
      <c r="H357" s="900"/>
      <c r="I357" s="900"/>
      <c r="J357" s="900"/>
      <c r="K357" s="900"/>
      <c r="L357" s="900"/>
      <c r="M357" s="900"/>
      <c r="N357" s="900"/>
      <c r="O357" s="900"/>
      <c r="P357" s="900"/>
      <c r="Q357" s="900"/>
      <c r="R357" s="900"/>
      <c r="S357" s="900"/>
      <c r="T357" s="900"/>
      <c r="U357" s="900"/>
      <c r="V357" s="900"/>
      <c r="W357" s="900"/>
      <c r="X357" s="900"/>
      <c r="Y357" s="900"/>
      <c r="Z357" s="900"/>
      <c r="AA357" s="900"/>
      <c r="AB357" s="900"/>
      <c r="AC357" s="900"/>
      <c r="AD357" s="900"/>
      <c r="AE357" s="900"/>
      <c r="AF357" s="900"/>
      <c r="AG357" s="900"/>
      <c r="AH357" s="900"/>
      <c r="AI357" s="900"/>
      <c r="AJ357" s="900"/>
      <c r="AK357" s="900"/>
      <c r="AL357" s="900"/>
      <c r="AM357" s="900"/>
      <c r="AN357" s="900"/>
      <c r="AO357" s="900"/>
      <c r="AP357" s="900"/>
      <c r="AQ357" s="900"/>
      <c r="AR357" s="900"/>
      <c r="AS357" s="900"/>
      <c r="AT357" s="906"/>
      <c r="AU357" s="906"/>
      <c r="AV357" s="906"/>
      <c r="AW357" s="906"/>
      <c r="AX357" s="906"/>
    </row>
    <row r="358" spans="1:54" ht="12.6" customHeight="1" x14ac:dyDescent="0.25">
      <c r="A358" s="592" t="s">
        <v>1466</v>
      </c>
      <c r="G358" s="601"/>
      <c r="H358" s="900"/>
      <c r="I358" s="900"/>
      <c r="J358" s="900"/>
      <c r="K358" s="900"/>
      <c r="L358" s="900"/>
      <c r="M358" s="900"/>
      <c r="N358" s="900"/>
      <c r="O358" s="900"/>
      <c r="P358" s="900"/>
      <c r="Q358" s="900"/>
      <c r="R358" s="900"/>
      <c r="S358" s="900"/>
      <c r="T358" s="900"/>
      <c r="U358" s="900"/>
      <c r="V358" s="900"/>
      <c r="W358" s="900"/>
      <c r="X358" s="900"/>
      <c r="Y358" s="900"/>
      <c r="Z358" s="900"/>
      <c r="AA358" s="900"/>
      <c r="AB358" s="900"/>
      <c r="AC358" s="900"/>
      <c r="AD358" s="900"/>
      <c r="AE358" s="900"/>
      <c r="AF358" s="900"/>
      <c r="AG358" s="900"/>
      <c r="AH358" s="900"/>
      <c r="AI358" s="900"/>
      <c r="AJ358" s="900"/>
      <c r="AK358" s="900"/>
      <c r="AL358" s="900"/>
      <c r="AM358" s="900"/>
      <c r="AN358" s="900"/>
      <c r="AO358" s="900"/>
      <c r="AP358" s="900"/>
      <c r="AQ358" s="900"/>
      <c r="AR358" s="900"/>
      <c r="AS358" s="900"/>
      <c r="AT358" s="906"/>
      <c r="AU358" s="906"/>
      <c r="AV358" s="906"/>
      <c r="AW358" s="906"/>
      <c r="AX358" s="906"/>
    </row>
    <row r="359" spans="1:54" ht="12.6" customHeight="1" x14ac:dyDescent="0.25">
      <c r="A359" s="592" t="s">
        <v>1467</v>
      </c>
      <c r="G359" s="601"/>
      <c r="H359" s="900"/>
      <c r="I359" s="900"/>
      <c r="J359" s="900"/>
      <c r="K359" s="900"/>
      <c r="L359" s="900"/>
      <c r="M359" s="900"/>
      <c r="N359" s="900"/>
      <c r="O359" s="900"/>
      <c r="P359" s="900"/>
      <c r="Q359" s="900"/>
      <c r="R359" s="900"/>
      <c r="S359" s="900"/>
      <c r="T359" s="900"/>
      <c r="U359" s="900"/>
      <c r="V359" s="900"/>
      <c r="W359" s="900"/>
      <c r="X359" s="900"/>
      <c r="Y359" s="900"/>
      <c r="Z359" s="900"/>
      <c r="AA359" s="900"/>
      <c r="AB359" s="900"/>
      <c r="AC359" s="900"/>
      <c r="AD359" s="900"/>
      <c r="AE359" s="900"/>
      <c r="AF359" s="900"/>
      <c r="AG359" s="900"/>
      <c r="AH359" s="900"/>
      <c r="AI359" s="900"/>
      <c r="AJ359" s="900"/>
      <c r="AK359" s="900"/>
      <c r="AL359" s="900"/>
      <c r="AM359" s="900"/>
      <c r="AN359" s="900"/>
      <c r="AO359" s="900"/>
      <c r="AP359" s="900"/>
      <c r="AQ359" s="900"/>
      <c r="AR359" s="900"/>
      <c r="AS359" s="900"/>
      <c r="AT359" s="906"/>
      <c r="AU359" s="906"/>
      <c r="AV359" s="906"/>
      <c r="AW359" s="906"/>
      <c r="AX359" s="906"/>
    </row>
    <row r="360" spans="1:54" ht="12.6" customHeight="1" x14ac:dyDescent="0.25">
      <c r="A360" s="592" t="s">
        <v>1422</v>
      </c>
      <c r="G360" s="601"/>
      <c r="H360" s="900">
        <f>SUM(H330-H341-H352)</f>
        <v>0</v>
      </c>
      <c r="I360" s="900"/>
      <c r="J360" s="900"/>
      <c r="K360" s="900"/>
      <c r="L360" s="900"/>
      <c r="M360" s="900">
        <f>SUM(M330-M341-M352)</f>
        <v>0</v>
      </c>
      <c r="N360" s="900"/>
      <c r="O360" s="900"/>
      <c r="P360" s="900"/>
      <c r="Q360" s="900"/>
      <c r="R360" s="900">
        <f>SUM(R330-R341-R352)</f>
        <v>25702.080000000002</v>
      </c>
      <c r="S360" s="900"/>
      <c r="T360" s="900"/>
      <c r="U360" s="900"/>
      <c r="V360" s="900"/>
      <c r="W360" s="900">
        <f>SUM(W330-W341-W352)</f>
        <v>0</v>
      </c>
      <c r="X360" s="900"/>
      <c r="Y360" s="900"/>
      <c r="Z360" s="900"/>
      <c r="AA360" s="900"/>
      <c r="AB360" s="900">
        <f>SUM(AB330-AB341-AB352)</f>
        <v>0</v>
      </c>
      <c r="AC360" s="900"/>
      <c r="AD360" s="900"/>
      <c r="AE360" s="900"/>
      <c r="AF360" s="900"/>
      <c r="AG360" s="900">
        <f>SUM(AG330-AG341-AG352)</f>
        <v>0</v>
      </c>
      <c r="AH360" s="900"/>
      <c r="AI360" s="900"/>
      <c r="AJ360" s="900"/>
      <c r="AK360" s="900">
        <f>SUM(AK330-AK341-AK352)</f>
        <v>63266.66</v>
      </c>
      <c r="AL360" s="900"/>
      <c r="AM360" s="900"/>
      <c r="AN360" s="900"/>
      <c r="AO360" s="900">
        <f>SUM(AO330-AO341-AO352)</f>
        <v>0</v>
      </c>
      <c r="AP360" s="900"/>
      <c r="AQ360" s="900"/>
      <c r="AR360" s="900"/>
      <c r="AS360" s="900"/>
      <c r="AT360" s="906">
        <f>SUM(H360:AS362)</f>
        <v>88968.74</v>
      </c>
      <c r="AU360" s="906"/>
      <c r="AV360" s="906"/>
      <c r="AW360" s="906"/>
      <c r="AX360" s="906"/>
    </row>
    <row r="361" spans="1:54" ht="12.6" customHeight="1" x14ac:dyDescent="0.25">
      <c r="A361" s="592" t="s">
        <v>1466</v>
      </c>
      <c r="G361" s="601"/>
      <c r="H361" s="900"/>
      <c r="I361" s="900"/>
      <c r="J361" s="900"/>
      <c r="K361" s="900"/>
      <c r="L361" s="900"/>
      <c r="M361" s="900"/>
      <c r="N361" s="900"/>
      <c r="O361" s="900"/>
      <c r="P361" s="900"/>
      <c r="Q361" s="900"/>
      <c r="R361" s="900"/>
      <c r="S361" s="900"/>
      <c r="T361" s="900"/>
      <c r="U361" s="900"/>
      <c r="V361" s="900"/>
      <c r="W361" s="900"/>
      <c r="X361" s="900"/>
      <c r="Y361" s="900"/>
      <c r="Z361" s="900"/>
      <c r="AA361" s="900"/>
      <c r="AB361" s="900"/>
      <c r="AC361" s="900"/>
      <c r="AD361" s="900"/>
      <c r="AE361" s="900"/>
      <c r="AF361" s="900"/>
      <c r="AG361" s="900"/>
      <c r="AH361" s="900"/>
      <c r="AI361" s="900"/>
      <c r="AJ361" s="900"/>
      <c r="AK361" s="900"/>
      <c r="AL361" s="900"/>
      <c r="AM361" s="900"/>
      <c r="AN361" s="900"/>
      <c r="AO361" s="900"/>
      <c r="AP361" s="900"/>
      <c r="AQ361" s="900"/>
      <c r="AR361" s="900"/>
      <c r="AS361" s="900"/>
      <c r="AT361" s="906"/>
      <c r="AU361" s="906"/>
      <c r="AV361" s="906"/>
      <c r="AW361" s="906"/>
      <c r="AX361" s="906"/>
    </row>
    <row r="362" spans="1:54" ht="12.6" customHeight="1" x14ac:dyDescent="0.25">
      <c r="A362" s="593" t="s">
        <v>1467</v>
      </c>
      <c r="B362" s="603"/>
      <c r="C362" s="603"/>
      <c r="D362" s="603"/>
      <c r="E362" s="603"/>
      <c r="F362" s="603"/>
      <c r="G362" s="604"/>
      <c r="H362" s="900"/>
      <c r="I362" s="900"/>
      <c r="J362" s="900"/>
      <c r="K362" s="900"/>
      <c r="L362" s="900"/>
      <c r="M362" s="900"/>
      <c r="N362" s="900"/>
      <c r="O362" s="900"/>
      <c r="P362" s="900"/>
      <c r="Q362" s="900"/>
      <c r="R362" s="900"/>
      <c r="S362" s="900"/>
      <c r="T362" s="900"/>
      <c r="U362" s="900"/>
      <c r="V362" s="900"/>
      <c r="W362" s="900"/>
      <c r="X362" s="900"/>
      <c r="Y362" s="900"/>
      <c r="Z362" s="900"/>
      <c r="AA362" s="900"/>
      <c r="AB362" s="900"/>
      <c r="AC362" s="900"/>
      <c r="AD362" s="900"/>
      <c r="AE362" s="900"/>
      <c r="AF362" s="900"/>
      <c r="AG362" s="900"/>
      <c r="AH362" s="900"/>
      <c r="AI362" s="900"/>
      <c r="AJ362" s="900"/>
      <c r="AK362" s="900"/>
      <c r="AL362" s="900"/>
      <c r="AM362" s="900"/>
      <c r="AN362" s="900"/>
      <c r="AO362" s="900"/>
      <c r="AP362" s="900"/>
      <c r="AQ362" s="900"/>
      <c r="AR362" s="900"/>
      <c r="AS362" s="900"/>
      <c r="AT362" s="906"/>
      <c r="AU362" s="906"/>
      <c r="AV362" s="906"/>
      <c r="AW362" s="906"/>
      <c r="AX362" s="906"/>
    </row>
    <row r="364" spans="1:54" ht="12.6" customHeight="1" x14ac:dyDescent="0.25">
      <c r="A364" s="565" t="s">
        <v>1426</v>
      </c>
      <c r="B364" s="571"/>
      <c r="C364" s="571"/>
      <c r="D364" s="571"/>
      <c r="E364" s="571"/>
      <c r="F364" s="571"/>
      <c r="G364" s="571"/>
      <c r="H364" s="571"/>
      <c r="I364" s="571"/>
      <c r="J364" s="571"/>
      <c r="K364" s="571"/>
      <c r="L364" s="571"/>
      <c r="M364" s="571"/>
      <c r="N364" s="571"/>
      <c r="O364" s="571"/>
      <c r="P364" s="571"/>
      <c r="Q364" s="571"/>
      <c r="R364" s="571"/>
      <c r="S364" s="571"/>
      <c r="T364" s="571"/>
      <c r="U364" s="571"/>
      <c r="V364" s="571"/>
      <c r="W364" s="571"/>
      <c r="X364" s="571"/>
      <c r="Y364" s="571"/>
      <c r="Z364" s="571"/>
      <c r="AA364" s="571"/>
      <c r="AB364" s="571"/>
      <c r="AC364" s="571"/>
      <c r="AD364" s="571"/>
      <c r="AE364" s="571"/>
      <c r="AF364" s="571"/>
      <c r="AG364" s="571"/>
      <c r="AH364" s="571"/>
      <c r="AI364" s="571"/>
      <c r="AJ364" s="571"/>
      <c r="AK364" s="571"/>
      <c r="AL364" s="571"/>
      <c r="AM364" s="571"/>
      <c r="AN364" s="571"/>
      <c r="AO364" s="571"/>
      <c r="AP364" s="571"/>
      <c r="AQ364" s="571"/>
      <c r="AR364" s="571"/>
      <c r="AS364" s="571"/>
      <c r="AT364" s="571"/>
      <c r="AU364" s="571"/>
      <c r="AV364" s="571"/>
      <c r="AW364" s="571"/>
      <c r="AX364" s="571"/>
      <c r="AY364" s="571"/>
      <c r="AZ364" s="571"/>
      <c r="BA364" s="571"/>
      <c r="BB364" s="571"/>
    </row>
    <row r="365" spans="1:54" ht="12.6" customHeight="1" x14ac:dyDescent="0.25">
      <c r="A365" s="590"/>
      <c r="B365" s="591"/>
      <c r="C365" s="591"/>
      <c r="D365" s="591"/>
      <c r="E365" s="591"/>
      <c r="F365" s="591"/>
      <c r="G365" s="609"/>
      <c r="H365" s="844" t="s">
        <v>1275</v>
      </c>
      <c r="I365" s="844"/>
      <c r="J365" s="844"/>
      <c r="K365" s="844"/>
      <c r="L365" s="844"/>
      <c r="M365" s="844"/>
      <c r="N365" s="844"/>
      <c r="O365" s="844"/>
      <c r="P365" s="844"/>
      <c r="Q365" s="844"/>
      <c r="R365" s="844"/>
      <c r="S365" s="844"/>
      <c r="T365" s="844"/>
      <c r="U365" s="844"/>
      <c r="V365" s="844"/>
      <c r="W365" s="844"/>
      <c r="X365" s="844"/>
      <c r="Y365" s="844"/>
      <c r="Z365" s="844"/>
      <c r="AA365" s="844"/>
      <c r="AB365" s="844"/>
      <c r="AC365" s="844"/>
      <c r="AD365" s="844"/>
      <c r="AE365" s="844"/>
      <c r="AF365" s="844"/>
      <c r="AG365" s="844"/>
      <c r="AH365" s="844"/>
      <c r="AI365" s="844"/>
      <c r="AJ365" s="844"/>
      <c r="AK365" s="844"/>
      <c r="AL365" s="844"/>
      <c r="AM365" s="844"/>
      <c r="AN365" s="844"/>
      <c r="AO365" s="844"/>
      <c r="AP365" s="844"/>
      <c r="AQ365" s="844"/>
      <c r="AR365" s="844"/>
      <c r="AS365" s="844"/>
      <c r="AT365" s="844"/>
      <c r="AU365" s="844"/>
      <c r="AV365" s="844"/>
      <c r="AW365" s="844"/>
      <c r="AX365" s="844"/>
      <c r="AY365" s="571"/>
      <c r="AZ365" s="571"/>
      <c r="BA365" s="571"/>
      <c r="BB365" s="571"/>
    </row>
    <row r="366" spans="1:54" ht="12.6" customHeight="1" x14ac:dyDescent="0.25">
      <c r="A366" s="592"/>
      <c r="B366" s="571"/>
      <c r="C366" s="571"/>
      <c r="D366" s="571"/>
      <c r="E366" s="571"/>
      <c r="F366" s="571"/>
      <c r="G366" s="610"/>
      <c r="H366" s="895"/>
      <c r="I366" s="895"/>
      <c r="J366" s="895"/>
      <c r="K366" s="895"/>
      <c r="L366" s="895"/>
      <c r="M366" s="895"/>
      <c r="N366" s="895"/>
      <c r="O366" s="895"/>
      <c r="P366" s="895"/>
      <c r="Q366" s="895"/>
      <c r="R366" s="895" t="s">
        <v>1432</v>
      </c>
      <c r="S366" s="895"/>
      <c r="T366" s="895"/>
      <c r="U366" s="895"/>
      <c r="V366" s="895"/>
      <c r="W366" s="895"/>
      <c r="X366" s="895"/>
      <c r="Y366" s="895"/>
      <c r="Z366" s="895"/>
      <c r="AA366" s="895"/>
      <c r="AB366" s="895"/>
      <c r="AC366" s="895"/>
      <c r="AD366" s="895"/>
      <c r="AE366" s="895"/>
      <c r="AF366" s="895"/>
      <c r="AG366" s="590"/>
      <c r="AH366" s="591"/>
      <c r="AI366" s="591"/>
      <c r="AJ366" s="609"/>
      <c r="AK366" s="590"/>
      <c r="AL366" s="591"/>
      <c r="AM366" s="591"/>
      <c r="AN366" s="609"/>
      <c r="AO366" s="590"/>
      <c r="AP366" s="591"/>
      <c r="AQ366" s="591"/>
      <c r="AR366" s="591"/>
      <c r="AS366" s="609"/>
      <c r="AT366" s="590"/>
      <c r="AU366" s="591"/>
      <c r="AV366" s="591"/>
      <c r="AW366" s="591"/>
      <c r="AX366" s="600"/>
    </row>
    <row r="367" spans="1:54" ht="12.6" customHeight="1" x14ac:dyDescent="0.25">
      <c r="A367" s="592"/>
      <c r="B367" s="571"/>
      <c r="C367" s="571"/>
      <c r="D367" s="571"/>
      <c r="E367" s="571"/>
      <c r="F367" s="571"/>
      <c r="G367" s="610"/>
      <c r="H367" s="845"/>
      <c r="I367" s="845"/>
      <c r="J367" s="845"/>
      <c r="K367" s="845"/>
      <c r="L367" s="845"/>
      <c r="M367" s="845"/>
      <c r="N367" s="845"/>
      <c r="O367" s="845"/>
      <c r="P367" s="845"/>
      <c r="Q367" s="845"/>
      <c r="R367" s="845" t="s">
        <v>1433</v>
      </c>
      <c r="S367" s="845"/>
      <c r="T367" s="845"/>
      <c r="U367" s="845"/>
      <c r="V367" s="845"/>
      <c r="W367" s="845"/>
      <c r="X367" s="845"/>
      <c r="Y367" s="845"/>
      <c r="Z367" s="845"/>
      <c r="AA367" s="845"/>
      <c r="AB367" s="845"/>
      <c r="AC367" s="845"/>
      <c r="AD367" s="845"/>
      <c r="AE367" s="845"/>
      <c r="AF367" s="845"/>
      <c r="AG367" s="592"/>
      <c r="AH367" s="571"/>
      <c r="AI367" s="571"/>
      <c r="AJ367" s="610"/>
      <c r="AK367" s="592"/>
      <c r="AL367" s="571"/>
      <c r="AM367" s="571"/>
      <c r="AN367" s="610"/>
      <c r="AO367" s="839" t="s">
        <v>1434</v>
      </c>
      <c r="AP367" s="840"/>
      <c r="AQ367" s="840"/>
      <c r="AR367" s="840"/>
      <c r="AS367" s="846"/>
      <c r="AT367" s="592"/>
      <c r="AU367" s="571"/>
      <c r="AV367" s="571"/>
      <c r="AW367" s="571"/>
      <c r="AX367" s="601"/>
    </row>
    <row r="368" spans="1:54" ht="12.6" customHeight="1" x14ac:dyDescent="0.25">
      <c r="A368" s="839" t="s">
        <v>1435</v>
      </c>
      <c r="B368" s="840"/>
      <c r="C368" s="840"/>
      <c r="D368" s="840"/>
      <c r="E368" s="840"/>
      <c r="F368" s="840"/>
      <c r="G368" s="846"/>
      <c r="H368" s="845"/>
      <c r="I368" s="845"/>
      <c r="J368" s="845"/>
      <c r="K368" s="845"/>
      <c r="L368" s="845"/>
      <c r="M368" s="845"/>
      <c r="N368" s="845"/>
      <c r="O368" s="845"/>
      <c r="P368" s="845"/>
      <c r="Q368" s="845"/>
      <c r="R368" s="845" t="s">
        <v>1436</v>
      </c>
      <c r="S368" s="845"/>
      <c r="T368" s="845"/>
      <c r="U368" s="845"/>
      <c r="V368" s="845"/>
      <c r="W368" s="845" t="s">
        <v>1437</v>
      </c>
      <c r="X368" s="845"/>
      <c r="Y368" s="845"/>
      <c r="Z368" s="845"/>
      <c r="AA368" s="845"/>
      <c r="AB368" s="845"/>
      <c r="AC368" s="845"/>
      <c r="AD368" s="845"/>
      <c r="AE368" s="845"/>
      <c r="AF368" s="845"/>
      <c r="AG368" s="592"/>
      <c r="AH368" s="571"/>
      <c r="AI368" s="571"/>
      <c r="AJ368" s="610"/>
      <c r="AK368" s="592"/>
      <c r="AL368" s="571"/>
      <c r="AM368" s="571"/>
      <c r="AN368" s="610"/>
      <c r="AO368" s="839" t="s">
        <v>1438</v>
      </c>
      <c r="AP368" s="840"/>
      <c r="AQ368" s="840"/>
      <c r="AR368" s="840"/>
      <c r="AS368" s="846"/>
      <c r="AT368" s="592"/>
      <c r="AU368" s="571"/>
      <c r="AV368" s="571"/>
      <c r="AW368" s="571"/>
      <c r="AX368" s="601"/>
    </row>
    <row r="369" spans="1:50" ht="12.6" customHeight="1" x14ac:dyDescent="0.25">
      <c r="A369" s="839" t="s">
        <v>1439</v>
      </c>
      <c r="B369" s="840"/>
      <c r="C369" s="840"/>
      <c r="D369" s="840"/>
      <c r="E369" s="840"/>
      <c r="F369" s="840"/>
      <c r="G369" s="846"/>
      <c r="H369" s="845" t="s">
        <v>1440</v>
      </c>
      <c r="I369" s="845"/>
      <c r="J369" s="845"/>
      <c r="K369" s="845"/>
      <c r="L369" s="845"/>
      <c r="M369" s="845" t="s">
        <v>1441</v>
      </c>
      <c r="N369" s="845"/>
      <c r="O369" s="845"/>
      <c r="P369" s="845"/>
      <c r="Q369" s="845"/>
      <c r="R369" s="845" t="s">
        <v>1442</v>
      </c>
      <c r="S369" s="845"/>
      <c r="T369" s="845"/>
      <c r="U369" s="845"/>
      <c r="V369" s="845"/>
      <c r="W369" s="845" t="s">
        <v>1443</v>
      </c>
      <c r="X369" s="845"/>
      <c r="Y369" s="845"/>
      <c r="Z369" s="845"/>
      <c r="AA369" s="845"/>
      <c r="AB369" s="845" t="s">
        <v>1444</v>
      </c>
      <c r="AC369" s="845"/>
      <c r="AD369" s="845"/>
      <c r="AE369" s="845"/>
      <c r="AF369" s="845"/>
      <c r="AG369" s="839"/>
      <c r="AH369" s="840"/>
      <c r="AI369" s="840"/>
      <c r="AJ369" s="846"/>
      <c r="AK369" s="839" t="s">
        <v>1445</v>
      </c>
      <c r="AL369" s="840"/>
      <c r="AM369" s="840"/>
      <c r="AN369" s="846"/>
      <c r="AO369" s="839" t="s">
        <v>1446</v>
      </c>
      <c r="AP369" s="840"/>
      <c r="AQ369" s="840"/>
      <c r="AR369" s="840"/>
      <c r="AS369" s="846"/>
      <c r="AT369" s="839" t="s">
        <v>1394</v>
      </c>
      <c r="AU369" s="840"/>
      <c r="AV369" s="840"/>
      <c r="AW369" s="840"/>
      <c r="AX369" s="601"/>
    </row>
    <row r="370" spans="1:50" ht="12.6" customHeight="1" x14ac:dyDescent="0.25">
      <c r="A370" s="592"/>
      <c r="B370" s="571"/>
      <c r="C370" s="571"/>
      <c r="D370" s="571"/>
      <c r="E370" s="571"/>
      <c r="F370" s="571"/>
      <c r="G370" s="610"/>
      <c r="H370" s="845"/>
      <c r="I370" s="845"/>
      <c r="J370" s="845"/>
      <c r="K370" s="845"/>
      <c r="L370" s="845"/>
      <c r="M370" s="845"/>
      <c r="N370" s="845"/>
      <c r="O370" s="845"/>
      <c r="P370" s="845"/>
      <c r="Q370" s="845"/>
      <c r="R370" s="845" t="s">
        <v>1407</v>
      </c>
      <c r="S370" s="845"/>
      <c r="T370" s="845"/>
      <c r="U370" s="845"/>
      <c r="V370" s="845"/>
      <c r="W370" s="845" t="s">
        <v>1447</v>
      </c>
      <c r="X370" s="845"/>
      <c r="Y370" s="845"/>
      <c r="Z370" s="845"/>
      <c r="AA370" s="845"/>
      <c r="AB370" s="845" t="s">
        <v>1448</v>
      </c>
      <c r="AC370" s="845"/>
      <c r="AD370" s="845"/>
      <c r="AE370" s="845"/>
      <c r="AF370" s="845"/>
      <c r="AG370" s="839" t="s">
        <v>1449</v>
      </c>
      <c r="AH370" s="840"/>
      <c r="AI370" s="840"/>
      <c r="AJ370" s="846"/>
      <c r="AK370" s="839" t="s">
        <v>1450</v>
      </c>
      <c r="AL370" s="840"/>
      <c r="AM370" s="840"/>
      <c r="AN370" s="846"/>
      <c r="AO370" s="839" t="s">
        <v>1468</v>
      </c>
      <c r="AP370" s="840"/>
      <c r="AQ370" s="840"/>
      <c r="AR370" s="840"/>
      <c r="AS370" s="846"/>
      <c r="AT370" s="592"/>
      <c r="AU370" s="571"/>
      <c r="AV370" s="571"/>
      <c r="AW370" s="571"/>
      <c r="AX370" s="601"/>
    </row>
    <row r="371" spans="1:50" ht="12.6" customHeight="1" x14ac:dyDescent="0.25">
      <c r="A371" s="592"/>
      <c r="B371" s="571"/>
      <c r="C371" s="571"/>
      <c r="D371" s="571"/>
      <c r="E371" s="571"/>
      <c r="F371" s="571"/>
      <c r="G371" s="610"/>
      <c r="H371" s="845"/>
      <c r="I371" s="845"/>
      <c r="J371" s="845"/>
      <c r="K371" s="845"/>
      <c r="L371" s="845"/>
      <c r="M371" s="845"/>
      <c r="N371" s="845"/>
      <c r="O371" s="845"/>
      <c r="P371" s="845"/>
      <c r="Q371" s="845"/>
      <c r="R371" s="845" t="s">
        <v>1452</v>
      </c>
      <c r="S371" s="845"/>
      <c r="T371" s="845"/>
      <c r="U371" s="845"/>
      <c r="V371" s="845"/>
      <c r="W371" s="845" t="s">
        <v>1453</v>
      </c>
      <c r="X371" s="845"/>
      <c r="Y371" s="845"/>
      <c r="Z371" s="845"/>
      <c r="AA371" s="845"/>
      <c r="AB371" s="845" t="s">
        <v>1454</v>
      </c>
      <c r="AC371" s="845"/>
      <c r="AD371" s="845"/>
      <c r="AE371" s="845"/>
      <c r="AF371" s="845"/>
      <c r="AG371" s="839" t="s">
        <v>1455</v>
      </c>
      <c r="AH371" s="840"/>
      <c r="AI371" s="840"/>
      <c r="AJ371" s="846"/>
      <c r="AK371" s="839" t="s">
        <v>1456</v>
      </c>
      <c r="AL371" s="840"/>
      <c r="AM371" s="840"/>
      <c r="AN371" s="846"/>
      <c r="AO371" s="839" t="s">
        <v>1457</v>
      </c>
      <c r="AP371" s="840"/>
      <c r="AQ371" s="840"/>
      <c r="AR371" s="840"/>
      <c r="AS371" s="846"/>
      <c r="AT371" s="592"/>
      <c r="AU371" s="571"/>
      <c r="AV371" s="571"/>
      <c r="AW371" s="571"/>
      <c r="AX371" s="601"/>
    </row>
    <row r="372" spans="1:50" ht="12.6" customHeight="1" x14ac:dyDescent="0.25">
      <c r="A372" s="592"/>
      <c r="B372" s="571"/>
      <c r="C372" s="571"/>
      <c r="D372" s="571"/>
      <c r="E372" s="571"/>
      <c r="F372" s="571"/>
      <c r="G372" s="610"/>
      <c r="H372" s="845"/>
      <c r="I372" s="845"/>
      <c r="J372" s="845"/>
      <c r="K372" s="845"/>
      <c r="L372" s="845"/>
      <c r="M372" s="845"/>
      <c r="N372" s="845"/>
      <c r="O372" s="845"/>
      <c r="P372" s="845"/>
      <c r="Q372" s="845"/>
      <c r="R372" s="845" t="s">
        <v>1436</v>
      </c>
      <c r="S372" s="845"/>
      <c r="T372" s="845"/>
      <c r="U372" s="845"/>
      <c r="V372" s="845"/>
      <c r="W372" s="845" t="s">
        <v>1458</v>
      </c>
      <c r="X372" s="845"/>
      <c r="Y372" s="845"/>
      <c r="Z372" s="845"/>
      <c r="AA372" s="845"/>
      <c r="AB372" s="845" t="s">
        <v>1459</v>
      </c>
      <c r="AC372" s="845"/>
      <c r="AD372" s="845"/>
      <c r="AE372" s="845"/>
      <c r="AF372" s="845"/>
      <c r="AG372" s="839" t="s">
        <v>1460</v>
      </c>
      <c r="AH372" s="840"/>
      <c r="AI372" s="840"/>
      <c r="AJ372" s="846"/>
      <c r="AK372" s="839" t="s">
        <v>1460</v>
      </c>
      <c r="AL372" s="840"/>
      <c r="AM372" s="840"/>
      <c r="AN372" s="846"/>
      <c r="AO372" s="839" t="s">
        <v>1460</v>
      </c>
      <c r="AP372" s="840"/>
      <c r="AQ372" s="840"/>
      <c r="AR372" s="840"/>
      <c r="AS372" s="846"/>
      <c r="AT372" s="592"/>
      <c r="AU372" s="571"/>
      <c r="AV372" s="571"/>
      <c r="AW372" s="571"/>
      <c r="AX372" s="601"/>
    </row>
    <row r="373" spans="1:50" ht="12.6" customHeight="1" x14ac:dyDescent="0.25">
      <c r="A373" s="592"/>
      <c r="B373" s="571"/>
      <c r="C373" s="571"/>
      <c r="D373" s="571"/>
      <c r="E373" s="571"/>
      <c r="F373" s="571"/>
      <c r="G373" s="610"/>
      <c r="H373" s="845"/>
      <c r="I373" s="845"/>
      <c r="J373" s="845"/>
      <c r="K373" s="845"/>
      <c r="L373" s="845"/>
      <c r="M373" s="845"/>
      <c r="N373" s="845"/>
      <c r="O373" s="845"/>
      <c r="P373" s="845"/>
      <c r="Q373" s="845"/>
      <c r="R373" s="845" t="s">
        <v>1461</v>
      </c>
      <c r="S373" s="845"/>
      <c r="T373" s="845"/>
      <c r="U373" s="845"/>
      <c r="V373" s="845"/>
      <c r="W373" s="845"/>
      <c r="X373" s="845"/>
      <c r="Y373" s="845"/>
      <c r="Z373" s="845"/>
      <c r="AA373" s="845"/>
      <c r="AB373" s="845"/>
      <c r="AC373" s="845"/>
      <c r="AD373" s="845"/>
      <c r="AE373" s="845"/>
      <c r="AF373" s="845"/>
      <c r="AG373" s="592"/>
      <c r="AH373" s="571"/>
      <c r="AI373" s="571"/>
      <c r="AJ373" s="610"/>
      <c r="AK373" s="592"/>
      <c r="AL373" s="571"/>
      <c r="AM373" s="571"/>
      <c r="AN373" s="610"/>
      <c r="AO373" s="592"/>
      <c r="AP373" s="571"/>
      <c r="AQ373" s="571"/>
      <c r="AR373" s="571"/>
      <c r="AS373" s="610"/>
      <c r="AT373" s="592"/>
      <c r="AU373" s="571"/>
      <c r="AV373" s="571"/>
      <c r="AW373" s="571"/>
      <c r="AX373" s="601"/>
    </row>
    <row r="374" spans="1:50" ht="12.6" customHeight="1" x14ac:dyDescent="0.25">
      <c r="A374" s="593"/>
      <c r="B374" s="594"/>
      <c r="C374" s="594"/>
      <c r="D374" s="594"/>
      <c r="E374" s="594"/>
      <c r="F374" s="594"/>
      <c r="G374" s="595"/>
      <c r="H374" s="843"/>
      <c r="I374" s="843"/>
      <c r="J374" s="843"/>
      <c r="K374" s="843"/>
      <c r="L374" s="843"/>
      <c r="M374" s="843"/>
      <c r="N374" s="843"/>
      <c r="O374" s="843"/>
      <c r="P374" s="843"/>
      <c r="Q374" s="843"/>
      <c r="R374" s="843" t="s">
        <v>1462</v>
      </c>
      <c r="S374" s="843"/>
      <c r="T374" s="843"/>
      <c r="U374" s="843"/>
      <c r="V374" s="843"/>
      <c r="W374" s="843"/>
      <c r="X374" s="843"/>
      <c r="Y374" s="843"/>
      <c r="Z374" s="843"/>
      <c r="AA374" s="843"/>
      <c r="AB374" s="843"/>
      <c r="AC374" s="843"/>
      <c r="AD374" s="843"/>
      <c r="AE374" s="843"/>
      <c r="AF374" s="843"/>
      <c r="AG374" s="593"/>
      <c r="AH374" s="594"/>
      <c r="AI374" s="594"/>
      <c r="AJ374" s="595"/>
      <c r="AK374" s="593"/>
      <c r="AL374" s="594"/>
      <c r="AM374" s="594"/>
      <c r="AN374" s="595"/>
      <c r="AO374" s="593"/>
      <c r="AP374" s="594"/>
      <c r="AQ374" s="594"/>
      <c r="AR374" s="594"/>
      <c r="AS374" s="595"/>
      <c r="AT374" s="593"/>
      <c r="AU374" s="594"/>
      <c r="AV374" s="594"/>
      <c r="AW374" s="594"/>
      <c r="AX374" s="604"/>
    </row>
    <row r="375" spans="1:50" ht="12.6" customHeight="1" x14ac:dyDescent="0.25">
      <c r="A375" s="844" t="s">
        <v>1407</v>
      </c>
      <c r="B375" s="844"/>
      <c r="C375" s="844"/>
      <c r="D375" s="844"/>
      <c r="E375" s="844"/>
      <c r="F375" s="844"/>
      <c r="G375" s="844"/>
      <c r="H375" s="844" t="s">
        <v>1408</v>
      </c>
      <c r="I375" s="844"/>
      <c r="J375" s="844"/>
      <c r="K375" s="844"/>
      <c r="L375" s="844"/>
      <c r="M375" s="844" t="s">
        <v>1409</v>
      </c>
      <c r="N375" s="844"/>
      <c r="O375" s="844"/>
      <c r="P375" s="844"/>
      <c r="Q375" s="844"/>
      <c r="R375" s="844" t="s">
        <v>1410</v>
      </c>
      <c r="S375" s="844"/>
      <c r="T375" s="844"/>
      <c r="U375" s="844"/>
      <c r="V375" s="844"/>
      <c r="W375" s="844" t="s">
        <v>1411</v>
      </c>
      <c r="X375" s="844"/>
      <c r="Y375" s="844"/>
      <c r="Z375" s="844"/>
      <c r="AA375" s="844"/>
      <c r="AB375" s="844" t="s">
        <v>1412</v>
      </c>
      <c r="AC375" s="844"/>
      <c r="AD375" s="844"/>
      <c r="AE375" s="844"/>
      <c r="AF375" s="844"/>
      <c r="AG375" s="844" t="s">
        <v>1413</v>
      </c>
      <c r="AH375" s="844"/>
      <c r="AI375" s="844"/>
      <c r="AJ375" s="844"/>
      <c r="AK375" s="844" t="s">
        <v>1414</v>
      </c>
      <c r="AL375" s="844"/>
      <c r="AM375" s="844"/>
      <c r="AN375" s="844"/>
      <c r="AO375" s="844" t="s">
        <v>1415</v>
      </c>
      <c r="AP375" s="844"/>
      <c r="AQ375" s="844"/>
      <c r="AR375" s="844"/>
      <c r="AS375" s="844"/>
      <c r="AT375" s="902" t="s">
        <v>1463</v>
      </c>
      <c r="AU375" s="903"/>
      <c r="AV375" s="903"/>
      <c r="AW375" s="903"/>
      <c r="AX375" s="596"/>
    </row>
    <row r="376" spans="1:50" ht="12.6" customHeight="1" x14ac:dyDescent="0.25">
      <c r="A376" s="597" t="s">
        <v>1416</v>
      </c>
      <c r="B376" s="598"/>
      <c r="C376" s="598"/>
      <c r="D376" s="598"/>
      <c r="E376" s="598"/>
      <c r="F376" s="598"/>
      <c r="G376" s="598"/>
      <c r="H376" s="598"/>
      <c r="I376" s="598"/>
      <c r="J376" s="598"/>
      <c r="K376" s="598"/>
      <c r="L376" s="598"/>
      <c r="M376" s="598"/>
      <c r="N376" s="598"/>
      <c r="O376" s="598"/>
      <c r="P376" s="598"/>
      <c r="Q376" s="598"/>
      <c r="R376" s="598"/>
      <c r="S376" s="598"/>
      <c r="T376" s="598"/>
      <c r="U376" s="598"/>
      <c r="V376" s="598"/>
      <c r="W376" s="598"/>
      <c r="X376" s="598"/>
      <c r="Y376" s="598"/>
      <c r="Z376" s="598"/>
      <c r="AA376" s="598"/>
      <c r="AB376" s="598"/>
      <c r="AC376" s="598"/>
      <c r="AD376" s="598"/>
      <c r="AE376" s="598"/>
      <c r="AF376" s="598"/>
      <c r="AG376" s="598"/>
      <c r="AH376" s="598"/>
      <c r="AI376" s="598"/>
      <c r="AJ376" s="598"/>
      <c r="AK376" s="598"/>
      <c r="AL376" s="598"/>
      <c r="AM376" s="598"/>
      <c r="AN376" s="598"/>
      <c r="AO376" s="598"/>
      <c r="AP376" s="598"/>
      <c r="AQ376" s="598"/>
      <c r="AR376" s="598"/>
      <c r="AS376" s="598"/>
      <c r="AT376" s="598"/>
      <c r="AU376" s="598"/>
      <c r="AV376" s="598"/>
      <c r="AW376" s="598"/>
      <c r="AX376" s="596"/>
    </row>
    <row r="377" spans="1:50" ht="12.6" customHeight="1" x14ac:dyDescent="0.25">
      <c r="A377" s="590" t="s">
        <v>1464</v>
      </c>
      <c r="B377" s="599"/>
      <c r="C377" s="599"/>
      <c r="D377" s="599"/>
      <c r="E377" s="599"/>
      <c r="F377" s="599"/>
      <c r="G377" s="600"/>
      <c r="H377" s="900">
        <f>SUM('HL KNIHA VYPOC'!$H$26)</f>
        <v>0</v>
      </c>
      <c r="I377" s="900"/>
      <c r="J377" s="900"/>
      <c r="K377" s="900"/>
      <c r="L377" s="900"/>
      <c r="M377" s="900">
        <f>SUM('HL KNIHA VYPOC'!$H$16)</f>
        <v>0</v>
      </c>
      <c r="N377" s="900"/>
      <c r="O377" s="900"/>
      <c r="P377" s="900"/>
      <c r="Q377" s="900"/>
      <c r="R377" s="900">
        <f>SUM('HL KNIHA VYPOC'!$H$17)</f>
        <v>0</v>
      </c>
      <c r="S377" s="900"/>
      <c r="T377" s="900"/>
      <c r="U377" s="900"/>
      <c r="V377" s="900"/>
      <c r="W377" s="900">
        <f>SUM('HL KNIHA VYPOC'!$H$20)</f>
        <v>0</v>
      </c>
      <c r="X377" s="900"/>
      <c r="Y377" s="900"/>
      <c r="Z377" s="900"/>
      <c r="AA377" s="900"/>
      <c r="AB377" s="900">
        <f>SUM('HL KNIHA VYPOC'!$H$21)</f>
        <v>0</v>
      </c>
      <c r="AC377" s="900"/>
      <c r="AD377" s="900"/>
      <c r="AE377" s="900"/>
      <c r="AF377" s="900"/>
      <c r="AG377" s="900">
        <f>SUM('HL KNIHA VYPOC'!$H$22+'HL KNIHA VYPOC'!$H$23+'HL KNIHA VYPOC'!H27)</f>
        <v>0</v>
      </c>
      <c r="AH377" s="900"/>
      <c r="AI377" s="900"/>
      <c r="AJ377" s="900"/>
      <c r="AK377" s="900">
        <f>SUM('HL KNIHA VYPOC'!$H$32)</f>
        <v>0</v>
      </c>
      <c r="AL377" s="900"/>
      <c r="AM377" s="900"/>
      <c r="AN377" s="900"/>
      <c r="AO377" s="900">
        <f>SUM('HL KNIHA VYPOC'!$H$38)</f>
        <v>0</v>
      </c>
      <c r="AP377" s="900"/>
      <c r="AQ377" s="900"/>
      <c r="AR377" s="900"/>
      <c r="AS377" s="900"/>
      <c r="AT377" s="900">
        <f>SUM(H377:AS380)</f>
        <v>0</v>
      </c>
      <c r="AU377" s="900"/>
      <c r="AV377" s="900"/>
      <c r="AW377" s="900"/>
      <c r="AX377" s="900"/>
    </row>
    <row r="378" spans="1:50" ht="12.6" customHeight="1" x14ac:dyDescent="0.25">
      <c r="A378" s="592" t="s">
        <v>1465</v>
      </c>
      <c r="G378" s="601"/>
      <c r="H378" s="900"/>
      <c r="I378" s="900"/>
      <c r="J378" s="900"/>
      <c r="K378" s="900"/>
      <c r="L378" s="900"/>
      <c r="M378" s="900"/>
      <c r="N378" s="900"/>
      <c r="O378" s="900"/>
      <c r="P378" s="900"/>
      <c r="Q378" s="900"/>
      <c r="R378" s="900"/>
      <c r="S378" s="900"/>
      <c r="T378" s="900"/>
      <c r="U378" s="900"/>
      <c r="V378" s="900"/>
      <c r="W378" s="900"/>
      <c r="X378" s="900"/>
      <c r="Y378" s="900"/>
      <c r="Z378" s="900"/>
      <c r="AA378" s="900"/>
      <c r="AB378" s="900"/>
      <c r="AC378" s="900"/>
      <c r="AD378" s="900"/>
      <c r="AE378" s="900"/>
      <c r="AF378" s="900"/>
      <c r="AG378" s="900"/>
      <c r="AH378" s="900"/>
      <c r="AI378" s="900"/>
      <c r="AJ378" s="900"/>
      <c r="AK378" s="900"/>
      <c r="AL378" s="900"/>
      <c r="AM378" s="900"/>
      <c r="AN378" s="900"/>
      <c r="AO378" s="900"/>
      <c r="AP378" s="900"/>
      <c r="AQ378" s="900"/>
      <c r="AR378" s="900"/>
      <c r="AS378" s="900"/>
      <c r="AT378" s="900"/>
      <c r="AU378" s="900"/>
      <c r="AV378" s="900"/>
      <c r="AW378" s="900"/>
      <c r="AX378" s="900"/>
    </row>
    <row r="379" spans="1:50" ht="12.6" customHeight="1" x14ac:dyDescent="0.25">
      <c r="A379" s="592" t="s">
        <v>1466</v>
      </c>
      <c r="G379" s="601"/>
      <c r="H379" s="900"/>
      <c r="I379" s="900"/>
      <c r="J379" s="900"/>
      <c r="K379" s="900"/>
      <c r="L379" s="900"/>
      <c r="M379" s="900"/>
      <c r="N379" s="900"/>
      <c r="O379" s="900"/>
      <c r="P379" s="900"/>
      <c r="Q379" s="900"/>
      <c r="R379" s="900"/>
      <c r="S379" s="900"/>
      <c r="T379" s="900"/>
      <c r="U379" s="900"/>
      <c r="V379" s="900"/>
      <c r="W379" s="900"/>
      <c r="X379" s="900"/>
      <c r="Y379" s="900"/>
      <c r="Z379" s="900"/>
      <c r="AA379" s="900"/>
      <c r="AB379" s="900"/>
      <c r="AC379" s="900"/>
      <c r="AD379" s="900"/>
      <c r="AE379" s="900"/>
      <c r="AF379" s="900"/>
      <c r="AG379" s="900"/>
      <c r="AH379" s="900"/>
      <c r="AI379" s="900"/>
      <c r="AJ379" s="900"/>
      <c r="AK379" s="900"/>
      <c r="AL379" s="900"/>
      <c r="AM379" s="900"/>
      <c r="AN379" s="900"/>
      <c r="AO379" s="900"/>
      <c r="AP379" s="900"/>
      <c r="AQ379" s="900"/>
      <c r="AR379" s="900"/>
      <c r="AS379" s="900"/>
      <c r="AT379" s="900"/>
      <c r="AU379" s="900"/>
      <c r="AV379" s="900"/>
      <c r="AW379" s="900"/>
      <c r="AX379" s="900"/>
    </row>
    <row r="380" spans="1:50" ht="12.6" customHeight="1" x14ac:dyDescent="0.25">
      <c r="A380" s="592" t="s">
        <v>1467</v>
      </c>
      <c r="G380" s="601"/>
      <c r="H380" s="900"/>
      <c r="I380" s="900"/>
      <c r="J380" s="900"/>
      <c r="K380" s="900"/>
      <c r="L380" s="900"/>
      <c r="M380" s="900"/>
      <c r="N380" s="900"/>
      <c r="O380" s="900"/>
      <c r="P380" s="900"/>
      <c r="Q380" s="900"/>
      <c r="R380" s="900"/>
      <c r="S380" s="900"/>
      <c r="T380" s="900"/>
      <c r="U380" s="900"/>
      <c r="V380" s="900"/>
      <c r="W380" s="900"/>
      <c r="X380" s="900"/>
      <c r="Y380" s="900"/>
      <c r="Z380" s="900"/>
      <c r="AA380" s="900"/>
      <c r="AB380" s="900"/>
      <c r="AC380" s="900"/>
      <c r="AD380" s="900"/>
      <c r="AE380" s="900"/>
      <c r="AF380" s="900"/>
      <c r="AG380" s="900"/>
      <c r="AH380" s="900"/>
      <c r="AI380" s="900"/>
      <c r="AJ380" s="900"/>
      <c r="AK380" s="900"/>
      <c r="AL380" s="900"/>
      <c r="AM380" s="900"/>
      <c r="AN380" s="900"/>
      <c r="AO380" s="900"/>
      <c r="AP380" s="900"/>
      <c r="AQ380" s="900"/>
      <c r="AR380" s="900"/>
      <c r="AS380" s="900"/>
      <c r="AT380" s="900"/>
      <c r="AU380" s="900"/>
      <c r="AV380" s="900"/>
      <c r="AW380" s="900"/>
      <c r="AX380" s="900"/>
    </row>
    <row r="381" spans="1:50" ht="12.6" customHeight="1" x14ac:dyDescent="0.25">
      <c r="A381" s="602" t="s">
        <v>1419</v>
      </c>
      <c r="G381" s="601"/>
      <c r="H381" s="900">
        <f>SUM('HL KNIHA VYPOC'!$I$26)</f>
        <v>0</v>
      </c>
      <c r="I381" s="900"/>
      <c r="J381" s="900"/>
      <c r="K381" s="900"/>
      <c r="L381" s="900"/>
      <c r="M381" s="900">
        <f>SUM('HL KNIHA VYPOC'!$I$16)</f>
        <v>0</v>
      </c>
      <c r="N381" s="900"/>
      <c r="O381" s="900"/>
      <c r="P381" s="900"/>
      <c r="Q381" s="900"/>
      <c r="R381" s="900">
        <f>SUM('HL KNIHA VYPOC'!$I$17)</f>
        <v>0</v>
      </c>
      <c r="S381" s="900"/>
      <c r="T381" s="900"/>
      <c r="U381" s="900"/>
      <c r="V381" s="900"/>
      <c r="W381" s="900">
        <f>SUM('HL KNIHA VYPOC'!$I$20)</f>
        <v>0</v>
      </c>
      <c r="X381" s="900"/>
      <c r="Y381" s="900"/>
      <c r="Z381" s="900"/>
      <c r="AA381" s="900"/>
      <c r="AB381" s="900">
        <f>SUM('HL KNIHA VYPOC'!$I$21)</f>
        <v>0</v>
      </c>
      <c r="AC381" s="900"/>
      <c r="AD381" s="900"/>
      <c r="AE381" s="900"/>
      <c r="AF381" s="900"/>
      <c r="AG381" s="900">
        <f>SUM('HL KNIHA VYPOC'!$I$22+'HL KNIHA VYPOC'!$I$23+'HL KNIHA VYPOC'!I27)</f>
        <v>0</v>
      </c>
      <c r="AH381" s="900"/>
      <c r="AI381" s="900"/>
      <c r="AJ381" s="900"/>
      <c r="AK381" s="900">
        <f>SUM('HL KNIHA VYPOC'!$I$32)</f>
        <v>0</v>
      </c>
      <c r="AL381" s="900"/>
      <c r="AM381" s="900"/>
      <c r="AN381" s="900"/>
      <c r="AO381" s="900">
        <f>SUM('HL KNIHA VYPOC'!$I$38)</f>
        <v>0</v>
      </c>
      <c r="AP381" s="900"/>
      <c r="AQ381" s="900"/>
      <c r="AR381" s="900"/>
      <c r="AS381" s="900"/>
      <c r="AT381" s="900">
        <f>SUM(H381:AS381)</f>
        <v>0</v>
      </c>
      <c r="AU381" s="900"/>
      <c r="AV381" s="900"/>
      <c r="AW381" s="900"/>
      <c r="AX381" s="900"/>
    </row>
    <row r="382" spans="1:50" ht="12.6" customHeight="1" x14ac:dyDescent="0.25">
      <c r="A382" s="602" t="s">
        <v>1420</v>
      </c>
      <c r="G382" s="601"/>
      <c r="H382" s="900">
        <f>SUM('HL KNIHA VYPOC'!$J$26)</f>
        <v>0</v>
      </c>
      <c r="I382" s="900"/>
      <c r="J382" s="900"/>
      <c r="K382" s="900"/>
      <c r="L382" s="900"/>
      <c r="M382" s="900">
        <f>SUM('HL KNIHA VYPOC'!$J$16)</f>
        <v>0</v>
      </c>
      <c r="N382" s="900"/>
      <c r="O382" s="900"/>
      <c r="P382" s="900"/>
      <c r="Q382" s="900"/>
      <c r="R382" s="900">
        <f>SUM('HL KNIHA VYPOC'!$J$17)</f>
        <v>0</v>
      </c>
      <c r="S382" s="900"/>
      <c r="T382" s="900"/>
      <c r="U382" s="900"/>
      <c r="V382" s="900"/>
      <c r="W382" s="900">
        <f>SUM('HL KNIHA VYPOC'!$J$20)</f>
        <v>0</v>
      </c>
      <c r="X382" s="900"/>
      <c r="Y382" s="900"/>
      <c r="Z382" s="900"/>
      <c r="AA382" s="900"/>
      <c r="AB382" s="900">
        <f>SUM('HL KNIHA VYPOC'!$J$21)</f>
        <v>0</v>
      </c>
      <c r="AC382" s="900"/>
      <c r="AD382" s="900"/>
      <c r="AE382" s="900"/>
      <c r="AF382" s="900"/>
      <c r="AG382" s="900">
        <f>SUM('HL KNIHA VYPOC'!$J$22+'HL KNIHA VYPOC'!$J$23+'HL KNIHA VYPOC'!J27)</f>
        <v>0</v>
      </c>
      <c r="AH382" s="900"/>
      <c r="AI382" s="900"/>
      <c r="AJ382" s="900"/>
      <c r="AK382" s="900"/>
      <c r="AL382" s="900"/>
      <c r="AM382" s="900"/>
      <c r="AN382" s="900"/>
      <c r="AO382" s="900">
        <f>SUM('HL KNIHA VYPOC'!$J$38)</f>
        <v>0</v>
      </c>
      <c r="AP382" s="900"/>
      <c r="AQ382" s="900"/>
      <c r="AR382" s="900"/>
      <c r="AS382" s="900"/>
      <c r="AT382" s="900">
        <f>SUM(H382:AS382)</f>
        <v>0</v>
      </c>
      <c r="AU382" s="900"/>
      <c r="AV382" s="900"/>
      <c r="AW382" s="900"/>
      <c r="AX382" s="900"/>
    </row>
    <row r="383" spans="1:50" ht="12.6" customHeight="1" x14ac:dyDescent="0.25">
      <c r="A383" s="602" t="s">
        <v>1421</v>
      </c>
      <c r="G383" s="601"/>
      <c r="H383" s="900"/>
      <c r="I383" s="900"/>
      <c r="J383" s="900"/>
      <c r="K383" s="900"/>
      <c r="L383" s="900"/>
      <c r="M383" s="900"/>
      <c r="N383" s="900"/>
      <c r="O383" s="900"/>
      <c r="P383" s="900"/>
      <c r="Q383" s="900"/>
      <c r="R383" s="900"/>
      <c r="S383" s="900"/>
      <c r="T383" s="900"/>
      <c r="U383" s="900"/>
      <c r="V383" s="900"/>
      <c r="W383" s="900"/>
      <c r="X383" s="900"/>
      <c r="Y383" s="900"/>
      <c r="Z383" s="900"/>
      <c r="AA383" s="900"/>
      <c r="AB383" s="900"/>
      <c r="AC383" s="900"/>
      <c r="AD383" s="900"/>
      <c r="AE383" s="900"/>
      <c r="AF383" s="900"/>
      <c r="AG383" s="900"/>
      <c r="AH383" s="900"/>
      <c r="AI383" s="900"/>
      <c r="AJ383" s="900"/>
      <c r="AK383" s="900">
        <f>SUM('HL KNIHA VYPOC'!$J$32)</f>
        <v>0</v>
      </c>
      <c r="AL383" s="900"/>
      <c r="AM383" s="900"/>
      <c r="AN383" s="900"/>
      <c r="AO383" s="900"/>
      <c r="AP383" s="900"/>
      <c r="AQ383" s="900"/>
      <c r="AR383" s="900"/>
      <c r="AS383" s="900"/>
      <c r="AT383" s="900">
        <f>SUM(H383:AS383)</f>
        <v>0</v>
      </c>
      <c r="AU383" s="900"/>
      <c r="AV383" s="900"/>
      <c r="AW383" s="900"/>
      <c r="AX383" s="900"/>
    </row>
    <row r="384" spans="1:50" ht="12.6" customHeight="1" x14ac:dyDescent="0.25">
      <c r="A384" s="592" t="s">
        <v>1422</v>
      </c>
      <c r="G384" s="601"/>
      <c r="H384" s="900">
        <f>SUM(H377+H381-H382+H383)</f>
        <v>0</v>
      </c>
      <c r="I384" s="900"/>
      <c r="J384" s="900"/>
      <c r="K384" s="900"/>
      <c r="L384" s="900"/>
      <c r="M384" s="900">
        <f>SUM(M377+M381-M382+M383)</f>
        <v>0</v>
      </c>
      <c r="N384" s="900"/>
      <c r="O384" s="900"/>
      <c r="P384" s="900"/>
      <c r="Q384" s="900"/>
      <c r="R384" s="900">
        <f>SUM(R377+R381-R382+R383)</f>
        <v>0</v>
      </c>
      <c r="S384" s="900"/>
      <c r="T384" s="900"/>
      <c r="U384" s="900"/>
      <c r="V384" s="900"/>
      <c r="W384" s="900">
        <f>SUM(W377+W381-W382+W383)</f>
        <v>0</v>
      </c>
      <c r="X384" s="900"/>
      <c r="Y384" s="900"/>
      <c r="Z384" s="900"/>
      <c r="AA384" s="900"/>
      <c r="AB384" s="900">
        <f>SUM(AB377+AB381-AB382+AB383)</f>
        <v>0</v>
      </c>
      <c r="AC384" s="900"/>
      <c r="AD384" s="900"/>
      <c r="AE384" s="900"/>
      <c r="AF384" s="900"/>
      <c r="AG384" s="900">
        <f>SUM(AG377+AG381-AG382+AG383)</f>
        <v>0</v>
      </c>
      <c r="AH384" s="900"/>
      <c r="AI384" s="900"/>
      <c r="AJ384" s="900"/>
      <c r="AK384" s="900">
        <f>SUM(AK377+AK381-AK382+AK383)</f>
        <v>0</v>
      </c>
      <c r="AL384" s="900"/>
      <c r="AM384" s="900"/>
      <c r="AN384" s="900"/>
      <c r="AO384" s="900">
        <f>SUM(AO377+AO381-AO382+AO383)</f>
        <v>0</v>
      </c>
      <c r="AP384" s="900"/>
      <c r="AQ384" s="900"/>
      <c r="AR384" s="900"/>
      <c r="AS384" s="900"/>
      <c r="AT384" s="900">
        <f>SUM(H384:AS386)</f>
        <v>0</v>
      </c>
      <c r="AU384" s="900"/>
      <c r="AV384" s="900"/>
      <c r="AW384" s="900"/>
      <c r="AX384" s="900"/>
    </row>
    <row r="385" spans="1:50" ht="12.6" customHeight="1" x14ac:dyDescent="0.25">
      <c r="A385" s="592" t="s">
        <v>1466</v>
      </c>
      <c r="G385" s="601"/>
      <c r="H385" s="900"/>
      <c r="I385" s="900"/>
      <c r="J385" s="900"/>
      <c r="K385" s="900"/>
      <c r="L385" s="900"/>
      <c r="M385" s="900"/>
      <c r="N385" s="900"/>
      <c r="O385" s="900"/>
      <c r="P385" s="900"/>
      <c r="Q385" s="900"/>
      <c r="R385" s="900"/>
      <c r="S385" s="900"/>
      <c r="T385" s="900"/>
      <c r="U385" s="900"/>
      <c r="V385" s="900"/>
      <c r="W385" s="900"/>
      <c r="X385" s="900"/>
      <c r="Y385" s="900"/>
      <c r="Z385" s="900"/>
      <c r="AA385" s="900"/>
      <c r="AB385" s="900"/>
      <c r="AC385" s="900"/>
      <c r="AD385" s="900"/>
      <c r="AE385" s="900"/>
      <c r="AF385" s="900"/>
      <c r="AG385" s="900"/>
      <c r="AH385" s="900"/>
      <c r="AI385" s="900"/>
      <c r="AJ385" s="900"/>
      <c r="AK385" s="900"/>
      <c r="AL385" s="900"/>
      <c r="AM385" s="900"/>
      <c r="AN385" s="900"/>
      <c r="AO385" s="900"/>
      <c r="AP385" s="900"/>
      <c r="AQ385" s="900"/>
      <c r="AR385" s="900"/>
      <c r="AS385" s="900"/>
      <c r="AT385" s="900"/>
      <c r="AU385" s="900"/>
      <c r="AV385" s="900"/>
      <c r="AW385" s="900"/>
      <c r="AX385" s="900"/>
    </row>
    <row r="386" spans="1:50" ht="12.6" customHeight="1" x14ac:dyDescent="0.25">
      <c r="A386" s="593" t="s">
        <v>1467</v>
      </c>
      <c r="B386" s="603"/>
      <c r="C386" s="603"/>
      <c r="D386" s="603"/>
      <c r="E386" s="603"/>
      <c r="F386" s="603"/>
      <c r="G386" s="604"/>
      <c r="H386" s="900"/>
      <c r="I386" s="900"/>
      <c r="J386" s="900"/>
      <c r="K386" s="900"/>
      <c r="L386" s="900"/>
      <c r="M386" s="900"/>
      <c r="N386" s="900"/>
      <c r="O386" s="900"/>
      <c r="P386" s="900"/>
      <c r="Q386" s="900"/>
      <c r="R386" s="900"/>
      <c r="S386" s="900"/>
      <c r="T386" s="900"/>
      <c r="U386" s="900"/>
      <c r="V386" s="900"/>
      <c r="W386" s="900"/>
      <c r="X386" s="900"/>
      <c r="Y386" s="900"/>
      <c r="Z386" s="900"/>
      <c r="AA386" s="900"/>
      <c r="AB386" s="900"/>
      <c r="AC386" s="900"/>
      <c r="AD386" s="900"/>
      <c r="AE386" s="900"/>
      <c r="AF386" s="900"/>
      <c r="AG386" s="900"/>
      <c r="AH386" s="900"/>
      <c r="AI386" s="900"/>
      <c r="AJ386" s="900"/>
      <c r="AK386" s="900"/>
      <c r="AL386" s="900"/>
      <c r="AM386" s="900"/>
      <c r="AN386" s="900"/>
      <c r="AO386" s="900"/>
      <c r="AP386" s="900"/>
      <c r="AQ386" s="900"/>
      <c r="AR386" s="900"/>
      <c r="AS386" s="900"/>
      <c r="AT386" s="900"/>
      <c r="AU386" s="900"/>
      <c r="AV386" s="900"/>
      <c r="AW386" s="900"/>
      <c r="AX386" s="900"/>
    </row>
    <row r="387" spans="1:50" ht="12.6" customHeight="1" x14ac:dyDescent="0.25">
      <c r="A387" s="597" t="s">
        <v>1423</v>
      </c>
      <c r="B387" s="598"/>
      <c r="C387" s="598"/>
      <c r="D387" s="598"/>
      <c r="E387" s="598"/>
      <c r="F387" s="598"/>
      <c r="G387" s="598"/>
      <c r="H387" s="606"/>
      <c r="I387" s="606"/>
      <c r="J387" s="606"/>
      <c r="K387" s="606"/>
      <c r="L387" s="606"/>
      <c r="M387" s="606"/>
      <c r="N387" s="606"/>
      <c r="O387" s="606"/>
      <c r="P387" s="606"/>
      <c r="Q387" s="606"/>
      <c r="R387" s="606"/>
      <c r="S387" s="606"/>
      <c r="T387" s="606"/>
      <c r="U387" s="606"/>
      <c r="V387" s="606"/>
      <c r="W387" s="606"/>
      <c r="X387" s="606"/>
      <c r="Y387" s="606"/>
      <c r="Z387" s="606"/>
      <c r="AA387" s="606"/>
      <c r="AB387" s="606"/>
      <c r="AC387" s="606"/>
      <c r="AD387" s="606"/>
      <c r="AE387" s="606"/>
      <c r="AF387" s="606"/>
      <c r="AG387" s="606"/>
      <c r="AH387" s="606"/>
      <c r="AI387" s="606"/>
      <c r="AJ387" s="606"/>
      <c r="AK387" s="606"/>
      <c r="AL387" s="606"/>
      <c r="AM387" s="606"/>
      <c r="AN387" s="606"/>
      <c r="AO387" s="606"/>
      <c r="AP387" s="606"/>
      <c r="AQ387" s="606"/>
      <c r="AR387" s="606"/>
      <c r="AS387" s="607"/>
      <c r="AT387" s="606"/>
      <c r="AU387" s="606"/>
      <c r="AV387" s="606"/>
      <c r="AW387" s="606"/>
      <c r="AX387" s="608"/>
    </row>
    <row r="388" spans="1:50" ht="12.6" customHeight="1" x14ac:dyDescent="0.25">
      <c r="A388" s="590" t="s">
        <v>1464</v>
      </c>
      <c r="B388" s="599"/>
      <c r="C388" s="599"/>
      <c r="D388" s="599"/>
      <c r="E388" s="599"/>
      <c r="F388" s="599"/>
      <c r="G388" s="600"/>
      <c r="H388" s="900"/>
      <c r="I388" s="900"/>
      <c r="J388" s="900"/>
      <c r="K388" s="900"/>
      <c r="L388" s="900"/>
      <c r="M388" s="900">
        <f>SUM('HL KNIHA VYPOC'!$H$61)*-1</f>
        <v>0</v>
      </c>
      <c r="N388" s="900"/>
      <c r="O388" s="900"/>
      <c r="P388" s="900"/>
      <c r="Q388" s="900"/>
      <c r="R388" s="900">
        <f>SUM('HL KNIHA VYPOC'!$H$62)*-1</f>
        <v>0</v>
      </c>
      <c r="S388" s="900"/>
      <c r="T388" s="900"/>
      <c r="U388" s="900"/>
      <c r="V388" s="900"/>
      <c r="W388" s="900">
        <f>SUM('HL KNIHA VYPOC'!$H$65)*-1</f>
        <v>0</v>
      </c>
      <c r="X388" s="900"/>
      <c r="Y388" s="900"/>
      <c r="Z388" s="900"/>
      <c r="AA388" s="900"/>
      <c r="AB388" s="900">
        <f>SUM('HL KNIHA VYPOC'!$H$66)*-1</f>
        <v>0</v>
      </c>
      <c r="AC388" s="900"/>
      <c r="AD388" s="900"/>
      <c r="AE388" s="900"/>
      <c r="AF388" s="900"/>
      <c r="AG388" s="900">
        <f>SUM('HL KNIHA VYPOC'!$H$68)*-1+'HL KNIHA VYPOC'!$H$67</f>
        <v>0</v>
      </c>
      <c r="AH388" s="900"/>
      <c r="AI388" s="900"/>
      <c r="AJ388" s="900"/>
      <c r="AK388" s="900"/>
      <c r="AL388" s="900"/>
      <c r="AM388" s="900"/>
      <c r="AN388" s="900"/>
      <c r="AO388" s="900"/>
      <c r="AP388" s="900"/>
      <c r="AQ388" s="900"/>
      <c r="AR388" s="900"/>
      <c r="AS388" s="900"/>
      <c r="AT388" s="900">
        <f>SUM(H388:AS391)</f>
        <v>0</v>
      </c>
      <c r="AU388" s="900"/>
      <c r="AV388" s="900"/>
      <c r="AW388" s="900"/>
      <c r="AX388" s="900"/>
    </row>
    <row r="389" spans="1:50" ht="12.6" customHeight="1" x14ac:dyDescent="0.25">
      <c r="A389" s="592" t="s">
        <v>1465</v>
      </c>
      <c r="G389" s="601"/>
      <c r="H389" s="900"/>
      <c r="I389" s="900"/>
      <c r="J389" s="900"/>
      <c r="K389" s="900"/>
      <c r="L389" s="900"/>
      <c r="M389" s="900"/>
      <c r="N389" s="900"/>
      <c r="O389" s="900"/>
      <c r="P389" s="900"/>
      <c r="Q389" s="900"/>
      <c r="R389" s="900"/>
      <c r="S389" s="900"/>
      <c r="T389" s="900"/>
      <c r="U389" s="900"/>
      <c r="V389" s="900"/>
      <c r="W389" s="900"/>
      <c r="X389" s="900"/>
      <c r="Y389" s="900"/>
      <c r="Z389" s="900"/>
      <c r="AA389" s="900"/>
      <c r="AB389" s="900"/>
      <c r="AC389" s="900"/>
      <c r="AD389" s="900"/>
      <c r="AE389" s="900"/>
      <c r="AF389" s="900"/>
      <c r="AG389" s="900"/>
      <c r="AH389" s="900"/>
      <c r="AI389" s="900"/>
      <c r="AJ389" s="900"/>
      <c r="AK389" s="900"/>
      <c r="AL389" s="900"/>
      <c r="AM389" s="900"/>
      <c r="AN389" s="900"/>
      <c r="AO389" s="900"/>
      <c r="AP389" s="900"/>
      <c r="AQ389" s="900"/>
      <c r="AR389" s="900"/>
      <c r="AS389" s="900"/>
      <c r="AT389" s="900"/>
      <c r="AU389" s="900"/>
      <c r="AV389" s="900"/>
      <c r="AW389" s="900"/>
      <c r="AX389" s="900"/>
    </row>
    <row r="390" spans="1:50" ht="12.6" customHeight="1" x14ac:dyDescent="0.25">
      <c r="A390" s="592" t="s">
        <v>1466</v>
      </c>
      <c r="G390" s="601"/>
      <c r="H390" s="900"/>
      <c r="I390" s="900"/>
      <c r="J390" s="900"/>
      <c r="K390" s="900"/>
      <c r="L390" s="900"/>
      <c r="M390" s="900"/>
      <c r="N390" s="900"/>
      <c r="O390" s="900"/>
      <c r="P390" s="900"/>
      <c r="Q390" s="900"/>
      <c r="R390" s="900"/>
      <c r="S390" s="900"/>
      <c r="T390" s="900"/>
      <c r="U390" s="900"/>
      <c r="V390" s="900"/>
      <c r="W390" s="900"/>
      <c r="X390" s="900"/>
      <c r="Y390" s="900"/>
      <c r="Z390" s="900"/>
      <c r="AA390" s="900"/>
      <c r="AB390" s="900"/>
      <c r="AC390" s="900"/>
      <c r="AD390" s="900"/>
      <c r="AE390" s="900"/>
      <c r="AF390" s="900"/>
      <c r="AG390" s="900"/>
      <c r="AH390" s="900"/>
      <c r="AI390" s="900"/>
      <c r="AJ390" s="900"/>
      <c r="AK390" s="900"/>
      <c r="AL390" s="900"/>
      <c r="AM390" s="900"/>
      <c r="AN390" s="900"/>
      <c r="AO390" s="900"/>
      <c r="AP390" s="900"/>
      <c r="AQ390" s="900"/>
      <c r="AR390" s="900"/>
      <c r="AS390" s="900"/>
      <c r="AT390" s="900"/>
      <c r="AU390" s="900"/>
      <c r="AV390" s="900"/>
      <c r="AW390" s="900"/>
      <c r="AX390" s="900"/>
    </row>
    <row r="391" spans="1:50" ht="12.6" customHeight="1" x14ac:dyDescent="0.25">
      <c r="A391" s="592" t="s">
        <v>1467</v>
      </c>
      <c r="G391" s="601"/>
      <c r="H391" s="900"/>
      <c r="I391" s="900"/>
      <c r="J391" s="900"/>
      <c r="K391" s="900"/>
      <c r="L391" s="900"/>
      <c r="M391" s="900"/>
      <c r="N391" s="900"/>
      <c r="O391" s="900"/>
      <c r="P391" s="900"/>
      <c r="Q391" s="900"/>
      <c r="R391" s="900"/>
      <c r="S391" s="900"/>
      <c r="T391" s="900"/>
      <c r="U391" s="900"/>
      <c r="V391" s="900"/>
      <c r="W391" s="900"/>
      <c r="X391" s="900"/>
      <c r="Y391" s="900"/>
      <c r="Z391" s="900"/>
      <c r="AA391" s="900"/>
      <c r="AB391" s="900"/>
      <c r="AC391" s="900"/>
      <c r="AD391" s="900"/>
      <c r="AE391" s="900"/>
      <c r="AF391" s="900"/>
      <c r="AG391" s="900"/>
      <c r="AH391" s="900"/>
      <c r="AI391" s="900"/>
      <c r="AJ391" s="900"/>
      <c r="AK391" s="900"/>
      <c r="AL391" s="900"/>
      <c r="AM391" s="900"/>
      <c r="AN391" s="900"/>
      <c r="AO391" s="900"/>
      <c r="AP391" s="900"/>
      <c r="AQ391" s="900"/>
      <c r="AR391" s="900"/>
      <c r="AS391" s="900"/>
      <c r="AT391" s="900"/>
      <c r="AU391" s="900"/>
      <c r="AV391" s="900"/>
      <c r="AW391" s="900"/>
      <c r="AX391" s="900"/>
    </row>
    <row r="392" spans="1:50" ht="12.6" customHeight="1" x14ac:dyDescent="0.25">
      <c r="A392" s="602" t="s">
        <v>1419</v>
      </c>
      <c r="G392" s="601"/>
      <c r="H392" s="900"/>
      <c r="I392" s="900"/>
      <c r="J392" s="900"/>
      <c r="K392" s="900"/>
      <c r="L392" s="900"/>
      <c r="M392" s="900">
        <f>SUM('HL KNIHA VYPOC'!$J$61)</f>
        <v>0</v>
      </c>
      <c r="N392" s="900"/>
      <c r="O392" s="900"/>
      <c r="P392" s="900"/>
      <c r="Q392" s="900"/>
      <c r="R392" s="900">
        <f>SUM('HL KNIHA VYPOC'!$J$62)</f>
        <v>0</v>
      </c>
      <c r="S392" s="900"/>
      <c r="T392" s="900"/>
      <c r="U392" s="900"/>
      <c r="V392" s="900"/>
      <c r="W392" s="900">
        <f>SUM('HL KNIHA VYPOC'!$J$65)</f>
        <v>0</v>
      </c>
      <c r="X392" s="900"/>
      <c r="Y392" s="900"/>
      <c r="Z392" s="900"/>
      <c r="AA392" s="900"/>
      <c r="AB392" s="900">
        <f>SUM('HL KNIHA VYPOC'!$J$66)</f>
        <v>0</v>
      </c>
      <c r="AC392" s="900"/>
      <c r="AD392" s="900"/>
      <c r="AE392" s="900"/>
      <c r="AF392" s="900"/>
      <c r="AG392" s="900">
        <f>SUM('HL KNIHA VYPOC'!$J$68+'HL KNIHA VYPOC'!$J$67)</f>
        <v>0</v>
      </c>
      <c r="AH392" s="900"/>
      <c r="AI392" s="900"/>
      <c r="AJ392" s="900"/>
      <c r="AK392" s="900"/>
      <c r="AL392" s="900"/>
      <c r="AM392" s="900"/>
      <c r="AN392" s="900"/>
      <c r="AO392" s="900"/>
      <c r="AP392" s="900"/>
      <c r="AQ392" s="900"/>
      <c r="AR392" s="900"/>
      <c r="AS392" s="900"/>
      <c r="AT392" s="900">
        <f>SUM(H392:AS392)</f>
        <v>0</v>
      </c>
      <c r="AU392" s="900"/>
      <c r="AV392" s="900"/>
      <c r="AW392" s="900"/>
      <c r="AX392" s="900"/>
    </row>
    <row r="393" spans="1:50" ht="12.6" customHeight="1" x14ac:dyDescent="0.25">
      <c r="A393" s="602" t="s">
        <v>1420</v>
      </c>
      <c r="G393" s="601"/>
      <c r="H393" s="900"/>
      <c r="I393" s="900"/>
      <c r="J393" s="900"/>
      <c r="K393" s="900"/>
      <c r="L393" s="900"/>
      <c r="M393" s="900">
        <f>SUM('HL KNIHA VYPOC'!$I$61)</f>
        <v>0</v>
      </c>
      <c r="N393" s="900"/>
      <c r="O393" s="900"/>
      <c r="P393" s="900"/>
      <c r="Q393" s="900"/>
      <c r="R393" s="900">
        <f>SUM('HL KNIHA VYPOC'!$I$62)</f>
        <v>0</v>
      </c>
      <c r="S393" s="900"/>
      <c r="T393" s="900"/>
      <c r="U393" s="900"/>
      <c r="V393" s="900"/>
      <c r="W393" s="900">
        <f>SUM('HL KNIHA VYPOC'!$I$65)</f>
        <v>0</v>
      </c>
      <c r="X393" s="900"/>
      <c r="Y393" s="900"/>
      <c r="Z393" s="900"/>
      <c r="AA393" s="900"/>
      <c r="AB393" s="900">
        <f>SUM('HL KNIHA VYPOC'!$I$66)</f>
        <v>0</v>
      </c>
      <c r="AC393" s="900"/>
      <c r="AD393" s="900"/>
      <c r="AE393" s="900"/>
      <c r="AF393" s="900"/>
      <c r="AG393" s="900">
        <f>SUM('HL KNIHA VYPOC'!$I$68)+'HL KNIHA VYPOC'!$I$67</f>
        <v>0</v>
      </c>
      <c r="AH393" s="900"/>
      <c r="AI393" s="900"/>
      <c r="AJ393" s="900"/>
      <c r="AK393" s="900"/>
      <c r="AL393" s="900"/>
      <c r="AM393" s="900"/>
      <c r="AN393" s="900"/>
      <c r="AO393" s="900"/>
      <c r="AP393" s="900"/>
      <c r="AQ393" s="900"/>
      <c r="AR393" s="900"/>
      <c r="AS393" s="900"/>
      <c r="AT393" s="900">
        <f>SUM(H393:AS393)</f>
        <v>0</v>
      </c>
      <c r="AU393" s="900"/>
      <c r="AV393" s="900"/>
      <c r="AW393" s="900"/>
      <c r="AX393" s="900"/>
    </row>
    <row r="394" spans="1:50" ht="12.6" customHeight="1" x14ac:dyDescent="0.25">
      <c r="A394" s="602" t="s">
        <v>1421</v>
      </c>
      <c r="G394" s="601"/>
      <c r="H394" s="900"/>
      <c r="I394" s="900"/>
      <c r="J394" s="900"/>
      <c r="K394" s="900"/>
      <c r="L394" s="900"/>
      <c r="M394" s="900"/>
      <c r="N394" s="900"/>
      <c r="O394" s="900"/>
      <c r="P394" s="900"/>
      <c r="Q394" s="900"/>
      <c r="R394" s="900"/>
      <c r="S394" s="900"/>
      <c r="T394" s="900"/>
      <c r="U394" s="900"/>
      <c r="V394" s="900"/>
      <c r="W394" s="900"/>
      <c r="X394" s="900"/>
      <c r="Y394" s="900"/>
      <c r="Z394" s="900"/>
      <c r="AA394" s="900"/>
      <c r="AB394" s="900"/>
      <c r="AC394" s="900"/>
      <c r="AD394" s="900"/>
      <c r="AE394" s="900"/>
      <c r="AF394" s="900"/>
      <c r="AG394" s="900"/>
      <c r="AH394" s="900"/>
      <c r="AI394" s="900"/>
      <c r="AJ394" s="900"/>
      <c r="AK394" s="900"/>
      <c r="AL394" s="900"/>
      <c r="AM394" s="900"/>
      <c r="AN394" s="900"/>
      <c r="AO394" s="900"/>
      <c r="AP394" s="900"/>
      <c r="AQ394" s="900"/>
      <c r="AR394" s="900"/>
      <c r="AS394" s="900"/>
      <c r="AT394" s="900">
        <f>SUM(H394:AS394)</f>
        <v>0</v>
      </c>
      <c r="AU394" s="900"/>
      <c r="AV394" s="900"/>
      <c r="AW394" s="900"/>
      <c r="AX394" s="900"/>
    </row>
    <row r="395" spans="1:50" ht="12.6" customHeight="1" x14ac:dyDescent="0.25">
      <c r="A395" s="592" t="s">
        <v>1422</v>
      </c>
      <c r="G395" s="601"/>
      <c r="H395" s="900"/>
      <c r="I395" s="900"/>
      <c r="J395" s="900"/>
      <c r="K395" s="900"/>
      <c r="L395" s="900"/>
      <c r="M395" s="900">
        <f>SUM(M388+M392-M393+M394)</f>
        <v>0</v>
      </c>
      <c r="N395" s="900"/>
      <c r="O395" s="900"/>
      <c r="P395" s="900"/>
      <c r="Q395" s="900"/>
      <c r="R395" s="900">
        <f>SUM(R388+R392-R393+R394)</f>
        <v>0</v>
      </c>
      <c r="S395" s="900"/>
      <c r="T395" s="900"/>
      <c r="U395" s="900"/>
      <c r="V395" s="900"/>
      <c r="W395" s="900">
        <f>SUM(W388+W392-W393+W394)</f>
        <v>0</v>
      </c>
      <c r="X395" s="900"/>
      <c r="Y395" s="900"/>
      <c r="Z395" s="900"/>
      <c r="AA395" s="900"/>
      <c r="AB395" s="900">
        <f>SUM(AB388+AB392-AB393+AB394)</f>
        <v>0</v>
      </c>
      <c r="AC395" s="900"/>
      <c r="AD395" s="900"/>
      <c r="AE395" s="900"/>
      <c r="AF395" s="900"/>
      <c r="AG395" s="900">
        <f>SUM(AG388+AG392-AG393+AG394)</f>
        <v>0</v>
      </c>
      <c r="AH395" s="900"/>
      <c r="AI395" s="900"/>
      <c r="AJ395" s="900"/>
      <c r="AK395" s="900"/>
      <c r="AL395" s="900"/>
      <c r="AM395" s="900"/>
      <c r="AN395" s="900"/>
      <c r="AO395" s="900"/>
      <c r="AP395" s="900"/>
      <c r="AQ395" s="900"/>
      <c r="AR395" s="900"/>
      <c r="AS395" s="900"/>
      <c r="AT395" s="900">
        <f>SUM(H395:AS397)</f>
        <v>0</v>
      </c>
      <c r="AU395" s="900"/>
      <c r="AV395" s="900"/>
      <c r="AW395" s="900"/>
      <c r="AX395" s="900"/>
    </row>
    <row r="396" spans="1:50" ht="12.6" customHeight="1" x14ac:dyDescent="0.25">
      <c r="A396" s="592" t="s">
        <v>1466</v>
      </c>
      <c r="G396" s="601"/>
      <c r="H396" s="900"/>
      <c r="I396" s="900"/>
      <c r="J396" s="900"/>
      <c r="K396" s="900"/>
      <c r="L396" s="900"/>
      <c r="M396" s="900"/>
      <c r="N396" s="900"/>
      <c r="O396" s="900"/>
      <c r="P396" s="900"/>
      <c r="Q396" s="900"/>
      <c r="R396" s="900"/>
      <c r="S396" s="900"/>
      <c r="T396" s="900"/>
      <c r="U396" s="900"/>
      <c r="V396" s="900"/>
      <c r="W396" s="900"/>
      <c r="X396" s="900"/>
      <c r="Y396" s="900"/>
      <c r="Z396" s="900"/>
      <c r="AA396" s="900"/>
      <c r="AB396" s="900"/>
      <c r="AC396" s="900"/>
      <c r="AD396" s="900"/>
      <c r="AE396" s="900"/>
      <c r="AF396" s="900"/>
      <c r="AG396" s="900"/>
      <c r="AH396" s="900"/>
      <c r="AI396" s="900"/>
      <c r="AJ396" s="900"/>
      <c r="AK396" s="900"/>
      <c r="AL396" s="900"/>
      <c r="AM396" s="900"/>
      <c r="AN396" s="900"/>
      <c r="AO396" s="900"/>
      <c r="AP396" s="900"/>
      <c r="AQ396" s="900"/>
      <c r="AR396" s="900"/>
      <c r="AS396" s="900"/>
      <c r="AT396" s="900"/>
      <c r="AU396" s="900"/>
      <c r="AV396" s="900"/>
      <c r="AW396" s="900"/>
      <c r="AX396" s="900"/>
    </row>
    <row r="397" spans="1:50" ht="12.6" customHeight="1" x14ac:dyDescent="0.25">
      <c r="A397" s="593" t="s">
        <v>1467</v>
      </c>
      <c r="B397" s="603"/>
      <c r="C397" s="603"/>
      <c r="D397" s="603"/>
      <c r="E397" s="603"/>
      <c r="F397" s="603"/>
      <c r="G397" s="604"/>
      <c r="H397" s="900"/>
      <c r="I397" s="900"/>
      <c r="J397" s="900"/>
      <c r="K397" s="900"/>
      <c r="L397" s="900"/>
      <c r="M397" s="900"/>
      <c r="N397" s="900"/>
      <c r="O397" s="900"/>
      <c r="P397" s="900"/>
      <c r="Q397" s="900"/>
      <c r="R397" s="900"/>
      <c r="S397" s="900"/>
      <c r="T397" s="900"/>
      <c r="U397" s="900"/>
      <c r="V397" s="900"/>
      <c r="W397" s="900"/>
      <c r="X397" s="900"/>
      <c r="Y397" s="900"/>
      <c r="Z397" s="900"/>
      <c r="AA397" s="900"/>
      <c r="AB397" s="900"/>
      <c r="AC397" s="900"/>
      <c r="AD397" s="900"/>
      <c r="AE397" s="900"/>
      <c r="AF397" s="900"/>
      <c r="AG397" s="900"/>
      <c r="AH397" s="900"/>
      <c r="AI397" s="900"/>
      <c r="AJ397" s="900"/>
      <c r="AK397" s="900"/>
      <c r="AL397" s="900"/>
      <c r="AM397" s="900"/>
      <c r="AN397" s="900"/>
      <c r="AO397" s="900"/>
      <c r="AP397" s="900"/>
      <c r="AQ397" s="900"/>
      <c r="AR397" s="900"/>
      <c r="AS397" s="900"/>
      <c r="AT397" s="900"/>
      <c r="AU397" s="900"/>
      <c r="AV397" s="900"/>
      <c r="AW397" s="900"/>
      <c r="AX397" s="900"/>
    </row>
    <row r="398" spans="1:50" ht="12.6" customHeight="1" x14ac:dyDescent="0.25">
      <c r="A398" s="597" t="s">
        <v>1424</v>
      </c>
      <c r="B398" s="598"/>
      <c r="C398" s="598"/>
      <c r="D398" s="598"/>
      <c r="E398" s="598"/>
      <c r="F398" s="598"/>
      <c r="G398" s="598"/>
      <c r="H398" s="606"/>
      <c r="I398" s="606"/>
      <c r="J398" s="606"/>
      <c r="K398" s="606"/>
      <c r="L398" s="606"/>
      <c r="M398" s="606"/>
      <c r="N398" s="606"/>
      <c r="O398" s="606"/>
      <c r="P398" s="606"/>
      <c r="Q398" s="606"/>
      <c r="R398" s="606"/>
      <c r="S398" s="606"/>
      <c r="T398" s="606"/>
      <c r="U398" s="606"/>
      <c r="V398" s="606"/>
      <c r="W398" s="606"/>
      <c r="X398" s="606"/>
      <c r="Y398" s="606"/>
      <c r="Z398" s="606"/>
      <c r="AA398" s="606"/>
      <c r="AB398" s="606"/>
      <c r="AC398" s="606"/>
      <c r="AD398" s="606"/>
      <c r="AE398" s="606"/>
      <c r="AF398" s="606"/>
      <c r="AG398" s="606"/>
      <c r="AH398" s="606"/>
      <c r="AI398" s="606"/>
      <c r="AJ398" s="606"/>
      <c r="AK398" s="606"/>
      <c r="AL398" s="606"/>
      <c r="AM398" s="606"/>
      <c r="AN398" s="606"/>
      <c r="AO398" s="606"/>
      <c r="AP398" s="606"/>
      <c r="AQ398" s="606"/>
      <c r="AR398" s="606"/>
      <c r="AS398" s="606"/>
      <c r="AT398" s="606"/>
      <c r="AU398" s="606"/>
      <c r="AV398" s="606"/>
      <c r="AW398" s="606"/>
      <c r="AX398" s="608"/>
    </row>
    <row r="399" spans="1:50" ht="12.6" customHeight="1" x14ac:dyDescent="0.25">
      <c r="A399" s="590" t="s">
        <v>1464</v>
      </c>
      <c r="B399" s="599"/>
      <c r="C399" s="599"/>
      <c r="D399" s="599"/>
      <c r="E399" s="599"/>
      <c r="F399" s="599"/>
      <c r="G399" s="600"/>
      <c r="H399" s="900">
        <f>SUM(H406-H405+H404-H403)</f>
        <v>0</v>
      </c>
      <c r="I399" s="900"/>
      <c r="J399" s="900"/>
      <c r="K399" s="900"/>
      <c r="L399" s="900"/>
      <c r="M399" s="900">
        <f>SUM(M406-M405+M404-M403)</f>
        <v>0</v>
      </c>
      <c r="N399" s="900"/>
      <c r="O399" s="900"/>
      <c r="P399" s="900"/>
      <c r="Q399" s="900"/>
      <c r="R399" s="900">
        <f>SUM(R406-R405+R404-R403)</f>
        <v>0</v>
      </c>
      <c r="S399" s="900"/>
      <c r="T399" s="900"/>
      <c r="U399" s="900"/>
      <c r="V399" s="900"/>
      <c r="W399" s="900">
        <f>SUM(W406-W405+W404-W403)</f>
        <v>0</v>
      </c>
      <c r="X399" s="900"/>
      <c r="Y399" s="900"/>
      <c r="Z399" s="900"/>
      <c r="AA399" s="900"/>
      <c r="AB399" s="900">
        <f>SUM(AB406-AB405+AB404-AB403)</f>
        <v>0</v>
      </c>
      <c r="AC399" s="900"/>
      <c r="AD399" s="900"/>
      <c r="AE399" s="900"/>
      <c r="AF399" s="900"/>
      <c r="AG399" s="900">
        <f>SUM(AG406-AG405+AG404-AG403)</f>
        <v>0</v>
      </c>
      <c r="AH399" s="900"/>
      <c r="AI399" s="900"/>
      <c r="AJ399" s="900"/>
      <c r="AK399" s="900">
        <f>SUM(AK406-AK405+AK404-AK403)</f>
        <v>0</v>
      </c>
      <c r="AL399" s="900"/>
      <c r="AM399" s="900"/>
      <c r="AN399" s="900"/>
      <c r="AO399" s="900">
        <f>SUM(AO406-AO405+AO404-AO403)</f>
        <v>0</v>
      </c>
      <c r="AP399" s="900"/>
      <c r="AQ399" s="900"/>
      <c r="AR399" s="900"/>
      <c r="AS399" s="900"/>
      <c r="AT399" s="900">
        <f>SUM(H399:AS402)</f>
        <v>0</v>
      </c>
      <c r="AU399" s="900"/>
      <c r="AV399" s="900"/>
      <c r="AW399" s="900"/>
      <c r="AX399" s="900"/>
    </row>
    <row r="400" spans="1:50" ht="12.6" customHeight="1" x14ac:dyDescent="0.25">
      <c r="A400" s="592" t="s">
        <v>1465</v>
      </c>
      <c r="G400" s="601"/>
      <c r="H400" s="900"/>
      <c r="I400" s="900"/>
      <c r="J400" s="900"/>
      <c r="K400" s="900"/>
      <c r="L400" s="900"/>
      <c r="M400" s="900"/>
      <c r="N400" s="900"/>
      <c r="O400" s="900"/>
      <c r="P400" s="900"/>
      <c r="Q400" s="900"/>
      <c r="R400" s="900"/>
      <c r="S400" s="900"/>
      <c r="T400" s="900"/>
      <c r="U400" s="900"/>
      <c r="V400" s="900"/>
      <c r="W400" s="900"/>
      <c r="X400" s="900"/>
      <c r="Y400" s="900"/>
      <c r="Z400" s="900"/>
      <c r="AA400" s="900"/>
      <c r="AB400" s="900"/>
      <c r="AC400" s="900"/>
      <c r="AD400" s="900"/>
      <c r="AE400" s="900"/>
      <c r="AF400" s="900"/>
      <c r="AG400" s="900"/>
      <c r="AH400" s="900"/>
      <c r="AI400" s="900"/>
      <c r="AJ400" s="900"/>
      <c r="AK400" s="900"/>
      <c r="AL400" s="900"/>
      <c r="AM400" s="900"/>
      <c r="AN400" s="900"/>
      <c r="AO400" s="900"/>
      <c r="AP400" s="900"/>
      <c r="AQ400" s="900"/>
      <c r="AR400" s="900"/>
      <c r="AS400" s="900"/>
      <c r="AT400" s="900"/>
      <c r="AU400" s="900"/>
      <c r="AV400" s="900"/>
      <c r="AW400" s="900"/>
      <c r="AX400" s="900"/>
    </row>
    <row r="401" spans="1:50" ht="12.6" customHeight="1" x14ac:dyDescent="0.25">
      <c r="A401" s="592" t="s">
        <v>1466</v>
      </c>
      <c r="G401" s="601"/>
      <c r="H401" s="900"/>
      <c r="I401" s="900"/>
      <c r="J401" s="900"/>
      <c r="K401" s="900"/>
      <c r="L401" s="900"/>
      <c r="M401" s="900"/>
      <c r="N401" s="900"/>
      <c r="O401" s="900"/>
      <c r="P401" s="900"/>
      <c r="Q401" s="900"/>
      <c r="R401" s="900"/>
      <c r="S401" s="900"/>
      <c r="T401" s="900"/>
      <c r="U401" s="900"/>
      <c r="V401" s="900"/>
      <c r="W401" s="900"/>
      <c r="X401" s="900"/>
      <c r="Y401" s="900"/>
      <c r="Z401" s="900"/>
      <c r="AA401" s="900"/>
      <c r="AB401" s="900"/>
      <c r="AC401" s="900"/>
      <c r="AD401" s="900"/>
      <c r="AE401" s="900"/>
      <c r="AF401" s="900"/>
      <c r="AG401" s="900"/>
      <c r="AH401" s="900"/>
      <c r="AI401" s="900"/>
      <c r="AJ401" s="900"/>
      <c r="AK401" s="900"/>
      <c r="AL401" s="900"/>
      <c r="AM401" s="900"/>
      <c r="AN401" s="900"/>
      <c r="AO401" s="900"/>
      <c r="AP401" s="900"/>
      <c r="AQ401" s="900"/>
      <c r="AR401" s="900"/>
      <c r="AS401" s="900"/>
      <c r="AT401" s="900"/>
      <c r="AU401" s="900"/>
      <c r="AV401" s="900"/>
      <c r="AW401" s="900"/>
      <c r="AX401" s="900"/>
    </row>
    <row r="402" spans="1:50" ht="12.6" customHeight="1" x14ac:dyDescent="0.25">
      <c r="A402" s="592" t="s">
        <v>1467</v>
      </c>
      <c r="G402" s="601"/>
      <c r="H402" s="900"/>
      <c r="I402" s="900"/>
      <c r="J402" s="900"/>
      <c r="K402" s="900"/>
      <c r="L402" s="900"/>
      <c r="M402" s="900"/>
      <c r="N402" s="900"/>
      <c r="O402" s="900"/>
      <c r="P402" s="900"/>
      <c r="Q402" s="900"/>
      <c r="R402" s="900"/>
      <c r="S402" s="900"/>
      <c r="T402" s="900"/>
      <c r="U402" s="900"/>
      <c r="V402" s="900"/>
      <c r="W402" s="900"/>
      <c r="X402" s="900"/>
      <c r="Y402" s="900"/>
      <c r="Z402" s="900"/>
      <c r="AA402" s="900"/>
      <c r="AB402" s="900"/>
      <c r="AC402" s="900"/>
      <c r="AD402" s="900"/>
      <c r="AE402" s="900"/>
      <c r="AF402" s="900"/>
      <c r="AG402" s="900"/>
      <c r="AH402" s="900"/>
      <c r="AI402" s="900"/>
      <c r="AJ402" s="900"/>
      <c r="AK402" s="900"/>
      <c r="AL402" s="900"/>
      <c r="AM402" s="900"/>
      <c r="AN402" s="900"/>
      <c r="AO402" s="900"/>
      <c r="AP402" s="900"/>
      <c r="AQ402" s="900"/>
      <c r="AR402" s="900"/>
      <c r="AS402" s="900"/>
      <c r="AT402" s="900"/>
      <c r="AU402" s="900"/>
      <c r="AV402" s="900"/>
      <c r="AW402" s="900"/>
      <c r="AX402" s="900"/>
    </row>
    <row r="403" spans="1:50" ht="12.6" customHeight="1" x14ac:dyDescent="0.25">
      <c r="A403" s="602" t="s">
        <v>1419</v>
      </c>
      <c r="G403" s="601"/>
      <c r="H403" s="900"/>
      <c r="I403" s="900"/>
      <c r="J403" s="900"/>
      <c r="K403" s="900"/>
      <c r="L403" s="900"/>
      <c r="M403" s="900"/>
      <c r="N403" s="900"/>
      <c r="O403" s="900"/>
      <c r="P403" s="900"/>
      <c r="Q403" s="900"/>
      <c r="R403" s="900"/>
      <c r="S403" s="900"/>
      <c r="T403" s="900"/>
      <c r="U403" s="900"/>
      <c r="V403" s="900"/>
      <c r="W403" s="900"/>
      <c r="X403" s="900"/>
      <c r="Y403" s="900"/>
      <c r="Z403" s="900"/>
      <c r="AA403" s="900"/>
      <c r="AB403" s="900"/>
      <c r="AC403" s="900"/>
      <c r="AD403" s="900"/>
      <c r="AE403" s="900"/>
      <c r="AF403" s="900"/>
      <c r="AG403" s="900"/>
      <c r="AH403" s="900"/>
      <c r="AI403" s="900"/>
      <c r="AJ403" s="900"/>
      <c r="AK403" s="900"/>
      <c r="AL403" s="900"/>
      <c r="AM403" s="900"/>
      <c r="AN403" s="900"/>
      <c r="AO403" s="900"/>
      <c r="AP403" s="900"/>
      <c r="AQ403" s="900"/>
      <c r="AR403" s="900"/>
      <c r="AS403" s="900"/>
      <c r="AT403" s="900">
        <f>SUM(H403:AS403)</f>
        <v>0</v>
      </c>
      <c r="AU403" s="900"/>
      <c r="AV403" s="900"/>
      <c r="AW403" s="900"/>
      <c r="AX403" s="900"/>
    </row>
    <row r="404" spans="1:50" ht="12.6" customHeight="1" x14ac:dyDescent="0.25">
      <c r="A404" s="602" t="s">
        <v>1420</v>
      </c>
      <c r="G404" s="601"/>
      <c r="H404" s="900"/>
      <c r="I404" s="900"/>
      <c r="J404" s="900"/>
      <c r="K404" s="900"/>
      <c r="L404" s="900"/>
      <c r="M404" s="900"/>
      <c r="N404" s="900"/>
      <c r="O404" s="900"/>
      <c r="P404" s="900"/>
      <c r="Q404" s="900"/>
      <c r="R404" s="900"/>
      <c r="S404" s="900"/>
      <c r="T404" s="900"/>
      <c r="U404" s="900"/>
      <c r="V404" s="900"/>
      <c r="W404" s="900"/>
      <c r="X404" s="900"/>
      <c r="Y404" s="900"/>
      <c r="Z404" s="900"/>
      <c r="AA404" s="900"/>
      <c r="AB404" s="900"/>
      <c r="AC404" s="900"/>
      <c r="AD404" s="900"/>
      <c r="AE404" s="900"/>
      <c r="AF404" s="900"/>
      <c r="AG404" s="900"/>
      <c r="AH404" s="900"/>
      <c r="AI404" s="900"/>
      <c r="AJ404" s="900"/>
      <c r="AK404" s="900"/>
      <c r="AL404" s="900"/>
      <c r="AM404" s="900"/>
      <c r="AN404" s="900"/>
      <c r="AO404" s="900"/>
      <c r="AP404" s="900"/>
      <c r="AQ404" s="900"/>
      <c r="AR404" s="900"/>
      <c r="AS404" s="900"/>
      <c r="AT404" s="900">
        <f>SUM(H404:AS404)</f>
        <v>0</v>
      </c>
      <c r="AU404" s="900"/>
      <c r="AV404" s="900"/>
      <c r="AW404" s="900"/>
      <c r="AX404" s="900"/>
    </row>
    <row r="405" spans="1:50" ht="12.6" customHeight="1" x14ac:dyDescent="0.25">
      <c r="A405" s="602" t="s">
        <v>1421</v>
      </c>
      <c r="G405" s="601"/>
      <c r="H405" s="900"/>
      <c r="I405" s="900"/>
      <c r="J405" s="900"/>
      <c r="K405" s="900"/>
      <c r="L405" s="900"/>
      <c r="M405" s="900"/>
      <c r="N405" s="900"/>
      <c r="O405" s="900"/>
      <c r="P405" s="900"/>
      <c r="Q405" s="900"/>
      <c r="R405" s="900"/>
      <c r="S405" s="900"/>
      <c r="T405" s="900"/>
      <c r="U405" s="900"/>
      <c r="V405" s="900"/>
      <c r="W405" s="900"/>
      <c r="X405" s="900"/>
      <c r="Y405" s="900"/>
      <c r="Z405" s="900"/>
      <c r="AA405" s="900"/>
      <c r="AB405" s="900"/>
      <c r="AC405" s="900"/>
      <c r="AD405" s="900"/>
      <c r="AE405" s="900"/>
      <c r="AF405" s="900"/>
      <c r="AG405" s="900"/>
      <c r="AH405" s="900"/>
      <c r="AI405" s="900"/>
      <c r="AJ405" s="900"/>
      <c r="AK405" s="900"/>
      <c r="AL405" s="900"/>
      <c r="AM405" s="900"/>
      <c r="AN405" s="900"/>
      <c r="AO405" s="900"/>
      <c r="AP405" s="900"/>
      <c r="AQ405" s="900"/>
      <c r="AR405" s="900"/>
      <c r="AS405" s="900"/>
      <c r="AT405" s="900">
        <f>SUM(H405:AS405)</f>
        <v>0</v>
      </c>
      <c r="AU405" s="900"/>
      <c r="AV405" s="900"/>
      <c r="AW405" s="900"/>
      <c r="AX405" s="900"/>
    </row>
    <row r="406" spans="1:50" ht="12.6" customHeight="1" x14ac:dyDescent="0.25">
      <c r="A406" s="592" t="s">
        <v>1422</v>
      </c>
      <c r="G406" s="601"/>
      <c r="H406" s="900">
        <f>SUM(ANALYTIKAVUJ!$D$33)*-1</f>
        <v>0</v>
      </c>
      <c r="I406" s="900"/>
      <c r="J406" s="900"/>
      <c r="K406" s="900"/>
      <c r="L406" s="900"/>
      <c r="M406" s="900">
        <f>SUM(ANALYTIKAVUJ!$D$34)*-1</f>
        <v>0</v>
      </c>
      <c r="N406" s="900"/>
      <c r="O406" s="900"/>
      <c r="P406" s="900"/>
      <c r="Q406" s="900"/>
      <c r="R406" s="900">
        <f>SUM(ANALYTIKAVUJ!$D$35)*-1</f>
        <v>0</v>
      </c>
      <c r="S406" s="900"/>
      <c r="T406" s="900"/>
      <c r="U406" s="900"/>
      <c r="V406" s="900"/>
      <c r="W406" s="900">
        <f>SUM(ANALYTIKAVUJ!$D$36)*-1</f>
        <v>0</v>
      </c>
      <c r="X406" s="900"/>
      <c r="Y406" s="900"/>
      <c r="Z406" s="900"/>
      <c r="AA406" s="900"/>
      <c r="AB406" s="900">
        <f>SUM(ANALYTIKAVUJ!$D$37)*-1</f>
        <v>0</v>
      </c>
      <c r="AC406" s="900"/>
      <c r="AD406" s="900"/>
      <c r="AE406" s="900"/>
      <c r="AF406" s="900"/>
      <c r="AG406" s="900">
        <f>SUM(ANALYTIKAVUJ!$D$38)*-1</f>
        <v>0</v>
      </c>
      <c r="AH406" s="900"/>
      <c r="AI406" s="900"/>
      <c r="AJ406" s="900"/>
      <c r="AK406" s="900">
        <f>SUM('HL KNIHA VYPOC'!$K$74)*-1</f>
        <v>0</v>
      </c>
      <c r="AL406" s="900"/>
      <c r="AM406" s="900"/>
      <c r="AN406" s="900"/>
      <c r="AO406" s="900">
        <f>SUM(ANALYTIKAVUJ!$D$42)*-1</f>
        <v>0</v>
      </c>
      <c r="AP406" s="900"/>
      <c r="AQ406" s="900"/>
      <c r="AR406" s="900"/>
      <c r="AS406" s="900"/>
      <c r="AT406" s="899">
        <f>SUM(H406:AS408)</f>
        <v>0</v>
      </c>
      <c r="AU406" s="899"/>
      <c r="AV406" s="899"/>
      <c r="AW406" s="899"/>
      <c r="AX406" s="899"/>
    </row>
    <row r="407" spans="1:50" ht="12.6" customHeight="1" x14ac:dyDescent="0.25">
      <c r="A407" s="592" t="s">
        <v>1466</v>
      </c>
      <c r="G407" s="601"/>
      <c r="H407" s="900"/>
      <c r="I407" s="900"/>
      <c r="J407" s="900"/>
      <c r="K407" s="900"/>
      <c r="L407" s="900"/>
      <c r="M407" s="900"/>
      <c r="N407" s="900"/>
      <c r="O407" s="900"/>
      <c r="P407" s="900"/>
      <c r="Q407" s="900"/>
      <c r="R407" s="900"/>
      <c r="S407" s="900"/>
      <c r="T407" s="900"/>
      <c r="U407" s="900"/>
      <c r="V407" s="900"/>
      <c r="W407" s="900"/>
      <c r="X407" s="900"/>
      <c r="Y407" s="900"/>
      <c r="Z407" s="900"/>
      <c r="AA407" s="900"/>
      <c r="AB407" s="900"/>
      <c r="AC407" s="900"/>
      <c r="AD407" s="900"/>
      <c r="AE407" s="900"/>
      <c r="AF407" s="900"/>
      <c r="AG407" s="900"/>
      <c r="AH407" s="900"/>
      <c r="AI407" s="900"/>
      <c r="AJ407" s="900"/>
      <c r="AK407" s="900"/>
      <c r="AL407" s="900"/>
      <c r="AM407" s="900"/>
      <c r="AN407" s="900"/>
      <c r="AO407" s="900"/>
      <c r="AP407" s="900"/>
      <c r="AQ407" s="900"/>
      <c r="AR407" s="900"/>
      <c r="AS407" s="900"/>
      <c r="AT407" s="899"/>
      <c r="AU407" s="899"/>
      <c r="AV407" s="899"/>
      <c r="AW407" s="899"/>
      <c r="AX407" s="899"/>
    </row>
    <row r="408" spans="1:50" ht="12.6" customHeight="1" x14ac:dyDescent="0.25">
      <c r="A408" s="593" t="s">
        <v>1467</v>
      </c>
      <c r="B408" s="603"/>
      <c r="C408" s="603"/>
      <c r="D408" s="603"/>
      <c r="E408" s="603"/>
      <c r="F408" s="603"/>
      <c r="G408" s="604"/>
      <c r="H408" s="900"/>
      <c r="I408" s="900"/>
      <c r="J408" s="900"/>
      <c r="K408" s="900"/>
      <c r="L408" s="900"/>
      <c r="M408" s="900"/>
      <c r="N408" s="900"/>
      <c r="O408" s="900"/>
      <c r="P408" s="900"/>
      <c r="Q408" s="900"/>
      <c r="R408" s="900"/>
      <c r="S408" s="900"/>
      <c r="T408" s="900"/>
      <c r="U408" s="900"/>
      <c r="V408" s="900"/>
      <c r="W408" s="900"/>
      <c r="X408" s="900"/>
      <c r="Y408" s="900"/>
      <c r="Z408" s="900"/>
      <c r="AA408" s="900"/>
      <c r="AB408" s="900"/>
      <c r="AC408" s="900"/>
      <c r="AD408" s="900"/>
      <c r="AE408" s="900"/>
      <c r="AF408" s="900"/>
      <c r="AG408" s="900"/>
      <c r="AH408" s="900"/>
      <c r="AI408" s="900"/>
      <c r="AJ408" s="900"/>
      <c r="AK408" s="900"/>
      <c r="AL408" s="900"/>
      <c r="AM408" s="900"/>
      <c r="AN408" s="900"/>
      <c r="AO408" s="900"/>
      <c r="AP408" s="900"/>
      <c r="AQ408" s="900"/>
      <c r="AR408" s="900"/>
      <c r="AS408" s="900"/>
      <c r="AT408" s="899"/>
      <c r="AU408" s="899"/>
      <c r="AV408" s="899"/>
      <c r="AW408" s="899"/>
      <c r="AX408" s="899"/>
    </row>
    <row r="409" spans="1:50" ht="12.6" customHeight="1" x14ac:dyDescent="0.25">
      <c r="A409" s="597" t="s">
        <v>1425</v>
      </c>
      <c r="B409" s="598"/>
      <c r="C409" s="598"/>
      <c r="D409" s="598"/>
      <c r="E409" s="598"/>
      <c r="F409" s="598"/>
      <c r="G409" s="598"/>
      <c r="H409" s="607"/>
      <c r="I409" s="607"/>
      <c r="J409" s="607"/>
      <c r="K409" s="607"/>
      <c r="L409" s="607"/>
      <c r="M409" s="607"/>
      <c r="N409" s="607"/>
      <c r="O409" s="607"/>
      <c r="P409" s="607"/>
      <c r="Q409" s="607"/>
      <c r="R409" s="607"/>
      <c r="S409" s="607"/>
      <c r="T409" s="607"/>
      <c r="U409" s="607"/>
      <c r="V409" s="607"/>
      <c r="W409" s="607"/>
      <c r="X409" s="607"/>
      <c r="Y409" s="607"/>
      <c r="Z409" s="607"/>
      <c r="AA409" s="607"/>
      <c r="AB409" s="607"/>
      <c r="AC409" s="607"/>
      <c r="AD409" s="607"/>
      <c r="AE409" s="607"/>
      <c r="AF409" s="607"/>
      <c r="AG409" s="607"/>
      <c r="AH409" s="607"/>
      <c r="AI409" s="607"/>
      <c r="AJ409" s="607"/>
      <c r="AK409" s="607"/>
      <c r="AL409" s="607"/>
      <c r="AM409" s="607"/>
      <c r="AN409" s="607"/>
      <c r="AO409" s="607"/>
      <c r="AP409" s="607"/>
      <c r="AQ409" s="607"/>
      <c r="AR409" s="607"/>
      <c r="AS409" s="607"/>
      <c r="AT409" s="607"/>
      <c r="AU409" s="607"/>
      <c r="AV409" s="607"/>
      <c r="AW409" s="607"/>
      <c r="AX409" s="608"/>
    </row>
    <row r="410" spans="1:50" ht="12.6" customHeight="1" x14ac:dyDescent="0.25">
      <c r="A410" s="590" t="s">
        <v>1464</v>
      </c>
      <c r="B410" s="599"/>
      <c r="C410" s="599"/>
      <c r="D410" s="599"/>
      <c r="E410" s="599"/>
      <c r="F410" s="599"/>
      <c r="G410" s="600"/>
      <c r="H410" s="900">
        <f>SUM(H377-H388--H399)</f>
        <v>0</v>
      </c>
      <c r="I410" s="900"/>
      <c r="J410" s="900"/>
      <c r="K410" s="900"/>
      <c r="L410" s="900"/>
      <c r="M410" s="900">
        <f>SUM(M377-M388--M399)</f>
        <v>0</v>
      </c>
      <c r="N410" s="900"/>
      <c r="O410" s="900"/>
      <c r="P410" s="900"/>
      <c r="Q410" s="900"/>
      <c r="R410" s="900">
        <f>SUM(R377-R388-R399)</f>
        <v>0</v>
      </c>
      <c r="S410" s="900"/>
      <c r="T410" s="900"/>
      <c r="U410" s="900"/>
      <c r="V410" s="900"/>
      <c r="W410" s="900">
        <f>SUM(W377-W388--W399)</f>
        <v>0</v>
      </c>
      <c r="X410" s="900"/>
      <c r="Y410" s="900"/>
      <c r="Z410" s="900"/>
      <c r="AA410" s="900"/>
      <c r="AB410" s="900">
        <f>SUM(AB377-AB388--AB399)</f>
        <v>0</v>
      </c>
      <c r="AC410" s="900"/>
      <c r="AD410" s="900"/>
      <c r="AE410" s="900"/>
      <c r="AF410" s="900"/>
      <c r="AG410" s="900">
        <f>SUM(AG377-AG388-AG399)</f>
        <v>0</v>
      </c>
      <c r="AH410" s="900"/>
      <c r="AI410" s="900"/>
      <c r="AJ410" s="900"/>
      <c r="AK410" s="900">
        <f>SUM(AK377-AK388-AK399)</f>
        <v>0</v>
      </c>
      <c r="AL410" s="900"/>
      <c r="AM410" s="900"/>
      <c r="AN410" s="900"/>
      <c r="AO410" s="900">
        <f>SUM(AO377-AO388--AO399)</f>
        <v>0</v>
      </c>
      <c r="AP410" s="900"/>
      <c r="AQ410" s="900"/>
      <c r="AR410" s="900"/>
      <c r="AS410" s="900"/>
      <c r="AT410" s="906">
        <f>SUM(H410:AS413)</f>
        <v>0</v>
      </c>
      <c r="AU410" s="906"/>
      <c r="AV410" s="906"/>
      <c r="AW410" s="906"/>
      <c r="AX410" s="906"/>
    </row>
    <row r="411" spans="1:50" ht="12.6" customHeight="1" x14ac:dyDescent="0.25">
      <c r="A411" s="592" t="s">
        <v>1465</v>
      </c>
      <c r="G411" s="601"/>
      <c r="H411" s="900"/>
      <c r="I411" s="900"/>
      <c r="J411" s="900"/>
      <c r="K411" s="900"/>
      <c r="L411" s="900"/>
      <c r="M411" s="900"/>
      <c r="N411" s="900"/>
      <c r="O411" s="900"/>
      <c r="P411" s="900"/>
      <c r="Q411" s="900"/>
      <c r="R411" s="900"/>
      <c r="S411" s="900"/>
      <c r="T411" s="900"/>
      <c r="U411" s="900"/>
      <c r="V411" s="900"/>
      <c r="W411" s="900"/>
      <c r="X411" s="900"/>
      <c r="Y411" s="900"/>
      <c r="Z411" s="900"/>
      <c r="AA411" s="900"/>
      <c r="AB411" s="900"/>
      <c r="AC411" s="900"/>
      <c r="AD411" s="900"/>
      <c r="AE411" s="900"/>
      <c r="AF411" s="900"/>
      <c r="AG411" s="900"/>
      <c r="AH411" s="900"/>
      <c r="AI411" s="900"/>
      <c r="AJ411" s="900"/>
      <c r="AK411" s="900"/>
      <c r="AL411" s="900"/>
      <c r="AM411" s="900"/>
      <c r="AN411" s="900"/>
      <c r="AO411" s="900"/>
      <c r="AP411" s="900"/>
      <c r="AQ411" s="900"/>
      <c r="AR411" s="900"/>
      <c r="AS411" s="900"/>
      <c r="AT411" s="906"/>
      <c r="AU411" s="906"/>
      <c r="AV411" s="906"/>
      <c r="AW411" s="906"/>
      <c r="AX411" s="906"/>
    </row>
    <row r="412" spans="1:50" ht="12.6" customHeight="1" x14ac:dyDescent="0.25">
      <c r="A412" s="592" t="s">
        <v>1466</v>
      </c>
      <c r="G412" s="601"/>
      <c r="H412" s="900"/>
      <c r="I412" s="900"/>
      <c r="J412" s="900"/>
      <c r="K412" s="900"/>
      <c r="L412" s="900"/>
      <c r="M412" s="900"/>
      <c r="N412" s="900"/>
      <c r="O412" s="900"/>
      <c r="P412" s="900"/>
      <c r="Q412" s="900"/>
      <c r="R412" s="900"/>
      <c r="S412" s="900"/>
      <c r="T412" s="900"/>
      <c r="U412" s="900"/>
      <c r="V412" s="900"/>
      <c r="W412" s="900"/>
      <c r="X412" s="900"/>
      <c r="Y412" s="900"/>
      <c r="Z412" s="900"/>
      <c r="AA412" s="900"/>
      <c r="AB412" s="900"/>
      <c r="AC412" s="900"/>
      <c r="AD412" s="900"/>
      <c r="AE412" s="900"/>
      <c r="AF412" s="900"/>
      <c r="AG412" s="900"/>
      <c r="AH412" s="900"/>
      <c r="AI412" s="900"/>
      <c r="AJ412" s="900"/>
      <c r="AK412" s="900"/>
      <c r="AL412" s="900"/>
      <c r="AM412" s="900"/>
      <c r="AN412" s="900"/>
      <c r="AO412" s="900"/>
      <c r="AP412" s="900"/>
      <c r="AQ412" s="900"/>
      <c r="AR412" s="900"/>
      <c r="AS412" s="900"/>
      <c r="AT412" s="906"/>
      <c r="AU412" s="906"/>
      <c r="AV412" s="906"/>
      <c r="AW412" s="906"/>
      <c r="AX412" s="906"/>
    </row>
    <row r="413" spans="1:50" ht="12.6" customHeight="1" x14ac:dyDescent="0.25">
      <c r="A413" s="592" t="s">
        <v>1467</v>
      </c>
      <c r="G413" s="601"/>
      <c r="H413" s="900"/>
      <c r="I413" s="900"/>
      <c r="J413" s="900"/>
      <c r="K413" s="900"/>
      <c r="L413" s="900"/>
      <c r="M413" s="900"/>
      <c r="N413" s="900"/>
      <c r="O413" s="900"/>
      <c r="P413" s="900"/>
      <c r="Q413" s="900"/>
      <c r="R413" s="900"/>
      <c r="S413" s="900"/>
      <c r="T413" s="900"/>
      <c r="U413" s="900"/>
      <c r="V413" s="900"/>
      <c r="W413" s="900"/>
      <c r="X413" s="900"/>
      <c r="Y413" s="900"/>
      <c r="Z413" s="900"/>
      <c r="AA413" s="900"/>
      <c r="AB413" s="900"/>
      <c r="AC413" s="900"/>
      <c r="AD413" s="900"/>
      <c r="AE413" s="900"/>
      <c r="AF413" s="900"/>
      <c r="AG413" s="900"/>
      <c r="AH413" s="900"/>
      <c r="AI413" s="900"/>
      <c r="AJ413" s="900"/>
      <c r="AK413" s="900"/>
      <c r="AL413" s="900"/>
      <c r="AM413" s="900"/>
      <c r="AN413" s="900"/>
      <c r="AO413" s="900"/>
      <c r="AP413" s="900"/>
      <c r="AQ413" s="900"/>
      <c r="AR413" s="900"/>
      <c r="AS413" s="900"/>
      <c r="AT413" s="906"/>
      <c r="AU413" s="906"/>
      <c r="AV413" s="906"/>
      <c r="AW413" s="906"/>
      <c r="AX413" s="906"/>
    </row>
    <row r="414" spans="1:50" ht="12.6" customHeight="1" x14ac:dyDescent="0.25">
      <c r="A414" s="592" t="s">
        <v>1422</v>
      </c>
      <c r="G414" s="601"/>
      <c r="H414" s="900">
        <f>SUM(H384-H395-H406)</f>
        <v>0</v>
      </c>
      <c r="I414" s="900"/>
      <c r="J414" s="900"/>
      <c r="K414" s="900"/>
      <c r="L414" s="900"/>
      <c r="M414" s="900">
        <f>SUM(M384-M395-M406)</f>
        <v>0</v>
      </c>
      <c r="N414" s="900"/>
      <c r="O414" s="900"/>
      <c r="P414" s="900"/>
      <c r="Q414" s="900"/>
      <c r="R414" s="900">
        <f>SUM(R384-R395-R406)</f>
        <v>0</v>
      </c>
      <c r="S414" s="900"/>
      <c r="T414" s="900"/>
      <c r="U414" s="900"/>
      <c r="V414" s="900"/>
      <c r="W414" s="900">
        <f>SUM(W384-W395-W406)</f>
        <v>0</v>
      </c>
      <c r="X414" s="900"/>
      <c r="Y414" s="900"/>
      <c r="Z414" s="900"/>
      <c r="AA414" s="900"/>
      <c r="AB414" s="900">
        <f>SUM(AB384-AB395-AB406)</f>
        <v>0</v>
      </c>
      <c r="AC414" s="900"/>
      <c r="AD414" s="900"/>
      <c r="AE414" s="900"/>
      <c r="AF414" s="900"/>
      <c r="AG414" s="900">
        <f>SUM(AG384-AG395-AG406)</f>
        <v>0</v>
      </c>
      <c r="AH414" s="900"/>
      <c r="AI414" s="900"/>
      <c r="AJ414" s="900"/>
      <c r="AK414" s="900">
        <f>SUM(AK384-AK395-AK406)</f>
        <v>0</v>
      </c>
      <c r="AL414" s="900"/>
      <c r="AM414" s="900"/>
      <c r="AN414" s="900"/>
      <c r="AO414" s="900">
        <f>SUM(AO384-AO395-AO406)</f>
        <v>0</v>
      </c>
      <c r="AP414" s="900"/>
      <c r="AQ414" s="900"/>
      <c r="AR414" s="900"/>
      <c r="AS414" s="900"/>
      <c r="AT414" s="906">
        <f>SUVAHAVUJ!$X$13</f>
        <v>0</v>
      </c>
      <c r="AU414" s="906"/>
      <c r="AV414" s="906"/>
      <c r="AW414" s="906"/>
      <c r="AX414" s="906"/>
    </row>
    <row r="415" spans="1:50" ht="12.6" customHeight="1" x14ac:dyDescent="0.25">
      <c r="A415" s="592" t="s">
        <v>1466</v>
      </c>
      <c r="G415" s="601"/>
      <c r="H415" s="900"/>
      <c r="I415" s="900"/>
      <c r="J415" s="900"/>
      <c r="K415" s="900"/>
      <c r="L415" s="900"/>
      <c r="M415" s="900"/>
      <c r="N415" s="900"/>
      <c r="O415" s="900"/>
      <c r="P415" s="900"/>
      <c r="Q415" s="900"/>
      <c r="R415" s="900"/>
      <c r="S415" s="900"/>
      <c r="T415" s="900"/>
      <c r="U415" s="900"/>
      <c r="V415" s="900"/>
      <c r="W415" s="900"/>
      <c r="X415" s="900"/>
      <c r="Y415" s="900"/>
      <c r="Z415" s="900"/>
      <c r="AA415" s="900"/>
      <c r="AB415" s="900"/>
      <c r="AC415" s="900"/>
      <c r="AD415" s="900"/>
      <c r="AE415" s="900"/>
      <c r="AF415" s="900"/>
      <c r="AG415" s="900"/>
      <c r="AH415" s="900"/>
      <c r="AI415" s="900"/>
      <c r="AJ415" s="900"/>
      <c r="AK415" s="900"/>
      <c r="AL415" s="900"/>
      <c r="AM415" s="900"/>
      <c r="AN415" s="900"/>
      <c r="AO415" s="900"/>
      <c r="AP415" s="900"/>
      <c r="AQ415" s="900"/>
      <c r="AR415" s="900"/>
      <c r="AS415" s="900"/>
      <c r="AT415" s="906"/>
      <c r="AU415" s="906"/>
      <c r="AV415" s="906"/>
      <c r="AW415" s="906"/>
      <c r="AX415" s="906"/>
    </row>
    <row r="416" spans="1:50" ht="12.6" customHeight="1" x14ac:dyDescent="0.25">
      <c r="A416" s="593" t="s">
        <v>1467</v>
      </c>
      <c r="B416" s="603"/>
      <c r="C416" s="603"/>
      <c r="D416" s="603"/>
      <c r="E416" s="603"/>
      <c r="F416" s="603"/>
      <c r="G416" s="604"/>
      <c r="H416" s="900"/>
      <c r="I416" s="900"/>
      <c r="J416" s="900"/>
      <c r="K416" s="900"/>
      <c r="L416" s="900"/>
      <c r="M416" s="900"/>
      <c r="N416" s="900"/>
      <c r="O416" s="900"/>
      <c r="P416" s="900"/>
      <c r="Q416" s="900"/>
      <c r="R416" s="900"/>
      <c r="S416" s="900"/>
      <c r="T416" s="900"/>
      <c r="U416" s="900"/>
      <c r="V416" s="900"/>
      <c r="W416" s="900"/>
      <c r="X416" s="900"/>
      <c r="Y416" s="900"/>
      <c r="Z416" s="900"/>
      <c r="AA416" s="900"/>
      <c r="AB416" s="900"/>
      <c r="AC416" s="900"/>
      <c r="AD416" s="900"/>
      <c r="AE416" s="900"/>
      <c r="AF416" s="900"/>
      <c r="AG416" s="900"/>
      <c r="AH416" s="900"/>
      <c r="AI416" s="900"/>
      <c r="AJ416" s="900"/>
      <c r="AK416" s="900"/>
      <c r="AL416" s="900"/>
      <c r="AM416" s="900"/>
      <c r="AN416" s="900"/>
      <c r="AO416" s="900"/>
      <c r="AP416" s="900"/>
      <c r="AQ416" s="900"/>
      <c r="AR416" s="900"/>
      <c r="AS416" s="900"/>
      <c r="AT416" s="906"/>
      <c r="AU416" s="906"/>
      <c r="AV416" s="906"/>
      <c r="AW416" s="906"/>
      <c r="AX416" s="906"/>
    </row>
    <row r="417" spans="1:58" ht="12.6" customHeight="1" x14ac:dyDescent="0.25">
      <c r="A417" s="565" t="s">
        <v>4972</v>
      </c>
    </row>
    <row r="418" spans="1:58" ht="15" customHeight="1" x14ac:dyDescent="0.25">
      <c r="A418" s="862"/>
      <c r="B418" s="863"/>
      <c r="C418" s="863"/>
      <c r="D418" s="863"/>
      <c r="E418" s="863"/>
      <c r="F418" s="863"/>
      <c r="G418" s="863"/>
      <c r="H418" s="863"/>
      <c r="I418" s="863"/>
      <c r="J418" s="863"/>
      <c r="K418" s="863"/>
      <c r="L418" s="863"/>
      <c r="M418" s="863"/>
      <c r="N418" s="863"/>
      <c r="O418" s="863"/>
      <c r="P418" s="863"/>
      <c r="Q418" s="863"/>
      <c r="R418" s="863"/>
      <c r="S418" s="863"/>
      <c r="T418" s="863"/>
      <c r="U418" s="863"/>
      <c r="V418" s="863"/>
      <c r="W418" s="863"/>
      <c r="X418" s="863"/>
      <c r="Y418" s="863"/>
      <c r="Z418" s="863"/>
      <c r="AA418" s="863"/>
      <c r="AB418" s="863"/>
      <c r="AC418" s="863"/>
      <c r="AD418" s="863"/>
      <c r="AE418" s="863"/>
      <c r="AF418" s="863"/>
      <c r="AG418" s="863"/>
      <c r="AH418" s="863"/>
      <c r="AI418" s="863"/>
      <c r="AJ418" s="863"/>
      <c r="AK418" s="863"/>
      <c r="AL418" s="863"/>
      <c r="AM418" s="863"/>
      <c r="AN418" s="863"/>
      <c r="AO418" s="863"/>
      <c r="AP418" s="863"/>
      <c r="AQ418" s="863"/>
      <c r="AR418" s="863"/>
      <c r="AS418" s="863"/>
      <c r="AT418" s="863"/>
      <c r="AU418" s="863"/>
      <c r="AV418" s="863"/>
      <c r="AW418" s="863"/>
      <c r="AX418" s="864"/>
      <c r="AY418" s="613"/>
      <c r="AZ418" s="613"/>
      <c r="BA418" s="613"/>
      <c r="BB418" s="613"/>
    </row>
    <row r="419" spans="1:58" ht="15" customHeight="1" x14ac:dyDescent="0.25">
      <c r="A419" s="865"/>
      <c r="B419" s="866"/>
      <c r="C419" s="866"/>
      <c r="D419" s="866"/>
      <c r="E419" s="866"/>
      <c r="F419" s="866"/>
      <c r="G419" s="866"/>
      <c r="H419" s="866"/>
      <c r="I419" s="866"/>
      <c r="J419" s="866"/>
      <c r="K419" s="866"/>
      <c r="L419" s="866"/>
      <c r="M419" s="866"/>
      <c r="N419" s="866"/>
      <c r="O419" s="866"/>
      <c r="P419" s="866"/>
      <c r="Q419" s="866"/>
      <c r="R419" s="866"/>
      <c r="S419" s="866"/>
      <c r="T419" s="866"/>
      <c r="U419" s="866"/>
      <c r="V419" s="866"/>
      <c r="W419" s="866"/>
      <c r="X419" s="866"/>
      <c r="Y419" s="866"/>
      <c r="Z419" s="866"/>
      <c r="AA419" s="866"/>
      <c r="AB419" s="866"/>
      <c r="AC419" s="866"/>
      <c r="AD419" s="866"/>
      <c r="AE419" s="866"/>
      <c r="AF419" s="866"/>
      <c r="AG419" s="866"/>
      <c r="AH419" s="866"/>
      <c r="AI419" s="866"/>
      <c r="AJ419" s="866"/>
      <c r="AK419" s="866"/>
      <c r="AL419" s="866"/>
      <c r="AM419" s="866"/>
      <c r="AN419" s="866"/>
      <c r="AO419" s="866"/>
      <c r="AP419" s="866"/>
      <c r="AQ419" s="866"/>
      <c r="AR419" s="866"/>
      <c r="AS419" s="866"/>
      <c r="AT419" s="866"/>
      <c r="AU419" s="866"/>
      <c r="AV419" s="866"/>
      <c r="AW419" s="866"/>
      <c r="AX419" s="867"/>
      <c r="AY419" s="613"/>
      <c r="AZ419" s="613"/>
      <c r="BA419" s="613"/>
      <c r="BB419" s="613"/>
    </row>
    <row r="421" spans="1:58" ht="12.6" customHeight="1" x14ac:dyDescent="0.25">
      <c r="A421" s="571" t="s">
        <v>5210</v>
      </c>
    </row>
    <row r="422" spans="1:58" ht="12.6" customHeight="1" x14ac:dyDescent="0.25">
      <c r="A422" s="896" t="s">
        <v>1469</v>
      </c>
      <c r="B422" s="896"/>
      <c r="C422" s="896"/>
      <c r="D422" s="896"/>
      <c r="E422" s="896"/>
      <c r="F422" s="896"/>
      <c r="G422" s="896"/>
      <c r="H422" s="896"/>
      <c r="I422" s="896"/>
      <c r="J422" s="896"/>
      <c r="K422" s="896"/>
      <c r="L422" s="896"/>
      <c r="M422" s="896"/>
      <c r="N422" s="896"/>
      <c r="O422" s="896"/>
      <c r="P422" s="896"/>
      <c r="Q422" s="896"/>
      <c r="R422" s="896"/>
      <c r="S422" s="896"/>
      <c r="T422" s="896"/>
      <c r="U422" s="896"/>
      <c r="V422" s="896"/>
      <c r="W422" s="896"/>
      <c r="X422" s="896"/>
      <c r="Y422" s="896"/>
      <c r="Z422" s="896"/>
      <c r="AA422" s="896"/>
      <c r="AB422" s="896"/>
      <c r="AC422" s="896"/>
      <c r="AD422" s="896"/>
      <c r="AE422" s="896"/>
      <c r="AF422" s="896"/>
      <c r="AG422" s="896"/>
      <c r="AH422" s="844" t="s">
        <v>1429</v>
      </c>
      <c r="AI422" s="844"/>
      <c r="AJ422" s="844"/>
      <c r="AK422" s="844"/>
      <c r="AL422" s="844"/>
      <c r="AM422" s="844"/>
      <c r="AN422" s="844"/>
      <c r="AO422" s="844"/>
      <c r="AP422" s="844"/>
      <c r="AQ422" s="844"/>
      <c r="AR422" s="844"/>
      <c r="AS422" s="844"/>
      <c r="AT422" s="844"/>
      <c r="AU422" s="844"/>
      <c r="AV422" s="844"/>
      <c r="AW422" s="844"/>
      <c r="AX422" s="844"/>
      <c r="AY422" s="571"/>
      <c r="AZ422" s="571"/>
      <c r="BA422" s="571"/>
      <c r="BB422" s="571"/>
    </row>
    <row r="423" spans="1:58" ht="12.6" customHeight="1" x14ac:dyDescent="0.25">
      <c r="A423" s="896"/>
      <c r="B423" s="896"/>
      <c r="C423" s="896"/>
      <c r="D423" s="896"/>
      <c r="E423" s="896"/>
      <c r="F423" s="896"/>
      <c r="G423" s="896"/>
      <c r="H423" s="896"/>
      <c r="I423" s="896"/>
      <c r="J423" s="896"/>
      <c r="K423" s="896"/>
      <c r="L423" s="896"/>
      <c r="M423" s="896"/>
      <c r="N423" s="896"/>
      <c r="O423" s="896"/>
      <c r="P423" s="896"/>
      <c r="Q423" s="896"/>
      <c r="R423" s="896"/>
      <c r="S423" s="896"/>
      <c r="T423" s="896"/>
      <c r="U423" s="896"/>
      <c r="V423" s="896"/>
      <c r="W423" s="896"/>
      <c r="X423" s="896"/>
      <c r="Y423" s="896"/>
      <c r="Z423" s="896"/>
      <c r="AA423" s="896"/>
      <c r="AB423" s="896"/>
      <c r="AC423" s="896"/>
      <c r="AD423" s="896"/>
      <c r="AE423" s="896"/>
      <c r="AF423" s="896"/>
      <c r="AG423" s="896"/>
      <c r="AH423" s="896" t="s">
        <v>1430</v>
      </c>
      <c r="AI423" s="896"/>
      <c r="AJ423" s="896"/>
      <c r="AK423" s="896"/>
      <c r="AL423" s="896"/>
      <c r="AM423" s="896"/>
      <c r="AN423" s="896"/>
      <c r="AO423" s="896"/>
      <c r="AP423" s="896"/>
      <c r="AQ423" s="896"/>
      <c r="AR423" s="896"/>
      <c r="AS423" s="896"/>
      <c r="AT423" s="896"/>
      <c r="AU423" s="896"/>
      <c r="AV423" s="896"/>
      <c r="AW423" s="896"/>
      <c r="AX423" s="896"/>
      <c r="AY423" s="614"/>
      <c r="AZ423" s="614"/>
      <c r="BA423" s="614"/>
      <c r="BB423" s="614"/>
    </row>
    <row r="424" spans="1:58" ht="12.6" customHeight="1" x14ac:dyDescent="0.25">
      <c r="A424" s="597" t="s">
        <v>1470</v>
      </c>
      <c r="B424" s="598"/>
      <c r="C424" s="598"/>
      <c r="D424" s="598"/>
      <c r="E424" s="598"/>
      <c r="F424" s="598"/>
      <c r="G424" s="598"/>
      <c r="H424" s="598"/>
      <c r="I424" s="598"/>
      <c r="J424" s="598"/>
      <c r="K424" s="598"/>
      <c r="L424" s="598"/>
      <c r="M424" s="598"/>
      <c r="N424" s="598"/>
      <c r="O424" s="598"/>
      <c r="P424" s="598"/>
      <c r="Q424" s="598"/>
      <c r="R424" s="598"/>
      <c r="S424" s="598"/>
      <c r="T424" s="598"/>
      <c r="U424" s="598"/>
      <c r="V424" s="598"/>
      <c r="W424" s="598"/>
      <c r="X424" s="598"/>
      <c r="Y424" s="598"/>
      <c r="Z424" s="598"/>
      <c r="AA424" s="598"/>
      <c r="AB424" s="598"/>
      <c r="AC424" s="598"/>
      <c r="AD424" s="598"/>
      <c r="AE424" s="598"/>
      <c r="AF424" s="598"/>
      <c r="AG424" s="596"/>
      <c r="AH424" s="905"/>
      <c r="AI424" s="905"/>
      <c r="AJ424" s="905"/>
      <c r="AK424" s="905"/>
      <c r="AL424" s="905"/>
      <c r="AM424" s="905"/>
      <c r="AN424" s="905"/>
      <c r="AO424" s="905"/>
      <c r="AP424" s="905"/>
      <c r="AQ424" s="905"/>
      <c r="AR424" s="905"/>
      <c r="AS424" s="905"/>
      <c r="AT424" s="905"/>
      <c r="AU424" s="905"/>
      <c r="AV424" s="905"/>
      <c r="AW424" s="905"/>
      <c r="AX424" s="905"/>
      <c r="AY424" s="704"/>
      <c r="AZ424" s="704"/>
      <c r="BA424" s="704"/>
      <c r="BB424" s="704"/>
    </row>
    <row r="425" spans="1:58" ht="27.75" customHeight="1" x14ac:dyDescent="0.25">
      <c r="A425" s="916" t="s">
        <v>4974</v>
      </c>
      <c r="B425" s="916"/>
      <c r="C425" s="916"/>
      <c r="D425" s="916"/>
      <c r="E425" s="916"/>
      <c r="F425" s="916"/>
      <c r="G425" s="916"/>
      <c r="H425" s="916"/>
      <c r="I425" s="916"/>
      <c r="J425" s="916"/>
      <c r="K425" s="916"/>
      <c r="L425" s="916"/>
      <c r="M425" s="916"/>
      <c r="N425" s="916"/>
      <c r="O425" s="916"/>
      <c r="P425" s="916"/>
      <c r="Q425" s="916"/>
      <c r="R425" s="916"/>
      <c r="S425" s="916"/>
      <c r="T425" s="916"/>
      <c r="U425" s="916"/>
      <c r="V425" s="916"/>
      <c r="W425" s="916"/>
      <c r="X425" s="916"/>
      <c r="Y425" s="916"/>
      <c r="Z425" s="916"/>
      <c r="AA425" s="916"/>
      <c r="AB425" s="916"/>
      <c r="AC425" s="916"/>
      <c r="AD425" s="916"/>
      <c r="AE425" s="916"/>
      <c r="AF425" s="916"/>
      <c r="AG425" s="916"/>
      <c r="AH425" s="905"/>
      <c r="AI425" s="905"/>
      <c r="AJ425" s="905"/>
      <c r="AK425" s="905"/>
      <c r="AL425" s="905"/>
      <c r="AM425" s="905"/>
      <c r="AN425" s="905"/>
      <c r="AO425" s="905"/>
      <c r="AP425" s="905"/>
      <c r="AQ425" s="905"/>
      <c r="AR425" s="905"/>
      <c r="AS425" s="905"/>
      <c r="AT425" s="905"/>
      <c r="AU425" s="905"/>
      <c r="AV425" s="905"/>
      <c r="AW425" s="905"/>
      <c r="AX425" s="905"/>
      <c r="AY425" s="704"/>
      <c r="AZ425" s="704"/>
      <c r="BA425" s="704"/>
      <c r="BB425" s="704"/>
    </row>
    <row r="426" spans="1:58" ht="12.6" customHeight="1" x14ac:dyDescent="0.25">
      <c r="A426" s="571" t="s">
        <v>4950</v>
      </c>
      <c r="AH426" s="704"/>
      <c r="AI426" s="704"/>
      <c r="AJ426" s="704"/>
      <c r="AK426" s="704"/>
      <c r="AL426" s="704"/>
      <c r="AM426" s="704"/>
      <c r="AN426" s="704"/>
      <c r="AO426" s="704"/>
      <c r="AP426" s="704"/>
      <c r="AQ426" s="704"/>
      <c r="AR426" s="704"/>
      <c r="AS426" s="704"/>
      <c r="AT426" s="704"/>
      <c r="AU426" s="704"/>
      <c r="AV426" s="704"/>
      <c r="AW426" s="704"/>
      <c r="AX426" s="704"/>
      <c r="AY426" s="704"/>
      <c r="AZ426" s="704"/>
      <c r="BA426" s="704"/>
      <c r="BB426" s="704"/>
    </row>
    <row r="427" spans="1:58" ht="15" customHeight="1" x14ac:dyDescent="0.25">
      <c r="A427" s="862"/>
      <c r="B427" s="863"/>
      <c r="C427" s="863"/>
      <c r="D427" s="863"/>
      <c r="E427" s="863"/>
      <c r="F427" s="863"/>
      <c r="G427" s="863"/>
      <c r="H427" s="863"/>
      <c r="I427" s="863"/>
      <c r="J427" s="863"/>
      <c r="K427" s="863"/>
      <c r="L427" s="863"/>
      <c r="M427" s="863"/>
      <c r="N427" s="863"/>
      <c r="O427" s="863"/>
      <c r="P427" s="863"/>
      <c r="Q427" s="863"/>
      <c r="R427" s="863"/>
      <c r="S427" s="863"/>
      <c r="T427" s="863"/>
      <c r="U427" s="863"/>
      <c r="V427" s="863"/>
      <c r="W427" s="863"/>
      <c r="X427" s="863"/>
      <c r="Y427" s="863"/>
      <c r="Z427" s="863"/>
      <c r="AA427" s="863"/>
      <c r="AB427" s="863"/>
      <c r="AC427" s="863"/>
      <c r="AD427" s="863"/>
      <c r="AE427" s="863"/>
      <c r="AF427" s="863"/>
      <c r="AG427" s="863"/>
      <c r="AH427" s="863"/>
      <c r="AI427" s="863"/>
      <c r="AJ427" s="863"/>
      <c r="AK427" s="863"/>
      <c r="AL427" s="863"/>
      <c r="AM427" s="863"/>
      <c r="AN427" s="863"/>
      <c r="AO427" s="863"/>
      <c r="AP427" s="863"/>
      <c r="AQ427" s="863"/>
      <c r="AR427" s="863"/>
      <c r="AS427" s="863"/>
      <c r="AT427" s="863"/>
      <c r="AU427" s="863"/>
      <c r="AV427" s="863"/>
      <c r="AW427" s="863"/>
      <c r="AX427" s="864"/>
      <c r="AY427" s="613"/>
      <c r="AZ427" s="613"/>
      <c r="BA427" s="613"/>
      <c r="BB427" s="613"/>
    </row>
    <row r="428" spans="1:58" ht="15" customHeight="1" x14ac:dyDescent="0.25">
      <c r="A428" s="865"/>
      <c r="B428" s="866"/>
      <c r="C428" s="866"/>
      <c r="D428" s="866"/>
      <c r="E428" s="866"/>
      <c r="F428" s="866"/>
      <c r="G428" s="866"/>
      <c r="H428" s="866"/>
      <c r="I428" s="866"/>
      <c r="J428" s="866"/>
      <c r="K428" s="866"/>
      <c r="L428" s="866"/>
      <c r="M428" s="866"/>
      <c r="N428" s="866"/>
      <c r="O428" s="866"/>
      <c r="P428" s="866"/>
      <c r="Q428" s="866"/>
      <c r="R428" s="866"/>
      <c r="S428" s="866"/>
      <c r="T428" s="866"/>
      <c r="U428" s="866"/>
      <c r="V428" s="866"/>
      <c r="W428" s="866"/>
      <c r="X428" s="866"/>
      <c r="Y428" s="866"/>
      <c r="Z428" s="866"/>
      <c r="AA428" s="866"/>
      <c r="AB428" s="866"/>
      <c r="AC428" s="866"/>
      <c r="AD428" s="866"/>
      <c r="AE428" s="866"/>
      <c r="AF428" s="866"/>
      <c r="AG428" s="866"/>
      <c r="AH428" s="866"/>
      <c r="AI428" s="866"/>
      <c r="AJ428" s="866"/>
      <c r="AK428" s="866"/>
      <c r="AL428" s="866"/>
      <c r="AM428" s="866"/>
      <c r="AN428" s="866"/>
      <c r="AO428" s="866"/>
      <c r="AP428" s="866"/>
      <c r="AQ428" s="866"/>
      <c r="AR428" s="866"/>
      <c r="AS428" s="866"/>
      <c r="AT428" s="866"/>
      <c r="AU428" s="866"/>
      <c r="AV428" s="866"/>
      <c r="AW428" s="866"/>
      <c r="AX428" s="867"/>
      <c r="AY428" s="613"/>
      <c r="AZ428" s="613"/>
      <c r="BA428" s="613"/>
      <c r="BB428" s="613"/>
    </row>
    <row r="429" spans="1:58" ht="12.6" customHeight="1" x14ac:dyDescent="0.25">
      <c r="A429" s="571" t="s">
        <v>5211</v>
      </c>
    </row>
    <row r="430" spans="1:58" ht="12.6" customHeight="1" x14ac:dyDescent="0.25">
      <c r="A430" s="565" t="s">
        <v>1388</v>
      </c>
    </row>
    <row r="431" spans="1:58" ht="12.6" customHeight="1" x14ac:dyDescent="0.25">
      <c r="A431" s="615"/>
      <c r="B431" s="616"/>
      <c r="C431" s="616"/>
      <c r="D431" s="616"/>
      <c r="E431" s="617"/>
      <c r="F431" s="915" t="s">
        <v>1261</v>
      </c>
      <c r="G431" s="915"/>
      <c r="H431" s="915"/>
      <c r="I431" s="915"/>
      <c r="J431" s="915"/>
      <c r="K431" s="915"/>
      <c r="L431" s="915"/>
      <c r="M431" s="915"/>
      <c r="N431" s="915"/>
      <c r="O431" s="915"/>
      <c r="P431" s="915"/>
      <c r="Q431" s="915"/>
      <c r="R431" s="915"/>
      <c r="S431" s="915"/>
      <c r="T431" s="915"/>
      <c r="U431" s="915"/>
      <c r="V431" s="915"/>
      <c r="W431" s="915"/>
      <c r="X431" s="915"/>
      <c r="Y431" s="915"/>
      <c r="Z431" s="915"/>
      <c r="AA431" s="915"/>
      <c r="AB431" s="915"/>
      <c r="AC431" s="915"/>
      <c r="AD431" s="915"/>
      <c r="AE431" s="915"/>
      <c r="AF431" s="915"/>
      <c r="AG431" s="915"/>
      <c r="AH431" s="915"/>
      <c r="AI431" s="915"/>
      <c r="AJ431" s="915"/>
      <c r="AK431" s="915"/>
      <c r="AL431" s="915"/>
      <c r="AM431" s="915"/>
      <c r="AN431" s="915"/>
      <c r="AO431" s="915"/>
      <c r="AP431" s="915"/>
      <c r="AQ431" s="915"/>
      <c r="AR431" s="915"/>
      <c r="AS431" s="915"/>
      <c r="AT431" s="915"/>
      <c r="AU431" s="915"/>
      <c r="AV431" s="915"/>
      <c r="AW431" s="915"/>
      <c r="AX431" s="915"/>
      <c r="AY431" s="915"/>
      <c r="AZ431" s="618"/>
      <c r="BA431" s="618"/>
      <c r="BB431" s="618"/>
      <c r="BC431" s="618"/>
      <c r="BD431" s="618"/>
      <c r="BE431" s="618"/>
      <c r="BF431" s="618"/>
    </row>
    <row r="432" spans="1:58" ht="12.6" customHeight="1" x14ac:dyDescent="0.25">
      <c r="A432" s="701"/>
      <c r="B432" s="702"/>
      <c r="C432" s="702"/>
      <c r="D432" s="702"/>
      <c r="E432" s="703"/>
      <c r="F432" s="917" t="s">
        <v>1471</v>
      </c>
      <c r="G432" s="917"/>
      <c r="H432" s="917"/>
      <c r="I432" s="911" t="s">
        <v>1472</v>
      </c>
      <c r="J432" s="911"/>
      <c r="K432" s="911"/>
      <c r="L432" s="911"/>
      <c r="M432" s="911" t="s">
        <v>1473</v>
      </c>
      <c r="N432" s="911"/>
      <c r="O432" s="911"/>
      <c r="P432" s="911"/>
      <c r="Q432" s="911" t="s">
        <v>1474</v>
      </c>
      <c r="R432" s="911"/>
      <c r="S432" s="911"/>
      <c r="T432" s="911"/>
      <c r="U432" s="911" t="s">
        <v>1475</v>
      </c>
      <c r="V432" s="911"/>
      <c r="W432" s="911"/>
      <c r="X432" s="911"/>
      <c r="Y432" s="911" t="s">
        <v>1476</v>
      </c>
      <c r="Z432" s="911"/>
      <c r="AA432" s="911"/>
      <c r="AB432" s="911"/>
      <c r="AC432" s="911" t="s">
        <v>1477</v>
      </c>
      <c r="AD432" s="911"/>
      <c r="AE432" s="911"/>
      <c r="AF432" s="911"/>
      <c r="AG432" s="911" t="s">
        <v>1478</v>
      </c>
      <c r="AH432" s="911"/>
      <c r="AI432" s="911"/>
      <c r="AJ432" s="911"/>
      <c r="AK432" s="911" t="s">
        <v>1479</v>
      </c>
      <c r="AL432" s="911"/>
      <c r="AM432" s="911"/>
      <c r="AN432" s="911"/>
      <c r="AO432" s="911" t="s">
        <v>1480</v>
      </c>
      <c r="AP432" s="911"/>
      <c r="AQ432" s="911"/>
      <c r="AR432" s="911"/>
      <c r="AS432" s="911" t="s">
        <v>1481</v>
      </c>
      <c r="AT432" s="911"/>
      <c r="AU432" s="911"/>
      <c r="AV432" s="911"/>
      <c r="AW432" s="927" t="s">
        <v>1394</v>
      </c>
      <c r="AX432" s="927"/>
      <c r="AY432" s="927"/>
      <c r="AZ432" s="619"/>
      <c r="BA432" s="914"/>
      <c r="BB432" s="914"/>
      <c r="BC432" s="914"/>
      <c r="BD432" s="914"/>
      <c r="BE432" s="914"/>
    </row>
    <row r="433" spans="1:57" ht="12.6" customHeight="1" x14ac:dyDescent="0.25">
      <c r="A433" s="701"/>
      <c r="B433" s="702"/>
      <c r="C433" s="702"/>
      <c r="D433" s="702"/>
      <c r="E433" s="703"/>
      <c r="F433" s="918"/>
      <c r="G433" s="918"/>
      <c r="H433" s="918"/>
      <c r="I433" s="912"/>
      <c r="J433" s="912"/>
      <c r="K433" s="912"/>
      <c r="L433" s="912"/>
      <c r="M433" s="912"/>
      <c r="N433" s="912"/>
      <c r="O433" s="912"/>
      <c r="P433" s="912"/>
      <c r="Q433" s="912"/>
      <c r="R433" s="912"/>
      <c r="S433" s="912"/>
      <c r="T433" s="912"/>
      <c r="U433" s="912"/>
      <c r="V433" s="912"/>
      <c r="W433" s="912"/>
      <c r="X433" s="912"/>
      <c r="Y433" s="912"/>
      <c r="Z433" s="912"/>
      <c r="AA433" s="912"/>
      <c r="AB433" s="912"/>
      <c r="AC433" s="912"/>
      <c r="AD433" s="912"/>
      <c r="AE433" s="912"/>
      <c r="AF433" s="912"/>
      <c r="AG433" s="912"/>
      <c r="AH433" s="912"/>
      <c r="AI433" s="912"/>
      <c r="AJ433" s="912"/>
      <c r="AK433" s="912"/>
      <c r="AL433" s="912"/>
      <c r="AM433" s="912"/>
      <c r="AN433" s="912"/>
      <c r="AO433" s="912"/>
      <c r="AP433" s="912"/>
      <c r="AQ433" s="912"/>
      <c r="AR433" s="912"/>
      <c r="AS433" s="912"/>
      <c r="AT433" s="912"/>
      <c r="AU433" s="912"/>
      <c r="AV433" s="912"/>
      <c r="AW433" s="1054"/>
      <c r="AX433" s="1054"/>
      <c r="AY433" s="1054"/>
      <c r="AZ433" s="619"/>
      <c r="BA433" s="914"/>
      <c r="BB433" s="914"/>
      <c r="BC433" s="914"/>
      <c r="BD433" s="914"/>
      <c r="BE433" s="914"/>
    </row>
    <row r="434" spans="1:57" ht="12.6" customHeight="1" x14ac:dyDescent="0.25">
      <c r="A434" s="908" t="s">
        <v>1435</v>
      </c>
      <c r="B434" s="909"/>
      <c r="C434" s="909"/>
      <c r="D434" s="909"/>
      <c r="E434" s="910"/>
      <c r="F434" s="918"/>
      <c r="G434" s="918"/>
      <c r="H434" s="918"/>
      <c r="I434" s="912"/>
      <c r="J434" s="912"/>
      <c r="K434" s="912"/>
      <c r="L434" s="912"/>
      <c r="M434" s="912"/>
      <c r="N434" s="912"/>
      <c r="O434" s="912"/>
      <c r="P434" s="912"/>
      <c r="Q434" s="912"/>
      <c r="R434" s="912"/>
      <c r="S434" s="912"/>
      <c r="T434" s="912"/>
      <c r="U434" s="912"/>
      <c r="V434" s="912"/>
      <c r="W434" s="912"/>
      <c r="X434" s="912"/>
      <c r="Y434" s="912"/>
      <c r="Z434" s="912"/>
      <c r="AA434" s="912"/>
      <c r="AB434" s="912"/>
      <c r="AC434" s="912"/>
      <c r="AD434" s="912"/>
      <c r="AE434" s="912"/>
      <c r="AF434" s="912"/>
      <c r="AG434" s="912"/>
      <c r="AH434" s="912"/>
      <c r="AI434" s="912"/>
      <c r="AJ434" s="912"/>
      <c r="AK434" s="912"/>
      <c r="AL434" s="912"/>
      <c r="AM434" s="912"/>
      <c r="AN434" s="912"/>
      <c r="AO434" s="912"/>
      <c r="AP434" s="912"/>
      <c r="AQ434" s="912"/>
      <c r="AR434" s="912"/>
      <c r="AS434" s="912"/>
      <c r="AT434" s="912"/>
      <c r="AU434" s="912"/>
      <c r="AV434" s="912"/>
      <c r="AW434" s="1054"/>
      <c r="AX434" s="1054"/>
      <c r="AY434" s="1054"/>
      <c r="AZ434" s="619"/>
      <c r="BA434" s="914"/>
      <c r="BB434" s="914"/>
      <c r="BC434" s="914"/>
      <c r="BD434" s="914"/>
      <c r="BE434" s="914"/>
    </row>
    <row r="435" spans="1:57" ht="12.6" customHeight="1" x14ac:dyDescent="0.25">
      <c r="A435" s="908" t="s">
        <v>1482</v>
      </c>
      <c r="B435" s="909"/>
      <c r="C435" s="909"/>
      <c r="D435" s="909"/>
      <c r="E435" s="910"/>
      <c r="F435" s="918"/>
      <c r="G435" s="918"/>
      <c r="H435" s="918"/>
      <c r="I435" s="912"/>
      <c r="J435" s="912"/>
      <c r="K435" s="912"/>
      <c r="L435" s="912"/>
      <c r="M435" s="912"/>
      <c r="N435" s="912"/>
      <c r="O435" s="912"/>
      <c r="P435" s="912"/>
      <c r="Q435" s="912"/>
      <c r="R435" s="912"/>
      <c r="S435" s="912"/>
      <c r="T435" s="912"/>
      <c r="U435" s="912"/>
      <c r="V435" s="912"/>
      <c r="W435" s="912"/>
      <c r="X435" s="912"/>
      <c r="Y435" s="912"/>
      <c r="Z435" s="912"/>
      <c r="AA435" s="912"/>
      <c r="AB435" s="912"/>
      <c r="AC435" s="912"/>
      <c r="AD435" s="912"/>
      <c r="AE435" s="912"/>
      <c r="AF435" s="912"/>
      <c r="AG435" s="912"/>
      <c r="AH435" s="912"/>
      <c r="AI435" s="912"/>
      <c r="AJ435" s="912"/>
      <c r="AK435" s="912"/>
      <c r="AL435" s="912"/>
      <c r="AM435" s="912"/>
      <c r="AN435" s="912"/>
      <c r="AO435" s="912"/>
      <c r="AP435" s="912"/>
      <c r="AQ435" s="912"/>
      <c r="AR435" s="912"/>
      <c r="AS435" s="912"/>
      <c r="AT435" s="912"/>
      <c r="AU435" s="912"/>
      <c r="AV435" s="912"/>
      <c r="AW435" s="1054"/>
      <c r="AX435" s="1054"/>
      <c r="AY435" s="1054"/>
      <c r="AZ435" s="619"/>
      <c r="BA435" s="914"/>
      <c r="BB435" s="914"/>
      <c r="BC435" s="914"/>
      <c r="BD435" s="914"/>
      <c r="BE435" s="914"/>
    </row>
    <row r="436" spans="1:57" ht="12.6" customHeight="1" x14ac:dyDescent="0.25">
      <c r="A436" s="908" t="s">
        <v>1401</v>
      </c>
      <c r="B436" s="909"/>
      <c r="C436" s="909"/>
      <c r="D436" s="909"/>
      <c r="E436" s="910"/>
      <c r="F436" s="918"/>
      <c r="G436" s="918"/>
      <c r="H436" s="918"/>
      <c r="I436" s="912"/>
      <c r="J436" s="912"/>
      <c r="K436" s="912"/>
      <c r="L436" s="912"/>
      <c r="M436" s="912"/>
      <c r="N436" s="912"/>
      <c r="O436" s="912"/>
      <c r="P436" s="912"/>
      <c r="Q436" s="912"/>
      <c r="R436" s="912"/>
      <c r="S436" s="912"/>
      <c r="T436" s="912"/>
      <c r="U436" s="912"/>
      <c r="V436" s="912"/>
      <c r="W436" s="912"/>
      <c r="X436" s="912"/>
      <c r="Y436" s="912"/>
      <c r="Z436" s="912"/>
      <c r="AA436" s="912"/>
      <c r="AB436" s="912"/>
      <c r="AC436" s="912"/>
      <c r="AD436" s="912"/>
      <c r="AE436" s="912"/>
      <c r="AF436" s="912"/>
      <c r="AG436" s="912"/>
      <c r="AH436" s="912"/>
      <c r="AI436" s="912"/>
      <c r="AJ436" s="912"/>
      <c r="AK436" s="912"/>
      <c r="AL436" s="912"/>
      <c r="AM436" s="912"/>
      <c r="AN436" s="912"/>
      <c r="AO436" s="912"/>
      <c r="AP436" s="912"/>
      <c r="AQ436" s="912"/>
      <c r="AR436" s="912"/>
      <c r="AS436" s="912"/>
      <c r="AT436" s="912"/>
      <c r="AU436" s="912"/>
      <c r="AV436" s="912"/>
      <c r="AW436" s="1054"/>
      <c r="AX436" s="1054"/>
      <c r="AY436" s="1054"/>
      <c r="AZ436" s="619"/>
      <c r="BA436" s="914"/>
      <c r="BB436" s="914"/>
      <c r="BC436" s="914"/>
      <c r="BD436" s="914"/>
      <c r="BE436" s="914"/>
    </row>
    <row r="437" spans="1:57" ht="12.6" customHeight="1" x14ac:dyDescent="0.25">
      <c r="A437" s="701"/>
      <c r="B437" s="702"/>
      <c r="C437" s="702"/>
      <c r="D437" s="702"/>
      <c r="E437" s="703"/>
      <c r="F437" s="918"/>
      <c r="G437" s="918"/>
      <c r="H437" s="918"/>
      <c r="I437" s="912"/>
      <c r="J437" s="912"/>
      <c r="K437" s="912"/>
      <c r="L437" s="912"/>
      <c r="M437" s="912"/>
      <c r="N437" s="912"/>
      <c r="O437" s="912"/>
      <c r="P437" s="912"/>
      <c r="Q437" s="912"/>
      <c r="R437" s="912"/>
      <c r="S437" s="912"/>
      <c r="T437" s="912"/>
      <c r="U437" s="912"/>
      <c r="V437" s="912"/>
      <c r="W437" s="912"/>
      <c r="X437" s="912"/>
      <c r="Y437" s="912"/>
      <c r="Z437" s="912"/>
      <c r="AA437" s="912"/>
      <c r="AB437" s="912"/>
      <c r="AC437" s="912"/>
      <c r="AD437" s="912"/>
      <c r="AE437" s="912"/>
      <c r="AF437" s="912"/>
      <c r="AG437" s="912"/>
      <c r="AH437" s="912"/>
      <c r="AI437" s="912"/>
      <c r="AJ437" s="912"/>
      <c r="AK437" s="912"/>
      <c r="AL437" s="912"/>
      <c r="AM437" s="912"/>
      <c r="AN437" s="912"/>
      <c r="AO437" s="912"/>
      <c r="AP437" s="912"/>
      <c r="AQ437" s="912"/>
      <c r="AR437" s="912"/>
      <c r="AS437" s="912"/>
      <c r="AT437" s="912"/>
      <c r="AU437" s="912"/>
      <c r="AV437" s="912"/>
      <c r="AW437" s="1054"/>
      <c r="AX437" s="1054"/>
      <c r="AY437" s="1054"/>
      <c r="AZ437" s="619"/>
      <c r="BA437" s="914"/>
      <c r="BB437" s="914"/>
      <c r="BC437" s="914"/>
      <c r="BD437" s="914"/>
      <c r="BE437" s="914"/>
    </row>
    <row r="438" spans="1:57" ht="12.6" customHeight="1" x14ac:dyDescent="0.25">
      <c r="A438" s="701"/>
      <c r="B438" s="702"/>
      <c r="C438" s="702"/>
      <c r="D438" s="702"/>
      <c r="E438" s="703"/>
      <c r="F438" s="918"/>
      <c r="G438" s="918"/>
      <c r="H438" s="918"/>
      <c r="I438" s="912"/>
      <c r="J438" s="912"/>
      <c r="K438" s="912"/>
      <c r="L438" s="912"/>
      <c r="M438" s="912"/>
      <c r="N438" s="912"/>
      <c r="O438" s="912"/>
      <c r="P438" s="912"/>
      <c r="Q438" s="912"/>
      <c r="R438" s="912"/>
      <c r="S438" s="912"/>
      <c r="T438" s="912"/>
      <c r="U438" s="912"/>
      <c r="V438" s="912"/>
      <c r="W438" s="912"/>
      <c r="X438" s="912"/>
      <c r="Y438" s="912"/>
      <c r="Z438" s="912"/>
      <c r="AA438" s="912"/>
      <c r="AB438" s="912"/>
      <c r="AC438" s="912"/>
      <c r="AD438" s="912"/>
      <c r="AE438" s="912"/>
      <c r="AF438" s="912"/>
      <c r="AG438" s="912"/>
      <c r="AH438" s="912"/>
      <c r="AI438" s="912"/>
      <c r="AJ438" s="912"/>
      <c r="AK438" s="912"/>
      <c r="AL438" s="912"/>
      <c r="AM438" s="912"/>
      <c r="AN438" s="912"/>
      <c r="AO438" s="912"/>
      <c r="AP438" s="912"/>
      <c r="AQ438" s="912"/>
      <c r="AR438" s="912"/>
      <c r="AS438" s="912"/>
      <c r="AT438" s="912"/>
      <c r="AU438" s="912"/>
      <c r="AV438" s="912"/>
      <c r="AW438" s="1054"/>
      <c r="AX438" s="1054"/>
      <c r="AY438" s="1054"/>
      <c r="AZ438" s="619"/>
      <c r="BA438" s="914"/>
      <c r="BB438" s="914"/>
      <c r="BC438" s="914"/>
      <c r="BD438" s="914"/>
      <c r="BE438" s="914"/>
    </row>
    <row r="439" spans="1:57" ht="12.6" customHeight="1" x14ac:dyDescent="0.25">
      <c r="A439" s="701"/>
      <c r="B439" s="702"/>
      <c r="C439" s="702"/>
      <c r="D439" s="702"/>
      <c r="E439" s="703"/>
      <c r="F439" s="918"/>
      <c r="G439" s="918"/>
      <c r="H439" s="918"/>
      <c r="I439" s="912"/>
      <c r="J439" s="912"/>
      <c r="K439" s="912"/>
      <c r="L439" s="912"/>
      <c r="M439" s="912"/>
      <c r="N439" s="912"/>
      <c r="O439" s="912"/>
      <c r="P439" s="912"/>
      <c r="Q439" s="912"/>
      <c r="R439" s="912"/>
      <c r="S439" s="912"/>
      <c r="T439" s="912"/>
      <c r="U439" s="912"/>
      <c r="V439" s="912"/>
      <c r="W439" s="912"/>
      <c r="X439" s="912"/>
      <c r="Y439" s="912"/>
      <c r="Z439" s="912"/>
      <c r="AA439" s="912"/>
      <c r="AB439" s="912"/>
      <c r="AC439" s="912"/>
      <c r="AD439" s="912"/>
      <c r="AE439" s="912"/>
      <c r="AF439" s="912"/>
      <c r="AG439" s="912"/>
      <c r="AH439" s="912"/>
      <c r="AI439" s="912"/>
      <c r="AJ439" s="912"/>
      <c r="AK439" s="912"/>
      <c r="AL439" s="912"/>
      <c r="AM439" s="912"/>
      <c r="AN439" s="912"/>
      <c r="AO439" s="912"/>
      <c r="AP439" s="912"/>
      <c r="AQ439" s="912"/>
      <c r="AR439" s="912"/>
      <c r="AS439" s="912"/>
      <c r="AT439" s="912"/>
      <c r="AU439" s="912"/>
      <c r="AV439" s="912"/>
      <c r="AW439" s="1054"/>
      <c r="AX439" s="1054"/>
      <c r="AY439" s="1054"/>
      <c r="AZ439" s="619"/>
      <c r="BA439" s="914"/>
      <c r="BB439" s="914"/>
      <c r="BC439" s="914"/>
      <c r="BD439" s="914"/>
      <c r="BE439" s="914"/>
    </row>
    <row r="440" spans="1:57" ht="19.5" customHeight="1" x14ac:dyDescent="0.25">
      <c r="A440" s="701"/>
      <c r="B440" s="702"/>
      <c r="C440" s="702"/>
      <c r="D440" s="702"/>
      <c r="E440" s="703"/>
      <c r="F440" s="919"/>
      <c r="G440" s="919"/>
      <c r="H440" s="919"/>
      <c r="I440" s="913"/>
      <c r="J440" s="913"/>
      <c r="K440" s="913"/>
      <c r="L440" s="913"/>
      <c r="M440" s="913"/>
      <c r="N440" s="913"/>
      <c r="O440" s="913"/>
      <c r="P440" s="913"/>
      <c r="Q440" s="913"/>
      <c r="R440" s="913"/>
      <c r="S440" s="913"/>
      <c r="T440" s="913"/>
      <c r="U440" s="913"/>
      <c r="V440" s="913"/>
      <c r="W440" s="913"/>
      <c r="X440" s="913"/>
      <c r="Y440" s="913"/>
      <c r="Z440" s="913"/>
      <c r="AA440" s="913"/>
      <c r="AB440" s="913"/>
      <c r="AC440" s="913"/>
      <c r="AD440" s="913"/>
      <c r="AE440" s="913"/>
      <c r="AF440" s="913"/>
      <c r="AG440" s="913"/>
      <c r="AH440" s="913"/>
      <c r="AI440" s="913"/>
      <c r="AJ440" s="913"/>
      <c r="AK440" s="913"/>
      <c r="AL440" s="913"/>
      <c r="AM440" s="913"/>
      <c r="AN440" s="913"/>
      <c r="AO440" s="913"/>
      <c r="AP440" s="913"/>
      <c r="AQ440" s="913"/>
      <c r="AR440" s="913"/>
      <c r="AS440" s="913"/>
      <c r="AT440" s="913"/>
      <c r="AU440" s="913"/>
      <c r="AV440" s="913"/>
      <c r="AW440" s="1055"/>
      <c r="AX440" s="1055"/>
      <c r="AY440" s="1055"/>
      <c r="AZ440" s="619"/>
      <c r="BA440" s="914"/>
      <c r="BB440" s="914"/>
      <c r="BC440" s="914"/>
      <c r="BD440" s="914"/>
      <c r="BE440" s="914"/>
    </row>
    <row r="441" spans="1:57" ht="12.6" customHeight="1" x14ac:dyDescent="0.25">
      <c r="A441" s="844" t="s">
        <v>1407</v>
      </c>
      <c r="B441" s="844"/>
      <c r="C441" s="844"/>
      <c r="D441" s="844"/>
      <c r="E441" s="844"/>
      <c r="F441" s="920" t="s">
        <v>1408</v>
      </c>
      <c r="G441" s="920"/>
      <c r="H441" s="920"/>
      <c r="I441" s="844" t="s">
        <v>1409</v>
      </c>
      <c r="J441" s="844"/>
      <c r="K441" s="844"/>
      <c r="L441" s="844"/>
      <c r="M441" s="844" t="s">
        <v>1410</v>
      </c>
      <c r="N441" s="844"/>
      <c r="O441" s="844"/>
      <c r="P441" s="844"/>
      <c r="Q441" s="844" t="s">
        <v>1411</v>
      </c>
      <c r="R441" s="844"/>
      <c r="S441" s="844"/>
      <c r="T441" s="844"/>
      <c r="U441" s="844" t="s">
        <v>1412</v>
      </c>
      <c r="V441" s="844"/>
      <c r="W441" s="844"/>
      <c r="X441" s="844"/>
      <c r="Y441" s="844" t="s">
        <v>1413</v>
      </c>
      <c r="Z441" s="844"/>
      <c r="AA441" s="844"/>
      <c r="AB441" s="844"/>
      <c r="AC441" s="844" t="s">
        <v>1414</v>
      </c>
      <c r="AD441" s="844"/>
      <c r="AE441" s="844"/>
      <c r="AF441" s="844"/>
      <c r="AG441" s="844" t="s">
        <v>1415</v>
      </c>
      <c r="AH441" s="844"/>
      <c r="AI441" s="844"/>
      <c r="AJ441" s="844"/>
      <c r="AK441" s="844" t="s">
        <v>1463</v>
      </c>
      <c r="AL441" s="844"/>
      <c r="AM441" s="844"/>
      <c r="AN441" s="844"/>
      <c r="AO441" s="844" t="s">
        <v>1483</v>
      </c>
      <c r="AP441" s="844"/>
      <c r="AQ441" s="844"/>
      <c r="AR441" s="844"/>
      <c r="AS441" s="844" t="s">
        <v>1484</v>
      </c>
      <c r="AT441" s="844"/>
      <c r="AU441" s="844"/>
      <c r="AV441" s="844"/>
      <c r="AW441" s="844" t="s">
        <v>1485</v>
      </c>
      <c r="AX441" s="844"/>
      <c r="AY441" s="844"/>
      <c r="AZ441" s="571"/>
      <c r="BA441" s="840"/>
      <c r="BB441" s="840"/>
      <c r="BC441" s="840"/>
      <c r="BD441" s="840"/>
      <c r="BE441" s="840"/>
    </row>
    <row r="442" spans="1:57" ht="12.6" customHeight="1" x14ac:dyDescent="0.25">
      <c r="A442" s="565" t="s">
        <v>1416</v>
      </c>
      <c r="F442" s="568"/>
      <c r="G442" s="568"/>
      <c r="H442" s="568"/>
    </row>
    <row r="443" spans="1:57" ht="12.6" customHeight="1" x14ac:dyDescent="0.25">
      <c r="A443" s="590" t="s">
        <v>1464</v>
      </c>
      <c r="B443" s="599"/>
      <c r="C443" s="599"/>
      <c r="D443" s="599"/>
      <c r="E443" s="600"/>
      <c r="F443" s="922">
        <f>SUM(F450-F449+F448-F447)</f>
        <v>0</v>
      </c>
      <c r="G443" s="922"/>
      <c r="H443" s="922"/>
      <c r="I443" s="907">
        <f>SUM(I450-I449+I448-I447)</f>
        <v>0</v>
      </c>
      <c r="J443" s="907"/>
      <c r="K443" s="907"/>
      <c r="L443" s="907"/>
      <c r="M443" s="907">
        <f>SUM(M450-M449+M448-M447)</f>
        <v>0</v>
      </c>
      <c r="N443" s="907"/>
      <c r="O443" s="907"/>
      <c r="P443" s="907"/>
      <c r="Q443" s="907">
        <f>SUM(Q450-Q449+Q448-Q447)</f>
        <v>0</v>
      </c>
      <c r="R443" s="907"/>
      <c r="S443" s="907"/>
      <c r="T443" s="907"/>
      <c r="U443" s="907">
        <f>SUM(U450-U449+U448-U447)</f>
        <v>0</v>
      </c>
      <c r="V443" s="907"/>
      <c r="W443" s="907"/>
      <c r="X443" s="907"/>
      <c r="Y443" s="907">
        <f>SUM(Y450-Y449+Y448-Y447)</f>
        <v>0</v>
      </c>
      <c r="Z443" s="907"/>
      <c r="AA443" s="907"/>
      <c r="AB443" s="907"/>
      <c r="AC443" s="907">
        <f>SUM(AC450-AC449+AC448-AC447)</f>
        <v>0</v>
      </c>
      <c r="AD443" s="907"/>
      <c r="AE443" s="907"/>
      <c r="AF443" s="907"/>
      <c r="AG443" s="907">
        <f>SUM(AG450-AG449+AG448-AG447)</f>
        <v>0</v>
      </c>
      <c r="AH443" s="907"/>
      <c r="AI443" s="907"/>
      <c r="AJ443" s="907"/>
      <c r="AK443" s="907">
        <f>SUM(AK450-AK449+AK448-AK447)</f>
        <v>0</v>
      </c>
      <c r="AL443" s="907"/>
      <c r="AM443" s="907"/>
      <c r="AN443" s="907"/>
      <c r="AO443" s="907">
        <f>SUM('HL KNIHA VYPOC'!D390)</f>
        <v>0</v>
      </c>
      <c r="AP443" s="907"/>
      <c r="AQ443" s="907"/>
      <c r="AR443" s="907"/>
      <c r="AS443" s="907">
        <f>SUM('HL KNIHA VYPOC'!D396)</f>
        <v>0</v>
      </c>
      <c r="AT443" s="907"/>
      <c r="AU443" s="907"/>
      <c r="AV443" s="907"/>
      <c r="AW443" s="922">
        <f>SUM(F443:AV446)</f>
        <v>0</v>
      </c>
      <c r="AX443" s="922"/>
      <c r="AY443" s="922"/>
      <c r="AZ443" s="620"/>
      <c r="BA443" s="921"/>
      <c r="BB443" s="921"/>
      <c r="BC443" s="921"/>
      <c r="BD443" s="921"/>
      <c r="BE443" s="921"/>
    </row>
    <row r="444" spans="1:57" ht="12.6" customHeight="1" x14ac:dyDescent="0.25">
      <c r="A444" s="592" t="s">
        <v>1465</v>
      </c>
      <c r="E444" s="601"/>
      <c r="F444" s="922"/>
      <c r="G444" s="922"/>
      <c r="H444" s="922"/>
      <c r="I444" s="907"/>
      <c r="J444" s="907"/>
      <c r="K444" s="907"/>
      <c r="L444" s="907"/>
      <c r="M444" s="907"/>
      <c r="N444" s="907"/>
      <c r="O444" s="907"/>
      <c r="P444" s="907"/>
      <c r="Q444" s="907"/>
      <c r="R444" s="907"/>
      <c r="S444" s="907"/>
      <c r="T444" s="907"/>
      <c r="U444" s="907"/>
      <c r="V444" s="907"/>
      <c r="W444" s="907"/>
      <c r="X444" s="907"/>
      <c r="Y444" s="907"/>
      <c r="Z444" s="907"/>
      <c r="AA444" s="907"/>
      <c r="AB444" s="907"/>
      <c r="AC444" s="907"/>
      <c r="AD444" s="907"/>
      <c r="AE444" s="907"/>
      <c r="AF444" s="907"/>
      <c r="AG444" s="907"/>
      <c r="AH444" s="907"/>
      <c r="AI444" s="907"/>
      <c r="AJ444" s="907"/>
      <c r="AK444" s="907"/>
      <c r="AL444" s="907"/>
      <c r="AM444" s="907"/>
      <c r="AN444" s="907"/>
      <c r="AO444" s="907"/>
      <c r="AP444" s="907"/>
      <c r="AQ444" s="907"/>
      <c r="AR444" s="907"/>
      <c r="AS444" s="907"/>
      <c r="AT444" s="907"/>
      <c r="AU444" s="907"/>
      <c r="AV444" s="907"/>
      <c r="AW444" s="922"/>
      <c r="AX444" s="922"/>
      <c r="AY444" s="922"/>
      <c r="AZ444" s="620"/>
      <c r="BA444" s="921"/>
      <c r="BB444" s="921"/>
      <c r="BC444" s="921"/>
      <c r="BD444" s="921"/>
      <c r="BE444" s="921"/>
    </row>
    <row r="445" spans="1:57" ht="12.6" customHeight="1" x14ac:dyDescent="0.25">
      <c r="A445" s="592" t="s">
        <v>1466</v>
      </c>
      <c r="E445" s="601"/>
      <c r="F445" s="922"/>
      <c r="G445" s="922"/>
      <c r="H445" s="922"/>
      <c r="I445" s="907"/>
      <c r="J445" s="907"/>
      <c r="K445" s="907"/>
      <c r="L445" s="907"/>
      <c r="M445" s="907"/>
      <c r="N445" s="907"/>
      <c r="O445" s="907"/>
      <c r="P445" s="907"/>
      <c r="Q445" s="907"/>
      <c r="R445" s="907"/>
      <c r="S445" s="907"/>
      <c r="T445" s="907"/>
      <c r="U445" s="907"/>
      <c r="V445" s="907"/>
      <c r="W445" s="907"/>
      <c r="X445" s="907"/>
      <c r="Y445" s="907"/>
      <c r="Z445" s="907"/>
      <c r="AA445" s="907"/>
      <c r="AB445" s="907"/>
      <c r="AC445" s="907"/>
      <c r="AD445" s="907"/>
      <c r="AE445" s="907"/>
      <c r="AF445" s="907"/>
      <c r="AG445" s="907"/>
      <c r="AH445" s="907"/>
      <c r="AI445" s="907"/>
      <c r="AJ445" s="907"/>
      <c r="AK445" s="907"/>
      <c r="AL445" s="907"/>
      <c r="AM445" s="907"/>
      <c r="AN445" s="907"/>
      <c r="AO445" s="907"/>
      <c r="AP445" s="907"/>
      <c r="AQ445" s="907"/>
      <c r="AR445" s="907"/>
      <c r="AS445" s="907"/>
      <c r="AT445" s="907"/>
      <c r="AU445" s="907"/>
      <c r="AV445" s="907"/>
      <c r="AW445" s="922"/>
      <c r="AX445" s="922"/>
      <c r="AY445" s="922"/>
      <c r="AZ445" s="620"/>
      <c r="BA445" s="921"/>
      <c r="BB445" s="921"/>
      <c r="BC445" s="921"/>
      <c r="BD445" s="921"/>
      <c r="BE445" s="921"/>
    </row>
    <row r="446" spans="1:57" ht="12.6" customHeight="1" x14ac:dyDescent="0.25">
      <c r="A446" s="592" t="s">
        <v>1467</v>
      </c>
      <c r="E446" s="601"/>
      <c r="F446" s="922"/>
      <c r="G446" s="922"/>
      <c r="H446" s="922"/>
      <c r="I446" s="907"/>
      <c r="J446" s="907"/>
      <c r="K446" s="907"/>
      <c r="L446" s="907"/>
      <c r="M446" s="907"/>
      <c r="N446" s="907"/>
      <c r="O446" s="907"/>
      <c r="P446" s="907"/>
      <c r="Q446" s="907"/>
      <c r="R446" s="907"/>
      <c r="S446" s="907"/>
      <c r="T446" s="907"/>
      <c r="U446" s="907"/>
      <c r="V446" s="907"/>
      <c r="W446" s="907"/>
      <c r="X446" s="907"/>
      <c r="Y446" s="907"/>
      <c r="Z446" s="907"/>
      <c r="AA446" s="907"/>
      <c r="AB446" s="907"/>
      <c r="AC446" s="907"/>
      <c r="AD446" s="907"/>
      <c r="AE446" s="907"/>
      <c r="AF446" s="907"/>
      <c r="AG446" s="907"/>
      <c r="AH446" s="907"/>
      <c r="AI446" s="907"/>
      <c r="AJ446" s="907"/>
      <c r="AK446" s="907"/>
      <c r="AL446" s="907"/>
      <c r="AM446" s="907"/>
      <c r="AN446" s="907"/>
      <c r="AO446" s="907"/>
      <c r="AP446" s="907"/>
      <c r="AQ446" s="907"/>
      <c r="AR446" s="907"/>
      <c r="AS446" s="907"/>
      <c r="AT446" s="907"/>
      <c r="AU446" s="907"/>
      <c r="AV446" s="907"/>
      <c r="AW446" s="922"/>
      <c r="AX446" s="922"/>
      <c r="AY446" s="922"/>
      <c r="AZ446" s="620"/>
      <c r="BA446" s="921"/>
      <c r="BB446" s="921"/>
      <c r="BC446" s="921"/>
      <c r="BD446" s="921"/>
      <c r="BE446" s="921"/>
    </row>
    <row r="447" spans="1:57" ht="12.6" customHeight="1" x14ac:dyDescent="0.25">
      <c r="A447" s="602" t="s">
        <v>1419</v>
      </c>
      <c r="E447" s="601"/>
      <c r="F447" s="922"/>
      <c r="G447" s="922"/>
      <c r="H447" s="922"/>
      <c r="I447" s="907"/>
      <c r="J447" s="907"/>
      <c r="K447" s="907"/>
      <c r="L447" s="907"/>
      <c r="M447" s="907"/>
      <c r="N447" s="907"/>
      <c r="O447" s="907"/>
      <c r="P447" s="907"/>
      <c r="Q447" s="907"/>
      <c r="R447" s="907"/>
      <c r="S447" s="907"/>
      <c r="T447" s="907"/>
      <c r="U447" s="907"/>
      <c r="V447" s="907"/>
      <c r="W447" s="907"/>
      <c r="X447" s="907"/>
      <c r="Y447" s="907"/>
      <c r="Z447" s="907"/>
      <c r="AA447" s="907"/>
      <c r="AB447" s="907"/>
      <c r="AC447" s="907"/>
      <c r="AD447" s="907"/>
      <c r="AE447" s="907"/>
      <c r="AF447" s="907"/>
      <c r="AG447" s="907"/>
      <c r="AH447" s="907"/>
      <c r="AI447" s="907"/>
      <c r="AJ447" s="907"/>
      <c r="AK447" s="907"/>
      <c r="AL447" s="907"/>
      <c r="AM447" s="907"/>
      <c r="AN447" s="907"/>
      <c r="AO447" s="907">
        <f>SUM('HL KNIHA VYPOC'!$E$33)</f>
        <v>0</v>
      </c>
      <c r="AP447" s="907"/>
      <c r="AQ447" s="907"/>
      <c r="AR447" s="907"/>
      <c r="AS447" s="907">
        <f>SUM('HL KNIHA VYPOC'!$E$39)</f>
        <v>0</v>
      </c>
      <c r="AT447" s="907"/>
      <c r="AU447" s="907"/>
      <c r="AV447" s="907"/>
      <c r="AW447" s="922">
        <f>SUM(F447:AV447)</f>
        <v>0</v>
      </c>
      <c r="AX447" s="922"/>
      <c r="AY447" s="922"/>
      <c r="AZ447" s="620"/>
      <c r="BA447" s="921"/>
      <c r="BB447" s="921"/>
      <c r="BC447" s="921"/>
      <c r="BD447" s="921"/>
      <c r="BE447" s="921"/>
    </row>
    <row r="448" spans="1:57" ht="12.6" customHeight="1" x14ac:dyDescent="0.25">
      <c r="A448" s="602" t="s">
        <v>1420</v>
      </c>
      <c r="E448" s="601"/>
      <c r="F448" s="922"/>
      <c r="G448" s="922"/>
      <c r="H448" s="922"/>
      <c r="I448" s="907"/>
      <c r="J448" s="907"/>
      <c r="K448" s="907"/>
      <c r="L448" s="907"/>
      <c r="M448" s="907"/>
      <c r="N448" s="907"/>
      <c r="O448" s="907"/>
      <c r="P448" s="907"/>
      <c r="Q448" s="907"/>
      <c r="R448" s="907"/>
      <c r="S448" s="907"/>
      <c r="T448" s="907"/>
      <c r="U448" s="907"/>
      <c r="V448" s="907"/>
      <c r="W448" s="907"/>
      <c r="X448" s="907"/>
      <c r="Y448" s="907"/>
      <c r="Z448" s="907"/>
      <c r="AA448" s="907"/>
      <c r="AB448" s="907"/>
      <c r="AC448" s="907"/>
      <c r="AD448" s="907"/>
      <c r="AE448" s="907"/>
      <c r="AF448" s="907"/>
      <c r="AG448" s="907"/>
      <c r="AH448" s="907"/>
      <c r="AI448" s="907"/>
      <c r="AJ448" s="907"/>
      <c r="AK448" s="907"/>
      <c r="AL448" s="907"/>
      <c r="AM448" s="907"/>
      <c r="AN448" s="907"/>
      <c r="AO448" s="907">
        <f>SUM('HL KNIHA VYPOC'!$F$33)</f>
        <v>0</v>
      </c>
      <c r="AP448" s="907"/>
      <c r="AQ448" s="907"/>
      <c r="AR448" s="907"/>
      <c r="AS448" s="907">
        <f>SUM('HL KNIHA VYPOC'!$F$39)</f>
        <v>0</v>
      </c>
      <c r="AT448" s="907"/>
      <c r="AU448" s="907"/>
      <c r="AV448" s="907"/>
      <c r="AW448" s="922">
        <f>SUM(F448:AV448)</f>
        <v>0</v>
      </c>
      <c r="AX448" s="922"/>
      <c r="AY448" s="922"/>
      <c r="AZ448" s="620"/>
      <c r="BA448" s="921"/>
      <c r="BB448" s="921"/>
      <c r="BC448" s="921"/>
      <c r="BD448" s="921"/>
      <c r="BE448" s="921"/>
    </row>
    <row r="449" spans="1:57" ht="12.6" customHeight="1" x14ac:dyDescent="0.25">
      <c r="A449" s="602" t="s">
        <v>1421</v>
      </c>
      <c r="E449" s="601"/>
      <c r="F449" s="922"/>
      <c r="G449" s="922"/>
      <c r="H449" s="922"/>
      <c r="I449" s="907"/>
      <c r="J449" s="907"/>
      <c r="K449" s="907"/>
      <c r="L449" s="907"/>
      <c r="M449" s="907"/>
      <c r="N449" s="907"/>
      <c r="O449" s="907"/>
      <c r="P449" s="907"/>
      <c r="Q449" s="907"/>
      <c r="R449" s="907"/>
      <c r="S449" s="907"/>
      <c r="T449" s="907"/>
      <c r="U449" s="907"/>
      <c r="V449" s="907"/>
      <c r="W449" s="907"/>
      <c r="X449" s="907"/>
      <c r="Y449" s="907"/>
      <c r="Z449" s="907"/>
      <c r="AA449" s="907"/>
      <c r="AB449" s="907"/>
      <c r="AC449" s="907"/>
      <c r="AD449" s="907"/>
      <c r="AE449" s="907"/>
      <c r="AF449" s="907"/>
      <c r="AG449" s="907"/>
      <c r="AH449" s="907"/>
      <c r="AI449" s="907"/>
      <c r="AJ449" s="907"/>
      <c r="AK449" s="907"/>
      <c r="AL449" s="907"/>
      <c r="AM449" s="907"/>
      <c r="AN449" s="907"/>
      <c r="AO449" s="907"/>
      <c r="AP449" s="907"/>
      <c r="AQ449" s="907"/>
      <c r="AR449" s="907"/>
      <c r="AS449" s="907"/>
      <c r="AT449" s="907"/>
      <c r="AU449" s="907"/>
      <c r="AV449" s="907"/>
      <c r="AW449" s="922">
        <f>SUM(F449:AV449)</f>
        <v>0</v>
      </c>
      <c r="AX449" s="922"/>
      <c r="AY449" s="922"/>
      <c r="AZ449" s="620"/>
      <c r="BA449" s="921"/>
      <c r="BB449" s="921"/>
      <c r="BC449" s="921"/>
      <c r="BD449" s="921"/>
      <c r="BE449" s="921"/>
    </row>
    <row r="450" spans="1:57" ht="12.6" customHeight="1" x14ac:dyDescent="0.25">
      <c r="A450" s="592" t="s">
        <v>1422</v>
      </c>
      <c r="E450" s="601"/>
      <c r="F450" s="922">
        <f>SUM(ANALYTIKAVUJ!$C$5+ANALYTIKAVUJ!$C$9+'HL KNIHA VYPOC'!$G$42)</f>
        <v>0</v>
      </c>
      <c r="G450" s="922"/>
      <c r="H450" s="922"/>
      <c r="I450" s="907">
        <f>SUM(ANALYTIKAVUJ!$C$6)</f>
        <v>0</v>
      </c>
      <c r="J450" s="907"/>
      <c r="K450" s="907"/>
      <c r="L450" s="907"/>
      <c r="M450" s="907">
        <f>SUM(ANALYTIKAVUJ!$C$10)</f>
        <v>0</v>
      </c>
      <c r="N450" s="907"/>
      <c r="O450" s="907"/>
      <c r="P450" s="907"/>
      <c r="Q450" s="907">
        <f>SUM(ANALYTIKAVUJ!$C$13)</f>
        <v>0</v>
      </c>
      <c r="R450" s="907"/>
      <c r="S450" s="907"/>
      <c r="T450" s="907"/>
      <c r="U450" s="907">
        <f>SUM(ANALYTIKAVUJ!$C$14)</f>
        <v>0</v>
      </c>
      <c r="V450" s="907"/>
      <c r="W450" s="907"/>
      <c r="X450" s="907"/>
      <c r="Y450" s="907">
        <f>SUM(ANALYTIKAVUJ!$C$18)</f>
        <v>0</v>
      </c>
      <c r="Z450" s="907"/>
      <c r="AA450" s="907"/>
      <c r="AB450" s="907"/>
      <c r="AC450" s="907">
        <f>SUM(ANALYTIKAVUJ!$C$22+'HL KNIHA VYPOC'!$G$45)</f>
        <v>0</v>
      </c>
      <c r="AD450" s="907"/>
      <c r="AE450" s="907"/>
      <c r="AF450" s="907"/>
      <c r="AG450" s="907">
        <f>SUM(ANALYTIKAVUJ!$C$15+ANALYTIKAVUJ!$C$19+ANALYTIKAVUJ!$C$23)</f>
        <v>0</v>
      </c>
      <c r="AH450" s="907"/>
      <c r="AI450" s="907"/>
      <c r="AJ450" s="907"/>
      <c r="AK450" s="907">
        <f>SUM(ANALYTIKAVUJ!$C$108)</f>
        <v>0</v>
      </c>
      <c r="AL450" s="907"/>
      <c r="AM450" s="907"/>
      <c r="AN450" s="907"/>
      <c r="AO450" s="907">
        <f>SUM('HL KNIHA VYPOC'!$G$33)</f>
        <v>0</v>
      </c>
      <c r="AP450" s="907"/>
      <c r="AQ450" s="907"/>
      <c r="AR450" s="907"/>
      <c r="AS450" s="907">
        <f>SUM('HL KNIHA VYPOC'!$G$39)</f>
        <v>0</v>
      </c>
      <c r="AT450" s="907"/>
      <c r="AU450" s="907"/>
      <c r="AV450" s="907"/>
      <c r="AW450" s="922">
        <f>SUM(F450:AV452)</f>
        <v>0</v>
      </c>
      <c r="AX450" s="922"/>
      <c r="AY450" s="922"/>
      <c r="AZ450" s="620"/>
      <c r="BA450" s="921"/>
      <c r="BB450" s="921"/>
      <c r="BC450" s="921"/>
      <c r="BD450" s="921"/>
      <c r="BE450" s="921"/>
    </row>
    <row r="451" spans="1:57" ht="12.6" customHeight="1" x14ac:dyDescent="0.25">
      <c r="A451" s="592" t="s">
        <v>1466</v>
      </c>
      <c r="E451" s="601"/>
      <c r="F451" s="922"/>
      <c r="G451" s="922"/>
      <c r="H451" s="922"/>
      <c r="I451" s="907"/>
      <c r="J451" s="907"/>
      <c r="K451" s="907"/>
      <c r="L451" s="907"/>
      <c r="M451" s="907"/>
      <c r="N451" s="907"/>
      <c r="O451" s="907"/>
      <c r="P451" s="907"/>
      <c r="Q451" s="907"/>
      <c r="R451" s="907"/>
      <c r="S451" s="907"/>
      <c r="T451" s="907"/>
      <c r="U451" s="907"/>
      <c r="V451" s="907"/>
      <c r="W451" s="907"/>
      <c r="X451" s="907"/>
      <c r="Y451" s="907"/>
      <c r="Z451" s="907"/>
      <c r="AA451" s="907"/>
      <c r="AB451" s="907"/>
      <c r="AC451" s="907"/>
      <c r="AD451" s="907"/>
      <c r="AE451" s="907"/>
      <c r="AF451" s="907"/>
      <c r="AG451" s="907"/>
      <c r="AH451" s="907"/>
      <c r="AI451" s="907"/>
      <c r="AJ451" s="907"/>
      <c r="AK451" s="907"/>
      <c r="AL451" s="907"/>
      <c r="AM451" s="907"/>
      <c r="AN451" s="907"/>
      <c r="AO451" s="907"/>
      <c r="AP451" s="907"/>
      <c r="AQ451" s="907"/>
      <c r="AR451" s="907"/>
      <c r="AS451" s="907"/>
      <c r="AT451" s="907"/>
      <c r="AU451" s="907"/>
      <c r="AV451" s="907"/>
      <c r="AW451" s="922"/>
      <c r="AX451" s="922"/>
      <c r="AY451" s="922"/>
      <c r="AZ451" s="620"/>
      <c r="BA451" s="921"/>
      <c r="BB451" s="921"/>
      <c r="BC451" s="921"/>
      <c r="BD451" s="921"/>
      <c r="BE451" s="921"/>
    </row>
    <row r="452" spans="1:57" ht="12.6" customHeight="1" x14ac:dyDescent="0.25">
      <c r="A452" s="593" t="s">
        <v>1467</v>
      </c>
      <c r="B452" s="603"/>
      <c r="C452" s="603"/>
      <c r="D452" s="603"/>
      <c r="E452" s="604"/>
      <c r="F452" s="922"/>
      <c r="G452" s="922"/>
      <c r="H452" s="922"/>
      <c r="I452" s="907"/>
      <c r="J452" s="907"/>
      <c r="K452" s="907"/>
      <c r="L452" s="907"/>
      <c r="M452" s="907"/>
      <c r="N452" s="907"/>
      <c r="O452" s="907"/>
      <c r="P452" s="907"/>
      <c r="Q452" s="907"/>
      <c r="R452" s="907"/>
      <c r="S452" s="907"/>
      <c r="T452" s="907"/>
      <c r="U452" s="907"/>
      <c r="V452" s="907"/>
      <c r="W452" s="907"/>
      <c r="X452" s="907"/>
      <c r="Y452" s="907"/>
      <c r="Z452" s="907"/>
      <c r="AA452" s="907"/>
      <c r="AB452" s="907"/>
      <c r="AC452" s="907"/>
      <c r="AD452" s="907"/>
      <c r="AE452" s="907"/>
      <c r="AF452" s="907"/>
      <c r="AG452" s="907"/>
      <c r="AH452" s="907"/>
      <c r="AI452" s="907"/>
      <c r="AJ452" s="907"/>
      <c r="AK452" s="907"/>
      <c r="AL452" s="907"/>
      <c r="AM452" s="907"/>
      <c r="AN452" s="907"/>
      <c r="AO452" s="907"/>
      <c r="AP452" s="907"/>
      <c r="AQ452" s="907"/>
      <c r="AR452" s="907"/>
      <c r="AS452" s="907"/>
      <c r="AT452" s="907"/>
      <c r="AU452" s="907"/>
      <c r="AV452" s="907"/>
      <c r="AW452" s="922"/>
      <c r="AX452" s="922"/>
      <c r="AY452" s="922"/>
      <c r="AZ452" s="620"/>
      <c r="BA452" s="921"/>
      <c r="BB452" s="921"/>
      <c r="BC452" s="921"/>
      <c r="BD452" s="921"/>
      <c r="BE452" s="921"/>
    </row>
    <row r="453" spans="1:57" ht="12.6" customHeight="1" x14ac:dyDescent="0.25">
      <c r="A453" s="597" t="s">
        <v>1424</v>
      </c>
      <c r="B453" s="598"/>
      <c r="C453" s="598"/>
      <c r="D453" s="598"/>
      <c r="E453" s="598"/>
      <c r="F453" s="621"/>
      <c r="G453" s="621"/>
      <c r="H453" s="621"/>
      <c r="I453" s="621"/>
      <c r="J453" s="621"/>
      <c r="K453" s="621"/>
      <c r="L453" s="621"/>
      <c r="M453" s="621"/>
      <c r="N453" s="621"/>
      <c r="O453" s="621"/>
      <c r="P453" s="621"/>
      <c r="Q453" s="621"/>
      <c r="R453" s="621"/>
      <c r="S453" s="621"/>
      <c r="T453" s="621"/>
      <c r="U453" s="621"/>
      <c r="V453" s="621"/>
      <c r="W453" s="621"/>
      <c r="X453" s="621"/>
      <c r="Y453" s="621"/>
      <c r="Z453" s="621"/>
      <c r="AA453" s="621"/>
      <c r="AB453" s="621"/>
      <c r="AC453" s="621"/>
      <c r="AD453" s="621"/>
      <c r="AE453" s="621"/>
      <c r="AF453" s="621"/>
      <c r="AG453" s="621"/>
      <c r="AH453" s="621"/>
      <c r="AI453" s="621"/>
      <c r="AJ453" s="621"/>
      <c r="AK453" s="621"/>
      <c r="AL453" s="621"/>
      <c r="AM453" s="621"/>
      <c r="AN453" s="621"/>
      <c r="AO453" s="621"/>
      <c r="AP453" s="621"/>
      <c r="AQ453" s="621"/>
      <c r="AR453" s="621"/>
      <c r="AS453" s="621"/>
      <c r="AT453" s="621"/>
      <c r="AU453" s="621"/>
      <c r="AV453" s="621"/>
      <c r="AW453" s="621"/>
      <c r="AX453" s="621"/>
      <c r="AY453" s="622"/>
      <c r="AZ453" s="620"/>
      <c r="BA453" s="704"/>
      <c r="BB453" s="704"/>
      <c r="BC453" s="704"/>
      <c r="BD453" s="704"/>
      <c r="BE453" s="704"/>
    </row>
    <row r="454" spans="1:57" ht="12.6" customHeight="1" x14ac:dyDescent="0.25">
      <c r="A454" s="590" t="s">
        <v>1464</v>
      </c>
      <c r="B454" s="599"/>
      <c r="C454" s="599"/>
      <c r="D454" s="599"/>
      <c r="E454" s="600"/>
      <c r="F454" s="907">
        <f>SUM(F461-F460+F459-F458)</f>
        <v>0</v>
      </c>
      <c r="G454" s="907"/>
      <c r="H454" s="907"/>
      <c r="I454" s="907">
        <f>SUM(I461-I460+I459-I458)</f>
        <v>0</v>
      </c>
      <c r="J454" s="907"/>
      <c r="K454" s="907"/>
      <c r="L454" s="907"/>
      <c r="M454" s="907">
        <f>SUM(M461-M460+M459-M458)</f>
        <v>0</v>
      </c>
      <c r="N454" s="907"/>
      <c r="O454" s="907"/>
      <c r="P454" s="907"/>
      <c r="Q454" s="907">
        <f>SUM(Q461-Q460+Q459-Q458)</f>
        <v>0</v>
      </c>
      <c r="R454" s="907"/>
      <c r="S454" s="907"/>
      <c r="T454" s="907"/>
      <c r="U454" s="907">
        <f>SUM(U461-U460+U459-U458)</f>
        <v>0</v>
      </c>
      <c r="V454" s="907"/>
      <c r="W454" s="907"/>
      <c r="X454" s="907"/>
      <c r="Y454" s="907">
        <f>SUM(Y461-Y460+Y459-Y458)</f>
        <v>0</v>
      </c>
      <c r="Z454" s="907"/>
      <c r="AA454" s="907"/>
      <c r="AB454" s="907"/>
      <c r="AC454" s="907">
        <f>SUM(AC461-AC460+AC459-AC458)</f>
        <v>0</v>
      </c>
      <c r="AD454" s="907"/>
      <c r="AE454" s="907"/>
      <c r="AF454" s="907"/>
      <c r="AG454" s="907">
        <f>SUM(AG461-AG460+AG459-AG458)</f>
        <v>0</v>
      </c>
      <c r="AH454" s="907"/>
      <c r="AI454" s="907"/>
      <c r="AJ454" s="907"/>
      <c r="AK454" s="907"/>
      <c r="AL454" s="907"/>
      <c r="AM454" s="907"/>
      <c r="AN454" s="907"/>
      <c r="AO454" s="907">
        <f>SUM(AO461-AO460+AO459-AO458)</f>
        <v>0</v>
      </c>
      <c r="AP454" s="907"/>
      <c r="AQ454" s="907"/>
      <c r="AR454" s="907"/>
      <c r="AS454" s="907">
        <f>SUM(AS461-AS460+AS459-AS458)</f>
        <v>0</v>
      </c>
      <c r="AT454" s="907"/>
      <c r="AU454" s="907"/>
      <c r="AV454" s="907"/>
      <c r="AW454" s="907">
        <f>SUM(F454:AV457)</f>
        <v>0</v>
      </c>
      <c r="AX454" s="907"/>
      <c r="AY454" s="907"/>
      <c r="AZ454" s="620"/>
      <c r="BA454" s="921"/>
      <c r="BB454" s="921"/>
      <c r="BC454" s="921"/>
      <c r="BD454" s="921"/>
      <c r="BE454" s="921"/>
    </row>
    <row r="455" spans="1:57" ht="12.6" customHeight="1" x14ac:dyDescent="0.25">
      <c r="A455" s="592" t="s">
        <v>1465</v>
      </c>
      <c r="E455" s="601"/>
      <c r="F455" s="907"/>
      <c r="G455" s="907"/>
      <c r="H455" s="907"/>
      <c r="I455" s="907"/>
      <c r="J455" s="907"/>
      <c r="K455" s="907"/>
      <c r="L455" s="907"/>
      <c r="M455" s="907"/>
      <c r="N455" s="907"/>
      <c r="O455" s="907"/>
      <c r="P455" s="907"/>
      <c r="Q455" s="907"/>
      <c r="R455" s="907"/>
      <c r="S455" s="907"/>
      <c r="T455" s="907"/>
      <c r="U455" s="907"/>
      <c r="V455" s="907"/>
      <c r="W455" s="907"/>
      <c r="X455" s="907"/>
      <c r="Y455" s="907"/>
      <c r="Z455" s="907"/>
      <c r="AA455" s="907"/>
      <c r="AB455" s="907"/>
      <c r="AC455" s="907"/>
      <c r="AD455" s="907"/>
      <c r="AE455" s="907"/>
      <c r="AF455" s="907"/>
      <c r="AG455" s="907"/>
      <c r="AH455" s="907"/>
      <c r="AI455" s="907"/>
      <c r="AJ455" s="907"/>
      <c r="AK455" s="907"/>
      <c r="AL455" s="907"/>
      <c r="AM455" s="907"/>
      <c r="AN455" s="907"/>
      <c r="AO455" s="907"/>
      <c r="AP455" s="907"/>
      <c r="AQ455" s="907"/>
      <c r="AR455" s="907"/>
      <c r="AS455" s="907"/>
      <c r="AT455" s="907"/>
      <c r="AU455" s="907"/>
      <c r="AV455" s="907"/>
      <c r="AW455" s="907"/>
      <c r="AX455" s="907"/>
      <c r="AY455" s="907"/>
      <c r="AZ455" s="620"/>
      <c r="BA455" s="921"/>
      <c r="BB455" s="921"/>
      <c r="BC455" s="921"/>
      <c r="BD455" s="921"/>
      <c r="BE455" s="921"/>
    </row>
    <row r="456" spans="1:57" ht="12.6" customHeight="1" x14ac:dyDescent="0.25">
      <c r="A456" s="592" t="s">
        <v>1466</v>
      </c>
      <c r="E456" s="601"/>
      <c r="F456" s="907"/>
      <c r="G456" s="907"/>
      <c r="H456" s="907"/>
      <c r="I456" s="907"/>
      <c r="J456" s="907"/>
      <c r="K456" s="907"/>
      <c r="L456" s="907"/>
      <c r="M456" s="907"/>
      <c r="N456" s="907"/>
      <c r="O456" s="907"/>
      <c r="P456" s="907"/>
      <c r="Q456" s="907"/>
      <c r="R456" s="907"/>
      <c r="S456" s="907"/>
      <c r="T456" s="907"/>
      <c r="U456" s="907"/>
      <c r="V456" s="907"/>
      <c r="W456" s="907"/>
      <c r="X456" s="907"/>
      <c r="Y456" s="907"/>
      <c r="Z456" s="907"/>
      <c r="AA456" s="907"/>
      <c r="AB456" s="907"/>
      <c r="AC456" s="907"/>
      <c r="AD456" s="907"/>
      <c r="AE456" s="907"/>
      <c r="AF456" s="907"/>
      <c r="AG456" s="907"/>
      <c r="AH456" s="907"/>
      <c r="AI456" s="907"/>
      <c r="AJ456" s="907"/>
      <c r="AK456" s="907"/>
      <c r="AL456" s="907"/>
      <c r="AM456" s="907"/>
      <c r="AN456" s="907"/>
      <c r="AO456" s="907"/>
      <c r="AP456" s="907"/>
      <c r="AQ456" s="907"/>
      <c r="AR456" s="907"/>
      <c r="AS456" s="907"/>
      <c r="AT456" s="907"/>
      <c r="AU456" s="907"/>
      <c r="AV456" s="907"/>
      <c r="AW456" s="907"/>
      <c r="AX456" s="907"/>
      <c r="AY456" s="907"/>
      <c r="AZ456" s="620"/>
      <c r="BA456" s="921"/>
      <c r="BB456" s="921"/>
      <c r="BC456" s="921"/>
      <c r="BD456" s="921"/>
      <c r="BE456" s="921"/>
    </row>
    <row r="457" spans="1:57" ht="12.6" customHeight="1" x14ac:dyDescent="0.25">
      <c r="A457" s="592" t="s">
        <v>1467</v>
      </c>
      <c r="E457" s="601"/>
      <c r="F457" s="907"/>
      <c r="G457" s="907"/>
      <c r="H457" s="907"/>
      <c r="I457" s="907"/>
      <c r="J457" s="907"/>
      <c r="K457" s="907"/>
      <c r="L457" s="907"/>
      <c r="M457" s="907"/>
      <c r="N457" s="907"/>
      <c r="O457" s="907"/>
      <c r="P457" s="907"/>
      <c r="Q457" s="907"/>
      <c r="R457" s="907"/>
      <c r="S457" s="907"/>
      <c r="T457" s="907"/>
      <c r="U457" s="907"/>
      <c r="V457" s="907"/>
      <c r="W457" s="907"/>
      <c r="X457" s="907"/>
      <c r="Y457" s="907"/>
      <c r="Z457" s="907"/>
      <c r="AA457" s="907"/>
      <c r="AB457" s="907"/>
      <c r="AC457" s="907"/>
      <c r="AD457" s="907"/>
      <c r="AE457" s="907"/>
      <c r="AF457" s="907"/>
      <c r="AG457" s="907"/>
      <c r="AH457" s="907"/>
      <c r="AI457" s="907"/>
      <c r="AJ457" s="907"/>
      <c r="AK457" s="907"/>
      <c r="AL457" s="907"/>
      <c r="AM457" s="907"/>
      <c r="AN457" s="907"/>
      <c r="AO457" s="907"/>
      <c r="AP457" s="907"/>
      <c r="AQ457" s="907"/>
      <c r="AR457" s="907"/>
      <c r="AS457" s="907"/>
      <c r="AT457" s="907"/>
      <c r="AU457" s="907"/>
      <c r="AV457" s="907"/>
      <c r="AW457" s="907"/>
      <c r="AX457" s="907"/>
      <c r="AY457" s="907"/>
      <c r="AZ457" s="620"/>
      <c r="BA457" s="921"/>
      <c r="BB457" s="921"/>
      <c r="BC457" s="921"/>
      <c r="BD457" s="921"/>
      <c r="BE457" s="921"/>
    </row>
    <row r="458" spans="1:57" ht="12.6" customHeight="1" x14ac:dyDescent="0.25">
      <c r="A458" s="602" t="s">
        <v>1419</v>
      </c>
      <c r="E458" s="601"/>
      <c r="F458" s="922"/>
      <c r="G458" s="922"/>
      <c r="H458" s="922"/>
      <c r="I458" s="907"/>
      <c r="J458" s="907"/>
      <c r="K458" s="907"/>
      <c r="L458" s="907"/>
      <c r="M458" s="907"/>
      <c r="N458" s="907"/>
      <c r="O458" s="907"/>
      <c r="P458" s="907"/>
      <c r="Q458" s="907"/>
      <c r="R458" s="907"/>
      <c r="S458" s="907"/>
      <c r="T458" s="907"/>
      <c r="U458" s="907"/>
      <c r="V458" s="907"/>
      <c r="W458" s="907"/>
      <c r="X458" s="907"/>
      <c r="Y458" s="907"/>
      <c r="Z458" s="907"/>
      <c r="AA458" s="907"/>
      <c r="AB458" s="907"/>
      <c r="AC458" s="907"/>
      <c r="AD458" s="907"/>
      <c r="AE458" s="907"/>
      <c r="AF458" s="907"/>
      <c r="AG458" s="907"/>
      <c r="AH458" s="907"/>
      <c r="AI458" s="907"/>
      <c r="AJ458" s="907"/>
      <c r="AK458" s="907"/>
      <c r="AL458" s="907"/>
      <c r="AM458" s="907"/>
      <c r="AN458" s="907"/>
      <c r="AO458" s="907"/>
      <c r="AP458" s="907"/>
      <c r="AQ458" s="907"/>
      <c r="AR458" s="907"/>
      <c r="AS458" s="907"/>
      <c r="AT458" s="907"/>
      <c r="AU458" s="907"/>
      <c r="AV458" s="907"/>
      <c r="AW458" s="922">
        <f>SUM(F458:AV458)</f>
        <v>0</v>
      </c>
      <c r="AX458" s="922"/>
      <c r="AY458" s="922"/>
      <c r="AZ458" s="620"/>
      <c r="BA458" s="921"/>
      <c r="BB458" s="921"/>
      <c r="BC458" s="921"/>
      <c r="BD458" s="921"/>
      <c r="BE458" s="921"/>
    </row>
    <row r="459" spans="1:57" ht="12.6" customHeight="1" x14ac:dyDescent="0.25">
      <c r="A459" s="602" t="s">
        <v>1420</v>
      </c>
      <c r="E459" s="601"/>
      <c r="F459" s="922"/>
      <c r="G459" s="922"/>
      <c r="H459" s="922"/>
      <c r="I459" s="907"/>
      <c r="J459" s="907"/>
      <c r="K459" s="907"/>
      <c r="L459" s="907"/>
      <c r="M459" s="907"/>
      <c r="N459" s="907"/>
      <c r="O459" s="907"/>
      <c r="P459" s="907"/>
      <c r="Q459" s="907"/>
      <c r="R459" s="907"/>
      <c r="S459" s="907"/>
      <c r="T459" s="907"/>
      <c r="U459" s="907"/>
      <c r="V459" s="907"/>
      <c r="W459" s="907"/>
      <c r="X459" s="907"/>
      <c r="Y459" s="907"/>
      <c r="Z459" s="907"/>
      <c r="AA459" s="907"/>
      <c r="AB459" s="907"/>
      <c r="AC459" s="907"/>
      <c r="AD459" s="907"/>
      <c r="AE459" s="907"/>
      <c r="AF459" s="907"/>
      <c r="AG459" s="907"/>
      <c r="AH459" s="907"/>
      <c r="AI459" s="907"/>
      <c r="AJ459" s="907"/>
      <c r="AK459" s="907"/>
      <c r="AL459" s="907"/>
      <c r="AM459" s="907"/>
      <c r="AN459" s="907"/>
      <c r="AO459" s="907"/>
      <c r="AP459" s="907"/>
      <c r="AQ459" s="907"/>
      <c r="AR459" s="907"/>
      <c r="AS459" s="907"/>
      <c r="AT459" s="907"/>
      <c r="AU459" s="907"/>
      <c r="AV459" s="907"/>
      <c r="AW459" s="922">
        <f>SUM(F459:AV459)</f>
        <v>0</v>
      </c>
      <c r="AX459" s="922"/>
      <c r="AY459" s="922"/>
      <c r="AZ459" s="620"/>
      <c r="BA459" s="921"/>
      <c r="BB459" s="921"/>
      <c r="BC459" s="921"/>
      <c r="BD459" s="921"/>
      <c r="BE459" s="921"/>
    </row>
    <row r="460" spans="1:57" ht="12.6" customHeight="1" x14ac:dyDescent="0.25">
      <c r="A460" s="602" t="s">
        <v>1421</v>
      </c>
      <c r="E460" s="601"/>
      <c r="F460" s="922"/>
      <c r="G460" s="922"/>
      <c r="H460" s="922"/>
      <c r="I460" s="907"/>
      <c r="J460" s="907"/>
      <c r="K460" s="907"/>
      <c r="L460" s="907"/>
      <c r="M460" s="907"/>
      <c r="N460" s="907"/>
      <c r="O460" s="907"/>
      <c r="P460" s="907"/>
      <c r="Q460" s="907"/>
      <c r="R460" s="907"/>
      <c r="S460" s="907"/>
      <c r="T460" s="907"/>
      <c r="U460" s="907"/>
      <c r="V460" s="907"/>
      <c r="W460" s="907"/>
      <c r="X460" s="907"/>
      <c r="Y460" s="907"/>
      <c r="Z460" s="907"/>
      <c r="AA460" s="907"/>
      <c r="AB460" s="907"/>
      <c r="AC460" s="907"/>
      <c r="AD460" s="907"/>
      <c r="AE460" s="907"/>
      <c r="AF460" s="907"/>
      <c r="AG460" s="907"/>
      <c r="AH460" s="907"/>
      <c r="AI460" s="907"/>
      <c r="AJ460" s="907"/>
      <c r="AK460" s="907"/>
      <c r="AL460" s="907"/>
      <c r="AM460" s="907"/>
      <c r="AN460" s="907"/>
      <c r="AO460" s="907"/>
      <c r="AP460" s="907"/>
      <c r="AQ460" s="907"/>
      <c r="AR460" s="907"/>
      <c r="AS460" s="907"/>
      <c r="AT460" s="907"/>
      <c r="AU460" s="907"/>
      <c r="AV460" s="907"/>
      <c r="AW460" s="922">
        <f>SUM(F460:AV460)</f>
        <v>0</v>
      </c>
      <c r="AX460" s="922"/>
      <c r="AY460" s="922"/>
      <c r="AZ460" s="620"/>
      <c r="BA460" s="921"/>
      <c r="BB460" s="921"/>
      <c r="BC460" s="921"/>
      <c r="BD460" s="921"/>
      <c r="BE460" s="921"/>
    </row>
    <row r="461" spans="1:57" ht="12.6" customHeight="1" x14ac:dyDescent="0.25">
      <c r="A461" s="592" t="s">
        <v>1422</v>
      </c>
      <c r="E461" s="601"/>
      <c r="F461" s="922">
        <f>SUM(ANALYTIKAVUJ!$C$46)*-1</f>
        <v>0</v>
      </c>
      <c r="G461" s="922"/>
      <c r="H461" s="922"/>
      <c r="I461" s="907">
        <f>SUM(ANALYTIKAVUJ!$C$47)*-1</f>
        <v>0</v>
      </c>
      <c r="J461" s="907"/>
      <c r="K461" s="907"/>
      <c r="L461" s="907"/>
      <c r="M461" s="907">
        <f>SUM(ANALYTIKAVUJ!$C$48)*-1</f>
        <v>0</v>
      </c>
      <c r="N461" s="907"/>
      <c r="O461" s="907"/>
      <c r="P461" s="907"/>
      <c r="Q461" s="907">
        <f>SUM(ANALYTIKAVUJ!$C$49)*-1</f>
        <v>0</v>
      </c>
      <c r="R461" s="907"/>
      <c r="S461" s="907"/>
      <c r="T461" s="907"/>
      <c r="U461" s="907">
        <f>SUM(ANALYTIKAVUJ!$C$50)*-1</f>
        <v>0</v>
      </c>
      <c r="V461" s="907"/>
      <c r="W461" s="907"/>
      <c r="X461" s="907"/>
      <c r="Y461" s="907">
        <f>SUM(ANALYTIKAVUJ!$C$51)*-1</f>
        <v>0</v>
      </c>
      <c r="Z461" s="907"/>
      <c r="AA461" s="907"/>
      <c r="AB461" s="907"/>
      <c r="AC461" s="907">
        <f>SUM(ANALYTIKAVUJ!$C$52)*-1</f>
        <v>0</v>
      </c>
      <c r="AD461" s="907"/>
      <c r="AE461" s="907"/>
      <c r="AF461" s="907"/>
      <c r="AG461" s="907">
        <f>SUM(ANALYTIKAVUJ!$C$53)*-1</f>
        <v>0</v>
      </c>
      <c r="AH461" s="907"/>
      <c r="AI461" s="907"/>
      <c r="AJ461" s="907"/>
      <c r="AK461" s="907"/>
      <c r="AL461" s="907"/>
      <c r="AM461" s="907"/>
      <c r="AN461" s="907"/>
      <c r="AO461" s="907">
        <f>SUM(ANALYTIKAVUJ!$C$54)*-1</f>
        <v>0</v>
      </c>
      <c r="AP461" s="907"/>
      <c r="AQ461" s="907"/>
      <c r="AR461" s="907"/>
      <c r="AS461" s="907">
        <f>SUM(ANALYTIKAVUJ!$C$43)*-1</f>
        <v>0</v>
      </c>
      <c r="AT461" s="907"/>
      <c r="AU461" s="907"/>
      <c r="AV461" s="907"/>
      <c r="AW461" s="922">
        <f>SUM(F461:AV463)</f>
        <v>0</v>
      </c>
      <c r="AX461" s="922"/>
      <c r="AY461" s="922"/>
      <c r="AZ461" s="620"/>
      <c r="BA461" s="921"/>
      <c r="BB461" s="921"/>
      <c r="BC461" s="921"/>
      <c r="BD461" s="921"/>
      <c r="BE461" s="921"/>
    </row>
    <row r="462" spans="1:57" ht="12.6" customHeight="1" x14ac:dyDescent="0.25">
      <c r="A462" s="592" t="s">
        <v>1466</v>
      </c>
      <c r="E462" s="601"/>
      <c r="F462" s="922"/>
      <c r="G462" s="922"/>
      <c r="H462" s="922"/>
      <c r="I462" s="907"/>
      <c r="J462" s="907"/>
      <c r="K462" s="907"/>
      <c r="L462" s="907"/>
      <c r="M462" s="907"/>
      <c r="N462" s="907"/>
      <c r="O462" s="907"/>
      <c r="P462" s="907"/>
      <c r="Q462" s="907"/>
      <c r="R462" s="907"/>
      <c r="S462" s="907"/>
      <c r="T462" s="907"/>
      <c r="U462" s="907"/>
      <c r="V462" s="907"/>
      <c r="W462" s="907"/>
      <c r="X462" s="907"/>
      <c r="Y462" s="907"/>
      <c r="Z462" s="907"/>
      <c r="AA462" s="907"/>
      <c r="AB462" s="907"/>
      <c r="AC462" s="907"/>
      <c r="AD462" s="907"/>
      <c r="AE462" s="907"/>
      <c r="AF462" s="907"/>
      <c r="AG462" s="907"/>
      <c r="AH462" s="907"/>
      <c r="AI462" s="907"/>
      <c r="AJ462" s="907"/>
      <c r="AK462" s="907"/>
      <c r="AL462" s="907"/>
      <c r="AM462" s="907"/>
      <c r="AN462" s="907"/>
      <c r="AO462" s="907"/>
      <c r="AP462" s="907"/>
      <c r="AQ462" s="907"/>
      <c r="AR462" s="907"/>
      <c r="AS462" s="907"/>
      <c r="AT462" s="907"/>
      <c r="AU462" s="907"/>
      <c r="AV462" s="907"/>
      <c r="AW462" s="922"/>
      <c r="AX462" s="922"/>
      <c r="AY462" s="922"/>
      <c r="AZ462" s="620"/>
      <c r="BA462" s="921"/>
      <c r="BB462" s="921"/>
      <c r="BC462" s="921"/>
      <c r="BD462" s="921"/>
      <c r="BE462" s="921"/>
    </row>
    <row r="463" spans="1:57" ht="12.6" customHeight="1" x14ac:dyDescent="0.25">
      <c r="A463" s="593" t="s">
        <v>1467</v>
      </c>
      <c r="B463" s="603"/>
      <c r="C463" s="603"/>
      <c r="D463" s="603"/>
      <c r="E463" s="604"/>
      <c r="F463" s="922"/>
      <c r="G463" s="922"/>
      <c r="H463" s="922"/>
      <c r="I463" s="907"/>
      <c r="J463" s="907"/>
      <c r="K463" s="907"/>
      <c r="L463" s="907"/>
      <c r="M463" s="907"/>
      <c r="N463" s="907"/>
      <c r="O463" s="907"/>
      <c r="P463" s="907"/>
      <c r="Q463" s="907"/>
      <c r="R463" s="907"/>
      <c r="S463" s="907"/>
      <c r="T463" s="907"/>
      <c r="U463" s="907"/>
      <c r="V463" s="907"/>
      <c r="W463" s="907"/>
      <c r="X463" s="907"/>
      <c r="Y463" s="907"/>
      <c r="Z463" s="907"/>
      <c r="AA463" s="907"/>
      <c r="AB463" s="907"/>
      <c r="AC463" s="907"/>
      <c r="AD463" s="907"/>
      <c r="AE463" s="907"/>
      <c r="AF463" s="907"/>
      <c r="AG463" s="907"/>
      <c r="AH463" s="907"/>
      <c r="AI463" s="907"/>
      <c r="AJ463" s="907"/>
      <c r="AK463" s="907"/>
      <c r="AL463" s="907"/>
      <c r="AM463" s="907"/>
      <c r="AN463" s="907"/>
      <c r="AO463" s="907"/>
      <c r="AP463" s="907"/>
      <c r="AQ463" s="907"/>
      <c r="AR463" s="907"/>
      <c r="AS463" s="907"/>
      <c r="AT463" s="907"/>
      <c r="AU463" s="907"/>
      <c r="AV463" s="907"/>
      <c r="AW463" s="922"/>
      <c r="AX463" s="922"/>
      <c r="AY463" s="922"/>
      <c r="AZ463" s="620"/>
      <c r="BA463" s="921"/>
      <c r="BB463" s="921"/>
      <c r="BC463" s="921"/>
      <c r="BD463" s="921"/>
      <c r="BE463" s="921"/>
    </row>
    <row r="464" spans="1:57" ht="12.6" customHeight="1" x14ac:dyDescent="0.25">
      <c r="A464" s="597" t="s">
        <v>1486</v>
      </c>
      <c r="B464" s="598"/>
      <c r="C464" s="598"/>
      <c r="D464" s="598"/>
      <c r="E464" s="598"/>
      <c r="F464" s="621"/>
      <c r="G464" s="621"/>
      <c r="H464" s="621"/>
      <c r="I464" s="621"/>
      <c r="J464" s="621"/>
      <c r="K464" s="621"/>
      <c r="L464" s="621"/>
      <c r="M464" s="621"/>
      <c r="N464" s="621"/>
      <c r="O464" s="621"/>
      <c r="P464" s="621"/>
      <c r="Q464" s="621"/>
      <c r="R464" s="621"/>
      <c r="S464" s="621"/>
      <c r="T464" s="621"/>
      <c r="U464" s="621"/>
      <c r="V464" s="621"/>
      <c r="W464" s="621"/>
      <c r="X464" s="621"/>
      <c r="Y464" s="621"/>
      <c r="Z464" s="621"/>
      <c r="AA464" s="621"/>
      <c r="AB464" s="621"/>
      <c r="AC464" s="621"/>
      <c r="AD464" s="621"/>
      <c r="AE464" s="621"/>
      <c r="AF464" s="621"/>
      <c r="AG464" s="621"/>
      <c r="AH464" s="621"/>
      <c r="AI464" s="621"/>
      <c r="AJ464" s="621"/>
      <c r="AK464" s="621"/>
      <c r="AL464" s="621"/>
      <c r="AM464" s="621"/>
      <c r="AN464" s="621"/>
      <c r="AO464" s="621"/>
      <c r="AP464" s="621"/>
      <c r="AQ464" s="621"/>
      <c r="AR464" s="621"/>
      <c r="AS464" s="621"/>
      <c r="AT464" s="621"/>
      <c r="AU464" s="621"/>
      <c r="AV464" s="621"/>
      <c r="AW464" s="621"/>
      <c r="AX464" s="621"/>
      <c r="AY464" s="622"/>
      <c r="AZ464" s="620"/>
      <c r="BA464" s="704"/>
      <c r="BB464" s="704"/>
      <c r="BC464" s="704"/>
      <c r="BD464" s="704"/>
      <c r="BE464" s="704"/>
    </row>
    <row r="465" spans="1:57" ht="12.6" customHeight="1" x14ac:dyDescent="0.25">
      <c r="A465" s="590" t="s">
        <v>1464</v>
      </c>
      <c r="B465" s="599"/>
      <c r="C465" s="599"/>
      <c r="D465" s="599"/>
      <c r="E465" s="600"/>
      <c r="F465" s="922">
        <f>SUM(F443-F454)</f>
        <v>0</v>
      </c>
      <c r="G465" s="922"/>
      <c r="H465" s="922"/>
      <c r="I465" s="907">
        <f>SUM(I443-I454)</f>
        <v>0</v>
      </c>
      <c r="J465" s="907"/>
      <c r="K465" s="907"/>
      <c r="L465" s="907"/>
      <c r="M465" s="907">
        <f>SUM(M443-M454)</f>
        <v>0</v>
      </c>
      <c r="N465" s="907"/>
      <c r="O465" s="907"/>
      <c r="P465" s="907"/>
      <c r="Q465" s="907">
        <f>SUM(Q443-Q454)</f>
        <v>0</v>
      </c>
      <c r="R465" s="907"/>
      <c r="S465" s="907"/>
      <c r="T465" s="907"/>
      <c r="U465" s="907">
        <f>SUM(U443-U454)</f>
        <v>0</v>
      </c>
      <c r="V465" s="907"/>
      <c r="W465" s="907"/>
      <c r="X465" s="907"/>
      <c r="Y465" s="907">
        <f>SUM(Y443-Y454)</f>
        <v>0</v>
      </c>
      <c r="Z465" s="907"/>
      <c r="AA465" s="907"/>
      <c r="AB465" s="907"/>
      <c r="AC465" s="907">
        <f>SUM(AC443-AC454)</f>
        <v>0</v>
      </c>
      <c r="AD465" s="907"/>
      <c r="AE465" s="907"/>
      <c r="AF465" s="907"/>
      <c r="AG465" s="907">
        <f>SUM(AG443-AG454)</f>
        <v>0</v>
      </c>
      <c r="AH465" s="907"/>
      <c r="AI465" s="907"/>
      <c r="AJ465" s="907"/>
      <c r="AK465" s="907">
        <f>SUM(AK443-AK454)</f>
        <v>0</v>
      </c>
      <c r="AL465" s="907"/>
      <c r="AM465" s="907"/>
      <c r="AN465" s="907"/>
      <c r="AO465" s="907">
        <f>SUM(AO443-AO454)</f>
        <v>0</v>
      </c>
      <c r="AP465" s="907"/>
      <c r="AQ465" s="907"/>
      <c r="AR465" s="907"/>
      <c r="AS465" s="907">
        <f>SUM(AS443-AS454)</f>
        <v>0</v>
      </c>
      <c r="AT465" s="907"/>
      <c r="AU465" s="907"/>
      <c r="AV465" s="907"/>
      <c r="AW465" s="922">
        <f>SUM(F465:AV468)</f>
        <v>0</v>
      </c>
      <c r="AX465" s="922"/>
      <c r="AY465" s="922"/>
      <c r="AZ465" s="620"/>
      <c r="BA465" s="923"/>
      <c r="BB465" s="923"/>
      <c r="BC465" s="923"/>
      <c r="BD465" s="923"/>
      <c r="BE465" s="923"/>
    </row>
    <row r="466" spans="1:57" ht="12.6" customHeight="1" x14ac:dyDescent="0.25">
      <c r="A466" s="592" t="s">
        <v>1465</v>
      </c>
      <c r="E466" s="601"/>
      <c r="F466" s="922"/>
      <c r="G466" s="922"/>
      <c r="H466" s="922"/>
      <c r="I466" s="907"/>
      <c r="J466" s="907"/>
      <c r="K466" s="907"/>
      <c r="L466" s="907"/>
      <c r="M466" s="907"/>
      <c r="N466" s="907"/>
      <c r="O466" s="907"/>
      <c r="P466" s="907"/>
      <c r="Q466" s="907"/>
      <c r="R466" s="907"/>
      <c r="S466" s="907"/>
      <c r="T466" s="907"/>
      <c r="U466" s="907"/>
      <c r="V466" s="907"/>
      <c r="W466" s="907"/>
      <c r="X466" s="907"/>
      <c r="Y466" s="907"/>
      <c r="Z466" s="907"/>
      <c r="AA466" s="907"/>
      <c r="AB466" s="907"/>
      <c r="AC466" s="907"/>
      <c r="AD466" s="907"/>
      <c r="AE466" s="907"/>
      <c r="AF466" s="907"/>
      <c r="AG466" s="907"/>
      <c r="AH466" s="907"/>
      <c r="AI466" s="907"/>
      <c r="AJ466" s="907"/>
      <c r="AK466" s="907"/>
      <c r="AL466" s="907"/>
      <c r="AM466" s="907"/>
      <c r="AN466" s="907"/>
      <c r="AO466" s="907"/>
      <c r="AP466" s="907"/>
      <c r="AQ466" s="907"/>
      <c r="AR466" s="907"/>
      <c r="AS466" s="907"/>
      <c r="AT466" s="907"/>
      <c r="AU466" s="907"/>
      <c r="AV466" s="907"/>
      <c r="AW466" s="922"/>
      <c r="AX466" s="922"/>
      <c r="AY466" s="922"/>
      <c r="AZ466" s="620"/>
      <c r="BA466" s="923"/>
      <c r="BB466" s="923"/>
      <c r="BC466" s="923"/>
      <c r="BD466" s="923"/>
      <c r="BE466" s="923"/>
    </row>
    <row r="467" spans="1:57" ht="12.6" customHeight="1" x14ac:dyDescent="0.25">
      <c r="A467" s="592" t="s">
        <v>1466</v>
      </c>
      <c r="E467" s="601"/>
      <c r="F467" s="922"/>
      <c r="G467" s="922"/>
      <c r="H467" s="922"/>
      <c r="I467" s="907"/>
      <c r="J467" s="907"/>
      <c r="K467" s="907"/>
      <c r="L467" s="907"/>
      <c r="M467" s="907"/>
      <c r="N467" s="907"/>
      <c r="O467" s="907"/>
      <c r="P467" s="907"/>
      <c r="Q467" s="907"/>
      <c r="R467" s="907"/>
      <c r="S467" s="907"/>
      <c r="T467" s="907"/>
      <c r="U467" s="907"/>
      <c r="V467" s="907"/>
      <c r="W467" s="907"/>
      <c r="X467" s="907"/>
      <c r="Y467" s="907"/>
      <c r="Z467" s="907"/>
      <c r="AA467" s="907"/>
      <c r="AB467" s="907"/>
      <c r="AC467" s="907"/>
      <c r="AD467" s="907"/>
      <c r="AE467" s="907"/>
      <c r="AF467" s="907"/>
      <c r="AG467" s="907"/>
      <c r="AH467" s="907"/>
      <c r="AI467" s="907"/>
      <c r="AJ467" s="907"/>
      <c r="AK467" s="907"/>
      <c r="AL467" s="907"/>
      <c r="AM467" s="907"/>
      <c r="AN467" s="907"/>
      <c r="AO467" s="907"/>
      <c r="AP467" s="907"/>
      <c r="AQ467" s="907"/>
      <c r="AR467" s="907"/>
      <c r="AS467" s="907"/>
      <c r="AT467" s="907"/>
      <c r="AU467" s="907"/>
      <c r="AV467" s="907"/>
      <c r="AW467" s="922"/>
      <c r="AX467" s="922"/>
      <c r="AY467" s="922"/>
      <c r="AZ467" s="620"/>
      <c r="BA467" s="923"/>
      <c r="BB467" s="923"/>
      <c r="BC467" s="923"/>
      <c r="BD467" s="923"/>
      <c r="BE467" s="923"/>
    </row>
    <row r="468" spans="1:57" ht="12.6" customHeight="1" x14ac:dyDescent="0.25">
      <c r="A468" s="592" t="s">
        <v>1467</v>
      </c>
      <c r="E468" s="601"/>
      <c r="F468" s="922"/>
      <c r="G468" s="922"/>
      <c r="H468" s="922"/>
      <c r="I468" s="907"/>
      <c r="J468" s="907"/>
      <c r="K468" s="907"/>
      <c r="L468" s="907"/>
      <c r="M468" s="907"/>
      <c r="N468" s="907"/>
      <c r="O468" s="907"/>
      <c r="P468" s="907"/>
      <c r="Q468" s="907"/>
      <c r="R468" s="907"/>
      <c r="S468" s="907"/>
      <c r="T468" s="907"/>
      <c r="U468" s="907"/>
      <c r="V468" s="907"/>
      <c r="W468" s="907"/>
      <c r="X468" s="907"/>
      <c r="Y468" s="907"/>
      <c r="Z468" s="907"/>
      <c r="AA468" s="907"/>
      <c r="AB468" s="907"/>
      <c r="AC468" s="907"/>
      <c r="AD468" s="907"/>
      <c r="AE468" s="907"/>
      <c r="AF468" s="907"/>
      <c r="AG468" s="907"/>
      <c r="AH468" s="907"/>
      <c r="AI468" s="907"/>
      <c r="AJ468" s="907"/>
      <c r="AK468" s="907"/>
      <c r="AL468" s="907"/>
      <c r="AM468" s="907"/>
      <c r="AN468" s="907"/>
      <c r="AO468" s="907"/>
      <c r="AP468" s="907"/>
      <c r="AQ468" s="907"/>
      <c r="AR468" s="907"/>
      <c r="AS468" s="907"/>
      <c r="AT468" s="907"/>
      <c r="AU468" s="907"/>
      <c r="AV468" s="907"/>
      <c r="AW468" s="922"/>
      <c r="AX468" s="922"/>
      <c r="AY468" s="922"/>
      <c r="AZ468" s="620"/>
      <c r="BA468" s="923"/>
      <c r="BB468" s="923"/>
      <c r="BC468" s="923"/>
      <c r="BD468" s="923"/>
      <c r="BE468" s="923"/>
    </row>
    <row r="469" spans="1:57" ht="12.6" customHeight="1" x14ac:dyDescent="0.25">
      <c r="A469" s="592" t="s">
        <v>1422</v>
      </c>
      <c r="E469" s="601"/>
      <c r="F469" s="922">
        <f>SUM(F450-F461)</f>
        <v>0</v>
      </c>
      <c r="G469" s="922"/>
      <c r="H469" s="922"/>
      <c r="I469" s="907">
        <f>SUM(I450-I461)</f>
        <v>0</v>
      </c>
      <c r="J469" s="907"/>
      <c r="K469" s="907"/>
      <c r="L469" s="907"/>
      <c r="M469" s="907">
        <f>SUM(M450-M461)</f>
        <v>0</v>
      </c>
      <c r="N469" s="907"/>
      <c r="O469" s="907"/>
      <c r="P469" s="907"/>
      <c r="Q469" s="907">
        <f>SUM(Q450-Q461)</f>
        <v>0</v>
      </c>
      <c r="R469" s="907"/>
      <c r="S469" s="907"/>
      <c r="T469" s="907"/>
      <c r="U469" s="907">
        <f>SUM(U450-U461)</f>
        <v>0</v>
      </c>
      <c r="V469" s="907"/>
      <c r="W469" s="907"/>
      <c r="X469" s="907"/>
      <c r="Y469" s="907">
        <f>SUM(Y450-Y461)</f>
        <v>0</v>
      </c>
      <c r="Z469" s="907"/>
      <c r="AA469" s="907"/>
      <c r="AB469" s="907"/>
      <c r="AC469" s="907">
        <f>SUM(AC450-AC461)</f>
        <v>0</v>
      </c>
      <c r="AD469" s="907"/>
      <c r="AE469" s="907"/>
      <c r="AF469" s="907"/>
      <c r="AG469" s="907">
        <f>SUM(AG450-AG461)</f>
        <v>0</v>
      </c>
      <c r="AH469" s="907"/>
      <c r="AI469" s="907"/>
      <c r="AJ469" s="907"/>
      <c r="AK469" s="907">
        <f>SUM(AK450-AK461)</f>
        <v>0</v>
      </c>
      <c r="AL469" s="907"/>
      <c r="AM469" s="907"/>
      <c r="AN469" s="907"/>
      <c r="AO469" s="907">
        <f>SUM(AO450-AO461)</f>
        <v>0</v>
      </c>
      <c r="AP469" s="907"/>
      <c r="AQ469" s="907"/>
      <c r="AR469" s="907"/>
      <c r="AS469" s="907">
        <f>SUM(AS450-AS461)</f>
        <v>0</v>
      </c>
      <c r="AT469" s="907"/>
      <c r="AU469" s="907"/>
      <c r="AV469" s="907"/>
      <c r="AW469" s="924">
        <f>SUM(F469:AV471)</f>
        <v>0</v>
      </c>
      <c r="AX469" s="924"/>
      <c r="AY469" s="924"/>
      <c r="AZ469" s="620"/>
      <c r="BA469" s="923"/>
      <c r="BB469" s="923"/>
      <c r="BC469" s="923"/>
      <c r="BD469" s="923"/>
      <c r="BE469" s="923"/>
    </row>
    <row r="470" spans="1:57" ht="12.6" customHeight="1" x14ac:dyDescent="0.25">
      <c r="A470" s="592" t="s">
        <v>1466</v>
      </c>
      <c r="E470" s="601"/>
      <c r="F470" s="922"/>
      <c r="G470" s="922"/>
      <c r="H470" s="922"/>
      <c r="I470" s="907"/>
      <c r="J470" s="907"/>
      <c r="K470" s="907"/>
      <c r="L470" s="907"/>
      <c r="M470" s="907"/>
      <c r="N470" s="907"/>
      <c r="O470" s="907"/>
      <c r="P470" s="907"/>
      <c r="Q470" s="907"/>
      <c r="R470" s="907"/>
      <c r="S470" s="907"/>
      <c r="T470" s="907"/>
      <c r="U470" s="907"/>
      <c r="V470" s="907"/>
      <c r="W470" s="907"/>
      <c r="X470" s="907"/>
      <c r="Y470" s="907"/>
      <c r="Z470" s="907"/>
      <c r="AA470" s="907"/>
      <c r="AB470" s="907"/>
      <c r="AC470" s="907"/>
      <c r="AD470" s="907"/>
      <c r="AE470" s="907"/>
      <c r="AF470" s="907"/>
      <c r="AG470" s="907"/>
      <c r="AH470" s="907"/>
      <c r="AI470" s="907"/>
      <c r="AJ470" s="907"/>
      <c r="AK470" s="907"/>
      <c r="AL470" s="907"/>
      <c r="AM470" s="907"/>
      <c r="AN470" s="907"/>
      <c r="AO470" s="907"/>
      <c r="AP470" s="907"/>
      <c r="AQ470" s="907"/>
      <c r="AR470" s="907"/>
      <c r="AS470" s="907"/>
      <c r="AT470" s="907"/>
      <c r="AU470" s="907"/>
      <c r="AV470" s="907"/>
      <c r="AW470" s="924"/>
      <c r="AX470" s="924"/>
      <c r="AY470" s="924"/>
      <c r="AZ470" s="620"/>
      <c r="BA470" s="923"/>
      <c r="BB470" s="923"/>
      <c r="BC470" s="923"/>
      <c r="BD470" s="923"/>
      <c r="BE470" s="923"/>
    </row>
    <row r="471" spans="1:57" ht="12.6" customHeight="1" x14ac:dyDescent="0.25">
      <c r="A471" s="593" t="s">
        <v>1467</v>
      </c>
      <c r="B471" s="603"/>
      <c r="C471" s="603"/>
      <c r="D471" s="603"/>
      <c r="E471" s="604"/>
      <c r="F471" s="922"/>
      <c r="G471" s="922"/>
      <c r="H471" s="922"/>
      <c r="I471" s="907"/>
      <c r="J471" s="907"/>
      <c r="K471" s="907"/>
      <c r="L471" s="907"/>
      <c r="M471" s="907"/>
      <c r="N471" s="907"/>
      <c r="O471" s="907"/>
      <c r="P471" s="907"/>
      <c r="Q471" s="907"/>
      <c r="R471" s="907"/>
      <c r="S471" s="907"/>
      <c r="T471" s="907"/>
      <c r="U471" s="907"/>
      <c r="V471" s="907"/>
      <c r="W471" s="907"/>
      <c r="X471" s="907"/>
      <c r="Y471" s="907"/>
      <c r="Z471" s="907"/>
      <c r="AA471" s="907"/>
      <c r="AB471" s="907"/>
      <c r="AC471" s="907"/>
      <c r="AD471" s="907"/>
      <c r="AE471" s="907"/>
      <c r="AF471" s="907"/>
      <c r="AG471" s="907"/>
      <c r="AH471" s="907"/>
      <c r="AI471" s="907"/>
      <c r="AJ471" s="907"/>
      <c r="AK471" s="907"/>
      <c r="AL471" s="907"/>
      <c r="AM471" s="907"/>
      <c r="AN471" s="907"/>
      <c r="AO471" s="907"/>
      <c r="AP471" s="907"/>
      <c r="AQ471" s="907"/>
      <c r="AR471" s="907"/>
      <c r="AS471" s="907"/>
      <c r="AT471" s="907"/>
      <c r="AU471" s="907"/>
      <c r="AV471" s="907"/>
      <c r="AW471" s="924"/>
      <c r="AX471" s="924"/>
      <c r="AY471" s="924"/>
      <c r="AZ471" s="620"/>
      <c r="BA471" s="923"/>
      <c r="BB471" s="923"/>
      <c r="BC471" s="923"/>
      <c r="BD471" s="923"/>
      <c r="BE471" s="923"/>
    </row>
    <row r="472" spans="1:57" ht="12.6" customHeight="1" x14ac:dyDescent="0.25">
      <c r="A472" s="571"/>
      <c r="F472" s="623"/>
      <c r="G472" s="623"/>
      <c r="H472" s="623"/>
      <c r="I472" s="624"/>
      <c r="J472" s="624"/>
      <c r="K472" s="624"/>
      <c r="L472" s="624"/>
      <c r="M472" s="624"/>
      <c r="N472" s="624"/>
      <c r="O472" s="624"/>
      <c r="P472" s="624"/>
      <c r="Q472" s="624"/>
      <c r="R472" s="624"/>
      <c r="S472" s="624"/>
      <c r="T472" s="624"/>
      <c r="U472" s="624"/>
      <c r="V472" s="624"/>
      <c r="W472" s="624"/>
      <c r="X472" s="624"/>
      <c r="Y472" s="624"/>
      <c r="Z472" s="624"/>
      <c r="AA472" s="624"/>
      <c r="AB472" s="624"/>
      <c r="AC472" s="624"/>
      <c r="AD472" s="624"/>
      <c r="AE472" s="624"/>
      <c r="AF472" s="624"/>
      <c r="AG472" s="624"/>
      <c r="AH472" s="624"/>
      <c r="AI472" s="624"/>
      <c r="AJ472" s="624"/>
      <c r="AK472" s="624"/>
      <c r="AL472" s="624"/>
      <c r="AM472" s="624"/>
      <c r="AN472" s="624"/>
      <c r="AO472" s="624"/>
      <c r="AP472" s="624"/>
      <c r="AQ472" s="624"/>
      <c r="AR472" s="624"/>
      <c r="AS472" s="624"/>
      <c r="AT472" s="624"/>
      <c r="AU472" s="624"/>
      <c r="AV472" s="624"/>
      <c r="AW472" s="625"/>
      <c r="AX472" s="625"/>
      <c r="AY472" s="625"/>
      <c r="AZ472" s="620"/>
      <c r="BA472" s="705"/>
      <c r="BB472" s="705"/>
      <c r="BC472" s="705"/>
      <c r="BD472" s="705"/>
      <c r="BE472" s="705"/>
    </row>
    <row r="473" spans="1:57" ht="12.6" customHeight="1" x14ac:dyDescent="0.25">
      <c r="F473" s="568"/>
      <c r="G473" s="568"/>
      <c r="H473" s="568"/>
    </row>
    <row r="474" spans="1:57" ht="12.6" customHeight="1" x14ac:dyDescent="0.25">
      <c r="A474" s="565" t="s">
        <v>1426</v>
      </c>
      <c r="F474" s="568"/>
      <c r="G474" s="568"/>
      <c r="H474" s="568"/>
    </row>
    <row r="475" spans="1:57" ht="12.6" customHeight="1" x14ac:dyDescent="0.25">
      <c r="A475" s="615"/>
      <c r="B475" s="616"/>
      <c r="C475" s="616"/>
      <c r="D475" s="616"/>
      <c r="E475" s="617"/>
      <c r="F475" s="920" t="s">
        <v>1275</v>
      </c>
      <c r="G475" s="920"/>
      <c r="H475" s="920"/>
      <c r="I475" s="920"/>
      <c r="J475" s="920"/>
      <c r="K475" s="920"/>
      <c r="L475" s="920"/>
      <c r="M475" s="920"/>
      <c r="N475" s="920"/>
      <c r="O475" s="920"/>
      <c r="P475" s="920"/>
      <c r="Q475" s="920"/>
      <c r="R475" s="920"/>
      <c r="S475" s="920"/>
      <c r="T475" s="920"/>
      <c r="U475" s="920"/>
      <c r="V475" s="920"/>
      <c r="W475" s="920"/>
      <c r="X475" s="920"/>
      <c r="Y475" s="920"/>
      <c r="Z475" s="920"/>
      <c r="AA475" s="920"/>
      <c r="AB475" s="920"/>
      <c r="AC475" s="920"/>
      <c r="AD475" s="920"/>
      <c r="AE475" s="920"/>
      <c r="AF475" s="920"/>
      <c r="AG475" s="920"/>
      <c r="AH475" s="920"/>
      <c r="AI475" s="920"/>
      <c r="AJ475" s="920"/>
      <c r="AK475" s="920"/>
      <c r="AL475" s="920"/>
      <c r="AM475" s="920"/>
      <c r="AN475" s="920"/>
      <c r="AO475" s="920"/>
      <c r="AP475" s="920"/>
      <c r="AQ475" s="920"/>
      <c r="AR475" s="920"/>
      <c r="AS475" s="920"/>
      <c r="AT475" s="920"/>
      <c r="AU475" s="920"/>
      <c r="AV475" s="920"/>
      <c r="AW475" s="920"/>
      <c r="AX475" s="920"/>
      <c r="AY475" s="920"/>
      <c r="AZ475" s="920"/>
      <c r="BA475" s="618"/>
      <c r="BB475" s="618"/>
      <c r="BC475" s="618"/>
      <c r="BD475" s="618"/>
      <c r="BE475" s="618"/>
    </row>
    <row r="476" spans="1:57" ht="12.6" customHeight="1" x14ac:dyDescent="0.25">
      <c r="A476" s="701"/>
      <c r="B476" s="702"/>
      <c r="C476" s="702"/>
      <c r="D476" s="702"/>
      <c r="E476" s="703"/>
      <c r="F476" s="917" t="s">
        <v>1471</v>
      </c>
      <c r="G476" s="917"/>
      <c r="H476" s="917"/>
      <c r="I476" s="926" t="s">
        <v>1487</v>
      </c>
      <c r="J476" s="926"/>
      <c r="K476" s="926"/>
      <c r="L476" s="926"/>
      <c r="M476" s="926" t="s">
        <v>1488</v>
      </c>
      <c r="N476" s="926"/>
      <c r="O476" s="926"/>
      <c r="P476" s="926"/>
      <c r="Q476" s="926" t="s">
        <v>1474</v>
      </c>
      <c r="R476" s="926"/>
      <c r="S476" s="926"/>
      <c r="T476" s="926"/>
      <c r="U476" s="926" t="s">
        <v>1489</v>
      </c>
      <c r="V476" s="926"/>
      <c r="W476" s="926"/>
      <c r="X476" s="926"/>
      <c r="Y476" s="926" t="s">
        <v>1476</v>
      </c>
      <c r="Z476" s="926"/>
      <c r="AA476" s="926"/>
      <c r="AB476" s="926"/>
      <c r="AC476" s="926" t="s">
        <v>1477</v>
      </c>
      <c r="AD476" s="926"/>
      <c r="AE476" s="926"/>
      <c r="AF476" s="926"/>
      <c r="AG476" s="926" t="s">
        <v>1490</v>
      </c>
      <c r="AH476" s="926"/>
      <c r="AI476" s="926"/>
      <c r="AJ476" s="926"/>
      <c r="AK476" s="926" t="s">
        <v>1479</v>
      </c>
      <c r="AL476" s="926"/>
      <c r="AM476" s="926"/>
      <c r="AN476" s="926"/>
      <c r="AO476" s="926" t="s">
        <v>1491</v>
      </c>
      <c r="AP476" s="926"/>
      <c r="AQ476" s="926"/>
      <c r="AR476" s="926"/>
      <c r="AS476" s="928" t="s">
        <v>1481</v>
      </c>
      <c r="AT476" s="928"/>
      <c r="AU476" s="928"/>
      <c r="AV476" s="928"/>
      <c r="AW476" s="926" t="s">
        <v>1492</v>
      </c>
      <c r="AX476" s="926"/>
      <c r="AY476" s="926"/>
      <c r="AZ476" s="926"/>
      <c r="BA476" s="914"/>
      <c r="BB476" s="914"/>
      <c r="BC476" s="914"/>
      <c r="BD476" s="914"/>
      <c r="BE476" s="914"/>
    </row>
    <row r="477" spans="1:57" ht="12.6" customHeight="1" x14ac:dyDescent="0.25">
      <c r="A477" s="701"/>
      <c r="B477" s="702"/>
      <c r="C477" s="702"/>
      <c r="D477" s="702"/>
      <c r="E477" s="703"/>
      <c r="F477" s="918"/>
      <c r="G477" s="918"/>
      <c r="H477" s="918"/>
      <c r="I477" s="926"/>
      <c r="J477" s="926"/>
      <c r="K477" s="926"/>
      <c r="L477" s="926"/>
      <c r="M477" s="926"/>
      <c r="N477" s="926"/>
      <c r="O477" s="926"/>
      <c r="P477" s="926"/>
      <c r="Q477" s="926"/>
      <c r="R477" s="926"/>
      <c r="S477" s="926"/>
      <c r="T477" s="926"/>
      <c r="U477" s="926"/>
      <c r="V477" s="926"/>
      <c r="W477" s="926"/>
      <c r="X477" s="926"/>
      <c r="Y477" s="926"/>
      <c r="Z477" s="926"/>
      <c r="AA477" s="926"/>
      <c r="AB477" s="926"/>
      <c r="AC477" s="926"/>
      <c r="AD477" s="926"/>
      <c r="AE477" s="926"/>
      <c r="AF477" s="926"/>
      <c r="AG477" s="926"/>
      <c r="AH477" s="926"/>
      <c r="AI477" s="926"/>
      <c r="AJ477" s="926"/>
      <c r="AK477" s="926"/>
      <c r="AL477" s="926"/>
      <c r="AM477" s="926"/>
      <c r="AN477" s="926"/>
      <c r="AO477" s="926"/>
      <c r="AP477" s="926"/>
      <c r="AQ477" s="926"/>
      <c r="AR477" s="926"/>
      <c r="AS477" s="928"/>
      <c r="AT477" s="928"/>
      <c r="AU477" s="928"/>
      <c r="AV477" s="928"/>
      <c r="AW477" s="926"/>
      <c r="AX477" s="926"/>
      <c r="AY477" s="926"/>
      <c r="AZ477" s="926"/>
      <c r="BA477" s="914"/>
      <c r="BB477" s="914"/>
      <c r="BC477" s="914"/>
      <c r="BD477" s="914"/>
      <c r="BE477" s="914"/>
    </row>
    <row r="478" spans="1:57" ht="12.6" customHeight="1" x14ac:dyDescent="0.25">
      <c r="A478" s="908" t="s">
        <v>1435</v>
      </c>
      <c r="B478" s="909"/>
      <c r="C478" s="909"/>
      <c r="D478" s="909"/>
      <c r="E478" s="910"/>
      <c r="F478" s="918"/>
      <c r="G478" s="918"/>
      <c r="H478" s="918"/>
      <c r="I478" s="926"/>
      <c r="J478" s="926"/>
      <c r="K478" s="926"/>
      <c r="L478" s="926"/>
      <c r="M478" s="926"/>
      <c r="N478" s="926"/>
      <c r="O478" s="926"/>
      <c r="P478" s="926"/>
      <c r="Q478" s="926"/>
      <c r="R478" s="926"/>
      <c r="S478" s="926"/>
      <c r="T478" s="926"/>
      <c r="U478" s="926"/>
      <c r="V478" s="926"/>
      <c r="W478" s="926"/>
      <c r="X478" s="926"/>
      <c r="Y478" s="926"/>
      <c r="Z478" s="926"/>
      <c r="AA478" s="926"/>
      <c r="AB478" s="926"/>
      <c r="AC478" s="926"/>
      <c r="AD478" s="926"/>
      <c r="AE478" s="926"/>
      <c r="AF478" s="926"/>
      <c r="AG478" s="926"/>
      <c r="AH478" s="926"/>
      <c r="AI478" s="926"/>
      <c r="AJ478" s="926"/>
      <c r="AK478" s="926"/>
      <c r="AL478" s="926"/>
      <c r="AM478" s="926"/>
      <c r="AN478" s="926"/>
      <c r="AO478" s="926"/>
      <c r="AP478" s="926"/>
      <c r="AQ478" s="926"/>
      <c r="AR478" s="926"/>
      <c r="AS478" s="928"/>
      <c r="AT478" s="928"/>
      <c r="AU478" s="928"/>
      <c r="AV478" s="928"/>
      <c r="AW478" s="926"/>
      <c r="AX478" s="926"/>
      <c r="AY478" s="926"/>
      <c r="AZ478" s="926"/>
      <c r="BA478" s="914"/>
      <c r="BB478" s="914"/>
      <c r="BC478" s="914"/>
      <c r="BD478" s="914"/>
      <c r="BE478" s="914"/>
    </row>
    <row r="479" spans="1:57" ht="12.6" customHeight="1" x14ac:dyDescent="0.25">
      <c r="A479" s="908" t="s">
        <v>1482</v>
      </c>
      <c r="B479" s="909"/>
      <c r="C479" s="909"/>
      <c r="D479" s="909"/>
      <c r="E479" s="910"/>
      <c r="F479" s="918"/>
      <c r="G479" s="918"/>
      <c r="H479" s="918"/>
      <c r="I479" s="926"/>
      <c r="J479" s="926"/>
      <c r="K479" s="926"/>
      <c r="L479" s="926"/>
      <c r="M479" s="926"/>
      <c r="N479" s="926"/>
      <c r="O479" s="926"/>
      <c r="P479" s="926"/>
      <c r="Q479" s="926"/>
      <c r="R479" s="926"/>
      <c r="S479" s="926"/>
      <c r="T479" s="926"/>
      <c r="U479" s="926"/>
      <c r="V479" s="926"/>
      <c r="W479" s="926"/>
      <c r="X479" s="926"/>
      <c r="Y479" s="926"/>
      <c r="Z479" s="926"/>
      <c r="AA479" s="926"/>
      <c r="AB479" s="926"/>
      <c r="AC479" s="926"/>
      <c r="AD479" s="926"/>
      <c r="AE479" s="926"/>
      <c r="AF479" s="926"/>
      <c r="AG479" s="926"/>
      <c r="AH479" s="926"/>
      <c r="AI479" s="926"/>
      <c r="AJ479" s="926"/>
      <c r="AK479" s="926"/>
      <c r="AL479" s="926"/>
      <c r="AM479" s="926"/>
      <c r="AN479" s="926"/>
      <c r="AO479" s="926"/>
      <c r="AP479" s="926"/>
      <c r="AQ479" s="926"/>
      <c r="AR479" s="926"/>
      <c r="AS479" s="928"/>
      <c r="AT479" s="928"/>
      <c r="AU479" s="928"/>
      <c r="AV479" s="928"/>
      <c r="AW479" s="926"/>
      <c r="AX479" s="926"/>
      <c r="AY479" s="926"/>
      <c r="AZ479" s="926"/>
      <c r="BA479" s="914"/>
      <c r="BB479" s="914"/>
      <c r="BC479" s="914"/>
      <c r="BD479" s="914"/>
      <c r="BE479" s="914"/>
    </row>
    <row r="480" spans="1:57" ht="12.6" customHeight="1" x14ac:dyDescent="0.25">
      <c r="A480" s="908" t="s">
        <v>1401</v>
      </c>
      <c r="B480" s="909"/>
      <c r="C480" s="909"/>
      <c r="D480" s="909"/>
      <c r="E480" s="910"/>
      <c r="F480" s="918"/>
      <c r="G480" s="918"/>
      <c r="H480" s="918"/>
      <c r="I480" s="926"/>
      <c r="J480" s="926"/>
      <c r="K480" s="926"/>
      <c r="L480" s="926"/>
      <c r="M480" s="926"/>
      <c r="N480" s="926"/>
      <c r="O480" s="926"/>
      <c r="P480" s="926"/>
      <c r="Q480" s="926"/>
      <c r="R480" s="926"/>
      <c r="S480" s="926"/>
      <c r="T480" s="926"/>
      <c r="U480" s="926"/>
      <c r="V480" s="926"/>
      <c r="W480" s="926"/>
      <c r="X480" s="926"/>
      <c r="Y480" s="926"/>
      <c r="Z480" s="926"/>
      <c r="AA480" s="926"/>
      <c r="AB480" s="926"/>
      <c r="AC480" s="926"/>
      <c r="AD480" s="926"/>
      <c r="AE480" s="926"/>
      <c r="AF480" s="926"/>
      <c r="AG480" s="926"/>
      <c r="AH480" s="926"/>
      <c r="AI480" s="926"/>
      <c r="AJ480" s="926"/>
      <c r="AK480" s="926"/>
      <c r="AL480" s="926"/>
      <c r="AM480" s="926"/>
      <c r="AN480" s="926"/>
      <c r="AO480" s="926"/>
      <c r="AP480" s="926"/>
      <c r="AQ480" s="926"/>
      <c r="AR480" s="926"/>
      <c r="AS480" s="928"/>
      <c r="AT480" s="928"/>
      <c r="AU480" s="928"/>
      <c r="AV480" s="928"/>
      <c r="AW480" s="926"/>
      <c r="AX480" s="926"/>
      <c r="AY480" s="926"/>
      <c r="AZ480" s="926"/>
      <c r="BA480" s="914"/>
      <c r="BB480" s="914"/>
      <c r="BC480" s="914"/>
      <c r="BD480" s="914"/>
      <c r="BE480" s="914"/>
    </row>
    <row r="481" spans="1:57" ht="12.6" customHeight="1" x14ac:dyDescent="0.25">
      <c r="A481" s="701"/>
      <c r="B481" s="702"/>
      <c r="C481" s="702"/>
      <c r="D481" s="702"/>
      <c r="E481" s="703"/>
      <c r="F481" s="918"/>
      <c r="G481" s="918"/>
      <c r="H481" s="918"/>
      <c r="I481" s="926"/>
      <c r="J481" s="926"/>
      <c r="K481" s="926"/>
      <c r="L481" s="926"/>
      <c r="M481" s="926"/>
      <c r="N481" s="926"/>
      <c r="O481" s="926"/>
      <c r="P481" s="926"/>
      <c r="Q481" s="926"/>
      <c r="R481" s="926"/>
      <c r="S481" s="926"/>
      <c r="T481" s="926"/>
      <c r="U481" s="926"/>
      <c r="V481" s="926"/>
      <c r="W481" s="926"/>
      <c r="X481" s="926"/>
      <c r="Y481" s="926"/>
      <c r="Z481" s="926"/>
      <c r="AA481" s="926"/>
      <c r="AB481" s="926"/>
      <c r="AC481" s="926"/>
      <c r="AD481" s="926"/>
      <c r="AE481" s="926"/>
      <c r="AF481" s="926"/>
      <c r="AG481" s="926"/>
      <c r="AH481" s="926"/>
      <c r="AI481" s="926"/>
      <c r="AJ481" s="926"/>
      <c r="AK481" s="926"/>
      <c r="AL481" s="926"/>
      <c r="AM481" s="926"/>
      <c r="AN481" s="926"/>
      <c r="AO481" s="926"/>
      <c r="AP481" s="926"/>
      <c r="AQ481" s="926"/>
      <c r="AR481" s="926"/>
      <c r="AS481" s="928"/>
      <c r="AT481" s="928"/>
      <c r="AU481" s="928"/>
      <c r="AV481" s="928"/>
      <c r="AW481" s="926"/>
      <c r="AX481" s="926"/>
      <c r="AY481" s="926"/>
      <c r="AZ481" s="926"/>
      <c r="BA481" s="914"/>
      <c r="BB481" s="914"/>
      <c r="BC481" s="914"/>
      <c r="BD481" s="914"/>
      <c r="BE481" s="914"/>
    </row>
    <row r="482" spans="1:57" ht="12.6" customHeight="1" x14ac:dyDescent="0.25">
      <c r="A482" s="701"/>
      <c r="B482" s="702"/>
      <c r="C482" s="702"/>
      <c r="D482" s="702"/>
      <c r="E482" s="703"/>
      <c r="F482" s="918"/>
      <c r="G482" s="918"/>
      <c r="H482" s="918"/>
      <c r="I482" s="926"/>
      <c r="J482" s="926"/>
      <c r="K482" s="926"/>
      <c r="L482" s="926"/>
      <c r="M482" s="926"/>
      <c r="N482" s="926"/>
      <c r="O482" s="926"/>
      <c r="P482" s="926"/>
      <c r="Q482" s="926"/>
      <c r="R482" s="926"/>
      <c r="S482" s="926"/>
      <c r="T482" s="926"/>
      <c r="U482" s="926"/>
      <c r="V482" s="926"/>
      <c r="W482" s="926"/>
      <c r="X482" s="926"/>
      <c r="Y482" s="926"/>
      <c r="Z482" s="926"/>
      <c r="AA482" s="926"/>
      <c r="AB482" s="926"/>
      <c r="AC482" s="926"/>
      <c r="AD482" s="926"/>
      <c r="AE482" s="926"/>
      <c r="AF482" s="926"/>
      <c r="AG482" s="926"/>
      <c r="AH482" s="926"/>
      <c r="AI482" s="926"/>
      <c r="AJ482" s="926"/>
      <c r="AK482" s="926"/>
      <c r="AL482" s="926"/>
      <c r="AM482" s="926"/>
      <c r="AN482" s="926"/>
      <c r="AO482" s="926"/>
      <c r="AP482" s="926"/>
      <c r="AQ482" s="926"/>
      <c r="AR482" s="926"/>
      <c r="AS482" s="928"/>
      <c r="AT482" s="928"/>
      <c r="AU482" s="928"/>
      <c r="AV482" s="928"/>
      <c r="AW482" s="926"/>
      <c r="AX482" s="926"/>
      <c r="AY482" s="926"/>
      <c r="AZ482" s="926"/>
      <c r="BA482" s="914"/>
      <c r="BB482" s="914"/>
      <c r="BC482" s="914"/>
      <c r="BD482" s="914"/>
      <c r="BE482" s="914"/>
    </row>
    <row r="483" spans="1:57" ht="12.6" customHeight="1" x14ac:dyDescent="0.25">
      <c r="A483" s="701"/>
      <c r="B483" s="702"/>
      <c r="C483" s="702"/>
      <c r="D483" s="702"/>
      <c r="E483" s="703"/>
      <c r="F483" s="918"/>
      <c r="G483" s="918"/>
      <c r="H483" s="918"/>
      <c r="I483" s="926"/>
      <c r="J483" s="926"/>
      <c r="K483" s="926"/>
      <c r="L483" s="926"/>
      <c r="M483" s="926"/>
      <c r="N483" s="926"/>
      <c r="O483" s="926"/>
      <c r="P483" s="926"/>
      <c r="Q483" s="926"/>
      <c r="R483" s="926"/>
      <c r="S483" s="926"/>
      <c r="T483" s="926"/>
      <c r="U483" s="926"/>
      <c r="V483" s="926"/>
      <c r="W483" s="926"/>
      <c r="X483" s="926"/>
      <c r="Y483" s="926"/>
      <c r="Z483" s="926"/>
      <c r="AA483" s="926"/>
      <c r="AB483" s="926"/>
      <c r="AC483" s="926"/>
      <c r="AD483" s="926"/>
      <c r="AE483" s="926"/>
      <c r="AF483" s="926"/>
      <c r="AG483" s="926"/>
      <c r="AH483" s="926"/>
      <c r="AI483" s="926"/>
      <c r="AJ483" s="926"/>
      <c r="AK483" s="926"/>
      <c r="AL483" s="926"/>
      <c r="AM483" s="926"/>
      <c r="AN483" s="926"/>
      <c r="AO483" s="926"/>
      <c r="AP483" s="926"/>
      <c r="AQ483" s="926"/>
      <c r="AR483" s="926"/>
      <c r="AS483" s="928"/>
      <c r="AT483" s="928"/>
      <c r="AU483" s="928"/>
      <c r="AV483" s="928"/>
      <c r="AW483" s="926"/>
      <c r="AX483" s="926"/>
      <c r="AY483" s="926"/>
      <c r="AZ483" s="926"/>
      <c r="BA483" s="914"/>
      <c r="BB483" s="914"/>
      <c r="BC483" s="914"/>
      <c r="BD483" s="914"/>
      <c r="BE483" s="914"/>
    </row>
    <row r="484" spans="1:57" ht="15" customHeight="1" x14ac:dyDescent="0.25">
      <c r="A484" s="701"/>
      <c r="B484" s="702"/>
      <c r="C484" s="702"/>
      <c r="D484" s="702"/>
      <c r="E484" s="703"/>
      <c r="F484" s="918"/>
      <c r="G484" s="918"/>
      <c r="H484" s="918"/>
      <c r="I484" s="927"/>
      <c r="J484" s="927"/>
      <c r="K484" s="927"/>
      <c r="L484" s="927"/>
      <c r="M484" s="927"/>
      <c r="N484" s="927"/>
      <c r="O484" s="927"/>
      <c r="P484" s="927"/>
      <c r="Q484" s="927"/>
      <c r="R484" s="927"/>
      <c r="S484" s="927"/>
      <c r="T484" s="927"/>
      <c r="U484" s="927"/>
      <c r="V484" s="927"/>
      <c r="W484" s="927"/>
      <c r="X484" s="927"/>
      <c r="Y484" s="927"/>
      <c r="Z484" s="927"/>
      <c r="AA484" s="927"/>
      <c r="AB484" s="927"/>
      <c r="AC484" s="927"/>
      <c r="AD484" s="927"/>
      <c r="AE484" s="927"/>
      <c r="AF484" s="927"/>
      <c r="AG484" s="927"/>
      <c r="AH484" s="927"/>
      <c r="AI484" s="927"/>
      <c r="AJ484" s="927"/>
      <c r="AK484" s="927"/>
      <c r="AL484" s="927"/>
      <c r="AM484" s="927"/>
      <c r="AN484" s="927"/>
      <c r="AO484" s="927"/>
      <c r="AP484" s="927"/>
      <c r="AQ484" s="927"/>
      <c r="AR484" s="927"/>
      <c r="AS484" s="911"/>
      <c r="AT484" s="911"/>
      <c r="AU484" s="911"/>
      <c r="AV484" s="911"/>
      <c r="AW484" s="927"/>
      <c r="AX484" s="927"/>
      <c r="AY484" s="927"/>
      <c r="AZ484" s="927"/>
      <c r="BA484" s="914"/>
      <c r="BB484" s="914"/>
      <c r="BC484" s="914"/>
      <c r="BD484" s="914"/>
      <c r="BE484" s="914"/>
    </row>
    <row r="485" spans="1:57" ht="12.6" customHeight="1" x14ac:dyDescent="0.25">
      <c r="A485" s="844" t="s">
        <v>1407</v>
      </c>
      <c r="B485" s="844"/>
      <c r="C485" s="844"/>
      <c r="D485" s="844"/>
      <c r="E485" s="844"/>
      <c r="F485" s="920" t="s">
        <v>1408</v>
      </c>
      <c r="G485" s="920"/>
      <c r="H485" s="920"/>
      <c r="I485" s="844" t="s">
        <v>1409</v>
      </c>
      <c r="J485" s="844"/>
      <c r="K485" s="844"/>
      <c r="L485" s="844"/>
      <c r="M485" s="844" t="s">
        <v>1410</v>
      </c>
      <c r="N485" s="844"/>
      <c r="O485" s="844"/>
      <c r="P485" s="844"/>
      <c r="Q485" s="844" t="s">
        <v>1411</v>
      </c>
      <c r="R485" s="844"/>
      <c r="S485" s="844"/>
      <c r="T485" s="844"/>
      <c r="U485" s="844" t="s">
        <v>1412</v>
      </c>
      <c r="V485" s="844"/>
      <c r="W485" s="844"/>
      <c r="X485" s="844"/>
      <c r="Y485" s="844" t="s">
        <v>1413</v>
      </c>
      <c r="Z485" s="844"/>
      <c r="AA485" s="844"/>
      <c r="AB485" s="844"/>
      <c r="AC485" s="844" t="s">
        <v>1414</v>
      </c>
      <c r="AD485" s="844"/>
      <c r="AE485" s="844"/>
      <c r="AF485" s="844"/>
      <c r="AG485" s="844" t="s">
        <v>1415</v>
      </c>
      <c r="AH485" s="844"/>
      <c r="AI485" s="844"/>
      <c r="AJ485" s="844"/>
      <c r="AK485" s="844" t="s">
        <v>1463</v>
      </c>
      <c r="AL485" s="844"/>
      <c r="AM485" s="844"/>
      <c r="AN485" s="844"/>
      <c r="AO485" s="844" t="s">
        <v>1483</v>
      </c>
      <c r="AP485" s="844"/>
      <c r="AQ485" s="844"/>
      <c r="AR485" s="844"/>
      <c r="AS485" s="844" t="s">
        <v>1484</v>
      </c>
      <c r="AT485" s="844"/>
      <c r="AU485" s="844"/>
      <c r="AV485" s="844"/>
      <c r="AW485" s="844" t="s">
        <v>1485</v>
      </c>
      <c r="AX485" s="844"/>
      <c r="AY485" s="844"/>
      <c r="AZ485" s="844"/>
      <c r="BA485" s="840"/>
      <c r="BB485" s="840"/>
      <c r="BC485" s="840"/>
      <c r="BD485" s="840"/>
      <c r="BE485" s="840"/>
    </row>
    <row r="486" spans="1:57" ht="12.6" customHeight="1" x14ac:dyDescent="0.25">
      <c r="A486" s="565" t="s">
        <v>1416</v>
      </c>
      <c r="F486" s="568"/>
      <c r="G486" s="568"/>
      <c r="H486" s="568"/>
    </row>
    <row r="487" spans="1:57" ht="12.6" customHeight="1" x14ac:dyDescent="0.25">
      <c r="A487" s="590" t="s">
        <v>1464</v>
      </c>
      <c r="B487" s="599"/>
      <c r="C487" s="599"/>
      <c r="D487" s="599"/>
      <c r="E487" s="600"/>
      <c r="F487" s="925">
        <f>SUM(F494-F493+F492-F491)</f>
        <v>0</v>
      </c>
      <c r="G487" s="925"/>
      <c r="H487" s="925"/>
      <c r="I487" s="925">
        <f>SUM(I494-I493+I492-I491)</f>
        <v>0</v>
      </c>
      <c r="J487" s="925"/>
      <c r="K487" s="925"/>
      <c r="L487" s="925"/>
      <c r="M487" s="925">
        <f>SUM(M494-M493+M492-M491)</f>
        <v>0</v>
      </c>
      <c r="N487" s="925"/>
      <c r="O487" s="925"/>
      <c r="P487" s="925"/>
      <c r="Q487" s="925">
        <f>SUM(Q494-Q493+Q492-Q491)</f>
        <v>0</v>
      </c>
      <c r="R487" s="925"/>
      <c r="S487" s="925"/>
      <c r="T487" s="925"/>
      <c r="U487" s="925">
        <f>SUM(U494-U493+U492-U491)</f>
        <v>0</v>
      </c>
      <c r="V487" s="925"/>
      <c r="W487" s="925"/>
      <c r="X487" s="925"/>
      <c r="Y487" s="925">
        <f>SUM(Y494-Y493+Y492-Y491)</f>
        <v>0</v>
      </c>
      <c r="Z487" s="925"/>
      <c r="AA487" s="925"/>
      <c r="AB487" s="925"/>
      <c r="AC487" s="925">
        <f>SUM(AC494-AC493+AC492-AC491)</f>
        <v>0</v>
      </c>
      <c r="AD487" s="925"/>
      <c r="AE487" s="925"/>
      <c r="AF487" s="925"/>
      <c r="AG487" s="925">
        <f>SUM(AG494-AG493+AG492-AG491)</f>
        <v>0</v>
      </c>
      <c r="AH487" s="925"/>
      <c r="AI487" s="925"/>
      <c r="AJ487" s="925"/>
      <c r="AK487" s="925">
        <f>SUM(AK494-AK493+AK492-AK491)</f>
        <v>0</v>
      </c>
      <c r="AL487" s="925"/>
      <c r="AM487" s="925"/>
      <c r="AN487" s="925"/>
      <c r="AO487" s="925">
        <f>SUM('HL KNIHA VYPOC'!H434)</f>
        <v>0</v>
      </c>
      <c r="AP487" s="925"/>
      <c r="AQ487" s="925"/>
      <c r="AR487" s="925"/>
      <c r="AS487" s="925">
        <f>SUM('HL KNIHA VYPOC'!H440)</f>
        <v>0</v>
      </c>
      <c r="AT487" s="925"/>
      <c r="AU487" s="925"/>
      <c r="AV487" s="925"/>
      <c r="AW487" s="925">
        <f>SUM(F487:AV490)</f>
        <v>0</v>
      </c>
      <c r="AX487" s="925"/>
      <c r="AY487" s="925"/>
      <c r="AZ487" s="925"/>
      <c r="BA487" s="921"/>
      <c r="BB487" s="921"/>
      <c r="BC487" s="921"/>
      <c r="BD487" s="921"/>
      <c r="BE487" s="921"/>
    </row>
    <row r="488" spans="1:57" ht="12.6" customHeight="1" x14ac:dyDescent="0.25">
      <c r="A488" s="592" t="s">
        <v>1465</v>
      </c>
      <c r="E488" s="601"/>
      <c r="F488" s="900"/>
      <c r="G488" s="900"/>
      <c r="H488" s="900"/>
      <c r="I488" s="900"/>
      <c r="J488" s="900"/>
      <c r="K488" s="900"/>
      <c r="L488" s="900"/>
      <c r="M488" s="900"/>
      <c r="N488" s="900"/>
      <c r="O488" s="900"/>
      <c r="P488" s="900"/>
      <c r="Q488" s="900"/>
      <c r="R488" s="900"/>
      <c r="S488" s="900"/>
      <c r="T488" s="900"/>
      <c r="U488" s="900"/>
      <c r="V488" s="900"/>
      <c r="W488" s="900"/>
      <c r="X488" s="900"/>
      <c r="Y488" s="900"/>
      <c r="Z488" s="900"/>
      <c r="AA488" s="900"/>
      <c r="AB488" s="900"/>
      <c r="AC488" s="900"/>
      <c r="AD488" s="900"/>
      <c r="AE488" s="900"/>
      <c r="AF488" s="900"/>
      <c r="AG488" s="900"/>
      <c r="AH488" s="900"/>
      <c r="AI488" s="900"/>
      <c r="AJ488" s="900"/>
      <c r="AK488" s="900"/>
      <c r="AL488" s="900"/>
      <c r="AM488" s="900"/>
      <c r="AN488" s="900"/>
      <c r="AO488" s="900"/>
      <c r="AP488" s="900"/>
      <c r="AQ488" s="900"/>
      <c r="AR488" s="900"/>
      <c r="AS488" s="900"/>
      <c r="AT488" s="900"/>
      <c r="AU488" s="900"/>
      <c r="AV488" s="900"/>
      <c r="AW488" s="900"/>
      <c r="AX488" s="900"/>
      <c r="AY488" s="900"/>
      <c r="AZ488" s="900"/>
      <c r="BA488" s="921"/>
      <c r="BB488" s="921"/>
      <c r="BC488" s="921"/>
      <c r="BD488" s="921"/>
      <c r="BE488" s="921"/>
    </row>
    <row r="489" spans="1:57" ht="12.6" customHeight="1" x14ac:dyDescent="0.25">
      <c r="A489" s="592" t="s">
        <v>1466</v>
      </c>
      <c r="E489" s="601"/>
      <c r="F489" s="900"/>
      <c r="G489" s="900"/>
      <c r="H489" s="900"/>
      <c r="I489" s="900"/>
      <c r="J489" s="900"/>
      <c r="K489" s="900"/>
      <c r="L489" s="900"/>
      <c r="M489" s="900"/>
      <c r="N489" s="900"/>
      <c r="O489" s="900"/>
      <c r="P489" s="900"/>
      <c r="Q489" s="900"/>
      <c r="R489" s="900"/>
      <c r="S489" s="900"/>
      <c r="T489" s="900"/>
      <c r="U489" s="900"/>
      <c r="V489" s="900"/>
      <c r="W489" s="900"/>
      <c r="X489" s="900"/>
      <c r="Y489" s="900"/>
      <c r="Z489" s="900"/>
      <c r="AA489" s="900"/>
      <c r="AB489" s="900"/>
      <c r="AC489" s="900"/>
      <c r="AD489" s="900"/>
      <c r="AE489" s="900"/>
      <c r="AF489" s="900"/>
      <c r="AG489" s="900"/>
      <c r="AH489" s="900"/>
      <c r="AI489" s="900"/>
      <c r="AJ489" s="900"/>
      <c r="AK489" s="900"/>
      <c r="AL489" s="900"/>
      <c r="AM489" s="900"/>
      <c r="AN489" s="900"/>
      <c r="AO489" s="900"/>
      <c r="AP489" s="900"/>
      <c r="AQ489" s="900"/>
      <c r="AR489" s="900"/>
      <c r="AS489" s="900"/>
      <c r="AT489" s="900"/>
      <c r="AU489" s="900"/>
      <c r="AV489" s="900"/>
      <c r="AW489" s="900"/>
      <c r="AX489" s="900"/>
      <c r="AY489" s="900"/>
      <c r="AZ489" s="900"/>
      <c r="BA489" s="921"/>
      <c r="BB489" s="921"/>
      <c r="BC489" s="921"/>
      <c r="BD489" s="921"/>
      <c r="BE489" s="921"/>
    </row>
    <row r="490" spans="1:57" ht="12.6" customHeight="1" x14ac:dyDescent="0.25">
      <c r="A490" s="592" t="s">
        <v>1467</v>
      </c>
      <c r="E490" s="601"/>
      <c r="F490" s="900"/>
      <c r="G490" s="900"/>
      <c r="H490" s="900"/>
      <c r="I490" s="900"/>
      <c r="J490" s="900"/>
      <c r="K490" s="900"/>
      <c r="L490" s="900"/>
      <c r="M490" s="900"/>
      <c r="N490" s="900"/>
      <c r="O490" s="900"/>
      <c r="P490" s="900"/>
      <c r="Q490" s="900"/>
      <c r="R490" s="900"/>
      <c r="S490" s="900"/>
      <c r="T490" s="900"/>
      <c r="U490" s="900"/>
      <c r="V490" s="900"/>
      <c r="W490" s="900"/>
      <c r="X490" s="900"/>
      <c r="Y490" s="900"/>
      <c r="Z490" s="900"/>
      <c r="AA490" s="900"/>
      <c r="AB490" s="900"/>
      <c r="AC490" s="900"/>
      <c r="AD490" s="900"/>
      <c r="AE490" s="900"/>
      <c r="AF490" s="900"/>
      <c r="AG490" s="900"/>
      <c r="AH490" s="900"/>
      <c r="AI490" s="900"/>
      <c r="AJ490" s="900"/>
      <c r="AK490" s="900"/>
      <c r="AL490" s="900"/>
      <c r="AM490" s="900"/>
      <c r="AN490" s="900"/>
      <c r="AO490" s="900"/>
      <c r="AP490" s="900"/>
      <c r="AQ490" s="900"/>
      <c r="AR490" s="900"/>
      <c r="AS490" s="900"/>
      <c r="AT490" s="900"/>
      <c r="AU490" s="900"/>
      <c r="AV490" s="900"/>
      <c r="AW490" s="900"/>
      <c r="AX490" s="900"/>
      <c r="AY490" s="900"/>
      <c r="AZ490" s="900"/>
      <c r="BA490" s="921"/>
      <c r="BB490" s="921"/>
      <c r="BC490" s="921"/>
      <c r="BD490" s="921"/>
      <c r="BE490" s="921"/>
    </row>
    <row r="491" spans="1:57" ht="12.6" customHeight="1" x14ac:dyDescent="0.25">
      <c r="A491" s="602" t="s">
        <v>1419</v>
      </c>
      <c r="E491" s="601"/>
      <c r="F491" s="900"/>
      <c r="G491" s="900"/>
      <c r="H491" s="900"/>
      <c r="I491" s="900"/>
      <c r="J491" s="900"/>
      <c r="K491" s="900"/>
      <c r="L491" s="900"/>
      <c r="M491" s="900"/>
      <c r="N491" s="900"/>
      <c r="O491" s="900"/>
      <c r="P491" s="900"/>
      <c r="Q491" s="900"/>
      <c r="R491" s="900"/>
      <c r="S491" s="900"/>
      <c r="T491" s="900"/>
      <c r="U491" s="900"/>
      <c r="V491" s="900"/>
      <c r="W491" s="900"/>
      <c r="X491" s="900"/>
      <c r="Y491" s="900"/>
      <c r="Z491" s="900"/>
      <c r="AA491" s="900"/>
      <c r="AB491" s="900"/>
      <c r="AC491" s="900"/>
      <c r="AD491" s="900"/>
      <c r="AE491" s="900"/>
      <c r="AF491" s="900"/>
      <c r="AG491" s="900"/>
      <c r="AH491" s="900"/>
      <c r="AI491" s="900"/>
      <c r="AJ491" s="900"/>
      <c r="AK491" s="900"/>
      <c r="AL491" s="900"/>
      <c r="AM491" s="900"/>
      <c r="AN491" s="900"/>
      <c r="AO491" s="900">
        <f>SUM('HL KNIHA VYPOC'!$I$33)</f>
        <v>0</v>
      </c>
      <c r="AP491" s="900"/>
      <c r="AQ491" s="900"/>
      <c r="AR491" s="900"/>
      <c r="AS491" s="900">
        <f>SUM('HL KNIHA VYPOC'!$I$39)</f>
        <v>0</v>
      </c>
      <c r="AT491" s="900"/>
      <c r="AU491" s="900"/>
      <c r="AV491" s="900"/>
      <c r="AW491" s="900">
        <f>SUM(F491:AV491)</f>
        <v>0</v>
      </c>
      <c r="AX491" s="900"/>
      <c r="AY491" s="900"/>
      <c r="AZ491" s="900"/>
      <c r="BA491" s="921"/>
      <c r="BB491" s="921"/>
      <c r="BC491" s="921"/>
      <c r="BD491" s="921"/>
      <c r="BE491" s="921"/>
    </row>
    <row r="492" spans="1:57" ht="12.6" customHeight="1" x14ac:dyDescent="0.25">
      <c r="A492" s="602" t="s">
        <v>1420</v>
      </c>
      <c r="E492" s="601"/>
      <c r="F492" s="900"/>
      <c r="G492" s="900"/>
      <c r="H492" s="900"/>
      <c r="I492" s="900"/>
      <c r="J492" s="900"/>
      <c r="K492" s="900"/>
      <c r="L492" s="900"/>
      <c r="M492" s="900"/>
      <c r="N492" s="900"/>
      <c r="O492" s="900"/>
      <c r="P492" s="900"/>
      <c r="Q492" s="900"/>
      <c r="R492" s="900"/>
      <c r="S492" s="900"/>
      <c r="T492" s="900"/>
      <c r="U492" s="900"/>
      <c r="V492" s="900"/>
      <c r="W492" s="900"/>
      <c r="X492" s="900"/>
      <c r="Y492" s="900"/>
      <c r="Z492" s="900"/>
      <c r="AA492" s="900"/>
      <c r="AB492" s="900"/>
      <c r="AC492" s="900"/>
      <c r="AD492" s="900"/>
      <c r="AE492" s="900"/>
      <c r="AF492" s="900"/>
      <c r="AG492" s="900"/>
      <c r="AH492" s="900"/>
      <c r="AI492" s="900"/>
      <c r="AJ492" s="900"/>
      <c r="AK492" s="900"/>
      <c r="AL492" s="900"/>
      <c r="AM492" s="900"/>
      <c r="AN492" s="900"/>
      <c r="AO492" s="900">
        <f>SUM('HL KNIHA VYPOC'!$J$33)</f>
        <v>0</v>
      </c>
      <c r="AP492" s="900"/>
      <c r="AQ492" s="900"/>
      <c r="AR492" s="900"/>
      <c r="AS492" s="900">
        <f>SUM('HL KNIHA VYPOC'!$J$39)</f>
        <v>0</v>
      </c>
      <c r="AT492" s="900"/>
      <c r="AU492" s="900"/>
      <c r="AV492" s="900"/>
      <c r="AW492" s="900">
        <f>SUM(F492:AV492)</f>
        <v>0</v>
      </c>
      <c r="AX492" s="900"/>
      <c r="AY492" s="900"/>
      <c r="AZ492" s="900"/>
      <c r="BA492" s="921"/>
      <c r="BB492" s="921"/>
      <c r="BC492" s="921"/>
      <c r="BD492" s="921"/>
      <c r="BE492" s="921"/>
    </row>
    <row r="493" spans="1:57" ht="12.6" customHeight="1" x14ac:dyDescent="0.25">
      <c r="A493" s="602" t="s">
        <v>1421</v>
      </c>
      <c r="E493" s="601"/>
      <c r="F493" s="900"/>
      <c r="G493" s="900"/>
      <c r="H493" s="900"/>
      <c r="I493" s="900"/>
      <c r="J493" s="900"/>
      <c r="K493" s="900"/>
      <c r="L493" s="900"/>
      <c r="M493" s="900"/>
      <c r="N493" s="900"/>
      <c r="O493" s="900"/>
      <c r="P493" s="900"/>
      <c r="Q493" s="900"/>
      <c r="R493" s="900"/>
      <c r="S493" s="900"/>
      <c r="T493" s="900"/>
      <c r="U493" s="900"/>
      <c r="V493" s="900"/>
      <c r="W493" s="900"/>
      <c r="X493" s="900"/>
      <c r="Y493" s="900"/>
      <c r="Z493" s="900"/>
      <c r="AA493" s="900"/>
      <c r="AB493" s="900"/>
      <c r="AC493" s="900"/>
      <c r="AD493" s="900"/>
      <c r="AE493" s="900"/>
      <c r="AF493" s="900"/>
      <c r="AG493" s="900"/>
      <c r="AH493" s="900"/>
      <c r="AI493" s="900"/>
      <c r="AJ493" s="900"/>
      <c r="AK493" s="900"/>
      <c r="AL493" s="900"/>
      <c r="AM493" s="900"/>
      <c r="AN493" s="900"/>
      <c r="AO493" s="900"/>
      <c r="AP493" s="900"/>
      <c r="AQ493" s="900"/>
      <c r="AR493" s="900"/>
      <c r="AS493" s="900"/>
      <c r="AT493" s="900"/>
      <c r="AU493" s="900"/>
      <c r="AV493" s="900"/>
      <c r="AW493" s="900">
        <f>SUM(F493:AV493)</f>
        <v>0</v>
      </c>
      <c r="AX493" s="900"/>
      <c r="AY493" s="900"/>
      <c r="AZ493" s="900"/>
      <c r="BA493" s="921"/>
      <c r="BB493" s="921"/>
      <c r="BC493" s="921"/>
      <c r="BD493" s="921"/>
      <c r="BE493" s="921"/>
    </row>
    <row r="494" spans="1:57" ht="12.6" customHeight="1" x14ac:dyDescent="0.25">
      <c r="A494" s="592" t="s">
        <v>1422</v>
      </c>
      <c r="E494" s="601"/>
      <c r="F494" s="900">
        <f>SUM(ANALYTIKAVUJ!$D$5+ANALYTIKAVUJ!$D$9+'HL KNIHA VYPOC'!$K$42)</f>
        <v>0</v>
      </c>
      <c r="G494" s="900"/>
      <c r="H494" s="900"/>
      <c r="I494" s="900">
        <f>SUM(ANALYTIKAVUJ!$D$6)</f>
        <v>0</v>
      </c>
      <c r="J494" s="900"/>
      <c r="K494" s="900"/>
      <c r="L494" s="900"/>
      <c r="M494" s="900">
        <f>SUM(ANALYTIKAVUJ!$D$10)</f>
        <v>0</v>
      </c>
      <c r="N494" s="900"/>
      <c r="O494" s="900"/>
      <c r="P494" s="900"/>
      <c r="Q494" s="900">
        <f>SUM(ANALYTIKAVUJ!$D$13)</f>
        <v>0</v>
      </c>
      <c r="R494" s="900"/>
      <c r="S494" s="900"/>
      <c r="T494" s="900"/>
      <c r="U494" s="900">
        <f>SUM(ANALYTIKAVUJ!$D$14)</f>
        <v>0</v>
      </c>
      <c r="V494" s="900"/>
      <c r="W494" s="900"/>
      <c r="X494" s="900"/>
      <c r="Y494" s="900">
        <f>SUM(ANALYTIKAVUJ!$D$18)</f>
        <v>0</v>
      </c>
      <c r="Z494" s="900"/>
      <c r="AA494" s="900"/>
      <c r="AB494" s="900"/>
      <c r="AC494" s="900">
        <f>SUM(ANALYTIKAVUJ!$D$22+'HL KNIHA VYPOC'!$K$45)</f>
        <v>0</v>
      </c>
      <c r="AD494" s="900"/>
      <c r="AE494" s="900"/>
      <c r="AF494" s="900"/>
      <c r="AG494" s="900">
        <f>SUM(ANALYTIKAVUJ!$D$15+ANALYTIKAVUJ!$D$19+ANALYTIKAVUJ!$D$23)</f>
        <v>0</v>
      </c>
      <c r="AH494" s="900"/>
      <c r="AI494" s="900"/>
      <c r="AJ494" s="900"/>
      <c r="AK494" s="900">
        <f>SUM(ANALYTIKAVUJ!$D$108)</f>
        <v>0</v>
      </c>
      <c r="AL494" s="900"/>
      <c r="AM494" s="900"/>
      <c r="AN494" s="900"/>
      <c r="AO494" s="900">
        <f>SUM('HL KNIHA VYPOC'!$K$33)</f>
        <v>0</v>
      </c>
      <c r="AP494" s="900"/>
      <c r="AQ494" s="900"/>
      <c r="AR494" s="900"/>
      <c r="AS494" s="900">
        <f>SUM('HL KNIHA VYPOC'!$K$39)</f>
        <v>0</v>
      </c>
      <c r="AT494" s="900"/>
      <c r="AU494" s="900"/>
      <c r="AV494" s="900"/>
      <c r="AW494" s="900">
        <f>SUM(F494:AV496)</f>
        <v>0</v>
      </c>
      <c r="AX494" s="900"/>
      <c r="AY494" s="900"/>
      <c r="AZ494" s="900"/>
      <c r="BA494" s="921"/>
      <c r="BB494" s="921"/>
      <c r="BC494" s="921"/>
      <c r="BD494" s="921"/>
      <c r="BE494" s="921"/>
    </row>
    <row r="495" spans="1:57" ht="12.6" customHeight="1" x14ac:dyDescent="0.25">
      <c r="A495" s="592" t="s">
        <v>1466</v>
      </c>
      <c r="E495" s="601"/>
      <c r="F495" s="900"/>
      <c r="G495" s="900"/>
      <c r="H495" s="900"/>
      <c r="I495" s="900"/>
      <c r="J495" s="900"/>
      <c r="K495" s="900"/>
      <c r="L495" s="900"/>
      <c r="M495" s="900"/>
      <c r="N495" s="900"/>
      <c r="O495" s="900"/>
      <c r="P495" s="900"/>
      <c r="Q495" s="900"/>
      <c r="R495" s="900"/>
      <c r="S495" s="900"/>
      <c r="T495" s="900"/>
      <c r="U495" s="900"/>
      <c r="V495" s="900"/>
      <c r="W495" s="900"/>
      <c r="X495" s="900"/>
      <c r="Y495" s="900"/>
      <c r="Z495" s="900"/>
      <c r="AA495" s="900"/>
      <c r="AB495" s="900"/>
      <c r="AC495" s="900"/>
      <c r="AD495" s="900"/>
      <c r="AE495" s="900"/>
      <c r="AF495" s="900"/>
      <c r="AG495" s="900"/>
      <c r="AH495" s="900"/>
      <c r="AI495" s="900"/>
      <c r="AJ495" s="900"/>
      <c r="AK495" s="900"/>
      <c r="AL495" s="900"/>
      <c r="AM495" s="900"/>
      <c r="AN495" s="900"/>
      <c r="AO495" s="900"/>
      <c r="AP495" s="900"/>
      <c r="AQ495" s="900"/>
      <c r="AR495" s="900"/>
      <c r="AS495" s="900"/>
      <c r="AT495" s="900"/>
      <c r="AU495" s="900"/>
      <c r="AV495" s="900"/>
      <c r="AW495" s="900"/>
      <c r="AX495" s="900"/>
      <c r="AY495" s="900"/>
      <c r="AZ495" s="900"/>
      <c r="BA495" s="921"/>
      <c r="BB495" s="921"/>
      <c r="BC495" s="921"/>
      <c r="BD495" s="921"/>
      <c r="BE495" s="921"/>
    </row>
    <row r="496" spans="1:57" ht="12.6" customHeight="1" x14ac:dyDescent="0.25">
      <c r="A496" s="593" t="s">
        <v>1467</v>
      </c>
      <c r="B496" s="603"/>
      <c r="C496" s="603"/>
      <c r="D496" s="603"/>
      <c r="E496" s="604"/>
      <c r="F496" s="900"/>
      <c r="G496" s="900"/>
      <c r="H496" s="900"/>
      <c r="I496" s="900"/>
      <c r="J496" s="900"/>
      <c r="K496" s="900"/>
      <c r="L496" s="900"/>
      <c r="M496" s="900"/>
      <c r="N496" s="900"/>
      <c r="O496" s="900"/>
      <c r="P496" s="900"/>
      <c r="Q496" s="900"/>
      <c r="R496" s="900"/>
      <c r="S496" s="900"/>
      <c r="T496" s="900"/>
      <c r="U496" s="900"/>
      <c r="V496" s="900"/>
      <c r="W496" s="900"/>
      <c r="X496" s="900"/>
      <c r="Y496" s="900"/>
      <c r="Z496" s="900"/>
      <c r="AA496" s="900"/>
      <c r="AB496" s="900"/>
      <c r="AC496" s="900"/>
      <c r="AD496" s="900"/>
      <c r="AE496" s="900"/>
      <c r="AF496" s="900"/>
      <c r="AG496" s="900"/>
      <c r="AH496" s="900"/>
      <c r="AI496" s="900"/>
      <c r="AJ496" s="900"/>
      <c r="AK496" s="900"/>
      <c r="AL496" s="900"/>
      <c r="AM496" s="900"/>
      <c r="AN496" s="900"/>
      <c r="AO496" s="900"/>
      <c r="AP496" s="900"/>
      <c r="AQ496" s="900"/>
      <c r="AR496" s="900"/>
      <c r="AS496" s="900"/>
      <c r="AT496" s="900"/>
      <c r="AU496" s="900"/>
      <c r="AV496" s="900"/>
      <c r="AW496" s="900"/>
      <c r="AX496" s="900"/>
      <c r="AY496" s="900"/>
      <c r="AZ496" s="900"/>
      <c r="BA496" s="921"/>
      <c r="BB496" s="921"/>
      <c r="BC496" s="921"/>
      <c r="BD496" s="921"/>
      <c r="BE496" s="921"/>
    </row>
    <row r="497" spans="1:57" ht="12.6" customHeight="1" x14ac:dyDescent="0.25">
      <c r="A497" s="597" t="s">
        <v>1424</v>
      </c>
      <c r="B497" s="598"/>
      <c r="C497" s="598"/>
      <c r="D497" s="598"/>
      <c r="E497" s="598"/>
      <c r="F497" s="606"/>
      <c r="G497" s="606"/>
      <c r="H497" s="606"/>
      <c r="I497" s="606"/>
      <c r="J497" s="606"/>
      <c r="K497" s="606"/>
      <c r="L497" s="606"/>
      <c r="M497" s="606"/>
      <c r="N497" s="606"/>
      <c r="O497" s="606"/>
      <c r="P497" s="606"/>
      <c r="Q497" s="606"/>
      <c r="R497" s="606"/>
      <c r="S497" s="606"/>
      <c r="T497" s="606"/>
      <c r="U497" s="606"/>
      <c r="V497" s="606"/>
      <c r="W497" s="606"/>
      <c r="X497" s="606"/>
      <c r="Y497" s="606"/>
      <c r="Z497" s="606"/>
      <c r="AA497" s="606"/>
      <c r="AB497" s="606"/>
      <c r="AC497" s="606"/>
      <c r="AD497" s="606"/>
      <c r="AE497" s="606"/>
      <c r="AF497" s="606"/>
      <c r="AG497" s="606"/>
      <c r="AH497" s="606"/>
      <c r="AI497" s="606"/>
      <c r="AJ497" s="606"/>
      <c r="AK497" s="606"/>
      <c r="AL497" s="606"/>
      <c r="AM497" s="606"/>
      <c r="AN497" s="606"/>
      <c r="AO497" s="606"/>
      <c r="AP497" s="606"/>
      <c r="AQ497" s="606"/>
      <c r="AR497" s="606"/>
      <c r="AS497" s="606"/>
      <c r="AT497" s="606"/>
      <c r="AU497" s="606"/>
      <c r="AV497" s="606"/>
      <c r="AW497" s="606"/>
      <c r="AX497" s="606"/>
      <c r="AY497" s="606"/>
      <c r="AZ497" s="626"/>
      <c r="BA497" s="704"/>
      <c r="BB497" s="704"/>
      <c r="BC497" s="704"/>
      <c r="BD497" s="704"/>
      <c r="BE497" s="704"/>
    </row>
    <row r="498" spans="1:57" ht="12.6" customHeight="1" x14ac:dyDescent="0.25">
      <c r="A498" s="590" t="s">
        <v>1464</v>
      </c>
      <c r="B498" s="599"/>
      <c r="C498" s="599"/>
      <c r="D498" s="599"/>
      <c r="E498" s="600"/>
      <c r="F498" s="900">
        <f>SUM(F505-F504+F503-F502)</f>
        <v>0</v>
      </c>
      <c r="G498" s="900"/>
      <c r="H498" s="900"/>
      <c r="I498" s="900">
        <f>SUM(I505-I504+I503-I502)</f>
        <v>0</v>
      </c>
      <c r="J498" s="900"/>
      <c r="K498" s="900"/>
      <c r="L498" s="900"/>
      <c r="M498" s="900">
        <f>SUM(M505-M504+M503-M502)</f>
        <v>0</v>
      </c>
      <c r="N498" s="900"/>
      <c r="O498" s="900"/>
      <c r="P498" s="900"/>
      <c r="Q498" s="900">
        <f>SUM(Q505-Q504+Q503-Q502)</f>
        <v>0</v>
      </c>
      <c r="R498" s="900"/>
      <c r="S498" s="900"/>
      <c r="T498" s="900"/>
      <c r="U498" s="900">
        <f>SUM(U505-U504+U503-U502)</f>
        <v>0</v>
      </c>
      <c r="V498" s="900"/>
      <c r="W498" s="900"/>
      <c r="X498" s="900"/>
      <c r="Y498" s="900">
        <f>SUM(Y505-Y504+Y503-Y502)</f>
        <v>0</v>
      </c>
      <c r="Z498" s="900"/>
      <c r="AA498" s="900"/>
      <c r="AB498" s="900"/>
      <c r="AC498" s="900">
        <f>SUM(AC505-AC504+AC503-AC502)</f>
        <v>0</v>
      </c>
      <c r="AD498" s="900"/>
      <c r="AE498" s="900"/>
      <c r="AF498" s="900"/>
      <c r="AG498" s="900">
        <f>SUM(AG505-AG504+AG503-AG502)</f>
        <v>0</v>
      </c>
      <c r="AH498" s="900"/>
      <c r="AI498" s="900"/>
      <c r="AJ498" s="900"/>
      <c r="AK498" s="900"/>
      <c r="AL498" s="900"/>
      <c r="AM498" s="900"/>
      <c r="AN498" s="900"/>
      <c r="AO498" s="900">
        <f>SUM(AO505-AO504+AO503-AO502)</f>
        <v>0</v>
      </c>
      <c r="AP498" s="900"/>
      <c r="AQ498" s="900"/>
      <c r="AR498" s="900"/>
      <c r="AS498" s="900">
        <f>SUM(AS505-AS504+AS503-AS502)</f>
        <v>0</v>
      </c>
      <c r="AT498" s="900"/>
      <c r="AU498" s="900"/>
      <c r="AV498" s="900"/>
      <c r="AW498" s="900">
        <f>SUM(F498:AV501)</f>
        <v>0</v>
      </c>
      <c r="AX498" s="900"/>
      <c r="AY498" s="900"/>
      <c r="AZ498" s="900"/>
      <c r="BA498" s="921"/>
      <c r="BB498" s="921"/>
      <c r="BC498" s="921"/>
      <c r="BD498" s="921"/>
      <c r="BE498" s="921"/>
    </row>
    <row r="499" spans="1:57" ht="12.6" customHeight="1" x14ac:dyDescent="0.25">
      <c r="A499" s="592" t="s">
        <v>1465</v>
      </c>
      <c r="E499" s="601"/>
      <c r="F499" s="900"/>
      <c r="G499" s="900"/>
      <c r="H499" s="900"/>
      <c r="I499" s="900"/>
      <c r="J499" s="900"/>
      <c r="K499" s="900"/>
      <c r="L499" s="900"/>
      <c r="M499" s="900"/>
      <c r="N499" s="900"/>
      <c r="O499" s="900"/>
      <c r="P499" s="900"/>
      <c r="Q499" s="900"/>
      <c r="R499" s="900"/>
      <c r="S499" s="900"/>
      <c r="T499" s="900"/>
      <c r="U499" s="900"/>
      <c r="V499" s="900"/>
      <c r="W499" s="900"/>
      <c r="X499" s="900"/>
      <c r="Y499" s="900"/>
      <c r="Z499" s="900"/>
      <c r="AA499" s="900"/>
      <c r="AB499" s="900"/>
      <c r="AC499" s="900"/>
      <c r="AD499" s="900"/>
      <c r="AE499" s="900"/>
      <c r="AF499" s="900"/>
      <c r="AG499" s="900"/>
      <c r="AH499" s="900"/>
      <c r="AI499" s="900"/>
      <c r="AJ499" s="900"/>
      <c r="AK499" s="900"/>
      <c r="AL499" s="900"/>
      <c r="AM499" s="900"/>
      <c r="AN499" s="900"/>
      <c r="AO499" s="900"/>
      <c r="AP499" s="900"/>
      <c r="AQ499" s="900"/>
      <c r="AR499" s="900"/>
      <c r="AS499" s="900"/>
      <c r="AT499" s="900"/>
      <c r="AU499" s="900"/>
      <c r="AV499" s="900"/>
      <c r="AW499" s="900"/>
      <c r="AX499" s="900"/>
      <c r="AY499" s="900"/>
      <c r="AZ499" s="900"/>
      <c r="BA499" s="921"/>
      <c r="BB499" s="921"/>
      <c r="BC499" s="921"/>
      <c r="BD499" s="921"/>
      <c r="BE499" s="921"/>
    </row>
    <row r="500" spans="1:57" ht="12.6" customHeight="1" x14ac:dyDescent="0.25">
      <c r="A500" s="592" t="s">
        <v>1466</v>
      </c>
      <c r="E500" s="601"/>
      <c r="F500" s="900"/>
      <c r="G500" s="900"/>
      <c r="H500" s="900"/>
      <c r="I500" s="900"/>
      <c r="J500" s="900"/>
      <c r="K500" s="900"/>
      <c r="L500" s="900"/>
      <c r="M500" s="900"/>
      <c r="N500" s="900"/>
      <c r="O500" s="900"/>
      <c r="P500" s="900"/>
      <c r="Q500" s="900"/>
      <c r="R500" s="900"/>
      <c r="S500" s="900"/>
      <c r="T500" s="900"/>
      <c r="U500" s="900"/>
      <c r="V500" s="900"/>
      <c r="W500" s="900"/>
      <c r="X500" s="900"/>
      <c r="Y500" s="900"/>
      <c r="Z500" s="900"/>
      <c r="AA500" s="900"/>
      <c r="AB500" s="900"/>
      <c r="AC500" s="900"/>
      <c r="AD500" s="900"/>
      <c r="AE500" s="900"/>
      <c r="AF500" s="900"/>
      <c r="AG500" s="900"/>
      <c r="AH500" s="900"/>
      <c r="AI500" s="900"/>
      <c r="AJ500" s="900"/>
      <c r="AK500" s="900"/>
      <c r="AL500" s="900"/>
      <c r="AM500" s="900"/>
      <c r="AN500" s="900"/>
      <c r="AO500" s="900"/>
      <c r="AP500" s="900"/>
      <c r="AQ500" s="900"/>
      <c r="AR500" s="900"/>
      <c r="AS500" s="900"/>
      <c r="AT500" s="900"/>
      <c r="AU500" s="900"/>
      <c r="AV500" s="900"/>
      <c r="AW500" s="900"/>
      <c r="AX500" s="900"/>
      <c r="AY500" s="900"/>
      <c r="AZ500" s="900"/>
      <c r="BA500" s="921"/>
      <c r="BB500" s="921"/>
      <c r="BC500" s="921"/>
      <c r="BD500" s="921"/>
      <c r="BE500" s="921"/>
    </row>
    <row r="501" spans="1:57" ht="12.6" customHeight="1" x14ac:dyDescent="0.25">
      <c r="A501" s="592" t="s">
        <v>1467</v>
      </c>
      <c r="E501" s="601"/>
      <c r="F501" s="900"/>
      <c r="G501" s="900"/>
      <c r="H501" s="900"/>
      <c r="I501" s="900"/>
      <c r="J501" s="900"/>
      <c r="K501" s="900"/>
      <c r="L501" s="900"/>
      <c r="M501" s="900"/>
      <c r="N501" s="900"/>
      <c r="O501" s="900"/>
      <c r="P501" s="900"/>
      <c r="Q501" s="900"/>
      <c r="R501" s="900"/>
      <c r="S501" s="900"/>
      <c r="T501" s="900"/>
      <c r="U501" s="900"/>
      <c r="V501" s="900"/>
      <c r="W501" s="900"/>
      <c r="X501" s="900"/>
      <c r="Y501" s="900"/>
      <c r="Z501" s="900"/>
      <c r="AA501" s="900"/>
      <c r="AB501" s="900"/>
      <c r="AC501" s="900"/>
      <c r="AD501" s="900"/>
      <c r="AE501" s="900"/>
      <c r="AF501" s="900"/>
      <c r="AG501" s="900"/>
      <c r="AH501" s="900"/>
      <c r="AI501" s="900"/>
      <c r="AJ501" s="900"/>
      <c r="AK501" s="900"/>
      <c r="AL501" s="900"/>
      <c r="AM501" s="900"/>
      <c r="AN501" s="900"/>
      <c r="AO501" s="900"/>
      <c r="AP501" s="900"/>
      <c r="AQ501" s="900"/>
      <c r="AR501" s="900"/>
      <c r="AS501" s="900"/>
      <c r="AT501" s="900"/>
      <c r="AU501" s="900"/>
      <c r="AV501" s="900"/>
      <c r="AW501" s="900"/>
      <c r="AX501" s="900"/>
      <c r="AY501" s="900"/>
      <c r="AZ501" s="900"/>
      <c r="BA501" s="921"/>
      <c r="BB501" s="921"/>
      <c r="BC501" s="921"/>
      <c r="BD501" s="921"/>
      <c r="BE501" s="921"/>
    </row>
    <row r="502" spans="1:57" ht="12.6" customHeight="1" x14ac:dyDescent="0.25">
      <c r="A502" s="602" t="s">
        <v>1419</v>
      </c>
      <c r="E502" s="601"/>
      <c r="F502" s="900"/>
      <c r="G502" s="900"/>
      <c r="H502" s="900"/>
      <c r="I502" s="900"/>
      <c r="J502" s="900"/>
      <c r="K502" s="900"/>
      <c r="L502" s="900"/>
      <c r="M502" s="900"/>
      <c r="N502" s="900"/>
      <c r="O502" s="900"/>
      <c r="P502" s="900"/>
      <c r="Q502" s="900"/>
      <c r="R502" s="900"/>
      <c r="S502" s="900"/>
      <c r="T502" s="900"/>
      <c r="U502" s="900"/>
      <c r="V502" s="900"/>
      <c r="W502" s="900"/>
      <c r="X502" s="900"/>
      <c r="Y502" s="900"/>
      <c r="Z502" s="900"/>
      <c r="AA502" s="900"/>
      <c r="AB502" s="900"/>
      <c r="AC502" s="900"/>
      <c r="AD502" s="900"/>
      <c r="AE502" s="900"/>
      <c r="AF502" s="900"/>
      <c r="AG502" s="900"/>
      <c r="AH502" s="900"/>
      <c r="AI502" s="900"/>
      <c r="AJ502" s="900"/>
      <c r="AK502" s="900"/>
      <c r="AL502" s="900"/>
      <c r="AM502" s="900"/>
      <c r="AN502" s="900"/>
      <c r="AO502" s="900"/>
      <c r="AP502" s="900"/>
      <c r="AQ502" s="900"/>
      <c r="AR502" s="900"/>
      <c r="AS502" s="900"/>
      <c r="AT502" s="900"/>
      <c r="AU502" s="900"/>
      <c r="AV502" s="900"/>
      <c r="AW502" s="900">
        <f>SUM(F502:AV502)</f>
        <v>0</v>
      </c>
      <c r="AX502" s="900"/>
      <c r="AY502" s="900"/>
      <c r="AZ502" s="900"/>
      <c r="BA502" s="921"/>
      <c r="BB502" s="921"/>
      <c r="BC502" s="921"/>
      <c r="BD502" s="921"/>
      <c r="BE502" s="921"/>
    </row>
    <row r="503" spans="1:57" ht="12.6" customHeight="1" x14ac:dyDescent="0.25">
      <c r="A503" s="602" t="s">
        <v>1420</v>
      </c>
      <c r="E503" s="601"/>
      <c r="F503" s="900"/>
      <c r="G503" s="900"/>
      <c r="H503" s="900"/>
      <c r="I503" s="900"/>
      <c r="J503" s="900"/>
      <c r="K503" s="900"/>
      <c r="L503" s="900"/>
      <c r="M503" s="900"/>
      <c r="N503" s="900"/>
      <c r="O503" s="900"/>
      <c r="P503" s="900"/>
      <c r="Q503" s="900"/>
      <c r="R503" s="900"/>
      <c r="S503" s="900"/>
      <c r="T503" s="900"/>
      <c r="U503" s="900"/>
      <c r="V503" s="900"/>
      <c r="W503" s="900"/>
      <c r="X503" s="900"/>
      <c r="Y503" s="900"/>
      <c r="Z503" s="900"/>
      <c r="AA503" s="900"/>
      <c r="AB503" s="900"/>
      <c r="AC503" s="900"/>
      <c r="AD503" s="900"/>
      <c r="AE503" s="900"/>
      <c r="AF503" s="900"/>
      <c r="AG503" s="900"/>
      <c r="AH503" s="900"/>
      <c r="AI503" s="900"/>
      <c r="AJ503" s="900"/>
      <c r="AK503" s="900"/>
      <c r="AL503" s="900"/>
      <c r="AM503" s="900"/>
      <c r="AN503" s="900"/>
      <c r="AO503" s="900"/>
      <c r="AP503" s="900"/>
      <c r="AQ503" s="900"/>
      <c r="AR503" s="900"/>
      <c r="AS503" s="900"/>
      <c r="AT503" s="900"/>
      <c r="AU503" s="900"/>
      <c r="AV503" s="900"/>
      <c r="AW503" s="900">
        <f>SUM(F503:AV503)</f>
        <v>0</v>
      </c>
      <c r="AX503" s="900"/>
      <c r="AY503" s="900"/>
      <c r="AZ503" s="900"/>
      <c r="BA503" s="921"/>
      <c r="BB503" s="921"/>
      <c r="BC503" s="921"/>
      <c r="BD503" s="921"/>
      <c r="BE503" s="921"/>
    </row>
    <row r="504" spans="1:57" ht="12.6" customHeight="1" x14ac:dyDescent="0.25">
      <c r="A504" s="602" t="s">
        <v>1421</v>
      </c>
      <c r="E504" s="601"/>
      <c r="F504" s="900"/>
      <c r="G504" s="900"/>
      <c r="H504" s="900"/>
      <c r="I504" s="900"/>
      <c r="J504" s="900"/>
      <c r="K504" s="900"/>
      <c r="L504" s="900"/>
      <c r="M504" s="900"/>
      <c r="N504" s="900"/>
      <c r="O504" s="900"/>
      <c r="P504" s="900"/>
      <c r="Q504" s="900"/>
      <c r="R504" s="900"/>
      <c r="S504" s="900"/>
      <c r="T504" s="900"/>
      <c r="U504" s="900"/>
      <c r="V504" s="900"/>
      <c r="W504" s="900"/>
      <c r="X504" s="900"/>
      <c r="Y504" s="900"/>
      <c r="Z504" s="900"/>
      <c r="AA504" s="900"/>
      <c r="AB504" s="900"/>
      <c r="AC504" s="900"/>
      <c r="AD504" s="900"/>
      <c r="AE504" s="900"/>
      <c r="AF504" s="900"/>
      <c r="AG504" s="900"/>
      <c r="AH504" s="900"/>
      <c r="AI504" s="900"/>
      <c r="AJ504" s="900"/>
      <c r="AK504" s="900"/>
      <c r="AL504" s="900"/>
      <c r="AM504" s="900"/>
      <c r="AN504" s="900"/>
      <c r="AO504" s="900"/>
      <c r="AP504" s="900"/>
      <c r="AQ504" s="900"/>
      <c r="AR504" s="900"/>
      <c r="AS504" s="900"/>
      <c r="AT504" s="900"/>
      <c r="AU504" s="900"/>
      <c r="AV504" s="900"/>
      <c r="AW504" s="900">
        <f>SUM(F504:AV504)</f>
        <v>0</v>
      </c>
      <c r="AX504" s="900"/>
      <c r="AY504" s="900"/>
      <c r="AZ504" s="900"/>
      <c r="BA504" s="921"/>
      <c r="BB504" s="921"/>
      <c r="BC504" s="921"/>
      <c r="BD504" s="921"/>
      <c r="BE504" s="921"/>
    </row>
    <row r="505" spans="1:57" ht="12.6" customHeight="1" x14ac:dyDescent="0.25">
      <c r="A505" s="592" t="s">
        <v>1422</v>
      </c>
      <c r="E505" s="601"/>
      <c r="F505" s="900">
        <f>SUM(ANALYTIKAVUJ!$D$46)*-1</f>
        <v>0</v>
      </c>
      <c r="G505" s="900"/>
      <c r="H505" s="900"/>
      <c r="I505" s="900">
        <f>SUM(ANALYTIKAVUJ!$D$47)*-1</f>
        <v>0</v>
      </c>
      <c r="J505" s="900"/>
      <c r="K505" s="900"/>
      <c r="L505" s="900"/>
      <c r="M505" s="900">
        <f>SUM(ANALYTIKAVUJ!$D$48)*-1</f>
        <v>0</v>
      </c>
      <c r="N505" s="900"/>
      <c r="O505" s="900"/>
      <c r="P505" s="900"/>
      <c r="Q505" s="900">
        <f>SUM(ANALYTIKAVUJ!$D$49)*-1</f>
        <v>0</v>
      </c>
      <c r="R505" s="900"/>
      <c r="S505" s="900"/>
      <c r="T505" s="900"/>
      <c r="U505" s="900">
        <f>SUM(ANALYTIKAVUJ!$D$50)*-1</f>
        <v>0</v>
      </c>
      <c r="V505" s="900"/>
      <c r="W505" s="900"/>
      <c r="X505" s="900"/>
      <c r="Y505" s="900">
        <f>SUM(ANALYTIKAVUJ!$D$51)*-1</f>
        <v>0</v>
      </c>
      <c r="Z505" s="900"/>
      <c r="AA505" s="900"/>
      <c r="AB505" s="900"/>
      <c r="AC505" s="900">
        <f>SUM(ANALYTIKAVUJ!$D$52)*-1</f>
        <v>0</v>
      </c>
      <c r="AD505" s="900"/>
      <c r="AE505" s="900"/>
      <c r="AF505" s="900"/>
      <c r="AG505" s="900">
        <f>SUM(ANALYTIKAVUJ!$D$53)*-1</f>
        <v>0</v>
      </c>
      <c r="AH505" s="900"/>
      <c r="AI505" s="900"/>
      <c r="AJ505" s="900"/>
      <c r="AK505" s="900"/>
      <c r="AL505" s="900"/>
      <c r="AM505" s="900"/>
      <c r="AN505" s="900"/>
      <c r="AO505" s="900">
        <f>SUM(ANALYTIKAVUJ!$D$54)*-1</f>
        <v>0</v>
      </c>
      <c r="AP505" s="900"/>
      <c r="AQ505" s="900"/>
      <c r="AR505" s="900"/>
      <c r="AS505" s="900">
        <f>SUM(ANALYTIKAVUJ!$D$43)*-1</f>
        <v>0</v>
      </c>
      <c r="AT505" s="900"/>
      <c r="AU505" s="900"/>
      <c r="AV505" s="900"/>
      <c r="AW505" s="900">
        <f>SUM(F505:AV507)</f>
        <v>0</v>
      </c>
      <c r="AX505" s="900"/>
      <c r="AY505" s="900"/>
      <c r="AZ505" s="900"/>
      <c r="BA505" s="921"/>
      <c r="BB505" s="921"/>
      <c r="BC505" s="921"/>
      <c r="BD505" s="921"/>
      <c r="BE505" s="921"/>
    </row>
    <row r="506" spans="1:57" ht="12.6" customHeight="1" x14ac:dyDescent="0.25">
      <c r="A506" s="592" t="s">
        <v>1466</v>
      </c>
      <c r="E506" s="601"/>
      <c r="F506" s="900"/>
      <c r="G506" s="900"/>
      <c r="H506" s="900"/>
      <c r="I506" s="900"/>
      <c r="J506" s="900"/>
      <c r="K506" s="900"/>
      <c r="L506" s="900"/>
      <c r="M506" s="900"/>
      <c r="N506" s="900"/>
      <c r="O506" s="900"/>
      <c r="P506" s="900"/>
      <c r="Q506" s="900"/>
      <c r="R506" s="900"/>
      <c r="S506" s="900"/>
      <c r="T506" s="900"/>
      <c r="U506" s="900"/>
      <c r="V506" s="900"/>
      <c r="W506" s="900"/>
      <c r="X506" s="900"/>
      <c r="Y506" s="900"/>
      <c r="Z506" s="900"/>
      <c r="AA506" s="900"/>
      <c r="AB506" s="900"/>
      <c r="AC506" s="900"/>
      <c r="AD506" s="900"/>
      <c r="AE506" s="900"/>
      <c r="AF506" s="900"/>
      <c r="AG506" s="900"/>
      <c r="AH506" s="900"/>
      <c r="AI506" s="900"/>
      <c r="AJ506" s="900"/>
      <c r="AK506" s="900"/>
      <c r="AL506" s="900"/>
      <c r="AM506" s="900"/>
      <c r="AN506" s="900"/>
      <c r="AO506" s="900"/>
      <c r="AP506" s="900"/>
      <c r="AQ506" s="900"/>
      <c r="AR506" s="900"/>
      <c r="AS506" s="900"/>
      <c r="AT506" s="900"/>
      <c r="AU506" s="900"/>
      <c r="AV506" s="900"/>
      <c r="AW506" s="900"/>
      <c r="AX506" s="900"/>
      <c r="AY506" s="900"/>
      <c r="AZ506" s="900"/>
      <c r="BA506" s="921"/>
      <c r="BB506" s="921"/>
      <c r="BC506" s="921"/>
      <c r="BD506" s="921"/>
      <c r="BE506" s="921"/>
    </row>
    <row r="507" spans="1:57" ht="12.6" customHeight="1" x14ac:dyDescent="0.25">
      <c r="A507" s="593" t="s">
        <v>1467</v>
      </c>
      <c r="B507" s="603"/>
      <c r="C507" s="603"/>
      <c r="D507" s="603"/>
      <c r="E507" s="604"/>
      <c r="F507" s="900"/>
      <c r="G507" s="900"/>
      <c r="H507" s="900"/>
      <c r="I507" s="900"/>
      <c r="J507" s="900"/>
      <c r="K507" s="900"/>
      <c r="L507" s="900"/>
      <c r="M507" s="900"/>
      <c r="N507" s="900"/>
      <c r="O507" s="900"/>
      <c r="P507" s="900"/>
      <c r="Q507" s="900"/>
      <c r="R507" s="900"/>
      <c r="S507" s="900"/>
      <c r="T507" s="900"/>
      <c r="U507" s="900"/>
      <c r="V507" s="900"/>
      <c r="W507" s="900"/>
      <c r="X507" s="900"/>
      <c r="Y507" s="900"/>
      <c r="Z507" s="900"/>
      <c r="AA507" s="900"/>
      <c r="AB507" s="900"/>
      <c r="AC507" s="900"/>
      <c r="AD507" s="900"/>
      <c r="AE507" s="900"/>
      <c r="AF507" s="900"/>
      <c r="AG507" s="900"/>
      <c r="AH507" s="900"/>
      <c r="AI507" s="900"/>
      <c r="AJ507" s="900"/>
      <c r="AK507" s="900"/>
      <c r="AL507" s="900"/>
      <c r="AM507" s="900"/>
      <c r="AN507" s="900"/>
      <c r="AO507" s="900"/>
      <c r="AP507" s="900"/>
      <c r="AQ507" s="900"/>
      <c r="AR507" s="900"/>
      <c r="AS507" s="900"/>
      <c r="AT507" s="900"/>
      <c r="AU507" s="900"/>
      <c r="AV507" s="900"/>
      <c r="AW507" s="900"/>
      <c r="AX507" s="900"/>
      <c r="AY507" s="900"/>
      <c r="AZ507" s="900"/>
      <c r="BA507" s="921"/>
      <c r="BB507" s="921"/>
      <c r="BC507" s="921"/>
      <c r="BD507" s="921"/>
      <c r="BE507" s="921"/>
    </row>
    <row r="508" spans="1:57" ht="12.6" customHeight="1" x14ac:dyDescent="0.25">
      <c r="A508" s="597" t="s">
        <v>1486</v>
      </c>
      <c r="B508" s="598"/>
      <c r="C508" s="598"/>
      <c r="D508" s="598"/>
      <c r="E508" s="598"/>
      <c r="F508" s="606"/>
      <c r="G508" s="606"/>
      <c r="H508" s="606"/>
      <c r="I508" s="606"/>
      <c r="J508" s="606"/>
      <c r="K508" s="606"/>
      <c r="L508" s="606"/>
      <c r="M508" s="606"/>
      <c r="N508" s="606"/>
      <c r="O508" s="606"/>
      <c r="P508" s="606"/>
      <c r="Q508" s="606"/>
      <c r="R508" s="606"/>
      <c r="S508" s="606"/>
      <c r="T508" s="606"/>
      <c r="U508" s="606"/>
      <c r="V508" s="606"/>
      <c r="W508" s="606"/>
      <c r="X508" s="606"/>
      <c r="Y508" s="606"/>
      <c r="Z508" s="606"/>
      <c r="AA508" s="606"/>
      <c r="AB508" s="606"/>
      <c r="AC508" s="606"/>
      <c r="AD508" s="606"/>
      <c r="AE508" s="606"/>
      <c r="AF508" s="606"/>
      <c r="AG508" s="606"/>
      <c r="AH508" s="606"/>
      <c r="AI508" s="606"/>
      <c r="AJ508" s="606"/>
      <c r="AK508" s="606"/>
      <c r="AL508" s="606"/>
      <c r="AM508" s="606"/>
      <c r="AN508" s="606"/>
      <c r="AO508" s="606"/>
      <c r="AP508" s="606"/>
      <c r="AQ508" s="606"/>
      <c r="AR508" s="606"/>
      <c r="AS508" s="606"/>
      <c r="AT508" s="606"/>
      <c r="AU508" s="606"/>
      <c r="AV508" s="606"/>
      <c r="AW508" s="606"/>
      <c r="AX508" s="606"/>
      <c r="AY508" s="606"/>
      <c r="AZ508" s="626"/>
      <c r="BA508" s="704"/>
      <c r="BB508" s="704"/>
      <c r="BC508" s="704"/>
      <c r="BD508" s="704"/>
      <c r="BE508" s="704"/>
    </row>
    <row r="509" spans="1:57" ht="12.6" customHeight="1" x14ac:dyDescent="0.25">
      <c r="A509" s="590" t="s">
        <v>1464</v>
      </c>
      <c r="B509" s="599"/>
      <c r="C509" s="599"/>
      <c r="D509" s="599"/>
      <c r="E509" s="600"/>
      <c r="F509" s="900">
        <f>SUM(F487-F498)</f>
        <v>0</v>
      </c>
      <c r="G509" s="900"/>
      <c r="H509" s="900"/>
      <c r="I509" s="900">
        <f>SUM(I487-I498)</f>
        <v>0</v>
      </c>
      <c r="J509" s="900"/>
      <c r="K509" s="900"/>
      <c r="L509" s="900"/>
      <c r="M509" s="900">
        <f>SUM(M487-M498)</f>
        <v>0</v>
      </c>
      <c r="N509" s="900"/>
      <c r="O509" s="900"/>
      <c r="P509" s="900"/>
      <c r="Q509" s="900">
        <f>SUM(Q487-Q498)</f>
        <v>0</v>
      </c>
      <c r="R509" s="900"/>
      <c r="S509" s="900"/>
      <c r="T509" s="900"/>
      <c r="U509" s="900">
        <f>SUM(U487-U498)</f>
        <v>0</v>
      </c>
      <c r="V509" s="900"/>
      <c r="W509" s="900"/>
      <c r="X509" s="900"/>
      <c r="Y509" s="900">
        <f>SUM(Y487-Y498)</f>
        <v>0</v>
      </c>
      <c r="Z509" s="900"/>
      <c r="AA509" s="900"/>
      <c r="AB509" s="900"/>
      <c r="AC509" s="900">
        <f>SUM(AC487-AC498)</f>
        <v>0</v>
      </c>
      <c r="AD509" s="900"/>
      <c r="AE509" s="900"/>
      <c r="AF509" s="900"/>
      <c r="AG509" s="900">
        <f>SUM(AG487-AG498)</f>
        <v>0</v>
      </c>
      <c r="AH509" s="900"/>
      <c r="AI509" s="900"/>
      <c r="AJ509" s="900"/>
      <c r="AK509" s="900">
        <f>SUM(AK487-AK498)</f>
        <v>0</v>
      </c>
      <c r="AL509" s="900"/>
      <c r="AM509" s="900"/>
      <c r="AN509" s="900"/>
      <c r="AO509" s="900">
        <f>SUM(AO487-AO498)</f>
        <v>0</v>
      </c>
      <c r="AP509" s="900"/>
      <c r="AQ509" s="900"/>
      <c r="AR509" s="900"/>
      <c r="AS509" s="900">
        <f>SUM(AS487-AS498)</f>
        <v>0</v>
      </c>
      <c r="AT509" s="900"/>
      <c r="AU509" s="900"/>
      <c r="AV509" s="900"/>
      <c r="AW509" s="900">
        <f>SUM(F509:AV512)</f>
        <v>0</v>
      </c>
      <c r="AX509" s="900"/>
      <c r="AY509" s="900"/>
      <c r="AZ509" s="900"/>
      <c r="BA509" s="923"/>
      <c r="BB509" s="923"/>
      <c r="BC509" s="923"/>
      <c r="BD509" s="923"/>
      <c r="BE509" s="923"/>
    </row>
    <row r="510" spans="1:57" ht="12.6" customHeight="1" x14ac:dyDescent="0.25">
      <c r="A510" s="592" t="s">
        <v>1465</v>
      </c>
      <c r="E510" s="601"/>
      <c r="F510" s="900"/>
      <c r="G510" s="900"/>
      <c r="H510" s="900"/>
      <c r="I510" s="900"/>
      <c r="J510" s="900"/>
      <c r="K510" s="900"/>
      <c r="L510" s="900"/>
      <c r="M510" s="900"/>
      <c r="N510" s="900"/>
      <c r="O510" s="900"/>
      <c r="P510" s="900"/>
      <c r="Q510" s="900"/>
      <c r="R510" s="900"/>
      <c r="S510" s="900"/>
      <c r="T510" s="900"/>
      <c r="U510" s="900"/>
      <c r="V510" s="900"/>
      <c r="W510" s="900"/>
      <c r="X510" s="900"/>
      <c r="Y510" s="900"/>
      <c r="Z510" s="900"/>
      <c r="AA510" s="900"/>
      <c r="AB510" s="900"/>
      <c r="AC510" s="900"/>
      <c r="AD510" s="900"/>
      <c r="AE510" s="900"/>
      <c r="AF510" s="900"/>
      <c r="AG510" s="900"/>
      <c r="AH510" s="900"/>
      <c r="AI510" s="900"/>
      <c r="AJ510" s="900"/>
      <c r="AK510" s="900"/>
      <c r="AL510" s="900"/>
      <c r="AM510" s="900"/>
      <c r="AN510" s="900"/>
      <c r="AO510" s="900"/>
      <c r="AP510" s="900"/>
      <c r="AQ510" s="900"/>
      <c r="AR510" s="900"/>
      <c r="AS510" s="900"/>
      <c r="AT510" s="900"/>
      <c r="AU510" s="900"/>
      <c r="AV510" s="900"/>
      <c r="AW510" s="900"/>
      <c r="AX510" s="900"/>
      <c r="AY510" s="900"/>
      <c r="AZ510" s="900"/>
      <c r="BA510" s="923"/>
      <c r="BB510" s="923"/>
      <c r="BC510" s="923"/>
      <c r="BD510" s="923"/>
      <c r="BE510" s="923"/>
    </row>
    <row r="511" spans="1:57" ht="12.6" customHeight="1" x14ac:dyDescent="0.25">
      <c r="A511" s="592" t="s">
        <v>1466</v>
      </c>
      <c r="E511" s="601"/>
      <c r="F511" s="900"/>
      <c r="G511" s="900"/>
      <c r="H511" s="900"/>
      <c r="I511" s="900"/>
      <c r="J511" s="900"/>
      <c r="K511" s="900"/>
      <c r="L511" s="900"/>
      <c r="M511" s="900"/>
      <c r="N511" s="900"/>
      <c r="O511" s="900"/>
      <c r="P511" s="900"/>
      <c r="Q511" s="900"/>
      <c r="R511" s="900"/>
      <c r="S511" s="900"/>
      <c r="T511" s="900"/>
      <c r="U511" s="900"/>
      <c r="V511" s="900"/>
      <c r="W511" s="900"/>
      <c r="X511" s="900"/>
      <c r="Y511" s="900"/>
      <c r="Z511" s="900"/>
      <c r="AA511" s="900"/>
      <c r="AB511" s="900"/>
      <c r="AC511" s="900"/>
      <c r="AD511" s="900"/>
      <c r="AE511" s="900"/>
      <c r="AF511" s="900"/>
      <c r="AG511" s="900"/>
      <c r="AH511" s="900"/>
      <c r="AI511" s="900"/>
      <c r="AJ511" s="900"/>
      <c r="AK511" s="900"/>
      <c r="AL511" s="900"/>
      <c r="AM511" s="900"/>
      <c r="AN511" s="900"/>
      <c r="AO511" s="900"/>
      <c r="AP511" s="900"/>
      <c r="AQ511" s="900"/>
      <c r="AR511" s="900"/>
      <c r="AS511" s="900"/>
      <c r="AT511" s="900"/>
      <c r="AU511" s="900"/>
      <c r="AV511" s="900"/>
      <c r="AW511" s="900"/>
      <c r="AX511" s="900"/>
      <c r="AY511" s="900"/>
      <c r="AZ511" s="900"/>
      <c r="BA511" s="923"/>
      <c r="BB511" s="923"/>
      <c r="BC511" s="923"/>
      <c r="BD511" s="923"/>
      <c r="BE511" s="923"/>
    </row>
    <row r="512" spans="1:57" ht="12.6" customHeight="1" x14ac:dyDescent="0.25">
      <c r="A512" s="592" t="s">
        <v>1467</v>
      </c>
      <c r="E512" s="601"/>
      <c r="F512" s="900"/>
      <c r="G512" s="900"/>
      <c r="H512" s="900"/>
      <c r="I512" s="900"/>
      <c r="J512" s="900"/>
      <c r="K512" s="900"/>
      <c r="L512" s="900"/>
      <c r="M512" s="900"/>
      <c r="N512" s="900"/>
      <c r="O512" s="900"/>
      <c r="P512" s="900"/>
      <c r="Q512" s="900"/>
      <c r="R512" s="900"/>
      <c r="S512" s="900"/>
      <c r="T512" s="900"/>
      <c r="U512" s="900"/>
      <c r="V512" s="900"/>
      <c r="W512" s="900"/>
      <c r="X512" s="900"/>
      <c r="Y512" s="900"/>
      <c r="Z512" s="900"/>
      <c r="AA512" s="900"/>
      <c r="AB512" s="900"/>
      <c r="AC512" s="900"/>
      <c r="AD512" s="900"/>
      <c r="AE512" s="900"/>
      <c r="AF512" s="900"/>
      <c r="AG512" s="900"/>
      <c r="AH512" s="900"/>
      <c r="AI512" s="900"/>
      <c r="AJ512" s="900"/>
      <c r="AK512" s="900"/>
      <c r="AL512" s="900"/>
      <c r="AM512" s="900"/>
      <c r="AN512" s="900"/>
      <c r="AO512" s="900"/>
      <c r="AP512" s="900"/>
      <c r="AQ512" s="900"/>
      <c r="AR512" s="900"/>
      <c r="AS512" s="900"/>
      <c r="AT512" s="900"/>
      <c r="AU512" s="900"/>
      <c r="AV512" s="900"/>
      <c r="AW512" s="900"/>
      <c r="AX512" s="900"/>
      <c r="AY512" s="900"/>
      <c r="AZ512" s="900"/>
      <c r="BA512" s="923"/>
      <c r="BB512" s="923"/>
      <c r="BC512" s="923"/>
      <c r="BD512" s="923"/>
      <c r="BE512" s="923"/>
    </row>
    <row r="513" spans="1:57" ht="12.6" customHeight="1" x14ac:dyDescent="0.25">
      <c r="A513" s="592" t="s">
        <v>1422</v>
      </c>
      <c r="E513" s="601"/>
      <c r="F513" s="900">
        <f>SUM(F494-F505)</f>
        <v>0</v>
      </c>
      <c r="G513" s="900"/>
      <c r="H513" s="900"/>
      <c r="I513" s="900">
        <f>SUM(I494-I505)</f>
        <v>0</v>
      </c>
      <c r="J513" s="900"/>
      <c r="K513" s="900"/>
      <c r="L513" s="900"/>
      <c r="M513" s="900">
        <f>SUM(M494-M505)</f>
        <v>0</v>
      </c>
      <c r="N513" s="900"/>
      <c r="O513" s="900"/>
      <c r="P513" s="900"/>
      <c r="Q513" s="900">
        <f>SUM(Q494-Q505)</f>
        <v>0</v>
      </c>
      <c r="R513" s="900"/>
      <c r="S513" s="900"/>
      <c r="T513" s="900"/>
      <c r="U513" s="900">
        <f>SUM(U494-U505)</f>
        <v>0</v>
      </c>
      <c r="V513" s="900"/>
      <c r="W513" s="900"/>
      <c r="X513" s="900"/>
      <c r="Y513" s="900">
        <f>SUM(Y494-Y505)</f>
        <v>0</v>
      </c>
      <c r="Z513" s="900"/>
      <c r="AA513" s="900"/>
      <c r="AB513" s="900"/>
      <c r="AC513" s="900">
        <f>SUM(AC494-AC505)</f>
        <v>0</v>
      </c>
      <c r="AD513" s="900"/>
      <c r="AE513" s="900"/>
      <c r="AF513" s="900"/>
      <c r="AG513" s="900">
        <f>SUM(AG494-AG505)</f>
        <v>0</v>
      </c>
      <c r="AH513" s="900"/>
      <c r="AI513" s="900"/>
      <c r="AJ513" s="900"/>
      <c r="AK513" s="900">
        <f>SUM(AK494-AK505)</f>
        <v>0</v>
      </c>
      <c r="AL513" s="900"/>
      <c r="AM513" s="900"/>
      <c r="AN513" s="900"/>
      <c r="AO513" s="900">
        <f>SUM(AO494-AO505)</f>
        <v>0</v>
      </c>
      <c r="AP513" s="900"/>
      <c r="AQ513" s="900"/>
      <c r="AR513" s="900"/>
      <c r="AS513" s="900">
        <f>SUM(AS494-AS505)</f>
        <v>0</v>
      </c>
      <c r="AT513" s="900"/>
      <c r="AU513" s="900"/>
      <c r="AV513" s="900"/>
      <c r="AW513" s="906">
        <f>SUM(F513:AV515)</f>
        <v>0</v>
      </c>
      <c r="AX513" s="906"/>
      <c r="AY513" s="906"/>
      <c r="AZ513" s="906"/>
      <c r="BA513" s="923"/>
      <c r="BB513" s="923"/>
      <c r="BC513" s="923"/>
      <c r="BD513" s="923"/>
      <c r="BE513" s="923"/>
    </row>
    <row r="514" spans="1:57" ht="12.6" customHeight="1" x14ac:dyDescent="0.25">
      <c r="A514" s="592" t="s">
        <v>1466</v>
      </c>
      <c r="E514" s="601"/>
      <c r="F514" s="900"/>
      <c r="G514" s="900"/>
      <c r="H514" s="900"/>
      <c r="I514" s="900"/>
      <c r="J514" s="900"/>
      <c r="K514" s="900"/>
      <c r="L514" s="900"/>
      <c r="M514" s="900"/>
      <c r="N514" s="900"/>
      <c r="O514" s="900"/>
      <c r="P514" s="900"/>
      <c r="Q514" s="900"/>
      <c r="R514" s="900"/>
      <c r="S514" s="900"/>
      <c r="T514" s="900"/>
      <c r="U514" s="900"/>
      <c r="V514" s="900"/>
      <c r="W514" s="900"/>
      <c r="X514" s="900"/>
      <c r="Y514" s="900"/>
      <c r="Z514" s="900"/>
      <c r="AA514" s="900"/>
      <c r="AB514" s="900"/>
      <c r="AC514" s="900"/>
      <c r="AD514" s="900"/>
      <c r="AE514" s="900"/>
      <c r="AF514" s="900"/>
      <c r="AG514" s="900"/>
      <c r="AH514" s="900"/>
      <c r="AI514" s="900"/>
      <c r="AJ514" s="900"/>
      <c r="AK514" s="900"/>
      <c r="AL514" s="900"/>
      <c r="AM514" s="900"/>
      <c r="AN514" s="900"/>
      <c r="AO514" s="900"/>
      <c r="AP514" s="900"/>
      <c r="AQ514" s="900"/>
      <c r="AR514" s="900"/>
      <c r="AS514" s="900"/>
      <c r="AT514" s="900"/>
      <c r="AU514" s="900"/>
      <c r="AV514" s="900"/>
      <c r="AW514" s="906"/>
      <c r="AX514" s="906"/>
      <c r="AY514" s="906"/>
      <c r="AZ514" s="906"/>
      <c r="BA514" s="923"/>
      <c r="BB514" s="923"/>
      <c r="BC514" s="923"/>
      <c r="BD514" s="923"/>
      <c r="BE514" s="923"/>
    </row>
    <row r="515" spans="1:57" ht="12.6" customHeight="1" x14ac:dyDescent="0.25">
      <c r="A515" s="593" t="s">
        <v>1467</v>
      </c>
      <c r="B515" s="603"/>
      <c r="C515" s="603"/>
      <c r="D515" s="603"/>
      <c r="E515" s="604"/>
      <c r="F515" s="900"/>
      <c r="G515" s="900"/>
      <c r="H515" s="900"/>
      <c r="I515" s="900"/>
      <c r="J515" s="900"/>
      <c r="K515" s="900"/>
      <c r="L515" s="900"/>
      <c r="M515" s="900"/>
      <c r="N515" s="900"/>
      <c r="O515" s="900"/>
      <c r="P515" s="900"/>
      <c r="Q515" s="900"/>
      <c r="R515" s="900"/>
      <c r="S515" s="900"/>
      <c r="T515" s="900"/>
      <c r="U515" s="900"/>
      <c r="V515" s="900"/>
      <c r="W515" s="900"/>
      <c r="X515" s="900"/>
      <c r="Y515" s="900"/>
      <c r="Z515" s="900"/>
      <c r="AA515" s="900"/>
      <c r="AB515" s="900"/>
      <c r="AC515" s="900"/>
      <c r="AD515" s="900"/>
      <c r="AE515" s="900"/>
      <c r="AF515" s="900"/>
      <c r="AG515" s="900"/>
      <c r="AH515" s="900"/>
      <c r="AI515" s="900"/>
      <c r="AJ515" s="900"/>
      <c r="AK515" s="900"/>
      <c r="AL515" s="900"/>
      <c r="AM515" s="900"/>
      <c r="AN515" s="900"/>
      <c r="AO515" s="900"/>
      <c r="AP515" s="900"/>
      <c r="AQ515" s="900"/>
      <c r="AR515" s="900"/>
      <c r="AS515" s="900"/>
      <c r="AT515" s="900"/>
      <c r="AU515" s="900"/>
      <c r="AV515" s="900"/>
      <c r="AW515" s="906"/>
      <c r="AX515" s="906"/>
      <c r="AY515" s="906"/>
      <c r="AZ515" s="906"/>
      <c r="BA515" s="923"/>
      <c r="BB515" s="923"/>
      <c r="BC515" s="923"/>
      <c r="BD515" s="923"/>
      <c r="BE515" s="923"/>
    </row>
    <row r="516" spans="1:57" ht="12.6" customHeight="1" x14ac:dyDescent="0.25">
      <c r="A516" s="571" t="s">
        <v>4950</v>
      </c>
      <c r="E516" s="627"/>
      <c r="H516" s="704"/>
      <c r="I516" s="704"/>
      <c r="J516" s="704"/>
      <c r="K516" s="704"/>
      <c r="L516" s="704"/>
      <c r="M516" s="704"/>
      <c r="N516" s="704"/>
      <c r="O516" s="704"/>
      <c r="P516" s="704"/>
      <c r="Q516" s="704"/>
      <c r="R516" s="704"/>
      <c r="S516" s="704"/>
      <c r="T516" s="704"/>
      <c r="U516" s="704"/>
      <c r="V516" s="704"/>
      <c r="W516" s="704"/>
      <c r="X516" s="704"/>
      <c r="Y516" s="704"/>
      <c r="Z516" s="704"/>
      <c r="AA516" s="704"/>
      <c r="AB516" s="704"/>
      <c r="AC516" s="704"/>
      <c r="AD516" s="704"/>
      <c r="AE516" s="704"/>
      <c r="AF516" s="704"/>
      <c r="AG516" s="704"/>
      <c r="AH516" s="704"/>
      <c r="AI516" s="704"/>
      <c r="AJ516" s="704"/>
      <c r="AK516" s="704"/>
      <c r="AL516" s="704"/>
      <c r="AM516" s="704"/>
      <c r="AN516" s="704"/>
      <c r="AO516" s="704"/>
      <c r="AP516" s="704"/>
      <c r="AQ516" s="704"/>
      <c r="AR516" s="704"/>
      <c r="AS516" s="704"/>
      <c r="AT516" s="704"/>
      <c r="AU516" s="704"/>
      <c r="AV516" s="704"/>
      <c r="AW516" s="704"/>
      <c r="AX516" s="704"/>
      <c r="AY516" s="704"/>
      <c r="AZ516" s="704"/>
      <c r="BA516" s="704"/>
      <c r="BB516" s="704"/>
    </row>
    <row r="517" spans="1:57" ht="15" customHeight="1" x14ac:dyDescent="0.25">
      <c r="A517" s="862"/>
      <c r="B517" s="863"/>
      <c r="C517" s="863"/>
      <c r="D517" s="863"/>
      <c r="E517" s="863"/>
      <c r="F517" s="863"/>
      <c r="G517" s="863"/>
      <c r="H517" s="863"/>
      <c r="I517" s="863"/>
      <c r="J517" s="863"/>
      <c r="K517" s="863"/>
      <c r="L517" s="863"/>
      <c r="M517" s="863"/>
      <c r="N517" s="863"/>
      <c r="O517" s="863"/>
      <c r="P517" s="863"/>
      <c r="Q517" s="863"/>
      <c r="R517" s="863"/>
      <c r="S517" s="863"/>
      <c r="T517" s="863"/>
      <c r="U517" s="863"/>
      <c r="V517" s="863"/>
      <c r="W517" s="863"/>
      <c r="X517" s="863"/>
      <c r="Y517" s="863"/>
      <c r="Z517" s="863"/>
      <c r="AA517" s="863"/>
      <c r="AB517" s="863"/>
      <c r="AC517" s="863"/>
      <c r="AD517" s="863"/>
      <c r="AE517" s="863"/>
      <c r="AF517" s="863"/>
      <c r="AG517" s="863"/>
      <c r="AH517" s="863"/>
      <c r="AI517" s="863"/>
      <c r="AJ517" s="863"/>
      <c r="AK517" s="863"/>
      <c r="AL517" s="863"/>
      <c r="AM517" s="863"/>
      <c r="AN517" s="863"/>
      <c r="AO517" s="863"/>
      <c r="AP517" s="863"/>
      <c r="AQ517" s="863"/>
      <c r="AR517" s="863"/>
      <c r="AS517" s="863"/>
      <c r="AT517" s="863"/>
      <c r="AU517" s="863"/>
      <c r="AV517" s="863"/>
      <c r="AW517" s="863"/>
      <c r="AX517" s="864"/>
      <c r="AY517" s="613"/>
      <c r="AZ517" s="613"/>
      <c r="BA517" s="613"/>
      <c r="BB517" s="613"/>
    </row>
    <row r="518" spans="1:57" ht="15" customHeight="1" x14ac:dyDescent="0.25">
      <c r="A518" s="865"/>
      <c r="B518" s="866"/>
      <c r="C518" s="866"/>
      <c r="D518" s="866"/>
      <c r="E518" s="866"/>
      <c r="F518" s="866"/>
      <c r="G518" s="866"/>
      <c r="H518" s="866"/>
      <c r="I518" s="866"/>
      <c r="J518" s="866"/>
      <c r="K518" s="866"/>
      <c r="L518" s="866"/>
      <c r="M518" s="866"/>
      <c r="N518" s="866"/>
      <c r="O518" s="866"/>
      <c r="P518" s="866"/>
      <c r="Q518" s="866"/>
      <c r="R518" s="866"/>
      <c r="S518" s="866"/>
      <c r="T518" s="866"/>
      <c r="U518" s="866"/>
      <c r="V518" s="866"/>
      <c r="W518" s="866"/>
      <c r="X518" s="866"/>
      <c r="Y518" s="866"/>
      <c r="Z518" s="866"/>
      <c r="AA518" s="866"/>
      <c r="AB518" s="866"/>
      <c r="AC518" s="866"/>
      <c r="AD518" s="866"/>
      <c r="AE518" s="866"/>
      <c r="AF518" s="866"/>
      <c r="AG518" s="866"/>
      <c r="AH518" s="866"/>
      <c r="AI518" s="866"/>
      <c r="AJ518" s="866"/>
      <c r="AK518" s="866"/>
      <c r="AL518" s="866"/>
      <c r="AM518" s="866"/>
      <c r="AN518" s="866"/>
      <c r="AO518" s="866"/>
      <c r="AP518" s="866"/>
      <c r="AQ518" s="866"/>
      <c r="AR518" s="866"/>
      <c r="AS518" s="866"/>
      <c r="AT518" s="866"/>
      <c r="AU518" s="866"/>
      <c r="AV518" s="866"/>
      <c r="AW518" s="866"/>
      <c r="AX518" s="867"/>
      <c r="AY518" s="613"/>
      <c r="AZ518" s="613"/>
      <c r="BA518" s="613"/>
      <c r="BB518" s="613"/>
    </row>
    <row r="519" spans="1:57" ht="12.6" customHeight="1" x14ac:dyDescent="0.25">
      <c r="A519" s="571" t="s">
        <v>5212</v>
      </c>
    </row>
    <row r="520" spans="1:57" ht="12.6" customHeight="1" x14ac:dyDescent="0.25">
      <c r="A520" s="837" t="s">
        <v>1493</v>
      </c>
      <c r="B520" s="838"/>
      <c r="C520" s="838"/>
      <c r="D520" s="838"/>
      <c r="E520" s="838"/>
      <c r="F520" s="838"/>
      <c r="G520" s="838"/>
      <c r="H520" s="838"/>
      <c r="I520" s="838"/>
      <c r="J520" s="838"/>
      <c r="K520" s="838"/>
      <c r="L520" s="838"/>
      <c r="M520" s="838"/>
      <c r="N520" s="838"/>
      <c r="O520" s="838"/>
      <c r="P520" s="838"/>
      <c r="Q520" s="838"/>
      <c r="R520" s="838"/>
      <c r="S520" s="838"/>
      <c r="T520" s="838"/>
      <c r="U520" s="838"/>
      <c r="V520" s="838"/>
      <c r="W520" s="838"/>
      <c r="X520" s="838"/>
      <c r="Y520" s="838"/>
      <c r="Z520" s="838"/>
      <c r="AA520" s="838"/>
      <c r="AB520" s="838"/>
      <c r="AC520" s="838"/>
      <c r="AD520" s="838"/>
      <c r="AE520" s="838"/>
      <c r="AF520" s="838"/>
      <c r="AG520" s="897"/>
      <c r="AH520" s="895" t="s">
        <v>1429</v>
      </c>
      <c r="AI520" s="895"/>
      <c r="AJ520" s="895"/>
      <c r="AK520" s="895"/>
      <c r="AL520" s="895"/>
      <c r="AM520" s="895"/>
      <c r="AN520" s="895"/>
      <c r="AO520" s="895"/>
      <c r="AP520" s="895"/>
      <c r="AQ520" s="895"/>
      <c r="AR520" s="895"/>
      <c r="AS520" s="895"/>
      <c r="AT520" s="895"/>
      <c r="AU520" s="895"/>
      <c r="AV520" s="895"/>
      <c r="AW520" s="895"/>
      <c r="AX520" s="895"/>
      <c r="AY520" s="895"/>
      <c r="AZ520" s="895"/>
      <c r="BA520" s="895"/>
      <c r="BB520" s="895"/>
    </row>
    <row r="521" spans="1:57" ht="12.6" customHeight="1" x14ac:dyDescent="0.25">
      <c r="A521" s="611"/>
      <c r="B521" s="603"/>
      <c r="C521" s="603"/>
      <c r="D521" s="603"/>
      <c r="E521" s="603"/>
      <c r="F521" s="603"/>
      <c r="G521" s="603"/>
      <c r="H521" s="603"/>
      <c r="I521" s="603"/>
      <c r="J521" s="603"/>
      <c r="K521" s="603"/>
      <c r="L521" s="603"/>
      <c r="M521" s="603"/>
      <c r="N521" s="603"/>
      <c r="O521" s="603"/>
      <c r="P521" s="603"/>
      <c r="Q521" s="603"/>
      <c r="R521" s="603"/>
      <c r="S521" s="603"/>
      <c r="T521" s="603"/>
      <c r="U521" s="603"/>
      <c r="V521" s="603"/>
      <c r="W521" s="603"/>
      <c r="X521" s="603"/>
      <c r="Y521" s="603"/>
      <c r="Z521" s="603"/>
      <c r="AA521" s="603"/>
      <c r="AB521" s="603"/>
      <c r="AC521" s="603"/>
      <c r="AD521" s="603"/>
      <c r="AE521" s="603"/>
      <c r="AF521" s="603"/>
      <c r="AG521" s="604"/>
      <c r="AH521" s="843" t="s">
        <v>1430</v>
      </c>
      <c r="AI521" s="843"/>
      <c r="AJ521" s="843"/>
      <c r="AK521" s="843"/>
      <c r="AL521" s="843"/>
      <c r="AM521" s="843"/>
      <c r="AN521" s="843"/>
      <c r="AO521" s="843"/>
      <c r="AP521" s="843"/>
      <c r="AQ521" s="843"/>
      <c r="AR521" s="843"/>
      <c r="AS521" s="843"/>
      <c r="AT521" s="843"/>
      <c r="AU521" s="843"/>
      <c r="AV521" s="843"/>
      <c r="AW521" s="843"/>
      <c r="AX521" s="843"/>
      <c r="AY521" s="843"/>
      <c r="AZ521" s="843"/>
      <c r="BA521" s="843"/>
      <c r="BB521" s="843"/>
    </row>
    <row r="522" spans="1:57" ht="12.6" customHeight="1" x14ac:dyDescent="0.25">
      <c r="A522" s="611" t="s">
        <v>1494</v>
      </c>
      <c r="B522" s="603"/>
      <c r="C522" s="603"/>
      <c r="D522" s="603"/>
      <c r="E522" s="603"/>
      <c r="F522" s="603"/>
      <c r="G522" s="603"/>
      <c r="H522" s="603"/>
      <c r="I522" s="603"/>
      <c r="J522" s="603"/>
      <c r="K522" s="603"/>
      <c r="L522" s="603"/>
      <c r="M522" s="603"/>
      <c r="N522" s="603"/>
      <c r="O522" s="603"/>
      <c r="P522" s="603"/>
      <c r="Q522" s="603"/>
      <c r="R522" s="603"/>
      <c r="S522" s="603"/>
      <c r="T522" s="603"/>
      <c r="U522" s="603"/>
      <c r="V522" s="603"/>
      <c r="W522" s="603"/>
      <c r="X522" s="603"/>
      <c r="Y522" s="603"/>
      <c r="Z522" s="603"/>
      <c r="AA522" s="603"/>
      <c r="AB522" s="603"/>
      <c r="AC522" s="603"/>
      <c r="AD522" s="603"/>
      <c r="AE522" s="603"/>
      <c r="AF522" s="603"/>
      <c r="AG522" s="604"/>
      <c r="AH522" s="905"/>
      <c r="AI522" s="905"/>
      <c r="AJ522" s="905"/>
      <c r="AK522" s="905"/>
      <c r="AL522" s="905"/>
      <c r="AM522" s="905"/>
      <c r="AN522" s="905"/>
      <c r="AO522" s="905"/>
      <c r="AP522" s="905"/>
      <c r="AQ522" s="905"/>
      <c r="AR522" s="905"/>
      <c r="AS522" s="905"/>
      <c r="AT522" s="905"/>
      <c r="AU522" s="905"/>
      <c r="AV522" s="905"/>
      <c r="AW522" s="905"/>
      <c r="AX522" s="905"/>
      <c r="AY522" s="905"/>
      <c r="AZ522" s="905"/>
      <c r="BA522" s="905"/>
      <c r="BB522" s="905"/>
    </row>
    <row r="523" spans="1:57" ht="28.5" customHeight="1" x14ac:dyDescent="0.25">
      <c r="A523" s="916" t="s">
        <v>4975</v>
      </c>
      <c r="B523" s="916"/>
      <c r="C523" s="916"/>
      <c r="D523" s="916"/>
      <c r="E523" s="916"/>
      <c r="F523" s="916"/>
      <c r="G523" s="916"/>
      <c r="H523" s="916"/>
      <c r="I523" s="916"/>
      <c r="J523" s="916"/>
      <c r="K523" s="916"/>
      <c r="L523" s="916"/>
      <c r="M523" s="916"/>
      <c r="N523" s="916"/>
      <c r="O523" s="916"/>
      <c r="P523" s="916"/>
      <c r="Q523" s="916"/>
      <c r="R523" s="916"/>
      <c r="S523" s="916"/>
      <c r="T523" s="916"/>
      <c r="U523" s="916"/>
      <c r="V523" s="916"/>
      <c r="W523" s="916"/>
      <c r="X523" s="916"/>
      <c r="Y523" s="916"/>
      <c r="Z523" s="916"/>
      <c r="AA523" s="916"/>
      <c r="AB523" s="916"/>
      <c r="AC523" s="916"/>
      <c r="AD523" s="916"/>
      <c r="AE523" s="916"/>
      <c r="AF523" s="916"/>
      <c r="AG523" s="916"/>
      <c r="AH523" s="905"/>
      <c r="AI523" s="905"/>
      <c r="AJ523" s="905"/>
      <c r="AK523" s="905"/>
      <c r="AL523" s="905"/>
      <c r="AM523" s="905"/>
      <c r="AN523" s="905"/>
      <c r="AO523" s="905"/>
      <c r="AP523" s="905"/>
      <c r="AQ523" s="905"/>
      <c r="AR523" s="905"/>
      <c r="AS523" s="905"/>
      <c r="AT523" s="905"/>
      <c r="AU523" s="905"/>
      <c r="AV523" s="905"/>
      <c r="AW523" s="905"/>
      <c r="AX523" s="905"/>
      <c r="AY523" s="905"/>
      <c r="AZ523" s="905"/>
      <c r="BA523" s="905"/>
      <c r="BB523" s="905"/>
    </row>
    <row r="524" spans="1:57" ht="12.6" customHeight="1" x14ac:dyDescent="0.25">
      <c r="A524" s="565" t="s">
        <v>4950</v>
      </c>
    </row>
    <row r="525" spans="1:57" ht="15" customHeight="1" x14ac:dyDescent="0.25">
      <c r="A525" s="862"/>
      <c r="B525" s="863"/>
      <c r="C525" s="863"/>
      <c r="D525" s="863"/>
      <c r="E525" s="863"/>
      <c r="F525" s="863"/>
      <c r="G525" s="863"/>
      <c r="H525" s="863"/>
      <c r="I525" s="863"/>
      <c r="J525" s="863"/>
      <c r="K525" s="863"/>
      <c r="L525" s="863"/>
      <c r="M525" s="863"/>
      <c r="N525" s="863"/>
      <c r="O525" s="863"/>
      <c r="P525" s="863"/>
      <c r="Q525" s="863"/>
      <c r="R525" s="863"/>
      <c r="S525" s="863"/>
      <c r="T525" s="863"/>
      <c r="U525" s="863"/>
      <c r="V525" s="863"/>
      <c r="W525" s="863"/>
      <c r="X525" s="863"/>
      <c r="Y525" s="863"/>
      <c r="Z525" s="863"/>
      <c r="AA525" s="863"/>
      <c r="AB525" s="863"/>
      <c r="AC525" s="863"/>
      <c r="AD525" s="863"/>
      <c r="AE525" s="863"/>
      <c r="AF525" s="863"/>
      <c r="AG525" s="863"/>
      <c r="AH525" s="863"/>
      <c r="AI525" s="863"/>
      <c r="AJ525" s="863"/>
      <c r="AK525" s="863"/>
      <c r="AL525" s="863"/>
      <c r="AM525" s="863"/>
      <c r="AN525" s="863"/>
      <c r="AO525" s="863"/>
      <c r="AP525" s="863"/>
      <c r="AQ525" s="863"/>
      <c r="AR525" s="863"/>
      <c r="AS525" s="863"/>
      <c r="AT525" s="863"/>
      <c r="AU525" s="863"/>
      <c r="AV525" s="863"/>
      <c r="AW525" s="863"/>
      <c r="AX525" s="864"/>
      <c r="AY525" s="613"/>
      <c r="AZ525" s="613"/>
      <c r="BA525" s="613"/>
      <c r="BB525" s="613"/>
    </row>
    <row r="526" spans="1:57" ht="15" customHeight="1" x14ac:dyDescent="0.25">
      <c r="A526" s="865"/>
      <c r="B526" s="866"/>
      <c r="C526" s="866"/>
      <c r="D526" s="866"/>
      <c r="E526" s="866"/>
      <c r="F526" s="866"/>
      <c r="G526" s="866"/>
      <c r="H526" s="866"/>
      <c r="I526" s="866"/>
      <c r="J526" s="866"/>
      <c r="K526" s="866"/>
      <c r="L526" s="866"/>
      <c r="M526" s="866"/>
      <c r="N526" s="866"/>
      <c r="O526" s="866"/>
      <c r="P526" s="866"/>
      <c r="Q526" s="866"/>
      <c r="R526" s="866"/>
      <c r="S526" s="866"/>
      <c r="T526" s="866"/>
      <c r="U526" s="866"/>
      <c r="V526" s="866"/>
      <c r="W526" s="866"/>
      <c r="X526" s="866"/>
      <c r="Y526" s="866"/>
      <c r="Z526" s="866"/>
      <c r="AA526" s="866"/>
      <c r="AB526" s="866"/>
      <c r="AC526" s="866"/>
      <c r="AD526" s="866"/>
      <c r="AE526" s="866"/>
      <c r="AF526" s="866"/>
      <c r="AG526" s="866"/>
      <c r="AH526" s="866"/>
      <c r="AI526" s="866"/>
      <c r="AJ526" s="866"/>
      <c r="AK526" s="866"/>
      <c r="AL526" s="866"/>
      <c r="AM526" s="866"/>
      <c r="AN526" s="866"/>
      <c r="AO526" s="866"/>
      <c r="AP526" s="866"/>
      <c r="AQ526" s="866"/>
      <c r="AR526" s="866"/>
      <c r="AS526" s="866"/>
      <c r="AT526" s="866"/>
      <c r="AU526" s="866"/>
      <c r="AV526" s="866"/>
      <c r="AW526" s="866"/>
      <c r="AX526" s="867"/>
      <c r="AY526" s="613"/>
      <c r="AZ526" s="613"/>
      <c r="BA526" s="613"/>
      <c r="BB526" s="613"/>
    </row>
    <row r="527" spans="1:57" ht="15" customHeight="1" x14ac:dyDescent="0.25">
      <c r="A527" s="577"/>
      <c r="B527" s="577"/>
      <c r="C527" s="577"/>
      <c r="D527" s="577"/>
      <c r="E527" s="577"/>
      <c r="F527" s="577"/>
      <c r="G527" s="577"/>
      <c r="H527" s="577"/>
      <c r="I527" s="577"/>
      <c r="J527" s="577"/>
      <c r="K527" s="577"/>
      <c r="L527" s="577"/>
      <c r="M527" s="577"/>
      <c r="N527" s="577"/>
      <c r="O527" s="577"/>
      <c r="P527" s="577"/>
      <c r="Q527" s="577"/>
      <c r="R527" s="577"/>
      <c r="S527" s="577"/>
      <c r="T527" s="577"/>
      <c r="U527" s="577"/>
      <c r="V527" s="577"/>
      <c r="W527" s="577"/>
      <c r="X527" s="577"/>
      <c r="Y527" s="577"/>
      <c r="Z527" s="577"/>
      <c r="AA527" s="577"/>
      <c r="AB527" s="577"/>
      <c r="AC527" s="577"/>
      <c r="AD527" s="577"/>
      <c r="AE527" s="577"/>
      <c r="AF527" s="577"/>
      <c r="AG527" s="577"/>
      <c r="AH527" s="577"/>
      <c r="AI527" s="577"/>
      <c r="AJ527" s="577"/>
      <c r="AK527" s="577"/>
      <c r="AL527" s="577"/>
      <c r="AM527" s="577"/>
      <c r="AN527" s="577"/>
      <c r="AO527" s="577"/>
      <c r="AP527" s="577"/>
      <c r="AQ527" s="577"/>
      <c r="AR527" s="577"/>
      <c r="AS527" s="577"/>
      <c r="AT527" s="577"/>
      <c r="AU527" s="577"/>
      <c r="AV527" s="577"/>
      <c r="AW527" s="577"/>
      <c r="AX527" s="577"/>
      <c r="AY527" s="613"/>
      <c r="AZ527" s="613"/>
      <c r="BA527" s="613"/>
      <c r="BB527" s="613"/>
    </row>
    <row r="528" spans="1:57" ht="7.5" customHeight="1" x14ac:dyDescent="0.25"/>
    <row r="529" spans="1:54" ht="12.6" customHeight="1" x14ac:dyDescent="0.25">
      <c r="A529" s="571" t="s">
        <v>5213</v>
      </c>
    </row>
    <row r="530" spans="1:54" ht="12.6" customHeight="1" x14ac:dyDescent="0.25">
      <c r="A530" s="895"/>
      <c r="B530" s="895"/>
      <c r="C530" s="895"/>
      <c r="D530" s="895"/>
      <c r="E530" s="895"/>
      <c r="F530" s="895"/>
      <c r="G530" s="895"/>
      <c r="H530" s="895"/>
      <c r="I530" s="895"/>
      <c r="J530" s="895"/>
      <c r="K530" s="844" t="s">
        <v>1261</v>
      </c>
      <c r="L530" s="844"/>
      <c r="M530" s="844"/>
      <c r="N530" s="844"/>
      <c r="O530" s="844"/>
      <c r="P530" s="844"/>
      <c r="Q530" s="844"/>
      <c r="R530" s="844"/>
      <c r="S530" s="844"/>
      <c r="T530" s="844"/>
      <c r="U530" s="844"/>
      <c r="V530" s="844"/>
      <c r="W530" s="844"/>
      <c r="X530" s="844"/>
      <c r="Y530" s="844"/>
      <c r="Z530" s="844"/>
      <c r="AA530" s="844"/>
      <c r="AB530" s="844"/>
      <c r="AC530" s="844"/>
      <c r="AD530" s="844"/>
      <c r="AE530" s="844"/>
      <c r="AF530" s="844"/>
      <c r="AG530" s="844"/>
      <c r="AH530" s="844"/>
      <c r="AI530" s="844"/>
      <c r="AJ530" s="844"/>
      <c r="AK530" s="844"/>
      <c r="AL530" s="844"/>
      <c r="AM530" s="844"/>
      <c r="AN530" s="844"/>
      <c r="AO530" s="844"/>
      <c r="AP530" s="844"/>
      <c r="AQ530" s="844"/>
      <c r="AR530" s="844"/>
      <c r="AS530" s="844"/>
      <c r="AT530" s="844"/>
      <c r="AU530" s="844"/>
      <c r="AV530" s="844"/>
      <c r="AW530" s="844"/>
      <c r="AX530" s="844"/>
      <c r="AY530" s="844"/>
      <c r="AZ530" s="844"/>
      <c r="BA530" s="844"/>
      <c r="BB530" s="844"/>
    </row>
    <row r="531" spans="1:54" ht="12.6" customHeight="1" x14ac:dyDescent="0.25">
      <c r="A531" s="845" t="s">
        <v>1495</v>
      </c>
      <c r="B531" s="845"/>
      <c r="C531" s="845"/>
      <c r="D531" s="845"/>
      <c r="E531" s="845"/>
      <c r="F531" s="845"/>
      <c r="G531" s="845"/>
      <c r="H531" s="845"/>
      <c r="I531" s="845"/>
      <c r="J531" s="845"/>
      <c r="K531" s="895"/>
      <c r="L531" s="895"/>
      <c r="M531" s="895"/>
      <c r="N531" s="895"/>
      <c r="O531" s="895"/>
      <c r="P531" s="895"/>
      <c r="Q531" s="895"/>
      <c r="R531" s="895"/>
      <c r="S531" s="895"/>
      <c r="T531" s="895"/>
      <c r="U531" s="895"/>
      <c r="V531" s="895"/>
      <c r="W531" s="895"/>
      <c r="X531" s="895" t="s">
        <v>1496</v>
      </c>
      <c r="Y531" s="895"/>
      <c r="Z531" s="895"/>
      <c r="AA531" s="895"/>
      <c r="AB531" s="895"/>
      <c r="AC531" s="895"/>
      <c r="AD531" s="895"/>
      <c r="AE531" s="895"/>
      <c r="AF531" s="895"/>
      <c r="AG531" s="895"/>
      <c r="AH531" s="895"/>
      <c r="AI531" s="895"/>
      <c r="AJ531" s="895"/>
      <c r="AK531" s="895"/>
      <c r="AL531" s="895"/>
      <c r="AM531" s="895"/>
      <c r="AN531" s="895"/>
      <c r="AO531" s="895"/>
      <c r="AP531" s="895"/>
      <c r="AQ531" s="895"/>
      <c r="AR531" s="895"/>
      <c r="AS531" s="895"/>
      <c r="AT531" s="895"/>
      <c r="AU531" s="895"/>
      <c r="AV531" s="895"/>
      <c r="AW531" s="895"/>
      <c r="AX531" s="895"/>
      <c r="AY531" s="895"/>
      <c r="AZ531" s="895"/>
      <c r="BA531" s="895"/>
      <c r="BB531" s="895"/>
    </row>
    <row r="532" spans="1:54" ht="12.6" customHeight="1" x14ac:dyDescent="0.25">
      <c r="A532" s="845" t="s">
        <v>1497</v>
      </c>
      <c r="B532" s="845"/>
      <c r="C532" s="845"/>
      <c r="D532" s="845"/>
      <c r="E532" s="845"/>
      <c r="F532" s="845"/>
      <c r="G532" s="845"/>
      <c r="H532" s="845"/>
      <c r="I532" s="845"/>
      <c r="J532" s="845"/>
      <c r="K532" s="845" t="s">
        <v>1498</v>
      </c>
      <c r="L532" s="845"/>
      <c r="M532" s="845"/>
      <c r="N532" s="845"/>
      <c r="O532" s="845"/>
      <c r="P532" s="845" t="s">
        <v>1498</v>
      </c>
      <c r="Q532" s="845"/>
      <c r="R532" s="845"/>
      <c r="S532" s="845"/>
      <c r="T532" s="845"/>
      <c r="U532" s="845"/>
      <c r="V532" s="845"/>
      <c r="W532" s="845"/>
      <c r="X532" s="845" t="s">
        <v>1499</v>
      </c>
      <c r="Y532" s="845"/>
      <c r="Z532" s="845"/>
      <c r="AA532" s="845"/>
      <c r="AB532" s="845"/>
      <c r="AC532" s="845"/>
      <c r="AD532" s="845"/>
      <c r="AE532" s="845"/>
      <c r="AF532" s="845"/>
      <c r="AG532" s="845" t="s">
        <v>1500</v>
      </c>
      <c r="AH532" s="845"/>
      <c r="AI532" s="845"/>
      <c r="AJ532" s="845"/>
      <c r="AK532" s="845"/>
      <c r="AL532" s="845"/>
      <c r="AM532" s="845"/>
      <c r="AN532" s="845"/>
      <c r="AO532" s="845"/>
      <c r="AP532" s="845" t="s">
        <v>1501</v>
      </c>
      <c r="AQ532" s="845"/>
      <c r="AR532" s="845"/>
      <c r="AS532" s="845"/>
      <c r="AT532" s="845"/>
      <c r="AU532" s="845"/>
      <c r="AV532" s="845"/>
      <c r="AW532" s="845"/>
      <c r="AX532" s="845"/>
      <c r="AY532" s="845"/>
      <c r="AZ532" s="845"/>
      <c r="BA532" s="845"/>
      <c r="BB532" s="845"/>
    </row>
    <row r="533" spans="1:54" ht="12.6" customHeight="1" x14ac:dyDescent="0.25">
      <c r="A533" s="845" t="s">
        <v>1502</v>
      </c>
      <c r="B533" s="845"/>
      <c r="C533" s="845"/>
      <c r="D533" s="845"/>
      <c r="E533" s="845"/>
      <c r="F533" s="845"/>
      <c r="G533" s="845"/>
      <c r="H533" s="845"/>
      <c r="I533" s="845"/>
      <c r="J533" s="845"/>
      <c r="K533" s="845" t="s">
        <v>1503</v>
      </c>
      <c r="L533" s="845"/>
      <c r="M533" s="845"/>
      <c r="N533" s="845"/>
      <c r="O533" s="845"/>
      <c r="P533" s="845" t="s">
        <v>1504</v>
      </c>
      <c r="Q533" s="845"/>
      <c r="R533" s="845"/>
      <c r="S533" s="845"/>
      <c r="T533" s="845"/>
      <c r="U533" s="845"/>
      <c r="V533" s="845"/>
      <c r="W533" s="845"/>
      <c r="X533" s="845" t="s">
        <v>1505</v>
      </c>
      <c r="Y533" s="845"/>
      <c r="Z533" s="845"/>
      <c r="AA533" s="845"/>
      <c r="AB533" s="845"/>
      <c r="AC533" s="845"/>
      <c r="AD533" s="845"/>
      <c r="AE533" s="845"/>
      <c r="AF533" s="845"/>
      <c r="AG533" s="845" t="s">
        <v>1506</v>
      </c>
      <c r="AH533" s="845"/>
      <c r="AI533" s="845"/>
      <c r="AJ533" s="845"/>
      <c r="AK533" s="845"/>
      <c r="AL533" s="845"/>
      <c r="AM533" s="845"/>
      <c r="AN533" s="845"/>
      <c r="AO533" s="845"/>
      <c r="AP533" s="845" t="s">
        <v>1507</v>
      </c>
      <c r="AQ533" s="845"/>
      <c r="AR533" s="845"/>
      <c r="AS533" s="845"/>
      <c r="AT533" s="845"/>
      <c r="AU533" s="845"/>
      <c r="AV533" s="845"/>
      <c r="AW533" s="845"/>
      <c r="AX533" s="845"/>
      <c r="AY533" s="845"/>
      <c r="AZ533" s="845"/>
      <c r="BA533" s="845"/>
      <c r="BB533" s="845"/>
    </row>
    <row r="534" spans="1:54" ht="12.6" customHeight="1" x14ac:dyDescent="0.25">
      <c r="A534" s="845" t="s">
        <v>1508</v>
      </c>
      <c r="B534" s="845"/>
      <c r="C534" s="845"/>
      <c r="D534" s="845"/>
      <c r="E534" s="845"/>
      <c r="F534" s="845"/>
      <c r="G534" s="845"/>
      <c r="H534" s="845"/>
      <c r="I534" s="845"/>
      <c r="J534" s="845"/>
      <c r="K534" s="845" t="s">
        <v>1509</v>
      </c>
      <c r="L534" s="845"/>
      <c r="M534" s="845"/>
      <c r="N534" s="845"/>
      <c r="O534" s="845"/>
      <c r="P534" s="845" t="s">
        <v>1510</v>
      </c>
      <c r="Q534" s="845"/>
      <c r="R534" s="845"/>
      <c r="S534" s="845"/>
      <c r="T534" s="845"/>
      <c r="U534" s="845"/>
      <c r="V534" s="845"/>
      <c r="W534" s="845"/>
      <c r="X534" s="845" t="s">
        <v>1502</v>
      </c>
      <c r="Y534" s="845"/>
      <c r="Z534" s="845"/>
      <c r="AA534" s="845"/>
      <c r="AB534" s="845"/>
      <c r="AC534" s="845"/>
      <c r="AD534" s="845"/>
      <c r="AE534" s="845"/>
      <c r="AF534" s="845"/>
      <c r="AG534" s="845" t="s">
        <v>1502</v>
      </c>
      <c r="AH534" s="845"/>
      <c r="AI534" s="845"/>
      <c r="AJ534" s="845"/>
      <c r="AK534" s="845"/>
      <c r="AL534" s="845"/>
      <c r="AM534" s="845"/>
      <c r="AN534" s="845"/>
      <c r="AO534" s="845"/>
      <c r="AP534" s="845" t="s">
        <v>1511</v>
      </c>
      <c r="AQ534" s="845"/>
      <c r="AR534" s="845"/>
      <c r="AS534" s="845"/>
      <c r="AT534" s="845"/>
      <c r="AU534" s="845"/>
      <c r="AV534" s="845"/>
      <c r="AW534" s="845"/>
      <c r="AX534" s="845"/>
      <c r="AY534" s="845"/>
      <c r="AZ534" s="845"/>
      <c r="BA534" s="845"/>
      <c r="BB534" s="845"/>
    </row>
    <row r="535" spans="1:54" ht="12.6" customHeight="1" x14ac:dyDescent="0.25">
      <c r="A535" s="843"/>
      <c r="B535" s="843"/>
      <c r="C535" s="843"/>
      <c r="D535" s="843"/>
      <c r="E535" s="843"/>
      <c r="F535" s="843"/>
      <c r="G535" s="843"/>
      <c r="H535" s="843"/>
      <c r="I535" s="843"/>
      <c r="J535" s="843"/>
      <c r="K535" s="843"/>
      <c r="L535" s="843"/>
      <c r="M535" s="843"/>
      <c r="N535" s="843"/>
      <c r="O535" s="843"/>
      <c r="P535" s="843" t="s">
        <v>1509</v>
      </c>
      <c r="Q535" s="843"/>
      <c r="R535" s="843"/>
      <c r="S535" s="843"/>
      <c r="T535" s="843"/>
      <c r="U535" s="843"/>
      <c r="V535" s="843"/>
      <c r="W535" s="843"/>
      <c r="X535" s="843" t="s">
        <v>1508</v>
      </c>
      <c r="Y535" s="843"/>
      <c r="Z535" s="843"/>
      <c r="AA535" s="843"/>
      <c r="AB535" s="843"/>
      <c r="AC535" s="843"/>
      <c r="AD535" s="843"/>
      <c r="AE535" s="843"/>
      <c r="AF535" s="843"/>
      <c r="AG535" s="843" t="s">
        <v>1508</v>
      </c>
      <c r="AH535" s="843"/>
      <c r="AI535" s="843"/>
      <c r="AJ535" s="843"/>
      <c r="AK535" s="843"/>
      <c r="AL535" s="843"/>
      <c r="AM535" s="843"/>
      <c r="AN535" s="843"/>
      <c r="AO535" s="843"/>
      <c r="AP535" s="843"/>
      <c r="AQ535" s="843"/>
      <c r="AR535" s="843"/>
      <c r="AS535" s="843"/>
      <c r="AT535" s="843"/>
      <c r="AU535" s="843"/>
      <c r="AV535" s="843"/>
      <c r="AW535" s="843"/>
      <c r="AX535" s="843"/>
      <c r="AY535" s="843"/>
      <c r="AZ535" s="843"/>
      <c r="BA535" s="843"/>
      <c r="BB535" s="843"/>
    </row>
    <row r="536" spans="1:54" ht="12.6" customHeight="1" x14ac:dyDescent="0.25">
      <c r="A536" s="844" t="s">
        <v>1407</v>
      </c>
      <c r="B536" s="844"/>
      <c r="C536" s="844"/>
      <c r="D536" s="844"/>
      <c r="E536" s="844"/>
      <c r="F536" s="844"/>
      <c r="G536" s="844"/>
      <c r="H536" s="844"/>
      <c r="I536" s="844"/>
      <c r="J536" s="844"/>
      <c r="K536" s="844" t="s">
        <v>1408</v>
      </c>
      <c r="L536" s="844"/>
      <c r="M536" s="844"/>
      <c r="N536" s="844"/>
      <c r="O536" s="844"/>
      <c r="P536" s="844" t="s">
        <v>1409</v>
      </c>
      <c r="Q536" s="844"/>
      <c r="R536" s="844"/>
      <c r="S536" s="844"/>
      <c r="T536" s="844"/>
      <c r="U536" s="844"/>
      <c r="V536" s="844"/>
      <c r="W536" s="844"/>
      <c r="X536" s="844" t="s">
        <v>1410</v>
      </c>
      <c r="Y536" s="844"/>
      <c r="Z536" s="844"/>
      <c r="AA536" s="844"/>
      <c r="AB536" s="844"/>
      <c r="AC536" s="844"/>
      <c r="AD536" s="844"/>
      <c r="AE536" s="844"/>
      <c r="AF536" s="844"/>
      <c r="AG536" s="844" t="s">
        <v>1411</v>
      </c>
      <c r="AH536" s="844"/>
      <c r="AI536" s="844"/>
      <c r="AJ536" s="844"/>
      <c r="AK536" s="844"/>
      <c r="AL536" s="844"/>
      <c r="AM536" s="844"/>
      <c r="AN536" s="844"/>
      <c r="AO536" s="844"/>
      <c r="AP536" s="844" t="s">
        <v>1412</v>
      </c>
      <c r="AQ536" s="844"/>
      <c r="AR536" s="844"/>
      <c r="AS536" s="844"/>
      <c r="AT536" s="844"/>
      <c r="AU536" s="844"/>
      <c r="AV536" s="844"/>
      <c r="AW536" s="844"/>
      <c r="AX536" s="844"/>
      <c r="AY536" s="844"/>
      <c r="AZ536" s="844"/>
      <c r="BA536" s="844"/>
      <c r="BB536" s="844"/>
    </row>
    <row r="537" spans="1:54" ht="12.6" customHeight="1" x14ac:dyDescent="0.25">
      <c r="A537" s="565" t="s">
        <v>1512</v>
      </c>
      <c r="AP537" s="847">
        <f>SUVAHAVUJ!$N$24+SUVAHAVUJ!I25</f>
        <v>0</v>
      </c>
      <c r="AQ537" s="847"/>
      <c r="AR537" s="847"/>
      <c r="AS537" s="847"/>
      <c r="AT537" s="847"/>
      <c r="AU537" s="847"/>
      <c r="AV537" s="847"/>
      <c r="AW537" s="847"/>
      <c r="AX537" s="847"/>
      <c r="AY537" s="847"/>
      <c r="AZ537" s="847"/>
      <c r="BA537" s="847"/>
      <c r="BB537" s="847"/>
    </row>
    <row r="538" spans="1:54" ht="12.6" customHeight="1" x14ac:dyDescent="0.25">
      <c r="A538" s="929"/>
      <c r="B538" s="929"/>
      <c r="C538" s="929"/>
      <c r="D538" s="929"/>
      <c r="E538" s="929"/>
      <c r="F538" s="929"/>
      <c r="G538" s="929"/>
      <c r="H538" s="929"/>
      <c r="I538" s="929"/>
      <c r="J538" s="929"/>
      <c r="K538" s="905"/>
      <c r="L538" s="905"/>
      <c r="M538" s="905"/>
      <c r="N538" s="905"/>
      <c r="O538" s="905"/>
      <c r="P538" s="905"/>
      <c r="Q538" s="905"/>
      <c r="R538" s="905"/>
      <c r="S538" s="905"/>
      <c r="T538" s="905"/>
      <c r="U538" s="905"/>
      <c r="V538" s="905"/>
      <c r="W538" s="905"/>
      <c r="X538" s="905"/>
      <c r="Y538" s="905"/>
      <c r="Z538" s="905"/>
      <c r="AA538" s="905"/>
      <c r="AB538" s="905"/>
      <c r="AC538" s="905"/>
      <c r="AD538" s="905"/>
      <c r="AE538" s="905"/>
      <c r="AF538" s="905"/>
      <c r="AG538" s="905"/>
      <c r="AH538" s="905"/>
      <c r="AI538" s="905"/>
      <c r="AJ538" s="905"/>
      <c r="AK538" s="905"/>
      <c r="AL538" s="905"/>
      <c r="AM538" s="905"/>
      <c r="AN538" s="905"/>
      <c r="AO538" s="905"/>
      <c r="AP538" s="905"/>
      <c r="AQ538" s="905"/>
      <c r="AR538" s="905"/>
      <c r="AS538" s="905"/>
      <c r="AT538" s="905"/>
      <c r="AU538" s="905"/>
      <c r="AV538" s="905"/>
      <c r="AW538" s="905"/>
      <c r="AX538" s="905"/>
      <c r="AY538" s="905"/>
      <c r="AZ538" s="905"/>
      <c r="BA538" s="905"/>
      <c r="BB538" s="905"/>
    </row>
    <row r="539" spans="1:54" ht="12.6" customHeight="1" x14ac:dyDescent="0.25">
      <c r="A539" s="929"/>
      <c r="B539" s="929"/>
      <c r="C539" s="929"/>
      <c r="D539" s="929"/>
      <c r="E539" s="929"/>
      <c r="F539" s="929"/>
      <c r="G539" s="929"/>
      <c r="H539" s="929"/>
      <c r="I539" s="929"/>
      <c r="J539" s="929"/>
      <c r="K539" s="905"/>
      <c r="L539" s="905"/>
      <c r="M539" s="905"/>
      <c r="N539" s="905"/>
      <c r="O539" s="905"/>
      <c r="P539" s="905"/>
      <c r="Q539" s="905"/>
      <c r="R539" s="905"/>
      <c r="S539" s="905"/>
      <c r="T539" s="905"/>
      <c r="U539" s="905"/>
      <c r="V539" s="905"/>
      <c r="W539" s="905"/>
      <c r="X539" s="905"/>
      <c r="Y539" s="905"/>
      <c r="Z539" s="905"/>
      <c r="AA539" s="905"/>
      <c r="AB539" s="905"/>
      <c r="AC539" s="905"/>
      <c r="AD539" s="905"/>
      <c r="AE539" s="905"/>
      <c r="AF539" s="905"/>
      <c r="AG539" s="905"/>
      <c r="AH539" s="905"/>
      <c r="AI539" s="905"/>
      <c r="AJ539" s="905"/>
      <c r="AK539" s="905"/>
      <c r="AL539" s="905"/>
      <c r="AM539" s="905"/>
      <c r="AN539" s="905"/>
      <c r="AO539" s="905"/>
      <c r="AP539" s="905"/>
      <c r="AQ539" s="905"/>
      <c r="AR539" s="905"/>
      <c r="AS539" s="905"/>
      <c r="AT539" s="905"/>
      <c r="AU539" s="905"/>
      <c r="AV539" s="905"/>
      <c r="AW539" s="905"/>
      <c r="AX539" s="905"/>
      <c r="AY539" s="905"/>
      <c r="AZ539" s="905"/>
      <c r="BA539" s="905"/>
      <c r="BB539" s="905"/>
    </row>
    <row r="540" spans="1:54" ht="12.6" customHeight="1" x14ac:dyDescent="0.25">
      <c r="A540" s="929"/>
      <c r="B540" s="929"/>
      <c r="C540" s="929"/>
      <c r="D540" s="929"/>
      <c r="E540" s="929"/>
      <c r="F540" s="929"/>
      <c r="G540" s="929"/>
      <c r="H540" s="929"/>
      <c r="I540" s="929"/>
      <c r="J540" s="929"/>
      <c r="K540" s="905"/>
      <c r="L540" s="905"/>
      <c r="M540" s="905"/>
      <c r="N540" s="905"/>
      <c r="O540" s="905"/>
      <c r="P540" s="905"/>
      <c r="Q540" s="905"/>
      <c r="R540" s="905"/>
      <c r="S540" s="905"/>
      <c r="T540" s="905"/>
      <c r="U540" s="905"/>
      <c r="V540" s="905"/>
      <c r="W540" s="905"/>
      <c r="X540" s="905"/>
      <c r="Y540" s="905"/>
      <c r="Z540" s="905"/>
      <c r="AA540" s="905"/>
      <c r="AB540" s="905"/>
      <c r="AC540" s="905"/>
      <c r="AD540" s="905"/>
      <c r="AE540" s="905"/>
      <c r="AF540" s="905"/>
      <c r="AG540" s="905"/>
      <c r="AH540" s="905"/>
      <c r="AI540" s="905"/>
      <c r="AJ540" s="905"/>
      <c r="AK540" s="905"/>
      <c r="AL540" s="905"/>
      <c r="AM540" s="905"/>
      <c r="AN540" s="905"/>
      <c r="AO540" s="905"/>
      <c r="AP540" s="905"/>
      <c r="AQ540" s="905"/>
      <c r="AR540" s="905"/>
      <c r="AS540" s="905"/>
      <c r="AT540" s="905"/>
      <c r="AU540" s="905"/>
      <c r="AV540" s="905"/>
      <c r="AW540" s="905"/>
      <c r="AX540" s="905"/>
      <c r="AY540" s="905"/>
      <c r="AZ540" s="905"/>
      <c r="BA540" s="905"/>
      <c r="BB540" s="905"/>
    </row>
    <row r="541" spans="1:54" ht="12.6" customHeight="1" x14ac:dyDescent="0.25">
      <c r="A541" s="597" t="s">
        <v>1513</v>
      </c>
      <c r="B541" s="598"/>
      <c r="C541" s="598"/>
      <c r="D541" s="598"/>
      <c r="E541" s="598"/>
      <c r="F541" s="598"/>
      <c r="G541" s="598"/>
      <c r="H541" s="598"/>
      <c r="I541" s="598"/>
      <c r="J541" s="598"/>
      <c r="K541" s="628"/>
      <c r="L541" s="628"/>
      <c r="M541" s="628"/>
      <c r="N541" s="628"/>
      <c r="O541" s="628"/>
      <c r="P541" s="628"/>
      <c r="Q541" s="628"/>
      <c r="R541" s="628"/>
      <c r="S541" s="628"/>
      <c r="T541" s="628"/>
      <c r="U541" s="628"/>
      <c r="V541" s="628"/>
      <c r="W541" s="628"/>
      <c r="X541" s="628"/>
      <c r="Y541" s="628"/>
      <c r="Z541" s="628"/>
      <c r="AA541" s="628"/>
      <c r="AB541" s="628"/>
      <c r="AC541" s="628"/>
      <c r="AD541" s="628"/>
      <c r="AE541" s="628"/>
      <c r="AF541" s="628"/>
      <c r="AG541" s="628"/>
      <c r="AH541" s="628"/>
      <c r="AI541" s="628"/>
      <c r="AJ541" s="628"/>
      <c r="AK541" s="628"/>
      <c r="AL541" s="628"/>
      <c r="AM541" s="628"/>
      <c r="AN541" s="628"/>
      <c r="AO541" s="629"/>
      <c r="AP541" s="812">
        <f>SUM(AP552-AP537-AP545-AP549)</f>
        <v>0</v>
      </c>
      <c r="AQ541" s="812"/>
      <c r="AR541" s="812"/>
      <c r="AS541" s="812"/>
      <c r="AT541" s="812"/>
      <c r="AU541" s="812"/>
      <c r="AV541" s="812"/>
      <c r="AW541" s="812"/>
      <c r="AX541" s="812"/>
      <c r="AY541" s="812"/>
      <c r="AZ541" s="812"/>
      <c r="BA541" s="812"/>
      <c r="BB541" s="812"/>
    </row>
    <row r="542" spans="1:54" ht="12.6" customHeight="1" x14ac:dyDescent="0.25">
      <c r="A542" s="929"/>
      <c r="B542" s="929"/>
      <c r="C542" s="929"/>
      <c r="D542" s="929"/>
      <c r="E542" s="929"/>
      <c r="F542" s="929"/>
      <c r="G542" s="929"/>
      <c r="H542" s="929"/>
      <c r="I542" s="929"/>
      <c r="J542" s="929"/>
      <c r="K542" s="905"/>
      <c r="L542" s="905"/>
      <c r="M542" s="905"/>
      <c r="N542" s="905"/>
      <c r="O542" s="905"/>
      <c r="P542" s="905"/>
      <c r="Q542" s="905"/>
      <c r="R542" s="905"/>
      <c r="S542" s="905"/>
      <c r="T542" s="905"/>
      <c r="U542" s="905"/>
      <c r="V542" s="905"/>
      <c r="W542" s="905"/>
      <c r="X542" s="905"/>
      <c r="Y542" s="905"/>
      <c r="Z542" s="905"/>
      <c r="AA542" s="905"/>
      <c r="AB542" s="905"/>
      <c r="AC542" s="905"/>
      <c r="AD542" s="905"/>
      <c r="AE542" s="905"/>
      <c r="AF542" s="905"/>
      <c r="AG542" s="905"/>
      <c r="AH542" s="905"/>
      <c r="AI542" s="905"/>
      <c r="AJ542" s="905"/>
      <c r="AK542" s="905"/>
      <c r="AL542" s="905"/>
      <c r="AM542" s="905"/>
      <c r="AN542" s="905"/>
      <c r="AO542" s="905"/>
      <c r="AP542" s="905"/>
      <c r="AQ542" s="905"/>
      <c r="AR542" s="905"/>
      <c r="AS542" s="905"/>
      <c r="AT542" s="905"/>
      <c r="AU542" s="905"/>
      <c r="AV542" s="905"/>
      <c r="AW542" s="905"/>
      <c r="AX542" s="905"/>
      <c r="AY542" s="905"/>
      <c r="AZ542" s="905"/>
      <c r="BA542" s="905"/>
      <c r="BB542" s="905"/>
    </row>
    <row r="543" spans="1:54" ht="12.6" customHeight="1" x14ac:dyDescent="0.25">
      <c r="A543" s="929"/>
      <c r="B543" s="929"/>
      <c r="C543" s="929"/>
      <c r="D543" s="929"/>
      <c r="E543" s="929"/>
      <c r="F543" s="929"/>
      <c r="G543" s="929"/>
      <c r="H543" s="929"/>
      <c r="I543" s="929"/>
      <c r="J543" s="929"/>
      <c r="K543" s="905"/>
      <c r="L543" s="905"/>
      <c r="M543" s="905"/>
      <c r="N543" s="905"/>
      <c r="O543" s="905"/>
      <c r="P543" s="905"/>
      <c r="Q543" s="905"/>
      <c r="R543" s="905"/>
      <c r="S543" s="905"/>
      <c r="T543" s="905"/>
      <c r="U543" s="905"/>
      <c r="V543" s="905"/>
      <c r="W543" s="905"/>
      <c r="X543" s="905"/>
      <c r="Y543" s="905"/>
      <c r="Z543" s="905"/>
      <c r="AA543" s="905"/>
      <c r="AB543" s="905"/>
      <c r="AC543" s="905"/>
      <c r="AD543" s="905"/>
      <c r="AE543" s="905"/>
      <c r="AF543" s="905"/>
      <c r="AG543" s="905"/>
      <c r="AH543" s="905"/>
      <c r="AI543" s="905"/>
      <c r="AJ543" s="905"/>
      <c r="AK543" s="905"/>
      <c r="AL543" s="905"/>
      <c r="AM543" s="905"/>
      <c r="AN543" s="905"/>
      <c r="AO543" s="905"/>
      <c r="AP543" s="905"/>
      <c r="AQ543" s="905"/>
      <c r="AR543" s="905"/>
      <c r="AS543" s="905"/>
      <c r="AT543" s="905"/>
      <c r="AU543" s="905"/>
      <c r="AV543" s="905"/>
      <c r="AW543" s="905"/>
      <c r="AX543" s="905"/>
      <c r="AY543" s="905"/>
      <c r="AZ543" s="905"/>
      <c r="BA543" s="905"/>
      <c r="BB543" s="905"/>
    </row>
    <row r="544" spans="1:54" ht="12.6" customHeight="1" x14ac:dyDescent="0.25">
      <c r="A544" s="929"/>
      <c r="B544" s="929"/>
      <c r="C544" s="929"/>
      <c r="D544" s="929"/>
      <c r="E544" s="929"/>
      <c r="F544" s="929"/>
      <c r="G544" s="929"/>
      <c r="H544" s="929"/>
      <c r="I544" s="929"/>
      <c r="J544" s="929"/>
      <c r="K544" s="905"/>
      <c r="L544" s="905"/>
      <c r="M544" s="905"/>
      <c r="N544" s="905"/>
      <c r="O544" s="905"/>
      <c r="P544" s="905"/>
      <c r="Q544" s="905"/>
      <c r="R544" s="905"/>
      <c r="S544" s="905"/>
      <c r="T544" s="905"/>
      <c r="U544" s="905"/>
      <c r="V544" s="905"/>
      <c r="W544" s="905"/>
      <c r="X544" s="905"/>
      <c r="Y544" s="905"/>
      <c r="Z544" s="905"/>
      <c r="AA544" s="905"/>
      <c r="AB544" s="905"/>
      <c r="AC544" s="905"/>
      <c r="AD544" s="905"/>
      <c r="AE544" s="905"/>
      <c r="AF544" s="905"/>
      <c r="AG544" s="905"/>
      <c r="AH544" s="905"/>
      <c r="AI544" s="905"/>
      <c r="AJ544" s="905"/>
      <c r="AK544" s="905"/>
      <c r="AL544" s="905"/>
      <c r="AM544" s="905"/>
      <c r="AN544" s="905"/>
      <c r="AO544" s="905"/>
      <c r="AP544" s="905"/>
      <c r="AQ544" s="905"/>
      <c r="AR544" s="905"/>
      <c r="AS544" s="905"/>
      <c r="AT544" s="905"/>
      <c r="AU544" s="905"/>
      <c r="AV544" s="905"/>
      <c r="AW544" s="905"/>
      <c r="AX544" s="905"/>
      <c r="AY544" s="905"/>
      <c r="AZ544" s="905"/>
      <c r="BA544" s="905"/>
      <c r="BB544" s="905"/>
    </row>
    <row r="545" spans="1:54" ht="12.6" customHeight="1" x14ac:dyDescent="0.25">
      <c r="A545" s="597" t="s">
        <v>1488</v>
      </c>
      <c r="B545" s="598"/>
      <c r="C545" s="598"/>
      <c r="D545" s="598"/>
      <c r="E545" s="598"/>
      <c r="F545" s="598"/>
      <c r="G545" s="598"/>
      <c r="H545" s="598"/>
      <c r="I545" s="598"/>
      <c r="J545" s="598"/>
      <c r="K545" s="628"/>
      <c r="L545" s="628"/>
      <c r="M545" s="628"/>
      <c r="N545" s="628"/>
      <c r="O545" s="628"/>
      <c r="P545" s="628"/>
      <c r="Q545" s="628"/>
      <c r="R545" s="628"/>
      <c r="S545" s="628"/>
      <c r="T545" s="628"/>
      <c r="U545" s="628"/>
      <c r="V545" s="628"/>
      <c r="W545" s="628"/>
      <c r="X545" s="628"/>
      <c r="Y545" s="628"/>
      <c r="Z545" s="628"/>
      <c r="AA545" s="628"/>
      <c r="AB545" s="628"/>
      <c r="AC545" s="628"/>
      <c r="AD545" s="628"/>
      <c r="AE545" s="628"/>
      <c r="AF545" s="628"/>
      <c r="AG545" s="628"/>
      <c r="AH545" s="628"/>
      <c r="AI545" s="628"/>
      <c r="AJ545" s="628"/>
      <c r="AK545" s="628"/>
      <c r="AL545" s="628"/>
      <c r="AM545" s="628"/>
      <c r="AN545" s="628"/>
      <c r="AO545" s="629"/>
      <c r="AP545" s="812">
        <f>SUM(SUVAHAVUJ!N26+SUVAHAVUJ!N30)</f>
        <v>0</v>
      </c>
      <c r="AQ545" s="812"/>
      <c r="AR545" s="812"/>
      <c r="AS545" s="812"/>
      <c r="AT545" s="812"/>
      <c r="AU545" s="812"/>
      <c r="AV545" s="812"/>
      <c r="AW545" s="812"/>
      <c r="AX545" s="812"/>
      <c r="AY545" s="812"/>
      <c r="AZ545" s="812"/>
      <c r="BA545" s="812"/>
      <c r="BB545" s="812"/>
    </row>
    <row r="546" spans="1:54" ht="12.6" customHeight="1" x14ac:dyDescent="0.25">
      <c r="A546" s="929"/>
      <c r="B546" s="929"/>
      <c r="C546" s="929"/>
      <c r="D546" s="929"/>
      <c r="E546" s="929"/>
      <c r="F546" s="929"/>
      <c r="G546" s="929"/>
      <c r="H546" s="929"/>
      <c r="I546" s="929"/>
      <c r="J546" s="929"/>
      <c r="K546" s="905"/>
      <c r="L546" s="905"/>
      <c r="M546" s="905"/>
      <c r="N546" s="905"/>
      <c r="O546" s="905"/>
      <c r="P546" s="905"/>
      <c r="Q546" s="905"/>
      <c r="R546" s="905"/>
      <c r="S546" s="905"/>
      <c r="T546" s="905"/>
      <c r="U546" s="905"/>
      <c r="V546" s="905"/>
      <c r="W546" s="905"/>
      <c r="X546" s="905"/>
      <c r="Y546" s="905"/>
      <c r="Z546" s="905"/>
      <c r="AA546" s="905"/>
      <c r="AB546" s="905"/>
      <c r="AC546" s="905"/>
      <c r="AD546" s="905"/>
      <c r="AE546" s="905"/>
      <c r="AF546" s="905"/>
      <c r="AG546" s="905"/>
      <c r="AH546" s="905"/>
      <c r="AI546" s="905"/>
      <c r="AJ546" s="905"/>
      <c r="AK546" s="905"/>
      <c r="AL546" s="905"/>
      <c r="AM546" s="905"/>
      <c r="AN546" s="905"/>
      <c r="AO546" s="905"/>
      <c r="AP546" s="905"/>
      <c r="AQ546" s="905"/>
      <c r="AR546" s="905"/>
      <c r="AS546" s="905"/>
      <c r="AT546" s="905"/>
      <c r="AU546" s="905"/>
      <c r="AV546" s="905"/>
      <c r="AW546" s="905"/>
      <c r="AX546" s="905"/>
      <c r="AY546" s="905"/>
      <c r="AZ546" s="905"/>
      <c r="BA546" s="905"/>
      <c r="BB546" s="905"/>
    </row>
    <row r="547" spans="1:54" ht="12.6" customHeight="1" x14ac:dyDescent="0.25">
      <c r="A547" s="929"/>
      <c r="B547" s="929"/>
      <c r="C547" s="929"/>
      <c r="D547" s="929"/>
      <c r="E547" s="929"/>
      <c r="F547" s="929"/>
      <c r="G547" s="929"/>
      <c r="H547" s="929"/>
      <c r="I547" s="929"/>
      <c r="J547" s="929"/>
      <c r="K547" s="905"/>
      <c r="L547" s="905"/>
      <c r="M547" s="905"/>
      <c r="N547" s="905"/>
      <c r="O547" s="905"/>
      <c r="P547" s="905"/>
      <c r="Q547" s="905"/>
      <c r="R547" s="905"/>
      <c r="S547" s="905"/>
      <c r="T547" s="905"/>
      <c r="U547" s="905"/>
      <c r="V547" s="905"/>
      <c r="W547" s="905"/>
      <c r="X547" s="905"/>
      <c r="Y547" s="905"/>
      <c r="Z547" s="905"/>
      <c r="AA547" s="905"/>
      <c r="AB547" s="905"/>
      <c r="AC547" s="905"/>
      <c r="AD547" s="905"/>
      <c r="AE547" s="905"/>
      <c r="AF547" s="905"/>
      <c r="AG547" s="905"/>
      <c r="AH547" s="905"/>
      <c r="AI547" s="905"/>
      <c r="AJ547" s="905"/>
      <c r="AK547" s="905"/>
      <c r="AL547" s="905"/>
      <c r="AM547" s="905"/>
      <c r="AN547" s="905"/>
      <c r="AO547" s="905"/>
      <c r="AP547" s="905"/>
      <c r="AQ547" s="905"/>
      <c r="AR547" s="905"/>
      <c r="AS547" s="905"/>
      <c r="AT547" s="905"/>
      <c r="AU547" s="905"/>
      <c r="AV547" s="905"/>
      <c r="AW547" s="905"/>
      <c r="AX547" s="905"/>
      <c r="AY547" s="905"/>
      <c r="AZ547" s="905"/>
      <c r="BA547" s="905"/>
      <c r="BB547" s="905"/>
    </row>
    <row r="548" spans="1:54" ht="12.6" customHeight="1" x14ac:dyDescent="0.25">
      <c r="A548" s="929"/>
      <c r="B548" s="929"/>
      <c r="C548" s="929"/>
      <c r="D548" s="929"/>
      <c r="E548" s="929"/>
      <c r="F548" s="929"/>
      <c r="G548" s="929"/>
      <c r="H548" s="929"/>
      <c r="I548" s="929"/>
      <c r="J548" s="929"/>
      <c r="K548" s="905"/>
      <c r="L548" s="905"/>
      <c r="M548" s="905"/>
      <c r="N548" s="905"/>
      <c r="O548" s="905"/>
      <c r="P548" s="905"/>
      <c r="Q548" s="905"/>
      <c r="R548" s="905"/>
      <c r="S548" s="905"/>
      <c r="T548" s="905"/>
      <c r="U548" s="905"/>
      <c r="V548" s="905"/>
      <c r="W548" s="905"/>
      <c r="X548" s="905"/>
      <c r="Y548" s="905"/>
      <c r="Z548" s="905"/>
      <c r="AA548" s="905"/>
      <c r="AB548" s="905"/>
      <c r="AC548" s="905"/>
      <c r="AD548" s="905"/>
      <c r="AE548" s="905"/>
      <c r="AF548" s="905"/>
      <c r="AG548" s="905"/>
      <c r="AH548" s="905"/>
      <c r="AI548" s="905"/>
      <c r="AJ548" s="905"/>
      <c r="AK548" s="905"/>
      <c r="AL548" s="905"/>
      <c r="AM548" s="905"/>
      <c r="AN548" s="905"/>
      <c r="AO548" s="905"/>
      <c r="AP548" s="905"/>
      <c r="AQ548" s="905"/>
      <c r="AR548" s="905"/>
      <c r="AS548" s="905"/>
      <c r="AT548" s="905"/>
      <c r="AU548" s="905"/>
      <c r="AV548" s="905"/>
      <c r="AW548" s="905"/>
      <c r="AX548" s="905"/>
      <c r="AY548" s="905"/>
      <c r="AZ548" s="905"/>
      <c r="BA548" s="905"/>
      <c r="BB548" s="905"/>
    </row>
    <row r="549" spans="1:54" ht="12.6" customHeight="1" x14ac:dyDescent="0.25">
      <c r="A549" s="597" t="s">
        <v>1514</v>
      </c>
      <c r="B549" s="598"/>
      <c r="C549" s="598"/>
      <c r="D549" s="598"/>
      <c r="E549" s="598"/>
      <c r="F549" s="598"/>
      <c r="G549" s="598"/>
      <c r="H549" s="598"/>
      <c r="I549" s="598"/>
      <c r="J549" s="598"/>
      <c r="K549" s="628"/>
      <c r="L549" s="628"/>
      <c r="M549" s="628"/>
      <c r="N549" s="628"/>
      <c r="O549" s="628"/>
      <c r="P549" s="628"/>
      <c r="Q549" s="628"/>
      <c r="R549" s="628"/>
      <c r="S549" s="628"/>
      <c r="T549" s="628"/>
      <c r="U549" s="628"/>
      <c r="V549" s="628"/>
      <c r="W549" s="628"/>
      <c r="X549" s="628"/>
      <c r="Y549" s="628"/>
      <c r="Z549" s="628"/>
      <c r="AA549" s="628"/>
      <c r="AB549" s="628"/>
      <c r="AC549" s="628"/>
      <c r="AD549" s="628"/>
      <c r="AE549" s="628"/>
      <c r="AF549" s="628"/>
      <c r="AG549" s="628"/>
      <c r="AH549" s="628"/>
      <c r="AI549" s="628"/>
      <c r="AJ549" s="628"/>
      <c r="AK549" s="628"/>
      <c r="AL549" s="628"/>
      <c r="AM549" s="628"/>
      <c r="AN549" s="628"/>
      <c r="AO549" s="629"/>
      <c r="AP549" s="812">
        <f>SUVAHAVUJ!$N$33</f>
        <v>0</v>
      </c>
      <c r="AQ549" s="812"/>
      <c r="AR549" s="812"/>
      <c r="AS549" s="812"/>
      <c r="AT549" s="812"/>
      <c r="AU549" s="812"/>
      <c r="AV549" s="812"/>
      <c r="AW549" s="812"/>
      <c r="AX549" s="812"/>
      <c r="AY549" s="812"/>
      <c r="AZ549" s="812"/>
      <c r="BA549" s="812"/>
      <c r="BB549" s="812"/>
    </row>
    <row r="550" spans="1:54" ht="12.6" customHeight="1" x14ac:dyDescent="0.25">
      <c r="A550" s="929"/>
      <c r="B550" s="929"/>
      <c r="C550" s="929"/>
      <c r="D550" s="929"/>
      <c r="E550" s="929"/>
      <c r="F550" s="929"/>
      <c r="G550" s="929"/>
      <c r="H550" s="929"/>
      <c r="I550" s="929"/>
      <c r="J550" s="929"/>
      <c r="K550" s="905"/>
      <c r="L550" s="905"/>
      <c r="M550" s="905"/>
      <c r="N550" s="905"/>
      <c r="O550" s="905"/>
      <c r="P550" s="905"/>
      <c r="Q550" s="905"/>
      <c r="R550" s="905"/>
      <c r="S550" s="905"/>
      <c r="T550" s="905"/>
      <c r="U550" s="905"/>
      <c r="V550" s="905"/>
      <c r="W550" s="905"/>
      <c r="X550" s="905"/>
      <c r="Y550" s="905"/>
      <c r="Z550" s="905"/>
      <c r="AA550" s="905"/>
      <c r="AB550" s="905"/>
      <c r="AC550" s="905"/>
      <c r="AD550" s="905"/>
      <c r="AE550" s="905"/>
      <c r="AF550" s="905"/>
      <c r="AG550" s="905"/>
      <c r="AH550" s="905"/>
      <c r="AI550" s="905"/>
      <c r="AJ550" s="905"/>
      <c r="AK550" s="905"/>
      <c r="AL550" s="905"/>
      <c r="AM550" s="905"/>
      <c r="AN550" s="905"/>
      <c r="AO550" s="905"/>
      <c r="AP550" s="905"/>
      <c r="AQ550" s="905"/>
      <c r="AR550" s="905"/>
      <c r="AS550" s="905"/>
      <c r="AT550" s="905"/>
      <c r="AU550" s="905"/>
      <c r="AV550" s="905"/>
      <c r="AW550" s="905"/>
      <c r="AX550" s="905"/>
      <c r="AY550" s="905"/>
      <c r="AZ550" s="905"/>
      <c r="BA550" s="905"/>
      <c r="BB550" s="905"/>
    </row>
    <row r="551" spans="1:54" ht="12.6" customHeight="1" x14ac:dyDescent="0.25">
      <c r="A551" s="929"/>
      <c r="B551" s="929"/>
      <c r="C551" s="929"/>
      <c r="D551" s="929"/>
      <c r="E551" s="929"/>
      <c r="F551" s="929"/>
      <c r="G551" s="929"/>
      <c r="H551" s="929"/>
      <c r="I551" s="929"/>
      <c r="J551" s="929"/>
      <c r="K551" s="905"/>
      <c r="L551" s="905"/>
      <c r="M551" s="905"/>
      <c r="N551" s="905"/>
      <c r="O551" s="905"/>
      <c r="P551" s="905"/>
      <c r="Q551" s="905"/>
      <c r="R551" s="905"/>
      <c r="S551" s="905"/>
      <c r="T551" s="905"/>
      <c r="U551" s="905"/>
      <c r="V551" s="905"/>
      <c r="W551" s="905"/>
      <c r="X551" s="905"/>
      <c r="Y551" s="905"/>
      <c r="Z551" s="905"/>
      <c r="AA551" s="905"/>
      <c r="AB551" s="905"/>
      <c r="AC551" s="905"/>
      <c r="AD551" s="905"/>
      <c r="AE551" s="905"/>
      <c r="AF551" s="905"/>
      <c r="AG551" s="905"/>
      <c r="AH551" s="905"/>
      <c r="AI551" s="905"/>
      <c r="AJ551" s="905"/>
      <c r="AK551" s="905"/>
      <c r="AL551" s="905"/>
      <c r="AM551" s="905"/>
      <c r="AN551" s="905"/>
      <c r="AO551" s="905"/>
      <c r="AP551" s="905"/>
      <c r="AQ551" s="905"/>
      <c r="AR551" s="905"/>
      <c r="AS551" s="905"/>
      <c r="AT551" s="905"/>
      <c r="AU551" s="905"/>
      <c r="AV551" s="905"/>
      <c r="AW551" s="905"/>
      <c r="AX551" s="905"/>
      <c r="AY551" s="905"/>
      <c r="AZ551" s="905"/>
      <c r="BA551" s="905"/>
      <c r="BB551" s="905"/>
    </row>
    <row r="552" spans="1:54" ht="12.6" customHeight="1" x14ac:dyDescent="0.25">
      <c r="A552" s="844" t="s">
        <v>1515</v>
      </c>
      <c r="B552" s="844"/>
      <c r="C552" s="844"/>
      <c r="D552" s="844"/>
      <c r="E552" s="844"/>
      <c r="F552" s="844"/>
      <c r="G552" s="844"/>
      <c r="H552" s="844"/>
      <c r="I552" s="844"/>
      <c r="J552" s="844"/>
      <c r="K552" s="844" t="s">
        <v>18</v>
      </c>
      <c r="L552" s="844"/>
      <c r="M552" s="844"/>
      <c r="N552" s="844"/>
      <c r="O552" s="844"/>
      <c r="P552" s="844" t="s">
        <v>18</v>
      </c>
      <c r="Q552" s="844"/>
      <c r="R552" s="844"/>
      <c r="S552" s="844"/>
      <c r="T552" s="844"/>
      <c r="U552" s="844"/>
      <c r="V552" s="844"/>
      <c r="W552" s="844"/>
      <c r="X552" s="844" t="s">
        <v>18</v>
      </c>
      <c r="Y552" s="844"/>
      <c r="Z552" s="844"/>
      <c r="AA552" s="844"/>
      <c r="AB552" s="844"/>
      <c r="AC552" s="844"/>
      <c r="AD552" s="844"/>
      <c r="AE552" s="844"/>
      <c r="AF552" s="844"/>
      <c r="AG552" s="844" t="s">
        <v>18</v>
      </c>
      <c r="AH552" s="844"/>
      <c r="AI552" s="844"/>
      <c r="AJ552" s="844"/>
      <c r="AK552" s="844"/>
      <c r="AL552" s="844"/>
      <c r="AM552" s="844"/>
      <c r="AN552" s="844"/>
      <c r="AO552" s="844"/>
      <c r="AP552" s="930">
        <f>SUVAHAVUJ!$N$23</f>
        <v>0</v>
      </c>
      <c r="AQ552" s="930"/>
      <c r="AR552" s="930"/>
      <c r="AS552" s="930"/>
      <c r="AT552" s="930"/>
      <c r="AU552" s="930"/>
      <c r="AV552" s="930"/>
      <c r="AW552" s="930"/>
      <c r="AX552" s="930"/>
      <c r="AY552" s="930"/>
      <c r="AZ552" s="930"/>
      <c r="BA552" s="930"/>
      <c r="BB552" s="930"/>
    </row>
    <row r="553" spans="1:54" ht="12.6" customHeight="1" x14ac:dyDescent="0.25">
      <c r="A553" s="565" t="s">
        <v>4950</v>
      </c>
    </row>
    <row r="554" spans="1:54" ht="15" customHeight="1" x14ac:dyDescent="0.25">
      <c r="A554" s="862"/>
      <c r="B554" s="863"/>
      <c r="C554" s="863"/>
      <c r="D554" s="863"/>
      <c r="E554" s="863"/>
      <c r="F554" s="863"/>
      <c r="G554" s="863"/>
      <c r="H554" s="863"/>
      <c r="I554" s="863"/>
      <c r="J554" s="863"/>
      <c r="K554" s="863"/>
      <c r="L554" s="863"/>
      <c r="M554" s="863"/>
      <c r="N554" s="863"/>
      <c r="O554" s="863"/>
      <c r="P554" s="863"/>
      <c r="Q554" s="863"/>
      <c r="R554" s="863"/>
      <c r="S554" s="863"/>
      <c r="T554" s="863"/>
      <c r="U554" s="863"/>
      <c r="V554" s="863"/>
      <c r="W554" s="863"/>
      <c r="X554" s="863"/>
      <c r="Y554" s="863"/>
      <c r="Z554" s="863"/>
      <c r="AA554" s="863"/>
      <c r="AB554" s="863"/>
      <c r="AC554" s="863"/>
      <c r="AD554" s="863"/>
      <c r="AE554" s="863"/>
      <c r="AF554" s="863"/>
      <c r="AG554" s="863"/>
      <c r="AH554" s="863"/>
      <c r="AI554" s="863"/>
      <c r="AJ554" s="863"/>
      <c r="AK554" s="863"/>
      <c r="AL554" s="863"/>
      <c r="AM554" s="863"/>
      <c r="AN554" s="863"/>
      <c r="AO554" s="863"/>
      <c r="AP554" s="863"/>
      <c r="AQ554" s="863"/>
      <c r="AR554" s="863"/>
      <c r="AS554" s="863"/>
      <c r="AT554" s="863"/>
      <c r="AU554" s="863"/>
      <c r="AV554" s="863"/>
      <c r="AW554" s="863"/>
      <c r="AX554" s="864"/>
      <c r="AY554" s="613"/>
      <c r="AZ554" s="613"/>
      <c r="BA554" s="613"/>
      <c r="BB554" s="613"/>
    </row>
    <row r="555" spans="1:54" ht="15" customHeight="1" x14ac:dyDescent="0.25">
      <c r="A555" s="865"/>
      <c r="B555" s="866"/>
      <c r="C555" s="866"/>
      <c r="D555" s="866"/>
      <c r="E555" s="866"/>
      <c r="F555" s="866"/>
      <c r="G555" s="866"/>
      <c r="H555" s="866"/>
      <c r="I555" s="866"/>
      <c r="J555" s="866"/>
      <c r="K555" s="866"/>
      <c r="L555" s="866"/>
      <c r="M555" s="866"/>
      <c r="N555" s="866"/>
      <c r="O555" s="866"/>
      <c r="P555" s="866"/>
      <c r="Q555" s="866"/>
      <c r="R555" s="866"/>
      <c r="S555" s="866"/>
      <c r="T555" s="866"/>
      <c r="U555" s="866"/>
      <c r="V555" s="866"/>
      <c r="W555" s="866"/>
      <c r="X555" s="866"/>
      <c r="Y555" s="866"/>
      <c r="Z555" s="866"/>
      <c r="AA555" s="866"/>
      <c r="AB555" s="866"/>
      <c r="AC555" s="866"/>
      <c r="AD555" s="866"/>
      <c r="AE555" s="866"/>
      <c r="AF555" s="866"/>
      <c r="AG555" s="866"/>
      <c r="AH555" s="866"/>
      <c r="AI555" s="866"/>
      <c r="AJ555" s="866"/>
      <c r="AK555" s="866"/>
      <c r="AL555" s="866"/>
      <c r="AM555" s="866"/>
      <c r="AN555" s="866"/>
      <c r="AO555" s="866"/>
      <c r="AP555" s="866"/>
      <c r="AQ555" s="866"/>
      <c r="AR555" s="866"/>
      <c r="AS555" s="866"/>
      <c r="AT555" s="866"/>
      <c r="AU555" s="866"/>
      <c r="AV555" s="866"/>
      <c r="AW555" s="866"/>
      <c r="AX555" s="867"/>
      <c r="AY555" s="613"/>
      <c r="AZ555" s="613"/>
      <c r="BA555" s="613"/>
      <c r="BB555" s="613"/>
    </row>
    <row r="556" spans="1:54" ht="12.6" customHeight="1" x14ac:dyDescent="0.25">
      <c r="A556" s="571" t="s">
        <v>5214</v>
      </c>
    </row>
    <row r="557" spans="1:54" ht="12.6" customHeight="1" x14ac:dyDescent="0.25">
      <c r="A557" s="895"/>
      <c r="B557" s="895"/>
      <c r="C557" s="895"/>
      <c r="D557" s="895"/>
      <c r="E557" s="895"/>
      <c r="F557" s="895"/>
      <c r="G557" s="895"/>
      <c r="H557" s="895"/>
      <c r="I557" s="895"/>
      <c r="J557" s="895"/>
      <c r="K557" s="895"/>
      <c r="L557" s="895"/>
      <c r="M557" s="895"/>
      <c r="N557" s="895"/>
      <c r="O557" s="895"/>
      <c r="P557" s="895" t="s">
        <v>1516</v>
      </c>
      <c r="Q557" s="895"/>
      <c r="R557" s="895"/>
      <c r="S557" s="895"/>
      <c r="T557" s="895"/>
      <c r="U557" s="895"/>
      <c r="V557" s="895"/>
      <c r="W557" s="895"/>
      <c r="X557" s="895"/>
      <c r="Y557" s="895"/>
      <c r="Z557" s="895"/>
      <c r="AA557" s="895"/>
      <c r="AB557" s="895"/>
      <c r="AC557" s="895"/>
      <c r="AD557" s="895"/>
      <c r="AE557" s="895"/>
      <c r="AF557" s="895"/>
      <c r="AG557" s="895"/>
      <c r="AH557" s="895"/>
      <c r="AI557" s="895"/>
      <c r="AJ557" s="895"/>
      <c r="AK557" s="895" t="s">
        <v>1517</v>
      </c>
      <c r="AL557" s="895"/>
      <c r="AM557" s="895"/>
      <c r="AN557" s="895"/>
      <c r="AO557" s="895"/>
      <c r="AP557" s="895"/>
      <c r="AQ557" s="895"/>
      <c r="AR557" s="895" t="s">
        <v>1464</v>
      </c>
      <c r="AS557" s="895"/>
      <c r="AT557" s="895"/>
      <c r="AU557" s="895"/>
      <c r="AV557" s="895"/>
      <c r="AW557" s="895"/>
      <c r="AX557" s="895"/>
      <c r="AY557" s="895"/>
      <c r="AZ557" s="895"/>
      <c r="BA557" s="895"/>
      <c r="BB557" s="895"/>
    </row>
    <row r="558" spans="1:54" ht="12.6" customHeight="1" x14ac:dyDescent="0.25">
      <c r="A558" s="845"/>
      <c r="B558" s="845"/>
      <c r="C558" s="845"/>
      <c r="D558" s="845"/>
      <c r="E558" s="845"/>
      <c r="F558" s="845"/>
      <c r="G558" s="845"/>
      <c r="H558" s="845"/>
      <c r="I558" s="845"/>
      <c r="J558" s="845"/>
      <c r="K558" s="845"/>
      <c r="L558" s="845"/>
      <c r="M558" s="845"/>
      <c r="N558" s="845"/>
      <c r="O558" s="845"/>
      <c r="P558" s="845" t="s">
        <v>1518</v>
      </c>
      <c r="Q558" s="845"/>
      <c r="R558" s="845"/>
      <c r="S558" s="845"/>
      <c r="T558" s="845"/>
      <c r="U558" s="845"/>
      <c r="V558" s="845"/>
      <c r="W558" s="845" t="s">
        <v>1519</v>
      </c>
      <c r="X558" s="845"/>
      <c r="Y558" s="845"/>
      <c r="Z558" s="845"/>
      <c r="AA558" s="845"/>
      <c r="AB558" s="845"/>
      <c r="AC558" s="845"/>
      <c r="AD558" s="845" t="s">
        <v>1520</v>
      </c>
      <c r="AE558" s="845"/>
      <c r="AF558" s="845"/>
      <c r="AG558" s="845"/>
      <c r="AH558" s="845"/>
      <c r="AI558" s="845"/>
      <c r="AJ558" s="845"/>
      <c r="AK558" s="845" t="s">
        <v>1521</v>
      </c>
      <c r="AL558" s="845"/>
      <c r="AM558" s="845"/>
      <c r="AN558" s="845"/>
      <c r="AO558" s="845"/>
      <c r="AP558" s="845"/>
      <c r="AQ558" s="845"/>
      <c r="AR558" s="845" t="s">
        <v>1522</v>
      </c>
      <c r="AS558" s="845"/>
      <c r="AT558" s="845"/>
      <c r="AU558" s="845"/>
      <c r="AV558" s="845"/>
      <c r="AW558" s="845"/>
      <c r="AX558" s="845"/>
      <c r="AY558" s="845"/>
      <c r="AZ558" s="845"/>
      <c r="BA558" s="845"/>
      <c r="BB558" s="845"/>
    </row>
    <row r="559" spans="1:54" ht="12.6" customHeight="1" x14ac:dyDescent="0.25">
      <c r="A559" s="845" t="s">
        <v>1523</v>
      </c>
      <c r="B559" s="845"/>
      <c r="C559" s="845"/>
      <c r="D559" s="845"/>
      <c r="E559" s="845"/>
      <c r="F559" s="845"/>
      <c r="G559" s="845"/>
      <c r="H559" s="845"/>
      <c r="I559" s="845"/>
      <c r="J559" s="845"/>
      <c r="K559" s="845"/>
      <c r="L559" s="845" t="s">
        <v>1524</v>
      </c>
      <c r="M559" s="845"/>
      <c r="N559" s="845"/>
      <c r="O559" s="845"/>
      <c r="P559" s="845" t="s">
        <v>1466</v>
      </c>
      <c r="Q559" s="845"/>
      <c r="R559" s="845"/>
      <c r="S559" s="845"/>
      <c r="T559" s="845"/>
      <c r="U559" s="845"/>
      <c r="V559" s="845"/>
      <c r="W559" s="845" t="s">
        <v>1525</v>
      </c>
      <c r="X559" s="845"/>
      <c r="Y559" s="845"/>
      <c r="Z559" s="845"/>
      <c r="AA559" s="845"/>
      <c r="AB559" s="845"/>
      <c r="AC559" s="845"/>
      <c r="AD559" s="845" t="s">
        <v>1525</v>
      </c>
      <c r="AE559" s="845"/>
      <c r="AF559" s="845"/>
      <c r="AG559" s="845"/>
      <c r="AH559" s="845"/>
      <c r="AI559" s="845"/>
      <c r="AJ559" s="845"/>
      <c r="AK559" s="845" t="s">
        <v>1526</v>
      </c>
      <c r="AL559" s="845"/>
      <c r="AM559" s="845"/>
      <c r="AN559" s="845"/>
      <c r="AO559" s="845"/>
      <c r="AP559" s="845"/>
      <c r="AQ559" s="845"/>
      <c r="AR559" s="845" t="s">
        <v>1466</v>
      </c>
      <c r="AS559" s="845"/>
      <c r="AT559" s="845"/>
      <c r="AU559" s="845"/>
      <c r="AV559" s="845"/>
      <c r="AW559" s="845"/>
      <c r="AX559" s="845"/>
      <c r="AY559" s="845"/>
      <c r="AZ559" s="845"/>
      <c r="BA559" s="845"/>
      <c r="BB559" s="845"/>
    </row>
    <row r="560" spans="1:54" ht="12.6" customHeight="1" x14ac:dyDescent="0.25">
      <c r="A560" s="845" t="s">
        <v>1527</v>
      </c>
      <c r="B560" s="845"/>
      <c r="C560" s="845"/>
      <c r="D560" s="845"/>
      <c r="E560" s="845"/>
      <c r="F560" s="845"/>
      <c r="G560" s="845"/>
      <c r="H560" s="845"/>
      <c r="I560" s="845"/>
      <c r="J560" s="845"/>
      <c r="K560" s="845"/>
      <c r="L560" s="845" t="s">
        <v>1528</v>
      </c>
      <c r="M560" s="845"/>
      <c r="N560" s="845"/>
      <c r="O560" s="845"/>
      <c r="P560" s="845" t="s">
        <v>1467</v>
      </c>
      <c r="Q560" s="845"/>
      <c r="R560" s="845"/>
      <c r="S560" s="845"/>
      <c r="T560" s="845"/>
      <c r="U560" s="845"/>
      <c r="V560" s="845"/>
      <c r="W560" s="845"/>
      <c r="X560" s="845"/>
      <c r="Y560" s="845"/>
      <c r="Z560" s="845"/>
      <c r="AA560" s="845"/>
      <c r="AB560" s="845"/>
      <c r="AC560" s="845"/>
      <c r="AD560" s="845"/>
      <c r="AE560" s="845"/>
      <c r="AF560" s="845"/>
      <c r="AG560" s="845"/>
      <c r="AH560" s="845"/>
      <c r="AI560" s="845"/>
      <c r="AJ560" s="845"/>
      <c r="AK560" s="845" t="s">
        <v>1529</v>
      </c>
      <c r="AL560" s="845"/>
      <c r="AM560" s="845"/>
      <c r="AN560" s="845"/>
      <c r="AO560" s="845"/>
      <c r="AP560" s="845"/>
      <c r="AQ560" s="845"/>
      <c r="AR560" s="845" t="s">
        <v>1467</v>
      </c>
      <c r="AS560" s="845"/>
      <c r="AT560" s="845"/>
      <c r="AU560" s="845"/>
      <c r="AV560" s="845"/>
      <c r="AW560" s="845"/>
      <c r="AX560" s="845"/>
      <c r="AY560" s="845"/>
      <c r="AZ560" s="845"/>
      <c r="BA560" s="845"/>
      <c r="BB560" s="845"/>
    </row>
    <row r="561" spans="1:54" ht="12.6" customHeight="1" x14ac:dyDescent="0.25">
      <c r="A561" s="843"/>
      <c r="B561" s="843"/>
      <c r="C561" s="843"/>
      <c r="D561" s="843"/>
      <c r="E561" s="843"/>
      <c r="F561" s="843"/>
      <c r="G561" s="843"/>
      <c r="H561" s="843"/>
      <c r="I561" s="843"/>
      <c r="J561" s="843"/>
      <c r="K561" s="843"/>
      <c r="L561" s="843"/>
      <c r="M561" s="843"/>
      <c r="N561" s="843"/>
      <c r="O561" s="843"/>
      <c r="P561" s="843"/>
      <c r="Q561" s="843"/>
      <c r="R561" s="843"/>
      <c r="S561" s="843"/>
      <c r="T561" s="843"/>
      <c r="U561" s="843"/>
      <c r="V561" s="843"/>
      <c r="W561" s="843"/>
      <c r="X561" s="843"/>
      <c r="Y561" s="843"/>
      <c r="Z561" s="843"/>
      <c r="AA561" s="843"/>
      <c r="AB561" s="843"/>
      <c r="AC561" s="843"/>
      <c r="AD561" s="843"/>
      <c r="AE561" s="843"/>
      <c r="AF561" s="843"/>
      <c r="AG561" s="843"/>
      <c r="AH561" s="843"/>
      <c r="AI561" s="843"/>
      <c r="AJ561" s="843"/>
      <c r="AK561" s="843" t="s">
        <v>1530</v>
      </c>
      <c r="AL561" s="843"/>
      <c r="AM561" s="843"/>
      <c r="AN561" s="843"/>
      <c r="AO561" s="843"/>
      <c r="AP561" s="843"/>
      <c r="AQ561" s="843"/>
      <c r="AR561" s="843"/>
      <c r="AS561" s="843"/>
      <c r="AT561" s="843"/>
      <c r="AU561" s="843"/>
      <c r="AV561" s="843"/>
      <c r="AW561" s="843"/>
      <c r="AX561" s="843"/>
      <c r="AY561" s="843"/>
      <c r="AZ561" s="843"/>
      <c r="BA561" s="843"/>
      <c r="BB561" s="843"/>
    </row>
    <row r="562" spans="1:54" ht="12.6" customHeight="1" x14ac:dyDescent="0.25">
      <c r="A562" s="844" t="s">
        <v>1407</v>
      </c>
      <c r="B562" s="844"/>
      <c r="C562" s="844"/>
      <c r="D562" s="844"/>
      <c r="E562" s="844"/>
      <c r="F562" s="844"/>
      <c r="G562" s="844"/>
      <c r="H562" s="844"/>
      <c r="I562" s="844"/>
      <c r="J562" s="844"/>
      <c r="K562" s="844"/>
      <c r="L562" s="844" t="s">
        <v>1408</v>
      </c>
      <c r="M562" s="844"/>
      <c r="N562" s="844"/>
      <c r="O562" s="844"/>
      <c r="P562" s="844" t="s">
        <v>1409</v>
      </c>
      <c r="Q562" s="844"/>
      <c r="R562" s="844"/>
      <c r="S562" s="844"/>
      <c r="T562" s="844"/>
      <c r="U562" s="844"/>
      <c r="V562" s="844"/>
      <c r="W562" s="844" t="s">
        <v>1410</v>
      </c>
      <c r="X562" s="844"/>
      <c r="Y562" s="844"/>
      <c r="Z562" s="844"/>
      <c r="AA562" s="844"/>
      <c r="AB562" s="844"/>
      <c r="AC562" s="844"/>
      <c r="AD562" s="844" t="s">
        <v>1411</v>
      </c>
      <c r="AE562" s="844"/>
      <c r="AF562" s="844"/>
      <c r="AG562" s="844"/>
      <c r="AH562" s="844"/>
      <c r="AI562" s="844"/>
      <c r="AJ562" s="844"/>
      <c r="AK562" s="844" t="s">
        <v>1412</v>
      </c>
      <c r="AL562" s="844"/>
      <c r="AM562" s="844"/>
      <c r="AN562" s="844"/>
      <c r="AO562" s="844"/>
      <c r="AP562" s="844"/>
      <c r="AQ562" s="844"/>
      <c r="AR562" s="844" t="s">
        <v>1413</v>
      </c>
      <c r="AS562" s="844"/>
      <c r="AT562" s="844"/>
      <c r="AU562" s="844"/>
      <c r="AV562" s="844"/>
      <c r="AW562" s="844"/>
      <c r="AX562" s="844"/>
      <c r="AY562" s="844"/>
      <c r="AZ562" s="844"/>
      <c r="BA562" s="844"/>
      <c r="BB562" s="844"/>
    </row>
    <row r="563" spans="1:54" ht="12.6" customHeight="1" x14ac:dyDescent="0.25">
      <c r="A563" s="935" t="s">
        <v>1531</v>
      </c>
      <c r="B563" s="935"/>
      <c r="C563" s="935"/>
      <c r="D563" s="935"/>
      <c r="E563" s="935"/>
      <c r="F563" s="935"/>
      <c r="G563" s="935"/>
      <c r="H563" s="935"/>
      <c r="I563" s="935"/>
      <c r="J563" s="935"/>
      <c r="K563" s="935"/>
      <c r="L563" s="929"/>
      <c r="M563" s="929"/>
      <c r="N563" s="929"/>
      <c r="O563" s="929"/>
      <c r="P563" s="905"/>
      <c r="Q563" s="905"/>
      <c r="R563" s="905"/>
      <c r="S563" s="905"/>
      <c r="T563" s="905"/>
      <c r="U563" s="905"/>
      <c r="V563" s="905"/>
      <c r="W563" s="905"/>
      <c r="X563" s="905"/>
      <c r="Y563" s="905"/>
      <c r="Z563" s="905"/>
      <c r="AA563" s="905"/>
      <c r="AB563" s="905"/>
      <c r="AC563" s="905"/>
      <c r="AD563" s="905"/>
      <c r="AE563" s="905"/>
      <c r="AF563" s="905"/>
      <c r="AG563" s="905"/>
      <c r="AH563" s="905"/>
      <c r="AI563" s="905"/>
      <c r="AJ563" s="905"/>
      <c r="AK563" s="905"/>
      <c r="AL563" s="905"/>
      <c r="AM563" s="905"/>
      <c r="AN563" s="905"/>
      <c r="AO563" s="905"/>
      <c r="AP563" s="905"/>
      <c r="AQ563" s="905"/>
      <c r="AR563" s="905"/>
      <c r="AS563" s="905"/>
      <c r="AT563" s="905"/>
      <c r="AU563" s="905"/>
      <c r="AV563" s="905"/>
      <c r="AW563" s="905"/>
      <c r="AX563" s="905"/>
      <c r="AY563" s="905"/>
      <c r="AZ563" s="905"/>
      <c r="BA563" s="905"/>
      <c r="BB563" s="905"/>
    </row>
    <row r="564" spans="1:54" ht="12.6" customHeight="1" x14ac:dyDescent="0.25">
      <c r="A564" s="932" t="s">
        <v>1532</v>
      </c>
      <c r="B564" s="932"/>
      <c r="C564" s="932"/>
      <c r="D564" s="932"/>
      <c r="E564" s="932"/>
      <c r="F564" s="932"/>
      <c r="G564" s="932"/>
      <c r="H564" s="932"/>
      <c r="I564" s="932"/>
      <c r="J564" s="932"/>
      <c r="K564" s="932"/>
      <c r="L564" s="929"/>
      <c r="M564" s="929"/>
      <c r="N564" s="929"/>
      <c r="O564" s="929"/>
      <c r="P564" s="905"/>
      <c r="Q564" s="905"/>
      <c r="R564" s="905"/>
      <c r="S564" s="905"/>
      <c r="T564" s="905"/>
      <c r="U564" s="905"/>
      <c r="V564" s="905"/>
      <c r="W564" s="905"/>
      <c r="X564" s="905"/>
      <c r="Y564" s="905"/>
      <c r="Z564" s="905"/>
      <c r="AA564" s="905"/>
      <c r="AB564" s="905"/>
      <c r="AC564" s="905"/>
      <c r="AD564" s="905"/>
      <c r="AE564" s="905"/>
      <c r="AF564" s="905"/>
      <c r="AG564" s="905"/>
      <c r="AH564" s="905"/>
      <c r="AI564" s="905"/>
      <c r="AJ564" s="905"/>
      <c r="AK564" s="905"/>
      <c r="AL564" s="905"/>
      <c r="AM564" s="905"/>
      <c r="AN564" s="905"/>
      <c r="AO564" s="905"/>
      <c r="AP564" s="905"/>
      <c r="AQ564" s="905"/>
      <c r="AR564" s="905"/>
      <c r="AS564" s="905"/>
      <c r="AT564" s="905"/>
      <c r="AU564" s="905"/>
      <c r="AV564" s="905"/>
      <c r="AW564" s="905"/>
      <c r="AX564" s="905"/>
      <c r="AY564" s="905"/>
      <c r="AZ564" s="905"/>
      <c r="BA564" s="905"/>
      <c r="BB564" s="905"/>
    </row>
    <row r="565" spans="1:54" ht="12.6" customHeight="1" x14ac:dyDescent="0.25">
      <c r="A565" s="935" t="s">
        <v>1533</v>
      </c>
      <c r="B565" s="935"/>
      <c r="C565" s="935"/>
      <c r="D565" s="935"/>
      <c r="E565" s="935"/>
      <c r="F565" s="935"/>
      <c r="G565" s="935"/>
      <c r="H565" s="935"/>
      <c r="I565" s="935"/>
      <c r="J565" s="935"/>
      <c r="K565" s="935"/>
      <c r="L565" s="929"/>
      <c r="M565" s="929"/>
      <c r="N565" s="929"/>
      <c r="O565" s="929"/>
      <c r="P565" s="905"/>
      <c r="Q565" s="905"/>
      <c r="R565" s="905"/>
      <c r="S565" s="905"/>
      <c r="T565" s="905"/>
      <c r="U565" s="905"/>
      <c r="V565" s="905"/>
      <c r="W565" s="905"/>
      <c r="X565" s="905"/>
      <c r="Y565" s="905"/>
      <c r="Z565" s="905"/>
      <c r="AA565" s="905"/>
      <c r="AB565" s="905"/>
      <c r="AC565" s="905"/>
      <c r="AD565" s="905"/>
      <c r="AE565" s="905"/>
      <c r="AF565" s="905"/>
      <c r="AG565" s="905"/>
      <c r="AH565" s="905"/>
      <c r="AI565" s="905"/>
      <c r="AJ565" s="905"/>
      <c r="AK565" s="905"/>
      <c r="AL565" s="905"/>
      <c r="AM565" s="905"/>
      <c r="AN565" s="905"/>
      <c r="AO565" s="905"/>
      <c r="AP565" s="905"/>
      <c r="AQ565" s="905"/>
      <c r="AR565" s="905"/>
      <c r="AS565" s="905"/>
      <c r="AT565" s="905"/>
      <c r="AU565" s="905"/>
      <c r="AV565" s="905"/>
      <c r="AW565" s="905"/>
      <c r="AX565" s="905"/>
      <c r="AY565" s="905"/>
      <c r="AZ565" s="905"/>
      <c r="BA565" s="905"/>
      <c r="BB565" s="905"/>
    </row>
    <row r="566" spans="1:54" ht="12.6" customHeight="1" x14ac:dyDescent="0.25">
      <c r="A566" s="1060" t="s">
        <v>1534</v>
      </c>
      <c r="B566" s="1060"/>
      <c r="C566" s="1060"/>
      <c r="D566" s="1060"/>
      <c r="E566" s="1060"/>
      <c r="F566" s="1060"/>
      <c r="G566" s="1060"/>
      <c r="H566" s="1060"/>
      <c r="I566" s="1060"/>
      <c r="J566" s="1060"/>
      <c r="K566" s="1060"/>
      <c r="L566" s="929"/>
      <c r="M566" s="929"/>
      <c r="N566" s="929"/>
      <c r="O566" s="929"/>
      <c r="P566" s="905"/>
      <c r="Q566" s="905"/>
      <c r="R566" s="905"/>
      <c r="S566" s="905"/>
      <c r="T566" s="905"/>
      <c r="U566" s="905"/>
      <c r="V566" s="905"/>
      <c r="W566" s="905"/>
      <c r="X566" s="905"/>
      <c r="Y566" s="905"/>
      <c r="Z566" s="905"/>
      <c r="AA566" s="905"/>
      <c r="AB566" s="905"/>
      <c r="AC566" s="905"/>
      <c r="AD566" s="905"/>
      <c r="AE566" s="905"/>
      <c r="AF566" s="905"/>
      <c r="AG566" s="905"/>
      <c r="AH566" s="905"/>
      <c r="AI566" s="905"/>
      <c r="AJ566" s="905"/>
      <c r="AK566" s="905"/>
      <c r="AL566" s="905"/>
      <c r="AM566" s="905"/>
      <c r="AN566" s="905"/>
      <c r="AO566" s="905"/>
      <c r="AP566" s="905"/>
      <c r="AQ566" s="905"/>
      <c r="AR566" s="905"/>
      <c r="AS566" s="905"/>
      <c r="AT566" s="905"/>
      <c r="AU566" s="905"/>
      <c r="AV566" s="905"/>
      <c r="AW566" s="905"/>
      <c r="AX566" s="905"/>
      <c r="AY566" s="905"/>
      <c r="AZ566" s="905"/>
      <c r="BA566" s="905"/>
      <c r="BB566" s="905"/>
    </row>
    <row r="567" spans="1:54" ht="12.6" customHeight="1" x14ac:dyDescent="0.25">
      <c r="A567" s="932" t="s">
        <v>1535</v>
      </c>
      <c r="B567" s="932"/>
      <c r="C567" s="932"/>
      <c r="D567" s="932"/>
      <c r="E567" s="932"/>
      <c r="F567" s="932"/>
      <c r="G567" s="932"/>
      <c r="H567" s="932"/>
      <c r="I567" s="932"/>
      <c r="J567" s="932"/>
      <c r="K567" s="932"/>
      <c r="L567" s="929"/>
      <c r="M567" s="929"/>
      <c r="N567" s="929"/>
      <c r="O567" s="929"/>
      <c r="P567" s="905"/>
      <c r="Q567" s="905"/>
      <c r="R567" s="905"/>
      <c r="S567" s="905"/>
      <c r="T567" s="905"/>
      <c r="U567" s="905"/>
      <c r="V567" s="905"/>
      <c r="W567" s="905"/>
      <c r="X567" s="905"/>
      <c r="Y567" s="905"/>
      <c r="Z567" s="905"/>
      <c r="AA567" s="905"/>
      <c r="AB567" s="905"/>
      <c r="AC567" s="905"/>
      <c r="AD567" s="905"/>
      <c r="AE567" s="905"/>
      <c r="AF567" s="905"/>
      <c r="AG567" s="905"/>
      <c r="AH567" s="905"/>
      <c r="AI567" s="905"/>
      <c r="AJ567" s="905"/>
      <c r="AK567" s="905"/>
      <c r="AL567" s="905"/>
      <c r="AM567" s="905"/>
      <c r="AN567" s="905"/>
      <c r="AO567" s="905"/>
      <c r="AP567" s="905"/>
      <c r="AQ567" s="905"/>
      <c r="AR567" s="905"/>
      <c r="AS567" s="905"/>
      <c r="AT567" s="905"/>
      <c r="AU567" s="905"/>
      <c r="AV567" s="905"/>
      <c r="AW567" s="905"/>
      <c r="AX567" s="905"/>
      <c r="AY567" s="905"/>
      <c r="AZ567" s="905"/>
      <c r="BA567" s="905"/>
      <c r="BB567" s="905"/>
    </row>
    <row r="568" spans="1:54" ht="12.6" customHeight="1" x14ac:dyDescent="0.25">
      <c r="A568" s="935" t="s">
        <v>1536</v>
      </c>
      <c r="B568" s="935"/>
      <c r="C568" s="935"/>
      <c r="D568" s="935"/>
      <c r="E568" s="935"/>
      <c r="F568" s="935"/>
      <c r="G568" s="935"/>
      <c r="H568" s="935"/>
      <c r="I568" s="935"/>
      <c r="J568" s="935"/>
      <c r="K568" s="935"/>
      <c r="L568" s="929"/>
      <c r="M568" s="929"/>
      <c r="N568" s="929"/>
      <c r="O568" s="929"/>
      <c r="P568" s="905"/>
      <c r="Q568" s="905"/>
      <c r="R568" s="905"/>
      <c r="S568" s="905"/>
      <c r="T568" s="905"/>
      <c r="U568" s="905"/>
      <c r="V568" s="905"/>
      <c r="W568" s="905"/>
      <c r="X568" s="905"/>
      <c r="Y568" s="905"/>
      <c r="Z568" s="905"/>
      <c r="AA568" s="905"/>
      <c r="AB568" s="905"/>
      <c r="AC568" s="905"/>
      <c r="AD568" s="905"/>
      <c r="AE568" s="905"/>
      <c r="AF568" s="905"/>
      <c r="AG568" s="905"/>
      <c r="AH568" s="905"/>
      <c r="AI568" s="905"/>
      <c r="AJ568" s="905"/>
      <c r="AK568" s="905"/>
      <c r="AL568" s="905"/>
      <c r="AM568" s="905"/>
      <c r="AN568" s="905"/>
      <c r="AO568" s="905"/>
      <c r="AP568" s="905"/>
      <c r="AQ568" s="905"/>
      <c r="AR568" s="905"/>
      <c r="AS568" s="905"/>
      <c r="AT568" s="905"/>
      <c r="AU568" s="905"/>
      <c r="AV568" s="905"/>
      <c r="AW568" s="905"/>
      <c r="AX568" s="905"/>
      <c r="AY568" s="905"/>
      <c r="AZ568" s="905"/>
      <c r="BA568" s="905"/>
      <c r="BB568" s="905"/>
    </row>
    <row r="569" spans="1:54" ht="12.6" customHeight="1" x14ac:dyDescent="0.25">
      <c r="A569" s="932" t="s">
        <v>1537</v>
      </c>
      <c r="B569" s="932"/>
      <c r="C569" s="932"/>
      <c r="D569" s="932"/>
      <c r="E569" s="932"/>
      <c r="F569" s="932"/>
      <c r="G569" s="932"/>
      <c r="H569" s="932"/>
      <c r="I569" s="932"/>
      <c r="J569" s="932"/>
      <c r="K569" s="932"/>
      <c r="L569" s="929"/>
      <c r="M569" s="929"/>
      <c r="N569" s="929"/>
      <c r="O569" s="929"/>
      <c r="P569" s="905"/>
      <c r="Q569" s="905"/>
      <c r="R569" s="905"/>
      <c r="S569" s="905"/>
      <c r="T569" s="905"/>
      <c r="U569" s="905"/>
      <c r="V569" s="905"/>
      <c r="W569" s="905"/>
      <c r="X569" s="905"/>
      <c r="Y569" s="905"/>
      <c r="Z569" s="905"/>
      <c r="AA569" s="905"/>
      <c r="AB569" s="905"/>
      <c r="AC569" s="905"/>
      <c r="AD569" s="905"/>
      <c r="AE569" s="905"/>
      <c r="AF569" s="905"/>
      <c r="AG569" s="905"/>
      <c r="AH569" s="905"/>
      <c r="AI569" s="905"/>
      <c r="AJ569" s="905"/>
      <c r="AK569" s="905"/>
      <c r="AL569" s="905"/>
      <c r="AM569" s="905"/>
      <c r="AN569" s="905"/>
      <c r="AO569" s="905"/>
      <c r="AP569" s="905"/>
      <c r="AQ569" s="905"/>
      <c r="AR569" s="905"/>
      <c r="AS569" s="905"/>
      <c r="AT569" s="905"/>
      <c r="AU569" s="905"/>
      <c r="AV569" s="905"/>
      <c r="AW569" s="905"/>
      <c r="AX569" s="905"/>
      <c r="AY569" s="905"/>
      <c r="AZ569" s="905"/>
      <c r="BA569" s="905"/>
      <c r="BB569" s="905"/>
    </row>
    <row r="570" spans="1:54" ht="12.6" customHeight="1" x14ac:dyDescent="0.25">
      <c r="A570" s="935" t="s">
        <v>1538</v>
      </c>
      <c r="B570" s="935"/>
      <c r="C570" s="935"/>
      <c r="D570" s="935"/>
      <c r="E570" s="935"/>
      <c r="F570" s="935"/>
      <c r="G570" s="935"/>
      <c r="H570" s="935"/>
      <c r="I570" s="935"/>
      <c r="J570" s="935"/>
      <c r="K570" s="935"/>
      <c r="L570" s="929"/>
      <c r="M570" s="929"/>
      <c r="N570" s="929"/>
      <c r="O570" s="929"/>
      <c r="P570" s="905"/>
      <c r="Q570" s="905"/>
      <c r="R570" s="905"/>
      <c r="S570" s="905"/>
      <c r="T570" s="905"/>
      <c r="U570" s="905"/>
      <c r="V570" s="905"/>
      <c r="W570" s="905"/>
      <c r="X570" s="905"/>
      <c r="Y570" s="905"/>
      <c r="Z570" s="905"/>
      <c r="AA570" s="905"/>
      <c r="AB570" s="905"/>
      <c r="AC570" s="905"/>
      <c r="AD570" s="905"/>
      <c r="AE570" s="905"/>
      <c r="AF570" s="905"/>
      <c r="AG570" s="905"/>
      <c r="AH570" s="905"/>
      <c r="AI570" s="905"/>
      <c r="AJ570" s="905"/>
      <c r="AK570" s="905"/>
      <c r="AL570" s="905"/>
      <c r="AM570" s="905"/>
      <c r="AN570" s="905"/>
      <c r="AO570" s="905"/>
      <c r="AP570" s="905"/>
      <c r="AQ570" s="905"/>
      <c r="AR570" s="905"/>
      <c r="AS570" s="905"/>
      <c r="AT570" s="905"/>
      <c r="AU570" s="905"/>
      <c r="AV570" s="905"/>
      <c r="AW570" s="905"/>
      <c r="AX570" s="905"/>
      <c r="AY570" s="905"/>
      <c r="AZ570" s="905"/>
      <c r="BA570" s="905"/>
      <c r="BB570" s="905"/>
    </row>
    <row r="571" spans="1:54" ht="12.6" customHeight="1" x14ac:dyDescent="0.25">
      <c r="A571" s="932" t="s">
        <v>1539</v>
      </c>
      <c r="B571" s="932"/>
      <c r="C571" s="932"/>
      <c r="D571" s="932"/>
      <c r="E571" s="932"/>
      <c r="F571" s="932"/>
      <c r="G571" s="932"/>
      <c r="H571" s="932"/>
      <c r="I571" s="932"/>
      <c r="J571" s="932"/>
      <c r="K571" s="932"/>
      <c r="L571" s="929"/>
      <c r="M571" s="929"/>
      <c r="N571" s="929"/>
      <c r="O571" s="929"/>
      <c r="P571" s="905"/>
      <c r="Q571" s="905"/>
      <c r="R571" s="905"/>
      <c r="S571" s="905"/>
      <c r="T571" s="905"/>
      <c r="U571" s="905"/>
      <c r="V571" s="905"/>
      <c r="W571" s="905"/>
      <c r="X571" s="905"/>
      <c r="Y571" s="905"/>
      <c r="Z571" s="905"/>
      <c r="AA571" s="905"/>
      <c r="AB571" s="905"/>
      <c r="AC571" s="905"/>
      <c r="AD571" s="905"/>
      <c r="AE571" s="905"/>
      <c r="AF571" s="905"/>
      <c r="AG571" s="905"/>
      <c r="AH571" s="905"/>
      <c r="AI571" s="905"/>
      <c r="AJ571" s="905"/>
      <c r="AK571" s="905"/>
      <c r="AL571" s="905"/>
      <c r="AM571" s="905"/>
      <c r="AN571" s="905"/>
      <c r="AO571" s="905"/>
      <c r="AP571" s="905"/>
      <c r="AQ571" s="905"/>
      <c r="AR571" s="905"/>
      <c r="AS571" s="905"/>
      <c r="AT571" s="905"/>
      <c r="AU571" s="905"/>
      <c r="AV571" s="905"/>
      <c r="AW571" s="905"/>
      <c r="AX571" s="905"/>
      <c r="AY571" s="905"/>
      <c r="AZ571" s="905"/>
      <c r="BA571" s="905"/>
      <c r="BB571" s="905"/>
    </row>
    <row r="572" spans="1:54" ht="12.6" customHeight="1" x14ac:dyDescent="0.25">
      <c r="A572" s="933" t="s">
        <v>1540</v>
      </c>
      <c r="B572" s="933"/>
      <c r="C572" s="933"/>
      <c r="D572" s="933"/>
      <c r="E572" s="933"/>
      <c r="F572" s="933"/>
      <c r="G572" s="933"/>
      <c r="H572" s="933"/>
      <c r="I572" s="933"/>
      <c r="J572" s="933"/>
      <c r="K572" s="933"/>
      <c r="L572" s="934" t="s">
        <v>18</v>
      </c>
      <c r="M572" s="934"/>
      <c r="N572" s="934"/>
      <c r="O572" s="934"/>
      <c r="P572" s="905"/>
      <c r="Q572" s="905"/>
      <c r="R572" s="905"/>
      <c r="S572" s="905"/>
      <c r="T572" s="905"/>
      <c r="U572" s="905"/>
      <c r="V572" s="905"/>
      <c r="W572" s="905"/>
      <c r="X572" s="905"/>
      <c r="Y572" s="905"/>
      <c r="Z572" s="905"/>
      <c r="AA572" s="905"/>
      <c r="AB572" s="905"/>
      <c r="AC572" s="905"/>
      <c r="AD572" s="905"/>
      <c r="AE572" s="905"/>
      <c r="AF572" s="905"/>
      <c r="AG572" s="905"/>
      <c r="AH572" s="905"/>
      <c r="AI572" s="905"/>
      <c r="AJ572" s="905"/>
      <c r="AK572" s="905"/>
      <c r="AL572" s="905"/>
      <c r="AM572" s="905"/>
      <c r="AN572" s="905"/>
      <c r="AO572" s="905"/>
      <c r="AP572" s="905"/>
      <c r="AQ572" s="905"/>
      <c r="AR572" s="905"/>
      <c r="AS572" s="905"/>
      <c r="AT572" s="905"/>
      <c r="AU572" s="905"/>
      <c r="AV572" s="905"/>
      <c r="AW572" s="905"/>
      <c r="AX572" s="905"/>
      <c r="AY572" s="905"/>
      <c r="AZ572" s="905"/>
      <c r="BA572" s="905"/>
      <c r="BB572" s="905"/>
    </row>
    <row r="573" spans="1:54" ht="12.6" customHeight="1" x14ac:dyDescent="0.25">
      <c r="A573" s="931" t="s">
        <v>1541</v>
      </c>
      <c r="B573" s="931"/>
      <c r="C573" s="931"/>
      <c r="D573" s="931"/>
      <c r="E573" s="931"/>
      <c r="F573" s="931"/>
      <c r="G573" s="931"/>
      <c r="H573" s="931"/>
      <c r="I573" s="931"/>
      <c r="J573" s="931"/>
      <c r="K573" s="931"/>
      <c r="L573" s="934"/>
      <c r="M573" s="934"/>
      <c r="N573" s="934"/>
      <c r="O573" s="934"/>
      <c r="P573" s="905"/>
      <c r="Q573" s="905"/>
      <c r="R573" s="905"/>
      <c r="S573" s="905"/>
      <c r="T573" s="905"/>
      <c r="U573" s="905"/>
      <c r="V573" s="905"/>
      <c r="W573" s="905"/>
      <c r="X573" s="905"/>
      <c r="Y573" s="905"/>
      <c r="Z573" s="905"/>
      <c r="AA573" s="905"/>
      <c r="AB573" s="905"/>
      <c r="AC573" s="905"/>
      <c r="AD573" s="905"/>
      <c r="AE573" s="905"/>
      <c r="AF573" s="905"/>
      <c r="AG573" s="905"/>
      <c r="AH573" s="905"/>
      <c r="AI573" s="905"/>
      <c r="AJ573" s="905"/>
      <c r="AK573" s="905"/>
      <c r="AL573" s="905"/>
      <c r="AM573" s="905"/>
      <c r="AN573" s="905"/>
      <c r="AO573" s="905"/>
      <c r="AP573" s="905"/>
      <c r="AQ573" s="905"/>
      <c r="AR573" s="905"/>
      <c r="AS573" s="905"/>
      <c r="AT573" s="905"/>
      <c r="AU573" s="905"/>
      <c r="AV573" s="905"/>
      <c r="AW573" s="905"/>
      <c r="AX573" s="905"/>
      <c r="AY573" s="905"/>
      <c r="AZ573" s="905"/>
      <c r="BA573" s="905"/>
      <c r="BB573" s="905"/>
    </row>
    <row r="574" spans="1:54" ht="12.6" customHeight="1" x14ac:dyDescent="0.25">
      <c r="A574" s="565" t="s">
        <v>4950</v>
      </c>
    </row>
    <row r="575" spans="1:54" ht="15" customHeight="1" x14ac:dyDescent="0.25">
      <c r="A575" s="862"/>
      <c r="B575" s="863"/>
      <c r="C575" s="863"/>
      <c r="D575" s="863"/>
      <c r="E575" s="863"/>
      <c r="F575" s="863"/>
      <c r="G575" s="863"/>
      <c r="H575" s="863"/>
      <c r="I575" s="863"/>
      <c r="J575" s="863"/>
      <c r="K575" s="863"/>
      <c r="L575" s="863"/>
      <c r="M575" s="863"/>
      <c r="N575" s="863"/>
      <c r="O575" s="863"/>
      <c r="P575" s="863"/>
      <c r="Q575" s="863"/>
      <c r="R575" s="863"/>
      <c r="S575" s="863"/>
      <c r="T575" s="863"/>
      <c r="U575" s="863"/>
      <c r="V575" s="863"/>
      <c r="W575" s="863"/>
      <c r="X575" s="863"/>
      <c r="Y575" s="863"/>
      <c r="Z575" s="863"/>
      <c r="AA575" s="863"/>
      <c r="AB575" s="863"/>
      <c r="AC575" s="863"/>
      <c r="AD575" s="863"/>
      <c r="AE575" s="863"/>
      <c r="AF575" s="863"/>
      <c r="AG575" s="863"/>
      <c r="AH575" s="863"/>
      <c r="AI575" s="863"/>
      <c r="AJ575" s="863"/>
      <c r="AK575" s="863"/>
      <c r="AL575" s="863"/>
      <c r="AM575" s="863"/>
      <c r="AN575" s="863"/>
      <c r="AO575" s="863"/>
      <c r="AP575" s="863"/>
      <c r="AQ575" s="863"/>
      <c r="AR575" s="863"/>
      <c r="AS575" s="863"/>
      <c r="AT575" s="863"/>
      <c r="AU575" s="863"/>
      <c r="AV575" s="863"/>
      <c r="AW575" s="863"/>
      <c r="AX575" s="864"/>
      <c r="AY575" s="613"/>
      <c r="AZ575" s="613"/>
      <c r="BA575" s="613"/>
      <c r="BB575" s="613"/>
    </row>
    <row r="576" spans="1:54" ht="15" customHeight="1" x14ac:dyDescent="0.25">
      <c r="A576" s="865"/>
      <c r="B576" s="866"/>
      <c r="C576" s="866"/>
      <c r="D576" s="866"/>
      <c r="E576" s="866"/>
      <c r="F576" s="866"/>
      <c r="G576" s="866"/>
      <c r="H576" s="866"/>
      <c r="I576" s="866"/>
      <c r="J576" s="866"/>
      <c r="K576" s="866"/>
      <c r="L576" s="866"/>
      <c r="M576" s="866"/>
      <c r="N576" s="866"/>
      <c r="O576" s="866"/>
      <c r="P576" s="866"/>
      <c r="Q576" s="866"/>
      <c r="R576" s="866"/>
      <c r="S576" s="866"/>
      <c r="T576" s="866"/>
      <c r="U576" s="866"/>
      <c r="V576" s="866"/>
      <c r="W576" s="866"/>
      <c r="X576" s="866"/>
      <c r="Y576" s="866"/>
      <c r="Z576" s="866"/>
      <c r="AA576" s="866"/>
      <c r="AB576" s="866"/>
      <c r="AC576" s="866"/>
      <c r="AD576" s="866"/>
      <c r="AE576" s="866"/>
      <c r="AF576" s="866"/>
      <c r="AG576" s="866"/>
      <c r="AH576" s="866"/>
      <c r="AI576" s="866"/>
      <c r="AJ576" s="866"/>
      <c r="AK576" s="866"/>
      <c r="AL576" s="866"/>
      <c r="AM576" s="866"/>
      <c r="AN576" s="866"/>
      <c r="AO576" s="866"/>
      <c r="AP576" s="866"/>
      <c r="AQ576" s="866"/>
      <c r="AR576" s="866"/>
      <c r="AS576" s="866"/>
      <c r="AT576" s="866"/>
      <c r="AU576" s="866"/>
      <c r="AV576" s="866"/>
      <c r="AW576" s="866"/>
      <c r="AX576" s="867"/>
      <c r="AY576" s="613"/>
      <c r="AZ576" s="613"/>
      <c r="BA576" s="613"/>
      <c r="BB576" s="613"/>
    </row>
    <row r="577" spans="1:54" ht="12.6" customHeight="1" x14ac:dyDescent="0.25">
      <c r="A577" s="571" t="s">
        <v>5215</v>
      </c>
    </row>
    <row r="578" spans="1:54" ht="12.6" customHeight="1" x14ac:dyDescent="0.25">
      <c r="A578" s="590"/>
      <c r="B578" s="591"/>
      <c r="C578" s="591"/>
      <c r="D578" s="591"/>
      <c r="E578" s="591"/>
      <c r="F578" s="591"/>
      <c r="G578" s="591"/>
      <c r="H578" s="591"/>
      <c r="I578" s="591"/>
      <c r="J578" s="591"/>
      <c r="K578" s="591"/>
      <c r="L578" s="591"/>
      <c r="M578" s="609"/>
      <c r="N578" s="590"/>
      <c r="O578" s="591"/>
      <c r="P578" s="591"/>
      <c r="Q578" s="591"/>
      <c r="R578" s="591"/>
      <c r="S578" s="609"/>
      <c r="T578" s="590"/>
      <c r="U578" s="591"/>
      <c r="V578" s="591"/>
      <c r="W578" s="591"/>
      <c r="X578" s="591"/>
      <c r="Y578" s="591"/>
      <c r="Z578" s="609"/>
      <c r="AA578" s="590"/>
      <c r="AB578" s="591"/>
      <c r="AC578" s="591"/>
      <c r="AD578" s="591"/>
      <c r="AE578" s="591"/>
      <c r="AF578" s="591"/>
      <c r="AG578" s="609"/>
      <c r="AH578" s="895" t="s">
        <v>1517</v>
      </c>
      <c r="AI578" s="895"/>
      <c r="AJ578" s="895"/>
      <c r="AK578" s="895"/>
      <c r="AL578" s="895"/>
      <c r="AM578" s="895"/>
      <c r="AN578" s="895"/>
      <c r="AO578" s="895"/>
      <c r="AP578" s="895"/>
      <c r="AQ578" s="590"/>
      <c r="AR578" s="591"/>
      <c r="AS578" s="591"/>
      <c r="AT578" s="591"/>
      <c r="AU578" s="591"/>
      <c r="AV578" s="591"/>
      <c r="AW578" s="591"/>
      <c r="AX578" s="591"/>
      <c r="AY578" s="591"/>
      <c r="AZ578" s="591"/>
      <c r="BA578" s="591"/>
      <c r="BB578" s="609"/>
    </row>
    <row r="579" spans="1:54" ht="12.6" customHeight="1" x14ac:dyDescent="0.25">
      <c r="A579" s="592"/>
      <c r="B579" s="571"/>
      <c r="C579" s="571"/>
      <c r="D579" s="571"/>
      <c r="E579" s="571"/>
      <c r="F579" s="571"/>
      <c r="G579" s="571"/>
      <c r="H579" s="571"/>
      <c r="I579" s="571"/>
      <c r="J579" s="571"/>
      <c r="K579" s="571"/>
      <c r="L579" s="571"/>
      <c r="M579" s="610"/>
      <c r="N579" s="839" t="s">
        <v>1464</v>
      </c>
      <c r="O579" s="840"/>
      <c r="P579" s="840"/>
      <c r="Q579" s="840"/>
      <c r="R579" s="840"/>
      <c r="S579" s="846"/>
      <c r="T579" s="592"/>
      <c r="U579" s="571"/>
      <c r="V579" s="571"/>
      <c r="W579" s="571"/>
      <c r="X579" s="571"/>
      <c r="Y579" s="571"/>
      <c r="Z579" s="610"/>
      <c r="AA579" s="592"/>
      <c r="AB579" s="571"/>
      <c r="AC579" s="571"/>
      <c r="AD579" s="571"/>
      <c r="AE579" s="571"/>
      <c r="AF579" s="571"/>
      <c r="AG579" s="610"/>
      <c r="AH579" s="845" t="s">
        <v>1542</v>
      </c>
      <c r="AI579" s="845"/>
      <c r="AJ579" s="845"/>
      <c r="AK579" s="845"/>
      <c r="AL579" s="845"/>
      <c r="AM579" s="845"/>
      <c r="AN579" s="845"/>
      <c r="AO579" s="845"/>
      <c r="AP579" s="845"/>
      <c r="AQ579" s="839" t="s">
        <v>1464</v>
      </c>
      <c r="AR579" s="840"/>
      <c r="AS579" s="840"/>
      <c r="AT579" s="840"/>
      <c r="AU579" s="840"/>
      <c r="AV579" s="840"/>
      <c r="AW579" s="840"/>
      <c r="AX579" s="840"/>
      <c r="AY579" s="840"/>
      <c r="AZ579" s="840"/>
      <c r="BA579" s="840"/>
      <c r="BB579" s="846"/>
    </row>
    <row r="580" spans="1:54" ht="12.6" customHeight="1" x14ac:dyDescent="0.25">
      <c r="A580" s="839" t="s">
        <v>1543</v>
      </c>
      <c r="B580" s="840"/>
      <c r="C580" s="840"/>
      <c r="D580" s="840"/>
      <c r="E580" s="840"/>
      <c r="F580" s="840"/>
      <c r="G580" s="840"/>
      <c r="H580" s="840"/>
      <c r="I580" s="840"/>
      <c r="J580" s="840"/>
      <c r="K580" s="840"/>
      <c r="L580" s="840"/>
      <c r="M580" s="846"/>
      <c r="N580" s="839" t="s">
        <v>1465</v>
      </c>
      <c r="O580" s="840"/>
      <c r="P580" s="840"/>
      <c r="Q580" s="840"/>
      <c r="R580" s="840"/>
      <c r="S580" s="846"/>
      <c r="T580" s="839" t="s">
        <v>1519</v>
      </c>
      <c r="U580" s="840"/>
      <c r="V580" s="840"/>
      <c r="W580" s="840"/>
      <c r="X580" s="840"/>
      <c r="Y580" s="840"/>
      <c r="Z580" s="846"/>
      <c r="AA580" s="839" t="s">
        <v>1520</v>
      </c>
      <c r="AB580" s="840"/>
      <c r="AC580" s="840"/>
      <c r="AD580" s="840"/>
      <c r="AE580" s="840"/>
      <c r="AF580" s="840"/>
      <c r="AG580" s="846"/>
      <c r="AH580" s="845" t="s">
        <v>1544</v>
      </c>
      <c r="AI580" s="845"/>
      <c r="AJ580" s="845"/>
      <c r="AK580" s="845"/>
      <c r="AL580" s="845"/>
      <c r="AM580" s="845"/>
      <c r="AN580" s="845"/>
      <c r="AO580" s="845"/>
      <c r="AP580" s="845"/>
      <c r="AQ580" s="839" t="s">
        <v>1522</v>
      </c>
      <c r="AR580" s="840"/>
      <c r="AS580" s="840"/>
      <c r="AT580" s="840"/>
      <c r="AU580" s="840"/>
      <c r="AV580" s="840"/>
      <c r="AW580" s="840"/>
      <c r="AX580" s="840"/>
      <c r="AY580" s="840"/>
      <c r="AZ580" s="840"/>
      <c r="BA580" s="840"/>
      <c r="BB580" s="846"/>
    </row>
    <row r="581" spans="1:54" ht="12.6" customHeight="1" x14ac:dyDescent="0.25">
      <c r="A581" s="592"/>
      <c r="B581" s="571"/>
      <c r="C581" s="571"/>
      <c r="D581" s="571"/>
      <c r="E581" s="571"/>
      <c r="F581" s="571"/>
      <c r="G581" s="571"/>
      <c r="H581" s="571"/>
      <c r="I581" s="571"/>
      <c r="J581" s="571"/>
      <c r="K581" s="571"/>
      <c r="L581" s="571"/>
      <c r="M581" s="610"/>
      <c r="N581" s="839" t="s">
        <v>1466</v>
      </c>
      <c r="O581" s="840"/>
      <c r="P581" s="840"/>
      <c r="Q581" s="840"/>
      <c r="R581" s="840"/>
      <c r="S581" s="846"/>
      <c r="T581" s="839" t="s">
        <v>1525</v>
      </c>
      <c r="U581" s="840"/>
      <c r="V581" s="840"/>
      <c r="W581" s="840"/>
      <c r="X581" s="840"/>
      <c r="Y581" s="840"/>
      <c r="Z581" s="846"/>
      <c r="AA581" s="839" t="s">
        <v>1525</v>
      </c>
      <c r="AB581" s="840"/>
      <c r="AC581" s="840"/>
      <c r="AD581" s="840"/>
      <c r="AE581" s="840"/>
      <c r="AF581" s="840"/>
      <c r="AG581" s="846"/>
      <c r="AH581" s="845" t="s">
        <v>1545</v>
      </c>
      <c r="AI581" s="845"/>
      <c r="AJ581" s="845"/>
      <c r="AK581" s="845"/>
      <c r="AL581" s="845"/>
      <c r="AM581" s="845"/>
      <c r="AN581" s="845"/>
      <c r="AO581" s="845"/>
      <c r="AP581" s="845"/>
      <c r="AQ581" s="839" t="s">
        <v>1466</v>
      </c>
      <c r="AR581" s="840"/>
      <c r="AS581" s="840"/>
      <c r="AT581" s="840"/>
      <c r="AU581" s="840"/>
      <c r="AV581" s="840"/>
      <c r="AW581" s="840"/>
      <c r="AX581" s="840"/>
      <c r="AY581" s="840"/>
      <c r="AZ581" s="840"/>
      <c r="BA581" s="840"/>
      <c r="BB581" s="846"/>
    </row>
    <row r="582" spans="1:54" ht="12.6" customHeight="1" x14ac:dyDescent="0.25">
      <c r="A582" s="593"/>
      <c r="B582" s="594"/>
      <c r="C582" s="594"/>
      <c r="D582" s="594"/>
      <c r="E582" s="594"/>
      <c r="F582" s="594"/>
      <c r="G582" s="594"/>
      <c r="H582" s="594"/>
      <c r="I582" s="594"/>
      <c r="J582" s="594"/>
      <c r="K582" s="594"/>
      <c r="L582" s="594"/>
      <c r="M582" s="595"/>
      <c r="N582" s="841" t="s">
        <v>1467</v>
      </c>
      <c r="O582" s="842"/>
      <c r="P582" s="842"/>
      <c r="Q582" s="842"/>
      <c r="R582" s="842"/>
      <c r="S582" s="904"/>
      <c r="T582" s="593"/>
      <c r="U582" s="594"/>
      <c r="V582" s="594"/>
      <c r="W582" s="594"/>
      <c r="X582" s="594"/>
      <c r="Y582" s="594"/>
      <c r="Z582" s="595"/>
      <c r="AA582" s="593"/>
      <c r="AB582" s="594"/>
      <c r="AC582" s="594"/>
      <c r="AD582" s="594"/>
      <c r="AE582" s="594"/>
      <c r="AF582" s="594"/>
      <c r="AG582" s="595"/>
      <c r="AH582" s="843" t="s">
        <v>1530</v>
      </c>
      <c r="AI582" s="843"/>
      <c r="AJ582" s="843"/>
      <c r="AK582" s="843"/>
      <c r="AL582" s="843"/>
      <c r="AM582" s="843"/>
      <c r="AN582" s="843"/>
      <c r="AO582" s="843"/>
      <c r="AP582" s="843"/>
      <c r="AQ582" s="841" t="s">
        <v>1467</v>
      </c>
      <c r="AR582" s="842"/>
      <c r="AS582" s="842"/>
      <c r="AT582" s="842"/>
      <c r="AU582" s="842"/>
      <c r="AV582" s="842"/>
      <c r="AW582" s="842"/>
      <c r="AX582" s="842"/>
      <c r="AY582" s="842"/>
      <c r="AZ582" s="842"/>
      <c r="BA582" s="842"/>
      <c r="BB582" s="904"/>
    </row>
    <row r="583" spans="1:54" ht="12.6" customHeight="1" x14ac:dyDescent="0.25">
      <c r="A583" s="844" t="s">
        <v>1407</v>
      </c>
      <c r="B583" s="844"/>
      <c r="C583" s="844"/>
      <c r="D583" s="844"/>
      <c r="E583" s="844"/>
      <c r="F583" s="844"/>
      <c r="G583" s="844"/>
      <c r="H583" s="844"/>
      <c r="I583" s="844"/>
      <c r="J583" s="844"/>
      <c r="K583" s="844"/>
      <c r="L583" s="844"/>
      <c r="M583" s="844"/>
      <c r="N583" s="844" t="s">
        <v>1408</v>
      </c>
      <c r="O583" s="844"/>
      <c r="P583" s="844"/>
      <c r="Q583" s="844"/>
      <c r="R583" s="844"/>
      <c r="S583" s="844"/>
      <c r="T583" s="844" t="s">
        <v>1409</v>
      </c>
      <c r="U583" s="844"/>
      <c r="V583" s="844"/>
      <c r="W583" s="844"/>
      <c r="X583" s="844"/>
      <c r="Y583" s="844"/>
      <c r="Z583" s="844"/>
      <c r="AA583" s="844" t="s">
        <v>1410</v>
      </c>
      <c r="AB583" s="844"/>
      <c r="AC583" s="844"/>
      <c r="AD583" s="844"/>
      <c r="AE583" s="844"/>
      <c r="AF583" s="844"/>
      <c r="AG583" s="844"/>
      <c r="AH583" s="844" t="s">
        <v>1411</v>
      </c>
      <c r="AI583" s="844"/>
      <c r="AJ583" s="844"/>
      <c r="AK583" s="844"/>
      <c r="AL583" s="844"/>
      <c r="AM583" s="844"/>
      <c r="AN583" s="844"/>
      <c r="AO583" s="844"/>
      <c r="AP583" s="844"/>
      <c r="AQ583" s="844" t="s">
        <v>1412</v>
      </c>
      <c r="AR583" s="844"/>
      <c r="AS583" s="844"/>
      <c r="AT583" s="844"/>
      <c r="AU583" s="844"/>
      <c r="AV583" s="844"/>
      <c r="AW583" s="844"/>
      <c r="AX583" s="844"/>
      <c r="AY583" s="844"/>
      <c r="AZ583" s="844"/>
      <c r="BA583" s="844"/>
      <c r="BB583" s="844"/>
    </row>
    <row r="584" spans="1:54" ht="12.6" customHeight="1" x14ac:dyDescent="0.25">
      <c r="A584" s="937"/>
      <c r="B584" s="937"/>
      <c r="C584" s="937"/>
      <c r="D584" s="937"/>
      <c r="E584" s="937"/>
      <c r="F584" s="937"/>
      <c r="G584" s="937"/>
      <c r="H584" s="937"/>
      <c r="I584" s="937"/>
      <c r="J584" s="937"/>
      <c r="K584" s="937"/>
      <c r="L584" s="937"/>
      <c r="M584" s="937"/>
      <c r="N584" s="957">
        <f>SUM(N602)</f>
        <v>0</v>
      </c>
      <c r="O584" s="957"/>
      <c r="P584" s="957"/>
      <c r="Q584" s="957"/>
      <c r="R584" s="957"/>
      <c r="S584" s="957"/>
      <c r="T584" s="930"/>
      <c r="U584" s="930"/>
      <c r="V584" s="930"/>
      <c r="W584" s="930"/>
      <c r="X584" s="930"/>
      <c r="Y584" s="930"/>
      <c r="Z584" s="930"/>
      <c r="AA584" s="930"/>
      <c r="AB584" s="930"/>
      <c r="AC584" s="930"/>
      <c r="AD584" s="930"/>
      <c r="AE584" s="930"/>
      <c r="AF584" s="930"/>
      <c r="AG584" s="930"/>
      <c r="AH584" s="930"/>
      <c r="AI584" s="930"/>
      <c r="AJ584" s="930"/>
      <c r="AK584" s="930"/>
      <c r="AL584" s="930"/>
      <c r="AM584" s="930"/>
      <c r="AN584" s="930"/>
      <c r="AO584" s="930"/>
      <c r="AP584" s="930"/>
      <c r="AQ584" s="930">
        <f>SUM(AQ602)</f>
        <v>0</v>
      </c>
      <c r="AR584" s="930"/>
      <c r="AS584" s="930"/>
      <c r="AT584" s="930"/>
      <c r="AU584" s="930"/>
      <c r="AV584" s="930"/>
      <c r="AW584" s="930"/>
      <c r="AX584" s="930"/>
      <c r="AY584" s="930"/>
      <c r="AZ584" s="930"/>
      <c r="BA584" s="930"/>
      <c r="BB584" s="930"/>
    </row>
    <row r="585" spans="1:54" ht="12.6" customHeight="1" x14ac:dyDescent="0.25">
      <c r="A585" s="937" t="s">
        <v>4976</v>
      </c>
      <c r="B585" s="937"/>
      <c r="C585" s="937"/>
      <c r="D585" s="937"/>
      <c r="E585" s="937"/>
      <c r="F585" s="937"/>
      <c r="G585" s="937"/>
      <c r="H585" s="937"/>
      <c r="I585" s="937"/>
      <c r="J585" s="937"/>
      <c r="K585" s="937"/>
      <c r="L585" s="937"/>
      <c r="M585" s="937"/>
      <c r="N585" s="905"/>
      <c r="O585" s="905"/>
      <c r="P585" s="905"/>
      <c r="Q585" s="905"/>
      <c r="R585" s="905"/>
      <c r="S585" s="905"/>
      <c r="T585" s="905"/>
      <c r="U585" s="905"/>
      <c r="V585" s="905"/>
      <c r="W585" s="905"/>
      <c r="X585" s="905"/>
      <c r="Y585" s="905"/>
      <c r="Z585" s="905"/>
      <c r="AA585" s="905"/>
      <c r="AB585" s="905"/>
      <c r="AC585" s="905"/>
      <c r="AD585" s="905"/>
      <c r="AE585" s="905"/>
      <c r="AF585" s="905"/>
      <c r="AG585" s="905"/>
      <c r="AH585" s="905"/>
      <c r="AI585" s="905"/>
      <c r="AJ585" s="905"/>
      <c r="AK585" s="905"/>
      <c r="AL585" s="905"/>
      <c r="AM585" s="905"/>
      <c r="AN585" s="905"/>
      <c r="AO585" s="905"/>
      <c r="AP585" s="905"/>
      <c r="AQ585" s="905"/>
      <c r="AR585" s="905"/>
      <c r="AS585" s="905"/>
      <c r="AT585" s="905"/>
      <c r="AU585" s="905"/>
      <c r="AV585" s="905"/>
      <c r="AW585" s="905"/>
      <c r="AX585" s="905"/>
      <c r="AY585" s="905"/>
      <c r="AZ585" s="905"/>
      <c r="BA585" s="905"/>
      <c r="BB585" s="905"/>
    </row>
    <row r="586" spans="1:54" ht="12.6" customHeight="1" x14ac:dyDescent="0.25">
      <c r="A586" s="916" t="s">
        <v>4977</v>
      </c>
      <c r="B586" s="916"/>
      <c r="C586" s="916"/>
      <c r="D586" s="916"/>
      <c r="E586" s="916"/>
      <c r="F586" s="916"/>
      <c r="G586" s="916"/>
      <c r="H586" s="916"/>
      <c r="I586" s="916"/>
      <c r="J586" s="916"/>
      <c r="K586" s="916"/>
      <c r="L586" s="916"/>
      <c r="M586" s="916"/>
      <c r="N586" s="905"/>
      <c r="O586" s="905"/>
      <c r="P586" s="905"/>
      <c r="Q586" s="905"/>
      <c r="R586" s="905"/>
      <c r="S586" s="905"/>
      <c r="T586" s="905"/>
      <c r="U586" s="905"/>
      <c r="V586" s="905"/>
      <c r="W586" s="905"/>
      <c r="X586" s="905"/>
      <c r="Y586" s="905"/>
      <c r="Z586" s="905"/>
      <c r="AA586" s="905"/>
      <c r="AB586" s="905"/>
      <c r="AC586" s="905"/>
      <c r="AD586" s="905"/>
      <c r="AE586" s="905"/>
      <c r="AF586" s="905"/>
      <c r="AG586" s="905"/>
      <c r="AH586" s="905"/>
      <c r="AI586" s="905"/>
      <c r="AJ586" s="905"/>
      <c r="AK586" s="905"/>
      <c r="AL586" s="905"/>
      <c r="AM586" s="905"/>
      <c r="AN586" s="905"/>
      <c r="AO586" s="905"/>
      <c r="AP586" s="905"/>
      <c r="AQ586" s="905"/>
      <c r="AR586" s="905"/>
      <c r="AS586" s="905"/>
      <c r="AT586" s="905"/>
      <c r="AU586" s="905"/>
      <c r="AV586" s="905"/>
      <c r="AW586" s="905"/>
      <c r="AX586" s="905"/>
      <c r="AY586" s="905"/>
      <c r="AZ586" s="905"/>
      <c r="BA586" s="905"/>
      <c r="BB586" s="905"/>
    </row>
    <row r="587" spans="1:54" ht="14.25" customHeight="1" x14ac:dyDescent="0.25">
      <c r="A587" s="916"/>
      <c r="B587" s="916"/>
      <c r="C587" s="916"/>
      <c r="D587" s="916"/>
      <c r="E587" s="916"/>
      <c r="F587" s="916"/>
      <c r="G587" s="916"/>
      <c r="H587" s="916"/>
      <c r="I587" s="916"/>
      <c r="J587" s="916"/>
      <c r="K587" s="916"/>
      <c r="L587" s="916"/>
      <c r="M587" s="916"/>
      <c r="N587" s="905"/>
      <c r="O587" s="905"/>
      <c r="P587" s="905"/>
      <c r="Q587" s="905"/>
      <c r="R587" s="905"/>
      <c r="S587" s="905"/>
      <c r="T587" s="905"/>
      <c r="U587" s="905"/>
      <c r="V587" s="905"/>
      <c r="W587" s="905"/>
      <c r="X587" s="905"/>
      <c r="Y587" s="905"/>
      <c r="Z587" s="905"/>
      <c r="AA587" s="905"/>
      <c r="AB587" s="905"/>
      <c r="AC587" s="905"/>
      <c r="AD587" s="905"/>
      <c r="AE587" s="905"/>
      <c r="AF587" s="905"/>
      <c r="AG587" s="905"/>
      <c r="AH587" s="905"/>
      <c r="AI587" s="905"/>
      <c r="AJ587" s="905"/>
      <c r="AK587" s="905"/>
      <c r="AL587" s="905"/>
      <c r="AM587" s="905"/>
      <c r="AN587" s="905"/>
      <c r="AO587" s="905"/>
      <c r="AP587" s="905"/>
      <c r="AQ587" s="905"/>
      <c r="AR587" s="905"/>
      <c r="AS587" s="905"/>
      <c r="AT587" s="905"/>
      <c r="AU587" s="905"/>
      <c r="AV587" s="905"/>
      <c r="AW587" s="905"/>
      <c r="AX587" s="905"/>
      <c r="AY587" s="905"/>
      <c r="AZ587" s="905"/>
      <c r="BA587" s="905"/>
      <c r="BB587" s="905"/>
    </row>
    <row r="588" spans="1:54" ht="32.25" customHeight="1" x14ac:dyDescent="0.25">
      <c r="A588" s="916" t="s">
        <v>4978</v>
      </c>
      <c r="B588" s="916"/>
      <c r="C588" s="916"/>
      <c r="D588" s="916"/>
      <c r="E588" s="916"/>
      <c r="F588" s="916"/>
      <c r="G588" s="916"/>
      <c r="H588" s="916"/>
      <c r="I588" s="916"/>
      <c r="J588" s="916"/>
      <c r="K588" s="916"/>
      <c r="L588" s="916"/>
      <c r="M588" s="916"/>
      <c r="N588" s="905"/>
      <c r="O588" s="905"/>
      <c r="P588" s="905"/>
      <c r="Q588" s="905"/>
      <c r="R588" s="905"/>
      <c r="S588" s="905"/>
      <c r="T588" s="905"/>
      <c r="U588" s="905"/>
      <c r="V588" s="905"/>
      <c r="W588" s="905"/>
      <c r="X588" s="905"/>
      <c r="Y588" s="905"/>
      <c r="Z588" s="905"/>
      <c r="AA588" s="905"/>
      <c r="AB588" s="905"/>
      <c r="AC588" s="905"/>
      <c r="AD588" s="905"/>
      <c r="AE588" s="905"/>
      <c r="AF588" s="905"/>
      <c r="AG588" s="905"/>
      <c r="AH588" s="905"/>
      <c r="AI588" s="905"/>
      <c r="AJ588" s="905"/>
      <c r="AK588" s="905"/>
      <c r="AL588" s="905"/>
      <c r="AM588" s="905"/>
      <c r="AN588" s="905"/>
      <c r="AO588" s="905"/>
      <c r="AP588" s="905"/>
      <c r="AQ588" s="905"/>
      <c r="AR588" s="905"/>
      <c r="AS588" s="905"/>
      <c r="AT588" s="905"/>
      <c r="AU588" s="905"/>
      <c r="AV588" s="905"/>
      <c r="AW588" s="905"/>
      <c r="AX588" s="905"/>
      <c r="AY588" s="905"/>
      <c r="AZ588" s="905"/>
      <c r="BA588" s="905"/>
      <c r="BB588" s="905"/>
    </row>
    <row r="589" spans="1:54" ht="25.5" customHeight="1" x14ac:dyDescent="0.25">
      <c r="A589" s="937" t="s">
        <v>4979</v>
      </c>
      <c r="B589" s="937"/>
      <c r="C589" s="937"/>
      <c r="D589" s="937"/>
      <c r="E589" s="937"/>
      <c r="F589" s="937"/>
      <c r="G589" s="937"/>
      <c r="H589" s="937"/>
      <c r="I589" s="937"/>
      <c r="J589" s="937"/>
      <c r="K589" s="937"/>
      <c r="L589" s="937"/>
      <c r="M589" s="937"/>
      <c r="N589" s="930">
        <f>SUM(N603)</f>
        <v>0</v>
      </c>
      <c r="O589" s="930"/>
      <c r="P589" s="930"/>
      <c r="Q589" s="930"/>
      <c r="R589" s="930"/>
      <c r="S589" s="930"/>
      <c r="T589" s="930"/>
      <c r="U589" s="930"/>
      <c r="V589" s="930"/>
      <c r="W589" s="930"/>
      <c r="X589" s="930"/>
      <c r="Y589" s="930"/>
      <c r="Z589" s="930"/>
      <c r="AA589" s="930"/>
      <c r="AB589" s="930"/>
      <c r="AC589" s="930"/>
      <c r="AD589" s="930"/>
      <c r="AE589" s="930"/>
      <c r="AF589" s="930"/>
      <c r="AG589" s="930"/>
      <c r="AH589" s="930"/>
      <c r="AI589" s="930"/>
      <c r="AJ589" s="930"/>
      <c r="AK589" s="930"/>
      <c r="AL589" s="930"/>
      <c r="AM589" s="930"/>
      <c r="AN589" s="930"/>
      <c r="AO589" s="930"/>
      <c r="AP589" s="930"/>
      <c r="AQ589" s="930">
        <f>SUM(AQ603)</f>
        <v>0</v>
      </c>
      <c r="AR589" s="930"/>
      <c r="AS589" s="930"/>
      <c r="AT589" s="930"/>
      <c r="AU589" s="930"/>
      <c r="AV589" s="930"/>
      <c r="AW589" s="930"/>
      <c r="AX589" s="930"/>
      <c r="AY589" s="930"/>
      <c r="AZ589" s="930"/>
      <c r="BA589" s="930"/>
      <c r="BB589" s="930"/>
    </row>
    <row r="590" spans="1:54" ht="12.6" customHeight="1" x14ac:dyDescent="0.25">
      <c r="A590" s="936" t="s">
        <v>1548</v>
      </c>
      <c r="B590" s="936"/>
      <c r="C590" s="936"/>
      <c r="D590" s="936"/>
      <c r="E590" s="936"/>
      <c r="F590" s="936"/>
      <c r="G590" s="936"/>
      <c r="H590" s="936"/>
      <c r="I590" s="936"/>
      <c r="J590" s="936"/>
      <c r="K590" s="936"/>
      <c r="L590" s="936"/>
      <c r="M590" s="936"/>
      <c r="N590" s="930">
        <f>SUM(N584:S589)</f>
        <v>0</v>
      </c>
      <c r="O590" s="930"/>
      <c r="P590" s="930"/>
      <c r="Q590" s="930"/>
      <c r="R590" s="930"/>
      <c r="S590" s="930"/>
      <c r="T590" s="930">
        <v>0</v>
      </c>
      <c r="U590" s="930"/>
      <c r="V590" s="930"/>
      <c r="W590" s="930"/>
      <c r="X590" s="930"/>
      <c r="Y590" s="930"/>
      <c r="Z590" s="930"/>
      <c r="AA590" s="930">
        <v>0</v>
      </c>
      <c r="AB590" s="930"/>
      <c r="AC590" s="930"/>
      <c r="AD590" s="930"/>
      <c r="AE590" s="930"/>
      <c r="AF590" s="930"/>
      <c r="AG590" s="930"/>
      <c r="AH590" s="930">
        <v>0</v>
      </c>
      <c r="AI590" s="930"/>
      <c r="AJ590" s="930"/>
      <c r="AK590" s="930"/>
      <c r="AL590" s="930"/>
      <c r="AM590" s="930"/>
      <c r="AN590" s="930"/>
      <c r="AO590" s="930"/>
      <c r="AP590" s="930"/>
      <c r="AQ590" s="930">
        <v>0</v>
      </c>
      <c r="AR590" s="930"/>
      <c r="AS590" s="930"/>
      <c r="AT590" s="930"/>
      <c r="AU590" s="930"/>
      <c r="AV590" s="930"/>
      <c r="AW590" s="930"/>
      <c r="AX590" s="930"/>
      <c r="AY590" s="930"/>
      <c r="AZ590" s="930"/>
      <c r="BA590" s="930"/>
      <c r="BB590" s="930"/>
    </row>
    <row r="591" spans="1:54" ht="12" customHeight="1" x14ac:dyDescent="0.25"/>
    <row r="592" spans="1:54" ht="12.6" customHeight="1" x14ac:dyDescent="0.25">
      <c r="A592" s="590"/>
      <c r="B592" s="591"/>
      <c r="C592" s="591"/>
      <c r="D592" s="591"/>
      <c r="E592" s="591"/>
      <c r="F592" s="591"/>
      <c r="G592" s="591"/>
      <c r="H592" s="591"/>
      <c r="I592" s="591"/>
      <c r="J592" s="591"/>
      <c r="K592" s="591"/>
      <c r="L592" s="591"/>
      <c r="M592" s="609"/>
      <c r="N592" s="590"/>
      <c r="O592" s="591"/>
      <c r="P592" s="591"/>
      <c r="Q592" s="591"/>
      <c r="R592" s="591"/>
      <c r="S592" s="609"/>
      <c r="T592" s="590"/>
      <c r="U592" s="591"/>
      <c r="V592" s="591"/>
      <c r="W592" s="591"/>
      <c r="X592" s="591"/>
      <c r="Y592" s="591"/>
      <c r="Z592" s="609"/>
      <c r="AA592" s="590"/>
      <c r="AB592" s="591"/>
      <c r="AC592" s="591"/>
      <c r="AD592" s="591"/>
      <c r="AE592" s="591"/>
      <c r="AF592" s="591"/>
      <c r="AG592" s="609"/>
      <c r="AH592" s="895" t="s">
        <v>1517</v>
      </c>
      <c r="AI592" s="895"/>
      <c r="AJ592" s="895"/>
      <c r="AK592" s="895"/>
      <c r="AL592" s="895"/>
      <c r="AM592" s="895"/>
      <c r="AN592" s="895"/>
      <c r="AO592" s="895"/>
      <c r="AP592" s="895"/>
      <c r="AQ592" s="590"/>
      <c r="AR592" s="591"/>
      <c r="AS592" s="591"/>
      <c r="AT592" s="591"/>
      <c r="AU592" s="591"/>
      <c r="AV592" s="591"/>
      <c r="AW592" s="591"/>
      <c r="AX592" s="591"/>
      <c r="AY592" s="591"/>
      <c r="AZ592" s="591"/>
      <c r="BA592" s="591"/>
      <c r="BB592" s="609"/>
    </row>
    <row r="593" spans="1:54" ht="12.6" customHeight="1" x14ac:dyDescent="0.25">
      <c r="A593" s="592"/>
      <c r="B593" s="571"/>
      <c r="C593" s="571"/>
      <c r="D593" s="571"/>
      <c r="E593" s="571"/>
      <c r="F593" s="571"/>
      <c r="G593" s="571"/>
      <c r="H593" s="571"/>
      <c r="I593" s="571"/>
      <c r="J593" s="571"/>
      <c r="K593" s="571"/>
      <c r="L593" s="571"/>
      <c r="M593" s="610"/>
      <c r="N593" s="839" t="s">
        <v>1464</v>
      </c>
      <c r="O593" s="840"/>
      <c r="P593" s="840"/>
      <c r="Q593" s="840"/>
      <c r="R593" s="840"/>
      <c r="S593" s="846"/>
      <c r="T593" s="592"/>
      <c r="U593" s="571"/>
      <c r="V593" s="571"/>
      <c r="W593" s="571"/>
      <c r="X593" s="571"/>
      <c r="Y593" s="571"/>
      <c r="Z593" s="610"/>
      <c r="AA593" s="592"/>
      <c r="AB593" s="571"/>
      <c r="AC593" s="571"/>
      <c r="AD593" s="571"/>
      <c r="AE593" s="571"/>
      <c r="AF593" s="571"/>
      <c r="AG593" s="610"/>
      <c r="AH593" s="845" t="s">
        <v>1542</v>
      </c>
      <c r="AI593" s="845"/>
      <c r="AJ593" s="845"/>
      <c r="AK593" s="845"/>
      <c r="AL593" s="845"/>
      <c r="AM593" s="845"/>
      <c r="AN593" s="845"/>
      <c r="AO593" s="845"/>
      <c r="AP593" s="845"/>
      <c r="AQ593" s="839" t="s">
        <v>1464</v>
      </c>
      <c r="AR593" s="840"/>
      <c r="AS593" s="840"/>
      <c r="AT593" s="840"/>
      <c r="AU593" s="840"/>
      <c r="AV593" s="840"/>
      <c r="AW593" s="840"/>
      <c r="AX593" s="840"/>
      <c r="AY593" s="840"/>
      <c r="AZ593" s="840"/>
      <c r="BA593" s="840"/>
      <c r="BB593" s="846"/>
    </row>
    <row r="594" spans="1:54" ht="12.6" customHeight="1" x14ac:dyDescent="0.25">
      <c r="A594" s="839" t="s">
        <v>1543</v>
      </c>
      <c r="B594" s="840"/>
      <c r="C594" s="840"/>
      <c r="D594" s="840"/>
      <c r="E594" s="840"/>
      <c r="F594" s="840"/>
      <c r="G594" s="840"/>
      <c r="H594" s="840"/>
      <c r="I594" s="840"/>
      <c r="J594" s="840"/>
      <c r="K594" s="840"/>
      <c r="L594" s="840"/>
      <c r="M594" s="846"/>
      <c r="N594" s="839" t="s">
        <v>1465</v>
      </c>
      <c r="O594" s="840"/>
      <c r="P594" s="840"/>
      <c r="Q594" s="840"/>
      <c r="R594" s="840"/>
      <c r="S594" s="846"/>
      <c r="T594" s="839" t="s">
        <v>1519</v>
      </c>
      <c r="U594" s="840"/>
      <c r="V594" s="840"/>
      <c r="W594" s="840"/>
      <c r="X594" s="840"/>
      <c r="Y594" s="840"/>
      <c r="Z594" s="846"/>
      <c r="AA594" s="839" t="s">
        <v>1520</v>
      </c>
      <c r="AB594" s="840"/>
      <c r="AC594" s="840"/>
      <c r="AD594" s="840"/>
      <c r="AE594" s="840"/>
      <c r="AF594" s="840"/>
      <c r="AG594" s="846"/>
      <c r="AH594" s="845" t="s">
        <v>1544</v>
      </c>
      <c r="AI594" s="845"/>
      <c r="AJ594" s="845"/>
      <c r="AK594" s="845"/>
      <c r="AL594" s="845"/>
      <c r="AM594" s="845"/>
      <c r="AN594" s="845"/>
      <c r="AO594" s="845"/>
      <c r="AP594" s="845"/>
      <c r="AQ594" s="839" t="s">
        <v>1522</v>
      </c>
      <c r="AR594" s="840"/>
      <c r="AS594" s="840"/>
      <c r="AT594" s="840"/>
      <c r="AU594" s="840"/>
      <c r="AV594" s="840"/>
      <c r="AW594" s="840"/>
      <c r="AX594" s="840"/>
      <c r="AY594" s="840"/>
      <c r="AZ594" s="840"/>
      <c r="BA594" s="840"/>
      <c r="BB594" s="846"/>
    </row>
    <row r="595" spans="1:54" ht="12.6" customHeight="1" x14ac:dyDescent="0.25">
      <c r="A595" s="592"/>
      <c r="B595" s="571"/>
      <c r="C595" s="571"/>
      <c r="D595" s="571"/>
      <c r="E595" s="571"/>
      <c r="F595" s="571"/>
      <c r="G595" s="571"/>
      <c r="H595" s="571"/>
      <c r="I595" s="571"/>
      <c r="J595" s="571"/>
      <c r="K595" s="571"/>
      <c r="L595" s="571"/>
      <c r="M595" s="610"/>
      <c r="N595" s="839" t="s">
        <v>1466</v>
      </c>
      <c r="O595" s="840"/>
      <c r="P595" s="840"/>
      <c r="Q595" s="840"/>
      <c r="R595" s="840"/>
      <c r="S595" s="846"/>
      <c r="T595" s="839" t="s">
        <v>1525</v>
      </c>
      <c r="U595" s="840"/>
      <c r="V595" s="840"/>
      <c r="W595" s="840"/>
      <c r="X595" s="840"/>
      <c r="Y595" s="840"/>
      <c r="Z595" s="846"/>
      <c r="AA595" s="839" t="s">
        <v>1525</v>
      </c>
      <c r="AB595" s="840"/>
      <c r="AC595" s="840"/>
      <c r="AD595" s="840"/>
      <c r="AE595" s="840"/>
      <c r="AF595" s="840"/>
      <c r="AG595" s="846"/>
      <c r="AH595" s="845" t="s">
        <v>1545</v>
      </c>
      <c r="AI595" s="845"/>
      <c r="AJ595" s="845"/>
      <c r="AK595" s="845"/>
      <c r="AL595" s="845"/>
      <c r="AM595" s="845"/>
      <c r="AN595" s="845"/>
      <c r="AO595" s="845"/>
      <c r="AP595" s="845"/>
      <c r="AQ595" s="839" t="s">
        <v>1466</v>
      </c>
      <c r="AR595" s="840"/>
      <c r="AS595" s="840"/>
      <c r="AT595" s="840"/>
      <c r="AU595" s="840"/>
      <c r="AV595" s="840"/>
      <c r="AW595" s="840"/>
      <c r="AX595" s="840"/>
      <c r="AY595" s="840"/>
      <c r="AZ595" s="840"/>
      <c r="BA595" s="840"/>
      <c r="BB595" s="846"/>
    </row>
    <row r="596" spans="1:54" ht="12.6" customHeight="1" x14ac:dyDescent="0.25">
      <c r="A596" s="593"/>
      <c r="B596" s="594"/>
      <c r="C596" s="594"/>
      <c r="D596" s="594"/>
      <c r="E596" s="594"/>
      <c r="F596" s="594"/>
      <c r="G596" s="594"/>
      <c r="H596" s="594"/>
      <c r="I596" s="594"/>
      <c r="J596" s="594"/>
      <c r="K596" s="594"/>
      <c r="L596" s="594"/>
      <c r="M596" s="595"/>
      <c r="N596" s="841" t="s">
        <v>1467</v>
      </c>
      <c r="O596" s="842"/>
      <c r="P596" s="842"/>
      <c r="Q596" s="842"/>
      <c r="R596" s="842"/>
      <c r="S596" s="904"/>
      <c r="T596" s="593"/>
      <c r="U596" s="594"/>
      <c r="V596" s="594"/>
      <c r="W596" s="594"/>
      <c r="X596" s="594"/>
      <c r="Y596" s="594"/>
      <c r="Z596" s="595"/>
      <c r="AA596" s="593"/>
      <c r="AB596" s="594"/>
      <c r="AC596" s="594"/>
      <c r="AD596" s="594"/>
      <c r="AE596" s="594"/>
      <c r="AF596" s="594"/>
      <c r="AG596" s="595"/>
      <c r="AH596" s="843" t="s">
        <v>1530</v>
      </c>
      <c r="AI596" s="843"/>
      <c r="AJ596" s="843"/>
      <c r="AK596" s="843"/>
      <c r="AL596" s="843"/>
      <c r="AM596" s="843"/>
      <c r="AN596" s="843"/>
      <c r="AO596" s="843"/>
      <c r="AP596" s="843"/>
      <c r="AQ596" s="841" t="s">
        <v>1467</v>
      </c>
      <c r="AR596" s="842"/>
      <c r="AS596" s="842"/>
      <c r="AT596" s="842"/>
      <c r="AU596" s="842"/>
      <c r="AV596" s="842"/>
      <c r="AW596" s="842"/>
      <c r="AX596" s="842"/>
      <c r="AY596" s="842"/>
      <c r="AZ596" s="842"/>
      <c r="BA596" s="842"/>
      <c r="BB596" s="904"/>
    </row>
    <row r="597" spans="1:54" ht="12.6" customHeight="1" x14ac:dyDescent="0.25">
      <c r="A597" s="844" t="s">
        <v>1407</v>
      </c>
      <c r="B597" s="844"/>
      <c r="C597" s="844"/>
      <c r="D597" s="844"/>
      <c r="E597" s="844"/>
      <c r="F597" s="844"/>
      <c r="G597" s="844"/>
      <c r="H597" s="844"/>
      <c r="I597" s="844"/>
      <c r="J597" s="844"/>
      <c r="K597" s="844"/>
      <c r="L597" s="844"/>
      <c r="M597" s="844"/>
      <c r="N597" s="844" t="s">
        <v>1408</v>
      </c>
      <c r="O597" s="844"/>
      <c r="P597" s="844"/>
      <c r="Q597" s="844"/>
      <c r="R597" s="844"/>
      <c r="S597" s="844"/>
      <c r="T597" s="844" t="s">
        <v>1409</v>
      </c>
      <c r="U597" s="844"/>
      <c r="V597" s="844"/>
      <c r="W597" s="844"/>
      <c r="X597" s="844"/>
      <c r="Y597" s="844"/>
      <c r="Z597" s="844"/>
      <c r="AA597" s="844" t="s">
        <v>1410</v>
      </c>
      <c r="AB597" s="844"/>
      <c r="AC597" s="844"/>
      <c r="AD597" s="844"/>
      <c r="AE597" s="844"/>
      <c r="AF597" s="844"/>
      <c r="AG597" s="844"/>
      <c r="AH597" s="844" t="s">
        <v>1411</v>
      </c>
      <c r="AI597" s="844"/>
      <c r="AJ597" s="844"/>
      <c r="AK597" s="844"/>
      <c r="AL597" s="844"/>
      <c r="AM597" s="844"/>
      <c r="AN597" s="844"/>
      <c r="AO597" s="844"/>
      <c r="AP597" s="844"/>
      <c r="AQ597" s="844" t="s">
        <v>1412</v>
      </c>
      <c r="AR597" s="844"/>
      <c r="AS597" s="844"/>
      <c r="AT597" s="844"/>
      <c r="AU597" s="844"/>
      <c r="AV597" s="844"/>
      <c r="AW597" s="844"/>
      <c r="AX597" s="844"/>
      <c r="AY597" s="844"/>
      <c r="AZ597" s="844"/>
      <c r="BA597" s="844"/>
      <c r="BB597" s="844"/>
    </row>
    <row r="598" spans="1:54" ht="12.6" customHeight="1" x14ac:dyDescent="0.25">
      <c r="A598" s="937" t="s">
        <v>1546</v>
      </c>
      <c r="B598" s="937"/>
      <c r="C598" s="937"/>
      <c r="D598" s="937"/>
      <c r="E598" s="937"/>
      <c r="F598" s="937"/>
      <c r="G598" s="937"/>
      <c r="H598" s="937"/>
      <c r="I598" s="937"/>
      <c r="J598" s="937"/>
      <c r="K598" s="937"/>
      <c r="L598" s="937"/>
      <c r="M598" s="937"/>
      <c r="N598" s="930">
        <f>SUVAHAVUJ!$X$27</f>
        <v>0</v>
      </c>
      <c r="O598" s="930"/>
      <c r="P598" s="930"/>
      <c r="Q598" s="930"/>
      <c r="R598" s="930"/>
      <c r="S598" s="930"/>
      <c r="T598" s="905"/>
      <c r="U598" s="905"/>
      <c r="V598" s="905"/>
      <c r="W598" s="905"/>
      <c r="X598" s="905"/>
      <c r="Y598" s="905"/>
      <c r="Z598" s="905"/>
      <c r="AA598" s="905"/>
      <c r="AB598" s="905"/>
      <c r="AC598" s="905"/>
      <c r="AD598" s="905"/>
      <c r="AE598" s="905"/>
      <c r="AF598" s="905"/>
      <c r="AG598" s="905"/>
      <c r="AH598" s="905"/>
      <c r="AI598" s="905"/>
      <c r="AJ598" s="905"/>
      <c r="AK598" s="905"/>
      <c r="AL598" s="905"/>
      <c r="AM598" s="905"/>
      <c r="AN598" s="905"/>
      <c r="AO598" s="905"/>
      <c r="AP598" s="905"/>
      <c r="AQ598" s="930">
        <f>SUVAHAVUJ!$N$27</f>
        <v>0</v>
      </c>
      <c r="AR598" s="930"/>
      <c r="AS598" s="930"/>
      <c r="AT598" s="930"/>
      <c r="AU598" s="930"/>
      <c r="AV598" s="930"/>
      <c r="AW598" s="930"/>
      <c r="AX598" s="930"/>
      <c r="AY598" s="930"/>
      <c r="AZ598" s="930"/>
      <c r="BA598" s="930"/>
      <c r="BB598" s="930"/>
    </row>
    <row r="599" spans="1:54" ht="12.6" customHeight="1" x14ac:dyDescent="0.25">
      <c r="A599" s="916" t="s">
        <v>1489</v>
      </c>
      <c r="B599" s="916"/>
      <c r="C599" s="916"/>
      <c r="D599" s="916"/>
      <c r="E599" s="916"/>
      <c r="F599" s="916"/>
      <c r="G599" s="916"/>
      <c r="H599" s="916"/>
      <c r="I599" s="916"/>
      <c r="J599" s="916"/>
      <c r="K599" s="916"/>
      <c r="L599" s="916"/>
      <c r="M599" s="916"/>
      <c r="N599" s="930">
        <f>SUVAHAVUJ!$X$28</f>
        <v>0</v>
      </c>
      <c r="O599" s="930"/>
      <c r="P599" s="930"/>
      <c r="Q599" s="930"/>
      <c r="R599" s="930"/>
      <c r="S599" s="930"/>
      <c r="T599" s="905"/>
      <c r="U599" s="905"/>
      <c r="V599" s="905"/>
      <c r="W599" s="905"/>
      <c r="X599" s="905"/>
      <c r="Y599" s="905"/>
      <c r="Z599" s="905"/>
      <c r="AA599" s="905"/>
      <c r="AB599" s="905"/>
      <c r="AC599" s="905"/>
      <c r="AD599" s="905"/>
      <c r="AE599" s="905"/>
      <c r="AF599" s="905"/>
      <c r="AG599" s="905"/>
      <c r="AH599" s="905"/>
      <c r="AI599" s="905"/>
      <c r="AJ599" s="905"/>
      <c r="AK599" s="905"/>
      <c r="AL599" s="905"/>
      <c r="AM599" s="905"/>
      <c r="AN599" s="905"/>
      <c r="AO599" s="905"/>
      <c r="AP599" s="905"/>
      <c r="AQ599" s="930">
        <f>SUVAHAVUJ!$N$28</f>
        <v>0</v>
      </c>
      <c r="AR599" s="930"/>
      <c r="AS599" s="930"/>
      <c r="AT599" s="930"/>
      <c r="AU599" s="930"/>
      <c r="AV599" s="930"/>
      <c r="AW599" s="930"/>
      <c r="AX599" s="930"/>
      <c r="AY599" s="930"/>
      <c r="AZ599" s="930"/>
      <c r="BA599" s="930"/>
      <c r="BB599" s="930"/>
    </row>
    <row r="600" spans="1:54" ht="14.25" customHeight="1" x14ac:dyDescent="0.25">
      <c r="A600" s="916"/>
      <c r="B600" s="916"/>
      <c r="C600" s="916"/>
      <c r="D600" s="916"/>
      <c r="E600" s="916"/>
      <c r="F600" s="916"/>
      <c r="G600" s="916"/>
      <c r="H600" s="916"/>
      <c r="I600" s="916"/>
      <c r="J600" s="916"/>
      <c r="K600" s="916"/>
      <c r="L600" s="916"/>
      <c r="M600" s="916"/>
      <c r="N600" s="930"/>
      <c r="O600" s="930"/>
      <c r="P600" s="930"/>
      <c r="Q600" s="930"/>
      <c r="R600" s="930"/>
      <c r="S600" s="930"/>
      <c r="T600" s="905"/>
      <c r="U600" s="905"/>
      <c r="V600" s="905"/>
      <c r="W600" s="905"/>
      <c r="X600" s="905"/>
      <c r="Y600" s="905"/>
      <c r="Z600" s="905"/>
      <c r="AA600" s="905"/>
      <c r="AB600" s="905"/>
      <c r="AC600" s="905"/>
      <c r="AD600" s="905"/>
      <c r="AE600" s="905"/>
      <c r="AF600" s="905"/>
      <c r="AG600" s="905"/>
      <c r="AH600" s="905"/>
      <c r="AI600" s="905"/>
      <c r="AJ600" s="905"/>
      <c r="AK600" s="905"/>
      <c r="AL600" s="905"/>
      <c r="AM600" s="905"/>
      <c r="AN600" s="905"/>
      <c r="AO600" s="905"/>
      <c r="AP600" s="905"/>
      <c r="AQ600" s="930"/>
      <c r="AR600" s="930"/>
      <c r="AS600" s="930"/>
      <c r="AT600" s="930"/>
      <c r="AU600" s="930"/>
      <c r="AV600" s="930"/>
      <c r="AW600" s="930"/>
      <c r="AX600" s="930"/>
      <c r="AY600" s="930"/>
      <c r="AZ600" s="930"/>
      <c r="BA600" s="930"/>
      <c r="BB600" s="930"/>
    </row>
    <row r="601" spans="1:54" ht="12.6" customHeight="1" x14ac:dyDescent="0.25">
      <c r="A601" s="938" t="s">
        <v>1476</v>
      </c>
      <c r="B601" s="938"/>
      <c r="C601" s="938"/>
      <c r="D601" s="938"/>
      <c r="E601" s="938"/>
      <c r="F601" s="938"/>
      <c r="G601" s="938"/>
      <c r="H601" s="938"/>
      <c r="I601" s="938"/>
      <c r="J601" s="938"/>
      <c r="K601" s="938"/>
      <c r="L601" s="938"/>
      <c r="M601" s="938"/>
      <c r="N601" s="930">
        <f>SUVAHAVUJ!$X$29</f>
        <v>0</v>
      </c>
      <c r="O601" s="930"/>
      <c r="P601" s="930"/>
      <c r="Q601" s="930"/>
      <c r="R601" s="930"/>
      <c r="S601" s="930"/>
      <c r="T601" s="905"/>
      <c r="U601" s="905"/>
      <c r="V601" s="905"/>
      <c r="W601" s="905"/>
      <c r="X601" s="905"/>
      <c r="Y601" s="905"/>
      <c r="Z601" s="905"/>
      <c r="AA601" s="905"/>
      <c r="AB601" s="905"/>
      <c r="AC601" s="905"/>
      <c r="AD601" s="905"/>
      <c r="AE601" s="905"/>
      <c r="AF601" s="905"/>
      <c r="AG601" s="905"/>
      <c r="AH601" s="905"/>
      <c r="AI601" s="905"/>
      <c r="AJ601" s="905"/>
      <c r="AK601" s="905"/>
      <c r="AL601" s="905"/>
      <c r="AM601" s="905"/>
      <c r="AN601" s="905"/>
      <c r="AO601" s="905"/>
      <c r="AP601" s="905"/>
      <c r="AQ601" s="930">
        <f>SUVAHAVUJ!$N$29</f>
        <v>0</v>
      </c>
      <c r="AR601" s="930"/>
      <c r="AS601" s="930"/>
      <c r="AT601" s="930"/>
      <c r="AU601" s="930"/>
      <c r="AV601" s="930"/>
      <c r="AW601" s="930"/>
      <c r="AX601" s="930"/>
      <c r="AY601" s="930"/>
      <c r="AZ601" s="930"/>
      <c r="BA601" s="930"/>
      <c r="BB601" s="930"/>
    </row>
    <row r="602" spans="1:54" ht="25.5" customHeight="1" x14ac:dyDescent="0.25">
      <c r="A602" s="937" t="s">
        <v>1547</v>
      </c>
      <c r="B602" s="937"/>
      <c r="C602" s="937"/>
      <c r="D602" s="937"/>
      <c r="E602" s="937"/>
      <c r="F602" s="937"/>
      <c r="G602" s="937"/>
      <c r="H602" s="937"/>
      <c r="I602" s="937"/>
      <c r="J602" s="937"/>
      <c r="K602" s="937"/>
      <c r="L602" s="937"/>
      <c r="M602" s="937"/>
      <c r="N602" s="930">
        <f>SUVAHAVUJ!$X$32</f>
        <v>0</v>
      </c>
      <c r="O602" s="930"/>
      <c r="P602" s="930"/>
      <c r="Q602" s="930"/>
      <c r="R602" s="930"/>
      <c r="S602" s="930"/>
      <c r="T602" s="905"/>
      <c r="U602" s="905"/>
      <c r="V602" s="905"/>
      <c r="W602" s="905"/>
      <c r="X602" s="905"/>
      <c r="Y602" s="905"/>
      <c r="Z602" s="905"/>
      <c r="AA602" s="905"/>
      <c r="AB602" s="905"/>
      <c r="AC602" s="905"/>
      <c r="AD602" s="905"/>
      <c r="AE602" s="905"/>
      <c r="AF602" s="905"/>
      <c r="AG602" s="905"/>
      <c r="AH602" s="905"/>
      <c r="AI602" s="905"/>
      <c r="AJ602" s="905"/>
      <c r="AK602" s="905"/>
      <c r="AL602" s="905"/>
      <c r="AM602" s="905"/>
      <c r="AN602" s="905"/>
      <c r="AO602" s="905"/>
      <c r="AP602" s="905"/>
      <c r="AQ602" s="930">
        <f>SUVAHAVUJ!$N$32</f>
        <v>0</v>
      </c>
      <c r="AR602" s="930"/>
      <c r="AS602" s="930"/>
      <c r="AT602" s="930"/>
      <c r="AU602" s="930"/>
      <c r="AV602" s="930"/>
      <c r="AW602" s="930"/>
      <c r="AX602" s="930"/>
      <c r="AY602" s="930"/>
      <c r="AZ602" s="930"/>
      <c r="BA602" s="930"/>
      <c r="BB602" s="930"/>
    </row>
    <row r="603" spans="1:54" ht="12.6" customHeight="1" x14ac:dyDescent="0.25">
      <c r="A603" s="916" t="s">
        <v>1490</v>
      </c>
      <c r="B603" s="916"/>
      <c r="C603" s="916"/>
      <c r="D603" s="916"/>
      <c r="E603" s="916"/>
      <c r="F603" s="916"/>
      <c r="G603" s="916"/>
      <c r="H603" s="916"/>
      <c r="I603" s="916"/>
      <c r="J603" s="916"/>
      <c r="K603" s="916"/>
      <c r="L603" s="916"/>
      <c r="M603" s="916"/>
      <c r="N603" s="930">
        <f>SUVAHAVUJ!$X$31</f>
        <v>0</v>
      </c>
      <c r="O603" s="930"/>
      <c r="P603" s="930"/>
      <c r="Q603" s="930"/>
      <c r="R603" s="930"/>
      <c r="S603" s="930"/>
      <c r="T603" s="905"/>
      <c r="U603" s="905"/>
      <c r="V603" s="905"/>
      <c r="W603" s="905"/>
      <c r="X603" s="905"/>
      <c r="Y603" s="905"/>
      <c r="Z603" s="905"/>
      <c r="AA603" s="905"/>
      <c r="AB603" s="905"/>
      <c r="AC603" s="905"/>
      <c r="AD603" s="905"/>
      <c r="AE603" s="905"/>
      <c r="AF603" s="905"/>
      <c r="AG603" s="905"/>
      <c r="AH603" s="905"/>
      <c r="AI603" s="905"/>
      <c r="AJ603" s="905"/>
      <c r="AK603" s="905"/>
      <c r="AL603" s="905"/>
      <c r="AM603" s="905"/>
      <c r="AN603" s="905"/>
      <c r="AO603" s="905"/>
      <c r="AP603" s="905"/>
      <c r="AQ603" s="930">
        <f>SUVAHAVUJ!$N$31</f>
        <v>0</v>
      </c>
      <c r="AR603" s="930"/>
      <c r="AS603" s="930"/>
      <c r="AT603" s="930"/>
      <c r="AU603" s="930"/>
      <c r="AV603" s="930"/>
      <c r="AW603" s="930"/>
      <c r="AX603" s="930"/>
      <c r="AY603" s="930"/>
      <c r="AZ603" s="930"/>
      <c r="BA603" s="930"/>
      <c r="BB603" s="930"/>
    </row>
    <row r="604" spans="1:54" ht="39" customHeight="1" x14ac:dyDescent="0.25">
      <c r="A604" s="916"/>
      <c r="B604" s="916"/>
      <c r="C604" s="916"/>
      <c r="D604" s="916"/>
      <c r="E604" s="916"/>
      <c r="F604" s="916"/>
      <c r="G604" s="916"/>
      <c r="H604" s="916"/>
      <c r="I604" s="916"/>
      <c r="J604" s="916"/>
      <c r="K604" s="916"/>
      <c r="L604" s="916"/>
      <c r="M604" s="916"/>
      <c r="N604" s="930"/>
      <c r="O604" s="930"/>
      <c r="P604" s="930"/>
      <c r="Q604" s="930"/>
      <c r="R604" s="930"/>
      <c r="S604" s="930"/>
      <c r="T604" s="905"/>
      <c r="U604" s="905"/>
      <c r="V604" s="905"/>
      <c r="W604" s="905"/>
      <c r="X604" s="905"/>
      <c r="Y604" s="905"/>
      <c r="Z604" s="905"/>
      <c r="AA604" s="905"/>
      <c r="AB604" s="905"/>
      <c r="AC604" s="905"/>
      <c r="AD604" s="905"/>
      <c r="AE604" s="905"/>
      <c r="AF604" s="905"/>
      <c r="AG604" s="905"/>
      <c r="AH604" s="905"/>
      <c r="AI604" s="905"/>
      <c r="AJ604" s="905"/>
      <c r="AK604" s="905"/>
      <c r="AL604" s="905"/>
      <c r="AM604" s="905"/>
      <c r="AN604" s="905"/>
      <c r="AO604" s="905"/>
      <c r="AP604" s="905"/>
      <c r="AQ604" s="930"/>
      <c r="AR604" s="930"/>
      <c r="AS604" s="930"/>
      <c r="AT604" s="930"/>
      <c r="AU604" s="930"/>
      <c r="AV604" s="930"/>
      <c r="AW604" s="930"/>
      <c r="AX604" s="930"/>
      <c r="AY604" s="930"/>
      <c r="AZ604" s="930"/>
      <c r="BA604" s="930"/>
      <c r="BB604" s="930"/>
    </row>
    <row r="605" spans="1:54" ht="12.6" customHeight="1" x14ac:dyDescent="0.25">
      <c r="A605" s="936" t="s">
        <v>1548</v>
      </c>
      <c r="B605" s="936"/>
      <c r="C605" s="936"/>
      <c r="D605" s="936"/>
      <c r="E605" s="936"/>
      <c r="F605" s="936"/>
      <c r="G605" s="936"/>
      <c r="H605" s="936"/>
      <c r="I605" s="936"/>
      <c r="J605" s="936"/>
      <c r="K605" s="936"/>
      <c r="L605" s="936"/>
      <c r="M605" s="936"/>
      <c r="N605" s="930">
        <f>SUM(N598:S604)</f>
        <v>0</v>
      </c>
      <c r="O605" s="930"/>
      <c r="P605" s="930"/>
      <c r="Q605" s="930"/>
      <c r="R605" s="930"/>
      <c r="S605" s="930"/>
      <c r="T605" s="930">
        <f>SUM(T598:Z604)</f>
        <v>0</v>
      </c>
      <c r="U605" s="930"/>
      <c r="V605" s="930"/>
      <c r="W605" s="930"/>
      <c r="X605" s="930"/>
      <c r="Y605" s="930"/>
      <c r="Z605" s="930"/>
      <c r="AA605" s="930">
        <f>SUM(AA598:AG604)</f>
        <v>0</v>
      </c>
      <c r="AB605" s="930"/>
      <c r="AC605" s="930"/>
      <c r="AD605" s="930"/>
      <c r="AE605" s="930"/>
      <c r="AF605" s="930"/>
      <c r="AG605" s="930"/>
      <c r="AH605" s="930">
        <f>SUM(AH598:AP604)</f>
        <v>0</v>
      </c>
      <c r="AI605" s="930"/>
      <c r="AJ605" s="930"/>
      <c r="AK605" s="930"/>
      <c r="AL605" s="930"/>
      <c r="AM605" s="930"/>
      <c r="AN605" s="930"/>
      <c r="AO605" s="930"/>
      <c r="AP605" s="930"/>
      <c r="AQ605" s="930">
        <f>SUM(AQ598:BB604)</f>
        <v>0</v>
      </c>
      <c r="AR605" s="930"/>
      <c r="AS605" s="930"/>
      <c r="AT605" s="930"/>
      <c r="AU605" s="930"/>
      <c r="AV605" s="930"/>
      <c r="AW605" s="930"/>
      <c r="AX605" s="930"/>
      <c r="AY605" s="930"/>
      <c r="AZ605" s="930"/>
      <c r="BA605" s="930"/>
      <c r="BB605" s="930"/>
    </row>
    <row r="606" spans="1:54" ht="12.6" customHeight="1" x14ac:dyDescent="0.25">
      <c r="A606" s="565" t="s">
        <v>4950</v>
      </c>
    </row>
    <row r="607" spans="1:54" ht="15" customHeight="1" x14ac:dyDescent="0.25">
      <c r="A607" s="862"/>
      <c r="B607" s="863"/>
      <c r="C607" s="863"/>
      <c r="D607" s="863"/>
      <c r="E607" s="863"/>
      <c r="F607" s="863"/>
      <c r="G607" s="863"/>
      <c r="H607" s="863"/>
      <c r="I607" s="863"/>
      <c r="J607" s="863"/>
      <c r="K607" s="863"/>
      <c r="L607" s="863"/>
      <c r="M607" s="863"/>
      <c r="N607" s="863"/>
      <c r="O607" s="863"/>
      <c r="P607" s="863"/>
      <c r="Q607" s="863"/>
      <c r="R607" s="863"/>
      <c r="S607" s="863"/>
      <c r="T607" s="863"/>
      <c r="U607" s="863"/>
      <c r="V607" s="863"/>
      <c r="W607" s="863"/>
      <c r="X607" s="863"/>
      <c r="Y607" s="863"/>
      <c r="Z607" s="863"/>
      <c r="AA607" s="863"/>
      <c r="AB607" s="863"/>
      <c r="AC607" s="863"/>
      <c r="AD607" s="863"/>
      <c r="AE607" s="863"/>
      <c r="AF607" s="863"/>
      <c r="AG607" s="863"/>
      <c r="AH607" s="863"/>
      <c r="AI607" s="863"/>
      <c r="AJ607" s="863"/>
      <c r="AK607" s="863"/>
      <c r="AL607" s="863"/>
      <c r="AM607" s="863"/>
      <c r="AN607" s="863"/>
      <c r="AO607" s="863"/>
      <c r="AP607" s="863"/>
      <c r="AQ607" s="863"/>
      <c r="AR607" s="863"/>
      <c r="AS607" s="863"/>
      <c r="AT607" s="863"/>
      <c r="AU607" s="863"/>
      <c r="AV607" s="863"/>
      <c r="AW607" s="863"/>
      <c r="AX607" s="864"/>
      <c r="AY607" s="613"/>
      <c r="AZ607" s="613"/>
      <c r="BA607" s="613"/>
      <c r="BB607" s="613"/>
    </row>
    <row r="608" spans="1:54" ht="15" customHeight="1" x14ac:dyDescent="0.25">
      <c r="A608" s="865"/>
      <c r="B608" s="866"/>
      <c r="C608" s="866"/>
      <c r="D608" s="866"/>
      <c r="E608" s="866"/>
      <c r="F608" s="866"/>
      <c r="G608" s="866"/>
      <c r="H608" s="866"/>
      <c r="I608" s="866"/>
      <c r="J608" s="866"/>
      <c r="K608" s="866"/>
      <c r="L608" s="866"/>
      <c r="M608" s="866"/>
      <c r="N608" s="866"/>
      <c r="O608" s="866"/>
      <c r="P608" s="866"/>
      <c r="Q608" s="866"/>
      <c r="R608" s="866"/>
      <c r="S608" s="866"/>
      <c r="T608" s="866"/>
      <c r="U608" s="866"/>
      <c r="V608" s="866"/>
      <c r="W608" s="866"/>
      <c r="X608" s="866"/>
      <c r="Y608" s="866"/>
      <c r="Z608" s="866"/>
      <c r="AA608" s="866"/>
      <c r="AB608" s="866"/>
      <c r="AC608" s="866"/>
      <c r="AD608" s="866"/>
      <c r="AE608" s="866"/>
      <c r="AF608" s="866"/>
      <c r="AG608" s="866"/>
      <c r="AH608" s="866"/>
      <c r="AI608" s="866"/>
      <c r="AJ608" s="866"/>
      <c r="AK608" s="866"/>
      <c r="AL608" s="866"/>
      <c r="AM608" s="866"/>
      <c r="AN608" s="866"/>
      <c r="AO608" s="866"/>
      <c r="AP608" s="866"/>
      <c r="AQ608" s="866"/>
      <c r="AR608" s="866"/>
      <c r="AS608" s="866"/>
      <c r="AT608" s="866"/>
      <c r="AU608" s="866"/>
      <c r="AV608" s="866"/>
      <c r="AW608" s="866"/>
      <c r="AX608" s="867"/>
      <c r="AY608" s="613"/>
      <c r="AZ608" s="613"/>
      <c r="BA608" s="613"/>
      <c r="BB608" s="613"/>
    </row>
    <row r="609" spans="1:54" ht="15" customHeight="1" x14ac:dyDescent="0.25">
      <c r="A609" s="939"/>
      <c r="B609" s="940"/>
      <c r="C609" s="940"/>
      <c r="D609" s="940"/>
      <c r="E609" s="940"/>
      <c r="F609" s="940"/>
      <c r="G609" s="940"/>
      <c r="H609" s="940"/>
      <c r="I609" s="940"/>
      <c r="J609" s="940"/>
      <c r="K609" s="940"/>
      <c r="L609" s="940"/>
      <c r="M609" s="940"/>
      <c r="N609" s="940"/>
      <c r="O609" s="940"/>
      <c r="P609" s="940"/>
      <c r="Q609" s="940"/>
      <c r="R609" s="940"/>
      <c r="S609" s="940"/>
      <c r="T609" s="940"/>
      <c r="U609" s="940"/>
      <c r="V609" s="940"/>
      <c r="W609" s="940"/>
      <c r="X609" s="940"/>
      <c r="Y609" s="940"/>
      <c r="Z609" s="940"/>
      <c r="AA609" s="940"/>
      <c r="AB609" s="940"/>
      <c r="AC609" s="940"/>
      <c r="AD609" s="940"/>
      <c r="AE609" s="940"/>
      <c r="AF609" s="940"/>
      <c r="AG609" s="940"/>
      <c r="AH609" s="940"/>
      <c r="AI609" s="940"/>
      <c r="AJ609" s="940"/>
      <c r="AK609" s="940"/>
      <c r="AL609" s="940"/>
      <c r="AM609" s="940"/>
      <c r="AN609" s="940"/>
      <c r="AO609" s="940"/>
      <c r="AP609" s="940"/>
      <c r="AQ609" s="940"/>
      <c r="AR609" s="940"/>
      <c r="AS609" s="940"/>
      <c r="AT609" s="940"/>
      <c r="AU609" s="940"/>
      <c r="AV609" s="940"/>
      <c r="AW609" s="940"/>
      <c r="AX609" s="940"/>
      <c r="AY609" s="613"/>
      <c r="AZ609" s="613"/>
      <c r="BA609" s="613"/>
      <c r="BB609" s="613"/>
    </row>
    <row r="610" spans="1:54" ht="15" customHeight="1" x14ac:dyDescent="0.25">
      <c r="A610" s="941"/>
      <c r="B610" s="942"/>
      <c r="C610" s="942"/>
      <c r="D610" s="942"/>
      <c r="E610" s="942"/>
      <c r="F610" s="942"/>
      <c r="G610" s="942"/>
      <c r="H610" s="942"/>
      <c r="I610" s="942"/>
      <c r="J610" s="942"/>
      <c r="K610" s="942"/>
      <c r="L610" s="942"/>
      <c r="M610" s="942"/>
      <c r="N610" s="942"/>
      <c r="O610" s="942"/>
      <c r="P610" s="942"/>
      <c r="Q610" s="942"/>
      <c r="R610" s="942"/>
      <c r="S610" s="942"/>
      <c r="T610" s="942"/>
      <c r="U610" s="942"/>
      <c r="V610" s="942"/>
      <c r="W610" s="942"/>
      <c r="X610" s="942"/>
      <c r="Y610" s="942"/>
      <c r="Z610" s="942"/>
      <c r="AA610" s="942"/>
      <c r="AB610" s="942"/>
      <c r="AC610" s="942"/>
      <c r="AD610" s="942"/>
      <c r="AE610" s="942"/>
      <c r="AF610" s="942"/>
      <c r="AG610" s="942"/>
      <c r="AH610" s="942"/>
      <c r="AI610" s="942"/>
      <c r="AJ610" s="942"/>
      <c r="AK610" s="942"/>
      <c r="AL610" s="942"/>
      <c r="AM610" s="942"/>
      <c r="AN610" s="942"/>
      <c r="AO610" s="942"/>
      <c r="AP610" s="942"/>
      <c r="AQ610" s="942"/>
      <c r="AR610" s="942"/>
      <c r="AS610" s="942"/>
      <c r="AT610" s="942"/>
      <c r="AU610" s="942"/>
      <c r="AV610" s="942"/>
      <c r="AW610" s="942"/>
      <c r="AX610" s="942"/>
      <c r="AY610" s="613"/>
      <c r="AZ610" s="613"/>
      <c r="BA610" s="613"/>
      <c r="BB610" s="613"/>
    </row>
    <row r="611" spans="1:54" ht="12.6" customHeight="1" x14ac:dyDescent="0.25">
      <c r="A611" s="571" t="s">
        <v>5216</v>
      </c>
    </row>
    <row r="612" spans="1:54" ht="12.6" customHeight="1" x14ac:dyDescent="0.25">
      <c r="A612" s="565" t="s">
        <v>1388</v>
      </c>
    </row>
    <row r="613" spans="1:54" ht="12.6" customHeight="1" x14ac:dyDescent="0.25">
      <c r="A613" s="590"/>
      <c r="B613" s="591"/>
      <c r="C613" s="591"/>
      <c r="D613" s="591"/>
      <c r="E613" s="591"/>
      <c r="F613" s="591"/>
      <c r="G613" s="591"/>
      <c r="H613" s="591"/>
      <c r="I613" s="591"/>
      <c r="J613" s="591"/>
      <c r="K613" s="591"/>
      <c r="L613" s="591"/>
      <c r="M613" s="609"/>
      <c r="N613" s="844" t="s">
        <v>1261</v>
      </c>
      <c r="O613" s="844"/>
      <c r="P613" s="844"/>
      <c r="Q613" s="844"/>
      <c r="R613" s="844"/>
      <c r="S613" s="844"/>
      <c r="T613" s="844"/>
      <c r="U613" s="844"/>
      <c r="V613" s="844"/>
      <c r="W613" s="844"/>
      <c r="X613" s="844"/>
      <c r="Y613" s="844"/>
      <c r="Z613" s="844"/>
      <c r="AA613" s="844"/>
      <c r="AB613" s="844"/>
      <c r="AC613" s="844"/>
      <c r="AD613" s="844"/>
      <c r="AE613" s="844"/>
      <c r="AF613" s="844"/>
      <c r="AG613" s="844"/>
      <c r="AH613" s="844"/>
      <c r="AI613" s="844"/>
      <c r="AJ613" s="844"/>
      <c r="AK613" s="844"/>
      <c r="AL613" s="844"/>
      <c r="AM613" s="844"/>
      <c r="AN613" s="844"/>
      <c r="AO613" s="844"/>
      <c r="AP613" s="844"/>
      <c r="AQ613" s="844"/>
      <c r="AR613" s="844"/>
      <c r="AS613" s="844"/>
      <c r="AT613" s="844"/>
      <c r="AU613" s="844"/>
      <c r="AV613" s="844"/>
      <c r="AW613" s="844"/>
      <c r="AX613" s="844"/>
      <c r="AY613" s="844"/>
      <c r="AZ613" s="844"/>
      <c r="BA613" s="844"/>
      <c r="BB613" s="844"/>
    </row>
    <row r="614" spans="1:54" ht="12.6" customHeight="1" x14ac:dyDescent="0.25">
      <c r="A614" s="592"/>
      <c r="B614" s="571"/>
      <c r="C614" s="571"/>
      <c r="D614" s="571"/>
      <c r="E614" s="571"/>
      <c r="F614" s="571"/>
      <c r="G614" s="571"/>
      <c r="H614" s="571"/>
      <c r="I614" s="571"/>
      <c r="J614" s="571"/>
      <c r="K614" s="571"/>
      <c r="L614" s="571"/>
      <c r="M614" s="610"/>
      <c r="N614" s="590"/>
      <c r="O614" s="591"/>
      <c r="P614" s="591"/>
      <c r="Q614" s="591"/>
      <c r="R614" s="591"/>
      <c r="S614" s="609"/>
      <c r="T614" s="590"/>
      <c r="U614" s="591"/>
      <c r="V614" s="591"/>
      <c r="W614" s="591"/>
      <c r="X614" s="591"/>
      <c r="Y614" s="591"/>
      <c r="Z614" s="609"/>
      <c r="AA614" s="590"/>
      <c r="AB614" s="591"/>
      <c r="AC614" s="591"/>
      <c r="AD614" s="591"/>
      <c r="AE614" s="591"/>
      <c r="AF614" s="591"/>
      <c r="AG614" s="609"/>
      <c r="AH614" s="895" t="s">
        <v>1549</v>
      </c>
      <c r="AI614" s="895"/>
      <c r="AJ614" s="895"/>
      <c r="AK614" s="895"/>
      <c r="AL614" s="895"/>
      <c r="AM614" s="895"/>
      <c r="AN614" s="895"/>
      <c r="AO614" s="895"/>
      <c r="AP614" s="895"/>
      <c r="AQ614" s="590"/>
      <c r="AR614" s="591"/>
      <c r="AS614" s="591"/>
      <c r="AT614" s="591"/>
      <c r="AU614" s="591"/>
      <c r="AV614" s="591"/>
      <c r="AW614" s="591"/>
      <c r="AX614" s="591"/>
      <c r="AY614" s="591"/>
      <c r="AZ614" s="591"/>
      <c r="BA614" s="591"/>
      <c r="BB614" s="609"/>
    </row>
    <row r="615" spans="1:54" ht="12.6" customHeight="1" x14ac:dyDescent="0.25">
      <c r="A615" s="592"/>
      <c r="B615" s="571"/>
      <c r="C615" s="571"/>
      <c r="D615" s="571"/>
      <c r="E615" s="571"/>
      <c r="F615" s="571"/>
      <c r="G615" s="571"/>
      <c r="H615" s="571"/>
      <c r="I615" s="571"/>
      <c r="J615" s="571"/>
      <c r="K615" s="571"/>
      <c r="L615" s="571"/>
      <c r="M615" s="610"/>
      <c r="N615" s="839" t="s">
        <v>1550</v>
      </c>
      <c r="O615" s="840"/>
      <c r="P615" s="840"/>
      <c r="Q615" s="840"/>
      <c r="R615" s="840"/>
      <c r="S615" s="846"/>
      <c r="T615" s="592"/>
      <c r="U615" s="571"/>
      <c r="V615" s="571"/>
      <c r="W615" s="571"/>
      <c r="X615" s="571"/>
      <c r="Y615" s="571"/>
      <c r="Z615" s="610"/>
      <c r="AA615" s="592" t="s">
        <v>1549</v>
      </c>
      <c r="AB615" s="571"/>
      <c r="AC615" s="571"/>
      <c r="AD615" s="571"/>
      <c r="AE615" s="571"/>
      <c r="AF615" s="571"/>
      <c r="AG615" s="610"/>
      <c r="AH615" s="845" t="s">
        <v>1551</v>
      </c>
      <c r="AI615" s="845"/>
      <c r="AJ615" s="845"/>
      <c r="AK615" s="845"/>
      <c r="AL615" s="845"/>
      <c r="AM615" s="845"/>
      <c r="AN615" s="845"/>
      <c r="AO615" s="845"/>
      <c r="AP615" s="845"/>
      <c r="AQ615" s="839" t="s">
        <v>1550</v>
      </c>
      <c r="AR615" s="840"/>
      <c r="AS615" s="840"/>
      <c r="AT615" s="840"/>
      <c r="AU615" s="840"/>
      <c r="AV615" s="840"/>
      <c r="AW615" s="840"/>
      <c r="AX615" s="840"/>
      <c r="AY615" s="840"/>
      <c r="AZ615" s="840"/>
      <c r="BA615" s="840"/>
      <c r="BB615" s="846"/>
    </row>
    <row r="616" spans="1:54" ht="12.6" customHeight="1" x14ac:dyDescent="0.25">
      <c r="A616" s="839" t="s">
        <v>1552</v>
      </c>
      <c r="B616" s="840"/>
      <c r="C616" s="840"/>
      <c r="D616" s="840"/>
      <c r="E616" s="840"/>
      <c r="F616" s="840"/>
      <c r="G616" s="840"/>
      <c r="H616" s="840"/>
      <c r="I616" s="840"/>
      <c r="J616" s="840"/>
      <c r="K616" s="840"/>
      <c r="L616" s="840"/>
      <c r="M616" s="846"/>
      <c r="N616" s="839" t="s">
        <v>1465</v>
      </c>
      <c r="O616" s="840"/>
      <c r="P616" s="840"/>
      <c r="Q616" s="840"/>
      <c r="R616" s="840"/>
      <c r="S616" s="846"/>
      <c r="T616" s="839" t="s">
        <v>1553</v>
      </c>
      <c r="U616" s="840"/>
      <c r="V616" s="840"/>
      <c r="W616" s="840"/>
      <c r="X616" s="840"/>
      <c r="Y616" s="840"/>
      <c r="Z616" s="846"/>
      <c r="AA616" s="839" t="s">
        <v>1554</v>
      </c>
      <c r="AB616" s="840"/>
      <c r="AC616" s="840"/>
      <c r="AD616" s="840"/>
      <c r="AE616" s="840"/>
      <c r="AF616" s="840"/>
      <c r="AG616" s="846"/>
      <c r="AH616" s="845" t="s">
        <v>1555</v>
      </c>
      <c r="AI616" s="845"/>
      <c r="AJ616" s="845"/>
      <c r="AK616" s="845"/>
      <c r="AL616" s="845"/>
      <c r="AM616" s="845"/>
      <c r="AN616" s="845"/>
      <c r="AO616" s="845"/>
      <c r="AP616" s="845"/>
      <c r="AQ616" s="839" t="s">
        <v>1522</v>
      </c>
      <c r="AR616" s="840"/>
      <c r="AS616" s="840"/>
      <c r="AT616" s="840"/>
      <c r="AU616" s="840"/>
      <c r="AV616" s="840"/>
      <c r="AW616" s="840"/>
      <c r="AX616" s="840"/>
      <c r="AY616" s="840"/>
      <c r="AZ616" s="840"/>
      <c r="BA616" s="840"/>
      <c r="BB616" s="846"/>
    </row>
    <row r="617" spans="1:54" ht="12.6" customHeight="1" x14ac:dyDescent="0.25">
      <c r="A617" s="592"/>
      <c r="B617" s="571"/>
      <c r="C617" s="571"/>
      <c r="D617" s="571"/>
      <c r="E617" s="571"/>
      <c r="F617" s="571"/>
      <c r="G617" s="571"/>
      <c r="H617" s="571"/>
      <c r="I617" s="571"/>
      <c r="J617" s="571"/>
      <c r="K617" s="571"/>
      <c r="L617" s="571"/>
      <c r="M617" s="610"/>
      <c r="N617" s="839" t="s">
        <v>1466</v>
      </c>
      <c r="O617" s="840"/>
      <c r="P617" s="840"/>
      <c r="Q617" s="840"/>
      <c r="R617" s="840"/>
      <c r="S617" s="846"/>
      <c r="T617" s="839" t="s">
        <v>1556</v>
      </c>
      <c r="U617" s="840"/>
      <c r="V617" s="840"/>
      <c r="W617" s="840"/>
      <c r="X617" s="840"/>
      <c r="Y617" s="840"/>
      <c r="Z617" s="846"/>
      <c r="AA617" s="839" t="s">
        <v>1557</v>
      </c>
      <c r="AB617" s="840"/>
      <c r="AC617" s="840"/>
      <c r="AD617" s="840"/>
      <c r="AE617" s="840"/>
      <c r="AF617" s="840"/>
      <c r="AG617" s="846"/>
      <c r="AH617" s="845" t="s">
        <v>1558</v>
      </c>
      <c r="AI617" s="845"/>
      <c r="AJ617" s="845"/>
      <c r="AK617" s="845"/>
      <c r="AL617" s="845"/>
      <c r="AM617" s="845"/>
      <c r="AN617" s="845"/>
      <c r="AO617" s="845"/>
      <c r="AP617" s="845"/>
      <c r="AQ617" s="839" t="s">
        <v>1466</v>
      </c>
      <c r="AR617" s="840"/>
      <c r="AS617" s="840"/>
      <c r="AT617" s="840"/>
      <c r="AU617" s="840"/>
      <c r="AV617" s="840"/>
      <c r="AW617" s="840"/>
      <c r="AX617" s="840"/>
      <c r="AY617" s="840"/>
      <c r="AZ617" s="840"/>
      <c r="BA617" s="840"/>
      <c r="BB617" s="846"/>
    </row>
    <row r="618" spans="1:54" ht="12.6" customHeight="1" x14ac:dyDescent="0.25">
      <c r="A618" s="593"/>
      <c r="B618" s="594"/>
      <c r="C618" s="594"/>
      <c r="D618" s="594"/>
      <c r="E618" s="594"/>
      <c r="F618" s="594"/>
      <c r="G618" s="594"/>
      <c r="H618" s="594"/>
      <c r="I618" s="594"/>
      <c r="J618" s="594"/>
      <c r="K618" s="594"/>
      <c r="L618" s="594"/>
      <c r="M618" s="595"/>
      <c r="N618" s="841" t="s">
        <v>1467</v>
      </c>
      <c r="O618" s="842"/>
      <c r="P618" s="842"/>
      <c r="Q618" s="842"/>
      <c r="R618" s="842"/>
      <c r="S618" s="904"/>
      <c r="T618" s="593"/>
      <c r="U618" s="594"/>
      <c r="V618" s="594"/>
      <c r="W618" s="594"/>
      <c r="X618" s="594"/>
      <c r="Y618" s="594"/>
      <c r="Z618" s="595"/>
      <c r="AA618" s="593"/>
      <c r="AB618" s="594"/>
      <c r="AC618" s="594"/>
      <c r="AD618" s="594"/>
      <c r="AE618" s="594"/>
      <c r="AF618" s="594"/>
      <c r="AG618" s="595"/>
      <c r="AH618" s="843" t="s">
        <v>1559</v>
      </c>
      <c r="AI618" s="843"/>
      <c r="AJ618" s="843"/>
      <c r="AK618" s="843"/>
      <c r="AL618" s="843"/>
      <c r="AM618" s="843"/>
      <c r="AN618" s="843"/>
      <c r="AO618" s="843"/>
      <c r="AP618" s="843"/>
      <c r="AQ618" s="841" t="s">
        <v>1467</v>
      </c>
      <c r="AR618" s="842"/>
      <c r="AS618" s="842"/>
      <c r="AT618" s="842"/>
      <c r="AU618" s="842"/>
      <c r="AV618" s="842"/>
      <c r="AW618" s="842"/>
      <c r="AX618" s="842"/>
      <c r="AY618" s="842"/>
      <c r="AZ618" s="842"/>
      <c r="BA618" s="842"/>
      <c r="BB618" s="904"/>
    </row>
    <row r="619" spans="1:54" ht="12.6" customHeight="1" x14ac:dyDescent="0.25">
      <c r="A619" s="844" t="s">
        <v>1407</v>
      </c>
      <c r="B619" s="844"/>
      <c r="C619" s="844"/>
      <c r="D619" s="844"/>
      <c r="E619" s="844"/>
      <c r="F619" s="844"/>
      <c r="G619" s="844"/>
      <c r="H619" s="844"/>
      <c r="I619" s="844"/>
      <c r="J619" s="844"/>
      <c r="K619" s="844"/>
      <c r="L619" s="844"/>
      <c r="M619" s="844"/>
      <c r="N619" s="844" t="s">
        <v>1408</v>
      </c>
      <c r="O619" s="844"/>
      <c r="P619" s="844"/>
      <c r="Q619" s="844"/>
      <c r="R619" s="844"/>
      <c r="S619" s="844"/>
      <c r="T619" s="844" t="s">
        <v>1409</v>
      </c>
      <c r="U619" s="844"/>
      <c r="V619" s="844"/>
      <c r="W619" s="844"/>
      <c r="X619" s="844"/>
      <c r="Y619" s="844"/>
      <c r="Z619" s="844"/>
      <c r="AA619" s="844" t="s">
        <v>1410</v>
      </c>
      <c r="AB619" s="844"/>
      <c r="AC619" s="844"/>
      <c r="AD619" s="844"/>
      <c r="AE619" s="844"/>
      <c r="AF619" s="844"/>
      <c r="AG619" s="844"/>
      <c r="AH619" s="844" t="s">
        <v>1411</v>
      </c>
      <c r="AI619" s="844"/>
      <c r="AJ619" s="844"/>
      <c r="AK619" s="844"/>
      <c r="AL619" s="844"/>
      <c r="AM619" s="844"/>
      <c r="AN619" s="844"/>
      <c r="AO619" s="844"/>
      <c r="AP619" s="844"/>
      <c r="AQ619" s="844" t="s">
        <v>1412</v>
      </c>
      <c r="AR619" s="844"/>
      <c r="AS619" s="844"/>
      <c r="AT619" s="844"/>
      <c r="AU619" s="844"/>
      <c r="AV619" s="844"/>
      <c r="AW619" s="844"/>
      <c r="AX619" s="844"/>
      <c r="AY619" s="844"/>
      <c r="AZ619" s="844"/>
      <c r="BA619" s="844"/>
      <c r="BB619" s="844"/>
    </row>
    <row r="620" spans="1:54" ht="12.6" customHeight="1" x14ac:dyDescent="0.25">
      <c r="A620" s="929" t="s">
        <v>1560</v>
      </c>
      <c r="B620" s="929"/>
      <c r="C620" s="929"/>
      <c r="D620" s="929"/>
      <c r="E620" s="929"/>
      <c r="F620" s="929"/>
      <c r="G620" s="929"/>
      <c r="H620" s="929"/>
      <c r="I620" s="929"/>
      <c r="J620" s="929"/>
      <c r="K620" s="929"/>
      <c r="L620" s="929"/>
      <c r="M620" s="929"/>
      <c r="N620" s="943"/>
      <c r="O620" s="943"/>
      <c r="P620" s="943"/>
      <c r="Q620" s="943"/>
      <c r="R620" s="943"/>
      <c r="S620" s="943"/>
      <c r="T620" s="943"/>
      <c r="U620" s="943"/>
      <c r="V620" s="943"/>
      <c r="W620" s="943"/>
      <c r="X620" s="943"/>
      <c r="Y620" s="943"/>
      <c r="Z620" s="943"/>
      <c r="AA620" s="943"/>
      <c r="AB620" s="943"/>
      <c r="AC620" s="943"/>
      <c r="AD620" s="943"/>
      <c r="AE620" s="943"/>
      <c r="AF620" s="943"/>
      <c r="AG620" s="943"/>
      <c r="AH620" s="943"/>
      <c r="AI620" s="943"/>
      <c r="AJ620" s="943"/>
      <c r="AK620" s="943"/>
      <c r="AL620" s="943"/>
      <c r="AM620" s="943"/>
      <c r="AN620" s="943"/>
      <c r="AO620" s="943"/>
      <c r="AP620" s="943"/>
      <c r="AQ620" s="943"/>
      <c r="AR620" s="943"/>
      <c r="AS620" s="943"/>
      <c r="AT620" s="943"/>
      <c r="AU620" s="943"/>
      <c r="AV620" s="943"/>
      <c r="AW620" s="943"/>
      <c r="AX620" s="943"/>
      <c r="AY620" s="943"/>
      <c r="AZ620" s="943"/>
      <c r="BA620" s="943"/>
      <c r="BB620" s="943"/>
    </row>
    <row r="621" spans="1:54" ht="12.6" customHeight="1" x14ac:dyDescent="0.25">
      <c r="A621" s="929" t="s">
        <v>1561</v>
      </c>
      <c r="B621" s="929"/>
      <c r="C621" s="929"/>
      <c r="D621" s="929"/>
      <c r="E621" s="929"/>
      <c r="F621" s="929"/>
      <c r="G621" s="929"/>
      <c r="H621" s="929"/>
      <c r="I621" s="929"/>
      <c r="J621" s="929"/>
      <c r="K621" s="929"/>
      <c r="L621" s="929"/>
      <c r="M621" s="929"/>
      <c r="N621" s="943"/>
      <c r="O621" s="943"/>
      <c r="P621" s="943"/>
      <c r="Q621" s="943"/>
      <c r="R621" s="943"/>
      <c r="S621" s="943"/>
      <c r="T621" s="943"/>
      <c r="U621" s="943"/>
      <c r="V621" s="943"/>
      <c r="W621" s="943"/>
      <c r="X621" s="943"/>
      <c r="Y621" s="943"/>
      <c r="Z621" s="943"/>
      <c r="AA621" s="943"/>
      <c r="AB621" s="943"/>
      <c r="AC621" s="943"/>
      <c r="AD621" s="943"/>
      <c r="AE621" s="943"/>
      <c r="AF621" s="943"/>
      <c r="AG621" s="943"/>
      <c r="AH621" s="943"/>
      <c r="AI621" s="943"/>
      <c r="AJ621" s="943"/>
      <c r="AK621" s="943"/>
      <c r="AL621" s="943"/>
      <c r="AM621" s="943"/>
      <c r="AN621" s="943"/>
      <c r="AO621" s="943"/>
      <c r="AP621" s="943"/>
      <c r="AQ621" s="943"/>
      <c r="AR621" s="943"/>
      <c r="AS621" s="943"/>
      <c r="AT621" s="943"/>
      <c r="AU621" s="943"/>
      <c r="AV621" s="943"/>
      <c r="AW621" s="943"/>
      <c r="AX621" s="943"/>
      <c r="AY621" s="943"/>
      <c r="AZ621" s="943"/>
      <c r="BA621" s="943"/>
      <c r="BB621" s="943"/>
    </row>
    <row r="622" spans="1:54" ht="12.6" customHeight="1" x14ac:dyDescent="0.25">
      <c r="A622" s="929" t="s">
        <v>1562</v>
      </c>
      <c r="B622" s="929"/>
      <c r="C622" s="929"/>
      <c r="D622" s="929"/>
      <c r="E622" s="929"/>
      <c r="F622" s="929"/>
      <c r="G622" s="929"/>
      <c r="H622" s="929"/>
      <c r="I622" s="929"/>
      <c r="J622" s="929"/>
      <c r="K622" s="929"/>
      <c r="L622" s="929"/>
      <c r="M622" s="929"/>
      <c r="N622" s="943"/>
      <c r="O622" s="943"/>
      <c r="P622" s="943"/>
      <c r="Q622" s="943"/>
      <c r="R622" s="943"/>
      <c r="S622" s="943"/>
      <c r="T622" s="943"/>
      <c r="U622" s="943"/>
      <c r="V622" s="943"/>
      <c r="W622" s="943"/>
      <c r="X622" s="943"/>
      <c r="Y622" s="943"/>
      <c r="Z622" s="943"/>
      <c r="AA622" s="943"/>
      <c r="AB622" s="943"/>
      <c r="AC622" s="943"/>
      <c r="AD622" s="943"/>
      <c r="AE622" s="943"/>
      <c r="AF622" s="943"/>
      <c r="AG622" s="943"/>
      <c r="AH622" s="943"/>
      <c r="AI622" s="943"/>
      <c r="AJ622" s="943"/>
      <c r="AK622" s="943"/>
      <c r="AL622" s="943"/>
      <c r="AM622" s="943"/>
      <c r="AN622" s="943"/>
      <c r="AO622" s="943"/>
      <c r="AP622" s="943"/>
      <c r="AQ622" s="943"/>
      <c r="AR622" s="943"/>
      <c r="AS622" s="943"/>
      <c r="AT622" s="943"/>
      <c r="AU622" s="943"/>
      <c r="AV622" s="943"/>
      <c r="AW622" s="943"/>
      <c r="AX622" s="943"/>
      <c r="AY622" s="943"/>
      <c r="AZ622" s="943"/>
      <c r="BA622" s="943"/>
      <c r="BB622" s="943"/>
    </row>
    <row r="623" spans="1:54" ht="12.6" customHeight="1" x14ac:dyDescent="0.25">
      <c r="A623" s="929" t="s">
        <v>1563</v>
      </c>
      <c r="B623" s="929"/>
      <c r="C623" s="929"/>
      <c r="D623" s="929"/>
      <c r="E623" s="929"/>
      <c r="F623" s="929"/>
      <c r="G623" s="929"/>
      <c r="H623" s="929"/>
      <c r="I623" s="929"/>
      <c r="J623" s="929"/>
      <c r="K623" s="929"/>
      <c r="L623" s="929"/>
      <c r="M623" s="929"/>
      <c r="N623" s="943"/>
      <c r="O623" s="943"/>
      <c r="P623" s="943"/>
      <c r="Q623" s="943"/>
      <c r="R623" s="943"/>
      <c r="S623" s="943"/>
      <c r="T623" s="943"/>
      <c r="U623" s="943"/>
      <c r="V623" s="943"/>
      <c r="W623" s="943"/>
      <c r="X623" s="943"/>
      <c r="Y623" s="943"/>
      <c r="Z623" s="943"/>
      <c r="AA623" s="943"/>
      <c r="AB623" s="943"/>
      <c r="AC623" s="943"/>
      <c r="AD623" s="943"/>
      <c r="AE623" s="943"/>
      <c r="AF623" s="943"/>
      <c r="AG623" s="943"/>
      <c r="AH623" s="943"/>
      <c r="AI623" s="943"/>
      <c r="AJ623" s="943"/>
      <c r="AK623" s="943"/>
      <c r="AL623" s="943"/>
      <c r="AM623" s="943"/>
      <c r="AN623" s="943"/>
      <c r="AO623" s="943"/>
      <c r="AP623" s="943"/>
      <c r="AQ623" s="943"/>
      <c r="AR623" s="943"/>
      <c r="AS623" s="943"/>
      <c r="AT623" s="943"/>
      <c r="AU623" s="943"/>
      <c r="AV623" s="943"/>
      <c r="AW623" s="943"/>
      <c r="AX623" s="943"/>
      <c r="AY623" s="943"/>
      <c r="AZ623" s="943"/>
      <c r="BA623" s="943"/>
      <c r="BB623" s="943"/>
    </row>
    <row r="624" spans="1:54" ht="12.6" customHeight="1" x14ac:dyDescent="0.25">
      <c r="A624" s="929" t="s">
        <v>1564</v>
      </c>
      <c r="B624" s="929"/>
      <c r="C624" s="929"/>
      <c r="D624" s="929"/>
      <c r="E624" s="929"/>
      <c r="F624" s="929"/>
      <c r="G624" s="929"/>
      <c r="H624" s="929"/>
      <c r="I624" s="929"/>
      <c r="J624" s="929"/>
      <c r="K624" s="929"/>
      <c r="L624" s="929"/>
      <c r="M624" s="929"/>
      <c r="N624" s="943"/>
      <c r="O624" s="943"/>
      <c r="P624" s="943"/>
      <c r="Q624" s="943"/>
      <c r="R624" s="943"/>
      <c r="S624" s="943"/>
      <c r="T624" s="943"/>
      <c r="U624" s="943"/>
      <c r="V624" s="943"/>
      <c r="W624" s="943"/>
      <c r="X624" s="943"/>
      <c r="Y624" s="943"/>
      <c r="Z624" s="943"/>
      <c r="AA624" s="943"/>
      <c r="AB624" s="943"/>
      <c r="AC624" s="943"/>
      <c r="AD624" s="943"/>
      <c r="AE624" s="943"/>
      <c r="AF624" s="943"/>
      <c r="AG624" s="943"/>
      <c r="AH624" s="943"/>
      <c r="AI624" s="943"/>
      <c r="AJ624" s="943"/>
      <c r="AK624" s="943"/>
      <c r="AL624" s="943"/>
      <c r="AM624" s="943"/>
      <c r="AN624" s="943"/>
      <c r="AO624" s="943"/>
      <c r="AP624" s="943"/>
      <c r="AQ624" s="943"/>
      <c r="AR624" s="943"/>
      <c r="AS624" s="943"/>
      <c r="AT624" s="943"/>
      <c r="AU624" s="943"/>
      <c r="AV624" s="943"/>
      <c r="AW624" s="943"/>
      <c r="AX624" s="943"/>
      <c r="AY624" s="943"/>
      <c r="AZ624" s="943"/>
      <c r="BA624" s="943"/>
      <c r="BB624" s="943"/>
    </row>
    <row r="625" spans="1:54" ht="12.6" customHeight="1" x14ac:dyDescent="0.25">
      <c r="A625" s="929" t="s">
        <v>1565</v>
      </c>
      <c r="B625" s="929"/>
      <c r="C625" s="929"/>
      <c r="D625" s="929"/>
      <c r="E625" s="929"/>
      <c r="F625" s="929"/>
      <c r="G625" s="929"/>
      <c r="H625" s="929"/>
      <c r="I625" s="929"/>
      <c r="J625" s="929"/>
      <c r="K625" s="929"/>
      <c r="L625" s="929"/>
      <c r="M625" s="929"/>
      <c r="N625" s="943"/>
      <c r="O625" s="943"/>
      <c r="P625" s="943"/>
      <c r="Q625" s="943"/>
      <c r="R625" s="943"/>
      <c r="S625" s="943"/>
      <c r="T625" s="943"/>
      <c r="U625" s="943"/>
      <c r="V625" s="943"/>
      <c r="W625" s="943"/>
      <c r="X625" s="943"/>
      <c r="Y625" s="943"/>
      <c r="Z625" s="943"/>
      <c r="AA625" s="943"/>
      <c r="AB625" s="943"/>
      <c r="AC625" s="943"/>
      <c r="AD625" s="943"/>
      <c r="AE625" s="943"/>
      <c r="AF625" s="943"/>
      <c r="AG625" s="943"/>
      <c r="AH625" s="943"/>
      <c r="AI625" s="943"/>
      <c r="AJ625" s="943"/>
      <c r="AK625" s="943"/>
      <c r="AL625" s="943"/>
      <c r="AM625" s="943"/>
      <c r="AN625" s="943"/>
      <c r="AO625" s="943"/>
      <c r="AP625" s="943"/>
      <c r="AQ625" s="943"/>
      <c r="AR625" s="943"/>
      <c r="AS625" s="943"/>
      <c r="AT625" s="943"/>
      <c r="AU625" s="943"/>
      <c r="AV625" s="943"/>
      <c r="AW625" s="943"/>
      <c r="AX625" s="943"/>
      <c r="AY625" s="943"/>
      <c r="AZ625" s="943"/>
      <c r="BA625" s="943"/>
      <c r="BB625" s="943"/>
    </row>
    <row r="626" spans="1:54" ht="12.6" customHeight="1" x14ac:dyDescent="0.25">
      <c r="A626" s="929" t="s">
        <v>1566</v>
      </c>
      <c r="B626" s="929"/>
      <c r="C626" s="929"/>
      <c r="D626" s="929"/>
      <c r="E626" s="929"/>
      <c r="F626" s="929"/>
      <c r="G626" s="929"/>
      <c r="H626" s="929"/>
      <c r="I626" s="929"/>
      <c r="J626" s="929"/>
      <c r="K626" s="929"/>
      <c r="L626" s="929"/>
      <c r="M626" s="929"/>
      <c r="N626" s="943"/>
      <c r="O626" s="943"/>
      <c r="P626" s="943"/>
      <c r="Q626" s="943"/>
      <c r="R626" s="943"/>
      <c r="S626" s="943"/>
      <c r="T626" s="943"/>
      <c r="U626" s="943"/>
      <c r="V626" s="943"/>
      <c r="W626" s="943"/>
      <c r="X626" s="943"/>
      <c r="Y626" s="943"/>
      <c r="Z626" s="943"/>
      <c r="AA626" s="943"/>
      <c r="AB626" s="943"/>
      <c r="AC626" s="943"/>
      <c r="AD626" s="943"/>
      <c r="AE626" s="943"/>
      <c r="AF626" s="943"/>
      <c r="AG626" s="943"/>
      <c r="AH626" s="943"/>
      <c r="AI626" s="943"/>
      <c r="AJ626" s="943"/>
      <c r="AK626" s="943"/>
      <c r="AL626" s="943"/>
      <c r="AM626" s="943"/>
      <c r="AN626" s="943"/>
      <c r="AO626" s="943"/>
      <c r="AP626" s="943"/>
      <c r="AQ626" s="943"/>
      <c r="AR626" s="943"/>
      <c r="AS626" s="943"/>
      <c r="AT626" s="943"/>
      <c r="AU626" s="943"/>
      <c r="AV626" s="943"/>
      <c r="AW626" s="943"/>
      <c r="AX626" s="943"/>
      <c r="AY626" s="943"/>
      <c r="AZ626" s="943"/>
      <c r="BA626" s="943"/>
      <c r="BB626" s="943"/>
    </row>
    <row r="627" spans="1:54" ht="12.6" customHeight="1" x14ac:dyDescent="0.25">
      <c r="A627" s="929" t="s">
        <v>1567</v>
      </c>
      <c r="B627" s="929"/>
      <c r="C627" s="929"/>
      <c r="D627" s="929"/>
      <c r="E627" s="929"/>
      <c r="F627" s="929"/>
      <c r="G627" s="929"/>
      <c r="H627" s="929"/>
      <c r="I627" s="929"/>
      <c r="J627" s="929"/>
      <c r="K627" s="929"/>
      <c r="L627" s="929"/>
      <c r="M627" s="929"/>
      <c r="N627" s="943"/>
      <c r="O627" s="943"/>
      <c r="P627" s="943"/>
      <c r="Q627" s="943"/>
      <c r="R627" s="943"/>
      <c r="S627" s="943"/>
      <c r="T627" s="943"/>
      <c r="U627" s="943"/>
      <c r="V627" s="943"/>
      <c r="W627" s="943"/>
      <c r="X627" s="943"/>
      <c r="Y627" s="943"/>
      <c r="Z627" s="943"/>
      <c r="AA627" s="943"/>
      <c r="AB627" s="943"/>
      <c r="AC627" s="943"/>
      <c r="AD627" s="943"/>
      <c r="AE627" s="943"/>
      <c r="AF627" s="943"/>
      <c r="AG627" s="943"/>
      <c r="AH627" s="943"/>
      <c r="AI627" s="943"/>
      <c r="AJ627" s="943"/>
      <c r="AK627" s="943"/>
      <c r="AL627" s="943"/>
      <c r="AM627" s="943"/>
      <c r="AN627" s="943"/>
      <c r="AO627" s="943"/>
      <c r="AP627" s="943"/>
      <c r="AQ627" s="943"/>
      <c r="AR627" s="943"/>
      <c r="AS627" s="943"/>
      <c r="AT627" s="943"/>
      <c r="AU627" s="943"/>
      <c r="AV627" s="943"/>
      <c r="AW627" s="943"/>
      <c r="AX627" s="943"/>
      <c r="AY627" s="943"/>
      <c r="AZ627" s="943"/>
      <c r="BA627" s="943"/>
      <c r="BB627" s="943"/>
    </row>
    <row r="628" spans="1:54" ht="12.6" customHeight="1" x14ac:dyDescent="0.25">
      <c r="A628" s="929" t="s">
        <v>1568</v>
      </c>
      <c r="B628" s="929"/>
      <c r="C628" s="929"/>
      <c r="D628" s="929"/>
      <c r="E628" s="929"/>
      <c r="F628" s="929"/>
      <c r="G628" s="929"/>
      <c r="H628" s="929"/>
      <c r="I628" s="929"/>
      <c r="J628" s="929"/>
      <c r="K628" s="929"/>
      <c r="L628" s="929"/>
      <c r="M628" s="929"/>
      <c r="N628" s="943"/>
      <c r="O628" s="943"/>
      <c r="P628" s="943"/>
      <c r="Q628" s="943"/>
      <c r="R628" s="943"/>
      <c r="S628" s="943"/>
      <c r="T628" s="943"/>
      <c r="U628" s="943"/>
      <c r="V628" s="943"/>
      <c r="W628" s="943"/>
      <c r="X628" s="943"/>
      <c r="Y628" s="943"/>
      <c r="Z628" s="943"/>
      <c r="AA628" s="943"/>
      <c r="AB628" s="943"/>
      <c r="AC628" s="943"/>
      <c r="AD628" s="943"/>
      <c r="AE628" s="943"/>
      <c r="AF628" s="943"/>
      <c r="AG628" s="943"/>
      <c r="AH628" s="943"/>
      <c r="AI628" s="943"/>
      <c r="AJ628" s="943"/>
      <c r="AK628" s="943"/>
      <c r="AL628" s="943"/>
      <c r="AM628" s="943"/>
      <c r="AN628" s="943"/>
      <c r="AO628" s="943"/>
      <c r="AP628" s="943"/>
      <c r="AQ628" s="943"/>
      <c r="AR628" s="943"/>
      <c r="AS628" s="943"/>
      <c r="AT628" s="943"/>
      <c r="AU628" s="943"/>
      <c r="AV628" s="943"/>
      <c r="AW628" s="943"/>
      <c r="AX628" s="943"/>
      <c r="AY628" s="943"/>
      <c r="AZ628" s="943"/>
      <c r="BA628" s="943"/>
      <c r="BB628" s="943"/>
    </row>
    <row r="629" spans="1:54" ht="12.6" customHeight="1" x14ac:dyDescent="0.25">
      <c r="A629" s="929" t="s">
        <v>1569</v>
      </c>
      <c r="B629" s="929"/>
      <c r="C629" s="929"/>
      <c r="D629" s="929"/>
      <c r="E629" s="929"/>
      <c r="F629" s="929"/>
      <c r="G629" s="929"/>
      <c r="H629" s="929"/>
      <c r="I629" s="929"/>
      <c r="J629" s="929"/>
      <c r="K629" s="929"/>
      <c r="L629" s="929"/>
      <c r="M629" s="929"/>
      <c r="N629" s="943"/>
      <c r="O629" s="943"/>
      <c r="P629" s="943"/>
      <c r="Q629" s="943"/>
      <c r="R629" s="943"/>
      <c r="S629" s="943"/>
      <c r="T629" s="943"/>
      <c r="U629" s="943"/>
      <c r="V629" s="943"/>
      <c r="W629" s="943"/>
      <c r="X629" s="943"/>
      <c r="Y629" s="943"/>
      <c r="Z629" s="943"/>
      <c r="AA629" s="943"/>
      <c r="AB629" s="943"/>
      <c r="AC629" s="943"/>
      <c r="AD629" s="943"/>
      <c r="AE629" s="943"/>
      <c r="AF629" s="943"/>
      <c r="AG629" s="943"/>
      <c r="AH629" s="943"/>
      <c r="AI629" s="943"/>
      <c r="AJ629" s="943"/>
      <c r="AK629" s="943"/>
      <c r="AL629" s="943"/>
      <c r="AM629" s="943"/>
      <c r="AN629" s="943"/>
      <c r="AO629" s="943"/>
      <c r="AP629" s="943"/>
      <c r="AQ629" s="943"/>
      <c r="AR629" s="943"/>
      <c r="AS629" s="943"/>
      <c r="AT629" s="943"/>
      <c r="AU629" s="943"/>
      <c r="AV629" s="943"/>
      <c r="AW629" s="943"/>
      <c r="AX629" s="943"/>
      <c r="AY629" s="943"/>
      <c r="AZ629" s="943"/>
      <c r="BA629" s="943"/>
      <c r="BB629" s="943"/>
    </row>
    <row r="630" spans="1:54" ht="12.6" customHeight="1" x14ac:dyDescent="0.25">
      <c r="A630" s="630"/>
      <c r="B630" s="630"/>
      <c r="C630" s="630"/>
      <c r="D630" s="630"/>
      <c r="E630" s="630"/>
      <c r="F630" s="630"/>
      <c r="G630" s="630"/>
      <c r="H630" s="630"/>
      <c r="I630" s="630"/>
      <c r="J630" s="630"/>
      <c r="K630" s="630"/>
      <c r="L630" s="630"/>
      <c r="M630" s="630"/>
      <c r="N630" s="705"/>
      <c r="O630" s="705"/>
      <c r="P630" s="705"/>
      <c r="Q630" s="705"/>
      <c r="R630" s="705"/>
      <c r="S630" s="705"/>
      <c r="T630" s="705"/>
      <c r="U630" s="705"/>
      <c r="V630" s="705"/>
      <c r="W630" s="705"/>
      <c r="X630" s="705"/>
      <c r="Y630" s="705"/>
      <c r="Z630" s="705"/>
      <c r="AA630" s="705"/>
      <c r="AB630" s="705"/>
      <c r="AC630" s="705"/>
      <c r="AD630" s="705"/>
      <c r="AE630" s="705"/>
      <c r="AF630" s="705"/>
      <c r="AG630" s="705"/>
      <c r="AH630" s="705"/>
      <c r="AI630" s="705"/>
      <c r="AJ630" s="705"/>
      <c r="AK630" s="705"/>
      <c r="AL630" s="705"/>
      <c r="AM630" s="705"/>
      <c r="AN630" s="705"/>
      <c r="AO630" s="705"/>
      <c r="AP630" s="705"/>
      <c r="AQ630" s="705"/>
      <c r="AR630" s="705"/>
      <c r="AS630" s="705"/>
      <c r="AT630" s="705"/>
      <c r="AU630" s="705"/>
      <c r="AV630" s="705"/>
      <c r="AW630" s="705"/>
      <c r="AX630" s="705"/>
      <c r="AY630" s="705"/>
      <c r="AZ630" s="705"/>
      <c r="BA630" s="705"/>
      <c r="BB630" s="705"/>
    </row>
    <row r="631" spans="1:54" ht="12.6" customHeight="1" x14ac:dyDescent="0.25">
      <c r="A631" s="565" t="s">
        <v>1426</v>
      </c>
    </row>
    <row r="632" spans="1:54" ht="12.6" customHeight="1" x14ac:dyDescent="0.25">
      <c r="A632" s="896" t="s">
        <v>1566</v>
      </c>
      <c r="B632" s="896"/>
      <c r="C632" s="896"/>
      <c r="D632" s="896"/>
      <c r="E632" s="896"/>
      <c r="F632" s="896"/>
      <c r="G632" s="896"/>
      <c r="H632" s="896"/>
      <c r="I632" s="896"/>
      <c r="J632" s="896"/>
      <c r="K632" s="896"/>
      <c r="L632" s="896"/>
      <c r="M632" s="896"/>
      <c r="N632" s="896"/>
      <c r="O632" s="896"/>
      <c r="P632" s="896"/>
      <c r="Q632" s="896"/>
      <c r="R632" s="896"/>
      <c r="S632" s="896"/>
      <c r="T632" s="896"/>
      <c r="U632" s="896"/>
      <c r="V632" s="896"/>
      <c r="W632" s="896"/>
      <c r="X632" s="896"/>
      <c r="Y632" s="896"/>
      <c r="Z632" s="896"/>
      <c r="AA632" s="896"/>
      <c r="AB632" s="896"/>
      <c r="AC632" s="896"/>
      <c r="AD632" s="896"/>
      <c r="AE632" s="896"/>
      <c r="AF632" s="896"/>
      <c r="AG632" s="896"/>
      <c r="AH632" s="896"/>
      <c r="AI632" s="896"/>
      <c r="AJ632" s="896"/>
      <c r="AK632" s="896"/>
      <c r="AL632" s="844" t="s">
        <v>1570</v>
      </c>
      <c r="AM632" s="844"/>
      <c r="AN632" s="844"/>
      <c r="AO632" s="844"/>
      <c r="AP632" s="844"/>
      <c r="AQ632" s="844"/>
      <c r="AR632" s="844"/>
      <c r="AS632" s="844"/>
      <c r="AT632" s="844"/>
      <c r="AU632" s="844"/>
      <c r="AV632" s="844"/>
      <c r="AW632" s="844"/>
      <c r="AX632" s="844"/>
      <c r="AY632" s="844"/>
      <c r="AZ632" s="844"/>
      <c r="BA632" s="844"/>
      <c r="BB632" s="844"/>
    </row>
    <row r="633" spans="1:54" s="571" customFormat="1" ht="12.6" customHeight="1" x14ac:dyDescent="0.25">
      <c r="A633" s="945" t="s">
        <v>1571</v>
      </c>
      <c r="B633" s="945"/>
      <c r="C633" s="945"/>
      <c r="D633" s="945"/>
      <c r="E633" s="945"/>
      <c r="F633" s="945"/>
      <c r="G633" s="945"/>
      <c r="H633" s="945"/>
      <c r="I633" s="945"/>
      <c r="J633" s="945"/>
      <c r="K633" s="945"/>
      <c r="L633" s="945"/>
      <c r="M633" s="945"/>
      <c r="N633" s="945"/>
      <c r="O633" s="945"/>
      <c r="P633" s="945"/>
      <c r="Q633" s="945"/>
      <c r="R633" s="945"/>
      <c r="S633" s="945"/>
      <c r="T633" s="945"/>
      <c r="U633" s="945"/>
      <c r="V633" s="945"/>
      <c r="W633" s="945"/>
      <c r="X633" s="945"/>
      <c r="Y633" s="945"/>
      <c r="Z633" s="945"/>
      <c r="AA633" s="945"/>
      <c r="AB633" s="945"/>
      <c r="AC633" s="945"/>
      <c r="AD633" s="945"/>
      <c r="AE633" s="945"/>
      <c r="AF633" s="945"/>
      <c r="AG633" s="945"/>
      <c r="AH633" s="945"/>
      <c r="AI633" s="945"/>
      <c r="AJ633" s="945"/>
      <c r="AK633" s="945"/>
      <c r="AL633" s="905"/>
      <c r="AM633" s="905"/>
      <c r="AN633" s="905"/>
      <c r="AO633" s="905"/>
      <c r="AP633" s="905"/>
      <c r="AQ633" s="905"/>
      <c r="AR633" s="905"/>
      <c r="AS633" s="905"/>
      <c r="AT633" s="905"/>
      <c r="AU633" s="905"/>
      <c r="AV633" s="905"/>
      <c r="AW633" s="905"/>
      <c r="AX633" s="905"/>
      <c r="AY633" s="905"/>
      <c r="AZ633" s="905"/>
      <c r="BA633" s="905"/>
      <c r="BB633" s="905"/>
    </row>
    <row r="634" spans="1:54" s="571" customFormat="1" ht="12.6" customHeight="1" x14ac:dyDescent="0.25">
      <c r="A634" s="945" t="s">
        <v>1572</v>
      </c>
      <c r="B634" s="945"/>
      <c r="C634" s="945"/>
      <c r="D634" s="945"/>
      <c r="E634" s="945"/>
      <c r="F634" s="945"/>
      <c r="G634" s="945"/>
      <c r="H634" s="945"/>
      <c r="I634" s="945"/>
      <c r="J634" s="945"/>
      <c r="K634" s="945"/>
      <c r="L634" s="945"/>
      <c r="M634" s="945"/>
      <c r="N634" s="945"/>
      <c r="O634" s="945"/>
      <c r="P634" s="945"/>
      <c r="Q634" s="945"/>
      <c r="R634" s="945"/>
      <c r="S634" s="945"/>
      <c r="T634" s="945"/>
      <c r="U634" s="945"/>
      <c r="V634" s="945"/>
      <c r="W634" s="945"/>
      <c r="X634" s="945"/>
      <c r="Y634" s="945"/>
      <c r="Z634" s="945"/>
      <c r="AA634" s="945"/>
      <c r="AB634" s="945"/>
      <c r="AC634" s="945"/>
      <c r="AD634" s="945"/>
      <c r="AE634" s="945"/>
      <c r="AF634" s="945"/>
      <c r="AG634" s="945"/>
      <c r="AH634" s="945"/>
      <c r="AI634" s="945"/>
      <c r="AJ634" s="945"/>
      <c r="AK634" s="945"/>
      <c r="AL634" s="905"/>
      <c r="AM634" s="905"/>
      <c r="AN634" s="905"/>
      <c r="AO634" s="905"/>
      <c r="AP634" s="905"/>
      <c r="AQ634" s="905"/>
      <c r="AR634" s="905"/>
      <c r="AS634" s="905"/>
      <c r="AT634" s="905"/>
      <c r="AU634" s="905"/>
      <c r="AV634" s="905"/>
      <c r="AW634" s="905"/>
      <c r="AX634" s="905"/>
      <c r="AY634" s="905"/>
      <c r="AZ634" s="905"/>
      <c r="BA634" s="905"/>
      <c r="BB634" s="905"/>
    </row>
    <row r="635" spans="1:54" ht="12.6" customHeight="1" x14ac:dyDescent="0.25">
      <c r="A635" s="565" t="s">
        <v>4972</v>
      </c>
    </row>
    <row r="636" spans="1:54" ht="15" customHeight="1" x14ac:dyDescent="0.25">
      <c r="A636" s="862"/>
      <c r="B636" s="863"/>
      <c r="C636" s="863"/>
      <c r="D636" s="863"/>
      <c r="E636" s="863"/>
      <c r="F636" s="863"/>
      <c r="G636" s="863"/>
      <c r="H636" s="863"/>
      <c r="I636" s="863"/>
      <c r="J636" s="863"/>
      <c r="K636" s="863"/>
      <c r="L636" s="863"/>
      <c r="M636" s="863"/>
      <c r="N636" s="863"/>
      <c r="O636" s="863"/>
      <c r="P636" s="863"/>
      <c r="Q636" s="863"/>
      <c r="R636" s="863"/>
      <c r="S636" s="863"/>
      <c r="T636" s="863"/>
      <c r="U636" s="863"/>
      <c r="V636" s="863"/>
      <c r="W636" s="863"/>
      <c r="X636" s="863"/>
      <c r="Y636" s="863"/>
      <c r="Z636" s="863"/>
      <c r="AA636" s="863"/>
      <c r="AB636" s="863"/>
      <c r="AC636" s="863"/>
      <c r="AD636" s="863"/>
      <c r="AE636" s="863"/>
      <c r="AF636" s="863"/>
      <c r="AG636" s="863"/>
      <c r="AH636" s="863"/>
      <c r="AI636" s="863"/>
      <c r="AJ636" s="863"/>
      <c r="AK636" s="863"/>
      <c r="AL636" s="863"/>
      <c r="AM636" s="863"/>
      <c r="AN636" s="863"/>
      <c r="AO636" s="863"/>
      <c r="AP636" s="863"/>
      <c r="AQ636" s="863"/>
      <c r="AR636" s="863"/>
      <c r="AS636" s="863"/>
      <c r="AT636" s="863"/>
      <c r="AU636" s="863"/>
      <c r="AV636" s="863"/>
      <c r="AW636" s="863"/>
      <c r="AX636" s="864"/>
      <c r="AY636" s="613"/>
      <c r="AZ636" s="613"/>
      <c r="BA636" s="613"/>
      <c r="BB636" s="613"/>
    </row>
    <row r="637" spans="1:54" ht="15" customHeight="1" x14ac:dyDescent="0.25">
      <c r="A637" s="865"/>
      <c r="B637" s="866"/>
      <c r="C637" s="866"/>
      <c r="D637" s="866"/>
      <c r="E637" s="866"/>
      <c r="F637" s="866"/>
      <c r="G637" s="866"/>
      <c r="H637" s="866"/>
      <c r="I637" s="866"/>
      <c r="J637" s="866"/>
      <c r="K637" s="866"/>
      <c r="L637" s="866"/>
      <c r="M637" s="866"/>
      <c r="N637" s="866"/>
      <c r="O637" s="866"/>
      <c r="P637" s="866"/>
      <c r="Q637" s="866"/>
      <c r="R637" s="866"/>
      <c r="S637" s="866"/>
      <c r="T637" s="866"/>
      <c r="U637" s="866"/>
      <c r="V637" s="866"/>
      <c r="W637" s="866"/>
      <c r="X637" s="866"/>
      <c r="Y637" s="866"/>
      <c r="Z637" s="866"/>
      <c r="AA637" s="866"/>
      <c r="AB637" s="866"/>
      <c r="AC637" s="866"/>
      <c r="AD637" s="866"/>
      <c r="AE637" s="866"/>
      <c r="AF637" s="866"/>
      <c r="AG637" s="866"/>
      <c r="AH637" s="866"/>
      <c r="AI637" s="866"/>
      <c r="AJ637" s="866"/>
      <c r="AK637" s="866"/>
      <c r="AL637" s="866"/>
      <c r="AM637" s="866"/>
      <c r="AN637" s="866"/>
      <c r="AO637" s="866"/>
      <c r="AP637" s="866"/>
      <c r="AQ637" s="866"/>
      <c r="AR637" s="866"/>
      <c r="AS637" s="866"/>
      <c r="AT637" s="866"/>
      <c r="AU637" s="866"/>
      <c r="AV637" s="866"/>
      <c r="AW637" s="866"/>
      <c r="AX637" s="867"/>
      <c r="AY637" s="613"/>
      <c r="AZ637" s="613"/>
      <c r="BA637" s="613"/>
      <c r="BB637" s="613"/>
    </row>
    <row r="640" spans="1:54" ht="27.75" customHeight="1" x14ac:dyDescent="0.25">
      <c r="A640" s="876" t="s">
        <v>5217</v>
      </c>
      <c r="B640" s="876"/>
      <c r="C640" s="876"/>
      <c r="D640" s="876"/>
      <c r="E640" s="876"/>
      <c r="F640" s="876"/>
      <c r="G640" s="876"/>
      <c r="H640" s="876"/>
      <c r="I640" s="876"/>
      <c r="J640" s="876"/>
      <c r="K640" s="876"/>
      <c r="L640" s="876"/>
      <c r="M640" s="876"/>
      <c r="N640" s="876"/>
      <c r="O640" s="876"/>
      <c r="P640" s="876"/>
      <c r="Q640" s="876"/>
      <c r="R640" s="876"/>
      <c r="S640" s="876"/>
      <c r="T640" s="876"/>
      <c r="U640" s="876"/>
      <c r="V640" s="876"/>
      <c r="W640" s="876"/>
      <c r="X640" s="876"/>
      <c r="Y640" s="876"/>
      <c r="Z640" s="876"/>
      <c r="AA640" s="876"/>
      <c r="AB640" s="876"/>
      <c r="AC640" s="876"/>
      <c r="AD640" s="876"/>
      <c r="AE640" s="876"/>
      <c r="AF640" s="876"/>
      <c r="AG640" s="876"/>
      <c r="AH640" s="876"/>
      <c r="AI640" s="876"/>
      <c r="AJ640" s="876"/>
      <c r="AK640" s="876"/>
      <c r="AL640" s="876"/>
      <c r="AM640" s="876"/>
      <c r="AN640" s="876"/>
      <c r="AO640" s="876"/>
      <c r="AP640" s="876"/>
      <c r="AQ640" s="876"/>
      <c r="AR640" s="876"/>
      <c r="AS640" s="876"/>
      <c r="AT640" s="876"/>
      <c r="AU640" s="876"/>
      <c r="AV640" s="876"/>
      <c r="AW640" s="876"/>
      <c r="AX640" s="876"/>
      <c r="AY640" s="876"/>
      <c r="AZ640" s="876"/>
      <c r="BA640" s="876"/>
    </row>
    <row r="641" spans="1:54" ht="12.6" customHeight="1" x14ac:dyDescent="0.25">
      <c r="A641" s="896" t="s">
        <v>1552</v>
      </c>
      <c r="B641" s="896"/>
      <c r="C641" s="896"/>
      <c r="D641" s="896"/>
      <c r="E641" s="896"/>
      <c r="F641" s="896"/>
      <c r="G641" s="896"/>
      <c r="H641" s="896"/>
      <c r="I641" s="896"/>
      <c r="J641" s="896"/>
      <c r="K641" s="896"/>
      <c r="L641" s="896"/>
      <c r="M641" s="896"/>
      <c r="N641" s="896"/>
      <c r="O641" s="896"/>
      <c r="P641" s="896"/>
      <c r="Q641" s="896"/>
      <c r="R641" s="896"/>
      <c r="S641" s="896"/>
      <c r="T641" s="896"/>
      <c r="U641" s="896"/>
      <c r="V641" s="896"/>
      <c r="W641" s="896"/>
      <c r="X641" s="896"/>
      <c r="Y641" s="896"/>
      <c r="Z641" s="896"/>
      <c r="AA641" s="896"/>
      <c r="AB641" s="896"/>
      <c r="AC641" s="896"/>
      <c r="AD641" s="896"/>
      <c r="AE641" s="896"/>
      <c r="AF641" s="896"/>
      <c r="AG641" s="896"/>
      <c r="AH641" s="896"/>
      <c r="AI641" s="896"/>
      <c r="AJ641" s="896"/>
      <c r="AK641" s="896"/>
      <c r="AL641" s="895" t="s">
        <v>1573</v>
      </c>
      <c r="AM641" s="895"/>
      <c r="AN641" s="895"/>
      <c r="AO641" s="895"/>
      <c r="AP641" s="895"/>
      <c r="AQ641" s="895"/>
      <c r="AR641" s="895"/>
      <c r="AS641" s="895"/>
      <c r="AT641" s="895"/>
      <c r="AU641" s="895"/>
      <c r="AV641" s="895"/>
      <c r="AW641" s="895"/>
      <c r="AX641" s="895"/>
      <c r="AY641" s="895"/>
      <c r="AZ641" s="895"/>
      <c r="BA641" s="895"/>
      <c r="BB641" s="895"/>
    </row>
    <row r="642" spans="1:54" ht="12.6" customHeight="1" x14ac:dyDescent="0.25">
      <c r="A642" s="896"/>
      <c r="B642" s="896"/>
      <c r="C642" s="896"/>
      <c r="D642" s="896"/>
      <c r="E642" s="896"/>
      <c r="F642" s="896"/>
      <c r="G642" s="896"/>
      <c r="H642" s="896"/>
      <c r="I642" s="896"/>
      <c r="J642" s="896"/>
      <c r="K642" s="896"/>
      <c r="L642" s="896"/>
      <c r="M642" s="896"/>
      <c r="N642" s="896"/>
      <c r="O642" s="896"/>
      <c r="P642" s="896"/>
      <c r="Q642" s="896"/>
      <c r="R642" s="896"/>
      <c r="S642" s="896"/>
      <c r="T642" s="896"/>
      <c r="U642" s="896"/>
      <c r="V642" s="896"/>
      <c r="W642" s="896"/>
      <c r="X642" s="896"/>
      <c r="Y642" s="896"/>
      <c r="Z642" s="896"/>
      <c r="AA642" s="896"/>
      <c r="AB642" s="896"/>
      <c r="AC642" s="896"/>
      <c r="AD642" s="896"/>
      <c r="AE642" s="896"/>
      <c r="AF642" s="896"/>
      <c r="AG642" s="896"/>
      <c r="AH642" s="896"/>
      <c r="AI642" s="896"/>
      <c r="AJ642" s="896"/>
      <c r="AK642" s="896"/>
      <c r="AL642" s="843" t="s">
        <v>1263</v>
      </c>
      <c r="AM642" s="843"/>
      <c r="AN642" s="843"/>
      <c r="AO642" s="843"/>
      <c r="AP642" s="843"/>
      <c r="AQ642" s="843"/>
      <c r="AR642" s="843"/>
      <c r="AS642" s="843"/>
      <c r="AT642" s="843"/>
      <c r="AU642" s="843"/>
      <c r="AV642" s="843"/>
      <c r="AW642" s="843"/>
      <c r="AX642" s="843"/>
      <c r="AY642" s="843"/>
      <c r="AZ642" s="843"/>
      <c r="BA642" s="843"/>
      <c r="BB642" s="843"/>
    </row>
    <row r="643" spans="1:54" ht="12.6" customHeight="1" x14ac:dyDescent="0.25">
      <c r="A643" s="929" t="s">
        <v>1574</v>
      </c>
      <c r="B643" s="929"/>
      <c r="C643" s="929"/>
      <c r="D643" s="929"/>
      <c r="E643" s="929"/>
      <c r="F643" s="929"/>
      <c r="G643" s="929"/>
      <c r="H643" s="929"/>
      <c r="I643" s="929"/>
      <c r="J643" s="929"/>
      <c r="K643" s="929"/>
      <c r="L643" s="929"/>
      <c r="M643" s="929"/>
      <c r="N643" s="929"/>
      <c r="O643" s="929"/>
      <c r="P643" s="929"/>
      <c r="Q643" s="929"/>
      <c r="R643" s="929"/>
      <c r="S643" s="929"/>
      <c r="T643" s="929"/>
      <c r="U643" s="929"/>
      <c r="V643" s="929"/>
      <c r="W643" s="929"/>
      <c r="X643" s="929"/>
      <c r="Y643" s="929"/>
      <c r="Z643" s="929"/>
      <c r="AA643" s="929"/>
      <c r="AB643" s="929"/>
      <c r="AC643" s="929"/>
      <c r="AD643" s="929"/>
      <c r="AE643" s="929"/>
      <c r="AF643" s="929"/>
      <c r="AG643" s="929"/>
      <c r="AH643" s="929"/>
      <c r="AI643" s="929"/>
      <c r="AJ643" s="929"/>
      <c r="AK643" s="929"/>
      <c r="AL643" s="905"/>
      <c r="AM643" s="905"/>
      <c r="AN643" s="905"/>
      <c r="AO643" s="905"/>
      <c r="AP643" s="905"/>
      <c r="AQ643" s="905"/>
      <c r="AR643" s="905"/>
      <c r="AS643" s="905"/>
      <c r="AT643" s="905"/>
      <c r="AU643" s="905"/>
      <c r="AV643" s="905"/>
      <c r="AW643" s="905"/>
      <c r="AX643" s="905"/>
      <c r="AY643" s="905"/>
      <c r="AZ643" s="905"/>
      <c r="BA643" s="905"/>
      <c r="BB643" s="905"/>
    </row>
    <row r="644" spans="1:54" ht="12.6" customHeight="1" x14ac:dyDescent="0.25">
      <c r="A644" s="929" t="s">
        <v>4980</v>
      </c>
      <c r="B644" s="929"/>
      <c r="C644" s="929"/>
      <c r="D644" s="929"/>
      <c r="E644" s="929"/>
      <c r="F644" s="929"/>
      <c r="G644" s="929"/>
      <c r="H644" s="929"/>
      <c r="I644" s="929"/>
      <c r="J644" s="929"/>
      <c r="K644" s="929"/>
      <c r="L644" s="929"/>
      <c r="M644" s="929"/>
      <c r="N644" s="929"/>
      <c r="O644" s="929"/>
      <c r="P644" s="929"/>
      <c r="Q644" s="929"/>
      <c r="R644" s="929"/>
      <c r="S644" s="929"/>
      <c r="T644" s="929"/>
      <c r="U644" s="929"/>
      <c r="V644" s="929"/>
      <c r="W644" s="929"/>
      <c r="X644" s="929"/>
      <c r="Y644" s="929"/>
      <c r="Z644" s="929"/>
      <c r="AA644" s="929"/>
      <c r="AB644" s="929"/>
      <c r="AC644" s="929"/>
      <c r="AD644" s="929"/>
      <c r="AE644" s="929"/>
      <c r="AF644" s="929"/>
      <c r="AG644" s="929"/>
      <c r="AH644" s="929"/>
      <c r="AI644" s="929"/>
      <c r="AJ644" s="929"/>
      <c r="AK644" s="929"/>
      <c r="AL644" s="905"/>
      <c r="AM644" s="905"/>
      <c r="AN644" s="905"/>
      <c r="AO644" s="905"/>
      <c r="AP644" s="905"/>
      <c r="AQ644" s="905"/>
      <c r="AR644" s="905"/>
      <c r="AS644" s="905"/>
      <c r="AT644" s="905"/>
      <c r="AU644" s="905"/>
      <c r="AV644" s="905"/>
      <c r="AW644" s="905"/>
      <c r="AX644" s="905"/>
      <c r="AY644" s="905"/>
      <c r="AZ644" s="905"/>
      <c r="BA644" s="905"/>
      <c r="BB644" s="905"/>
    </row>
    <row r="645" spans="1:54" ht="12.6" customHeight="1" x14ac:dyDescent="0.25">
      <c r="A645" s="565" t="s">
        <v>4950</v>
      </c>
    </row>
    <row r="646" spans="1:54" ht="15" customHeight="1" x14ac:dyDescent="0.25">
      <c r="A646" s="862"/>
      <c r="B646" s="863"/>
      <c r="C646" s="863"/>
      <c r="D646" s="863"/>
      <c r="E646" s="863"/>
      <c r="F646" s="863"/>
      <c r="G646" s="863"/>
      <c r="H646" s="863"/>
      <c r="I646" s="863"/>
      <c r="J646" s="863"/>
      <c r="K646" s="863"/>
      <c r="L646" s="863"/>
      <c r="M646" s="863"/>
      <c r="N646" s="863"/>
      <c r="O646" s="863"/>
      <c r="P646" s="863"/>
      <c r="Q646" s="863"/>
      <c r="R646" s="863"/>
      <c r="S646" s="863"/>
      <c r="T646" s="863"/>
      <c r="U646" s="863"/>
      <c r="V646" s="863"/>
      <c r="W646" s="863"/>
      <c r="X646" s="863"/>
      <c r="Y646" s="863"/>
      <c r="Z646" s="863"/>
      <c r="AA646" s="863"/>
      <c r="AB646" s="863"/>
      <c r="AC646" s="863"/>
      <c r="AD646" s="863"/>
      <c r="AE646" s="863"/>
      <c r="AF646" s="863"/>
      <c r="AG646" s="863"/>
      <c r="AH646" s="863"/>
      <c r="AI646" s="863"/>
      <c r="AJ646" s="863"/>
      <c r="AK646" s="863"/>
      <c r="AL646" s="863"/>
      <c r="AM646" s="863"/>
      <c r="AN646" s="863"/>
      <c r="AO646" s="863"/>
      <c r="AP646" s="863"/>
      <c r="AQ646" s="863"/>
      <c r="AR646" s="863"/>
      <c r="AS646" s="863"/>
      <c r="AT646" s="863"/>
      <c r="AU646" s="863"/>
      <c r="AV646" s="863"/>
      <c r="AW646" s="863"/>
      <c r="AX646" s="864"/>
      <c r="AY646" s="613"/>
      <c r="AZ646" s="613"/>
      <c r="BA646" s="613"/>
      <c r="BB646" s="613"/>
    </row>
    <row r="647" spans="1:54" ht="15" customHeight="1" x14ac:dyDescent="0.25">
      <c r="A647" s="865"/>
      <c r="B647" s="866"/>
      <c r="C647" s="866"/>
      <c r="D647" s="866"/>
      <c r="E647" s="866"/>
      <c r="F647" s="866"/>
      <c r="G647" s="866"/>
      <c r="H647" s="866"/>
      <c r="I647" s="866"/>
      <c r="J647" s="866"/>
      <c r="K647" s="866"/>
      <c r="L647" s="866"/>
      <c r="M647" s="866"/>
      <c r="N647" s="866"/>
      <c r="O647" s="866"/>
      <c r="P647" s="866"/>
      <c r="Q647" s="866"/>
      <c r="R647" s="866"/>
      <c r="S647" s="866"/>
      <c r="T647" s="866"/>
      <c r="U647" s="866"/>
      <c r="V647" s="866"/>
      <c r="W647" s="866"/>
      <c r="X647" s="866"/>
      <c r="Y647" s="866"/>
      <c r="Z647" s="866"/>
      <c r="AA647" s="866"/>
      <c r="AB647" s="866"/>
      <c r="AC647" s="866"/>
      <c r="AD647" s="866"/>
      <c r="AE647" s="866"/>
      <c r="AF647" s="866"/>
      <c r="AG647" s="866"/>
      <c r="AH647" s="866"/>
      <c r="AI647" s="866"/>
      <c r="AJ647" s="866"/>
      <c r="AK647" s="866"/>
      <c r="AL647" s="866"/>
      <c r="AM647" s="866"/>
      <c r="AN647" s="866"/>
      <c r="AO647" s="866"/>
      <c r="AP647" s="866"/>
      <c r="AQ647" s="866"/>
      <c r="AR647" s="866"/>
      <c r="AS647" s="866"/>
      <c r="AT647" s="866"/>
      <c r="AU647" s="866"/>
      <c r="AV647" s="866"/>
      <c r="AW647" s="866"/>
      <c r="AX647" s="867"/>
      <c r="AY647" s="613"/>
      <c r="AZ647" s="613"/>
      <c r="BA647" s="613"/>
      <c r="BB647" s="613"/>
    </row>
    <row r="648" spans="1:54" s="632" customFormat="1" ht="17.25" customHeight="1" x14ac:dyDescent="0.25">
      <c r="A648" s="631" t="s">
        <v>5218</v>
      </c>
      <c r="B648" s="631"/>
      <c r="C648" s="631"/>
      <c r="D648" s="631"/>
      <c r="E648" s="631"/>
      <c r="F648" s="631"/>
      <c r="G648" s="631"/>
      <c r="H648" s="631"/>
      <c r="I648" s="631"/>
      <c r="J648" s="631"/>
      <c r="K648" s="631"/>
      <c r="L648" s="631"/>
      <c r="M648" s="631"/>
      <c r="N648" s="631"/>
      <c r="O648" s="631"/>
      <c r="P648" s="631"/>
      <c r="Q648" s="631"/>
      <c r="R648" s="631"/>
      <c r="S648" s="631"/>
      <c r="T648" s="631"/>
      <c r="U648" s="631"/>
      <c r="V648" s="631"/>
      <c r="W648" s="631"/>
      <c r="X648" s="631"/>
      <c r="Y648" s="631"/>
      <c r="Z648" s="631"/>
      <c r="AA648" s="631"/>
      <c r="AB648" s="631"/>
      <c r="AC648" s="631"/>
      <c r="AD648" s="631"/>
      <c r="AE648" s="631"/>
      <c r="AF648" s="631"/>
      <c r="AG648" s="631"/>
      <c r="AH648" s="631"/>
      <c r="AI648" s="631"/>
      <c r="AJ648" s="631"/>
      <c r="AK648" s="631"/>
      <c r="AL648" s="631"/>
      <c r="AM648" s="631"/>
      <c r="AN648" s="631"/>
      <c r="AO648" s="631"/>
      <c r="AP648" s="631"/>
      <c r="AQ648" s="631"/>
      <c r="AR648" s="631"/>
      <c r="AS648" s="631"/>
      <c r="AT648" s="631"/>
      <c r="AU648" s="631"/>
      <c r="AV648" s="631"/>
      <c r="AW648" s="631"/>
      <c r="AX648" s="631"/>
      <c r="AY648" s="631"/>
      <c r="AZ648" s="631"/>
      <c r="BA648" s="631"/>
      <c r="BB648" s="631"/>
    </row>
    <row r="649" spans="1:54" ht="12.6" customHeight="1" x14ac:dyDescent="0.25">
      <c r="A649" s="565" t="s">
        <v>1388</v>
      </c>
    </row>
    <row r="650" spans="1:54" ht="11.1" customHeight="1" x14ac:dyDescent="0.25">
      <c r="A650" s="944"/>
      <c r="B650" s="944"/>
      <c r="C650" s="944"/>
      <c r="D650" s="944"/>
      <c r="E650" s="944"/>
      <c r="F650" s="944"/>
      <c r="G650" s="944"/>
      <c r="H650" s="944"/>
      <c r="I650" s="944"/>
      <c r="J650" s="944"/>
      <c r="K650" s="944"/>
      <c r="L650" s="944"/>
      <c r="M650" s="944"/>
      <c r="N650" s="944"/>
      <c r="O650" s="944"/>
      <c r="P650" s="895"/>
      <c r="Q650" s="895"/>
      <c r="R650" s="895"/>
      <c r="S650" s="895"/>
      <c r="T650" s="895"/>
      <c r="U650" s="895"/>
      <c r="V650" s="895"/>
      <c r="W650" s="895"/>
      <c r="X650" s="895"/>
      <c r="Y650" s="895"/>
      <c r="Z650" s="895"/>
      <c r="AA650" s="895"/>
      <c r="AB650" s="895"/>
      <c r="AC650" s="895"/>
      <c r="AD650" s="895"/>
      <c r="AE650" s="895"/>
      <c r="AF650" s="895"/>
      <c r="AG650" s="895"/>
      <c r="AH650" s="895"/>
      <c r="AI650" s="895"/>
      <c r="AJ650" s="895"/>
      <c r="AK650" s="895"/>
      <c r="AL650" s="895" t="s">
        <v>1575</v>
      </c>
      <c r="AM650" s="895"/>
      <c r="AN650" s="895"/>
      <c r="AO650" s="895"/>
      <c r="AP650" s="895"/>
      <c r="AQ650" s="895"/>
      <c r="AR650" s="895"/>
      <c r="AS650" s="895"/>
      <c r="AT650" s="895"/>
      <c r="AU650" s="895"/>
      <c r="AV650" s="895"/>
      <c r="AW650" s="895"/>
      <c r="AX650" s="895"/>
      <c r="AY650" s="895"/>
      <c r="AZ650" s="895"/>
      <c r="BA650" s="895"/>
      <c r="BB650" s="895"/>
    </row>
    <row r="651" spans="1:54" ht="11.1" customHeight="1" x14ac:dyDescent="0.25">
      <c r="A651" s="845"/>
      <c r="B651" s="845"/>
      <c r="C651" s="845"/>
      <c r="D651" s="845"/>
      <c r="E651" s="845"/>
      <c r="F651" s="845"/>
      <c r="G651" s="845"/>
      <c r="H651" s="845"/>
      <c r="I651" s="845"/>
      <c r="J651" s="845"/>
      <c r="K651" s="845"/>
      <c r="L651" s="845"/>
      <c r="M651" s="845"/>
      <c r="N651" s="845"/>
      <c r="O651" s="845"/>
      <c r="P651" s="845"/>
      <c r="Q651" s="845"/>
      <c r="R651" s="845"/>
      <c r="S651" s="845"/>
      <c r="T651" s="845"/>
      <c r="U651" s="845"/>
      <c r="V651" s="845"/>
      <c r="W651" s="845"/>
      <c r="X651" s="845"/>
      <c r="Y651" s="845"/>
      <c r="Z651" s="845"/>
      <c r="AA651" s="845" t="s">
        <v>1576</v>
      </c>
      <c r="AB651" s="845"/>
      <c r="AC651" s="845"/>
      <c r="AD651" s="845"/>
      <c r="AE651" s="845"/>
      <c r="AF651" s="845"/>
      <c r="AG651" s="845"/>
      <c r="AH651" s="845"/>
      <c r="AI651" s="845"/>
      <c r="AJ651" s="845"/>
      <c r="AK651" s="845"/>
      <c r="AL651" s="845" t="s">
        <v>1577</v>
      </c>
      <c r="AM651" s="845"/>
      <c r="AN651" s="845"/>
      <c r="AO651" s="845"/>
      <c r="AP651" s="845"/>
      <c r="AQ651" s="845"/>
      <c r="AR651" s="845"/>
      <c r="AS651" s="845"/>
      <c r="AT651" s="845"/>
      <c r="AU651" s="845"/>
      <c r="AV651" s="845"/>
      <c r="AW651" s="845"/>
      <c r="AX651" s="845"/>
      <c r="AY651" s="845"/>
      <c r="AZ651" s="845"/>
      <c r="BA651" s="845"/>
      <c r="BB651" s="845"/>
    </row>
    <row r="652" spans="1:54" ht="11.1" customHeight="1" x14ac:dyDescent="0.25">
      <c r="A652" s="845" t="s">
        <v>1260</v>
      </c>
      <c r="B652" s="845"/>
      <c r="C652" s="845"/>
      <c r="D652" s="845"/>
      <c r="E652" s="845"/>
      <c r="F652" s="845"/>
      <c r="G652" s="845"/>
      <c r="H652" s="845"/>
      <c r="I652" s="845"/>
      <c r="J652" s="845"/>
      <c r="K652" s="845"/>
      <c r="L652" s="845"/>
      <c r="M652" s="845"/>
      <c r="N652" s="845"/>
      <c r="O652" s="845"/>
      <c r="P652" s="845" t="s">
        <v>1578</v>
      </c>
      <c r="Q652" s="845"/>
      <c r="R652" s="845"/>
      <c r="S652" s="845"/>
      <c r="T652" s="845"/>
      <c r="U652" s="845"/>
      <c r="V652" s="845"/>
      <c r="W652" s="845"/>
      <c r="X652" s="845"/>
      <c r="Y652" s="845"/>
      <c r="Z652" s="845"/>
      <c r="AA652" s="845" t="s">
        <v>1579</v>
      </c>
      <c r="AB652" s="845"/>
      <c r="AC652" s="845"/>
      <c r="AD652" s="845"/>
      <c r="AE652" s="845"/>
      <c r="AF652" s="845"/>
      <c r="AG652" s="845"/>
      <c r="AH652" s="845"/>
      <c r="AI652" s="845"/>
      <c r="AJ652" s="845"/>
      <c r="AK652" s="845"/>
      <c r="AL652" s="845" t="s">
        <v>1580</v>
      </c>
      <c r="AM652" s="845"/>
      <c r="AN652" s="845"/>
      <c r="AO652" s="845"/>
      <c r="AP652" s="845"/>
      <c r="AQ652" s="845"/>
      <c r="AR652" s="845"/>
      <c r="AS652" s="845"/>
      <c r="AT652" s="845"/>
      <c r="AU652" s="845"/>
      <c r="AV652" s="845"/>
      <c r="AW652" s="845"/>
      <c r="AX652" s="845"/>
      <c r="AY652" s="845"/>
      <c r="AZ652" s="845"/>
      <c r="BA652" s="845"/>
      <c r="BB652" s="845"/>
    </row>
    <row r="653" spans="1:54" ht="11.1" customHeight="1" x14ac:dyDescent="0.25">
      <c r="A653" s="843"/>
      <c r="B653" s="843"/>
      <c r="C653" s="843"/>
      <c r="D653" s="843"/>
      <c r="E653" s="843"/>
      <c r="F653" s="843"/>
      <c r="G653" s="843"/>
      <c r="H653" s="843"/>
      <c r="I653" s="843"/>
      <c r="J653" s="843"/>
      <c r="K653" s="843"/>
      <c r="L653" s="843"/>
      <c r="M653" s="843"/>
      <c r="N653" s="843"/>
      <c r="O653" s="843"/>
      <c r="P653" s="843" t="s">
        <v>1263</v>
      </c>
      <c r="Q653" s="843"/>
      <c r="R653" s="843"/>
      <c r="S653" s="843"/>
      <c r="T653" s="843"/>
      <c r="U653" s="843"/>
      <c r="V653" s="843"/>
      <c r="W653" s="843"/>
      <c r="X653" s="843"/>
      <c r="Y653" s="843"/>
      <c r="Z653" s="843"/>
      <c r="AA653" s="843" t="s">
        <v>1263</v>
      </c>
      <c r="AB653" s="843"/>
      <c r="AC653" s="843"/>
      <c r="AD653" s="843"/>
      <c r="AE653" s="843"/>
      <c r="AF653" s="843"/>
      <c r="AG653" s="843"/>
      <c r="AH653" s="843"/>
      <c r="AI653" s="843"/>
      <c r="AJ653" s="843"/>
      <c r="AK653" s="843"/>
      <c r="AL653" s="843" t="s">
        <v>1418</v>
      </c>
      <c r="AM653" s="843"/>
      <c r="AN653" s="843"/>
      <c r="AO653" s="843"/>
      <c r="AP653" s="843"/>
      <c r="AQ653" s="843"/>
      <c r="AR653" s="843"/>
      <c r="AS653" s="843"/>
      <c r="AT653" s="843"/>
      <c r="AU653" s="843"/>
      <c r="AV653" s="843"/>
      <c r="AW653" s="843"/>
      <c r="AX653" s="843"/>
      <c r="AY653" s="843"/>
      <c r="AZ653" s="843"/>
      <c r="BA653" s="843"/>
      <c r="BB653" s="843"/>
    </row>
    <row r="654" spans="1:54" ht="11.1" customHeight="1" x14ac:dyDescent="0.25">
      <c r="A654" s="844" t="s">
        <v>1407</v>
      </c>
      <c r="B654" s="844"/>
      <c r="C654" s="844"/>
      <c r="D654" s="844"/>
      <c r="E654" s="844"/>
      <c r="F654" s="844"/>
      <c r="G654" s="844"/>
      <c r="H654" s="844"/>
      <c r="I654" s="844"/>
      <c r="J654" s="844"/>
      <c r="K654" s="844"/>
      <c r="L654" s="844"/>
      <c r="M654" s="844"/>
      <c r="N654" s="844"/>
      <c r="O654" s="844"/>
      <c r="P654" s="844" t="s">
        <v>1408</v>
      </c>
      <c r="Q654" s="844"/>
      <c r="R654" s="844"/>
      <c r="S654" s="844"/>
      <c r="T654" s="844"/>
      <c r="U654" s="844"/>
      <c r="V654" s="844"/>
      <c r="W654" s="844"/>
      <c r="X654" s="844"/>
      <c r="Y654" s="844"/>
      <c r="Z654" s="844"/>
      <c r="AA654" s="844" t="s">
        <v>1409</v>
      </c>
      <c r="AB654" s="844"/>
      <c r="AC654" s="844"/>
      <c r="AD654" s="844"/>
      <c r="AE654" s="844"/>
      <c r="AF654" s="844"/>
      <c r="AG654" s="844"/>
      <c r="AH654" s="844"/>
      <c r="AI654" s="844"/>
      <c r="AJ654" s="844"/>
      <c r="AK654" s="844"/>
      <c r="AL654" s="844" t="s">
        <v>1410</v>
      </c>
      <c r="AM654" s="844"/>
      <c r="AN654" s="844"/>
      <c r="AO654" s="844"/>
      <c r="AP654" s="844"/>
      <c r="AQ654" s="844"/>
      <c r="AR654" s="844"/>
      <c r="AS654" s="844"/>
      <c r="AT654" s="844"/>
      <c r="AU654" s="844"/>
      <c r="AV654" s="844"/>
      <c r="AW654" s="844"/>
      <c r="AX654" s="844"/>
      <c r="AY654" s="844"/>
      <c r="AZ654" s="844"/>
      <c r="BA654" s="844"/>
      <c r="BB654" s="844"/>
    </row>
    <row r="655" spans="1:54" ht="12.6" customHeight="1" x14ac:dyDescent="0.25">
      <c r="A655" s="929" t="s">
        <v>1581</v>
      </c>
      <c r="B655" s="929"/>
      <c r="C655" s="929"/>
      <c r="D655" s="929"/>
      <c r="E655" s="929"/>
      <c r="F655" s="929"/>
      <c r="G655" s="929"/>
      <c r="H655" s="929"/>
      <c r="I655" s="929"/>
      <c r="J655" s="929"/>
      <c r="K655" s="929"/>
      <c r="L655" s="929"/>
      <c r="M655" s="929"/>
      <c r="N655" s="929"/>
      <c r="O655" s="929"/>
      <c r="P655" s="905"/>
      <c r="Q655" s="905"/>
      <c r="R655" s="905"/>
      <c r="S655" s="905"/>
      <c r="T655" s="905"/>
      <c r="U655" s="905"/>
      <c r="V655" s="905"/>
      <c r="W655" s="905"/>
      <c r="X655" s="905"/>
      <c r="Y655" s="905"/>
      <c r="Z655" s="905"/>
      <c r="AA655" s="905"/>
      <c r="AB655" s="905"/>
      <c r="AC655" s="905"/>
      <c r="AD655" s="905"/>
      <c r="AE655" s="905"/>
      <c r="AF655" s="905"/>
      <c r="AG655" s="905"/>
      <c r="AH655" s="905"/>
      <c r="AI655" s="905"/>
      <c r="AJ655" s="905"/>
      <c r="AK655" s="905"/>
      <c r="AL655" s="905"/>
      <c r="AM655" s="905"/>
      <c r="AN655" s="905"/>
      <c r="AO655" s="905"/>
      <c r="AP655" s="905"/>
      <c r="AQ655" s="905"/>
      <c r="AR655" s="905"/>
      <c r="AS655" s="905"/>
      <c r="AT655" s="905"/>
      <c r="AU655" s="905"/>
      <c r="AV655" s="905"/>
      <c r="AW655" s="905"/>
      <c r="AX655" s="905"/>
      <c r="AY655" s="905"/>
      <c r="AZ655" s="905"/>
      <c r="BA655" s="905"/>
      <c r="BB655" s="905"/>
    </row>
    <row r="656" spans="1:54" ht="12.6" customHeight="1" x14ac:dyDescent="0.25">
      <c r="A656" s="929" t="s">
        <v>1582</v>
      </c>
      <c r="B656" s="929"/>
      <c r="C656" s="929"/>
      <c r="D656" s="929"/>
      <c r="E656" s="929"/>
      <c r="F656" s="929"/>
      <c r="G656" s="929"/>
      <c r="H656" s="929"/>
      <c r="I656" s="929"/>
      <c r="J656" s="929"/>
      <c r="K656" s="929"/>
      <c r="L656" s="929"/>
      <c r="M656" s="929"/>
      <c r="N656" s="929"/>
      <c r="O656" s="929"/>
      <c r="P656" s="905"/>
      <c r="Q656" s="905"/>
      <c r="R656" s="905"/>
      <c r="S656" s="905"/>
      <c r="T656" s="905"/>
      <c r="U656" s="905"/>
      <c r="V656" s="905"/>
      <c r="W656" s="905"/>
      <c r="X656" s="905"/>
      <c r="Y656" s="905"/>
      <c r="Z656" s="905"/>
      <c r="AA656" s="905"/>
      <c r="AB656" s="905"/>
      <c r="AC656" s="905"/>
      <c r="AD656" s="905"/>
      <c r="AE656" s="905"/>
      <c r="AF656" s="905"/>
      <c r="AG656" s="905"/>
      <c r="AH656" s="905"/>
      <c r="AI656" s="905"/>
      <c r="AJ656" s="905"/>
      <c r="AK656" s="905"/>
      <c r="AL656" s="905"/>
      <c r="AM656" s="905"/>
      <c r="AN656" s="905"/>
      <c r="AO656" s="905"/>
      <c r="AP656" s="905"/>
      <c r="AQ656" s="905"/>
      <c r="AR656" s="905"/>
      <c r="AS656" s="905"/>
      <c r="AT656" s="905"/>
      <c r="AU656" s="905"/>
      <c r="AV656" s="905"/>
      <c r="AW656" s="905"/>
      <c r="AX656" s="905"/>
      <c r="AY656" s="905"/>
      <c r="AZ656" s="905"/>
      <c r="BA656" s="905"/>
      <c r="BB656" s="905"/>
    </row>
    <row r="657" spans="1:54" ht="12.6" customHeight="1" x14ac:dyDescent="0.25">
      <c r="A657" s="929" t="s">
        <v>1583</v>
      </c>
      <c r="B657" s="929"/>
      <c r="C657" s="929"/>
      <c r="D657" s="929"/>
      <c r="E657" s="929"/>
      <c r="F657" s="929"/>
      <c r="G657" s="929"/>
      <c r="H657" s="929"/>
      <c r="I657" s="929"/>
      <c r="J657" s="929"/>
      <c r="K657" s="929"/>
      <c r="L657" s="929"/>
      <c r="M657" s="929"/>
      <c r="N657" s="929"/>
      <c r="O657" s="929"/>
      <c r="P657" s="905"/>
      <c r="Q657" s="905"/>
      <c r="R657" s="905"/>
      <c r="S657" s="905"/>
      <c r="T657" s="905"/>
      <c r="U657" s="905"/>
      <c r="V657" s="905"/>
      <c r="W657" s="905"/>
      <c r="X657" s="905"/>
      <c r="Y657" s="905"/>
      <c r="Z657" s="905"/>
      <c r="AA657" s="905"/>
      <c r="AB657" s="905"/>
      <c r="AC657" s="905"/>
      <c r="AD657" s="905"/>
      <c r="AE657" s="905"/>
      <c r="AF657" s="905"/>
      <c r="AG657" s="905"/>
      <c r="AH657" s="905"/>
      <c r="AI657" s="905"/>
      <c r="AJ657" s="905"/>
      <c r="AK657" s="905"/>
      <c r="AL657" s="905"/>
      <c r="AM657" s="905"/>
      <c r="AN657" s="905"/>
      <c r="AO657" s="905"/>
      <c r="AP657" s="905"/>
      <c r="AQ657" s="905"/>
      <c r="AR657" s="905"/>
      <c r="AS657" s="905"/>
      <c r="AT657" s="905"/>
      <c r="AU657" s="905"/>
      <c r="AV657" s="905"/>
      <c r="AW657" s="905"/>
      <c r="AX657" s="905"/>
      <c r="AY657" s="905"/>
      <c r="AZ657" s="905"/>
      <c r="BA657" s="905"/>
      <c r="BB657" s="905"/>
    </row>
    <row r="658" spans="1:54" ht="12.6" customHeight="1" x14ac:dyDescent="0.25">
      <c r="A658" s="565" t="s">
        <v>1426</v>
      </c>
    </row>
    <row r="659" spans="1:54" ht="11.1" customHeight="1" x14ac:dyDescent="0.25">
      <c r="A659" s="895"/>
      <c r="B659" s="895"/>
      <c r="C659" s="895"/>
      <c r="D659" s="895"/>
      <c r="E659" s="895"/>
      <c r="F659" s="895"/>
      <c r="G659" s="895"/>
      <c r="H659" s="895"/>
      <c r="I659" s="895"/>
      <c r="J659" s="895"/>
      <c r="K659" s="895"/>
      <c r="L659" s="895"/>
      <c r="M659" s="895"/>
      <c r="N659" s="895"/>
      <c r="O659" s="895"/>
      <c r="P659" s="895"/>
      <c r="Q659" s="895"/>
      <c r="R659" s="895"/>
      <c r="S659" s="895"/>
      <c r="T659" s="895"/>
      <c r="U659" s="895"/>
      <c r="V659" s="895"/>
      <c r="W659" s="895"/>
      <c r="X659" s="895"/>
      <c r="Y659" s="895"/>
      <c r="Z659" s="895"/>
      <c r="AA659" s="895"/>
      <c r="AB659" s="895"/>
      <c r="AC659" s="895"/>
      <c r="AD659" s="895"/>
      <c r="AE659" s="895"/>
      <c r="AF659" s="895"/>
      <c r="AG659" s="895"/>
      <c r="AH659" s="895" t="s">
        <v>1575</v>
      </c>
      <c r="AI659" s="895"/>
      <c r="AJ659" s="895"/>
      <c r="AK659" s="895"/>
      <c r="AL659" s="895"/>
      <c r="AM659" s="895"/>
      <c r="AN659" s="895"/>
      <c r="AO659" s="895"/>
      <c r="AP659" s="895"/>
      <c r="AQ659" s="895"/>
      <c r="AR659" s="895"/>
      <c r="AS659" s="895"/>
      <c r="AT659" s="895"/>
      <c r="AU659" s="895"/>
      <c r="AV659" s="895"/>
      <c r="AW659" s="895"/>
      <c r="AX659" s="895"/>
      <c r="AY659" s="895"/>
      <c r="AZ659" s="895"/>
      <c r="BA659" s="895"/>
      <c r="BB659" s="895"/>
    </row>
    <row r="660" spans="1:54" ht="11.1" customHeight="1" x14ac:dyDescent="0.25">
      <c r="A660" s="845"/>
      <c r="B660" s="845"/>
      <c r="C660" s="845"/>
      <c r="D660" s="845"/>
      <c r="E660" s="845"/>
      <c r="F660" s="845"/>
      <c r="G660" s="845"/>
      <c r="H660" s="845"/>
      <c r="I660" s="845"/>
      <c r="J660" s="845"/>
      <c r="K660" s="845"/>
      <c r="L660" s="845"/>
      <c r="M660" s="845"/>
      <c r="N660" s="845"/>
      <c r="O660" s="845"/>
      <c r="P660" s="845"/>
      <c r="Q660" s="845"/>
      <c r="R660" s="845"/>
      <c r="S660" s="845"/>
      <c r="T660" s="845"/>
      <c r="U660" s="845" t="s">
        <v>1584</v>
      </c>
      <c r="V660" s="845"/>
      <c r="W660" s="845"/>
      <c r="X660" s="845"/>
      <c r="Y660" s="845"/>
      <c r="Z660" s="845"/>
      <c r="AA660" s="845"/>
      <c r="AB660" s="845"/>
      <c r="AC660" s="845"/>
      <c r="AD660" s="845"/>
      <c r="AE660" s="845"/>
      <c r="AF660" s="845"/>
      <c r="AG660" s="845"/>
      <c r="AH660" s="845" t="s">
        <v>1585</v>
      </c>
      <c r="AI660" s="845"/>
      <c r="AJ660" s="845"/>
      <c r="AK660" s="845"/>
      <c r="AL660" s="845"/>
      <c r="AM660" s="845"/>
      <c r="AN660" s="845"/>
      <c r="AO660" s="845"/>
      <c r="AP660" s="845"/>
      <c r="AQ660" s="845"/>
      <c r="AR660" s="845"/>
      <c r="AS660" s="845"/>
      <c r="AT660" s="845"/>
      <c r="AU660" s="845"/>
      <c r="AV660" s="845"/>
      <c r="AW660" s="845"/>
      <c r="AX660" s="845"/>
      <c r="AY660" s="845"/>
      <c r="AZ660" s="845"/>
      <c r="BA660" s="845"/>
      <c r="BB660" s="845"/>
    </row>
    <row r="661" spans="1:54" ht="11.1" customHeight="1" x14ac:dyDescent="0.25">
      <c r="A661" s="845" t="s">
        <v>1586</v>
      </c>
      <c r="B661" s="845"/>
      <c r="C661" s="845"/>
      <c r="D661" s="845"/>
      <c r="E661" s="845"/>
      <c r="F661" s="845"/>
      <c r="G661" s="845"/>
      <c r="H661" s="845"/>
      <c r="I661" s="845"/>
      <c r="J661" s="845"/>
      <c r="K661" s="845"/>
      <c r="L661" s="845"/>
      <c r="M661" s="845"/>
      <c r="N661" s="845"/>
      <c r="O661" s="845"/>
      <c r="P661" s="845"/>
      <c r="Q661" s="845"/>
      <c r="R661" s="845"/>
      <c r="S661" s="845"/>
      <c r="T661" s="845"/>
      <c r="U661" s="845" t="s">
        <v>1430</v>
      </c>
      <c r="V661" s="845"/>
      <c r="W661" s="845"/>
      <c r="X661" s="845"/>
      <c r="Y661" s="845"/>
      <c r="Z661" s="845"/>
      <c r="AA661" s="845"/>
      <c r="AB661" s="845"/>
      <c r="AC661" s="845"/>
      <c r="AD661" s="845"/>
      <c r="AE661" s="845"/>
      <c r="AF661" s="845"/>
      <c r="AG661" s="845"/>
      <c r="AH661" s="845" t="s">
        <v>1587</v>
      </c>
      <c r="AI661" s="845"/>
      <c r="AJ661" s="845"/>
      <c r="AK661" s="845"/>
      <c r="AL661" s="845"/>
      <c r="AM661" s="845"/>
      <c r="AN661" s="845"/>
      <c r="AO661" s="845"/>
      <c r="AP661" s="845"/>
      <c r="AQ661" s="845"/>
      <c r="AR661" s="845"/>
      <c r="AS661" s="845"/>
      <c r="AT661" s="845"/>
      <c r="AU661" s="845"/>
      <c r="AV661" s="845"/>
      <c r="AW661" s="845"/>
      <c r="AX661" s="845"/>
      <c r="AY661" s="845"/>
      <c r="AZ661" s="845"/>
      <c r="BA661" s="845"/>
      <c r="BB661" s="845"/>
    </row>
    <row r="662" spans="1:54" ht="11.1" customHeight="1" x14ac:dyDescent="0.25">
      <c r="A662" s="843"/>
      <c r="B662" s="843"/>
      <c r="C662" s="843"/>
      <c r="D662" s="843"/>
      <c r="E662" s="843"/>
      <c r="F662" s="843"/>
      <c r="G662" s="843"/>
      <c r="H662" s="843"/>
      <c r="I662" s="843"/>
      <c r="J662" s="843"/>
      <c r="K662" s="843"/>
      <c r="L662" s="843"/>
      <c r="M662" s="843"/>
      <c r="N662" s="843"/>
      <c r="O662" s="843"/>
      <c r="P662" s="843"/>
      <c r="Q662" s="843"/>
      <c r="R662" s="843"/>
      <c r="S662" s="843"/>
      <c r="T662" s="843"/>
      <c r="U662" s="843"/>
      <c r="V662" s="843"/>
      <c r="W662" s="843"/>
      <c r="X662" s="843"/>
      <c r="Y662" s="843"/>
      <c r="Z662" s="843"/>
      <c r="AA662" s="843"/>
      <c r="AB662" s="843"/>
      <c r="AC662" s="843"/>
      <c r="AD662" s="843"/>
      <c r="AE662" s="843"/>
      <c r="AF662" s="843"/>
      <c r="AG662" s="843"/>
      <c r="AH662" s="843" t="s">
        <v>1467</v>
      </c>
      <c r="AI662" s="843"/>
      <c r="AJ662" s="843"/>
      <c r="AK662" s="843"/>
      <c r="AL662" s="843"/>
      <c r="AM662" s="843"/>
      <c r="AN662" s="843"/>
      <c r="AO662" s="843"/>
      <c r="AP662" s="843"/>
      <c r="AQ662" s="843"/>
      <c r="AR662" s="843"/>
      <c r="AS662" s="843"/>
      <c r="AT662" s="843"/>
      <c r="AU662" s="843"/>
      <c r="AV662" s="843"/>
      <c r="AW662" s="843"/>
      <c r="AX662" s="843"/>
      <c r="AY662" s="843"/>
      <c r="AZ662" s="843"/>
      <c r="BA662" s="843"/>
      <c r="BB662" s="843"/>
    </row>
    <row r="663" spans="1:54" ht="11.1" customHeight="1" x14ac:dyDescent="0.25">
      <c r="A663" s="844" t="s">
        <v>1407</v>
      </c>
      <c r="B663" s="844"/>
      <c r="C663" s="844"/>
      <c r="D663" s="844"/>
      <c r="E663" s="844"/>
      <c r="F663" s="844"/>
      <c r="G663" s="844"/>
      <c r="H663" s="844"/>
      <c r="I663" s="844"/>
      <c r="J663" s="844"/>
      <c r="K663" s="844"/>
      <c r="L663" s="844"/>
      <c r="M663" s="844"/>
      <c r="N663" s="844"/>
      <c r="O663" s="844"/>
      <c r="P663" s="844"/>
      <c r="Q663" s="844"/>
      <c r="R663" s="844"/>
      <c r="S663" s="844"/>
      <c r="T663" s="844"/>
      <c r="U663" s="844" t="s">
        <v>1408</v>
      </c>
      <c r="V663" s="844"/>
      <c r="W663" s="844"/>
      <c r="X663" s="844"/>
      <c r="Y663" s="844"/>
      <c r="Z663" s="844"/>
      <c r="AA663" s="844"/>
      <c r="AB663" s="844"/>
      <c r="AC663" s="844"/>
      <c r="AD663" s="844"/>
      <c r="AE663" s="844"/>
      <c r="AF663" s="844"/>
      <c r="AG663" s="844"/>
      <c r="AH663" s="844" t="s">
        <v>1409</v>
      </c>
      <c r="AI663" s="844"/>
      <c r="AJ663" s="844"/>
      <c r="AK663" s="844"/>
      <c r="AL663" s="844"/>
      <c r="AM663" s="844"/>
      <c r="AN663" s="844"/>
      <c r="AO663" s="844"/>
      <c r="AP663" s="844"/>
      <c r="AQ663" s="844"/>
      <c r="AR663" s="844"/>
      <c r="AS663" s="844"/>
      <c r="AT663" s="844"/>
      <c r="AU663" s="844"/>
      <c r="AV663" s="844"/>
      <c r="AW663" s="844"/>
      <c r="AX663" s="844"/>
      <c r="AY663" s="844"/>
      <c r="AZ663" s="844"/>
      <c r="BA663" s="844"/>
      <c r="BB663" s="844"/>
    </row>
    <row r="664" spans="1:54" ht="12.75" customHeight="1" x14ac:dyDescent="0.25">
      <c r="A664" s="929" t="s">
        <v>1588</v>
      </c>
      <c r="B664" s="929"/>
      <c r="C664" s="929"/>
      <c r="D664" s="929"/>
      <c r="E664" s="929"/>
      <c r="F664" s="929"/>
      <c r="G664" s="929"/>
      <c r="H664" s="929"/>
      <c r="I664" s="929"/>
      <c r="J664" s="929"/>
      <c r="K664" s="929"/>
      <c r="L664" s="929"/>
      <c r="M664" s="929"/>
      <c r="N664" s="929"/>
      <c r="O664" s="929"/>
      <c r="P664" s="929"/>
      <c r="Q664" s="929"/>
      <c r="R664" s="929"/>
      <c r="S664" s="929"/>
      <c r="T664" s="929"/>
      <c r="U664" s="905"/>
      <c r="V664" s="905"/>
      <c r="W664" s="905"/>
      <c r="X664" s="905"/>
      <c r="Y664" s="905"/>
      <c r="Z664" s="905"/>
      <c r="AA664" s="905"/>
      <c r="AB664" s="905"/>
      <c r="AC664" s="905"/>
      <c r="AD664" s="905"/>
      <c r="AE664" s="905"/>
      <c r="AF664" s="905"/>
      <c r="AG664" s="905"/>
      <c r="AH664" s="905"/>
      <c r="AI664" s="905"/>
      <c r="AJ664" s="905"/>
      <c r="AK664" s="905"/>
      <c r="AL664" s="905"/>
      <c r="AM664" s="905"/>
      <c r="AN664" s="905"/>
      <c r="AO664" s="905"/>
      <c r="AP664" s="905"/>
      <c r="AQ664" s="905"/>
      <c r="AR664" s="905"/>
      <c r="AS664" s="905"/>
      <c r="AT664" s="905"/>
      <c r="AU664" s="905"/>
      <c r="AV664" s="905"/>
      <c r="AW664" s="905"/>
      <c r="AX664" s="905"/>
      <c r="AY664" s="905"/>
      <c r="AZ664" s="905"/>
      <c r="BA664" s="905"/>
      <c r="BB664" s="905"/>
    </row>
    <row r="665" spans="1:54" ht="12.75" customHeight="1" x14ac:dyDescent="0.25">
      <c r="A665" s="929" t="s">
        <v>1589</v>
      </c>
      <c r="B665" s="929"/>
      <c r="C665" s="929"/>
      <c r="D665" s="929"/>
      <c r="E665" s="929"/>
      <c r="F665" s="929"/>
      <c r="G665" s="929"/>
      <c r="H665" s="929"/>
      <c r="I665" s="929"/>
      <c r="J665" s="929"/>
      <c r="K665" s="929"/>
      <c r="L665" s="929"/>
      <c r="M665" s="929"/>
      <c r="N665" s="929"/>
      <c r="O665" s="929"/>
      <c r="P665" s="929"/>
      <c r="Q665" s="929"/>
      <c r="R665" s="929"/>
      <c r="S665" s="929"/>
      <c r="T665" s="929"/>
      <c r="U665" s="905"/>
      <c r="V665" s="905"/>
      <c r="W665" s="905"/>
      <c r="X665" s="905"/>
      <c r="Y665" s="905"/>
      <c r="Z665" s="905"/>
      <c r="AA665" s="905"/>
      <c r="AB665" s="905"/>
      <c r="AC665" s="905"/>
      <c r="AD665" s="905"/>
      <c r="AE665" s="905"/>
      <c r="AF665" s="905"/>
      <c r="AG665" s="905"/>
      <c r="AH665" s="905"/>
      <c r="AI665" s="905"/>
      <c r="AJ665" s="905"/>
      <c r="AK665" s="905"/>
      <c r="AL665" s="905"/>
      <c r="AM665" s="905"/>
      <c r="AN665" s="905"/>
      <c r="AO665" s="905"/>
      <c r="AP665" s="905"/>
      <c r="AQ665" s="905"/>
      <c r="AR665" s="905"/>
      <c r="AS665" s="905"/>
      <c r="AT665" s="905"/>
      <c r="AU665" s="905"/>
      <c r="AV665" s="905"/>
      <c r="AW665" s="905"/>
      <c r="AX665" s="905"/>
      <c r="AY665" s="905"/>
      <c r="AZ665" s="905"/>
      <c r="BA665" s="905"/>
      <c r="BB665" s="905"/>
    </row>
    <row r="666" spans="1:54" ht="12.75" customHeight="1" x14ac:dyDescent="0.25">
      <c r="A666" s="929" t="s">
        <v>1590</v>
      </c>
      <c r="B666" s="929"/>
      <c r="C666" s="929"/>
      <c r="D666" s="929"/>
      <c r="E666" s="929"/>
      <c r="F666" s="929"/>
      <c r="G666" s="929"/>
      <c r="H666" s="929"/>
      <c r="I666" s="929"/>
      <c r="J666" s="929"/>
      <c r="K666" s="929"/>
      <c r="L666" s="929"/>
      <c r="M666" s="929"/>
      <c r="N666" s="929"/>
      <c r="O666" s="929"/>
      <c r="P666" s="929"/>
      <c r="Q666" s="929"/>
      <c r="R666" s="929"/>
      <c r="S666" s="929"/>
      <c r="T666" s="929"/>
      <c r="U666" s="905"/>
      <c r="V666" s="905"/>
      <c r="W666" s="905"/>
      <c r="X666" s="905"/>
      <c r="Y666" s="905"/>
      <c r="Z666" s="905"/>
      <c r="AA666" s="905"/>
      <c r="AB666" s="905"/>
      <c r="AC666" s="905"/>
      <c r="AD666" s="905"/>
      <c r="AE666" s="905"/>
      <c r="AF666" s="905"/>
      <c r="AG666" s="905"/>
      <c r="AH666" s="905"/>
      <c r="AI666" s="905"/>
      <c r="AJ666" s="905"/>
      <c r="AK666" s="905"/>
      <c r="AL666" s="905"/>
      <c r="AM666" s="905"/>
      <c r="AN666" s="905"/>
      <c r="AO666" s="905"/>
      <c r="AP666" s="905"/>
      <c r="AQ666" s="905"/>
      <c r="AR666" s="905"/>
      <c r="AS666" s="905"/>
      <c r="AT666" s="905"/>
      <c r="AU666" s="905"/>
      <c r="AV666" s="905"/>
      <c r="AW666" s="905"/>
      <c r="AX666" s="905"/>
      <c r="AY666" s="905"/>
      <c r="AZ666" s="905"/>
      <c r="BA666" s="905"/>
      <c r="BB666" s="905"/>
    </row>
    <row r="667" spans="1:54" ht="12.75" customHeight="1" x14ac:dyDescent="0.25">
      <c r="A667" s="929" t="s">
        <v>1591</v>
      </c>
      <c r="B667" s="929"/>
      <c r="C667" s="929"/>
      <c r="D667" s="929"/>
      <c r="E667" s="929"/>
      <c r="F667" s="929"/>
      <c r="G667" s="929"/>
      <c r="H667" s="929"/>
      <c r="I667" s="929"/>
      <c r="J667" s="929"/>
      <c r="K667" s="929"/>
      <c r="L667" s="929"/>
      <c r="M667" s="929"/>
      <c r="N667" s="929"/>
      <c r="O667" s="929"/>
      <c r="P667" s="929"/>
      <c r="Q667" s="929"/>
      <c r="R667" s="929"/>
      <c r="S667" s="929"/>
      <c r="T667" s="929"/>
      <c r="U667" s="905"/>
      <c r="V667" s="905"/>
      <c r="W667" s="905"/>
      <c r="X667" s="905"/>
      <c r="Y667" s="905"/>
      <c r="Z667" s="905"/>
      <c r="AA667" s="905"/>
      <c r="AB667" s="905"/>
      <c r="AC667" s="905"/>
      <c r="AD667" s="905"/>
      <c r="AE667" s="905"/>
      <c r="AF667" s="905"/>
      <c r="AG667" s="905"/>
      <c r="AH667" s="905"/>
      <c r="AI667" s="905"/>
      <c r="AJ667" s="905"/>
      <c r="AK667" s="905"/>
      <c r="AL667" s="905"/>
      <c r="AM667" s="905"/>
      <c r="AN667" s="905"/>
      <c r="AO667" s="905"/>
      <c r="AP667" s="905"/>
      <c r="AQ667" s="905"/>
      <c r="AR667" s="905"/>
      <c r="AS667" s="905"/>
      <c r="AT667" s="905"/>
      <c r="AU667" s="905"/>
      <c r="AV667" s="905"/>
      <c r="AW667" s="905"/>
      <c r="AX667" s="905"/>
      <c r="AY667" s="905"/>
      <c r="AZ667" s="905"/>
      <c r="BA667" s="905"/>
      <c r="BB667" s="905"/>
    </row>
    <row r="668" spans="1:54" ht="12.6" customHeight="1" x14ac:dyDescent="0.25">
      <c r="A668" s="929" t="s">
        <v>1592</v>
      </c>
      <c r="B668" s="929"/>
      <c r="C668" s="929"/>
      <c r="D668" s="929"/>
      <c r="E668" s="929"/>
      <c r="F668" s="929"/>
      <c r="G668" s="929"/>
      <c r="H668" s="929"/>
      <c r="I668" s="929"/>
      <c r="J668" s="929"/>
      <c r="K668" s="929"/>
      <c r="L668" s="929"/>
      <c r="M668" s="929"/>
      <c r="N668" s="929"/>
      <c r="O668" s="929"/>
      <c r="P668" s="929"/>
      <c r="Q668" s="929"/>
      <c r="R668" s="929"/>
      <c r="S668" s="929"/>
      <c r="T668" s="929"/>
      <c r="U668" s="905"/>
      <c r="V668" s="905"/>
      <c r="W668" s="905"/>
      <c r="X668" s="905"/>
      <c r="Y668" s="905"/>
      <c r="Z668" s="905"/>
      <c r="AA668" s="905"/>
      <c r="AB668" s="905"/>
      <c r="AC668" s="905"/>
      <c r="AD668" s="905"/>
      <c r="AE668" s="905"/>
      <c r="AF668" s="905"/>
      <c r="AG668" s="905"/>
      <c r="AH668" s="905"/>
      <c r="AI668" s="905"/>
      <c r="AJ668" s="905"/>
      <c r="AK668" s="905"/>
      <c r="AL668" s="905"/>
      <c r="AM668" s="905"/>
      <c r="AN668" s="905"/>
      <c r="AO668" s="905"/>
      <c r="AP668" s="905"/>
      <c r="AQ668" s="905"/>
      <c r="AR668" s="905"/>
      <c r="AS668" s="905"/>
      <c r="AT668" s="905"/>
      <c r="AU668" s="905"/>
      <c r="AV668" s="905"/>
      <c r="AW668" s="905"/>
      <c r="AX668" s="905"/>
      <c r="AY668" s="905"/>
      <c r="AZ668" s="905"/>
      <c r="BA668" s="905"/>
      <c r="BB668" s="905"/>
    </row>
    <row r="669" spans="1:54" ht="12.6" customHeight="1" x14ac:dyDescent="0.25">
      <c r="A669" s="929" t="s">
        <v>1593</v>
      </c>
      <c r="B669" s="929"/>
      <c r="C669" s="929"/>
      <c r="D669" s="929"/>
      <c r="E669" s="929"/>
      <c r="F669" s="929"/>
      <c r="G669" s="929"/>
      <c r="H669" s="929"/>
      <c r="I669" s="929"/>
      <c r="J669" s="929"/>
      <c r="K669" s="929"/>
      <c r="L669" s="929"/>
      <c r="M669" s="929"/>
      <c r="N669" s="929"/>
      <c r="O669" s="929"/>
      <c r="P669" s="929"/>
      <c r="Q669" s="929"/>
      <c r="R669" s="929"/>
      <c r="S669" s="929"/>
      <c r="T669" s="929"/>
      <c r="U669" s="905"/>
      <c r="V669" s="905"/>
      <c r="W669" s="905"/>
      <c r="X669" s="905"/>
      <c r="Y669" s="905"/>
      <c r="Z669" s="905"/>
      <c r="AA669" s="905"/>
      <c r="AB669" s="905"/>
      <c r="AC669" s="905"/>
      <c r="AD669" s="905"/>
      <c r="AE669" s="905"/>
      <c r="AF669" s="905"/>
      <c r="AG669" s="905"/>
      <c r="AH669" s="905"/>
      <c r="AI669" s="905"/>
      <c r="AJ669" s="905"/>
      <c r="AK669" s="905"/>
      <c r="AL669" s="905"/>
      <c r="AM669" s="905"/>
      <c r="AN669" s="905"/>
      <c r="AO669" s="905"/>
      <c r="AP669" s="905"/>
      <c r="AQ669" s="905"/>
      <c r="AR669" s="905"/>
      <c r="AS669" s="905"/>
      <c r="AT669" s="905"/>
      <c r="AU669" s="905"/>
      <c r="AV669" s="905"/>
      <c r="AW669" s="905"/>
      <c r="AX669" s="905"/>
      <c r="AY669" s="905"/>
      <c r="AZ669" s="905"/>
      <c r="BA669" s="905"/>
      <c r="BB669" s="905"/>
    </row>
    <row r="670" spans="1:54" ht="12.6" customHeight="1" x14ac:dyDescent="0.25">
      <c r="A670" s="630"/>
      <c r="B670" s="630"/>
      <c r="C670" s="630"/>
      <c r="D670" s="630"/>
      <c r="E670" s="630"/>
      <c r="F670" s="630"/>
      <c r="G670" s="630"/>
      <c r="H670" s="630"/>
      <c r="I670" s="630"/>
      <c r="J670" s="630"/>
      <c r="K670" s="630"/>
      <c r="L670" s="630"/>
      <c r="M670" s="630"/>
      <c r="N670" s="630"/>
      <c r="O670" s="630"/>
      <c r="P670" s="630"/>
      <c r="Q670" s="630"/>
      <c r="R670" s="630"/>
      <c r="S670" s="630"/>
      <c r="T670" s="630"/>
      <c r="U670" s="705"/>
      <c r="V670" s="705"/>
      <c r="W670" s="705"/>
      <c r="X670" s="705"/>
      <c r="Y670" s="705"/>
      <c r="Z670" s="705"/>
      <c r="AA670" s="705"/>
      <c r="AB670" s="705"/>
      <c r="AC670" s="705"/>
      <c r="AD670" s="705"/>
      <c r="AE670" s="705"/>
      <c r="AF670" s="705"/>
      <c r="AG670" s="705"/>
      <c r="AH670" s="705"/>
      <c r="AI670" s="705"/>
      <c r="AJ670" s="705"/>
      <c r="AK670" s="705"/>
      <c r="AL670" s="705"/>
      <c r="AM670" s="705"/>
      <c r="AN670" s="705"/>
      <c r="AO670" s="705"/>
      <c r="AP670" s="705"/>
      <c r="AQ670" s="705"/>
      <c r="AR670" s="705"/>
      <c r="AS670" s="705"/>
      <c r="AT670" s="705"/>
      <c r="AU670" s="705"/>
      <c r="AV670" s="705"/>
      <c r="AW670" s="705"/>
      <c r="AX670" s="705"/>
      <c r="AY670" s="705"/>
      <c r="AZ670" s="705"/>
      <c r="BA670" s="705"/>
      <c r="BB670" s="705"/>
    </row>
    <row r="671" spans="1:54" ht="12.6" customHeight="1" x14ac:dyDescent="0.25">
      <c r="A671" s="565" t="s">
        <v>1594</v>
      </c>
    </row>
    <row r="672" spans="1:54" ht="11.1" customHeight="1" x14ac:dyDescent="0.25">
      <c r="A672" s="590"/>
      <c r="B672" s="591"/>
      <c r="C672" s="591"/>
      <c r="D672" s="591"/>
      <c r="E672" s="591"/>
      <c r="F672" s="591"/>
      <c r="G672" s="591"/>
      <c r="H672" s="591"/>
      <c r="I672" s="591"/>
      <c r="J672" s="591"/>
      <c r="K672" s="591"/>
      <c r="L672" s="609"/>
      <c r="M672" s="590"/>
      <c r="N672" s="591"/>
      <c r="O672" s="591"/>
      <c r="P672" s="591"/>
      <c r="Q672" s="591"/>
      <c r="R672" s="591"/>
      <c r="S672" s="591"/>
      <c r="T672" s="591"/>
      <c r="U672" s="591"/>
      <c r="V672" s="591"/>
      <c r="W672" s="609"/>
      <c r="X672" s="590"/>
      <c r="Y672" s="591"/>
      <c r="Z672" s="591"/>
      <c r="AA672" s="591"/>
      <c r="AB672" s="591"/>
      <c r="AC672" s="591"/>
      <c r="AD672" s="591"/>
      <c r="AE672" s="591"/>
      <c r="AF672" s="591"/>
      <c r="AG672" s="591"/>
      <c r="AH672" s="609"/>
      <c r="AI672" s="895" t="s">
        <v>1575</v>
      </c>
      <c r="AJ672" s="895"/>
      <c r="AK672" s="895"/>
      <c r="AL672" s="895"/>
      <c r="AM672" s="895"/>
      <c r="AN672" s="895"/>
      <c r="AO672" s="895"/>
      <c r="AP672" s="895"/>
      <c r="AQ672" s="895"/>
      <c r="AR672" s="895"/>
      <c r="AS672" s="895"/>
      <c r="AT672" s="895"/>
      <c r="AU672" s="895"/>
      <c r="AV672" s="895"/>
      <c r="AW672" s="895"/>
      <c r="AX672" s="895"/>
      <c r="AY672" s="895"/>
      <c r="AZ672" s="895"/>
      <c r="BA672" s="895"/>
      <c r="BB672" s="895"/>
    </row>
    <row r="673" spans="1:54" ht="11.1" customHeight="1" x14ac:dyDescent="0.25">
      <c r="A673" s="592"/>
      <c r="B673" s="571"/>
      <c r="C673" s="571"/>
      <c r="D673" s="571"/>
      <c r="E673" s="571"/>
      <c r="F673" s="571"/>
      <c r="G673" s="571"/>
      <c r="H673" s="571"/>
      <c r="I673" s="571"/>
      <c r="J673" s="571"/>
      <c r="K673" s="571"/>
      <c r="L673" s="610"/>
      <c r="M673" s="592"/>
      <c r="N673" s="571"/>
      <c r="O673" s="571"/>
      <c r="P673" s="571"/>
      <c r="Q673" s="571"/>
      <c r="R673" s="571"/>
      <c r="S673" s="571"/>
      <c r="T673" s="571"/>
      <c r="U673" s="571"/>
      <c r="V673" s="571"/>
      <c r="W673" s="610"/>
      <c r="X673" s="839" t="s">
        <v>1576</v>
      </c>
      <c r="Y673" s="840"/>
      <c r="Z673" s="840"/>
      <c r="AA673" s="840"/>
      <c r="AB673" s="840"/>
      <c r="AC673" s="840"/>
      <c r="AD673" s="840"/>
      <c r="AE673" s="840"/>
      <c r="AF673" s="840"/>
      <c r="AG673" s="840"/>
      <c r="AH673" s="846"/>
      <c r="AI673" s="845" t="s">
        <v>1595</v>
      </c>
      <c r="AJ673" s="845"/>
      <c r="AK673" s="845"/>
      <c r="AL673" s="845"/>
      <c r="AM673" s="845"/>
      <c r="AN673" s="845"/>
      <c r="AO673" s="845"/>
      <c r="AP673" s="845"/>
      <c r="AQ673" s="845"/>
      <c r="AR673" s="845"/>
      <c r="AS673" s="845"/>
      <c r="AT673" s="845"/>
      <c r="AU673" s="845"/>
      <c r="AV673" s="845"/>
      <c r="AW673" s="845"/>
      <c r="AX673" s="845"/>
      <c r="AY673" s="845"/>
      <c r="AZ673" s="845"/>
      <c r="BA673" s="845"/>
      <c r="BB673" s="845"/>
    </row>
    <row r="674" spans="1:54" ht="11.1" customHeight="1" x14ac:dyDescent="0.25">
      <c r="A674" s="839" t="s">
        <v>1260</v>
      </c>
      <c r="B674" s="840"/>
      <c r="C674" s="840"/>
      <c r="D674" s="840"/>
      <c r="E674" s="840"/>
      <c r="F674" s="840"/>
      <c r="G674" s="840"/>
      <c r="H674" s="840"/>
      <c r="I674" s="840"/>
      <c r="J674" s="840"/>
      <c r="K674" s="840"/>
      <c r="L674" s="846"/>
      <c r="M674" s="839" t="s">
        <v>1584</v>
      </c>
      <c r="N674" s="840"/>
      <c r="O674" s="840"/>
      <c r="P674" s="840"/>
      <c r="Q674" s="840"/>
      <c r="R674" s="840"/>
      <c r="S674" s="840"/>
      <c r="T674" s="840"/>
      <c r="U674" s="840"/>
      <c r="V674" s="840"/>
      <c r="W674" s="846"/>
      <c r="X674" s="839" t="s">
        <v>1579</v>
      </c>
      <c r="Y674" s="840"/>
      <c r="Z674" s="840"/>
      <c r="AA674" s="840"/>
      <c r="AB674" s="840"/>
      <c r="AC674" s="840"/>
      <c r="AD674" s="840"/>
      <c r="AE674" s="840"/>
      <c r="AF674" s="840"/>
      <c r="AG674" s="840"/>
      <c r="AH674" s="846"/>
      <c r="AI674" s="845" t="s">
        <v>1596</v>
      </c>
      <c r="AJ674" s="845"/>
      <c r="AK674" s="845"/>
      <c r="AL674" s="845"/>
      <c r="AM674" s="845"/>
      <c r="AN674" s="845"/>
      <c r="AO674" s="845"/>
      <c r="AP674" s="845"/>
      <c r="AQ674" s="845"/>
      <c r="AR674" s="845"/>
      <c r="AS674" s="845"/>
      <c r="AT674" s="845"/>
      <c r="AU674" s="845"/>
      <c r="AV674" s="845"/>
      <c r="AW674" s="845"/>
      <c r="AX674" s="845"/>
      <c r="AY674" s="845"/>
      <c r="AZ674" s="845"/>
      <c r="BA674" s="845"/>
      <c r="BB674" s="845"/>
    </row>
    <row r="675" spans="1:54" ht="11.1" customHeight="1" x14ac:dyDescent="0.25">
      <c r="A675" s="592"/>
      <c r="B675" s="571"/>
      <c r="C675" s="571"/>
      <c r="D675" s="571"/>
      <c r="E675" s="571"/>
      <c r="F675" s="571"/>
      <c r="G675" s="571"/>
      <c r="H675" s="571"/>
      <c r="I675" s="571"/>
      <c r="J675" s="571"/>
      <c r="K675" s="571"/>
      <c r="L675" s="610"/>
      <c r="M675" s="839" t="s">
        <v>1430</v>
      </c>
      <c r="N675" s="840"/>
      <c r="O675" s="840"/>
      <c r="P675" s="840"/>
      <c r="Q675" s="840"/>
      <c r="R675" s="840"/>
      <c r="S675" s="840"/>
      <c r="T675" s="840"/>
      <c r="U675" s="840"/>
      <c r="V675" s="840"/>
      <c r="W675" s="846"/>
      <c r="X675" s="839" t="s">
        <v>1263</v>
      </c>
      <c r="Y675" s="840"/>
      <c r="Z675" s="840"/>
      <c r="AA675" s="840"/>
      <c r="AB675" s="840"/>
      <c r="AC675" s="840"/>
      <c r="AD675" s="840"/>
      <c r="AE675" s="840"/>
      <c r="AF675" s="840"/>
      <c r="AG675" s="840"/>
      <c r="AH675" s="846"/>
      <c r="AI675" s="845" t="s">
        <v>1597</v>
      </c>
      <c r="AJ675" s="845"/>
      <c r="AK675" s="845"/>
      <c r="AL675" s="845"/>
      <c r="AM675" s="845"/>
      <c r="AN675" s="845"/>
      <c r="AO675" s="845"/>
      <c r="AP675" s="845"/>
      <c r="AQ675" s="845"/>
      <c r="AR675" s="845"/>
      <c r="AS675" s="845"/>
      <c r="AT675" s="845"/>
      <c r="AU675" s="845"/>
      <c r="AV675" s="845"/>
      <c r="AW675" s="845"/>
      <c r="AX675" s="845"/>
      <c r="AY675" s="845"/>
      <c r="AZ675" s="845"/>
      <c r="BA675" s="845"/>
      <c r="BB675" s="845"/>
    </row>
    <row r="676" spans="1:54" ht="11.1" customHeight="1" x14ac:dyDescent="0.25">
      <c r="A676" s="593"/>
      <c r="B676" s="594"/>
      <c r="C676" s="594"/>
      <c r="D676" s="594"/>
      <c r="E676" s="594"/>
      <c r="F676" s="594"/>
      <c r="G676" s="594"/>
      <c r="H676" s="594"/>
      <c r="I676" s="594"/>
      <c r="J676" s="594"/>
      <c r="K676" s="594"/>
      <c r="L676" s="595"/>
      <c r="M676" s="593"/>
      <c r="N676" s="594"/>
      <c r="O676" s="594"/>
      <c r="P676" s="594"/>
      <c r="Q676" s="594"/>
      <c r="R676" s="594"/>
      <c r="S676" s="594"/>
      <c r="T676" s="594"/>
      <c r="U676" s="594"/>
      <c r="V676" s="594"/>
      <c r="W676" s="595"/>
      <c r="X676" s="593"/>
      <c r="Y676" s="594"/>
      <c r="Z676" s="594"/>
      <c r="AA676" s="594"/>
      <c r="AB676" s="594"/>
      <c r="AC676" s="594"/>
      <c r="AD676" s="594"/>
      <c r="AE676" s="594"/>
      <c r="AF676" s="594"/>
      <c r="AG676" s="594"/>
      <c r="AH676" s="595"/>
      <c r="AI676" s="843" t="s">
        <v>1418</v>
      </c>
      <c r="AJ676" s="843"/>
      <c r="AK676" s="843"/>
      <c r="AL676" s="843"/>
      <c r="AM676" s="843"/>
      <c r="AN676" s="843"/>
      <c r="AO676" s="843"/>
      <c r="AP676" s="843"/>
      <c r="AQ676" s="843"/>
      <c r="AR676" s="843"/>
      <c r="AS676" s="843"/>
      <c r="AT676" s="843"/>
      <c r="AU676" s="843"/>
      <c r="AV676" s="843"/>
      <c r="AW676" s="843"/>
      <c r="AX676" s="843"/>
      <c r="AY676" s="843"/>
      <c r="AZ676" s="843"/>
      <c r="BA676" s="843"/>
      <c r="BB676" s="843"/>
    </row>
    <row r="677" spans="1:54" ht="11.1" customHeight="1" x14ac:dyDescent="0.25">
      <c r="A677" s="844" t="s">
        <v>1407</v>
      </c>
      <c r="B677" s="844"/>
      <c r="C677" s="844"/>
      <c r="D677" s="844"/>
      <c r="E677" s="844"/>
      <c r="F677" s="844"/>
      <c r="G677" s="844"/>
      <c r="H677" s="844"/>
      <c r="I677" s="844"/>
      <c r="J677" s="844"/>
      <c r="K677" s="844"/>
      <c r="L677" s="844"/>
      <c r="M677" s="844" t="s">
        <v>1408</v>
      </c>
      <c r="N677" s="844"/>
      <c r="O677" s="844"/>
      <c r="P677" s="844"/>
      <c r="Q677" s="844"/>
      <c r="R677" s="844"/>
      <c r="S677" s="844"/>
      <c r="T677" s="844"/>
      <c r="U677" s="844"/>
      <c r="V677" s="844"/>
      <c r="W677" s="844"/>
      <c r="X677" s="844" t="s">
        <v>1409</v>
      </c>
      <c r="Y677" s="844"/>
      <c r="Z677" s="844"/>
      <c r="AA677" s="844"/>
      <c r="AB677" s="844"/>
      <c r="AC677" s="844"/>
      <c r="AD677" s="844"/>
      <c r="AE677" s="844"/>
      <c r="AF677" s="844"/>
      <c r="AG677" s="844"/>
      <c r="AH677" s="844"/>
      <c r="AI677" s="844" t="s">
        <v>1410</v>
      </c>
      <c r="AJ677" s="844"/>
      <c r="AK677" s="844"/>
      <c r="AL677" s="844"/>
      <c r="AM677" s="844"/>
      <c r="AN677" s="844"/>
      <c r="AO677" s="844"/>
      <c r="AP677" s="844"/>
      <c r="AQ677" s="844"/>
      <c r="AR677" s="844"/>
      <c r="AS677" s="844"/>
      <c r="AT677" s="844"/>
      <c r="AU677" s="844"/>
      <c r="AV677" s="844"/>
      <c r="AW677" s="844"/>
      <c r="AX677" s="844"/>
      <c r="AY677" s="844"/>
      <c r="AZ677" s="844"/>
      <c r="BA677" s="844"/>
      <c r="BB677" s="844"/>
    </row>
    <row r="678" spans="1:54" ht="12.6" customHeight="1" x14ac:dyDescent="0.25">
      <c r="A678" s="612" t="s">
        <v>1598</v>
      </c>
      <c r="B678" s="599"/>
      <c r="C678" s="599"/>
      <c r="D678" s="599"/>
      <c r="E678" s="599"/>
      <c r="F678" s="599"/>
      <c r="G678" s="599"/>
      <c r="H678" s="599"/>
      <c r="I678" s="599"/>
      <c r="J678" s="599"/>
      <c r="K678" s="599"/>
      <c r="L678" s="600"/>
      <c r="M678" s="905"/>
      <c r="N678" s="905"/>
      <c r="O678" s="905"/>
      <c r="P678" s="905"/>
      <c r="Q678" s="905"/>
      <c r="R678" s="905"/>
      <c r="S678" s="905"/>
      <c r="T678" s="905"/>
      <c r="U678" s="905"/>
      <c r="V678" s="905"/>
      <c r="W678" s="905"/>
      <c r="X678" s="905"/>
      <c r="Y678" s="905"/>
      <c r="Z678" s="905"/>
      <c r="AA678" s="905"/>
      <c r="AB678" s="905"/>
      <c r="AC678" s="905"/>
      <c r="AD678" s="905"/>
      <c r="AE678" s="905"/>
      <c r="AF678" s="905"/>
      <c r="AG678" s="905"/>
      <c r="AH678" s="905"/>
      <c r="AI678" s="905"/>
      <c r="AJ678" s="905"/>
      <c r="AK678" s="905"/>
      <c r="AL678" s="905"/>
      <c r="AM678" s="905"/>
      <c r="AN678" s="905"/>
      <c r="AO678" s="905"/>
      <c r="AP678" s="905"/>
      <c r="AQ678" s="905"/>
      <c r="AR678" s="905"/>
      <c r="AS678" s="905"/>
      <c r="AT678" s="905"/>
      <c r="AU678" s="905"/>
      <c r="AV678" s="905"/>
      <c r="AW678" s="905"/>
      <c r="AX678" s="905"/>
      <c r="AY678" s="905"/>
      <c r="AZ678" s="905"/>
      <c r="BA678" s="905"/>
      <c r="BB678" s="905"/>
    </row>
    <row r="679" spans="1:54" ht="12" customHeight="1" x14ac:dyDescent="0.25">
      <c r="A679" s="611" t="s">
        <v>1599</v>
      </c>
      <c r="B679" s="603"/>
      <c r="C679" s="603"/>
      <c r="D679" s="603"/>
      <c r="E679" s="603"/>
      <c r="F679" s="603"/>
      <c r="G679" s="603"/>
      <c r="H679" s="603"/>
      <c r="I679" s="603"/>
      <c r="J679" s="603"/>
      <c r="K679" s="603"/>
      <c r="L679" s="604"/>
      <c r="M679" s="905"/>
      <c r="N679" s="905"/>
      <c r="O679" s="905"/>
      <c r="P679" s="905"/>
      <c r="Q679" s="905"/>
      <c r="R679" s="905"/>
      <c r="S679" s="905"/>
      <c r="T679" s="905"/>
      <c r="U679" s="905"/>
      <c r="V679" s="905"/>
      <c r="W679" s="905"/>
      <c r="X679" s="905"/>
      <c r="Y679" s="905"/>
      <c r="Z679" s="905"/>
      <c r="AA679" s="905"/>
      <c r="AB679" s="905"/>
      <c r="AC679" s="905"/>
      <c r="AD679" s="905"/>
      <c r="AE679" s="905"/>
      <c r="AF679" s="905"/>
      <c r="AG679" s="905"/>
      <c r="AH679" s="905"/>
      <c r="AI679" s="905"/>
      <c r="AJ679" s="905"/>
      <c r="AK679" s="905"/>
      <c r="AL679" s="905"/>
      <c r="AM679" s="905"/>
      <c r="AN679" s="905"/>
      <c r="AO679" s="905"/>
      <c r="AP679" s="905"/>
      <c r="AQ679" s="905"/>
      <c r="AR679" s="905"/>
      <c r="AS679" s="905"/>
      <c r="AT679" s="905"/>
      <c r="AU679" s="905"/>
      <c r="AV679" s="905"/>
      <c r="AW679" s="905"/>
      <c r="AX679" s="905"/>
      <c r="AY679" s="905"/>
      <c r="AZ679" s="905"/>
      <c r="BA679" s="905"/>
      <c r="BB679" s="905"/>
    </row>
    <row r="680" spans="1:54" ht="12.6" customHeight="1" x14ac:dyDescent="0.25">
      <c r="A680" s="612" t="s">
        <v>1600</v>
      </c>
      <c r="B680" s="599"/>
      <c r="C680" s="599"/>
      <c r="D680" s="599"/>
      <c r="E680" s="599"/>
      <c r="F680" s="599"/>
      <c r="G680" s="599"/>
      <c r="H680" s="599"/>
      <c r="I680" s="599"/>
      <c r="J680" s="599"/>
      <c r="K680" s="599"/>
      <c r="L680" s="600"/>
      <c r="M680" s="905"/>
      <c r="N680" s="905"/>
      <c r="O680" s="905"/>
      <c r="P680" s="905"/>
      <c r="Q680" s="905"/>
      <c r="R680" s="905"/>
      <c r="S680" s="905"/>
      <c r="T680" s="905"/>
      <c r="U680" s="905"/>
      <c r="V680" s="905"/>
      <c r="W680" s="905"/>
      <c r="X680" s="905"/>
      <c r="Y680" s="905"/>
      <c r="Z680" s="905"/>
      <c r="AA680" s="905"/>
      <c r="AB680" s="905"/>
      <c r="AC680" s="905"/>
      <c r="AD680" s="905"/>
      <c r="AE680" s="905"/>
      <c r="AF680" s="905"/>
      <c r="AG680" s="905"/>
      <c r="AH680" s="905"/>
      <c r="AI680" s="905"/>
      <c r="AJ680" s="905"/>
      <c r="AK680" s="905"/>
      <c r="AL680" s="905"/>
      <c r="AM680" s="905"/>
      <c r="AN680" s="905"/>
      <c r="AO680" s="905"/>
      <c r="AP680" s="905"/>
      <c r="AQ680" s="905"/>
      <c r="AR680" s="905"/>
      <c r="AS680" s="905"/>
      <c r="AT680" s="905"/>
      <c r="AU680" s="905"/>
      <c r="AV680" s="905"/>
      <c r="AW680" s="905"/>
      <c r="AX680" s="905"/>
      <c r="AY680" s="905"/>
      <c r="AZ680" s="905"/>
      <c r="BA680" s="905"/>
      <c r="BB680" s="905"/>
    </row>
    <row r="681" spans="1:54" ht="12.6" customHeight="1" x14ac:dyDescent="0.25">
      <c r="A681" s="611" t="s">
        <v>1599</v>
      </c>
      <c r="B681" s="603"/>
      <c r="C681" s="603"/>
      <c r="D681" s="603"/>
      <c r="E681" s="603"/>
      <c r="F681" s="603"/>
      <c r="G681" s="603"/>
      <c r="H681" s="603"/>
      <c r="I681" s="603"/>
      <c r="J681" s="603"/>
      <c r="K681" s="603"/>
      <c r="L681" s="604"/>
      <c r="M681" s="905"/>
      <c r="N681" s="905"/>
      <c r="O681" s="905"/>
      <c r="P681" s="905"/>
      <c r="Q681" s="905"/>
      <c r="R681" s="905"/>
      <c r="S681" s="905"/>
      <c r="T681" s="905"/>
      <c r="U681" s="905"/>
      <c r="V681" s="905"/>
      <c r="W681" s="905"/>
      <c r="X681" s="905"/>
      <c r="Y681" s="905"/>
      <c r="Z681" s="905"/>
      <c r="AA681" s="905"/>
      <c r="AB681" s="905"/>
      <c r="AC681" s="905"/>
      <c r="AD681" s="905"/>
      <c r="AE681" s="905"/>
      <c r="AF681" s="905"/>
      <c r="AG681" s="905"/>
      <c r="AH681" s="905"/>
      <c r="AI681" s="905"/>
      <c r="AJ681" s="905"/>
      <c r="AK681" s="905"/>
      <c r="AL681" s="905"/>
      <c r="AM681" s="905"/>
      <c r="AN681" s="905"/>
      <c r="AO681" s="905"/>
      <c r="AP681" s="905"/>
      <c r="AQ681" s="905"/>
      <c r="AR681" s="905"/>
      <c r="AS681" s="905"/>
      <c r="AT681" s="905"/>
      <c r="AU681" s="905"/>
      <c r="AV681" s="905"/>
      <c r="AW681" s="905"/>
      <c r="AX681" s="905"/>
      <c r="AY681" s="905"/>
      <c r="AZ681" s="905"/>
      <c r="BA681" s="905"/>
      <c r="BB681" s="905"/>
    </row>
    <row r="682" spans="1:54" ht="12.6" customHeight="1" x14ac:dyDescent="0.25">
      <c r="A682" s="597" t="s">
        <v>1583</v>
      </c>
      <c r="B682" s="598"/>
      <c r="C682" s="598"/>
      <c r="D682" s="598"/>
      <c r="E682" s="598"/>
      <c r="F682" s="598"/>
      <c r="G682" s="598"/>
      <c r="H682" s="598"/>
      <c r="I682" s="598"/>
      <c r="J682" s="598"/>
      <c r="K682" s="598"/>
      <c r="L682" s="596"/>
      <c r="M682" s="905"/>
      <c r="N682" s="905"/>
      <c r="O682" s="905"/>
      <c r="P682" s="905"/>
      <c r="Q682" s="905"/>
      <c r="R682" s="905"/>
      <c r="S682" s="905"/>
      <c r="T682" s="905"/>
      <c r="U682" s="905"/>
      <c r="V682" s="905"/>
      <c r="W682" s="905"/>
      <c r="X682" s="905"/>
      <c r="Y682" s="905"/>
      <c r="Z682" s="905"/>
      <c r="AA682" s="905"/>
      <c r="AB682" s="905"/>
      <c r="AC682" s="905"/>
      <c r="AD682" s="905"/>
      <c r="AE682" s="905"/>
      <c r="AF682" s="905"/>
      <c r="AG682" s="905"/>
      <c r="AH682" s="905"/>
      <c r="AI682" s="905"/>
      <c r="AJ682" s="905"/>
      <c r="AK682" s="905"/>
      <c r="AL682" s="905"/>
      <c r="AM682" s="905"/>
      <c r="AN682" s="905"/>
      <c r="AO682" s="905"/>
      <c r="AP682" s="905"/>
      <c r="AQ682" s="905"/>
      <c r="AR682" s="905"/>
      <c r="AS682" s="905"/>
      <c r="AT682" s="905"/>
      <c r="AU682" s="905"/>
      <c r="AV682" s="905"/>
      <c r="AW682" s="905"/>
      <c r="AX682" s="905"/>
      <c r="AY682" s="905"/>
      <c r="AZ682" s="905"/>
      <c r="BA682" s="905"/>
      <c r="BB682" s="905"/>
    </row>
    <row r="683" spans="1:54" ht="12.6" customHeight="1" x14ac:dyDescent="0.25">
      <c r="A683" s="565" t="s">
        <v>1601</v>
      </c>
    </row>
    <row r="684" spans="1:54" ht="11.1" customHeight="1" x14ac:dyDescent="0.25">
      <c r="A684" s="590"/>
      <c r="B684" s="591"/>
      <c r="C684" s="591"/>
      <c r="D684" s="591"/>
      <c r="E684" s="591"/>
      <c r="F684" s="591"/>
      <c r="G684" s="591"/>
      <c r="H684" s="591"/>
      <c r="I684" s="591"/>
      <c r="J684" s="591"/>
      <c r="K684" s="591"/>
      <c r="L684" s="591"/>
      <c r="M684" s="591"/>
      <c r="N684" s="591"/>
      <c r="O684" s="591"/>
      <c r="P684" s="591"/>
      <c r="Q684" s="591"/>
      <c r="R684" s="591"/>
      <c r="S684" s="591"/>
      <c r="T684" s="609"/>
      <c r="U684" s="895"/>
      <c r="V684" s="895"/>
      <c r="W684" s="895"/>
      <c r="X684" s="895"/>
      <c r="Y684" s="895"/>
      <c r="Z684" s="895"/>
      <c r="AA684" s="895"/>
      <c r="AB684" s="895"/>
      <c r="AC684" s="895"/>
      <c r="AD684" s="895"/>
      <c r="AE684" s="895"/>
      <c r="AF684" s="895"/>
      <c r="AG684" s="895"/>
      <c r="AH684" s="895" t="s">
        <v>1575</v>
      </c>
      <c r="AI684" s="895"/>
      <c r="AJ684" s="895"/>
      <c r="AK684" s="895"/>
      <c r="AL684" s="895"/>
      <c r="AM684" s="895"/>
      <c r="AN684" s="895"/>
      <c r="AO684" s="895"/>
      <c r="AP684" s="895"/>
      <c r="AQ684" s="895"/>
      <c r="AR684" s="895"/>
      <c r="AS684" s="895"/>
      <c r="AT684" s="895"/>
      <c r="AU684" s="895"/>
      <c r="AV684" s="895"/>
      <c r="AW684" s="895"/>
      <c r="AX684" s="895"/>
      <c r="AY684" s="895"/>
      <c r="AZ684" s="895"/>
      <c r="BA684" s="895"/>
      <c r="BB684" s="895"/>
    </row>
    <row r="685" spans="1:54" ht="11.1" customHeight="1" x14ac:dyDescent="0.25">
      <c r="A685" s="592"/>
      <c r="B685" s="571"/>
      <c r="C685" s="571"/>
      <c r="D685" s="571"/>
      <c r="E685" s="571"/>
      <c r="F685" s="571"/>
      <c r="G685" s="571"/>
      <c r="H685" s="571"/>
      <c r="I685" s="571"/>
      <c r="J685" s="571"/>
      <c r="K685" s="571"/>
      <c r="L685" s="571"/>
      <c r="M685" s="571"/>
      <c r="N685" s="571"/>
      <c r="O685" s="571"/>
      <c r="P685" s="571"/>
      <c r="Q685" s="571"/>
      <c r="R685" s="571"/>
      <c r="S685" s="571"/>
      <c r="T685" s="610"/>
      <c r="U685" s="845"/>
      <c r="V685" s="845"/>
      <c r="W685" s="845"/>
      <c r="X685" s="845"/>
      <c r="Y685" s="845"/>
      <c r="Z685" s="845"/>
      <c r="AA685" s="845"/>
      <c r="AB685" s="845"/>
      <c r="AC685" s="845"/>
      <c r="AD685" s="845"/>
      <c r="AE685" s="845"/>
      <c r="AF685" s="845"/>
      <c r="AG685" s="845"/>
      <c r="AH685" s="845" t="s">
        <v>1595</v>
      </c>
      <c r="AI685" s="845"/>
      <c r="AJ685" s="845"/>
      <c r="AK685" s="845"/>
      <c r="AL685" s="845"/>
      <c r="AM685" s="845"/>
      <c r="AN685" s="845"/>
      <c r="AO685" s="845"/>
      <c r="AP685" s="845"/>
      <c r="AQ685" s="845"/>
      <c r="AR685" s="845"/>
      <c r="AS685" s="845"/>
      <c r="AT685" s="845"/>
      <c r="AU685" s="845"/>
      <c r="AV685" s="845"/>
      <c r="AW685" s="845"/>
      <c r="AX685" s="845"/>
      <c r="AY685" s="845"/>
      <c r="AZ685" s="845"/>
      <c r="BA685" s="845"/>
      <c r="BB685" s="845"/>
    </row>
    <row r="686" spans="1:54" ht="11.1" customHeight="1" x14ac:dyDescent="0.25">
      <c r="A686" s="839" t="s">
        <v>1602</v>
      </c>
      <c r="B686" s="840"/>
      <c r="C686" s="840"/>
      <c r="D686" s="840"/>
      <c r="E686" s="840"/>
      <c r="F686" s="840"/>
      <c r="G686" s="840"/>
      <c r="H686" s="840"/>
      <c r="I686" s="840"/>
      <c r="J686" s="840"/>
      <c r="K686" s="840"/>
      <c r="L686" s="840"/>
      <c r="M686" s="840"/>
      <c r="N686" s="840"/>
      <c r="O686" s="840"/>
      <c r="P686" s="840"/>
      <c r="Q686" s="840"/>
      <c r="R686" s="840"/>
      <c r="S686" s="840"/>
      <c r="T686" s="846"/>
      <c r="U686" s="845" t="s">
        <v>1584</v>
      </c>
      <c r="V686" s="845"/>
      <c r="W686" s="845"/>
      <c r="X686" s="845"/>
      <c r="Y686" s="845"/>
      <c r="Z686" s="845"/>
      <c r="AA686" s="845"/>
      <c r="AB686" s="845"/>
      <c r="AC686" s="845"/>
      <c r="AD686" s="845"/>
      <c r="AE686" s="845"/>
      <c r="AF686" s="845"/>
      <c r="AG686" s="845"/>
      <c r="AH686" s="845" t="s">
        <v>1596</v>
      </c>
      <c r="AI686" s="845"/>
      <c r="AJ686" s="845"/>
      <c r="AK686" s="845"/>
      <c r="AL686" s="845"/>
      <c r="AM686" s="845"/>
      <c r="AN686" s="845"/>
      <c r="AO686" s="845"/>
      <c r="AP686" s="845"/>
      <c r="AQ686" s="845"/>
      <c r="AR686" s="845"/>
      <c r="AS686" s="845"/>
      <c r="AT686" s="845"/>
      <c r="AU686" s="845"/>
      <c r="AV686" s="845"/>
      <c r="AW686" s="845"/>
      <c r="AX686" s="845"/>
      <c r="AY686" s="845"/>
      <c r="AZ686" s="845"/>
      <c r="BA686" s="845"/>
      <c r="BB686" s="845"/>
    </row>
    <row r="687" spans="1:54" ht="11.1" customHeight="1" x14ac:dyDescent="0.25">
      <c r="A687" s="839" t="s">
        <v>1603</v>
      </c>
      <c r="B687" s="840"/>
      <c r="C687" s="840"/>
      <c r="D687" s="840"/>
      <c r="E687" s="840"/>
      <c r="F687" s="840"/>
      <c r="G687" s="840"/>
      <c r="H687" s="840"/>
      <c r="I687" s="840"/>
      <c r="J687" s="840"/>
      <c r="K687" s="840"/>
      <c r="L687" s="840"/>
      <c r="M687" s="840"/>
      <c r="N687" s="840"/>
      <c r="O687" s="840"/>
      <c r="P687" s="840"/>
      <c r="Q687" s="840"/>
      <c r="R687" s="840"/>
      <c r="S687" s="840"/>
      <c r="T687" s="846"/>
      <c r="U687" s="845" t="s">
        <v>1430</v>
      </c>
      <c r="V687" s="845"/>
      <c r="W687" s="845"/>
      <c r="X687" s="845"/>
      <c r="Y687" s="845"/>
      <c r="Z687" s="845"/>
      <c r="AA687" s="845"/>
      <c r="AB687" s="845"/>
      <c r="AC687" s="845"/>
      <c r="AD687" s="845"/>
      <c r="AE687" s="845"/>
      <c r="AF687" s="845"/>
      <c r="AG687" s="845"/>
      <c r="AH687" s="845" t="s">
        <v>1604</v>
      </c>
      <c r="AI687" s="845"/>
      <c r="AJ687" s="845"/>
      <c r="AK687" s="845"/>
      <c r="AL687" s="845"/>
      <c r="AM687" s="845"/>
      <c r="AN687" s="845"/>
      <c r="AO687" s="845"/>
      <c r="AP687" s="845"/>
      <c r="AQ687" s="845"/>
      <c r="AR687" s="845"/>
      <c r="AS687" s="845"/>
      <c r="AT687" s="845"/>
      <c r="AU687" s="845"/>
      <c r="AV687" s="845"/>
      <c r="AW687" s="845"/>
      <c r="AX687" s="845"/>
      <c r="AY687" s="845"/>
      <c r="AZ687" s="845"/>
      <c r="BA687" s="845"/>
      <c r="BB687" s="845"/>
    </row>
    <row r="688" spans="1:54" ht="11.1" customHeight="1" x14ac:dyDescent="0.25">
      <c r="A688" s="592"/>
      <c r="B688" s="571"/>
      <c r="C688" s="571"/>
      <c r="D688" s="571"/>
      <c r="E688" s="571"/>
      <c r="F688" s="571"/>
      <c r="G688" s="571"/>
      <c r="H688" s="571"/>
      <c r="I688" s="571"/>
      <c r="J688" s="571"/>
      <c r="K688" s="571"/>
      <c r="L688" s="571"/>
      <c r="M688" s="571"/>
      <c r="N688" s="571"/>
      <c r="O688" s="571"/>
      <c r="P688" s="571"/>
      <c r="Q688" s="571"/>
      <c r="R688" s="571"/>
      <c r="S688" s="571"/>
      <c r="T688" s="610"/>
      <c r="U688" s="845"/>
      <c r="V688" s="845"/>
      <c r="W688" s="845"/>
      <c r="X688" s="845"/>
      <c r="Y688" s="845"/>
      <c r="Z688" s="845"/>
      <c r="AA688" s="845"/>
      <c r="AB688" s="845"/>
      <c r="AC688" s="845"/>
      <c r="AD688" s="845"/>
      <c r="AE688" s="845"/>
      <c r="AF688" s="845"/>
      <c r="AG688" s="845"/>
      <c r="AH688" s="845" t="s">
        <v>1605</v>
      </c>
      <c r="AI688" s="845"/>
      <c r="AJ688" s="845"/>
      <c r="AK688" s="845"/>
      <c r="AL688" s="845"/>
      <c r="AM688" s="845"/>
      <c r="AN688" s="845"/>
      <c r="AO688" s="845"/>
      <c r="AP688" s="845"/>
      <c r="AQ688" s="845"/>
      <c r="AR688" s="845"/>
      <c r="AS688" s="845"/>
      <c r="AT688" s="845"/>
      <c r="AU688" s="845"/>
      <c r="AV688" s="845"/>
      <c r="AW688" s="845"/>
      <c r="AX688" s="845"/>
      <c r="AY688" s="845"/>
      <c r="AZ688" s="845"/>
      <c r="BA688" s="845"/>
      <c r="BB688" s="845"/>
    </row>
    <row r="689" spans="1:54" ht="11.1" customHeight="1" x14ac:dyDescent="0.25">
      <c r="A689" s="593"/>
      <c r="B689" s="594"/>
      <c r="C689" s="594"/>
      <c r="D689" s="594"/>
      <c r="E689" s="594"/>
      <c r="F689" s="594"/>
      <c r="G689" s="594"/>
      <c r="H689" s="594"/>
      <c r="I689" s="594"/>
      <c r="J689" s="594"/>
      <c r="K689" s="594"/>
      <c r="L689" s="594"/>
      <c r="M689" s="594"/>
      <c r="N689" s="594"/>
      <c r="O689" s="594"/>
      <c r="P689" s="594"/>
      <c r="Q689" s="594"/>
      <c r="R689" s="594"/>
      <c r="S689" s="594"/>
      <c r="T689" s="595"/>
      <c r="U689" s="843"/>
      <c r="V689" s="843"/>
      <c r="W689" s="843"/>
      <c r="X689" s="843"/>
      <c r="Y689" s="843"/>
      <c r="Z689" s="843"/>
      <c r="AA689" s="843"/>
      <c r="AB689" s="843"/>
      <c r="AC689" s="843"/>
      <c r="AD689" s="843"/>
      <c r="AE689" s="843"/>
      <c r="AF689" s="843"/>
      <c r="AG689" s="843"/>
      <c r="AH689" s="843" t="s">
        <v>1467</v>
      </c>
      <c r="AI689" s="843"/>
      <c r="AJ689" s="843"/>
      <c r="AK689" s="843"/>
      <c r="AL689" s="843"/>
      <c r="AM689" s="843"/>
      <c r="AN689" s="843"/>
      <c r="AO689" s="843"/>
      <c r="AP689" s="843"/>
      <c r="AQ689" s="843"/>
      <c r="AR689" s="843"/>
      <c r="AS689" s="843"/>
      <c r="AT689" s="843"/>
      <c r="AU689" s="843"/>
      <c r="AV689" s="843"/>
      <c r="AW689" s="843"/>
      <c r="AX689" s="843"/>
      <c r="AY689" s="843"/>
      <c r="AZ689" s="843"/>
      <c r="BA689" s="843"/>
      <c r="BB689" s="843"/>
    </row>
    <row r="690" spans="1:54" ht="11.1" customHeight="1" x14ac:dyDescent="0.25">
      <c r="A690" s="844" t="s">
        <v>1407</v>
      </c>
      <c r="B690" s="844"/>
      <c r="C690" s="844"/>
      <c r="D690" s="844"/>
      <c r="E690" s="844"/>
      <c r="F690" s="844"/>
      <c r="G690" s="844"/>
      <c r="H690" s="844"/>
      <c r="I690" s="844"/>
      <c r="J690" s="844"/>
      <c r="K690" s="844"/>
      <c r="L690" s="844"/>
      <c r="M690" s="844"/>
      <c r="N690" s="844"/>
      <c r="O690" s="844"/>
      <c r="P690" s="844"/>
      <c r="Q690" s="844"/>
      <c r="R690" s="844"/>
      <c r="S690" s="844"/>
      <c r="T690" s="844"/>
      <c r="U690" s="844" t="s">
        <v>1408</v>
      </c>
      <c r="V690" s="844"/>
      <c r="W690" s="844"/>
      <c r="X690" s="844"/>
      <c r="Y690" s="844"/>
      <c r="Z690" s="844"/>
      <c r="AA690" s="844"/>
      <c r="AB690" s="844"/>
      <c r="AC690" s="844"/>
      <c r="AD690" s="844"/>
      <c r="AE690" s="844"/>
      <c r="AF690" s="844"/>
      <c r="AG690" s="844"/>
      <c r="AH690" s="844" t="s">
        <v>1409</v>
      </c>
      <c r="AI690" s="844"/>
      <c r="AJ690" s="844"/>
      <c r="AK690" s="844"/>
      <c r="AL690" s="844"/>
      <c r="AM690" s="844"/>
      <c r="AN690" s="844"/>
      <c r="AO690" s="844"/>
      <c r="AP690" s="844"/>
      <c r="AQ690" s="844"/>
      <c r="AR690" s="844"/>
      <c r="AS690" s="844"/>
      <c r="AT690" s="844"/>
      <c r="AU690" s="844"/>
      <c r="AV690" s="844"/>
      <c r="AW690" s="844"/>
      <c r="AX690" s="844"/>
      <c r="AY690" s="844"/>
      <c r="AZ690" s="844"/>
      <c r="BA690" s="844"/>
      <c r="BB690" s="844"/>
    </row>
    <row r="691" spans="1:54" ht="11.1" customHeight="1" x14ac:dyDescent="0.25">
      <c r="A691" s="612" t="s">
        <v>1588</v>
      </c>
      <c r="B691" s="599"/>
      <c r="C691" s="599"/>
      <c r="D691" s="599"/>
      <c r="E691" s="599"/>
      <c r="F691" s="599"/>
      <c r="G691" s="599"/>
      <c r="H691" s="599"/>
      <c r="I691" s="599"/>
      <c r="J691" s="599"/>
      <c r="K691" s="599"/>
      <c r="L691" s="599"/>
      <c r="M691" s="599"/>
      <c r="N691" s="599"/>
      <c r="O691" s="599"/>
      <c r="P691" s="599"/>
      <c r="Q691" s="599"/>
      <c r="R691" s="599"/>
      <c r="S691" s="599"/>
      <c r="T691" s="600"/>
      <c r="U691" s="905"/>
      <c r="V691" s="905"/>
      <c r="W691" s="905"/>
      <c r="X691" s="905"/>
      <c r="Y691" s="905"/>
      <c r="Z691" s="905"/>
      <c r="AA691" s="905"/>
      <c r="AB691" s="905"/>
      <c r="AC691" s="905"/>
      <c r="AD691" s="905"/>
      <c r="AE691" s="905"/>
      <c r="AF691" s="905"/>
      <c r="AG691" s="905"/>
      <c r="AH691" s="905"/>
      <c r="AI691" s="905"/>
      <c r="AJ691" s="905"/>
      <c r="AK691" s="905"/>
      <c r="AL691" s="905"/>
      <c r="AM691" s="905"/>
      <c r="AN691" s="905"/>
      <c r="AO691" s="905"/>
      <c r="AP691" s="905"/>
      <c r="AQ691" s="905"/>
      <c r="AR691" s="905"/>
      <c r="AS691" s="905"/>
      <c r="AT691" s="905"/>
      <c r="AU691" s="905"/>
      <c r="AV691" s="905"/>
      <c r="AW691" s="905"/>
      <c r="AX691" s="905"/>
      <c r="AY691" s="905"/>
      <c r="AZ691" s="905"/>
      <c r="BA691" s="905"/>
      <c r="BB691" s="905"/>
    </row>
    <row r="692" spans="1:54" ht="11.1" customHeight="1" x14ac:dyDescent="0.25">
      <c r="A692" s="602" t="s">
        <v>1606</v>
      </c>
      <c r="T692" s="601"/>
      <c r="U692" s="905"/>
      <c r="V692" s="905"/>
      <c r="W692" s="905"/>
      <c r="X692" s="905"/>
      <c r="Y692" s="905"/>
      <c r="Z692" s="905"/>
      <c r="AA692" s="905"/>
      <c r="AB692" s="905"/>
      <c r="AC692" s="905"/>
      <c r="AD692" s="905"/>
      <c r="AE692" s="905"/>
      <c r="AF692" s="905"/>
      <c r="AG692" s="905"/>
      <c r="AH692" s="905"/>
      <c r="AI692" s="905"/>
      <c r="AJ692" s="905"/>
      <c r="AK692" s="905"/>
      <c r="AL692" s="905"/>
      <c r="AM692" s="905"/>
      <c r="AN692" s="905"/>
      <c r="AO692" s="905"/>
      <c r="AP692" s="905"/>
      <c r="AQ692" s="905"/>
      <c r="AR692" s="905"/>
      <c r="AS692" s="905"/>
      <c r="AT692" s="905"/>
      <c r="AU692" s="905"/>
      <c r="AV692" s="905"/>
      <c r="AW692" s="905"/>
      <c r="AX692" s="905"/>
      <c r="AY692" s="905"/>
      <c r="AZ692" s="905"/>
      <c r="BA692" s="905"/>
      <c r="BB692" s="905"/>
    </row>
    <row r="693" spans="1:54" ht="11.1" customHeight="1" x14ac:dyDescent="0.25">
      <c r="A693" s="611" t="s">
        <v>1607</v>
      </c>
      <c r="B693" s="603"/>
      <c r="C693" s="603"/>
      <c r="D693" s="603"/>
      <c r="E693" s="603"/>
      <c r="F693" s="603"/>
      <c r="G693" s="603"/>
      <c r="H693" s="603"/>
      <c r="I693" s="603"/>
      <c r="J693" s="603"/>
      <c r="K693" s="603"/>
      <c r="L693" s="603"/>
      <c r="M693" s="603"/>
      <c r="N693" s="603"/>
      <c r="O693" s="603"/>
      <c r="P693" s="603"/>
      <c r="Q693" s="603"/>
      <c r="R693" s="603"/>
      <c r="S693" s="603"/>
      <c r="T693" s="604"/>
      <c r="U693" s="905"/>
      <c r="V693" s="905"/>
      <c r="W693" s="905"/>
      <c r="X693" s="905"/>
      <c r="Y693" s="905"/>
      <c r="Z693" s="905"/>
      <c r="AA693" s="905"/>
      <c r="AB693" s="905"/>
      <c r="AC693" s="905"/>
      <c r="AD693" s="905"/>
      <c r="AE693" s="905"/>
      <c r="AF693" s="905"/>
      <c r="AG693" s="905"/>
      <c r="AH693" s="905"/>
      <c r="AI693" s="905"/>
      <c r="AJ693" s="905"/>
      <c r="AK693" s="905"/>
      <c r="AL693" s="905"/>
      <c r="AM693" s="905"/>
      <c r="AN693" s="905"/>
      <c r="AO693" s="905"/>
      <c r="AP693" s="905"/>
      <c r="AQ693" s="905"/>
      <c r="AR693" s="905"/>
      <c r="AS693" s="905"/>
      <c r="AT693" s="905"/>
      <c r="AU693" s="905"/>
      <c r="AV693" s="905"/>
      <c r="AW693" s="905"/>
      <c r="AX693" s="905"/>
      <c r="AY693" s="905"/>
      <c r="AZ693" s="905"/>
      <c r="BA693" s="905"/>
      <c r="BB693" s="905"/>
    </row>
    <row r="694" spans="1:54" ht="11.1" customHeight="1" x14ac:dyDescent="0.25">
      <c r="A694" s="612" t="s">
        <v>1590</v>
      </c>
      <c r="B694" s="599"/>
      <c r="C694" s="599"/>
      <c r="D694" s="599"/>
      <c r="E694" s="599"/>
      <c r="F694" s="599"/>
      <c r="G694" s="599"/>
      <c r="H694" s="599"/>
      <c r="I694" s="599"/>
      <c r="J694" s="599"/>
      <c r="K694" s="599"/>
      <c r="L694" s="599"/>
      <c r="M694" s="599"/>
      <c r="N694" s="599"/>
      <c r="O694" s="599"/>
      <c r="P694" s="599"/>
      <c r="Q694" s="599"/>
      <c r="R694" s="599"/>
      <c r="S694" s="599"/>
      <c r="T694" s="600"/>
      <c r="U694" s="905"/>
      <c r="V694" s="905"/>
      <c r="W694" s="905"/>
      <c r="X694" s="905"/>
      <c r="Y694" s="905"/>
      <c r="Z694" s="905"/>
      <c r="AA694" s="905"/>
      <c r="AB694" s="905"/>
      <c r="AC694" s="905"/>
      <c r="AD694" s="905"/>
      <c r="AE694" s="905"/>
      <c r="AF694" s="905"/>
      <c r="AG694" s="905"/>
      <c r="AH694" s="905"/>
      <c r="AI694" s="905"/>
      <c r="AJ694" s="905"/>
      <c r="AK694" s="905"/>
      <c r="AL694" s="905"/>
      <c r="AM694" s="905"/>
      <c r="AN694" s="905"/>
      <c r="AO694" s="905"/>
      <c r="AP694" s="905"/>
      <c r="AQ694" s="905"/>
      <c r="AR694" s="905"/>
      <c r="AS694" s="905"/>
      <c r="AT694" s="905"/>
      <c r="AU694" s="905"/>
      <c r="AV694" s="905"/>
      <c r="AW694" s="905"/>
      <c r="AX694" s="905"/>
      <c r="AY694" s="905"/>
      <c r="AZ694" s="905"/>
      <c r="BA694" s="905"/>
      <c r="BB694" s="905"/>
    </row>
    <row r="695" spans="1:54" ht="11.1" customHeight="1" x14ac:dyDescent="0.25">
      <c r="A695" s="611" t="s">
        <v>1591</v>
      </c>
      <c r="B695" s="603"/>
      <c r="C695" s="603"/>
      <c r="D695" s="603"/>
      <c r="E695" s="603"/>
      <c r="F695" s="603"/>
      <c r="G695" s="603"/>
      <c r="H695" s="603"/>
      <c r="I695" s="603"/>
      <c r="J695" s="603"/>
      <c r="K695" s="603"/>
      <c r="L695" s="603"/>
      <c r="M695" s="603"/>
      <c r="N695" s="603"/>
      <c r="O695" s="603"/>
      <c r="P695" s="603"/>
      <c r="Q695" s="603"/>
      <c r="R695" s="603"/>
      <c r="S695" s="603"/>
      <c r="T695" s="604"/>
      <c r="U695" s="905"/>
      <c r="V695" s="905"/>
      <c r="W695" s="905"/>
      <c r="X695" s="905"/>
      <c r="Y695" s="905"/>
      <c r="Z695" s="905"/>
      <c r="AA695" s="905"/>
      <c r="AB695" s="905"/>
      <c r="AC695" s="905"/>
      <c r="AD695" s="905"/>
      <c r="AE695" s="905"/>
      <c r="AF695" s="905"/>
      <c r="AG695" s="905"/>
      <c r="AH695" s="905"/>
      <c r="AI695" s="905"/>
      <c r="AJ695" s="905"/>
      <c r="AK695" s="905"/>
      <c r="AL695" s="905"/>
      <c r="AM695" s="905"/>
      <c r="AN695" s="905"/>
      <c r="AO695" s="905"/>
      <c r="AP695" s="905"/>
      <c r="AQ695" s="905"/>
      <c r="AR695" s="905"/>
      <c r="AS695" s="905"/>
      <c r="AT695" s="905"/>
      <c r="AU695" s="905"/>
      <c r="AV695" s="905"/>
      <c r="AW695" s="905"/>
      <c r="AX695" s="905"/>
      <c r="AY695" s="905"/>
      <c r="AZ695" s="905"/>
      <c r="BA695" s="905"/>
      <c r="BB695" s="905"/>
    </row>
    <row r="696" spans="1:54" ht="12.6" customHeight="1" x14ac:dyDescent="0.25">
      <c r="A696" s="597" t="s">
        <v>1592</v>
      </c>
      <c r="B696" s="598"/>
      <c r="C696" s="598"/>
      <c r="D696" s="598"/>
      <c r="E696" s="598"/>
      <c r="F696" s="598"/>
      <c r="G696" s="598"/>
      <c r="H696" s="598"/>
      <c r="I696" s="598"/>
      <c r="J696" s="598"/>
      <c r="K696" s="598"/>
      <c r="L696" s="598"/>
      <c r="M696" s="598"/>
      <c r="N696" s="598"/>
      <c r="O696" s="598"/>
      <c r="P696" s="598"/>
      <c r="Q696" s="598"/>
      <c r="R696" s="598"/>
      <c r="S696" s="598"/>
      <c r="T696" s="596"/>
      <c r="U696" s="905"/>
      <c r="V696" s="905"/>
      <c r="W696" s="905"/>
      <c r="X696" s="905"/>
      <c r="Y696" s="905"/>
      <c r="Z696" s="905"/>
      <c r="AA696" s="905"/>
      <c r="AB696" s="905"/>
      <c r="AC696" s="905"/>
      <c r="AD696" s="905"/>
      <c r="AE696" s="905"/>
      <c r="AF696" s="905"/>
      <c r="AG696" s="905"/>
      <c r="AH696" s="905"/>
      <c r="AI696" s="905"/>
      <c r="AJ696" s="905"/>
      <c r="AK696" s="905"/>
      <c r="AL696" s="905"/>
      <c r="AM696" s="905"/>
      <c r="AN696" s="905"/>
      <c r="AO696" s="905"/>
      <c r="AP696" s="905"/>
      <c r="AQ696" s="905"/>
      <c r="AR696" s="905"/>
      <c r="AS696" s="905"/>
      <c r="AT696" s="905"/>
      <c r="AU696" s="905"/>
      <c r="AV696" s="905"/>
      <c r="AW696" s="905"/>
      <c r="AX696" s="905"/>
      <c r="AY696" s="905"/>
      <c r="AZ696" s="905"/>
      <c r="BA696" s="905"/>
      <c r="BB696" s="905"/>
    </row>
    <row r="697" spans="1:54" ht="12.6" customHeight="1" x14ac:dyDescent="0.25">
      <c r="A697" s="597" t="s">
        <v>1593</v>
      </c>
      <c r="B697" s="598"/>
      <c r="C697" s="598"/>
      <c r="D697" s="598"/>
      <c r="E697" s="598"/>
      <c r="F697" s="598"/>
      <c r="G697" s="598"/>
      <c r="H697" s="598"/>
      <c r="I697" s="598"/>
      <c r="J697" s="598"/>
      <c r="K697" s="598"/>
      <c r="L697" s="598"/>
      <c r="M697" s="598"/>
      <c r="N697" s="598"/>
      <c r="O697" s="598"/>
      <c r="P697" s="598"/>
      <c r="Q697" s="598"/>
      <c r="R697" s="598"/>
      <c r="S697" s="598"/>
      <c r="T697" s="596"/>
      <c r="U697" s="905"/>
      <c r="V697" s="905"/>
      <c r="W697" s="905"/>
      <c r="X697" s="905"/>
      <c r="Y697" s="905"/>
      <c r="Z697" s="905"/>
      <c r="AA697" s="905"/>
      <c r="AB697" s="905"/>
      <c r="AC697" s="905"/>
      <c r="AD697" s="905"/>
      <c r="AE697" s="905"/>
      <c r="AF697" s="905"/>
      <c r="AG697" s="905"/>
      <c r="AH697" s="905"/>
      <c r="AI697" s="905"/>
      <c r="AJ697" s="905"/>
      <c r="AK697" s="905"/>
      <c r="AL697" s="905"/>
      <c r="AM697" s="905"/>
      <c r="AN697" s="905"/>
      <c r="AO697" s="905"/>
      <c r="AP697" s="905"/>
      <c r="AQ697" s="905"/>
      <c r="AR697" s="905"/>
      <c r="AS697" s="905"/>
      <c r="AT697" s="905"/>
      <c r="AU697" s="905"/>
      <c r="AV697" s="905"/>
      <c r="AW697" s="905"/>
      <c r="AX697" s="905"/>
      <c r="AY697" s="905"/>
      <c r="AZ697" s="905"/>
      <c r="BA697" s="905"/>
      <c r="BB697" s="905"/>
    </row>
    <row r="698" spans="1:54" ht="13.5" customHeight="1" x14ac:dyDescent="0.25">
      <c r="A698" s="565" t="s">
        <v>4972</v>
      </c>
    </row>
    <row r="699" spans="1:54" ht="15" customHeight="1" x14ac:dyDescent="0.25">
      <c r="A699" s="862"/>
      <c r="B699" s="863"/>
      <c r="C699" s="863"/>
      <c r="D699" s="863"/>
      <c r="E699" s="863"/>
      <c r="F699" s="863"/>
      <c r="G699" s="863"/>
      <c r="H699" s="863"/>
      <c r="I699" s="863"/>
      <c r="J699" s="863"/>
      <c r="K699" s="863"/>
      <c r="L699" s="863"/>
      <c r="M699" s="863"/>
      <c r="N699" s="863"/>
      <c r="O699" s="863"/>
      <c r="P699" s="863"/>
      <c r="Q699" s="863"/>
      <c r="R699" s="863"/>
      <c r="S699" s="863"/>
      <c r="T699" s="863"/>
      <c r="U699" s="863"/>
      <c r="V699" s="863"/>
      <c r="W699" s="863"/>
      <c r="X699" s="863"/>
      <c r="Y699" s="863"/>
      <c r="Z699" s="863"/>
      <c r="AA699" s="863"/>
      <c r="AB699" s="863"/>
      <c r="AC699" s="863"/>
      <c r="AD699" s="863"/>
      <c r="AE699" s="863"/>
      <c r="AF699" s="863"/>
      <c r="AG699" s="863"/>
      <c r="AH699" s="863"/>
      <c r="AI699" s="863"/>
      <c r="AJ699" s="863"/>
      <c r="AK699" s="863"/>
      <c r="AL699" s="863"/>
      <c r="AM699" s="863"/>
      <c r="AN699" s="863"/>
      <c r="AO699" s="863"/>
      <c r="AP699" s="863"/>
      <c r="AQ699" s="863"/>
      <c r="AR699" s="863"/>
      <c r="AS699" s="863"/>
      <c r="AT699" s="863"/>
      <c r="AU699" s="863"/>
      <c r="AV699" s="863"/>
      <c r="AW699" s="863"/>
      <c r="AX699" s="864"/>
      <c r="AY699" s="613"/>
      <c r="AZ699" s="613"/>
      <c r="BA699" s="613"/>
      <c r="BB699" s="613"/>
    </row>
    <row r="700" spans="1:54" ht="15" customHeight="1" x14ac:dyDescent="0.25">
      <c r="A700" s="865"/>
      <c r="B700" s="866"/>
      <c r="C700" s="866"/>
      <c r="D700" s="866"/>
      <c r="E700" s="866"/>
      <c r="F700" s="866"/>
      <c r="G700" s="866"/>
      <c r="H700" s="866"/>
      <c r="I700" s="866"/>
      <c r="J700" s="866"/>
      <c r="K700" s="866"/>
      <c r="L700" s="866"/>
      <c r="M700" s="866"/>
      <c r="N700" s="866"/>
      <c r="O700" s="866"/>
      <c r="P700" s="866"/>
      <c r="Q700" s="866"/>
      <c r="R700" s="866"/>
      <c r="S700" s="866"/>
      <c r="T700" s="866"/>
      <c r="U700" s="866"/>
      <c r="V700" s="866"/>
      <c r="W700" s="866"/>
      <c r="X700" s="866"/>
      <c r="Y700" s="866"/>
      <c r="Z700" s="866"/>
      <c r="AA700" s="866"/>
      <c r="AB700" s="866"/>
      <c r="AC700" s="866"/>
      <c r="AD700" s="866"/>
      <c r="AE700" s="866"/>
      <c r="AF700" s="866"/>
      <c r="AG700" s="866"/>
      <c r="AH700" s="866"/>
      <c r="AI700" s="866"/>
      <c r="AJ700" s="866"/>
      <c r="AK700" s="866"/>
      <c r="AL700" s="866"/>
      <c r="AM700" s="866"/>
      <c r="AN700" s="866"/>
      <c r="AO700" s="866"/>
      <c r="AP700" s="866"/>
      <c r="AQ700" s="866"/>
      <c r="AR700" s="866"/>
      <c r="AS700" s="866"/>
      <c r="AT700" s="866"/>
      <c r="AU700" s="866"/>
      <c r="AV700" s="866"/>
      <c r="AW700" s="866"/>
      <c r="AX700" s="867"/>
      <c r="AY700" s="613"/>
      <c r="AZ700" s="613"/>
      <c r="BA700" s="613"/>
      <c r="BB700" s="613"/>
    </row>
    <row r="701" spans="1:54" ht="12.6" customHeight="1" x14ac:dyDescent="0.25">
      <c r="A701" s="571" t="s">
        <v>5219</v>
      </c>
    </row>
    <row r="702" spans="1:54" ht="14.25" customHeight="1" x14ac:dyDescent="0.25">
      <c r="A702" s="590"/>
      <c r="B702" s="591"/>
      <c r="C702" s="591"/>
      <c r="D702" s="591"/>
      <c r="E702" s="591"/>
      <c r="F702" s="591"/>
      <c r="G702" s="591"/>
      <c r="H702" s="591"/>
      <c r="I702" s="591"/>
      <c r="J702" s="591"/>
      <c r="K702" s="591"/>
      <c r="L702" s="591"/>
      <c r="M702" s="609"/>
      <c r="N702" s="844" t="s">
        <v>1261</v>
      </c>
      <c r="O702" s="844"/>
      <c r="P702" s="844"/>
      <c r="Q702" s="844"/>
      <c r="R702" s="844"/>
      <c r="S702" s="844"/>
      <c r="T702" s="844"/>
      <c r="U702" s="844"/>
      <c r="V702" s="844"/>
      <c r="W702" s="844"/>
      <c r="X702" s="844"/>
      <c r="Y702" s="844"/>
      <c r="Z702" s="844"/>
      <c r="AA702" s="844"/>
      <c r="AB702" s="844"/>
      <c r="AC702" s="844"/>
      <c r="AD702" s="844"/>
      <c r="AE702" s="844"/>
      <c r="AF702" s="844"/>
      <c r="AG702" s="844"/>
      <c r="AH702" s="844"/>
      <c r="AI702" s="844"/>
      <c r="AJ702" s="844"/>
      <c r="AK702" s="844"/>
      <c r="AL702" s="844"/>
      <c r="AM702" s="844"/>
      <c r="AN702" s="844"/>
      <c r="AO702" s="844"/>
      <c r="AP702" s="844"/>
      <c r="AQ702" s="844"/>
      <c r="AR702" s="844"/>
      <c r="AS702" s="844"/>
      <c r="AT702" s="844"/>
      <c r="AU702" s="844"/>
      <c r="AV702" s="844"/>
      <c r="AW702" s="844"/>
      <c r="AX702" s="844"/>
      <c r="AY702" s="844"/>
      <c r="AZ702" s="844"/>
      <c r="BA702" s="844"/>
      <c r="BB702" s="844"/>
    </row>
    <row r="703" spans="1:54" ht="11.1" customHeight="1" x14ac:dyDescent="0.25">
      <c r="A703" s="592"/>
      <c r="B703" s="571"/>
      <c r="C703" s="571"/>
      <c r="D703" s="571"/>
      <c r="E703" s="571"/>
      <c r="F703" s="571"/>
      <c r="G703" s="571"/>
      <c r="H703" s="571"/>
      <c r="I703" s="571"/>
      <c r="J703" s="571"/>
      <c r="K703" s="571"/>
      <c r="L703" s="571"/>
      <c r="M703" s="610"/>
      <c r="N703" s="590"/>
      <c r="O703" s="591"/>
      <c r="P703" s="591"/>
      <c r="Q703" s="591"/>
      <c r="R703" s="591"/>
      <c r="S703" s="609"/>
      <c r="T703" s="590"/>
      <c r="U703" s="591"/>
      <c r="V703" s="591"/>
      <c r="W703" s="591"/>
      <c r="X703" s="591"/>
      <c r="Y703" s="591"/>
      <c r="Z703" s="609"/>
      <c r="AA703" s="590"/>
      <c r="AB703" s="591"/>
      <c r="AC703" s="591"/>
      <c r="AD703" s="591"/>
      <c r="AE703" s="591"/>
      <c r="AF703" s="591"/>
      <c r="AG703" s="609"/>
      <c r="AH703" s="895" t="s">
        <v>1549</v>
      </c>
      <c r="AI703" s="895"/>
      <c r="AJ703" s="895"/>
      <c r="AK703" s="895"/>
      <c r="AL703" s="895"/>
      <c r="AM703" s="895"/>
      <c r="AN703" s="895"/>
      <c r="AO703" s="895"/>
      <c r="AP703" s="895"/>
      <c r="AQ703" s="590"/>
      <c r="AR703" s="591"/>
      <c r="AS703" s="591"/>
      <c r="AT703" s="591"/>
      <c r="AU703" s="591"/>
      <c r="AV703" s="591"/>
      <c r="AW703" s="591"/>
      <c r="AX703" s="591"/>
      <c r="AY703" s="591"/>
      <c r="AZ703" s="591"/>
      <c r="BA703" s="591"/>
      <c r="BB703" s="609"/>
    </row>
    <row r="704" spans="1:54" ht="11.1" customHeight="1" x14ac:dyDescent="0.25">
      <c r="A704" s="592"/>
      <c r="B704" s="571"/>
      <c r="C704" s="571"/>
      <c r="D704" s="571"/>
      <c r="E704" s="571"/>
      <c r="F704" s="571"/>
      <c r="G704" s="571"/>
      <c r="H704" s="571"/>
      <c r="I704" s="571"/>
      <c r="J704" s="571"/>
      <c r="K704" s="571"/>
      <c r="L704" s="571"/>
      <c r="M704" s="610"/>
      <c r="N704" s="839" t="s">
        <v>1550</v>
      </c>
      <c r="O704" s="840"/>
      <c r="P704" s="840"/>
      <c r="Q704" s="840"/>
      <c r="R704" s="840"/>
      <c r="S704" s="846"/>
      <c r="T704" s="592"/>
      <c r="U704" s="571"/>
      <c r="V704" s="571"/>
      <c r="W704" s="571"/>
      <c r="X704" s="571"/>
      <c r="Y704" s="571"/>
      <c r="Z704" s="610"/>
      <c r="AA704" s="839" t="s">
        <v>1549</v>
      </c>
      <c r="AB704" s="840"/>
      <c r="AC704" s="840"/>
      <c r="AD704" s="840"/>
      <c r="AE704" s="840"/>
      <c r="AF704" s="840"/>
      <c r="AG704" s="846"/>
      <c r="AH704" s="845" t="s">
        <v>1551</v>
      </c>
      <c r="AI704" s="845"/>
      <c r="AJ704" s="845"/>
      <c r="AK704" s="845"/>
      <c r="AL704" s="845"/>
      <c r="AM704" s="845"/>
      <c r="AN704" s="845"/>
      <c r="AO704" s="845"/>
      <c r="AP704" s="845"/>
      <c r="AQ704" s="839" t="s">
        <v>1550</v>
      </c>
      <c r="AR704" s="840"/>
      <c r="AS704" s="840"/>
      <c r="AT704" s="840"/>
      <c r="AU704" s="840"/>
      <c r="AV704" s="840"/>
      <c r="AW704" s="840"/>
      <c r="AX704" s="840"/>
      <c r="AY704" s="840"/>
      <c r="AZ704" s="840"/>
      <c r="BA704" s="840"/>
      <c r="BB704" s="846"/>
    </row>
    <row r="705" spans="1:54" ht="11.1" customHeight="1" x14ac:dyDescent="0.25">
      <c r="A705" s="839" t="s">
        <v>1608</v>
      </c>
      <c r="B705" s="840"/>
      <c r="C705" s="840"/>
      <c r="D705" s="840"/>
      <c r="E705" s="840"/>
      <c r="F705" s="840"/>
      <c r="G705" s="840"/>
      <c r="H705" s="840"/>
      <c r="I705" s="840"/>
      <c r="J705" s="840"/>
      <c r="K705" s="840"/>
      <c r="L705" s="840"/>
      <c r="M705" s="846"/>
      <c r="N705" s="839" t="s">
        <v>1465</v>
      </c>
      <c r="O705" s="840"/>
      <c r="P705" s="840"/>
      <c r="Q705" s="840"/>
      <c r="R705" s="840"/>
      <c r="S705" s="846"/>
      <c r="T705" s="839" t="s">
        <v>1553</v>
      </c>
      <c r="U705" s="840"/>
      <c r="V705" s="840"/>
      <c r="W705" s="840"/>
      <c r="X705" s="840"/>
      <c r="Y705" s="840"/>
      <c r="Z705" s="846"/>
      <c r="AA705" s="839" t="s">
        <v>1554</v>
      </c>
      <c r="AB705" s="840"/>
      <c r="AC705" s="840"/>
      <c r="AD705" s="840"/>
      <c r="AE705" s="840"/>
      <c r="AF705" s="840"/>
      <c r="AG705" s="846"/>
      <c r="AH705" s="845" t="s">
        <v>1555</v>
      </c>
      <c r="AI705" s="845"/>
      <c r="AJ705" s="845"/>
      <c r="AK705" s="845"/>
      <c r="AL705" s="845"/>
      <c r="AM705" s="845"/>
      <c r="AN705" s="845"/>
      <c r="AO705" s="845"/>
      <c r="AP705" s="845"/>
      <c r="AQ705" s="839" t="s">
        <v>1522</v>
      </c>
      <c r="AR705" s="840"/>
      <c r="AS705" s="840"/>
      <c r="AT705" s="840"/>
      <c r="AU705" s="840"/>
      <c r="AV705" s="840"/>
      <c r="AW705" s="840"/>
      <c r="AX705" s="840"/>
      <c r="AY705" s="840"/>
      <c r="AZ705" s="840"/>
      <c r="BA705" s="840"/>
      <c r="BB705" s="846"/>
    </row>
    <row r="706" spans="1:54" ht="11.1" customHeight="1" x14ac:dyDescent="0.25">
      <c r="A706" s="592"/>
      <c r="B706" s="571"/>
      <c r="C706" s="571"/>
      <c r="D706" s="571"/>
      <c r="E706" s="571"/>
      <c r="F706" s="571"/>
      <c r="G706" s="571"/>
      <c r="H706" s="571"/>
      <c r="I706" s="571"/>
      <c r="J706" s="571"/>
      <c r="K706" s="571"/>
      <c r="L706" s="571"/>
      <c r="M706" s="610"/>
      <c r="N706" s="839" t="s">
        <v>1466</v>
      </c>
      <c r="O706" s="840"/>
      <c r="P706" s="840"/>
      <c r="Q706" s="840"/>
      <c r="R706" s="840"/>
      <c r="S706" s="846"/>
      <c r="T706" s="839" t="s">
        <v>1556</v>
      </c>
      <c r="U706" s="840"/>
      <c r="V706" s="840"/>
      <c r="W706" s="840"/>
      <c r="X706" s="840"/>
      <c r="Y706" s="840"/>
      <c r="Z706" s="846"/>
      <c r="AA706" s="839" t="s">
        <v>1557</v>
      </c>
      <c r="AB706" s="840"/>
      <c r="AC706" s="840"/>
      <c r="AD706" s="840"/>
      <c r="AE706" s="840"/>
      <c r="AF706" s="840"/>
      <c r="AG706" s="846"/>
      <c r="AH706" s="845" t="s">
        <v>1558</v>
      </c>
      <c r="AI706" s="845"/>
      <c r="AJ706" s="845"/>
      <c r="AK706" s="845"/>
      <c r="AL706" s="845"/>
      <c r="AM706" s="845"/>
      <c r="AN706" s="845"/>
      <c r="AO706" s="845"/>
      <c r="AP706" s="845"/>
      <c r="AQ706" s="839" t="s">
        <v>1466</v>
      </c>
      <c r="AR706" s="840"/>
      <c r="AS706" s="840"/>
      <c r="AT706" s="840"/>
      <c r="AU706" s="840"/>
      <c r="AV706" s="840"/>
      <c r="AW706" s="840"/>
      <c r="AX706" s="840"/>
      <c r="AY706" s="840"/>
      <c r="AZ706" s="840"/>
      <c r="BA706" s="840"/>
      <c r="BB706" s="846"/>
    </row>
    <row r="707" spans="1:54" ht="11.1" customHeight="1" x14ac:dyDescent="0.25">
      <c r="A707" s="593"/>
      <c r="B707" s="594"/>
      <c r="C707" s="594"/>
      <c r="D707" s="594"/>
      <c r="E707" s="594"/>
      <c r="F707" s="594"/>
      <c r="G707" s="594"/>
      <c r="H707" s="594"/>
      <c r="I707" s="594"/>
      <c r="J707" s="594"/>
      <c r="K707" s="594"/>
      <c r="L707" s="594"/>
      <c r="M707" s="595"/>
      <c r="N707" s="841" t="s">
        <v>1467</v>
      </c>
      <c r="O707" s="842"/>
      <c r="P707" s="842"/>
      <c r="Q707" s="842"/>
      <c r="R707" s="842"/>
      <c r="S707" s="904"/>
      <c r="T707" s="593"/>
      <c r="U707" s="594"/>
      <c r="V707" s="594"/>
      <c r="W707" s="594"/>
      <c r="X707" s="594"/>
      <c r="Y707" s="594"/>
      <c r="Z707" s="595"/>
      <c r="AA707" s="593"/>
      <c r="AB707" s="594"/>
      <c r="AC707" s="594"/>
      <c r="AD707" s="594"/>
      <c r="AE707" s="594"/>
      <c r="AF707" s="594"/>
      <c r="AG707" s="595"/>
      <c r="AH707" s="843" t="s">
        <v>1559</v>
      </c>
      <c r="AI707" s="843"/>
      <c r="AJ707" s="843"/>
      <c r="AK707" s="843"/>
      <c r="AL707" s="843"/>
      <c r="AM707" s="843"/>
      <c r="AN707" s="843"/>
      <c r="AO707" s="843"/>
      <c r="AP707" s="843"/>
      <c r="AQ707" s="841" t="s">
        <v>1467</v>
      </c>
      <c r="AR707" s="842"/>
      <c r="AS707" s="842"/>
      <c r="AT707" s="842"/>
      <c r="AU707" s="842"/>
      <c r="AV707" s="842"/>
      <c r="AW707" s="842"/>
      <c r="AX707" s="842"/>
      <c r="AY707" s="842"/>
      <c r="AZ707" s="842"/>
      <c r="BA707" s="842"/>
      <c r="BB707" s="904"/>
    </row>
    <row r="708" spans="1:54" ht="11.1" customHeight="1" x14ac:dyDescent="0.25">
      <c r="A708" s="844" t="s">
        <v>1407</v>
      </c>
      <c r="B708" s="844"/>
      <c r="C708" s="844"/>
      <c r="D708" s="844"/>
      <c r="E708" s="844"/>
      <c r="F708" s="844"/>
      <c r="G708" s="844"/>
      <c r="H708" s="844"/>
      <c r="I708" s="844"/>
      <c r="J708" s="844"/>
      <c r="K708" s="844"/>
      <c r="L708" s="844"/>
      <c r="M708" s="844"/>
      <c r="N708" s="844" t="s">
        <v>1408</v>
      </c>
      <c r="O708" s="844"/>
      <c r="P708" s="844"/>
      <c r="Q708" s="844"/>
      <c r="R708" s="844"/>
      <c r="S708" s="844"/>
      <c r="T708" s="844" t="s">
        <v>1409</v>
      </c>
      <c r="U708" s="844"/>
      <c r="V708" s="844"/>
      <c r="W708" s="844"/>
      <c r="X708" s="844"/>
      <c r="Y708" s="844"/>
      <c r="Z708" s="844"/>
      <c r="AA708" s="844" t="s">
        <v>1410</v>
      </c>
      <c r="AB708" s="844"/>
      <c r="AC708" s="844"/>
      <c r="AD708" s="844"/>
      <c r="AE708" s="844"/>
      <c r="AF708" s="844"/>
      <c r="AG708" s="844"/>
      <c r="AH708" s="844" t="s">
        <v>1411</v>
      </c>
      <c r="AI708" s="844"/>
      <c r="AJ708" s="844"/>
      <c r="AK708" s="844"/>
      <c r="AL708" s="844"/>
      <c r="AM708" s="844"/>
      <c r="AN708" s="844"/>
      <c r="AO708" s="844"/>
      <c r="AP708" s="844"/>
      <c r="AQ708" s="844" t="s">
        <v>1412</v>
      </c>
      <c r="AR708" s="844"/>
      <c r="AS708" s="844"/>
      <c r="AT708" s="844"/>
      <c r="AU708" s="844"/>
      <c r="AV708" s="844"/>
      <c r="AW708" s="844"/>
      <c r="AX708" s="844"/>
      <c r="AY708" s="844"/>
      <c r="AZ708" s="844"/>
      <c r="BA708" s="844"/>
      <c r="BB708" s="844"/>
    </row>
    <row r="709" spans="1:54" ht="12.6" customHeight="1" x14ac:dyDescent="0.25">
      <c r="A709" s="851" t="s">
        <v>1609</v>
      </c>
      <c r="B709" s="851"/>
      <c r="C709" s="851"/>
      <c r="D709" s="851"/>
      <c r="E709" s="851"/>
      <c r="F709" s="851"/>
      <c r="G709" s="851"/>
      <c r="H709" s="851"/>
      <c r="I709" s="851"/>
      <c r="J709" s="851"/>
      <c r="K709" s="851"/>
      <c r="L709" s="851"/>
      <c r="M709" s="851"/>
      <c r="N709" s="905"/>
      <c r="O709" s="905"/>
      <c r="P709" s="905"/>
      <c r="Q709" s="905"/>
      <c r="R709" s="905"/>
      <c r="S709" s="905"/>
      <c r="T709" s="905"/>
      <c r="U709" s="905"/>
      <c r="V709" s="905"/>
      <c r="W709" s="905"/>
      <c r="X709" s="905"/>
      <c r="Y709" s="905"/>
      <c r="Z709" s="905"/>
      <c r="AA709" s="905"/>
      <c r="AB709" s="905"/>
      <c r="AC709" s="905"/>
      <c r="AD709" s="905"/>
      <c r="AE709" s="905"/>
      <c r="AF709" s="905"/>
      <c r="AG709" s="905"/>
      <c r="AH709" s="905"/>
      <c r="AI709" s="905"/>
      <c r="AJ709" s="905"/>
      <c r="AK709" s="905"/>
      <c r="AL709" s="905"/>
      <c r="AM709" s="905"/>
      <c r="AN709" s="905"/>
      <c r="AO709" s="905"/>
      <c r="AP709" s="905"/>
      <c r="AQ709" s="905"/>
      <c r="AR709" s="905"/>
      <c r="AS709" s="905"/>
      <c r="AT709" s="905"/>
      <c r="AU709" s="905"/>
      <c r="AV709" s="905"/>
      <c r="AW709" s="905"/>
      <c r="AX709" s="905"/>
      <c r="AY709" s="905"/>
      <c r="AZ709" s="905"/>
      <c r="BA709" s="905"/>
      <c r="BB709" s="905"/>
    </row>
    <row r="710" spans="1:54" ht="12.6" customHeight="1" x14ac:dyDescent="0.25">
      <c r="A710" s="851"/>
      <c r="B710" s="851"/>
      <c r="C710" s="851"/>
      <c r="D710" s="851"/>
      <c r="E710" s="851"/>
      <c r="F710" s="851"/>
      <c r="G710" s="851"/>
      <c r="H710" s="851"/>
      <c r="I710" s="851"/>
      <c r="J710" s="851"/>
      <c r="K710" s="851"/>
      <c r="L710" s="851"/>
      <c r="M710" s="851"/>
      <c r="N710" s="905"/>
      <c r="O710" s="905"/>
      <c r="P710" s="905"/>
      <c r="Q710" s="905"/>
      <c r="R710" s="905"/>
      <c r="S710" s="905"/>
      <c r="T710" s="905"/>
      <c r="U710" s="905"/>
      <c r="V710" s="905"/>
      <c r="W710" s="905"/>
      <c r="X710" s="905"/>
      <c r="Y710" s="905"/>
      <c r="Z710" s="905"/>
      <c r="AA710" s="905"/>
      <c r="AB710" s="905"/>
      <c r="AC710" s="905"/>
      <c r="AD710" s="905"/>
      <c r="AE710" s="905"/>
      <c r="AF710" s="905"/>
      <c r="AG710" s="905"/>
      <c r="AH710" s="905"/>
      <c r="AI710" s="905"/>
      <c r="AJ710" s="905"/>
      <c r="AK710" s="905"/>
      <c r="AL710" s="905"/>
      <c r="AM710" s="905"/>
      <c r="AN710" s="905"/>
      <c r="AO710" s="905"/>
      <c r="AP710" s="905"/>
      <c r="AQ710" s="905"/>
      <c r="AR710" s="905"/>
      <c r="AS710" s="905"/>
      <c r="AT710" s="905"/>
      <c r="AU710" s="905"/>
      <c r="AV710" s="905"/>
      <c r="AW710" s="905"/>
      <c r="AX710" s="905"/>
      <c r="AY710" s="905"/>
      <c r="AZ710" s="905"/>
      <c r="BA710" s="905"/>
      <c r="BB710" s="905"/>
    </row>
    <row r="711" spans="1:54" ht="12.6" customHeight="1" x14ac:dyDescent="0.25">
      <c r="A711" s="851" t="s">
        <v>1610</v>
      </c>
      <c r="B711" s="851"/>
      <c r="C711" s="851"/>
      <c r="D711" s="851"/>
      <c r="E711" s="851"/>
      <c r="F711" s="851"/>
      <c r="G711" s="851"/>
      <c r="H711" s="851"/>
      <c r="I711" s="851"/>
      <c r="J711" s="851"/>
      <c r="K711" s="851"/>
      <c r="L711" s="851"/>
      <c r="M711" s="851"/>
      <c r="N711" s="905"/>
      <c r="O711" s="905"/>
      <c r="P711" s="905"/>
      <c r="Q711" s="905"/>
      <c r="R711" s="905"/>
      <c r="S711" s="905"/>
      <c r="T711" s="905"/>
      <c r="U711" s="905"/>
      <c r="V711" s="905"/>
      <c r="W711" s="905"/>
      <c r="X711" s="905"/>
      <c r="Y711" s="905"/>
      <c r="Z711" s="905"/>
      <c r="AA711" s="905"/>
      <c r="AB711" s="905"/>
      <c r="AC711" s="905"/>
      <c r="AD711" s="905"/>
      <c r="AE711" s="905"/>
      <c r="AF711" s="905"/>
      <c r="AG711" s="905"/>
      <c r="AH711" s="905"/>
      <c r="AI711" s="905"/>
      <c r="AJ711" s="905"/>
      <c r="AK711" s="905"/>
      <c r="AL711" s="905"/>
      <c r="AM711" s="905"/>
      <c r="AN711" s="905"/>
      <c r="AO711" s="905"/>
      <c r="AP711" s="905"/>
      <c r="AQ711" s="905"/>
      <c r="AR711" s="905"/>
      <c r="AS711" s="905"/>
      <c r="AT711" s="905"/>
      <c r="AU711" s="905"/>
      <c r="AV711" s="905"/>
      <c r="AW711" s="905"/>
      <c r="AX711" s="905"/>
      <c r="AY711" s="905"/>
      <c r="AZ711" s="905"/>
      <c r="BA711" s="905"/>
      <c r="BB711" s="905"/>
    </row>
    <row r="712" spans="1:54" ht="27.75" customHeight="1" x14ac:dyDescent="0.25">
      <c r="A712" s="851" t="s">
        <v>1611</v>
      </c>
      <c r="B712" s="851"/>
      <c r="C712" s="851"/>
      <c r="D712" s="851"/>
      <c r="E712" s="851"/>
      <c r="F712" s="851"/>
      <c r="G712" s="851"/>
      <c r="H712" s="851"/>
      <c r="I712" s="851"/>
      <c r="J712" s="851"/>
      <c r="K712" s="851"/>
      <c r="L712" s="851"/>
      <c r="M712" s="851"/>
      <c r="N712" s="905"/>
      <c r="O712" s="905"/>
      <c r="P712" s="905"/>
      <c r="Q712" s="905"/>
      <c r="R712" s="905"/>
      <c r="S712" s="905"/>
      <c r="T712" s="905"/>
      <c r="U712" s="905"/>
      <c r="V712" s="905"/>
      <c r="W712" s="905"/>
      <c r="X712" s="905"/>
      <c r="Y712" s="905"/>
      <c r="Z712" s="905"/>
      <c r="AA712" s="905"/>
      <c r="AB712" s="905"/>
      <c r="AC712" s="905"/>
      <c r="AD712" s="905"/>
      <c r="AE712" s="905"/>
      <c r="AF712" s="905"/>
      <c r="AG712" s="905"/>
      <c r="AH712" s="905"/>
      <c r="AI712" s="905"/>
      <c r="AJ712" s="905"/>
      <c r="AK712" s="905"/>
      <c r="AL712" s="905"/>
      <c r="AM712" s="905"/>
      <c r="AN712" s="905"/>
      <c r="AO712" s="905"/>
      <c r="AP712" s="905"/>
      <c r="AQ712" s="905"/>
      <c r="AR712" s="905"/>
      <c r="AS712" s="905"/>
      <c r="AT712" s="905"/>
      <c r="AU712" s="905"/>
      <c r="AV712" s="905"/>
      <c r="AW712" s="905"/>
      <c r="AX712" s="905"/>
      <c r="AY712" s="905"/>
      <c r="AZ712" s="905"/>
      <c r="BA712" s="905"/>
      <c r="BB712" s="905"/>
    </row>
    <row r="713" spans="1:54" ht="27" customHeight="1" x14ac:dyDescent="0.25">
      <c r="A713" s="851" t="s">
        <v>1612</v>
      </c>
      <c r="B713" s="851"/>
      <c r="C713" s="851"/>
      <c r="D713" s="851"/>
      <c r="E713" s="851"/>
      <c r="F713" s="851"/>
      <c r="G713" s="851"/>
      <c r="H713" s="851"/>
      <c r="I713" s="851"/>
      <c r="J713" s="851"/>
      <c r="K713" s="851"/>
      <c r="L713" s="851"/>
      <c r="M713" s="851"/>
      <c r="N713" s="905"/>
      <c r="O713" s="905"/>
      <c r="P713" s="905"/>
      <c r="Q713" s="905"/>
      <c r="R713" s="905"/>
      <c r="S713" s="905"/>
      <c r="T713" s="905"/>
      <c r="U713" s="905"/>
      <c r="V713" s="905"/>
      <c r="W713" s="905"/>
      <c r="X713" s="905"/>
      <c r="Y713" s="905"/>
      <c r="Z713" s="905"/>
      <c r="AA713" s="905"/>
      <c r="AB713" s="905"/>
      <c r="AC713" s="905"/>
      <c r="AD713" s="905"/>
      <c r="AE713" s="905"/>
      <c r="AF713" s="905"/>
      <c r="AG713" s="905"/>
      <c r="AH713" s="905"/>
      <c r="AI713" s="905"/>
      <c r="AJ713" s="905"/>
      <c r="AK713" s="905"/>
      <c r="AL713" s="905"/>
      <c r="AM713" s="905"/>
      <c r="AN713" s="905"/>
      <c r="AO713" s="905"/>
      <c r="AP713" s="905"/>
      <c r="AQ713" s="905"/>
      <c r="AR713" s="905"/>
      <c r="AS713" s="905"/>
      <c r="AT713" s="905"/>
      <c r="AU713" s="905"/>
      <c r="AV713" s="905"/>
      <c r="AW713" s="905"/>
      <c r="AX713" s="905"/>
      <c r="AY713" s="905"/>
      <c r="AZ713" s="905"/>
      <c r="BA713" s="905"/>
      <c r="BB713" s="905"/>
    </row>
    <row r="714" spans="1:54" ht="11.1" customHeight="1" x14ac:dyDescent="0.25">
      <c r="A714" s="916" t="s">
        <v>1613</v>
      </c>
      <c r="B714" s="916"/>
      <c r="C714" s="916"/>
      <c r="D714" s="916"/>
      <c r="E714" s="916"/>
      <c r="F714" s="916"/>
      <c r="G714" s="916"/>
      <c r="H714" s="916"/>
      <c r="I714" s="916"/>
      <c r="J714" s="916"/>
      <c r="K714" s="916"/>
      <c r="L714" s="916"/>
      <c r="M714" s="916"/>
      <c r="N714" s="905"/>
      <c r="O714" s="905"/>
      <c r="P714" s="905"/>
      <c r="Q714" s="905"/>
      <c r="R714" s="905"/>
      <c r="S714" s="905"/>
      <c r="T714" s="905"/>
      <c r="U714" s="905"/>
      <c r="V714" s="905"/>
      <c r="W714" s="905"/>
      <c r="X714" s="905"/>
      <c r="Y714" s="905"/>
      <c r="Z714" s="905"/>
      <c r="AA714" s="905"/>
      <c r="AB714" s="905"/>
      <c r="AC714" s="905"/>
      <c r="AD714" s="905"/>
      <c r="AE714" s="905"/>
      <c r="AF714" s="905"/>
      <c r="AG714" s="905"/>
      <c r="AH714" s="905"/>
      <c r="AI714" s="905"/>
      <c r="AJ714" s="905"/>
      <c r="AK714" s="905"/>
      <c r="AL714" s="905"/>
      <c r="AM714" s="905"/>
      <c r="AN714" s="905"/>
      <c r="AO714" s="905"/>
      <c r="AP714" s="905"/>
      <c r="AQ714" s="905"/>
      <c r="AR714" s="905"/>
      <c r="AS714" s="905"/>
      <c r="AT714" s="905"/>
      <c r="AU714" s="905"/>
      <c r="AV714" s="905"/>
      <c r="AW714" s="905"/>
      <c r="AX714" s="905"/>
      <c r="AY714" s="905"/>
      <c r="AZ714" s="905"/>
      <c r="BA714" s="905"/>
      <c r="BB714" s="905"/>
    </row>
    <row r="715" spans="1:54" ht="16.5" customHeight="1" x14ac:dyDescent="0.25">
      <c r="A715" s="916"/>
      <c r="B715" s="916"/>
      <c r="C715" s="916"/>
      <c r="D715" s="916"/>
      <c r="E715" s="916"/>
      <c r="F715" s="916"/>
      <c r="G715" s="916"/>
      <c r="H715" s="916"/>
      <c r="I715" s="916"/>
      <c r="J715" s="916"/>
      <c r="K715" s="916"/>
      <c r="L715" s="916"/>
      <c r="M715" s="916"/>
      <c r="N715" s="905"/>
      <c r="O715" s="905"/>
      <c r="P715" s="905"/>
      <c r="Q715" s="905"/>
      <c r="R715" s="905"/>
      <c r="S715" s="905"/>
      <c r="T715" s="905"/>
      <c r="U715" s="905"/>
      <c r="V715" s="905"/>
      <c r="W715" s="905"/>
      <c r="X715" s="905"/>
      <c r="Y715" s="905"/>
      <c r="Z715" s="905"/>
      <c r="AA715" s="905"/>
      <c r="AB715" s="905"/>
      <c r="AC715" s="905"/>
      <c r="AD715" s="905"/>
      <c r="AE715" s="905"/>
      <c r="AF715" s="905"/>
      <c r="AG715" s="905"/>
      <c r="AH715" s="905"/>
      <c r="AI715" s="905"/>
      <c r="AJ715" s="905"/>
      <c r="AK715" s="905"/>
      <c r="AL715" s="905"/>
      <c r="AM715" s="905"/>
      <c r="AN715" s="905"/>
      <c r="AO715" s="905"/>
      <c r="AP715" s="905"/>
      <c r="AQ715" s="905"/>
      <c r="AR715" s="905"/>
      <c r="AS715" s="905"/>
      <c r="AT715" s="905"/>
      <c r="AU715" s="905"/>
      <c r="AV715" s="905"/>
      <c r="AW715" s="905"/>
      <c r="AX715" s="905"/>
      <c r="AY715" s="905"/>
      <c r="AZ715" s="905"/>
      <c r="BA715" s="905"/>
      <c r="BB715" s="905"/>
    </row>
    <row r="716" spans="1:54" ht="51.75" customHeight="1" x14ac:dyDescent="0.25">
      <c r="A716" s="916" t="s">
        <v>1630</v>
      </c>
      <c r="B716" s="916"/>
      <c r="C716" s="916"/>
      <c r="D716" s="916"/>
      <c r="E716" s="916"/>
      <c r="F716" s="916"/>
      <c r="G716" s="916"/>
      <c r="H716" s="916"/>
      <c r="I716" s="916"/>
      <c r="J716" s="916"/>
      <c r="K716" s="916"/>
      <c r="L716" s="916"/>
      <c r="M716" s="916"/>
      <c r="N716" s="905"/>
      <c r="O716" s="905"/>
      <c r="P716" s="905"/>
      <c r="Q716" s="905"/>
      <c r="R716" s="905"/>
      <c r="S716" s="905"/>
      <c r="T716" s="905"/>
      <c r="U716" s="905"/>
      <c r="V716" s="905"/>
      <c r="W716" s="905"/>
      <c r="X716" s="905"/>
      <c r="Y716" s="905"/>
      <c r="Z716" s="905"/>
      <c r="AA716" s="905"/>
      <c r="AB716" s="905"/>
      <c r="AC716" s="905"/>
      <c r="AD716" s="905"/>
      <c r="AE716" s="905"/>
      <c r="AF716" s="905"/>
      <c r="AG716" s="905"/>
      <c r="AH716" s="905"/>
      <c r="AI716" s="905"/>
      <c r="AJ716" s="905"/>
      <c r="AK716" s="905"/>
      <c r="AL716" s="905"/>
      <c r="AM716" s="905"/>
      <c r="AN716" s="905"/>
      <c r="AO716" s="905"/>
      <c r="AP716" s="905"/>
      <c r="AQ716" s="905"/>
      <c r="AR716" s="905"/>
      <c r="AS716" s="905"/>
      <c r="AT716" s="905"/>
      <c r="AU716" s="905"/>
      <c r="AV716" s="905"/>
      <c r="AW716" s="905"/>
      <c r="AX716" s="905"/>
      <c r="AY716" s="905"/>
      <c r="AZ716" s="905"/>
      <c r="BA716" s="905"/>
      <c r="BB716" s="905"/>
    </row>
    <row r="717" spans="1:54" ht="24.75" customHeight="1" x14ac:dyDescent="0.25">
      <c r="A717" s="916" t="s">
        <v>1614</v>
      </c>
      <c r="B717" s="916"/>
      <c r="C717" s="916"/>
      <c r="D717" s="916"/>
      <c r="E717" s="916"/>
      <c r="F717" s="916"/>
      <c r="G717" s="916"/>
      <c r="H717" s="916"/>
      <c r="I717" s="916"/>
      <c r="J717" s="916"/>
      <c r="K717" s="916"/>
      <c r="L717" s="916"/>
      <c r="M717" s="916"/>
      <c r="N717" s="905"/>
      <c r="O717" s="905"/>
      <c r="P717" s="905"/>
      <c r="Q717" s="905"/>
      <c r="R717" s="905"/>
      <c r="S717" s="905"/>
      <c r="T717" s="905"/>
      <c r="U717" s="905"/>
      <c r="V717" s="905"/>
      <c r="W717" s="905"/>
      <c r="X717" s="905"/>
      <c r="Y717" s="905"/>
      <c r="Z717" s="905"/>
      <c r="AA717" s="905"/>
      <c r="AB717" s="905"/>
      <c r="AC717" s="905"/>
      <c r="AD717" s="905"/>
      <c r="AE717" s="905"/>
      <c r="AF717" s="905"/>
      <c r="AG717" s="905"/>
      <c r="AH717" s="905"/>
      <c r="AI717" s="905"/>
      <c r="AJ717" s="905"/>
      <c r="AK717" s="905"/>
      <c r="AL717" s="905"/>
      <c r="AM717" s="905"/>
      <c r="AN717" s="905"/>
      <c r="AO717" s="905"/>
      <c r="AP717" s="905"/>
      <c r="AQ717" s="905"/>
      <c r="AR717" s="905"/>
      <c r="AS717" s="905"/>
      <c r="AT717" s="905"/>
      <c r="AU717" s="905"/>
      <c r="AV717" s="905"/>
      <c r="AW717" s="905"/>
      <c r="AX717" s="905"/>
      <c r="AY717" s="905"/>
      <c r="AZ717" s="905"/>
      <c r="BA717" s="905"/>
      <c r="BB717" s="905"/>
    </row>
    <row r="718" spans="1:54" ht="29.25" customHeight="1" x14ac:dyDescent="0.25">
      <c r="A718" s="916" t="s">
        <v>1615</v>
      </c>
      <c r="B718" s="916"/>
      <c r="C718" s="916"/>
      <c r="D718" s="916"/>
      <c r="E718" s="916"/>
      <c r="F718" s="916"/>
      <c r="G718" s="916"/>
      <c r="H718" s="916"/>
      <c r="I718" s="916"/>
      <c r="J718" s="916"/>
      <c r="K718" s="916"/>
      <c r="L718" s="916"/>
      <c r="M718" s="916"/>
      <c r="N718" s="905"/>
      <c r="O718" s="905"/>
      <c r="P718" s="905"/>
      <c r="Q718" s="905"/>
      <c r="R718" s="905"/>
      <c r="S718" s="905"/>
      <c r="T718" s="905"/>
      <c r="U718" s="905"/>
      <c r="V718" s="905"/>
      <c r="W718" s="905"/>
      <c r="X718" s="905"/>
      <c r="Y718" s="905"/>
      <c r="Z718" s="905"/>
      <c r="AA718" s="905"/>
      <c r="AB718" s="905"/>
      <c r="AC718" s="905"/>
      <c r="AD718" s="905"/>
      <c r="AE718" s="905"/>
      <c r="AF718" s="905"/>
      <c r="AG718" s="905"/>
      <c r="AH718" s="905"/>
      <c r="AI718" s="905"/>
      <c r="AJ718" s="905"/>
      <c r="AK718" s="905"/>
      <c r="AL718" s="905"/>
      <c r="AM718" s="905"/>
      <c r="AN718" s="905"/>
      <c r="AO718" s="905"/>
      <c r="AP718" s="905"/>
      <c r="AQ718" s="905"/>
      <c r="AR718" s="905"/>
      <c r="AS718" s="905"/>
      <c r="AT718" s="905"/>
      <c r="AU718" s="905"/>
      <c r="AV718" s="905"/>
      <c r="AW718" s="905"/>
      <c r="AX718" s="905"/>
      <c r="AY718" s="905"/>
      <c r="AZ718" s="905"/>
      <c r="BA718" s="905"/>
      <c r="BB718" s="905"/>
    </row>
    <row r="719" spans="1:54" ht="12.6" customHeight="1" x14ac:dyDescent="0.25">
      <c r="A719" s="938" t="s">
        <v>1616</v>
      </c>
      <c r="B719" s="938"/>
      <c r="C719" s="938"/>
      <c r="D719" s="938"/>
      <c r="E719" s="938"/>
      <c r="F719" s="938"/>
      <c r="G719" s="938"/>
      <c r="H719" s="938"/>
      <c r="I719" s="938"/>
      <c r="J719" s="938"/>
      <c r="K719" s="938"/>
      <c r="L719" s="938"/>
      <c r="M719" s="938"/>
      <c r="N719" s="905"/>
      <c r="O719" s="905"/>
      <c r="P719" s="905"/>
      <c r="Q719" s="905"/>
      <c r="R719" s="905"/>
      <c r="S719" s="905"/>
      <c r="T719" s="905"/>
      <c r="U719" s="905"/>
      <c r="V719" s="905"/>
      <c r="W719" s="905"/>
      <c r="X719" s="905"/>
      <c r="Y719" s="905"/>
      <c r="Z719" s="905"/>
      <c r="AA719" s="905"/>
      <c r="AB719" s="905"/>
      <c r="AC719" s="905"/>
      <c r="AD719" s="905"/>
      <c r="AE719" s="905"/>
      <c r="AF719" s="905"/>
      <c r="AG719" s="905"/>
      <c r="AH719" s="905"/>
      <c r="AI719" s="905"/>
      <c r="AJ719" s="905"/>
      <c r="AK719" s="905"/>
      <c r="AL719" s="905"/>
      <c r="AM719" s="905"/>
      <c r="AN719" s="905"/>
      <c r="AO719" s="905"/>
      <c r="AP719" s="905"/>
      <c r="AQ719" s="905"/>
      <c r="AR719" s="905"/>
      <c r="AS719" s="905"/>
      <c r="AT719" s="905"/>
      <c r="AU719" s="905"/>
      <c r="AV719" s="905"/>
      <c r="AW719" s="905"/>
      <c r="AX719" s="905"/>
      <c r="AY719" s="905"/>
      <c r="AZ719" s="905"/>
      <c r="BA719" s="905"/>
      <c r="BB719" s="905"/>
    </row>
    <row r="720" spans="1:54" ht="12.6" customHeight="1" x14ac:dyDescent="0.25">
      <c r="A720" s="936" t="s">
        <v>1617</v>
      </c>
      <c r="B720" s="936"/>
      <c r="C720" s="936"/>
      <c r="D720" s="936"/>
      <c r="E720" s="936"/>
      <c r="F720" s="936"/>
      <c r="G720" s="936"/>
      <c r="H720" s="936"/>
      <c r="I720" s="936"/>
      <c r="J720" s="936"/>
      <c r="K720" s="936"/>
      <c r="L720" s="936"/>
      <c r="M720" s="936"/>
      <c r="N720" s="905"/>
      <c r="O720" s="905"/>
      <c r="P720" s="905"/>
      <c r="Q720" s="905"/>
      <c r="R720" s="905"/>
      <c r="S720" s="905"/>
      <c r="T720" s="905"/>
      <c r="U720" s="905"/>
      <c r="V720" s="905"/>
      <c r="W720" s="905"/>
      <c r="X720" s="905"/>
      <c r="Y720" s="905"/>
      <c r="Z720" s="905"/>
      <c r="AA720" s="905"/>
      <c r="AB720" s="905"/>
      <c r="AC720" s="905"/>
      <c r="AD720" s="905"/>
      <c r="AE720" s="905"/>
      <c r="AF720" s="905"/>
      <c r="AG720" s="905"/>
      <c r="AH720" s="905"/>
      <c r="AI720" s="905"/>
      <c r="AJ720" s="905"/>
      <c r="AK720" s="905"/>
      <c r="AL720" s="905"/>
      <c r="AM720" s="905"/>
      <c r="AN720" s="905"/>
      <c r="AO720" s="905"/>
      <c r="AP720" s="905"/>
      <c r="AQ720" s="905"/>
      <c r="AR720" s="905"/>
      <c r="AS720" s="905"/>
      <c r="AT720" s="905"/>
      <c r="AU720" s="905"/>
      <c r="AV720" s="905"/>
      <c r="AW720" s="905"/>
      <c r="AX720" s="905"/>
      <c r="AY720" s="905"/>
      <c r="AZ720" s="905"/>
      <c r="BA720" s="905"/>
      <c r="BB720" s="905"/>
    </row>
    <row r="721" spans="1:54" ht="12.6" customHeight="1" x14ac:dyDescent="0.25">
      <c r="A721" s="565" t="s">
        <v>4950</v>
      </c>
    </row>
    <row r="722" spans="1:54" ht="15" customHeight="1" x14ac:dyDescent="0.25">
      <c r="A722" s="862"/>
      <c r="B722" s="863"/>
      <c r="C722" s="863"/>
      <c r="D722" s="863"/>
      <c r="E722" s="863"/>
      <c r="F722" s="863"/>
      <c r="G722" s="863"/>
      <c r="H722" s="863"/>
      <c r="I722" s="863"/>
      <c r="J722" s="863"/>
      <c r="K722" s="863"/>
      <c r="L722" s="863"/>
      <c r="M722" s="863"/>
      <c r="N722" s="863"/>
      <c r="O722" s="863"/>
      <c r="P722" s="863"/>
      <c r="Q722" s="863"/>
      <c r="R722" s="863"/>
      <c r="S722" s="863"/>
      <c r="T722" s="863"/>
      <c r="U722" s="863"/>
      <c r="V722" s="863"/>
      <c r="W722" s="863"/>
      <c r="X722" s="863"/>
      <c r="Y722" s="863"/>
      <c r="Z722" s="863"/>
      <c r="AA722" s="863"/>
      <c r="AB722" s="863"/>
      <c r="AC722" s="863"/>
      <c r="AD722" s="863"/>
      <c r="AE722" s="863"/>
      <c r="AF722" s="863"/>
      <c r="AG722" s="863"/>
      <c r="AH722" s="863"/>
      <c r="AI722" s="863"/>
      <c r="AJ722" s="863"/>
      <c r="AK722" s="863"/>
      <c r="AL722" s="863"/>
      <c r="AM722" s="863"/>
      <c r="AN722" s="863"/>
      <c r="AO722" s="863"/>
      <c r="AP722" s="863"/>
      <c r="AQ722" s="863"/>
      <c r="AR722" s="863"/>
      <c r="AS722" s="863"/>
      <c r="AT722" s="863"/>
      <c r="AU722" s="863"/>
      <c r="AV722" s="863"/>
      <c r="AW722" s="863"/>
      <c r="AX722" s="864"/>
      <c r="AY722" s="613"/>
      <c r="AZ722" s="613"/>
      <c r="BA722" s="613"/>
      <c r="BB722" s="613"/>
    </row>
    <row r="723" spans="1:54" ht="15" customHeight="1" x14ac:dyDescent="0.25">
      <c r="A723" s="865"/>
      <c r="B723" s="866"/>
      <c r="C723" s="866"/>
      <c r="D723" s="866"/>
      <c r="E723" s="866"/>
      <c r="F723" s="866"/>
      <c r="G723" s="866"/>
      <c r="H723" s="866"/>
      <c r="I723" s="866"/>
      <c r="J723" s="866"/>
      <c r="K723" s="866"/>
      <c r="L723" s="866"/>
      <c r="M723" s="866"/>
      <c r="N723" s="866"/>
      <c r="O723" s="866"/>
      <c r="P723" s="866"/>
      <c r="Q723" s="866"/>
      <c r="R723" s="866"/>
      <c r="S723" s="866"/>
      <c r="T723" s="866"/>
      <c r="U723" s="866"/>
      <c r="V723" s="866"/>
      <c r="W723" s="866"/>
      <c r="X723" s="866"/>
      <c r="Y723" s="866"/>
      <c r="Z723" s="866"/>
      <c r="AA723" s="866"/>
      <c r="AB723" s="866"/>
      <c r="AC723" s="866"/>
      <c r="AD723" s="866"/>
      <c r="AE723" s="866"/>
      <c r="AF723" s="866"/>
      <c r="AG723" s="866"/>
      <c r="AH723" s="866"/>
      <c r="AI723" s="866"/>
      <c r="AJ723" s="866"/>
      <c r="AK723" s="866"/>
      <c r="AL723" s="866"/>
      <c r="AM723" s="866"/>
      <c r="AN723" s="866"/>
      <c r="AO723" s="866"/>
      <c r="AP723" s="866"/>
      <c r="AQ723" s="866"/>
      <c r="AR723" s="866"/>
      <c r="AS723" s="866"/>
      <c r="AT723" s="866"/>
      <c r="AU723" s="866"/>
      <c r="AV723" s="866"/>
      <c r="AW723" s="866"/>
      <c r="AX723" s="867"/>
      <c r="AY723" s="613"/>
      <c r="AZ723" s="613"/>
      <c r="BA723" s="613"/>
      <c r="BB723" s="613"/>
    </row>
    <row r="724" spans="1:54" ht="12.6" customHeight="1" x14ac:dyDescent="0.25">
      <c r="A724" s="571" t="s">
        <v>5220</v>
      </c>
    </row>
    <row r="725" spans="1:54" ht="11.1" customHeight="1" x14ac:dyDescent="0.25">
      <c r="A725" s="895"/>
      <c r="B725" s="895"/>
      <c r="C725" s="895"/>
      <c r="D725" s="895"/>
      <c r="E725" s="895"/>
      <c r="F725" s="895"/>
      <c r="G725" s="895"/>
      <c r="H725" s="895"/>
      <c r="I725" s="895"/>
      <c r="J725" s="895"/>
      <c r="K725" s="895"/>
      <c r="L725" s="895"/>
      <c r="M725" s="895"/>
      <c r="N725" s="895"/>
      <c r="O725" s="895"/>
      <c r="P725" s="590"/>
      <c r="Q725" s="591"/>
      <c r="R725" s="591"/>
      <c r="S725" s="591"/>
      <c r="T725" s="591"/>
      <c r="U725" s="591"/>
      <c r="V725" s="591"/>
      <c r="W725" s="609"/>
      <c r="X725" s="895" t="s">
        <v>1618</v>
      </c>
      <c r="Y725" s="895"/>
      <c r="Z725" s="895"/>
      <c r="AA725" s="895"/>
      <c r="AB725" s="895"/>
      <c r="AC725" s="895"/>
      <c r="AD725" s="895"/>
      <c r="AE725" s="895"/>
      <c r="AF725" s="895"/>
      <c r="AG725" s="895"/>
      <c r="AH725" s="895"/>
      <c r="AI725" s="895"/>
      <c r="AJ725" s="895"/>
      <c r="AK725" s="895"/>
      <c r="AL725" s="895"/>
      <c r="AM725" s="895"/>
      <c r="AN725" s="895"/>
      <c r="AO725" s="895"/>
      <c r="AP725" s="895"/>
      <c r="AQ725" s="895"/>
      <c r="AR725" s="895"/>
      <c r="AS725" s="895"/>
      <c r="AT725" s="895"/>
      <c r="AU725" s="895"/>
      <c r="AV725" s="895"/>
      <c r="AW725" s="895"/>
      <c r="AX725" s="895"/>
      <c r="AY725" s="895"/>
      <c r="AZ725" s="895"/>
      <c r="BA725" s="895"/>
      <c r="BB725" s="895"/>
    </row>
    <row r="726" spans="1:54" ht="11.1" customHeight="1" x14ac:dyDescent="0.25">
      <c r="A726" s="843" t="s">
        <v>1260</v>
      </c>
      <c r="B726" s="843"/>
      <c r="C726" s="843"/>
      <c r="D726" s="843"/>
      <c r="E726" s="843"/>
      <c r="F726" s="843"/>
      <c r="G726" s="843"/>
      <c r="H726" s="843"/>
      <c r="I726" s="843"/>
      <c r="J726" s="843"/>
      <c r="K726" s="843"/>
      <c r="L726" s="843"/>
      <c r="M726" s="843"/>
      <c r="N726" s="843"/>
      <c r="O726" s="843"/>
      <c r="P726" s="841" t="s">
        <v>1619</v>
      </c>
      <c r="Q726" s="842"/>
      <c r="R726" s="842"/>
      <c r="S726" s="842"/>
      <c r="T726" s="842"/>
      <c r="U726" s="842"/>
      <c r="V726" s="842"/>
      <c r="W726" s="904"/>
      <c r="X726" s="843" t="s">
        <v>1620</v>
      </c>
      <c r="Y726" s="843"/>
      <c r="Z726" s="843"/>
      <c r="AA726" s="843"/>
      <c r="AB726" s="843"/>
      <c r="AC726" s="843"/>
      <c r="AD726" s="843"/>
      <c r="AE726" s="843"/>
      <c r="AF726" s="843"/>
      <c r="AG726" s="843"/>
      <c r="AH726" s="843"/>
      <c r="AI726" s="843" t="s">
        <v>1617</v>
      </c>
      <c r="AJ726" s="843"/>
      <c r="AK726" s="843"/>
      <c r="AL726" s="843"/>
      <c r="AM726" s="843"/>
      <c r="AN726" s="843"/>
      <c r="AO726" s="843"/>
      <c r="AP726" s="843"/>
      <c r="AQ726" s="843"/>
      <c r="AR726" s="843"/>
      <c r="AS726" s="843"/>
      <c r="AT726" s="843"/>
      <c r="AU726" s="843"/>
      <c r="AV726" s="843"/>
      <c r="AW726" s="843"/>
      <c r="AX726" s="843"/>
      <c r="AY726" s="843"/>
      <c r="AZ726" s="843"/>
      <c r="BA726" s="843"/>
      <c r="BB726" s="843"/>
    </row>
    <row r="727" spans="1:54" ht="10.5" customHeight="1" x14ac:dyDescent="0.25">
      <c r="A727" s="844" t="s">
        <v>1407</v>
      </c>
      <c r="B727" s="844"/>
      <c r="C727" s="844"/>
      <c r="D727" s="844"/>
      <c r="E727" s="844"/>
      <c r="F727" s="844"/>
      <c r="G727" s="844"/>
      <c r="H727" s="844"/>
      <c r="I727" s="844"/>
      <c r="J727" s="844"/>
      <c r="K727" s="844"/>
      <c r="L727" s="844"/>
      <c r="M727" s="844"/>
      <c r="N727" s="844"/>
      <c r="O727" s="844"/>
      <c r="P727" s="844" t="s">
        <v>1408</v>
      </c>
      <c r="Q727" s="844"/>
      <c r="R727" s="844"/>
      <c r="S727" s="844"/>
      <c r="T727" s="844"/>
      <c r="U727" s="844"/>
      <c r="V727" s="844"/>
      <c r="W727" s="844"/>
      <c r="X727" s="844" t="s">
        <v>1409</v>
      </c>
      <c r="Y727" s="844"/>
      <c r="Z727" s="844"/>
      <c r="AA727" s="844"/>
      <c r="AB727" s="844"/>
      <c r="AC727" s="844"/>
      <c r="AD727" s="844"/>
      <c r="AE727" s="844"/>
      <c r="AF727" s="844"/>
      <c r="AG727" s="844"/>
      <c r="AH727" s="844"/>
      <c r="AI727" s="844" t="s">
        <v>1410</v>
      </c>
      <c r="AJ727" s="844"/>
      <c r="AK727" s="844"/>
      <c r="AL727" s="844"/>
      <c r="AM727" s="844"/>
      <c r="AN727" s="844"/>
      <c r="AO727" s="844"/>
      <c r="AP727" s="844"/>
      <c r="AQ727" s="844"/>
      <c r="AR727" s="844"/>
      <c r="AS727" s="844"/>
      <c r="AT727" s="844"/>
      <c r="AU727" s="844"/>
      <c r="AV727" s="844"/>
      <c r="AW727" s="844"/>
      <c r="AX727" s="844"/>
      <c r="AY727" s="844"/>
      <c r="AZ727" s="844"/>
      <c r="BA727" s="844"/>
      <c r="BB727" s="844"/>
    </row>
    <row r="728" spans="1:54" ht="11.45" customHeight="1" x14ac:dyDescent="0.25">
      <c r="A728" s="633" t="s">
        <v>1621</v>
      </c>
      <c r="B728" s="598"/>
      <c r="C728" s="598"/>
      <c r="D728" s="598"/>
      <c r="E728" s="598"/>
      <c r="F728" s="598"/>
      <c r="G728" s="598"/>
      <c r="H728" s="598"/>
      <c r="I728" s="598"/>
      <c r="J728" s="598"/>
      <c r="K728" s="598"/>
      <c r="L728" s="598"/>
      <c r="M728" s="598"/>
      <c r="N728" s="598"/>
      <c r="O728" s="598"/>
      <c r="P728" s="598"/>
      <c r="Q728" s="598"/>
      <c r="R728" s="598"/>
      <c r="S728" s="598"/>
      <c r="T728" s="598"/>
      <c r="U728" s="598"/>
      <c r="V728" s="598"/>
      <c r="W728" s="598"/>
      <c r="X728" s="598"/>
      <c r="Y728" s="598"/>
      <c r="Z728" s="598"/>
      <c r="AA728" s="598"/>
      <c r="AB728" s="598"/>
      <c r="AC728" s="598"/>
      <c r="AD728" s="598"/>
      <c r="AE728" s="598"/>
      <c r="AF728" s="598"/>
      <c r="AG728" s="598"/>
      <c r="AH728" s="598"/>
      <c r="AI728" s="598"/>
      <c r="AJ728" s="598"/>
      <c r="AK728" s="598"/>
      <c r="AL728" s="598"/>
      <c r="AM728" s="598"/>
      <c r="AN728" s="598"/>
      <c r="AO728" s="598"/>
      <c r="AP728" s="598"/>
      <c r="AQ728" s="598"/>
      <c r="AR728" s="598"/>
      <c r="AS728" s="598"/>
      <c r="AT728" s="598"/>
      <c r="AU728" s="598"/>
      <c r="AV728" s="598"/>
      <c r="AW728" s="598"/>
      <c r="AX728" s="598"/>
      <c r="AY728" s="598"/>
      <c r="AZ728" s="598"/>
      <c r="BA728" s="598"/>
      <c r="BB728" s="596"/>
    </row>
    <row r="729" spans="1:54" ht="27.75" customHeight="1" x14ac:dyDescent="0.25">
      <c r="A729" s="916" t="s">
        <v>1622</v>
      </c>
      <c r="B729" s="916"/>
      <c r="C729" s="916"/>
      <c r="D729" s="916"/>
      <c r="E729" s="916"/>
      <c r="F729" s="916"/>
      <c r="G729" s="916"/>
      <c r="H729" s="916"/>
      <c r="I729" s="916"/>
      <c r="J729" s="916"/>
      <c r="K729" s="916"/>
      <c r="L729" s="916"/>
      <c r="M729" s="916"/>
      <c r="N729" s="916"/>
      <c r="O729" s="916"/>
      <c r="P729" s="946">
        <f>SUM(AI729-X729)</f>
        <v>0</v>
      </c>
      <c r="Q729" s="946"/>
      <c r="R729" s="946"/>
      <c r="S729" s="946"/>
      <c r="T729" s="946"/>
      <c r="U729" s="946"/>
      <c r="V729" s="946"/>
      <c r="W729" s="946"/>
      <c r="X729" s="946"/>
      <c r="Y729" s="946"/>
      <c r="Z729" s="946"/>
      <c r="AA729" s="946"/>
      <c r="AB729" s="946"/>
      <c r="AC729" s="946"/>
      <c r="AD729" s="946"/>
      <c r="AE729" s="946"/>
      <c r="AF729" s="946"/>
      <c r="AG729" s="946"/>
      <c r="AH729" s="946"/>
      <c r="AI729" s="946">
        <f>SUM(SUVAHAVUJ!N45)</f>
        <v>0</v>
      </c>
      <c r="AJ729" s="946"/>
      <c r="AK729" s="946"/>
      <c r="AL729" s="946"/>
      <c r="AM729" s="946"/>
      <c r="AN729" s="946"/>
      <c r="AO729" s="946"/>
      <c r="AP729" s="946"/>
      <c r="AQ729" s="946"/>
      <c r="AR729" s="946"/>
      <c r="AS729" s="946"/>
      <c r="AT729" s="946"/>
      <c r="AU729" s="946"/>
      <c r="AV729" s="946"/>
      <c r="AW729" s="946"/>
      <c r="AX729" s="946"/>
      <c r="AY729" s="946"/>
      <c r="AZ729" s="946"/>
      <c r="BA729" s="946"/>
      <c r="BB729" s="946"/>
    </row>
    <row r="730" spans="1:54" ht="27" customHeight="1" x14ac:dyDescent="0.25">
      <c r="A730" s="916" t="s">
        <v>1610</v>
      </c>
      <c r="B730" s="916"/>
      <c r="C730" s="916"/>
      <c r="D730" s="916"/>
      <c r="E730" s="916"/>
      <c r="F730" s="916"/>
      <c r="G730" s="916"/>
      <c r="H730" s="916"/>
      <c r="I730" s="916"/>
      <c r="J730" s="916"/>
      <c r="K730" s="916"/>
      <c r="L730" s="916"/>
      <c r="M730" s="916"/>
      <c r="N730" s="916"/>
      <c r="O730" s="916"/>
      <c r="P730" s="946">
        <f>SUM(AI730-X730)</f>
        <v>0</v>
      </c>
      <c r="Q730" s="946"/>
      <c r="R730" s="946"/>
      <c r="S730" s="946"/>
      <c r="T730" s="946"/>
      <c r="U730" s="946"/>
      <c r="V730" s="946"/>
      <c r="W730" s="946"/>
      <c r="X730" s="946"/>
      <c r="Y730" s="946"/>
      <c r="Z730" s="946"/>
      <c r="AA730" s="946"/>
      <c r="AB730" s="946"/>
      <c r="AC730" s="946"/>
      <c r="AD730" s="946"/>
      <c r="AE730" s="946"/>
      <c r="AF730" s="946"/>
      <c r="AG730" s="946"/>
      <c r="AH730" s="946"/>
      <c r="AI730" s="946">
        <f>SUM(SUVAHAVUJ!N46)</f>
        <v>0</v>
      </c>
      <c r="AJ730" s="946"/>
      <c r="AK730" s="946"/>
      <c r="AL730" s="946"/>
      <c r="AM730" s="946"/>
      <c r="AN730" s="946"/>
      <c r="AO730" s="946"/>
      <c r="AP730" s="946"/>
      <c r="AQ730" s="946"/>
      <c r="AR730" s="946"/>
      <c r="AS730" s="946"/>
      <c r="AT730" s="946"/>
      <c r="AU730" s="946"/>
      <c r="AV730" s="946"/>
      <c r="AW730" s="946"/>
      <c r="AX730" s="946"/>
      <c r="AY730" s="946"/>
      <c r="AZ730" s="946"/>
      <c r="BA730" s="946"/>
      <c r="BB730" s="946"/>
    </row>
    <row r="731" spans="1:54" ht="11.45" customHeight="1" x14ac:dyDescent="0.25">
      <c r="A731" s="597" t="s">
        <v>1623</v>
      </c>
      <c r="B731" s="598"/>
      <c r="C731" s="598"/>
      <c r="D731" s="598"/>
      <c r="E731" s="598"/>
      <c r="F731" s="598"/>
      <c r="G731" s="598"/>
      <c r="H731" s="598"/>
      <c r="I731" s="598"/>
      <c r="J731" s="598"/>
      <c r="K731" s="598"/>
      <c r="L731" s="598"/>
      <c r="M731" s="598"/>
      <c r="N731" s="598"/>
      <c r="O731" s="596"/>
      <c r="P731" s="946">
        <f>SUM(AI731-X731)</f>
        <v>0</v>
      </c>
      <c r="Q731" s="946"/>
      <c r="R731" s="946"/>
      <c r="S731" s="946"/>
      <c r="T731" s="946"/>
      <c r="U731" s="946"/>
      <c r="V731" s="946"/>
      <c r="W731" s="946"/>
      <c r="X731" s="946"/>
      <c r="Y731" s="946"/>
      <c r="Z731" s="946"/>
      <c r="AA731" s="946"/>
      <c r="AB731" s="946"/>
      <c r="AC731" s="946"/>
      <c r="AD731" s="946"/>
      <c r="AE731" s="946"/>
      <c r="AF731" s="946"/>
      <c r="AG731" s="946"/>
      <c r="AH731" s="946"/>
      <c r="AI731" s="946">
        <f>SUM(SUVAHAVUJ!N47)</f>
        <v>0</v>
      </c>
      <c r="AJ731" s="946"/>
      <c r="AK731" s="946"/>
      <c r="AL731" s="946"/>
      <c r="AM731" s="946"/>
      <c r="AN731" s="946"/>
      <c r="AO731" s="946"/>
      <c r="AP731" s="946"/>
      <c r="AQ731" s="946"/>
      <c r="AR731" s="946"/>
      <c r="AS731" s="946"/>
      <c r="AT731" s="946"/>
      <c r="AU731" s="946"/>
      <c r="AV731" s="946"/>
      <c r="AW731" s="946"/>
      <c r="AX731" s="946"/>
      <c r="AY731" s="946"/>
      <c r="AZ731" s="946"/>
      <c r="BA731" s="946"/>
      <c r="BB731" s="946"/>
    </row>
    <row r="732" spans="1:54" ht="11.45" customHeight="1" x14ac:dyDescent="0.25">
      <c r="A732" s="597" t="s">
        <v>1624</v>
      </c>
      <c r="B732" s="598"/>
      <c r="C732" s="598"/>
      <c r="D732" s="598"/>
      <c r="E732" s="598"/>
      <c r="F732" s="598"/>
      <c r="G732" s="598"/>
      <c r="H732" s="598"/>
      <c r="I732" s="598"/>
      <c r="J732" s="598"/>
      <c r="K732" s="598"/>
      <c r="L732" s="598"/>
      <c r="M732" s="598"/>
      <c r="N732" s="598"/>
      <c r="O732" s="596"/>
      <c r="P732" s="946">
        <f>SUM(AI732-X732)</f>
        <v>0</v>
      </c>
      <c r="Q732" s="946"/>
      <c r="R732" s="946"/>
      <c r="S732" s="946"/>
      <c r="T732" s="946"/>
      <c r="U732" s="946"/>
      <c r="V732" s="946"/>
      <c r="W732" s="946"/>
      <c r="X732" s="946"/>
      <c r="Y732" s="946"/>
      <c r="Z732" s="946"/>
      <c r="AA732" s="946"/>
      <c r="AB732" s="946"/>
      <c r="AC732" s="946"/>
      <c r="AD732" s="946"/>
      <c r="AE732" s="946"/>
      <c r="AF732" s="946"/>
      <c r="AG732" s="946"/>
      <c r="AH732" s="946"/>
      <c r="AI732" s="946">
        <f>SUM(SUVAHAVUJ!N48)</f>
        <v>0</v>
      </c>
      <c r="AJ732" s="946"/>
      <c r="AK732" s="946"/>
      <c r="AL732" s="946"/>
      <c r="AM732" s="946"/>
      <c r="AN732" s="946"/>
      <c r="AO732" s="946"/>
      <c r="AP732" s="946"/>
      <c r="AQ732" s="946"/>
      <c r="AR732" s="946"/>
      <c r="AS732" s="946"/>
      <c r="AT732" s="946"/>
      <c r="AU732" s="946"/>
      <c r="AV732" s="946"/>
      <c r="AW732" s="946"/>
      <c r="AX732" s="946"/>
      <c r="AY732" s="946"/>
      <c r="AZ732" s="946"/>
      <c r="BA732" s="946"/>
      <c r="BB732" s="946"/>
    </row>
    <row r="733" spans="1:54" ht="11.45" customHeight="1" x14ac:dyDescent="0.25">
      <c r="A733" s="916" t="s">
        <v>1625</v>
      </c>
      <c r="B733" s="916"/>
      <c r="C733" s="916"/>
      <c r="D733" s="916"/>
      <c r="E733" s="916"/>
      <c r="F733" s="916"/>
      <c r="G733" s="916"/>
      <c r="H733" s="916"/>
      <c r="I733" s="916"/>
      <c r="J733" s="916"/>
      <c r="K733" s="916"/>
      <c r="L733" s="916"/>
      <c r="M733" s="916"/>
      <c r="N733" s="916"/>
      <c r="O733" s="916"/>
      <c r="P733" s="946">
        <f>SUM(AI733-X733)</f>
        <v>0</v>
      </c>
      <c r="Q733" s="946"/>
      <c r="R733" s="946"/>
      <c r="S733" s="946"/>
      <c r="T733" s="946"/>
      <c r="U733" s="946"/>
      <c r="V733" s="946"/>
      <c r="W733" s="946"/>
      <c r="X733" s="946"/>
      <c r="Y733" s="946"/>
      <c r="Z733" s="946"/>
      <c r="AA733" s="946"/>
      <c r="AB733" s="946"/>
      <c r="AC733" s="946"/>
      <c r="AD733" s="946"/>
      <c r="AE733" s="946"/>
      <c r="AF733" s="946"/>
      <c r="AG733" s="946"/>
      <c r="AH733" s="946"/>
      <c r="AI733" s="946">
        <f>SUM(SUVAHAVUJ!N49)</f>
        <v>0</v>
      </c>
      <c r="AJ733" s="946"/>
      <c r="AK733" s="946"/>
      <c r="AL733" s="946"/>
      <c r="AM733" s="946"/>
      <c r="AN733" s="946"/>
      <c r="AO733" s="946"/>
      <c r="AP733" s="946"/>
      <c r="AQ733" s="946"/>
      <c r="AR733" s="946"/>
      <c r="AS733" s="946"/>
      <c r="AT733" s="946"/>
      <c r="AU733" s="946"/>
      <c r="AV733" s="946"/>
      <c r="AW733" s="946"/>
      <c r="AX733" s="946"/>
      <c r="AY733" s="946"/>
      <c r="AZ733" s="946"/>
      <c r="BA733" s="946"/>
      <c r="BB733" s="946"/>
    </row>
    <row r="734" spans="1:54" ht="17.25" customHeight="1" x14ac:dyDescent="0.25">
      <c r="A734" s="916"/>
      <c r="B734" s="916"/>
      <c r="C734" s="916"/>
      <c r="D734" s="916"/>
      <c r="E734" s="916"/>
      <c r="F734" s="916"/>
      <c r="G734" s="916"/>
      <c r="H734" s="916"/>
      <c r="I734" s="916"/>
      <c r="J734" s="916"/>
      <c r="K734" s="916"/>
      <c r="L734" s="916"/>
      <c r="M734" s="916"/>
      <c r="N734" s="916"/>
      <c r="O734" s="916"/>
      <c r="P734" s="946"/>
      <c r="Q734" s="946"/>
      <c r="R734" s="946"/>
      <c r="S734" s="946"/>
      <c r="T734" s="946"/>
      <c r="U734" s="946"/>
      <c r="V734" s="946"/>
      <c r="W734" s="946"/>
      <c r="X734" s="946"/>
      <c r="Y734" s="946"/>
      <c r="Z734" s="946"/>
      <c r="AA734" s="946"/>
      <c r="AB734" s="946"/>
      <c r="AC734" s="946"/>
      <c r="AD734" s="946"/>
      <c r="AE734" s="946"/>
      <c r="AF734" s="946"/>
      <c r="AG734" s="946"/>
      <c r="AH734" s="946"/>
      <c r="AI734" s="946"/>
      <c r="AJ734" s="946"/>
      <c r="AK734" s="946"/>
      <c r="AL734" s="946"/>
      <c r="AM734" s="946"/>
      <c r="AN734" s="946"/>
      <c r="AO734" s="946"/>
      <c r="AP734" s="946"/>
      <c r="AQ734" s="946"/>
      <c r="AR734" s="946"/>
      <c r="AS734" s="946"/>
      <c r="AT734" s="946"/>
      <c r="AU734" s="946"/>
      <c r="AV734" s="946"/>
      <c r="AW734" s="946"/>
      <c r="AX734" s="946"/>
      <c r="AY734" s="946"/>
      <c r="AZ734" s="946"/>
      <c r="BA734" s="946"/>
      <c r="BB734" s="946"/>
    </row>
    <row r="735" spans="1:54" ht="14.25" customHeight="1" x14ac:dyDescent="0.25">
      <c r="A735" s="916" t="s">
        <v>1614</v>
      </c>
      <c r="B735" s="916"/>
      <c r="C735" s="916"/>
      <c r="D735" s="916"/>
      <c r="E735" s="916"/>
      <c r="F735" s="916"/>
      <c r="G735" s="916"/>
      <c r="H735" s="916"/>
      <c r="I735" s="916"/>
      <c r="J735" s="916"/>
      <c r="K735" s="916"/>
      <c r="L735" s="916"/>
      <c r="M735" s="916"/>
      <c r="N735" s="916"/>
      <c r="O735" s="916"/>
      <c r="P735" s="946">
        <f t="shared" ref="P735:P739" si="0">SUM(AI735-X735)</f>
        <v>0</v>
      </c>
      <c r="Q735" s="946"/>
      <c r="R735" s="946"/>
      <c r="S735" s="946"/>
      <c r="T735" s="946"/>
      <c r="U735" s="946"/>
      <c r="V735" s="946"/>
      <c r="W735" s="946"/>
      <c r="X735" s="946"/>
      <c r="Y735" s="946"/>
      <c r="Z735" s="946"/>
      <c r="AA735" s="946"/>
      <c r="AB735" s="946"/>
      <c r="AC735" s="946"/>
      <c r="AD735" s="946"/>
      <c r="AE735" s="946"/>
      <c r="AF735" s="946"/>
      <c r="AG735" s="946"/>
      <c r="AH735" s="946"/>
      <c r="AI735" s="946">
        <f>SUM(SUVAHAVUJ!N51)</f>
        <v>0</v>
      </c>
      <c r="AJ735" s="946"/>
      <c r="AK735" s="946"/>
      <c r="AL735" s="946"/>
      <c r="AM735" s="946"/>
      <c r="AN735" s="946"/>
      <c r="AO735" s="946"/>
      <c r="AP735" s="946"/>
      <c r="AQ735" s="946"/>
      <c r="AR735" s="946"/>
      <c r="AS735" s="946"/>
      <c r="AT735" s="946"/>
      <c r="AU735" s="946"/>
      <c r="AV735" s="946"/>
      <c r="AW735" s="946"/>
      <c r="AX735" s="946"/>
      <c r="AY735" s="946"/>
      <c r="AZ735" s="946"/>
      <c r="BA735" s="946"/>
      <c r="BB735" s="946"/>
    </row>
    <row r="736" spans="1:54" ht="11.45" customHeight="1" x14ac:dyDescent="0.25">
      <c r="A736" s="916" t="s">
        <v>1615</v>
      </c>
      <c r="B736" s="916"/>
      <c r="C736" s="916"/>
      <c r="D736" s="916"/>
      <c r="E736" s="916"/>
      <c r="F736" s="916"/>
      <c r="G736" s="916"/>
      <c r="H736" s="916"/>
      <c r="I736" s="916"/>
      <c r="J736" s="916"/>
      <c r="K736" s="916"/>
      <c r="L736" s="916"/>
      <c r="M736" s="916"/>
      <c r="N736" s="916"/>
      <c r="O736" s="916"/>
      <c r="P736" s="946">
        <f t="shared" si="0"/>
        <v>0</v>
      </c>
      <c r="Q736" s="946"/>
      <c r="R736" s="946"/>
      <c r="S736" s="946"/>
      <c r="T736" s="946"/>
      <c r="U736" s="946"/>
      <c r="V736" s="946"/>
      <c r="W736" s="946"/>
      <c r="X736" s="946"/>
      <c r="Y736" s="946"/>
      <c r="Z736" s="946"/>
      <c r="AA736" s="946"/>
      <c r="AB736" s="946"/>
      <c r="AC736" s="946"/>
      <c r="AD736" s="946"/>
      <c r="AE736" s="946"/>
      <c r="AF736" s="946"/>
      <c r="AG736" s="946"/>
      <c r="AH736" s="946"/>
      <c r="AI736" s="946">
        <f>SUM(SUVAHAVUJ!N52)</f>
        <v>0</v>
      </c>
      <c r="AJ736" s="946"/>
      <c r="AK736" s="946"/>
      <c r="AL736" s="946"/>
      <c r="AM736" s="946"/>
      <c r="AN736" s="946"/>
      <c r="AO736" s="946"/>
      <c r="AP736" s="946"/>
      <c r="AQ736" s="946"/>
      <c r="AR736" s="946"/>
      <c r="AS736" s="946"/>
      <c r="AT736" s="946"/>
      <c r="AU736" s="946"/>
      <c r="AV736" s="946"/>
      <c r="AW736" s="946"/>
      <c r="AX736" s="946"/>
      <c r="AY736" s="946"/>
      <c r="AZ736" s="946"/>
      <c r="BA736" s="946"/>
      <c r="BB736" s="946"/>
    </row>
    <row r="737" spans="1:54" ht="11.45" customHeight="1" x14ac:dyDescent="0.25">
      <c r="A737" s="916" t="s">
        <v>1616</v>
      </c>
      <c r="B737" s="916"/>
      <c r="C737" s="916"/>
      <c r="D737" s="916"/>
      <c r="E737" s="916"/>
      <c r="F737" s="916"/>
      <c r="G737" s="916"/>
      <c r="H737" s="916"/>
      <c r="I737" s="916"/>
      <c r="J737" s="916"/>
      <c r="K737" s="916"/>
      <c r="L737" s="916"/>
      <c r="M737" s="916"/>
      <c r="N737" s="916"/>
      <c r="O737" s="916"/>
      <c r="P737" s="946">
        <f t="shared" si="0"/>
        <v>0</v>
      </c>
      <c r="Q737" s="946"/>
      <c r="R737" s="946"/>
      <c r="S737" s="946"/>
      <c r="T737" s="946"/>
      <c r="U737" s="946"/>
      <c r="V737" s="946"/>
      <c r="W737" s="946"/>
      <c r="X737" s="946"/>
      <c r="Y737" s="946"/>
      <c r="Z737" s="946"/>
      <c r="AA737" s="946"/>
      <c r="AB737" s="946"/>
      <c r="AC737" s="946"/>
      <c r="AD737" s="946"/>
      <c r="AE737" s="946"/>
      <c r="AF737" s="946"/>
      <c r="AG737" s="946"/>
      <c r="AH737" s="946"/>
      <c r="AI737" s="946">
        <f>SUM(SUVAHAVUJ!N53)</f>
        <v>0</v>
      </c>
      <c r="AJ737" s="946"/>
      <c r="AK737" s="946"/>
      <c r="AL737" s="946"/>
      <c r="AM737" s="946"/>
      <c r="AN737" s="946"/>
      <c r="AO737" s="946"/>
      <c r="AP737" s="946"/>
      <c r="AQ737" s="946"/>
      <c r="AR737" s="946"/>
      <c r="AS737" s="946"/>
      <c r="AT737" s="946"/>
      <c r="AU737" s="946"/>
      <c r="AV737" s="946"/>
      <c r="AW737" s="946"/>
      <c r="AX737" s="946"/>
      <c r="AY737" s="946"/>
      <c r="AZ737" s="946"/>
      <c r="BA737" s="946"/>
      <c r="BB737" s="946"/>
    </row>
    <row r="738" spans="1:54" ht="11.45" customHeight="1" x14ac:dyDescent="0.25">
      <c r="A738" s="916" t="s">
        <v>1626</v>
      </c>
      <c r="B738" s="916"/>
      <c r="C738" s="916"/>
      <c r="D738" s="916"/>
      <c r="E738" s="916"/>
      <c r="F738" s="916"/>
      <c r="G738" s="916"/>
      <c r="H738" s="916"/>
      <c r="I738" s="916"/>
      <c r="J738" s="916"/>
      <c r="K738" s="916"/>
      <c r="L738" s="916"/>
      <c r="M738" s="916"/>
      <c r="N738" s="916"/>
      <c r="O738" s="916"/>
      <c r="P738" s="946">
        <f t="shared" si="0"/>
        <v>0</v>
      </c>
      <c r="Q738" s="946"/>
      <c r="R738" s="946"/>
      <c r="S738" s="946"/>
      <c r="T738" s="946"/>
      <c r="U738" s="946"/>
      <c r="V738" s="946"/>
      <c r="W738" s="946"/>
      <c r="X738" s="946"/>
      <c r="Y738" s="946"/>
      <c r="Z738" s="946"/>
      <c r="AA738" s="946"/>
      <c r="AB738" s="946"/>
      <c r="AC738" s="946"/>
      <c r="AD738" s="946"/>
      <c r="AE738" s="946"/>
      <c r="AF738" s="946"/>
      <c r="AG738" s="946"/>
      <c r="AH738" s="946"/>
      <c r="AI738" s="946">
        <f>SUM(SUVAHAVUJ!N54)</f>
        <v>0</v>
      </c>
      <c r="AJ738" s="946"/>
      <c r="AK738" s="946"/>
      <c r="AL738" s="946"/>
      <c r="AM738" s="946"/>
      <c r="AN738" s="946"/>
      <c r="AO738" s="946"/>
      <c r="AP738" s="946"/>
      <c r="AQ738" s="946"/>
      <c r="AR738" s="946"/>
      <c r="AS738" s="946"/>
      <c r="AT738" s="946"/>
      <c r="AU738" s="946"/>
      <c r="AV738" s="946"/>
      <c r="AW738" s="946"/>
      <c r="AX738" s="946"/>
      <c r="AY738" s="946"/>
      <c r="AZ738" s="946"/>
      <c r="BA738" s="946"/>
      <c r="BB738" s="946"/>
    </row>
    <row r="739" spans="1:54" ht="11.45" customHeight="1" x14ac:dyDescent="0.25">
      <c r="A739" s="951" t="s">
        <v>1627</v>
      </c>
      <c r="B739" s="951"/>
      <c r="C739" s="951"/>
      <c r="D739" s="951"/>
      <c r="E739" s="951"/>
      <c r="F739" s="951"/>
      <c r="G739" s="951"/>
      <c r="H739" s="951"/>
      <c r="I739" s="951"/>
      <c r="J739" s="951"/>
      <c r="K739" s="951"/>
      <c r="L739" s="951"/>
      <c r="M739" s="951"/>
      <c r="N739" s="951"/>
      <c r="O739" s="951"/>
      <c r="P739" s="812">
        <f t="shared" si="0"/>
        <v>0</v>
      </c>
      <c r="Q739" s="812"/>
      <c r="R739" s="812"/>
      <c r="S739" s="812"/>
      <c r="T739" s="812"/>
      <c r="U739" s="812"/>
      <c r="V739" s="812"/>
      <c r="W739" s="812"/>
      <c r="X739" s="812">
        <f>SUM(X729:AH738)</f>
        <v>0</v>
      </c>
      <c r="Y739" s="812"/>
      <c r="Z739" s="812"/>
      <c r="AA739" s="812"/>
      <c r="AB739" s="812"/>
      <c r="AC739" s="812"/>
      <c r="AD739" s="812"/>
      <c r="AE739" s="812"/>
      <c r="AF739" s="812"/>
      <c r="AG739" s="812"/>
      <c r="AH739" s="812"/>
      <c r="AI739" s="812">
        <f>SUM(SUVAHAVUJ!N43)</f>
        <v>0</v>
      </c>
      <c r="AJ739" s="812"/>
      <c r="AK739" s="812"/>
      <c r="AL739" s="812"/>
      <c r="AM739" s="812"/>
      <c r="AN739" s="812"/>
      <c r="AO739" s="812"/>
      <c r="AP739" s="812"/>
      <c r="AQ739" s="812"/>
      <c r="AR739" s="812"/>
      <c r="AS739" s="812"/>
      <c r="AT739" s="812"/>
      <c r="AU739" s="812"/>
      <c r="AV739" s="812"/>
      <c r="AW739" s="812"/>
      <c r="AX739" s="812"/>
      <c r="AY739" s="812"/>
      <c r="AZ739" s="812"/>
      <c r="BA739" s="812"/>
      <c r="BB739" s="812"/>
    </row>
    <row r="740" spans="1:54" ht="11.45" customHeight="1" x14ac:dyDescent="0.25">
      <c r="A740" s="633" t="s">
        <v>1628</v>
      </c>
      <c r="B740" s="598"/>
      <c r="C740" s="598"/>
      <c r="D740" s="598"/>
      <c r="E740" s="598"/>
      <c r="F740" s="598"/>
      <c r="G740" s="598"/>
      <c r="H740" s="598"/>
      <c r="I740" s="598"/>
      <c r="J740" s="598"/>
      <c r="K740" s="598"/>
      <c r="L740" s="598"/>
      <c r="M740" s="598"/>
      <c r="N740" s="598"/>
      <c r="O740" s="598"/>
      <c r="P740" s="634"/>
      <c r="Q740" s="634"/>
      <c r="R740" s="634"/>
      <c r="S740" s="634"/>
      <c r="T740" s="634"/>
      <c r="U740" s="634"/>
      <c r="V740" s="634"/>
      <c r="W740" s="634"/>
      <c r="X740" s="634"/>
      <c r="Y740" s="634"/>
      <c r="Z740" s="634"/>
      <c r="AA740" s="634"/>
      <c r="AB740" s="634"/>
      <c r="AC740" s="634"/>
      <c r="AD740" s="634"/>
      <c r="AE740" s="634"/>
      <c r="AF740" s="634"/>
      <c r="AG740" s="634"/>
      <c r="AH740" s="634"/>
      <c r="AI740" s="634"/>
      <c r="AJ740" s="634"/>
      <c r="AK740" s="634"/>
      <c r="AL740" s="634"/>
      <c r="AM740" s="634"/>
      <c r="AN740" s="634"/>
      <c r="AO740" s="634"/>
      <c r="AP740" s="634"/>
      <c r="AQ740" s="634"/>
      <c r="AR740" s="634"/>
      <c r="AS740" s="634"/>
      <c r="AT740" s="634"/>
      <c r="AU740" s="634"/>
      <c r="AV740" s="634"/>
      <c r="AW740" s="634"/>
      <c r="AX740" s="634"/>
      <c r="AY740" s="634"/>
      <c r="AZ740" s="634"/>
      <c r="BA740" s="634"/>
      <c r="BB740" s="635"/>
    </row>
    <row r="741" spans="1:54" ht="23.25" customHeight="1" x14ac:dyDescent="0.25">
      <c r="A741" s="851" t="s">
        <v>1622</v>
      </c>
      <c r="B741" s="851"/>
      <c r="C741" s="851"/>
      <c r="D741" s="851"/>
      <c r="E741" s="851"/>
      <c r="F741" s="851"/>
      <c r="G741" s="851"/>
      <c r="H741" s="851"/>
      <c r="I741" s="851"/>
      <c r="J741" s="851"/>
      <c r="K741" s="851"/>
      <c r="L741" s="851"/>
      <c r="M741" s="851"/>
      <c r="N741" s="851"/>
      <c r="O741" s="851"/>
      <c r="P741" s="946">
        <f t="shared" ref="P741:P751" si="1">SUM(AI741-X741)</f>
        <v>716</v>
      </c>
      <c r="Q741" s="946"/>
      <c r="R741" s="946"/>
      <c r="S741" s="946"/>
      <c r="T741" s="946"/>
      <c r="U741" s="946"/>
      <c r="V741" s="946"/>
      <c r="W741" s="946"/>
      <c r="X741" s="946"/>
      <c r="Y741" s="946"/>
      <c r="Z741" s="946"/>
      <c r="AA741" s="946"/>
      <c r="AB741" s="946"/>
      <c r="AC741" s="946"/>
      <c r="AD741" s="946"/>
      <c r="AE741" s="946"/>
      <c r="AF741" s="946"/>
      <c r="AG741" s="946"/>
      <c r="AH741" s="946"/>
      <c r="AI741" s="946">
        <f>SUM(SUVAHAVUJ!N57)</f>
        <v>716</v>
      </c>
      <c r="AJ741" s="946"/>
      <c r="AK741" s="946"/>
      <c r="AL741" s="946"/>
      <c r="AM741" s="946"/>
      <c r="AN741" s="946"/>
      <c r="AO741" s="946"/>
      <c r="AP741" s="946"/>
      <c r="AQ741" s="946"/>
      <c r="AR741" s="946"/>
      <c r="AS741" s="946"/>
      <c r="AT741" s="946"/>
      <c r="AU741" s="946"/>
      <c r="AV741" s="946"/>
      <c r="AW741" s="946"/>
      <c r="AX741" s="946"/>
      <c r="AY741" s="946"/>
      <c r="AZ741" s="946"/>
      <c r="BA741" s="946"/>
      <c r="BB741" s="946"/>
    </row>
    <row r="742" spans="1:54" ht="23.25" customHeight="1" x14ac:dyDescent="0.25">
      <c r="A742" s="851" t="s">
        <v>1610</v>
      </c>
      <c r="B742" s="851"/>
      <c r="C742" s="851"/>
      <c r="D742" s="851"/>
      <c r="E742" s="851"/>
      <c r="F742" s="851"/>
      <c r="G742" s="851"/>
      <c r="H742" s="851"/>
      <c r="I742" s="851"/>
      <c r="J742" s="851"/>
      <c r="K742" s="851"/>
      <c r="L742" s="851"/>
      <c r="M742" s="851"/>
      <c r="N742" s="851"/>
      <c r="O742" s="851"/>
      <c r="P742" s="946">
        <f t="shared" si="1"/>
        <v>0</v>
      </c>
      <c r="Q742" s="946"/>
      <c r="R742" s="946"/>
      <c r="S742" s="946"/>
      <c r="T742" s="946"/>
      <c r="U742" s="946"/>
      <c r="V742" s="946"/>
      <c r="W742" s="946"/>
      <c r="X742" s="946"/>
      <c r="Y742" s="946"/>
      <c r="Z742" s="946"/>
      <c r="AA742" s="946"/>
      <c r="AB742" s="946"/>
      <c r="AC742" s="946"/>
      <c r="AD742" s="946"/>
      <c r="AE742" s="946"/>
      <c r="AF742" s="946"/>
      <c r="AG742" s="946"/>
      <c r="AH742" s="946"/>
      <c r="AI742" s="946">
        <f>SUM(SUVAHAVUJ!N58)</f>
        <v>0</v>
      </c>
      <c r="AJ742" s="946"/>
      <c r="AK742" s="946"/>
      <c r="AL742" s="946"/>
      <c r="AM742" s="946"/>
      <c r="AN742" s="946"/>
      <c r="AO742" s="946"/>
      <c r="AP742" s="946"/>
      <c r="AQ742" s="946"/>
      <c r="AR742" s="946"/>
      <c r="AS742" s="946"/>
      <c r="AT742" s="946"/>
      <c r="AU742" s="946"/>
      <c r="AV742" s="946"/>
      <c r="AW742" s="946"/>
      <c r="AX742" s="946"/>
      <c r="AY742" s="946"/>
      <c r="AZ742" s="946"/>
      <c r="BA742" s="946"/>
      <c r="BB742" s="946"/>
    </row>
    <row r="743" spans="1:54" ht="13.5" customHeight="1" x14ac:dyDescent="0.25">
      <c r="A743" s="851" t="s">
        <v>1612</v>
      </c>
      <c r="B743" s="851"/>
      <c r="C743" s="851"/>
      <c r="D743" s="851"/>
      <c r="E743" s="851"/>
      <c r="F743" s="851"/>
      <c r="G743" s="851"/>
      <c r="H743" s="851"/>
      <c r="I743" s="851"/>
      <c r="J743" s="851"/>
      <c r="K743" s="851"/>
      <c r="L743" s="851"/>
      <c r="M743" s="851"/>
      <c r="N743" s="851"/>
      <c r="O743" s="851"/>
      <c r="P743" s="946">
        <f t="shared" si="1"/>
        <v>0</v>
      </c>
      <c r="Q743" s="946"/>
      <c r="R743" s="946"/>
      <c r="S743" s="946"/>
      <c r="T743" s="946"/>
      <c r="U743" s="946"/>
      <c r="V743" s="946"/>
      <c r="W743" s="946"/>
      <c r="X743" s="946"/>
      <c r="Y743" s="946"/>
      <c r="Z743" s="946"/>
      <c r="AA743" s="946"/>
      <c r="AB743" s="946"/>
      <c r="AC743" s="946"/>
      <c r="AD743" s="946"/>
      <c r="AE743" s="946"/>
      <c r="AF743" s="946"/>
      <c r="AG743" s="946"/>
      <c r="AH743" s="946"/>
      <c r="AI743" s="946">
        <f>SUM(SUVAHAVUJ!N59)</f>
        <v>0</v>
      </c>
      <c r="AJ743" s="946"/>
      <c r="AK743" s="946"/>
      <c r="AL743" s="946"/>
      <c r="AM743" s="946"/>
      <c r="AN743" s="946"/>
      <c r="AO743" s="946"/>
      <c r="AP743" s="946"/>
      <c r="AQ743" s="946"/>
      <c r="AR743" s="946"/>
      <c r="AS743" s="946"/>
      <c r="AT743" s="946"/>
      <c r="AU743" s="946"/>
      <c r="AV743" s="946"/>
      <c r="AW743" s="946"/>
      <c r="AX743" s="946"/>
      <c r="AY743" s="946"/>
      <c r="AZ743" s="946"/>
      <c r="BA743" s="946"/>
      <c r="BB743" s="946"/>
    </row>
    <row r="744" spans="1:54" ht="11.45" customHeight="1" x14ac:dyDescent="0.25">
      <c r="A744" s="851" t="s">
        <v>1624</v>
      </c>
      <c r="B744" s="851"/>
      <c r="C744" s="851"/>
      <c r="D744" s="851"/>
      <c r="E744" s="851"/>
      <c r="F744" s="851"/>
      <c r="G744" s="851"/>
      <c r="H744" s="851"/>
      <c r="I744" s="851"/>
      <c r="J744" s="851"/>
      <c r="K744" s="851"/>
      <c r="L744" s="851"/>
      <c r="M744" s="851"/>
      <c r="N744" s="851"/>
      <c r="O744" s="851"/>
      <c r="P744" s="946">
        <f t="shared" si="1"/>
        <v>0</v>
      </c>
      <c r="Q744" s="946"/>
      <c r="R744" s="946"/>
      <c r="S744" s="946"/>
      <c r="T744" s="946"/>
      <c r="U744" s="946"/>
      <c r="V744" s="946"/>
      <c r="W744" s="946"/>
      <c r="X744" s="946"/>
      <c r="Y744" s="946"/>
      <c r="Z744" s="946"/>
      <c r="AA744" s="946"/>
      <c r="AB744" s="946"/>
      <c r="AC744" s="946"/>
      <c r="AD744" s="946"/>
      <c r="AE744" s="946"/>
      <c r="AF744" s="946"/>
      <c r="AG744" s="946"/>
      <c r="AH744" s="946"/>
      <c r="AI744" s="946">
        <f>SUM(SUVAHAVUJ!N60)</f>
        <v>0</v>
      </c>
      <c r="AJ744" s="946"/>
      <c r="AK744" s="946"/>
      <c r="AL744" s="946"/>
      <c r="AM744" s="946"/>
      <c r="AN744" s="946"/>
      <c r="AO744" s="946"/>
      <c r="AP744" s="946"/>
      <c r="AQ744" s="946"/>
      <c r="AR744" s="946"/>
      <c r="AS744" s="946"/>
      <c r="AT744" s="946"/>
      <c r="AU744" s="946"/>
      <c r="AV744" s="946"/>
      <c r="AW744" s="946"/>
      <c r="AX744" s="946"/>
      <c r="AY744" s="946"/>
      <c r="AZ744" s="946"/>
      <c r="BA744" s="946"/>
      <c r="BB744" s="946"/>
    </row>
    <row r="745" spans="1:54" s="571" customFormat="1" ht="11.45" customHeight="1" x14ac:dyDescent="0.25">
      <c r="A745" s="851" t="s">
        <v>1629</v>
      </c>
      <c r="B745" s="851"/>
      <c r="C745" s="851"/>
      <c r="D745" s="851"/>
      <c r="E745" s="851"/>
      <c r="F745" s="851"/>
      <c r="G745" s="851"/>
      <c r="H745" s="851"/>
      <c r="I745" s="851"/>
      <c r="J745" s="851"/>
      <c r="K745" s="851"/>
      <c r="L745" s="851"/>
      <c r="M745" s="851"/>
      <c r="N745" s="851"/>
      <c r="O745" s="851"/>
      <c r="P745" s="946">
        <f t="shared" si="1"/>
        <v>0</v>
      </c>
      <c r="Q745" s="946"/>
      <c r="R745" s="946"/>
      <c r="S745" s="946"/>
      <c r="T745" s="946"/>
      <c r="U745" s="946"/>
      <c r="V745" s="946"/>
      <c r="W745" s="946"/>
      <c r="X745" s="946"/>
      <c r="Y745" s="946"/>
      <c r="Z745" s="946"/>
      <c r="AA745" s="946"/>
      <c r="AB745" s="946"/>
      <c r="AC745" s="946"/>
      <c r="AD745" s="946"/>
      <c r="AE745" s="946"/>
      <c r="AF745" s="946"/>
      <c r="AG745" s="946"/>
      <c r="AH745" s="946"/>
      <c r="AI745" s="946">
        <f>SUM(SUVAHAVUJ!N61)</f>
        <v>0</v>
      </c>
      <c r="AJ745" s="946"/>
      <c r="AK745" s="946"/>
      <c r="AL745" s="946"/>
      <c r="AM745" s="946"/>
      <c r="AN745" s="946"/>
      <c r="AO745" s="946"/>
      <c r="AP745" s="946"/>
      <c r="AQ745" s="946"/>
      <c r="AR745" s="946"/>
      <c r="AS745" s="946"/>
      <c r="AT745" s="946"/>
      <c r="AU745" s="946"/>
      <c r="AV745" s="946"/>
      <c r="AW745" s="946"/>
      <c r="AX745" s="946"/>
      <c r="AY745" s="946"/>
      <c r="AZ745" s="946"/>
      <c r="BA745" s="946"/>
      <c r="BB745" s="946"/>
    </row>
    <row r="746" spans="1:54" s="571" customFormat="1" ht="11.45" customHeight="1" x14ac:dyDescent="0.25">
      <c r="A746" s="851" t="s">
        <v>1630</v>
      </c>
      <c r="B746" s="851"/>
      <c r="C746" s="851"/>
      <c r="D746" s="851"/>
      <c r="E746" s="851"/>
      <c r="F746" s="851"/>
      <c r="G746" s="851"/>
      <c r="H746" s="851"/>
      <c r="I746" s="851"/>
      <c r="J746" s="851"/>
      <c r="K746" s="851"/>
      <c r="L746" s="851"/>
      <c r="M746" s="851"/>
      <c r="N746" s="851"/>
      <c r="O746" s="851"/>
      <c r="P746" s="946">
        <f t="shared" si="1"/>
        <v>0</v>
      </c>
      <c r="Q746" s="946"/>
      <c r="R746" s="946"/>
      <c r="S746" s="946"/>
      <c r="T746" s="946"/>
      <c r="U746" s="946"/>
      <c r="V746" s="946"/>
      <c r="W746" s="946"/>
      <c r="X746" s="946"/>
      <c r="Y746" s="946"/>
      <c r="Z746" s="946"/>
      <c r="AA746" s="946"/>
      <c r="AB746" s="946"/>
      <c r="AC746" s="946"/>
      <c r="AD746" s="946"/>
      <c r="AE746" s="946"/>
      <c r="AF746" s="946"/>
      <c r="AG746" s="946"/>
      <c r="AH746" s="946"/>
      <c r="AI746" s="946">
        <f>SUM(SUVAHAVUJ!N62)</f>
        <v>0</v>
      </c>
      <c r="AJ746" s="946"/>
      <c r="AK746" s="946"/>
      <c r="AL746" s="946"/>
      <c r="AM746" s="946"/>
      <c r="AN746" s="946"/>
      <c r="AO746" s="946"/>
      <c r="AP746" s="946"/>
      <c r="AQ746" s="946"/>
      <c r="AR746" s="946"/>
      <c r="AS746" s="946"/>
      <c r="AT746" s="946"/>
      <c r="AU746" s="946"/>
      <c r="AV746" s="946"/>
      <c r="AW746" s="946"/>
      <c r="AX746" s="946"/>
      <c r="AY746" s="946"/>
      <c r="AZ746" s="946"/>
      <c r="BA746" s="946"/>
      <c r="BB746" s="946"/>
    </row>
    <row r="747" spans="1:54" s="571" customFormat="1" ht="24.75" customHeight="1" x14ac:dyDescent="0.25">
      <c r="A747" s="947" t="s">
        <v>1614</v>
      </c>
      <c r="B747" s="947"/>
      <c r="C747" s="947"/>
      <c r="D747" s="947"/>
      <c r="E747" s="947"/>
      <c r="F747" s="947"/>
      <c r="G747" s="947"/>
      <c r="H747" s="947"/>
      <c r="I747" s="947"/>
      <c r="J747" s="947"/>
      <c r="K747" s="947"/>
      <c r="L747" s="947"/>
      <c r="M747" s="947"/>
      <c r="N747" s="947"/>
      <c r="O747" s="947"/>
      <c r="P747" s="946">
        <f t="shared" si="1"/>
        <v>0</v>
      </c>
      <c r="Q747" s="946"/>
      <c r="R747" s="946"/>
      <c r="S747" s="946"/>
      <c r="T747" s="946"/>
      <c r="U747" s="946"/>
      <c r="V747" s="946"/>
      <c r="W747" s="946"/>
      <c r="X747" s="946"/>
      <c r="Y747" s="946"/>
      <c r="Z747" s="946"/>
      <c r="AA747" s="946"/>
      <c r="AB747" s="946"/>
      <c r="AC747" s="946"/>
      <c r="AD747" s="946"/>
      <c r="AE747" s="946"/>
      <c r="AF747" s="946"/>
      <c r="AG747" s="946"/>
      <c r="AH747" s="946"/>
      <c r="AI747" s="946">
        <f>SUM(SUVAHAVUJ!N63)</f>
        <v>0</v>
      </c>
      <c r="AJ747" s="946"/>
      <c r="AK747" s="946"/>
      <c r="AL747" s="946"/>
      <c r="AM747" s="946"/>
      <c r="AN747" s="946"/>
      <c r="AO747" s="946"/>
      <c r="AP747" s="946"/>
      <c r="AQ747" s="946"/>
      <c r="AR747" s="946"/>
      <c r="AS747" s="946"/>
      <c r="AT747" s="946"/>
      <c r="AU747" s="946"/>
      <c r="AV747" s="946"/>
      <c r="AW747" s="946"/>
      <c r="AX747" s="946"/>
      <c r="AY747" s="946"/>
      <c r="AZ747" s="946"/>
      <c r="BA747" s="946"/>
      <c r="BB747" s="946"/>
    </row>
    <row r="748" spans="1:54" s="571" customFormat="1" ht="11.45" customHeight="1" x14ac:dyDescent="0.25">
      <c r="A748" s="636" t="s">
        <v>1631</v>
      </c>
      <c r="B748" s="637"/>
      <c r="C748" s="637"/>
      <c r="D748" s="637"/>
      <c r="E748" s="637"/>
      <c r="F748" s="637"/>
      <c r="G748" s="637"/>
      <c r="H748" s="637"/>
      <c r="I748" s="637"/>
      <c r="J748" s="637"/>
      <c r="K748" s="637"/>
      <c r="L748" s="637"/>
      <c r="M748" s="637"/>
      <c r="N748" s="637"/>
      <c r="O748" s="638"/>
      <c r="P748" s="946">
        <f t="shared" si="1"/>
        <v>0</v>
      </c>
      <c r="Q748" s="946"/>
      <c r="R748" s="946"/>
      <c r="S748" s="946"/>
      <c r="T748" s="946"/>
      <c r="U748" s="946"/>
      <c r="V748" s="946"/>
      <c r="W748" s="946"/>
      <c r="X748" s="946"/>
      <c r="Y748" s="946"/>
      <c r="Z748" s="946"/>
      <c r="AA748" s="946"/>
      <c r="AB748" s="946"/>
      <c r="AC748" s="946"/>
      <c r="AD748" s="946"/>
      <c r="AE748" s="946"/>
      <c r="AF748" s="946"/>
      <c r="AG748" s="946"/>
      <c r="AH748" s="946"/>
      <c r="AI748" s="946">
        <f>SUM(SUVAHAVUJ!N64)</f>
        <v>0</v>
      </c>
      <c r="AJ748" s="946"/>
      <c r="AK748" s="946"/>
      <c r="AL748" s="946"/>
      <c r="AM748" s="946"/>
      <c r="AN748" s="946"/>
      <c r="AO748" s="946"/>
      <c r="AP748" s="946"/>
      <c r="AQ748" s="946"/>
      <c r="AR748" s="946"/>
      <c r="AS748" s="946"/>
      <c r="AT748" s="946"/>
      <c r="AU748" s="946"/>
      <c r="AV748" s="946"/>
      <c r="AW748" s="946"/>
      <c r="AX748" s="946"/>
      <c r="AY748" s="946"/>
      <c r="AZ748" s="946"/>
      <c r="BA748" s="946"/>
      <c r="BB748" s="946"/>
    </row>
    <row r="749" spans="1:54" s="571" customFormat="1" ht="11.45" customHeight="1" x14ac:dyDescent="0.25">
      <c r="A749" s="636" t="s">
        <v>1632</v>
      </c>
      <c r="B749" s="637"/>
      <c r="C749" s="637"/>
      <c r="D749" s="637"/>
      <c r="E749" s="637"/>
      <c r="F749" s="637"/>
      <c r="G749" s="637"/>
      <c r="H749" s="637"/>
      <c r="I749" s="637"/>
      <c r="J749" s="637"/>
      <c r="K749" s="637"/>
      <c r="L749" s="637"/>
      <c r="M749" s="637"/>
      <c r="N749" s="637"/>
      <c r="O749" s="638"/>
      <c r="P749" s="946">
        <f t="shared" si="1"/>
        <v>0</v>
      </c>
      <c r="Q749" s="946"/>
      <c r="R749" s="946"/>
      <c r="S749" s="946"/>
      <c r="T749" s="946"/>
      <c r="U749" s="946"/>
      <c r="V749" s="946"/>
      <c r="W749" s="946"/>
      <c r="X749" s="946"/>
      <c r="Y749" s="946"/>
      <c r="Z749" s="946"/>
      <c r="AA749" s="946"/>
      <c r="AB749" s="946"/>
      <c r="AC749" s="946"/>
      <c r="AD749" s="946"/>
      <c r="AE749" s="946"/>
      <c r="AF749" s="946"/>
      <c r="AG749" s="946"/>
      <c r="AH749" s="946"/>
      <c r="AI749" s="946">
        <f>SUM(SUVAHAVUJ!N65)</f>
        <v>0</v>
      </c>
      <c r="AJ749" s="946"/>
      <c r="AK749" s="946"/>
      <c r="AL749" s="946"/>
      <c r="AM749" s="946"/>
      <c r="AN749" s="946"/>
      <c r="AO749" s="946"/>
      <c r="AP749" s="946"/>
      <c r="AQ749" s="946"/>
      <c r="AR749" s="946"/>
      <c r="AS749" s="946"/>
      <c r="AT749" s="946"/>
      <c r="AU749" s="946"/>
      <c r="AV749" s="946"/>
      <c r="AW749" s="946"/>
      <c r="AX749" s="946"/>
      <c r="AY749" s="946"/>
      <c r="AZ749" s="946"/>
      <c r="BA749" s="946"/>
      <c r="BB749" s="946"/>
    </row>
    <row r="750" spans="1:54" ht="11.45" customHeight="1" x14ac:dyDescent="0.25">
      <c r="A750" s="636" t="s">
        <v>1615</v>
      </c>
      <c r="B750" s="637"/>
      <c r="C750" s="637"/>
      <c r="D750" s="637"/>
      <c r="E750" s="637"/>
      <c r="F750" s="637"/>
      <c r="G750" s="637"/>
      <c r="H750" s="637"/>
      <c r="I750" s="637"/>
      <c r="J750" s="637"/>
      <c r="K750" s="637"/>
      <c r="L750" s="637"/>
      <c r="M750" s="637"/>
      <c r="N750" s="637"/>
      <c r="O750" s="638"/>
      <c r="P750" s="946">
        <f t="shared" si="1"/>
        <v>0</v>
      </c>
      <c r="Q750" s="946"/>
      <c r="R750" s="946"/>
      <c r="S750" s="946"/>
      <c r="T750" s="946"/>
      <c r="U750" s="946"/>
      <c r="V750" s="946"/>
      <c r="W750" s="946"/>
      <c r="X750" s="946"/>
      <c r="Y750" s="946"/>
      <c r="Z750" s="946"/>
      <c r="AA750" s="946"/>
      <c r="AB750" s="946"/>
      <c r="AC750" s="946"/>
      <c r="AD750" s="946"/>
      <c r="AE750" s="946"/>
      <c r="AF750" s="946"/>
      <c r="AG750" s="946"/>
      <c r="AH750" s="946"/>
      <c r="AI750" s="946">
        <f>SUM(SUVAHAVUJ!N66)</f>
        <v>0</v>
      </c>
      <c r="AJ750" s="946"/>
      <c r="AK750" s="946"/>
      <c r="AL750" s="946"/>
      <c r="AM750" s="946"/>
      <c r="AN750" s="946"/>
      <c r="AO750" s="946"/>
      <c r="AP750" s="946"/>
      <c r="AQ750" s="946"/>
      <c r="AR750" s="946"/>
      <c r="AS750" s="946"/>
      <c r="AT750" s="946"/>
      <c r="AU750" s="946"/>
      <c r="AV750" s="946"/>
      <c r="AW750" s="946"/>
      <c r="AX750" s="946"/>
      <c r="AY750" s="946"/>
      <c r="AZ750" s="946"/>
      <c r="BA750" s="946"/>
      <c r="BB750" s="946"/>
    </row>
    <row r="751" spans="1:54" ht="11.45" customHeight="1" x14ac:dyDescent="0.25">
      <c r="A751" s="636" t="s">
        <v>1616</v>
      </c>
      <c r="B751" s="637"/>
      <c r="C751" s="637"/>
      <c r="D751" s="637"/>
      <c r="E751" s="637"/>
      <c r="F751" s="637"/>
      <c r="G751" s="637"/>
      <c r="H751" s="637"/>
      <c r="I751" s="637"/>
      <c r="J751" s="637"/>
      <c r="K751" s="637"/>
      <c r="L751" s="637"/>
      <c r="M751" s="637"/>
      <c r="N751" s="637"/>
      <c r="O751" s="638"/>
      <c r="P751" s="946">
        <f t="shared" si="1"/>
        <v>0</v>
      </c>
      <c r="Q751" s="946"/>
      <c r="R751" s="946"/>
      <c r="S751" s="946"/>
      <c r="T751" s="946"/>
      <c r="U751" s="946"/>
      <c r="V751" s="946"/>
      <c r="W751" s="946"/>
      <c r="X751" s="946"/>
      <c r="Y751" s="946"/>
      <c r="Z751" s="946"/>
      <c r="AA751" s="946"/>
      <c r="AB751" s="946"/>
      <c r="AC751" s="946"/>
      <c r="AD751" s="946"/>
      <c r="AE751" s="946"/>
      <c r="AF751" s="946"/>
      <c r="AG751" s="946"/>
      <c r="AH751" s="946"/>
      <c r="AI751" s="946">
        <f>SUM(SUVAHAVUJ!N67)</f>
        <v>0</v>
      </c>
      <c r="AJ751" s="946"/>
      <c r="AK751" s="946"/>
      <c r="AL751" s="946"/>
      <c r="AM751" s="946"/>
      <c r="AN751" s="946"/>
      <c r="AO751" s="946"/>
      <c r="AP751" s="946"/>
      <c r="AQ751" s="946"/>
      <c r="AR751" s="946"/>
      <c r="AS751" s="946"/>
      <c r="AT751" s="946"/>
      <c r="AU751" s="946"/>
      <c r="AV751" s="946"/>
      <c r="AW751" s="946"/>
      <c r="AX751" s="946"/>
      <c r="AY751" s="946"/>
      <c r="AZ751" s="946"/>
      <c r="BA751" s="946"/>
      <c r="BB751" s="946"/>
    </row>
    <row r="752" spans="1:54" ht="11.45" customHeight="1" x14ac:dyDescent="0.25">
      <c r="A752" s="633" t="s">
        <v>1633</v>
      </c>
      <c r="B752" s="598"/>
      <c r="C752" s="598"/>
      <c r="D752" s="598"/>
      <c r="E752" s="598"/>
      <c r="F752" s="598"/>
      <c r="G752" s="598"/>
      <c r="H752" s="598"/>
      <c r="I752" s="598"/>
      <c r="J752" s="598"/>
      <c r="K752" s="598"/>
      <c r="L752" s="598"/>
      <c r="M752" s="598"/>
      <c r="N752" s="598"/>
      <c r="O752" s="596"/>
      <c r="P752" s="946">
        <f>SUM(P741:W751)</f>
        <v>716</v>
      </c>
      <c r="Q752" s="946"/>
      <c r="R752" s="946"/>
      <c r="S752" s="946"/>
      <c r="T752" s="946"/>
      <c r="U752" s="946"/>
      <c r="V752" s="946"/>
      <c r="W752" s="946"/>
      <c r="X752" s="946">
        <f>SUM(X741:AH751)</f>
        <v>0</v>
      </c>
      <c r="Y752" s="946"/>
      <c r="Z752" s="946"/>
      <c r="AA752" s="946"/>
      <c r="AB752" s="946"/>
      <c r="AC752" s="946"/>
      <c r="AD752" s="946"/>
      <c r="AE752" s="946"/>
      <c r="AF752" s="946"/>
      <c r="AG752" s="946"/>
      <c r="AH752" s="946"/>
      <c r="AI752" s="812">
        <f>SUM(SUVAHAVUJ!N55)</f>
        <v>716</v>
      </c>
      <c r="AJ752" s="812"/>
      <c r="AK752" s="812"/>
      <c r="AL752" s="812"/>
      <c r="AM752" s="812"/>
      <c r="AN752" s="812"/>
      <c r="AO752" s="812"/>
      <c r="AP752" s="812"/>
      <c r="AQ752" s="812"/>
      <c r="AR752" s="812"/>
      <c r="AS752" s="812"/>
      <c r="AT752" s="812"/>
      <c r="AU752" s="812"/>
      <c r="AV752" s="812"/>
      <c r="AW752" s="812"/>
      <c r="AX752" s="812"/>
      <c r="AY752" s="812"/>
      <c r="AZ752" s="812"/>
      <c r="BA752" s="812"/>
      <c r="BB752" s="812"/>
    </row>
    <row r="753" spans="1:54" ht="12.6" customHeight="1" x14ac:dyDescent="0.25">
      <c r="A753" s="639" t="s">
        <v>4950</v>
      </c>
      <c r="BB753" s="599"/>
    </row>
    <row r="754" spans="1:54" ht="15" customHeight="1" x14ac:dyDescent="0.25">
      <c r="A754" s="862"/>
      <c r="B754" s="863"/>
      <c r="C754" s="863"/>
      <c r="D754" s="863"/>
      <c r="E754" s="863"/>
      <c r="F754" s="863"/>
      <c r="G754" s="863"/>
      <c r="H754" s="863"/>
      <c r="I754" s="863"/>
      <c r="J754" s="863"/>
      <c r="K754" s="863"/>
      <c r="L754" s="863"/>
      <c r="M754" s="863"/>
      <c r="N754" s="863"/>
      <c r="O754" s="863"/>
      <c r="P754" s="863"/>
      <c r="Q754" s="863"/>
      <c r="R754" s="863"/>
      <c r="S754" s="863"/>
      <c r="T754" s="863"/>
      <c r="U754" s="863"/>
      <c r="V754" s="863"/>
      <c r="W754" s="863"/>
      <c r="X754" s="863"/>
      <c r="Y754" s="863"/>
      <c r="Z754" s="863"/>
      <c r="AA754" s="863"/>
      <c r="AB754" s="863"/>
      <c r="AC754" s="863"/>
      <c r="AD754" s="863"/>
      <c r="AE754" s="863"/>
      <c r="AF754" s="863"/>
      <c r="AG754" s="863"/>
      <c r="AH754" s="863"/>
      <c r="AI754" s="863"/>
      <c r="AJ754" s="863"/>
      <c r="AK754" s="863"/>
      <c r="AL754" s="863"/>
      <c r="AM754" s="863"/>
      <c r="AN754" s="863"/>
      <c r="AO754" s="863"/>
      <c r="AP754" s="863"/>
      <c r="AQ754" s="863"/>
      <c r="AR754" s="863"/>
      <c r="AS754" s="863"/>
      <c r="AT754" s="863"/>
      <c r="AU754" s="863"/>
      <c r="AV754" s="863"/>
      <c r="AW754" s="863"/>
      <c r="AX754" s="864"/>
      <c r="AY754" s="613"/>
      <c r="AZ754" s="613"/>
      <c r="BA754" s="613"/>
      <c r="BB754" s="613"/>
    </row>
    <row r="755" spans="1:54" ht="15" customHeight="1" x14ac:dyDescent="0.25">
      <c r="A755" s="865"/>
      <c r="B755" s="866"/>
      <c r="C755" s="866"/>
      <c r="D755" s="866"/>
      <c r="E755" s="866"/>
      <c r="F755" s="866"/>
      <c r="G755" s="866"/>
      <c r="H755" s="866"/>
      <c r="I755" s="866"/>
      <c r="J755" s="866"/>
      <c r="K755" s="866"/>
      <c r="L755" s="866"/>
      <c r="M755" s="866"/>
      <c r="N755" s="866"/>
      <c r="O755" s="866"/>
      <c r="P755" s="866"/>
      <c r="Q755" s="866"/>
      <c r="R755" s="866"/>
      <c r="S755" s="866"/>
      <c r="T755" s="866"/>
      <c r="U755" s="866"/>
      <c r="V755" s="866"/>
      <c r="W755" s="866"/>
      <c r="X755" s="866"/>
      <c r="Y755" s="866"/>
      <c r="Z755" s="866"/>
      <c r="AA755" s="866"/>
      <c r="AB755" s="866"/>
      <c r="AC755" s="866"/>
      <c r="AD755" s="866"/>
      <c r="AE755" s="866"/>
      <c r="AF755" s="866"/>
      <c r="AG755" s="866"/>
      <c r="AH755" s="866"/>
      <c r="AI755" s="866"/>
      <c r="AJ755" s="866"/>
      <c r="AK755" s="866"/>
      <c r="AL755" s="866"/>
      <c r="AM755" s="866"/>
      <c r="AN755" s="866"/>
      <c r="AO755" s="866"/>
      <c r="AP755" s="866"/>
      <c r="AQ755" s="866"/>
      <c r="AR755" s="866"/>
      <c r="AS755" s="866"/>
      <c r="AT755" s="866"/>
      <c r="AU755" s="866"/>
      <c r="AV755" s="866"/>
      <c r="AW755" s="866"/>
      <c r="AX755" s="867"/>
      <c r="AY755" s="613"/>
      <c r="AZ755" s="613"/>
      <c r="BA755" s="613"/>
      <c r="BB755" s="613"/>
    </row>
    <row r="756" spans="1:54" ht="12.6" customHeight="1" x14ac:dyDescent="0.25">
      <c r="A756" s="571" t="s">
        <v>5221</v>
      </c>
      <c r="B756" s="571"/>
      <c r="C756" s="571"/>
      <c r="D756" s="571"/>
      <c r="E756" s="571"/>
      <c r="F756" s="571"/>
      <c r="G756" s="571"/>
      <c r="H756" s="571"/>
      <c r="I756" s="571"/>
      <c r="J756" s="571"/>
      <c r="K756" s="571"/>
      <c r="L756" s="571"/>
      <c r="M756" s="571"/>
      <c r="N756" s="571"/>
      <c r="O756" s="571"/>
      <c r="P756" s="571"/>
      <c r="Q756" s="571"/>
      <c r="R756" s="571"/>
      <c r="S756" s="571"/>
      <c r="T756" s="571"/>
      <c r="U756" s="571"/>
      <c r="V756" s="571"/>
      <c r="W756" s="571"/>
      <c r="X756" s="571"/>
      <c r="Y756" s="571"/>
      <c r="Z756" s="571"/>
      <c r="AA756" s="571"/>
      <c r="AB756" s="571"/>
      <c r="AC756" s="571"/>
      <c r="AD756" s="571"/>
      <c r="AE756" s="571"/>
      <c r="AF756" s="571"/>
      <c r="AG756" s="571"/>
      <c r="AH756" s="571"/>
      <c r="AI756" s="571"/>
      <c r="AJ756" s="571"/>
      <c r="AK756" s="571"/>
      <c r="AL756" s="571"/>
      <c r="AM756" s="571"/>
      <c r="AN756" s="571"/>
      <c r="AO756" s="571"/>
      <c r="AP756" s="571"/>
      <c r="AQ756" s="571"/>
      <c r="AR756" s="571"/>
      <c r="AS756" s="571"/>
      <c r="AT756" s="571"/>
      <c r="AU756" s="571"/>
      <c r="AV756" s="571"/>
      <c r="AW756" s="571"/>
      <c r="AX756" s="571"/>
      <c r="AY756" s="571"/>
      <c r="AZ756" s="571"/>
      <c r="BA756" s="571"/>
      <c r="BB756" s="571"/>
    </row>
    <row r="757" spans="1:54" ht="11.45" customHeight="1" x14ac:dyDescent="0.25">
      <c r="A757" s="590"/>
      <c r="B757" s="591"/>
      <c r="C757" s="591"/>
      <c r="D757" s="591"/>
      <c r="E757" s="591"/>
      <c r="F757" s="591"/>
      <c r="G757" s="591"/>
      <c r="H757" s="591"/>
      <c r="I757" s="591"/>
      <c r="J757" s="591"/>
      <c r="K757" s="591"/>
      <c r="L757" s="591"/>
      <c r="M757" s="591"/>
      <c r="N757" s="591"/>
      <c r="O757" s="591"/>
      <c r="P757" s="591"/>
      <c r="Q757" s="591"/>
      <c r="R757" s="591"/>
      <c r="S757" s="591"/>
      <c r="T757" s="591"/>
      <c r="U757" s="591"/>
      <c r="V757" s="609"/>
      <c r="W757" s="844" t="s">
        <v>1261</v>
      </c>
      <c r="X757" s="844"/>
      <c r="Y757" s="844"/>
      <c r="Z757" s="844"/>
      <c r="AA757" s="844"/>
      <c r="AB757" s="844"/>
      <c r="AC757" s="844"/>
      <c r="AD757" s="844"/>
      <c r="AE757" s="844"/>
      <c r="AF757" s="844"/>
      <c r="AG757" s="844"/>
      <c r="AH757" s="844"/>
      <c r="AI757" s="844"/>
      <c r="AJ757" s="844"/>
      <c r="AK757" s="844"/>
      <c r="AL757" s="844"/>
      <c r="AM757" s="844"/>
      <c r="AN757" s="844"/>
      <c r="AO757" s="844"/>
      <c r="AP757" s="844"/>
      <c r="AQ757" s="844"/>
      <c r="AR757" s="844"/>
      <c r="AS757" s="844"/>
      <c r="AT757" s="844"/>
      <c r="AU757" s="844"/>
      <c r="AV757" s="844"/>
      <c r="AW757" s="844"/>
      <c r="AX757" s="844"/>
      <c r="AY757" s="844"/>
      <c r="AZ757" s="844"/>
      <c r="BA757" s="844"/>
      <c r="BB757" s="844"/>
    </row>
    <row r="758" spans="1:54" s="571" customFormat="1" ht="11.45" customHeight="1" x14ac:dyDescent="0.25">
      <c r="A758" s="948" t="s">
        <v>1634</v>
      </c>
      <c r="B758" s="949"/>
      <c r="C758" s="949"/>
      <c r="D758" s="949"/>
      <c r="E758" s="949"/>
      <c r="F758" s="949"/>
      <c r="G758" s="949"/>
      <c r="H758" s="949"/>
      <c r="I758" s="949"/>
      <c r="J758" s="949"/>
      <c r="K758" s="949"/>
      <c r="L758" s="949"/>
      <c r="M758" s="949"/>
      <c r="N758" s="949"/>
      <c r="O758" s="949"/>
      <c r="P758" s="949"/>
      <c r="Q758" s="949"/>
      <c r="R758" s="949"/>
      <c r="S758" s="949"/>
      <c r="T758" s="949"/>
      <c r="U758" s="949"/>
      <c r="V758" s="950"/>
      <c r="W758" s="895" t="s">
        <v>1635</v>
      </c>
      <c r="X758" s="895"/>
      <c r="Y758" s="895"/>
      <c r="Z758" s="895"/>
      <c r="AA758" s="895"/>
      <c r="AB758" s="895"/>
      <c r="AC758" s="895"/>
      <c r="AD758" s="895"/>
      <c r="AE758" s="895"/>
      <c r="AF758" s="895"/>
      <c r="AG758" s="895"/>
      <c r="AH758" s="895"/>
      <c r="AI758" s="895"/>
      <c r="AJ758" s="895" t="s">
        <v>1496</v>
      </c>
      <c r="AK758" s="895"/>
      <c r="AL758" s="895"/>
      <c r="AM758" s="895"/>
      <c r="AN758" s="895"/>
      <c r="AO758" s="895"/>
      <c r="AP758" s="895"/>
      <c r="AQ758" s="895"/>
      <c r="AR758" s="895"/>
      <c r="AS758" s="895"/>
      <c r="AT758" s="895"/>
      <c r="AU758" s="895"/>
      <c r="AV758" s="895"/>
      <c r="AW758" s="895"/>
      <c r="AX758" s="895"/>
      <c r="AY758" s="895"/>
      <c r="AZ758" s="895"/>
      <c r="BA758" s="895"/>
      <c r="BB758" s="895"/>
    </row>
    <row r="759" spans="1:54" s="571" customFormat="1" ht="11.45" customHeight="1" x14ac:dyDescent="0.25">
      <c r="A759" s="593"/>
      <c r="B759" s="594"/>
      <c r="C759" s="594"/>
      <c r="D759" s="594"/>
      <c r="E759" s="594"/>
      <c r="F759" s="594"/>
      <c r="G759" s="594"/>
      <c r="H759" s="594"/>
      <c r="I759" s="594"/>
      <c r="J759" s="594"/>
      <c r="K759" s="594"/>
      <c r="L759" s="594"/>
      <c r="M759" s="594"/>
      <c r="N759" s="594"/>
      <c r="O759" s="594"/>
      <c r="P759" s="594"/>
      <c r="Q759" s="594"/>
      <c r="R759" s="594"/>
      <c r="S759" s="594"/>
      <c r="T759" s="594"/>
      <c r="U759" s="594"/>
      <c r="V759" s="595"/>
      <c r="W759" s="843" t="s">
        <v>1636</v>
      </c>
      <c r="X759" s="843"/>
      <c r="Y759" s="843"/>
      <c r="Z759" s="843"/>
      <c r="AA759" s="843"/>
      <c r="AB759" s="843"/>
      <c r="AC759" s="843"/>
      <c r="AD759" s="843"/>
      <c r="AE759" s="843"/>
      <c r="AF759" s="843"/>
      <c r="AG759" s="843"/>
      <c r="AH759" s="843"/>
      <c r="AI759" s="843"/>
      <c r="AJ759" s="843" t="s">
        <v>1637</v>
      </c>
      <c r="AK759" s="843"/>
      <c r="AL759" s="843"/>
      <c r="AM759" s="843"/>
      <c r="AN759" s="843"/>
      <c r="AO759" s="843"/>
      <c r="AP759" s="843"/>
      <c r="AQ759" s="843"/>
      <c r="AR759" s="843"/>
      <c r="AS759" s="843"/>
      <c r="AT759" s="843"/>
      <c r="AU759" s="843"/>
      <c r="AV759" s="843"/>
      <c r="AW759" s="843"/>
      <c r="AX759" s="843"/>
      <c r="AY759" s="843"/>
      <c r="AZ759" s="843"/>
      <c r="BA759" s="843"/>
      <c r="BB759" s="843"/>
    </row>
    <row r="760" spans="1:54" ht="12.6" customHeight="1" x14ac:dyDescent="0.25">
      <c r="A760" s="612" t="s">
        <v>1638</v>
      </c>
      <c r="B760" s="599"/>
      <c r="C760" s="599"/>
      <c r="D760" s="599"/>
      <c r="E760" s="599"/>
      <c r="F760" s="599"/>
      <c r="G760" s="599"/>
      <c r="H760" s="599"/>
      <c r="I760" s="599"/>
      <c r="J760" s="599"/>
      <c r="K760" s="599"/>
      <c r="L760" s="599"/>
      <c r="M760" s="599"/>
      <c r="N760" s="599"/>
      <c r="O760" s="599"/>
      <c r="P760" s="599"/>
      <c r="Q760" s="599"/>
      <c r="R760" s="599"/>
      <c r="S760" s="599"/>
      <c r="T760" s="599"/>
      <c r="U760" s="599"/>
      <c r="V760" s="600"/>
      <c r="W760" s="905"/>
      <c r="X760" s="905"/>
      <c r="Y760" s="905"/>
      <c r="Z760" s="905"/>
      <c r="AA760" s="905"/>
      <c r="AB760" s="905"/>
      <c r="AC760" s="905"/>
      <c r="AD760" s="905"/>
      <c r="AE760" s="905"/>
      <c r="AF760" s="905"/>
      <c r="AG760" s="905"/>
      <c r="AH760" s="905"/>
      <c r="AI760" s="905"/>
      <c r="AJ760" s="905"/>
      <c r="AK760" s="905"/>
      <c r="AL760" s="905"/>
      <c r="AM760" s="905"/>
      <c r="AN760" s="905"/>
      <c r="AO760" s="905"/>
      <c r="AP760" s="905"/>
      <c r="AQ760" s="905"/>
      <c r="AR760" s="905"/>
      <c r="AS760" s="905"/>
      <c r="AT760" s="905"/>
      <c r="AU760" s="905"/>
      <c r="AV760" s="905"/>
      <c r="AW760" s="905"/>
      <c r="AX760" s="905"/>
      <c r="AY760" s="905"/>
      <c r="AZ760" s="905"/>
      <c r="BA760" s="905"/>
      <c r="BB760" s="905"/>
    </row>
    <row r="761" spans="1:54" ht="12.6" customHeight="1" x14ac:dyDescent="0.25">
      <c r="A761" s="611" t="s">
        <v>1639</v>
      </c>
      <c r="B761" s="603"/>
      <c r="C761" s="603"/>
      <c r="D761" s="603"/>
      <c r="E761" s="603"/>
      <c r="F761" s="603"/>
      <c r="G761" s="603"/>
      <c r="H761" s="603"/>
      <c r="I761" s="603"/>
      <c r="J761" s="603"/>
      <c r="K761" s="603"/>
      <c r="L761" s="603"/>
      <c r="M761" s="603"/>
      <c r="N761" s="603"/>
      <c r="O761" s="603"/>
      <c r="P761" s="603"/>
      <c r="Q761" s="603"/>
      <c r="R761" s="603"/>
      <c r="S761" s="603"/>
      <c r="T761" s="603"/>
      <c r="U761" s="603"/>
      <c r="V761" s="604"/>
      <c r="W761" s="905"/>
      <c r="X761" s="905"/>
      <c r="Y761" s="905"/>
      <c r="Z761" s="905"/>
      <c r="AA761" s="905"/>
      <c r="AB761" s="905"/>
      <c r="AC761" s="905"/>
      <c r="AD761" s="905"/>
      <c r="AE761" s="905"/>
      <c r="AF761" s="905"/>
      <c r="AG761" s="905"/>
      <c r="AH761" s="905"/>
      <c r="AI761" s="905"/>
      <c r="AJ761" s="905"/>
      <c r="AK761" s="905"/>
      <c r="AL761" s="905"/>
      <c r="AM761" s="905"/>
      <c r="AN761" s="905"/>
      <c r="AO761" s="905"/>
      <c r="AP761" s="905"/>
      <c r="AQ761" s="905"/>
      <c r="AR761" s="905"/>
      <c r="AS761" s="905"/>
      <c r="AT761" s="905"/>
      <c r="AU761" s="905"/>
      <c r="AV761" s="905"/>
      <c r="AW761" s="905"/>
      <c r="AX761" s="905"/>
      <c r="AY761" s="905"/>
      <c r="AZ761" s="905"/>
      <c r="BA761" s="905"/>
      <c r="BB761" s="905"/>
    </row>
    <row r="762" spans="1:54" ht="24.75" customHeight="1" x14ac:dyDescent="0.25">
      <c r="A762" s="937" t="s">
        <v>1640</v>
      </c>
      <c r="B762" s="937"/>
      <c r="C762" s="937"/>
      <c r="D762" s="937"/>
      <c r="E762" s="937"/>
      <c r="F762" s="937"/>
      <c r="G762" s="937"/>
      <c r="H762" s="937"/>
      <c r="I762" s="937"/>
      <c r="J762" s="937"/>
      <c r="K762" s="937"/>
      <c r="L762" s="937"/>
      <c r="M762" s="937"/>
      <c r="N762" s="937"/>
      <c r="O762" s="937"/>
      <c r="P762" s="937"/>
      <c r="Q762" s="937"/>
      <c r="R762" s="937"/>
      <c r="S762" s="937"/>
      <c r="T762" s="937"/>
      <c r="U762" s="937"/>
      <c r="V762" s="937"/>
      <c r="W762" s="844" t="s">
        <v>18</v>
      </c>
      <c r="X762" s="844"/>
      <c r="Y762" s="844"/>
      <c r="Z762" s="844"/>
      <c r="AA762" s="844"/>
      <c r="AB762" s="844"/>
      <c r="AC762" s="844"/>
      <c r="AD762" s="844"/>
      <c r="AE762" s="844"/>
      <c r="AF762" s="844"/>
      <c r="AG762" s="844"/>
      <c r="AH762" s="844"/>
      <c r="AI762" s="844"/>
      <c r="AJ762" s="905"/>
      <c r="AK762" s="905"/>
      <c r="AL762" s="905"/>
      <c r="AM762" s="905"/>
      <c r="AN762" s="905"/>
      <c r="AO762" s="905"/>
      <c r="AP762" s="905"/>
      <c r="AQ762" s="905"/>
      <c r="AR762" s="905"/>
      <c r="AS762" s="905"/>
      <c r="AT762" s="905"/>
      <c r="AU762" s="905"/>
      <c r="AV762" s="905"/>
      <c r="AW762" s="905"/>
      <c r="AX762" s="905"/>
      <c r="AY762" s="905"/>
      <c r="AZ762" s="905"/>
      <c r="BA762" s="905"/>
      <c r="BB762" s="905"/>
    </row>
    <row r="763" spans="1:54" ht="24.75" customHeight="1" x14ac:dyDescent="0.25">
      <c r="A763" s="937" t="s">
        <v>4981</v>
      </c>
      <c r="B763" s="937"/>
      <c r="C763" s="937"/>
      <c r="D763" s="937"/>
      <c r="E763" s="937"/>
      <c r="F763" s="937"/>
      <c r="G763" s="937"/>
      <c r="H763" s="937"/>
      <c r="I763" s="937"/>
      <c r="J763" s="937"/>
      <c r="K763" s="937"/>
      <c r="L763" s="937"/>
      <c r="M763" s="937"/>
      <c r="N763" s="937"/>
      <c r="O763" s="937"/>
      <c r="P763" s="937"/>
      <c r="Q763" s="937"/>
      <c r="R763" s="937"/>
      <c r="S763" s="937"/>
      <c r="T763" s="937"/>
      <c r="U763" s="937"/>
      <c r="V763" s="937"/>
      <c r="W763" s="844" t="s">
        <v>18</v>
      </c>
      <c r="X763" s="844"/>
      <c r="Y763" s="844"/>
      <c r="Z763" s="844"/>
      <c r="AA763" s="844"/>
      <c r="AB763" s="844"/>
      <c r="AC763" s="844"/>
      <c r="AD763" s="844"/>
      <c r="AE763" s="844"/>
      <c r="AF763" s="844"/>
      <c r="AG763" s="844"/>
      <c r="AH763" s="844"/>
      <c r="AI763" s="844"/>
      <c r="AJ763" s="905"/>
      <c r="AK763" s="905"/>
      <c r="AL763" s="905"/>
      <c r="AM763" s="905"/>
      <c r="AN763" s="905"/>
      <c r="AO763" s="905"/>
      <c r="AP763" s="905"/>
      <c r="AQ763" s="905"/>
      <c r="AR763" s="905"/>
      <c r="AS763" s="905"/>
      <c r="AT763" s="905"/>
      <c r="AU763" s="905"/>
      <c r="AV763" s="905"/>
      <c r="AW763" s="905"/>
      <c r="AX763" s="905"/>
      <c r="AY763" s="905"/>
      <c r="AZ763" s="905"/>
      <c r="BA763" s="905"/>
      <c r="BB763" s="905"/>
    </row>
    <row r="764" spans="1:54" ht="12.6" customHeight="1" x14ac:dyDescent="0.25">
      <c r="A764" s="565" t="s">
        <v>4972</v>
      </c>
    </row>
    <row r="765" spans="1:54" ht="15" customHeight="1" x14ac:dyDescent="0.25">
      <c r="A765" s="862"/>
      <c r="B765" s="863"/>
      <c r="C765" s="863"/>
      <c r="D765" s="863"/>
      <c r="E765" s="863"/>
      <c r="F765" s="863"/>
      <c r="G765" s="863"/>
      <c r="H765" s="863"/>
      <c r="I765" s="863"/>
      <c r="J765" s="863"/>
      <c r="K765" s="863"/>
      <c r="L765" s="863"/>
      <c r="M765" s="863"/>
      <c r="N765" s="863"/>
      <c r="O765" s="863"/>
      <c r="P765" s="863"/>
      <c r="Q765" s="863"/>
      <c r="R765" s="863"/>
      <c r="S765" s="863"/>
      <c r="T765" s="863"/>
      <c r="U765" s="863"/>
      <c r="V765" s="863"/>
      <c r="W765" s="863"/>
      <c r="X765" s="863"/>
      <c r="Y765" s="863"/>
      <c r="Z765" s="863"/>
      <c r="AA765" s="863"/>
      <c r="AB765" s="863"/>
      <c r="AC765" s="863"/>
      <c r="AD765" s="863"/>
      <c r="AE765" s="863"/>
      <c r="AF765" s="863"/>
      <c r="AG765" s="863"/>
      <c r="AH765" s="863"/>
      <c r="AI765" s="863"/>
      <c r="AJ765" s="863"/>
      <c r="AK765" s="863"/>
      <c r="AL765" s="863"/>
      <c r="AM765" s="863"/>
      <c r="AN765" s="863"/>
      <c r="AO765" s="863"/>
      <c r="AP765" s="863"/>
      <c r="AQ765" s="863"/>
      <c r="AR765" s="863"/>
      <c r="AS765" s="863"/>
      <c r="AT765" s="863"/>
      <c r="AU765" s="863"/>
      <c r="AV765" s="863"/>
      <c r="AW765" s="863"/>
      <c r="AX765" s="864"/>
      <c r="AY765" s="613"/>
      <c r="AZ765" s="613"/>
      <c r="BA765" s="613"/>
      <c r="BB765" s="613"/>
    </row>
    <row r="766" spans="1:54" ht="15" customHeight="1" x14ac:dyDescent="0.25">
      <c r="A766" s="865"/>
      <c r="B766" s="866"/>
      <c r="C766" s="866"/>
      <c r="D766" s="866"/>
      <c r="E766" s="866"/>
      <c r="F766" s="866"/>
      <c r="G766" s="866"/>
      <c r="H766" s="866"/>
      <c r="I766" s="866"/>
      <c r="J766" s="866"/>
      <c r="K766" s="866"/>
      <c r="L766" s="866"/>
      <c r="M766" s="866"/>
      <c r="N766" s="866"/>
      <c r="O766" s="866"/>
      <c r="P766" s="866"/>
      <c r="Q766" s="866"/>
      <c r="R766" s="866"/>
      <c r="S766" s="866"/>
      <c r="T766" s="866"/>
      <c r="U766" s="866"/>
      <c r="V766" s="866"/>
      <c r="W766" s="866"/>
      <c r="X766" s="866"/>
      <c r="Y766" s="866"/>
      <c r="Z766" s="866"/>
      <c r="AA766" s="866"/>
      <c r="AB766" s="866"/>
      <c r="AC766" s="866"/>
      <c r="AD766" s="866"/>
      <c r="AE766" s="866"/>
      <c r="AF766" s="866"/>
      <c r="AG766" s="866"/>
      <c r="AH766" s="866"/>
      <c r="AI766" s="866"/>
      <c r="AJ766" s="866"/>
      <c r="AK766" s="866"/>
      <c r="AL766" s="866"/>
      <c r="AM766" s="866"/>
      <c r="AN766" s="866"/>
      <c r="AO766" s="866"/>
      <c r="AP766" s="866"/>
      <c r="AQ766" s="866"/>
      <c r="AR766" s="866"/>
      <c r="AS766" s="866"/>
      <c r="AT766" s="866"/>
      <c r="AU766" s="866"/>
      <c r="AV766" s="866"/>
      <c r="AW766" s="866"/>
      <c r="AX766" s="867"/>
      <c r="AY766" s="613"/>
      <c r="AZ766" s="613"/>
      <c r="BA766" s="613"/>
      <c r="BB766" s="613"/>
    </row>
    <row r="767" spans="1:54" ht="12.6" customHeight="1" x14ac:dyDescent="0.25">
      <c r="A767" s="571" t="s">
        <v>5222</v>
      </c>
      <c r="B767" s="571"/>
      <c r="C767" s="571"/>
      <c r="D767" s="571"/>
      <c r="E767" s="571"/>
      <c r="F767" s="571"/>
      <c r="G767" s="571"/>
      <c r="H767" s="571"/>
      <c r="I767" s="571"/>
      <c r="J767" s="571"/>
      <c r="K767" s="571"/>
      <c r="L767" s="571"/>
      <c r="M767" s="571"/>
      <c r="N767" s="571"/>
      <c r="O767" s="571"/>
      <c r="P767" s="571"/>
      <c r="Q767" s="571"/>
      <c r="R767" s="571"/>
      <c r="S767" s="571"/>
      <c r="T767" s="571"/>
      <c r="U767" s="571"/>
      <c r="V767" s="571"/>
      <c r="W767" s="571"/>
      <c r="X767" s="571"/>
      <c r="Y767" s="571"/>
      <c r="Z767" s="571"/>
      <c r="AA767" s="571"/>
      <c r="AB767" s="571"/>
      <c r="AC767" s="571"/>
      <c r="AD767" s="571"/>
      <c r="AE767" s="571"/>
      <c r="AF767" s="571"/>
      <c r="AG767" s="571"/>
      <c r="AH767" s="571"/>
      <c r="AI767" s="571"/>
      <c r="AJ767" s="571"/>
      <c r="AK767" s="571"/>
      <c r="AL767" s="571"/>
      <c r="AM767" s="571"/>
      <c r="AN767" s="571"/>
      <c r="AO767" s="571"/>
      <c r="AP767" s="571"/>
      <c r="AQ767" s="571"/>
      <c r="AR767" s="571"/>
      <c r="AS767" s="571"/>
      <c r="AT767" s="571"/>
      <c r="AU767" s="571"/>
      <c r="AV767" s="571"/>
      <c r="AW767" s="571"/>
      <c r="AX767" s="571"/>
      <c r="AY767" s="571"/>
      <c r="AZ767" s="571"/>
      <c r="BA767" s="571"/>
      <c r="BB767" s="571"/>
    </row>
    <row r="768" spans="1:54" ht="12.6" customHeight="1" x14ac:dyDescent="0.25">
      <c r="A768" s="565" t="s">
        <v>1388</v>
      </c>
      <c r="C768" s="571"/>
      <c r="D768" s="571"/>
      <c r="E768" s="571"/>
      <c r="F768" s="571"/>
      <c r="G768" s="571"/>
      <c r="H768" s="571"/>
      <c r="I768" s="571"/>
      <c r="J768" s="571"/>
      <c r="K768" s="571"/>
      <c r="L768" s="571"/>
      <c r="M768" s="571"/>
      <c r="N768" s="571"/>
      <c r="O768" s="571"/>
      <c r="P768" s="571"/>
      <c r="Q768" s="571"/>
      <c r="R768" s="571"/>
      <c r="S768" s="571"/>
      <c r="T768" s="571"/>
      <c r="U768" s="571"/>
      <c r="V768" s="571"/>
      <c r="W768" s="571"/>
      <c r="X768" s="571"/>
      <c r="Y768" s="571"/>
      <c r="Z768" s="571"/>
      <c r="AA768" s="571"/>
      <c r="AB768" s="571"/>
      <c r="AC768" s="571"/>
      <c r="AD768" s="571"/>
      <c r="AE768" s="571"/>
      <c r="AF768" s="571"/>
      <c r="AG768" s="571"/>
      <c r="AH768" s="571"/>
      <c r="AI768" s="571"/>
      <c r="AJ768" s="571"/>
      <c r="AK768" s="571"/>
      <c r="AL768" s="571"/>
      <c r="AM768" s="571"/>
      <c r="AN768" s="571"/>
      <c r="AO768" s="571"/>
      <c r="AP768" s="571"/>
      <c r="AQ768" s="571"/>
      <c r="AR768" s="571"/>
      <c r="AS768" s="571"/>
      <c r="AT768" s="571"/>
      <c r="AU768" s="571"/>
      <c r="AV768" s="571"/>
      <c r="AW768" s="571"/>
      <c r="AX768" s="571"/>
      <c r="AY768" s="571"/>
      <c r="AZ768" s="571"/>
      <c r="BA768" s="571"/>
      <c r="BB768" s="571"/>
    </row>
    <row r="769" spans="1:54" ht="11.45" customHeight="1" x14ac:dyDescent="0.25">
      <c r="A769" s="590"/>
      <c r="B769" s="591"/>
      <c r="C769" s="591"/>
      <c r="D769" s="591"/>
      <c r="E769" s="591"/>
      <c r="F769" s="591"/>
      <c r="G769" s="591"/>
      <c r="H769" s="591"/>
      <c r="I769" s="591"/>
      <c r="J769" s="591"/>
      <c r="K769" s="591"/>
      <c r="L769" s="591"/>
      <c r="M769" s="591"/>
      <c r="N769" s="591"/>
      <c r="O769" s="591"/>
      <c r="P769" s="591"/>
      <c r="Q769" s="591"/>
      <c r="R769" s="591"/>
      <c r="S769" s="609"/>
      <c r="T769" s="590"/>
      <c r="U769" s="591"/>
      <c r="V769" s="591"/>
      <c r="W769" s="591"/>
      <c r="X769" s="591"/>
      <c r="Y769" s="591"/>
      <c r="Z769" s="591"/>
      <c r="AA769" s="591"/>
      <c r="AB769" s="591"/>
      <c r="AC769" s="591"/>
      <c r="AD769" s="591"/>
      <c r="AE769" s="591"/>
      <c r="AF769" s="609"/>
      <c r="AG769" s="895" t="s">
        <v>1641</v>
      </c>
      <c r="AH769" s="895"/>
      <c r="AI769" s="895"/>
      <c r="AJ769" s="895"/>
      <c r="AK769" s="895"/>
      <c r="AL769" s="895"/>
      <c r="AM769" s="895"/>
      <c r="AN769" s="895"/>
      <c r="AO769" s="895"/>
      <c r="AP769" s="895"/>
      <c r="AQ769" s="895"/>
      <c r="AR769" s="895"/>
      <c r="AS769" s="895"/>
      <c r="AT769" s="895"/>
      <c r="AU769" s="895"/>
      <c r="AV769" s="895"/>
      <c r="AW769" s="895"/>
      <c r="AX769" s="895"/>
      <c r="AY769" s="895"/>
      <c r="AZ769" s="895"/>
      <c r="BA769" s="895"/>
      <c r="BB769" s="895"/>
    </row>
    <row r="770" spans="1:54" ht="11.45" customHeight="1" x14ac:dyDescent="0.25">
      <c r="A770" s="839" t="s">
        <v>1260</v>
      </c>
      <c r="B770" s="840"/>
      <c r="C770" s="840"/>
      <c r="D770" s="840"/>
      <c r="E770" s="840"/>
      <c r="F770" s="840"/>
      <c r="G770" s="840"/>
      <c r="H770" s="840"/>
      <c r="I770" s="840"/>
      <c r="J770" s="840"/>
      <c r="K770" s="840"/>
      <c r="L770" s="840"/>
      <c r="M770" s="840"/>
      <c r="N770" s="840"/>
      <c r="O770" s="840"/>
      <c r="P770" s="840"/>
      <c r="Q770" s="840"/>
      <c r="R770" s="840"/>
      <c r="S770" s="846"/>
      <c r="T770" s="839" t="s">
        <v>1261</v>
      </c>
      <c r="U770" s="840"/>
      <c r="V770" s="840"/>
      <c r="W770" s="840"/>
      <c r="X770" s="840"/>
      <c r="Y770" s="840"/>
      <c r="Z770" s="840"/>
      <c r="AA770" s="840"/>
      <c r="AB770" s="840"/>
      <c r="AC770" s="840"/>
      <c r="AD770" s="840"/>
      <c r="AE770" s="840"/>
      <c r="AF770" s="846"/>
      <c r="AG770" s="845" t="s">
        <v>1642</v>
      </c>
      <c r="AH770" s="845"/>
      <c r="AI770" s="845"/>
      <c r="AJ770" s="845"/>
      <c r="AK770" s="845"/>
      <c r="AL770" s="845"/>
      <c r="AM770" s="845"/>
      <c r="AN770" s="845"/>
      <c r="AO770" s="845"/>
      <c r="AP770" s="845"/>
      <c r="AQ770" s="845"/>
      <c r="AR770" s="845"/>
      <c r="AS770" s="845"/>
      <c r="AT770" s="845"/>
      <c r="AU770" s="845"/>
      <c r="AV770" s="845"/>
      <c r="AW770" s="845"/>
      <c r="AX770" s="845"/>
      <c r="AY770" s="845"/>
      <c r="AZ770" s="845"/>
      <c r="BA770" s="845"/>
      <c r="BB770" s="845"/>
    </row>
    <row r="771" spans="1:54" ht="11.45" customHeight="1" x14ac:dyDescent="0.25">
      <c r="A771" s="593"/>
      <c r="B771" s="594"/>
      <c r="C771" s="594"/>
      <c r="D771" s="594"/>
      <c r="E771" s="594"/>
      <c r="F771" s="594"/>
      <c r="G771" s="594"/>
      <c r="H771" s="594"/>
      <c r="I771" s="594"/>
      <c r="J771" s="594"/>
      <c r="K771" s="594"/>
      <c r="L771" s="594"/>
      <c r="M771" s="594"/>
      <c r="N771" s="594"/>
      <c r="O771" s="594"/>
      <c r="P771" s="594"/>
      <c r="Q771" s="594"/>
      <c r="R771" s="594"/>
      <c r="S771" s="595"/>
      <c r="T771" s="593"/>
      <c r="U771" s="594"/>
      <c r="V771" s="594"/>
      <c r="W771" s="594"/>
      <c r="X771" s="594"/>
      <c r="Y771" s="594"/>
      <c r="Z771" s="594"/>
      <c r="AA771" s="594"/>
      <c r="AB771" s="594"/>
      <c r="AC771" s="594"/>
      <c r="AD771" s="594"/>
      <c r="AE771" s="594"/>
      <c r="AF771" s="595"/>
      <c r="AG771" s="843" t="s">
        <v>1430</v>
      </c>
      <c r="AH771" s="843"/>
      <c r="AI771" s="843"/>
      <c r="AJ771" s="843"/>
      <c r="AK771" s="843"/>
      <c r="AL771" s="843"/>
      <c r="AM771" s="843"/>
      <c r="AN771" s="843"/>
      <c r="AO771" s="843"/>
      <c r="AP771" s="843"/>
      <c r="AQ771" s="843"/>
      <c r="AR771" s="843"/>
      <c r="AS771" s="843"/>
      <c r="AT771" s="843"/>
      <c r="AU771" s="843"/>
      <c r="AV771" s="843"/>
      <c r="AW771" s="843"/>
      <c r="AX771" s="843"/>
      <c r="AY771" s="843"/>
      <c r="AZ771" s="843"/>
      <c r="BA771" s="843"/>
      <c r="BB771" s="843"/>
    </row>
    <row r="772" spans="1:54" ht="12.6" customHeight="1" x14ac:dyDescent="0.25">
      <c r="A772" s="951" t="s">
        <v>1643</v>
      </c>
      <c r="B772" s="951"/>
      <c r="C772" s="951"/>
      <c r="D772" s="951"/>
      <c r="E772" s="951"/>
      <c r="F772" s="951"/>
      <c r="G772" s="951"/>
      <c r="H772" s="951"/>
      <c r="I772" s="951"/>
      <c r="J772" s="951"/>
      <c r="K772" s="951"/>
      <c r="L772" s="951"/>
      <c r="M772" s="951"/>
      <c r="N772" s="951"/>
      <c r="O772" s="951"/>
      <c r="P772" s="951"/>
      <c r="Q772" s="951"/>
      <c r="R772" s="951"/>
      <c r="S772" s="951"/>
      <c r="T772" s="951"/>
      <c r="U772" s="951"/>
      <c r="V772" s="951"/>
      <c r="W772" s="951"/>
      <c r="X772" s="951"/>
      <c r="Y772" s="951"/>
      <c r="Z772" s="951"/>
      <c r="AA772" s="951"/>
      <c r="AB772" s="951"/>
      <c r="AC772" s="951"/>
      <c r="AD772" s="951"/>
      <c r="AE772" s="951"/>
      <c r="AF772" s="951"/>
      <c r="AG772" s="951"/>
      <c r="AH772" s="951"/>
      <c r="AI772" s="951"/>
      <c r="AJ772" s="951"/>
      <c r="AK772" s="951"/>
      <c r="AL772" s="951"/>
      <c r="AM772" s="951"/>
      <c r="AN772" s="951"/>
      <c r="AO772" s="951"/>
      <c r="AP772" s="951"/>
      <c r="AQ772" s="951"/>
      <c r="AR772" s="951"/>
      <c r="AS772" s="951"/>
      <c r="AT772" s="951"/>
      <c r="AU772" s="951"/>
      <c r="AV772" s="951"/>
      <c r="AW772" s="951"/>
      <c r="AX772" s="951"/>
      <c r="AY772" s="951"/>
      <c r="AZ772" s="951"/>
      <c r="BA772" s="951"/>
      <c r="BB772" s="951"/>
    </row>
    <row r="773" spans="1:54" ht="12.6" customHeight="1" x14ac:dyDescent="0.25">
      <c r="A773" s="929" t="s">
        <v>1644</v>
      </c>
      <c r="B773" s="929"/>
      <c r="C773" s="929"/>
      <c r="D773" s="929"/>
      <c r="E773" s="929"/>
      <c r="F773" s="929"/>
      <c r="G773" s="929"/>
      <c r="H773" s="929"/>
      <c r="I773" s="929"/>
      <c r="J773" s="929"/>
      <c r="K773" s="929"/>
      <c r="L773" s="929"/>
      <c r="M773" s="929"/>
      <c r="N773" s="929"/>
      <c r="O773" s="929"/>
      <c r="P773" s="929"/>
      <c r="Q773" s="929"/>
      <c r="R773" s="929"/>
      <c r="S773" s="929"/>
      <c r="T773" s="952">
        <f>SUVAHAVUJ!$N$74</f>
        <v>4949</v>
      </c>
      <c r="U773" s="952"/>
      <c r="V773" s="952"/>
      <c r="W773" s="952"/>
      <c r="X773" s="952"/>
      <c r="Y773" s="952"/>
      <c r="Z773" s="952"/>
      <c r="AA773" s="952"/>
      <c r="AB773" s="952"/>
      <c r="AC773" s="952"/>
      <c r="AD773" s="952"/>
      <c r="AE773" s="952"/>
      <c r="AF773" s="952"/>
      <c r="AG773" s="952">
        <f>SUVAHAVUJ!$X$74</f>
        <v>8695</v>
      </c>
      <c r="AH773" s="952"/>
      <c r="AI773" s="952"/>
      <c r="AJ773" s="952"/>
      <c r="AK773" s="952"/>
      <c r="AL773" s="952"/>
      <c r="AM773" s="952"/>
      <c r="AN773" s="952"/>
      <c r="AO773" s="952"/>
      <c r="AP773" s="952"/>
      <c r="AQ773" s="952"/>
      <c r="AR773" s="952"/>
      <c r="AS773" s="952"/>
      <c r="AT773" s="952"/>
      <c r="AU773" s="952"/>
      <c r="AV773" s="952"/>
      <c r="AW773" s="952"/>
      <c r="AX773" s="952"/>
      <c r="AY773" s="952"/>
      <c r="AZ773" s="952"/>
      <c r="BA773" s="952"/>
      <c r="BB773" s="952"/>
    </row>
    <row r="774" spans="1:54" ht="12.75" customHeight="1" x14ac:dyDescent="0.25">
      <c r="A774" s="938" t="s">
        <v>1645</v>
      </c>
      <c r="B774" s="938"/>
      <c r="C774" s="938"/>
      <c r="D774" s="938"/>
      <c r="E774" s="938"/>
      <c r="F774" s="938"/>
      <c r="G774" s="938"/>
      <c r="H774" s="938"/>
      <c r="I774" s="938"/>
      <c r="J774" s="938"/>
      <c r="K774" s="938"/>
      <c r="L774" s="938"/>
      <c r="M774" s="938"/>
      <c r="N774" s="938"/>
      <c r="O774" s="938"/>
      <c r="P774" s="938"/>
      <c r="Q774" s="938"/>
      <c r="R774" s="938"/>
      <c r="S774" s="938"/>
      <c r="T774" s="952">
        <f>SUVAHAVUJ!$N$75-T776</f>
        <v>9601</v>
      </c>
      <c r="U774" s="952"/>
      <c r="V774" s="952"/>
      <c r="W774" s="952"/>
      <c r="X774" s="952"/>
      <c r="Y774" s="952"/>
      <c r="Z774" s="952"/>
      <c r="AA774" s="952"/>
      <c r="AB774" s="952"/>
      <c r="AC774" s="952"/>
      <c r="AD774" s="952"/>
      <c r="AE774" s="952"/>
      <c r="AF774" s="952"/>
      <c r="AG774" s="952">
        <f>SUVAHAVUJ!$X$75-AG776</f>
        <v>7906</v>
      </c>
      <c r="AH774" s="952"/>
      <c r="AI774" s="952"/>
      <c r="AJ774" s="952"/>
      <c r="AK774" s="952"/>
      <c r="AL774" s="952"/>
      <c r="AM774" s="952"/>
      <c r="AN774" s="952"/>
      <c r="AO774" s="952"/>
      <c r="AP774" s="952"/>
      <c r="AQ774" s="952"/>
      <c r="AR774" s="952"/>
      <c r="AS774" s="952"/>
      <c r="AT774" s="952"/>
      <c r="AU774" s="952"/>
      <c r="AV774" s="952"/>
      <c r="AW774" s="952"/>
      <c r="AX774" s="952"/>
      <c r="AY774" s="952"/>
      <c r="AZ774" s="952"/>
      <c r="BA774" s="952"/>
      <c r="BB774" s="952"/>
    </row>
    <row r="775" spans="1:54" ht="12.75" customHeight="1" x14ac:dyDescent="0.25">
      <c r="A775" s="1056" t="s">
        <v>5202</v>
      </c>
      <c r="B775" s="1057"/>
      <c r="C775" s="1057"/>
      <c r="D775" s="1057"/>
      <c r="E775" s="1057"/>
      <c r="F775" s="1057"/>
      <c r="G775" s="1057"/>
      <c r="H775" s="1057"/>
      <c r="I775" s="1057"/>
      <c r="J775" s="1057"/>
      <c r="K775" s="1057"/>
      <c r="L775" s="1057"/>
      <c r="M775" s="1057"/>
      <c r="N775" s="1057"/>
      <c r="O775" s="1057"/>
      <c r="P775" s="1057"/>
      <c r="Q775" s="1057"/>
      <c r="R775" s="1057"/>
      <c r="S775" s="1057"/>
      <c r="T775" s="1058"/>
      <c r="U775" s="1058"/>
      <c r="V775" s="1058"/>
      <c r="W775" s="1058"/>
      <c r="X775" s="1058"/>
      <c r="Y775" s="1058"/>
      <c r="Z775" s="1058"/>
      <c r="AA775" s="1058"/>
      <c r="AB775" s="1058"/>
      <c r="AC775" s="1058"/>
      <c r="AD775" s="1058"/>
      <c r="AE775" s="1058"/>
      <c r="AF775" s="1058"/>
      <c r="AG775" s="1058"/>
      <c r="AH775" s="1058"/>
      <c r="AI775" s="1058"/>
      <c r="AJ775" s="1058"/>
      <c r="AK775" s="1058"/>
      <c r="AL775" s="1058"/>
      <c r="AM775" s="1058"/>
      <c r="AN775" s="1058"/>
      <c r="AO775" s="1058"/>
      <c r="AP775" s="1058"/>
      <c r="AQ775" s="1058"/>
      <c r="AR775" s="1058"/>
      <c r="AS775" s="1058"/>
      <c r="AT775" s="1058"/>
      <c r="AU775" s="1058"/>
      <c r="AV775" s="1058"/>
      <c r="AW775" s="1058"/>
      <c r="AX775" s="1058"/>
      <c r="AY775" s="1058"/>
      <c r="AZ775" s="1058"/>
      <c r="BA775" s="1058"/>
      <c r="BB775" s="1059"/>
    </row>
    <row r="776" spans="1:54" ht="12.75" customHeight="1" x14ac:dyDescent="0.25">
      <c r="A776" s="938" t="s">
        <v>2512</v>
      </c>
      <c r="B776" s="938"/>
      <c r="C776" s="938"/>
      <c r="D776" s="938"/>
      <c r="E776" s="938"/>
      <c r="F776" s="938"/>
      <c r="G776" s="938"/>
      <c r="H776" s="938"/>
      <c r="I776" s="938"/>
      <c r="J776" s="938"/>
      <c r="K776" s="938"/>
      <c r="L776" s="938"/>
      <c r="M776" s="938"/>
      <c r="N776" s="938"/>
      <c r="O776" s="938"/>
      <c r="P776" s="938"/>
      <c r="Q776" s="938"/>
      <c r="R776" s="938"/>
      <c r="S776" s="938"/>
      <c r="T776" s="952">
        <f>'HL KNIHA VYPOC'!$G$134</f>
        <v>0</v>
      </c>
      <c r="U776" s="952"/>
      <c r="V776" s="952"/>
      <c r="W776" s="952"/>
      <c r="X776" s="952"/>
      <c r="Y776" s="952"/>
      <c r="Z776" s="952"/>
      <c r="AA776" s="952"/>
      <c r="AB776" s="952"/>
      <c r="AC776" s="952"/>
      <c r="AD776" s="952"/>
      <c r="AE776" s="952"/>
      <c r="AF776" s="952"/>
      <c r="AG776" s="952">
        <f>'HL KNIHA VYPOC'!$K$134</f>
        <v>0</v>
      </c>
      <c r="AH776" s="952"/>
      <c r="AI776" s="952"/>
      <c r="AJ776" s="952"/>
      <c r="AK776" s="952"/>
      <c r="AL776" s="952"/>
      <c r="AM776" s="952"/>
      <c r="AN776" s="952"/>
      <c r="AO776" s="952"/>
      <c r="AP776" s="952"/>
      <c r="AQ776" s="952"/>
      <c r="AR776" s="952"/>
      <c r="AS776" s="952"/>
      <c r="AT776" s="952"/>
      <c r="AU776" s="952"/>
      <c r="AV776" s="952"/>
      <c r="AW776" s="952"/>
      <c r="AX776" s="952"/>
      <c r="AY776" s="952"/>
      <c r="AZ776" s="952"/>
      <c r="BA776" s="952"/>
      <c r="BB776" s="952"/>
    </row>
    <row r="777" spans="1:54" ht="12.6" customHeight="1" x14ac:dyDescent="0.25">
      <c r="A777" s="565" t="s">
        <v>1426</v>
      </c>
    </row>
    <row r="778" spans="1:54" ht="11.45" customHeight="1" x14ac:dyDescent="0.25">
      <c r="A778" s="590"/>
      <c r="B778" s="591"/>
      <c r="C778" s="591"/>
      <c r="D778" s="591"/>
      <c r="E778" s="591"/>
      <c r="F778" s="591"/>
      <c r="G778" s="591"/>
      <c r="H778" s="591"/>
      <c r="I778" s="591"/>
      <c r="J778" s="591"/>
      <c r="K778" s="591"/>
      <c r="L778" s="591"/>
      <c r="M778" s="609"/>
      <c r="N778" s="844" t="s">
        <v>1261</v>
      </c>
      <c r="O778" s="844"/>
      <c r="P778" s="844"/>
      <c r="Q778" s="844"/>
      <c r="R778" s="844"/>
      <c r="S778" s="844"/>
      <c r="T778" s="844"/>
      <c r="U778" s="844"/>
      <c r="V778" s="844"/>
      <c r="W778" s="844"/>
      <c r="X778" s="844"/>
      <c r="Y778" s="844"/>
      <c r="Z778" s="844"/>
      <c r="AA778" s="844"/>
      <c r="AB778" s="844"/>
      <c r="AC778" s="844"/>
      <c r="AD778" s="844"/>
      <c r="AE778" s="844"/>
      <c r="AF778" s="844"/>
      <c r="AG778" s="844"/>
      <c r="AH778" s="844"/>
      <c r="AI778" s="844"/>
      <c r="AJ778" s="844"/>
      <c r="AK778" s="844"/>
      <c r="AL778" s="844"/>
      <c r="AM778" s="844"/>
      <c r="AN778" s="844"/>
      <c r="AO778" s="844"/>
      <c r="AP778" s="844"/>
      <c r="AQ778" s="844"/>
      <c r="AR778" s="844"/>
      <c r="AS778" s="844"/>
      <c r="AT778" s="844"/>
      <c r="AU778" s="844"/>
      <c r="AV778" s="844"/>
      <c r="AW778" s="844"/>
      <c r="AX778" s="844"/>
      <c r="AY778" s="844"/>
      <c r="AZ778" s="844"/>
      <c r="BA778" s="844"/>
      <c r="BB778" s="844"/>
    </row>
    <row r="779" spans="1:54" ht="11.1" customHeight="1" x14ac:dyDescent="0.25">
      <c r="A779" s="592"/>
      <c r="B779" s="571"/>
      <c r="C779" s="571"/>
      <c r="D779" s="571"/>
      <c r="E779" s="571"/>
      <c r="F779" s="571"/>
      <c r="G779" s="571"/>
      <c r="H779" s="571"/>
      <c r="I779" s="571"/>
      <c r="J779" s="571"/>
      <c r="K779" s="571"/>
      <c r="L779" s="571"/>
      <c r="M779" s="610"/>
      <c r="N779" s="895" t="s">
        <v>1650</v>
      </c>
      <c r="O779" s="895"/>
      <c r="P779" s="895"/>
      <c r="Q779" s="895"/>
      <c r="R779" s="895"/>
      <c r="S779" s="895"/>
      <c r="T779" s="590"/>
      <c r="U779" s="591"/>
      <c r="V779" s="591"/>
      <c r="W779" s="591"/>
      <c r="X779" s="591"/>
      <c r="Y779" s="591"/>
      <c r="Z779" s="609"/>
      <c r="AA779" s="590"/>
      <c r="AB779" s="591"/>
      <c r="AC779" s="591"/>
      <c r="AD779" s="591"/>
      <c r="AE779" s="591"/>
      <c r="AF779" s="591"/>
      <c r="AG779" s="609"/>
      <c r="AH779" s="895"/>
      <c r="AI779" s="895"/>
      <c r="AJ779" s="895"/>
      <c r="AK779" s="895"/>
      <c r="AL779" s="895"/>
      <c r="AM779" s="895"/>
      <c r="AN779" s="895"/>
      <c r="AO779" s="895"/>
      <c r="AP779" s="895"/>
      <c r="AQ779" s="895" t="s">
        <v>1422</v>
      </c>
      <c r="AR779" s="895"/>
      <c r="AS779" s="895"/>
      <c r="AT779" s="895"/>
      <c r="AU779" s="895"/>
      <c r="AV779" s="895"/>
      <c r="AW779" s="895"/>
      <c r="AX779" s="895"/>
      <c r="AY779" s="895"/>
      <c r="AZ779" s="895"/>
      <c r="BA779" s="895"/>
      <c r="BB779" s="895"/>
    </row>
    <row r="780" spans="1:54" ht="11.1" customHeight="1" x14ac:dyDescent="0.25">
      <c r="A780" s="948" t="s">
        <v>1646</v>
      </c>
      <c r="B780" s="949"/>
      <c r="C780" s="949"/>
      <c r="D780" s="949"/>
      <c r="E780" s="949"/>
      <c r="F780" s="949"/>
      <c r="G780" s="949"/>
      <c r="H780" s="949"/>
      <c r="I780" s="949"/>
      <c r="J780" s="949"/>
      <c r="K780" s="949"/>
      <c r="L780" s="949"/>
      <c r="M780" s="950"/>
      <c r="N780" s="845" t="s">
        <v>1465</v>
      </c>
      <c r="O780" s="845"/>
      <c r="P780" s="845"/>
      <c r="Q780" s="845"/>
      <c r="R780" s="845"/>
      <c r="S780" s="845"/>
      <c r="T780" s="839" t="s">
        <v>1419</v>
      </c>
      <c r="U780" s="840"/>
      <c r="V780" s="840"/>
      <c r="W780" s="840"/>
      <c r="X780" s="840"/>
      <c r="Y780" s="840"/>
      <c r="Z780" s="846"/>
      <c r="AA780" s="839" t="s">
        <v>1420</v>
      </c>
      <c r="AB780" s="840"/>
      <c r="AC780" s="840"/>
      <c r="AD780" s="840"/>
      <c r="AE780" s="840"/>
      <c r="AF780" s="840"/>
      <c r="AG780" s="846"/>
      <c r="AH780" s="845" t="s">
        <v>1421</v>
      </c>
      <c r="AI780" s="845"/>
      <c r="AJ780" s="845"/>
      <c r="AK780" s="845"/>
      <c r="AL780" s="845"/>
      <c r="AM780" s="845"/>
      <c r="AN780" s="845"/>
      <c r="AO780" s="845"/>
      <c r="AP780" s="845"/>
      <c r="AQ780" s="845" t="s">
        <v>1466</v>
      </c>
      <c r="AR780" s="845"/>
      <c r="AS780" s="845"/>
      <c r="AT780" s="845"/>
      <c r="AU780" s="845"/>
      <c r="AV780" s="845"/>
      <c r="AW780" s="845"/>
      <c r="AX780" s="845"/>
      <c r="AY780" s="845"/>
      <c r="AZ780" s="845"/>
      <c r="BA780" s="845"/>
      <c r="BB780" s="845"/>
    </row>
    <row r="781" spans="1:54" ht="11.1" customHeight="1" x14ac:dyDescent="0.25">
      <c r="A781" s="592"/>
      <c r="B781" s="571"/>
      <c r="C781" s="571"/>
      <c r="D781" s="571"/>
      <c r="E781" s="571"/>
      <c r="F781" s="571"/>
      <c r="G781" s="571"/>
      <c r="H781" s="571"/>
      <c r="I781" s="571"/>
      <c r="J781" s="571"/>
      <c r="K781" s="571"/>
      <c r="L781" s="571"/>
      <c r="M781" s="610"/>
      <c r="N781" s="845" t="s">
        <v>1466</v>
      </c>
      <c r="O781" s="845"/>
      <c r="P781" s="845"/>
      <c r="Q781" s="845"/>
      <c r="R781" s="845"/>
      <c r="S781" s="845"/>
      <c r="T781" s="839"/>
      <c r="U781" s="840"/>
      <c r="V781" s="840"/>
      <c r="W781" s="840"/>
      <c r="X781" s="840"/>
      <c r="Y781" s="840"/>
      <c r="Z781" s="846"/>
      <c r="AA781" s="839"/>
      <c r="AB781" s="840"/>
      <c r="AC781" s="840"/>
      <c r="AD781" s="840"/>
      <c r="AE781" s="840"/>
      <c r="AF781" s="840"/>
      <c r="AG781" s="846"/>
      <c r="AH781" s="845"/>
      <c r="AI781" s="845"/>
      <c r="AJ781" s="845"/>
      <c r="AK781" s="845"/>
      <c r="AL781" s="845"/>
      <c r="AM781" s="845"/>
      <c r="AN781" s="845"/>
      <c r="AO781" s="845"/>
      <c r="AP781" s="845"/>
      <c r="AQ781" s="845" t="s">
        <v>1467</v>
      </c>
      <c r="AR781" s="845"/>
      <c r="AS781" s="845"/>
      <c r="AT781" s="845"/>
      <c r="AU781" s="845"/>
      <c r="AV781" s="845"/>
      <c r="AW781" s="845"/>
      <c r="AX781" s="845"/>
      <c r="AY781" s="845"/>
      <c r="AZ781" s="845"/>
      <c r="BA781" s="845"/>
      <c r="BB781" s="845"/>
    </row>
    <row r="782" spans="1:54" ht="11.1" customHeight="1" x14ac:dyDescent="0.25">
      <c r="A782" s="593"/>
      <c r="B782" s="594"/>
      <c r="C782" s="594"/>
      <c r="D782" s="594"/>
      <c r="E782" s="594"/>
      <c r="F782" s="594"/>
      <c r="G782" s="594"/>
      <c r="H782" s="594"/>
      <c r="I782" s="594"/>
      <c r="J782" s="594"/>
      <c r="K782" s="594"/>
      <c r="L782" s="594"/>
      <c r="M782" s="595"/>
      <c r="N782" s="843" t="s">
        <v>1467</v>
      </c>
      <c r="O782" s="843"/>
      <c r="P782" s="843"/>
      <c r="Q782" s="843"/>
      <c r="R782" s="843"/>
      <c r="S782" s="843"/>
      <c r="T782" s="593"/>
      <c r="U782" s="594"/>
      <c r="V782" s="594"/>
      <c r="W782" s="594"/>
      <c r="X782" s="594"/>
      <c r="Y782" s="594"/>
      <c r="Z782" s="595"/>
      <c r="AA782" s="593"/>
      <c r="AB782" s="594"/>
      <c r="AC782" s="594"/>
      <c r="AD782" s="594"/>
      <c r="AE782" s="594"/>
      <c r="AF782" s="594"/>
      <c r="AG782" s="595"/>
      <c r="AH782" s="843"/>
      <c r="AI782" s="843"/>
      <c r="AJ782" s="843"/>
      <c r="AK782" s="843"/>
      <c r="AL782" s="843"/>
      <c r="AM782" s="843"/>
      <c r="AN782" s="843"/>
      <c r="AO782" s="843"/>
      <c r="AP782" s="843"/>
      <c r="AQ782" s="843"/>
      <c r="AR782" s="843"/>
      <c r="AS782" s="843"/>
      <c r="AT782" s="843"/>
      <c r="AU782" s="843"/>
      <c r="AV782" s="843"/>
      <c r="AW782" s="843"/>
      <c r="AX782" s="843"/>
      <c r="AY782" s="843"/>
      <c r="AZ782" s="843"/>
      <c r="BA782" s="843"/>
      <c r="BB782" s="843"/>
    </row>
    <row r="783" spans="1:54" ht="11.1" customHeight="1" x14ac:dyDescent="0.25">
      <c r="A783" s="844" t="s">
        <v>1407</v>
      </c>
      <c r="B783" s="844"/>
      <c r="C783" s="844"/>
      <c r="D783" s="844"/>
      <c r="E783" s="844"/>
      <c r="F783" s="844"/>
      <c r="G783" s="844"/>
      <c r="H783" s="844"/>
      <c r="I783" s="844"/>
      <c r="J783" s="844"/>
      <c r="K783" s="844"/>
      <c r="L783" s="844"/>
      <c r="M783" s="844"/>
      <c r="N783" s="844" t="s">
        <v>1408</v>
      </c>
      <c r="O783" s="844"/>
      <c r="P783" s="844"/>
      <c r="Q783" s="844"/>
      <c r="R783" s="844"/>
      <c r="S783" s="844"/>
      <c r="T783" s="844" t="s">
        <v>1409</v>
      </c>
      <c r="U783" s="844"/>
      <c r="V783" s="844"/>
      <c r="W783" s="844"/>
      <c r="X783" s="844"/>
      <c r="Y783" s="844"/>
      <c r="Z783" s="844"/>
      <c r="AA783" s="844" t="s">
        <v>1410</v>
      </c>
      <c r="AB783" s="844"/>
      <c r="AC783" s="844"/>
      <c r="AD783" s="844"/>
      <c r="AE783" s="844"/>
      <c r="AF783" s="844"/>
      <c r="AG783" s="844"/>
      <c r="AH783" s="844" t="s">
        <v>1411</v>
      </c>
      <c r="AI783" s="844"/>
      <c r="AJ783" s="844"/>
      <c r="AK783" s="844"/>
      <c r="AL783" s="844"/>
      <c r="AM783" s="844"/>
      <c r="AN783" s="844"/>
      <c r="AO783" s="844"/>
      <c r="AP783" s="844"/>
      <c r="AQ783" s="844" t="s">
        <v>1412</v>
      </c>
      <c r="AR783" s="844"/>
      <c r="AS783" s="844"/>
      <c r="AT783" s="844"/>
      <c r="AU783" s="844"/>
      <c r="AV783" s="844"/>
      <c r="AW783" s="844"/>
      <c r="AX783" s="844"/>
      <c r="AY783" s="844"/>
      <c r="AZ783" s="844"/>
      <c r="BA783" s="844"/>
      <c r="BB783" s="844"/>
    </row>
    <row r="784" spans="1:54" ht="12.6" customHeight="1" x14ac:dyDescent="0.25">
      <c r="A784" s="597" t="s">
        <v>1667</v>
      </c>
      <c r="B784" s="598"/>
      <c r="C784" s="598"/>
      <c r="D784" s="598"/>
      <c r="E784" s="598"/>
      <c r="F784" s="598"/>
      <c r="G784" s="598"/>
      <c r="H784" s="598"/>
      <c r="I784" s="598"/>
      <c r="J784" s="598"/>
      <c r="K784" s="598"/>
      <c r="L784" s="598"/>
      <c r="M784" s="596"/>
      <c r="N784" s="952"/>
      <c r="O784" s="952"/>
      <c r="P784" s="952"/>
      <c r="Q784" s="952"/>
      <c r="R784" s="952"/>
      <c r="S784" s="952"/>
      <c r="T784" s="952"/>
      <c r="U784" s="952"/>
      <c r="V784" s="952"/>
      <c r="W784" s="952"/>
      <c r="X784" s="952"/>
      <c r="Y784" s="952"/>
      <c r="Z784" s="952"/>
      <c r="AA784" s="952"/>
      <c r="AB784" s="952"/>
      <c r="AC784" s="952"/>
      <c r="AD784" s="952"/>
      <c r="AE784" s="952"/>
      <c r="AF784" s="952"/>
      <c r="AG784" s="952"/>
      <c r="AH784" s="952"/>
      <c r="AI784" s="952"/>
      <c r="AJ784" s="952"/>
      <c r="AK784" s="952"/>
      <c r="AL784" s="952"/>
      <c r="AM784" s="952"/>
      <c r="AN784" s="952"/>
      <c r="AO784" s="952"/>
      <c r="AP784" s="952"/>
      <c r="AQ784" s="952"/>
      <c r="AR784" s="952"/>
      <c r="AS784" s="952"/>
      <c r="AT784" s="952"/>
      <c r="AU784" s="952"/>
      <c r="AV784" s="952"/>
      <c r="AW784" s="952"/>
      <c r="AX784" s="952"/>
      <c r="AY784" s="952"/>
      <c r="AZ784" s="952"/>
      <c r="BA784" s="952"/>
      <c r="BB784" s="952"/>
    </row>
    <row r="785" spans="1:54" s="571" customFormat="1" ht="12.6" customHeight="1" x14ac:dyDescent="0.25">
      <c r="A785" s="916" t="s">
        <v>1668</v>
      </c>
      <c r="B785" s="916"/>
      <c r="C785" s="916"/>
      <c r="D785" s="916"/>
      <c r="E785" s="916"/>
      <c r="F785" s="916"/>
      <c r="G785" s="916"/>
      <c r="H785" s="916"/>
      <c r="I785" s="916"/>
      <c r="J785" s="916"/>
      <c r="K785" s="916"/>
      <c r="L785" s="916"/>
      <c r="M785" s="916"/>
      <c r="N785" s="952">
        <f>SUM('HL KNIHA VYPOC'!$D$125+'HL KNIHA VYPOC'!$D$127+'HL KNIHA VYPOC'!$D$129+'HL KNIHA VYPOC'!$D$130-'HL KNIHA VYPOC'!$D$137)</f>
        <v>0</v>
      </c>
      <c r="O785" s="952"/>
      <c r="P785" s="952"/>
      <c r="Q785" s="952"/>
      <c r="R785" s="952"/>
      <c r="S785" s="952"/>
      <c r="T785" s="952">
        <f>SUM('HL KNIHA VYPOC'!$E$125+'HL KNIHA VYPOC'!$E$127+'HL KNIHA VYPOC'!$E$129+'HL KNIHA VYPOC'!$E$130-'HL KNIHA VYPOC'!$E$137)</f>
        <v>0</v>
      </c>
      <c r="U785" s="952"/>
      <c r="V785" s="952"/>
      <c r="W785" s="952"/>
      <c r="X785" s="952"/>
      <c r="Y785" s="952"/>
      <c r="Z785" s="952"/>
      <c r="AA785" s="952">
        <f>SUM('HL KNIHA VYPOC'!$F$125+'HL KNIHA VYPOC'!$F$127+'HL KNIHA VYPOC'!$F$129+'HL KNIHA VYPOC'!$F$130-'HL KNIHA VYPOC'!$F$137)</f>
        <v>0</v>
      </c>
      <c r="AB785" s="952"/>
      <c r="AC785" s="952"/>
      <c r="AD785" s="952"/>
      <c r="AE785" s="952"/>
      <c r="AF785" s="952"/>
      <c r="AG785" s="952"/>
      <c r="AH785" s="952"/>
      <c r="AI785" s="952"/>
      <c r="AJ785" s="952"/>
      <c r="AK785" s="952"/>
      <c r="AL785" s="952"/>
      <c r="AM785" s="952"/>
      <c r="AN785" s="952"/>
      <c r="AO785" s="952"/>
      <c r="AP785" s="952"/>
      <c r="AQ785" s="952">
        <f>SUM(N785+T785-AA785+AH785)</f>
        <v>0</v>
      </c>
      <c r="AR785" s="952"/>
      <c r="AS785" s="952"/>
      <c r="AT785" s="952"/>
      <c r="AU785" s="952"/>
      <c r="AV785" s="952"/>
      <c r="AW785" s="952"/>
      <c r="AX785" s="952"/>
      <c r="AY785" s="952"/>
      <c r="AZ785" s="952"/>
      <c r="BA785" s="952"/>
      <c r="BB785" s="952"/>
    </row>
    <row r="786" spans="1:54" s="571" customFormat="1" ht="12.6" customHeight="1" x14ac:dyDescent="0.25">
      <c r="A786" s="916" t="s">
        <v>4982</v>
      </c>
      <c r="B786" s="916"/>
      <c r="C786" s="916"/>
      <c r="D786" s="916"/>
      <c r="E786" s="916"/>
      <c r="F786" s="916"/>
      <c r="G786" s="916"/>
      <c r="H786" s="916"/>
      <c r="I786" s="916"/>
      <c r="J786" s="916"/>
      <c r="K786" s="916"/>
      <c r="L786" s="916"/>
      <c r="M786" s="916"/>
      <c r="N786" s="952"/>
      <c r="O786" s="952"/>
      <c r="P786" s="952"/>
      <c r="Q786" s="952"/>
      <c r="R786" s="952"/>
      <c r="S786" s="952"/>
      <c r="T786" s="952"/>
      <c r="U786" s="952"/>
      <c r="V786" s="952"/>
      <c r="W786" s="952"/>
      <c r="X786" s="952"/>
      <c r="Y786" s="952"/>
      <c r="Z786" s="952"/>
      <c r="AA786" s="952"/>
      <c r="AB786" s="952"/>
      <c r="AC786" s="952"/>
      <c r="AD786" s="952"/>
      <c r="AE786" s="952"/>
      <c r="AF786" s="952"/>
      <c r="AG786" s="952"/>
      <c r="AH786" s="952"/>
      <c r="AI786" s="952"/>
      <c r="AJ786" s="952"/>
      <c r="AK786" s="952"/>
      <c r="AL786" s="952"/>
      <c r="AM786" s="952"/>
      <c r="AN786" s="952"/>
      <c r="AO786" s="952"/>
      <c r="AP786" s="952"/>
      <c r="AQ786" s="952">
        <f>SUM(N786+T786-AA786+AH786)</f>
        <v>0</v>
      </c>
      <c r="AR786" s="952"/>
      <c r="AS786" s="952"/>
      <c r="AT786" s="952"/>
      <c r="AU786" s="952"/>
      <c r="AV786" s="952"/>
      <c r="AW786" s="952"/>
      <c r="AX786" s="952"/>
      <c r="AY786" s="952"/>
      <c r="AZ786" s="952"/>
      <c r="BA786" s="952"/>
      <c r="BB786" s="952"/>
    </row>
    <row r="787" spans="1:54" ht="26.25" customHeight="1" x14ac:dyDescent="0.25">
      <c r="A787" s="953" t="s">
        <v>4983</v>
      </c>
      <c r="B787" s="953"/>
      <c r="C787" s="953"/>
      <c r="D787" s="953"/>
      <c r="E787" s="953"/>
      <c r="F787" s="953"/>
      <c r="G787" s="953"/>
      <c r="H787" s="953"/>
      <c r="I787" s="953"/>
      <c r="J787" s="953"/>
      <c r="K787" s="953"/>
      <c r="L787" s="953"/>
      <c r="M787" s="953"/>
      <c r="N787" s="952">
        <f>SUM('HL KNIHA VYPOC'!D126)</f>
        <v>0</v>
      </c>
      <c r="O787" s="952"/>
      <c r="P787" s="952"/>
      <c r="Q787" s="952"/>
      <c r="R787" s="952"/>
      <c r="S787" s="952"/>
      <c r="T787" s="952">
        <f>SUM('HL KNIHA VYPOC'!E126)</f>
        <v>0</v>
      </c>
      <c r="U787" s="952"/>
      <c r="V787" s="952"/>
      <c r="W787" s="952"/>
      <c r="X787" s="952"/>
      <c r="Y787" s="952"/>
      <c r="Z787" s="952"/>
      <c r="AA787" s="952">
        <f>SUM('HL KNIHA VYPOC'!F126)</f>
        <v>0</v>
      </c>
      <c r="AB787" s="952"/>
      <c r="AC787" s="952"/>
      <c r="AD787" s="952"/>
      <c r="AE787" s="952"/>
      <c r="AF787" s="952"/>
      <c r="AG787" s="952"/>
      <c r="AH787" s="952"/>
      <c r="AI787" s="952"/>
      <c r="AJ787" s="952"/>
      <c r="AK787" s="952"/>
      <c r="AL787" s="952"/>
      <c r="AM787" s="952"/>
      <c r="AN787" s="952"/>
      <c r="AO787" s="952"/>
      <c r="AP787" s="952"/>
      <c r="AQ787" s="952">
        <f>SUM(N787+T787-AA787+AH787)</f>
        <v>0</v>
      </c>
      <c r="AR787" s="952"/>
      <c r="AS787" s="952"/>
      <c r="AT787" s="952"/>
      <c r="AU787" s="952"/>
      <c r="AV787" s="952"/>
      <c r="AW787" s="952"/>
      <c r="AX787" s="952"/>
      <c r="AY787" s="952"/>
      <c r="AZ787" s="952"/>
      <c r="BA787" s="952"/>
      <c r="BB787" s="952"/>
    </row>
    <row r="788" spans="1:54" ht="12.6" customHeight="1" x14ac:dyDescent="0.25">
      <c r="A788" s="640" t="s">
        <v>4984</v>
      </c>
      <c r="B788" s="598"/>
      <c r="C788" s="598"/>
      <c r="D788" s="598"/>
      <c r="E788" s="598"/>
      <c r="F788" s="598"/>
      <c r="G788" s="598"/>
      <c r="H788" s="598"/>
      <c r="I788" s="598"/>
      <c r="J788" s="598"/>
      <c r="K788" s="598"/>
      <c r="L788" s="598"/>
      <c r="M788" s="596"/>
      <c r="N788" s="952"/>
      <c r="O788" s="952"/>
      <c r="P788" s="952"/>
      <c r="Q788" s="952"/>
      <c r="R788" s="952"/>
      <c r="S788" s="952"/>
      <c r="T788" s="952"/>
      <c r="U788" s="952"/>
      <c r="V788" s="952"/>
      <c r="W788" s="952"/>
      <c r="X788" s="952"/>
      <c r="Y788" s="952"/>
      <c r="Z788" s="952"/>
      <c r="AA788" s="952"/>
      <c r="AB788" s="952"/>
      <c r="AC788" s="952"/>
      <c r="AD788" s="952"/>
      <c r="AE788" s="952"/>
      <c r="AF788" s="952"/>
      <c r="AG788" s="952"/>
      <c r="AH788" s="952"/>
      <c r="AI788" s="952"/>
      <c r="AJ788" s="952"/>
      <c r="AK788" s="952"/>
      <c r="AL788" s="952"/>
      <c r="AM788" s="952"/>
      <c r="AN788" s="952"/>
      <c r="AO788" s="952"/>
      <c r="AP788" s="952"/>
      <c r="AQ788" s="952">
        <f>SUM(N788+T788-AA788+AH788)</f>
        <v>0</v>
      </c>
      <c r="AR788" s="952"/>
      <c r="AS788" s="952"/>
      <c r="AT788" s="952"/>
      <c r="AU788" s="952"/>
      <c r="AV788" s="952"/>
      <c r="AW788" s="952"/>
      <c r="AX788" s="952"/>
      <c r="AY788" s="952"/>
      <c r="AZ788" s="952"/>
      <c r="BA788" s="952"/>
      <c r="BB788" s="952"/>
    </row>
    <row r="789" spans="1:54" ht="26.25" customHeight="1" x14ac:dyDescent="0.25">
      <c r="A789" s="953" t="s">
        <v>4985</v>
      </c>
      <c r="B789" s="953"/>
      <c r="C789" s="953"/>
      <c r="D789" s="953"/>
      <c r="E789" s="953"/>
      <c r="F789" s="953"/>
      <c r="G789" s="953"/>
      <c r="H789" s="953"/>
      <c r="I789" s="953"/>
      <c r="J789" s="953"/>
      <c r="K789" s="953"/>
      <c r="L789" s="953"/>
      <c r="M789" s="953"/>
      <c r="N789" s="952"/>
      <c r="O789" s="952"/>
      <c r="P789" s="952"/>
      <c r="Q789" s="952"/>
      <c r="R789" s="952"/>
      <c r="S789" s="952"/>
      <c r="T789" s="952"/>
      <c r="U789" s="952"/>
      <c r="V789" s="952"/>
      <c r="W789" s="952"/>
      <c r="X789" s="952"/>
      <c r="Y789" s="952"/>
      <c r="Z789" s="952"/>
      <c r="AA789" s="952"/>
      <c r="AB789" s="952"/>
      <c r="AC789" s="952"/>
      <c r="AD789" s="952"/>
      <c r="AE789" s="952"/>
      <c r="AF789" s="952"/>
      <c r="AG789" s="952"/>
      <c r="AH789" s="952"/>
      <c r="AI789" s="952"/>
      <c r="AJ789" s="952"/>
      <c r="AK789" s="952"/>
      <c r="AL789" s="952"/>
      <c r="AM789" s="952"/>
      <c r="AN789" s="952"/>
      <c r="AO789" s="952"/>
      <c r="AP789" s="952"/>
      <c r="AQ789" s="952"/>
      <c r="AR789" s="952"/>
      <c r="AS789" s="952"/>
      <c r="AT789" s="952"/>
      <c r="AU789" s="952"/>
      <c r="AV789" s="952"/>
      <c r="AW789" s="952"/>
      <c r="AX789" s="952"/>
      <c r="AY789" s="952"/>
      <c r="AZ789" s="952"/>
      <c r="BA789" s="952"/>
      <c r="BB789" s="952"/>
    </row>
    <row r="790" spans="1:54" ht="28.5" customHeight="1" x14ac:dyDescent="0.25">
      <c r="A790" s="954" t="s">
        <v>1673</v>
      </c>
      <c r="B790" s="954"/>
      <c r="C790" s="954"/>
      <c r="D790" s="954"/>
      <c r="E790" s="954"/>
      <c r="F790" s="954"/>
      <c r="G790" s="954"/>
      <c r="H790" s="954"/>
      <c r="I790" s="954"/>
      <c r="J790" s="954"/>
      <c r="K790" s="954"/>
      <c r="L790" s="954"/>
      <c r="M790" s="954"/>
      <c r="N790" s="952"/>
      <c r="O790" s="952"/>
      <c r="P790" s="952"/>
      <c r="Q790" s="952"/>
      <c r="R790" s="952"/>
      <c r="S790" s="952"/>
      <c r="T790" s="952"/>
      <c r="U790" s="952"/>
      <c r="V790" s="952"/>
      <c r="W790" s="952"/>
      <c r="X790" s="952"/>
      <c r="Y790" s="952"/>
      <c r="Z790" s="952"/>
      <c r="AA790" s="952"/>
      <c r="AB790" s="952"/>
      <c r="AC790" s="952"/>
      <c r="AD790" s="952"/>
      <c r="AE790" s="952"/>
      <c r="AF790" s="952"/>
      <c r="AG790" s="952"/>
      <c r="AH790" s="952"/>
      <c r="AI790" s="952"/>
      <c r="AJ790" s="952"/>
      <c r="AK790" s="952"/>
      <c r="AL790" s="952"/>
      <c r="AM790" s="952"/>
      <c r="AN790" s="952"/>
      <c r="AO790" s="952"/>
      <c r="AP790" s="952"/>
      <c r="AQ790" s="952"/>
      <c r="AR790" s="952"/>
      <c r="AS790" s="952"/>
      <c r="AT790" s="952"/>
      <c r="AU790" s="952"/>
      <c r="AV790" s="952"/>
      <c r="AW790" s="952"/>
      <c r="AX790" s="952"/>
      <c r="AY790" s="952"/>
      <c r="AZ790" s="952"/>
      <c r="BA790" s="952"/>
      <c r="BB790" s="952"/>
    </row>
    <row r="791" spans="1:54" ht="12.6" customHeight="1" x14ac:dyDescent="0.25">
      <c r="A791" s="565" t="s">
        <v>4950</v>
      </c>
    </row>
    <row r="792" spans="1:54" ht="15" customHeight="1" x14ac:dyDescent="0.25">
      <c r="A792" s="862"/>
      <c r="B792" s="863"/>
      <c r="C792" s="863"/>
      <c r="D792" s="863"/>
      <c r="E792" s="863"/>
      <c r="F792" s="863"/>
      <c r="G792" s="863"/>
      <c r="H792" s="863"/>
      <c r="I792" s="863"/>
      <c r="J792" s="863"/>
      <c r="K792" s="863"/>
      <c r="L792" s="863"/>
      <c r="M792" s="863"/>
      <c r="N792" s="863"/>
      <c r="O792" s="863"/>
      <c r="P792" s="863"/>
      <c r="Q792" s="863"/>
      <c r="R792" s="863"/>
      <c r="S792" s="863"/>
      <c r="T792" s="863"/>
      <c r="U792" s="863"/>
      <c r="V792" s="863"/>
      <c r="W792" s="863"/>
      <c r="X792" s="863"/>
      <c r="Y792" s="863"/>
      <c r="Z792" s="863"/>
      <c r="AA792" s="863"/>
      <c r="AB792" s="863"/>
      <c r="AC792" s="863"/>
      <c r="AD792" s="863"/>
      <c r="AE792" s="863"/>
      <c r="AF792" s="863"/>
      <c r="AG792" s="863"/>
      <c r="AH792" s="863"/>
      <c r="AI792" s="863"/>
      <c r="AJ792" s="863"/>
      <c r="AK792" s="863"/>
      <c r="AL792" s="863"/>
      <c r="AM792" s="863"/>
      <c r="AN792" s="863"/>
      <c r="AO792" s="863"/>
      <c r="AP792" s="863"/>
      <c r="AQ792" s="863"/>
      <c r="AR792" s="863"/>
      <c r="AS792" s="863"/>
      <c r="AT792" s="863"/>
      <c r="AU792" s="863"/>
      <c r="AV792" s="863"/>
      <c r="AW792" s="863"/>
      <c r="AX792" s="864"/>
      <c r="AY792" s="613"/>
      <c r="AZ792" s="613"/>
      <c r="BA792" s="613"/>
      <c r="BB792" s="613"/>
    </row>
    <row r="793" spans="1:54" ht="15" customHeight="1" x14ac:dyDescent="0.25">
      <c r="A793" s="865"/>
      <c r="B793" s="866"/>
      <c r="C793" s="866"/>
      <c r="D793" s="866"/>
      <c r="E793" s="866"/>
      <c r="F793" s="866"/>
      <c r="G793" s="866"/>
      <c r="H793" s="866"/>
      <c r="I793" s="866"/>
      <c r="J793" s="866"/>
      <c r="K793" s="866"/>
      <c r="L793" s="866"/>
      <c r="M793" s="866"/>
      <c r="N793" s="866"/>
      <c r="O793" s="866"/>
      <c r="P793" s="866"/>
      <c r="Q793" s="866"/>
      <c r="R793" s="866"/>
      <c r="S793" s="866"/>
      <c r="T793" s="866"/>
      <c r="U793" s="866"/>
      <c r="V793" s="866"/>
      <c r="W793" s="866"/>
      <c r="X793" s="866"/>
      <c r="Y793" s="866"/>
      <c r="Z793" s="866"/>
      <c r="AA793" s="866"/>
      <c r="AB793" s="866"/>
      <c r="AC793" s="866"/>
      <c r="AD793" s="866"/>
      <c r="AE793" s="866"/>
      <c r="AF793" s="866"/>
      <c r="AG793" s="866"/>
      <c r="AH793" s="866"/>
      <c r="AI793" s="866"/>
      <c r="AJ793" s="866"/>
      <c r="AK793" s="866"/>
      <c r="AL793" s="866"/>
      <c r="AM793" s="866"/>
      <c r="AN793" s="866"/>
      <c r="AO793" s="866"/>
      <c r="AP793" s="866"/>
      <c r="AQ793" s="866"/>
      <c r="AR793" s="866"/>
      <c r="AS793" s="866"/>
      <c r="AT793" s="866"/>
      <c r="AU793" s="866"/>
      <c r="AV793" s="866"/>
      <c r="AW793" s="866"/>
      <c r="AX793" s="867"/>
      <c r="AY793" s="613"/>
      <c r="AZ793" s="613"/>
      <c r="BA793" s="613"/>
      <c r="BB793" s="613"/>
    </row>
    <row r="794" spans="1:54" ht="6.75" customHeight="1" x14ac:dyDescent="0.25"/>
    <row r="795" spans="1:54" ht="12.6" customHeight="1" x14ac:dyDescent="0.25">
      <c r="A795" s="571" t="s">
        <v>5223</v>
      </c>
      <c r="B795" s="571"/>
      <c r="C795" s="571"/>
      <c r="D795" s="571"/>
      <c r="E795" s="571"/>
      <c r="F795" s="571"/>
      <c r="G795" s="571"/>
      <c r="H795" s="571"/>
      <c r="I795" s="571"/>
      <c r="J795" s="571"/>
      <c r="K795" s="571"/>
      <c r="L795" s="571"/>
      <c r="M795" s="571"/>
      <c r="N795" s="571"/>
      <c r="O795" s="571"/>
      <c r="P795" s="571"/>
      <c r="Q795" s="571"/>
      <c r="R795" s="571"/>
      <c r="S795" s="571"/>
      <c r="T795" s="571"/>
      <c r="U795" s="571"/>
      <c r="V795" s="571"/>
      <c r="W795" s="571"/>
      <c r="X795" s="571"/>
      <c r="Y795" s="571"/>
      <c r="Z795" s="571"/>
      <c r="AA795" s="571"/>
      <c r="AB795" s="571"/>
      <c r="AC795" s="571"/>
      <c r="AD795" s="571"/>
      <c r="AE795" s="571"/>
      <c r="AF795" s="571"/>
      <c r="AG795" s="571"/>
      <c r="AH795" s="571"/>
      <c r="AI795" s="571"/>
      <c r="AJ795" s="571"/>
      <c r="AK795" s="571"/>
      <c r="AL795" s="571"/>
      <c r="AM795" s="571"/>
      <c r="AN795" s="571"/>
      <c r="AO795" s="571"/>
      <c r="AP795" s="571"/>
      <c r="AQ795" s="571"/>
      <c r="AR795" s="571"/>
      <c r="AS795" s="571"/>
      <c r="AT795" s="571"/>
      <c r="AU795" s="571"/>
      <c r="AV795" s="571"/>
      <c r="AW795" s="571"/>
      <c r="AX795" s="571"/>
      <c r="AY795" s="571"/>
      <c r="AZ795" s="571"/>
      <c r="BA795" s="571"/>
      <c r="BB795" s="571"/>
    </row>
    <row r="796" spans="1:54" ht="12.6" customHeight="1" x14ac:dyDescent="0.25">
      <c r="A796" s="590"/>
      <c r="B796" s="591"/>
      <c r="C796" s="591"/>
      <c r="D796" s="591"/>
      <c r="E796" s="591"/>
      <c r="F796" s="591"/>
      <c r="G796" s="591"/>
      <c r="H796" s="591"/>
      <c r="I796" s="591"/>
      <c r="J796" s="591"/>
      <c r="K796" s="591"/>
      <c r="L796" s="591"/>
      <c r="M796" s="591"/>
      <c r="N796" s="599"/>
      <c r="O796" s="591"/>
      <c r="P796" s="609"/>
      <c r="Q796" s="895"/>
      <c r="R796" s="895"/>
      <c r="S796" s="895"/>
      <c r="T796" s="895"/>
      <c r="U796" s="895"/>
      <c r="V796" s="895"/>
      <c r="W796" s="895"/>
      <c r="X796" s="895"/>
      <c r="Y796" s="895"/>
      <c r="Z796" s="895"/>
      <c r="AA796" s="895"/>
      <c r="AB796" s="895"/>
      <c r="AC796" s="895" t="s">
        <v>1549</v>
      </c>
      <c r="AD796" s="895"/>
      <c r="AE796" s="895"/>
      <c r="AF796" s="895"/>
      <c r="AG796" s="895"/>
      <c r="AH796" s="895"/>
      <c r="AI796" s="895"/>
      <c r="AJ796" s="895" t="s">
        <v>1549</v>
      </c>
      <c r="AK796" s="895"/>
      <c r="AL796" s="895"/>
      <c r="AM796" s="895"/>
      <c r="AN796" s="895"/>
      <c r="AO796" s="895"/>
      <c r="AP796" s="895"/>
      <c r="AQ796" s="895"/>
      <c r="AR796" s="895"/>
      <c r="AS796" s="895"/>
      <c r="AT796" s="895"/>
      <c r="AU796" s="895"/>
      <c r="AV796" s="895"/>
      <c r="AW796" s="895"/>
      <c r="AX796" s="895"/>
      <c r="AY796" s="895"/>
      <c r="AZ796" s="895"/>
      <c r="BA796" s="895"/>
      <c r="BB796" s="895"/>
    </row>
    <row r="797" spans="1:54" ht="12.6" customHeight="1" x14ac:dyDescent="0.25">
      <c r="A797" s="592"/>
      <c r="B797" s="571"/>
      <c r="C797" s="571"/>
      <c r="D797" s="571"/>
      <c r="E797" s="571"/>
      <c r="F797" s="571"/>
      <c r="G797" s="571"/>
      <c r="H797" s="571"/>
      <c r="I797" s="571"/>
      <c r="J797" s="571"/>
      <c r="K797" s="571"/>
      <c r="L797" s="571"/>
      <c r="M797" s="571"/>
      <c r="O797" s="571"/>
      <c r="P797" s="610"/>
      <c r="Q797" s="845" t="s">
        <v>1550</v>
      </c>
      <c r="R797" s="845"/>
      <c r="S797" s="845"/>
      <c r="T797" s="845"/>
      <c r="U797" s="845"/>
      <c r="V797" s="845"/>
      <c r="W797" s="845"/>
      <c r="X797" s="845"/>
      <c r="Y797" s="845"/>
      <c r="Z797" s="845"/>
      <c r="AA797" s="845"/>
      <c r="AB797" s="845"/>
      <c r="AC797" s="845" t="s">
        <v>1551</v>
      </c>
      <c r="AD797" s="845"/>
      <c r="AE797" s="845"/>
      <c r="AF797" s="845"/>
      <c r="AG797" s="845"/>
      <c r="AH797" s="845"/>
      <c r="AI797" s="845"/>
      <c r="AJ797" s="845" t="s">
        <v>1551</v>
      </c>
      <c r="AK797" s="845"/>
      <c r="AL797" s="845"/>
      <c r="AM797" s="845"/>
      <c r="AN797" s="845"/>
      <c r="AO797" s="845"/>
      <c r="AP797" s="845"/>
      <c r="AQ797" s="845" t="s">
        <v>1550</v>
      </c>
      <c r="AR797" s="845"/>
      <c r="AS797" s="845"/>
      <c r="AT797" s="845"/>
      <c r="AU797" s="845"/>
      <c r="AV797" s="845"/>
      <c r="AW797" s="845"/>
      <c r="AX797" s="845"/>
      <c r="AY797" s="845"/>
      <c r="AZ797" s="845"/>
      <c r="BA797" s="845"/>
      <c r="BB797" s="845"/>
    </row>
    <row r="798" spans="1:54" ht="12.6" customHeight="1" x14ac:dyDescent="0.25">
      <c r="A798" s="592" t="s">
        <v>1646</v>
      </c>
      <c r="B798" s="571"/>
      <c r="C798" s="571"/>
      <c r="D798" s="571"/>
      <c r="E798" s="571"/>
      <c r="F798" s="571"/>
      <c r="G798" s="571"/>
      <c r="H798" s="571"/>
      <c r="I798" s="571"/>
      <c r="J798" s="571"/>
      <c r="K798" s="571"/>
      <c r="L798" s="571"/>
      <c r="M798" s="571"/>
      <c r="O798" s="571"/>
      <c r="P798" s="610"/>
      <c r="Q798" s="845" t="s">
        <v>1465</v>
      </c>
      <c r="R798" s="845"/>
      <c r="S798" s="845"/>
      <c r="T798" s="845"/>
      <c r="U798" s="845"/>
      <c r="V798" s="845"/>
      <c r="W798" s="845" t="s">
        <v>1553</v>
      </c>
      <c r="X798" s="845"/>
      <c r="Y798" s="845"/>
      <c r="Z798" s="845"/>
      <c r="AA798" s="845"/>
      <c r="AB798" s="845"/>
      <c r="AC798" s="845" t="s">
        <v>1651</v>
      </c>
      <c r="AD798" s="845"/>
      <c r="AE798" s="845"/>
      <c r="AF798" s="845"/>
      <c r="AG798" s="845"/>
      <c r="AH798" s="845"/>
      <c r="AI798" s="845"/>
      <c r="AJ798" s="845" t="s">
        <v>1555</v>
      </c>
      <c r="AK798" s="845"/>
      <c r="AL798" s="845"/>
      <c r="AM798" s="845"/>
      <c r="AN798" s="845"/>
      <c r="AO798" s="845"/>
      <c r="AP798" s="845"/>
      <c r="AQ798" s="845" t="s">
        <v>1522</v>
      </c>
      <c r="AR798" s="845"/>
      <c r="AS798" s="845"/>
      <c r="AT798" s="845"/>
      <c r="AU798" s="845"/>
      <c r="AV798" s="845"/>
      <c r="AW798" s="845"/>
      <c r="AX798" s="845"/>
      <c r="AY798" s="845"/>
      <c r="AZ798" s="845"/>
      <c r="BA798" s="845"/>
      <c r="BB798" s="845"/>
    </row>
    <row r="799" spans="1:54" ht="12.6" customHeight="1" x14ac:dyDescent="0.25">
      <c r="A799" s="592"/>
      <c r="B799" s="571"/>
      <c r="C799" s="571"/>
      <c r="D799" s="571"/>
      <c r="E799" s="571"/>
      <c r="F799" s="571"/>
      <c r="G799" s="571"/>
      <c r="H799" s="571"/>
      <c r="I799" s="571"/>
      <c r="J799" s="571"/>
      <c r="K799" s="571"/>
      <c r="L799" s="571"/>
      <c r="M799" s="571"/>
      <c r="O799" s="571"/>
      <c r="P799" s="610"/>
      <c r="Q799" s="845" t="s">
        <v>1466</v>
      </c>
      <c r="R799" s="845"/>
      <c r="S799" s="845"/>
      <c r="T799" s="845"/>
      <c r="U799" s="845"/>
      <c r="V799" s="845"/>
      <c r="W799" s="845" t="s">
        <v>1556</v>
      </c>
      <c r="X799" s="845"/>
      <c r="Y799" s="845"/>
      <c r="Z799" s="845"/>
      <c r="AA799" s="845"/>
      <c r="AB799" s="845"/>
      <c r="AC799" s="845" t="s">
        <v>1652</v>
      </c>
      <c r="AD799" s="845"/>
      <c r="AE799" s="845"/>
      <c r="AF799" s="845"/>
      <c r="AG799" s="845"/>
      <c r="AH799" s="845"/>
      <c r="AI799" s="845"/>
      <c r="AJ799" s="845" t="s">
        <v>1653</v>
      </c>
      <c r="AK799" s="845"/>
      <c r="AL799" s="845"/>
      <c r="AM799" s="845"/>
      <c r="AN799" s="845"/>
      <c r="AO799" s="845"/>
      <c r="AP799" s="845"/>
      <c r="AQ799" s="845" t="s">
        <v>1466</v>
      </c>
      <c r="AR799" s="845"/>
      <c r="AS799" s="845"/>
      <c r="AT799" s="845"/>
      <c r="AU799" s="845"/>
      <c r="AV799" s="845"/>
      <c r="AW799" s="845"/>
      <c r="AX799" s="845"/>
      <c r="AY799" s="845"/>
      <c r="AZ799" s="845"/>
      <c r="BA799" s="845"/>
      <c r="BB799" s="845"/>
    </row>
    <row r="800" spans="1:54" ht="12.6" customHeight="1" x14ac:dyDescent="0.25">
      <c r="A800" s="593"/>
      <c r="B800" s="594"/>
      <c r="C800" s="594"/>
      <c r="D800" s="594"/>
      <c r="E800" s="594"/>
      <c r="F800" s="594"/>
      <c r="G800" s="594"/>
      <c r="H800" s="594"/>
      <c r="I800" s="594"/>
      <c r="J800" s="594"/>
      <c r="K800" s="594"/>
      <c r="L800" s="594"/>
      <c r="M800" s="594"/>
      <c r="N800" s="603"/>
      <c r="O800" s="594"/>
      <c r="P800" s="595"/>
      <c r="Q800" s="843" t="s">
        <v>1467</v>
      </c>
      <c r="R800" s="843"/>
      <c r="S800" s="843"/>
      <c r="T800" s="843"/>
      <c r="U800" s="843"/>
      <c r="V800" s="843"/>
      <c r="W800" s="843"/>
      <c r="X800" s="843"/>
      <c r="Y800" s="843"/>
      <c r="Z800" s="843"/>
      <c r="AA800" s="843"/>
      <c r="AB800" s="843"/>
      <c r="AC800" s="843" t="s">
        <v>1654</v>
      </c>
      <c r="AD800" s="843"/>
      <c r="AE800" s="843"/>
      <c r="AF800" s="843"/>
      <c r="AG800" s="843"/>
      <c r="AH800" s="843"/>
      <c r="AI800" s="843"/>
      <c r="AJ800" s="843" t="s">
        <v>1526</v>
      </c>
      <c r="AK800" s="843"/>
      <c r="AL800" s="843"/>
      <c r="AM800" s="843"/>
      <c r="AN800" s="843"/>
      <c r="AO800" s="843"/>
      <c r="AP800" s="843"/>
      <c r="AQ800" s="843" t="s">
        <v>1467</v>
      </c>
      <c r="AR800" s="843"/>
      <c r="AS800" s="843"/>
      <c r="AT800" s="843"/>
      <c r="AU800" s="843"/>
      <c r="AV800" s="843"/>
      <c r="AW800" s="843"/>
      <c r="AX800" s="843"/>
      <c r="AY800" s="843"/>
      <c r="AZ800" s="843"/>
      <c r="BA800" s="843"/>
      <c r="BB800" s="843"/>
    </row>
    <row r="801" spans="1:54" ht="12.6" customHeight="1" x14ac:dyDescent="0.25">
      <c r="A801" s="844" t="s">
        <v>1407</v>
      </c>
      <c r="B801" s="844"/>
      <c r="C801" s="844"/>
      <c r="D801" s="844"/>
      <c r="E801" s="844"/>
      <c r="F801" s="844"/>
      <c r="G801" s="844"/>
      <c r="H801" s="844"/>
      <c r="I801" s="844"/>
      <c r="J801" s="844"/>
      <c r="K801" s="844"/>
      <c r="L801" s="844"/>
      <c r="M801" s="844"/>
      <c r="N801" s="844"/>
      <c r="O801" s="844"/>
      <c r="P801" s="844"/>
      <c r="Q801" s="844" t="s">
        <v>1408</v>
      </c>
      <c r="R801" s="844"/>
      <c r="S801" s="844"/>
      <c r="T801" s="844"/>
      <c r="U801" s="844"/>
      <c r="V801" s="844"/>
      <c r="W801" s="844" t="s">
        <v>1409</v>
      </c>
      <c r="X801" s="844"/>
      <c r="Y801" s="844"/>
      <c r="Z801" s="844"/>
      <c r="AA801" s="844"/>
      <c r="AB801" s="844"/>
      <c r="AC801" s="844" t="s">
        <v>1410</v>
      </c>
      <c r="AD801" s="844"/>
      <c r="AE801" s="844"/>
      <c r="AF801" s="844"/>
      <c r="AG801" s="844"/>
      <c r="AH801" s="844"/>
      <c r="AI801" s="844"/>
      <c r="AJ801" s="844" t="s">
        <v>1411</v>
      </c>
      <c r="AK801" s="844"/>
      <c r="AL801" s="844"/>
      <c r="AM801" s="844"/>
      <c r="AN801" s="844"/>
      <c r="AO801" s="844"/>
      <c r="AP801" s="844"/>
      <c r="AQ801" s="844" t="s">
        <v>1412</v>
      </c>
      <c r="AR801" s="844"/>
      <c r="AS801" s="844"/>
      <c r="AT801" s="844"/>
      <c r="AU801" s="844"/>
      <c r="AV801" s="844"/>
      <c r="AW801" s="844"/>
      <c r="AX801" s="844"/>
      <c r="AY801" s="844"/>
      <c r="AZ801" s="844"/>
      <c r="BA801" s="844"/>
      <c r="BB801" s="844"/>
    </row>
    <row r="802" spans="1:54" ht="12.6" customHeight="1" x14ac:dyDescent="0.25">
      <c r="A802" s="916" t="s">
        <v>4984</v>
      </c>
      <c r="B802" s="916"/>
      <c r="C802" s="916"/>
      <c r="D802" s="916"/>
      <c r="E802" s="916"/>
      <c r="F802" s="916"/>
      <c r="G802" s="916"/>
      <c r="H802" s="916"/>
      <c r="I802" s="916"/>
      <c r="J802" s="916"/>
      <c r="K802" s="916"/>
      <c r="L802" s="916"/>
      <c r="M802" s="916"/>
      <c r="N802" s="916"/>
      <c r="O802" s="916"/>
      <c r="P802" s="916"/>
      <c r="Q802" s="955"/>
      <c r="R802" s="955"/>
      <c r="S802" s="955"/>
      <c r="T802" s="955"/>
      <c r="U802" s="955"/>
      <c r="V802" s="955"/>
      <c r="W802" s="955"/>
      <c r="X802" s="955"/>
      <c r="Y802" s="955"/>
      <c r="Z802" s="955"/>
      <c r="AA802" s="955"/>
      <c r="AB802" s="955"/>
      <c r="AC802" s="955"/>
      <c r="AD802" s="955"/>
      <c r="AE802" s="955"/>
      <c r="AF802" s="955"/>
      <c r="AG802" s="955"/>
      <c r="AH802" s="955"/>
      <c r="AI802" s="955"/>
      <c r="AJ802" s="955"/>
      <c r="AK802" s="955"/>
      <c r="AL802" s="955"/>
      <c r="AM802" s="955"/>
      <c r="AN802" s="955"/>
      <c r="AO802" s="955"/>
      <c r="AP802" s="955"/>
      <c r="AQ802" s="955"/>
      <c r="AR802" s="955"/>
      <c r="AS802" s="955"/>
      <c r="AT802" s="955"/>
      <c r="AU802" s="955"/>
      <c r="AV802" s="955"/>
      <c r="AW802" s="955"/>
      <c r="AX802" s="955"/>
      <c r="AY802" s="955"/>
      <c r="AZ802" s="955"/>
      <c r="BA802" s="955"/>
      <c r="BB802" s="955"/>
    </row>
    <row r="803" spans="1:54" ht="27" customHeight="1" x14ac:dyDescent="0.25">
      <c r="A803" s="916" t="s">
        <v>4985</v>
      </c>
      <c r="B803" s="916"/>
      <c r="C803" s="916"/>
      <c r="D803" s="916"/>
      <c r="E803" s="916"/>
      <c r="F803" s="916"/>
      <c r="G803" s="916"/>
      <c r="H803" s="916"/>
      <c r="I803" s="916"/>
      <c r="J803" s="916"/>
      <c r="K803" s="916"/>
      <c r="L803" s="916"/>
      <c r="M803" s="916"/>
      <c r="N803" s="916" t="e">
        <f>SUM(#REF!)</f>
        <v>#REF!</v>
      </c>
      <c r="O803" s="916"/>
      <c r="P803" s="916"/>
      <c r="Q803" s="955"/>
      <c r="R803" s="955"/>
      <c r="S803" s="955"/>
      <c r="T803" s="955"/>
      <c r="U803" s="955"/>
      <c r="V803" s="955"/>
      <c r="W803" s="955"/>
      <c r="X803" s="955"/>
      <c r="Y803" s="955"/>
      <c r="Z803" s="955"/>
      <c r="AA803" s="955"/>
      <c r="AB803" s="955"/>
      <c r="AC803" s="955"/>
      <c r="AD803" s="955"/>
      <c r="AE803" s="955"/>
      <c r="AF803" s="955"/>
      <c r="AG803" s="955"/>
      <c r="AH803" s="955"/>
      <c r="AI803" s="955"/>
      <c r="AJ803" s="955"/>
      <c r="AK803" s="955"/>
      <c r="AL803" s="955"/>
      <c r="AM803" s="955"/>
      <c r="AN803" s="955"/>
      <c r="AO803" s="955"/>
      <c r="AP803" s="955"/>
      <c r="AQ803" s="955"/>
      <c r="AR803" s="955"/>
      <c r="AS803" s="955"/>
      <c r="AT803" s="955"/>
      <c r="AU803" s="955"/>
      <c r="AV803" s="955"/>
      <c r="AW803" s="955"/>
      <c r="AX803" s="955"/>
      <c r="AY803" s="955"/>
      <c r="AZ803" s="955"/>
      <c r="BA803" s="955"/>
      <c r="BB803" s="955"/>
    </row>
    <row r="804" spans="1:54" ht="12.6" customHeight="1" x14ac:dyDescent="0.25">
      <c r="A804" s="962" t="s">
        <v>1673</v>
      </c>
      <c r="B804" s="962"/>
      <c r="C804" s="962"/>
      <c r="D804" s="962"/>
      <c r="E804" s="962"/>
      <c r="F804" s="962"/>
      <c r="G804" s="962"/>
      <c r="H804" s="962"/>
      <c r="I804" s="962"/>
      <c r="J804" s="962"/>
      <c r="K804" s="962"/>
      <c r="L804" s="962"/>
      <c r="M804" s="962"/>
      <c r="N804" s="962"/>
      <c r="O804" s="962"/>
      <c r="P804" s="962"/>
      <c r="Q804" s="955"/>
      <c r="R804" s="955"/>
      <c r="S804" s="955"/>
      <c r="T804" s="955"/>
      <c r="U804" s="955"/>
      <c r="V804" s="955"/>
      <c r="W804" s="955"/>
      <c r="X804" s="955"/>
      <c r="Y804" s="955"/>
      <c r="Z804" s="955"/>
      <c r="AA804" s="955"/>
      <c r="AB804" s="955"/>
      <c r="AC804" s="955"/>
      <c r="AD804" s="955"/>
      <c r="AE804" s="955"/>
      <c r="AF804" s="955"/>
      <c r="AG804" s="955"/>
      <c r="AH804" s="955"/>
      <c r="AI804" s="955"/>
      <c r="AJ804" s="955"/>
      <c r="AK804" s="955"/>
      <c r="AL804" s="955"/>
      <c r="AM804" s="955"/>
      <c r="AN804" s="955"/>
      <c r="AO804" s="955"/>
      <c r="AP804" s="955"/>
      <c r="AQ804" s="955"/>
      <c r="AR804" s="955"/>
      <c r="AS804" s="955"/>
      <c r="AT804" s="955"/>
      <c r="AU804" s="955"/>
      <c r="AV804" s="955"/>
      <c r="AW804" s="955"/>
      <c r="AX804" s="955"/>
      <c r="AY804" s="955"/>
      <c r="AZ804" s="955"/>
      <c r="BA804" s="955"/>
      <c r="BB804" s="955"/>
    </row>
    <row r="805" spans="1:54" ht="12.6" customHeight="1" x14ac:dyDescent="0.25">
      <c r="A805" s="565" t="s">
        <v>4950</v>
      </c>
    </row>
    <row r="806" spans="1:54" ht="15" customHeight="1" x14ac:dyDescent="0.25">
      <c r="A806" s="862"/>
      <c r="B806" s="863"/>
      <c r="C806" s="863"/>
      <c r="D806" s="863"/>
      <c r="E806" s="863"/>
      <c r="F806" s="863"/>
      <c r="G806" s="863"/>
      <c r="H806" s="863"/>
      <c r="I806" s="863"/>
      <c r="J806" s="863"/>
      <c r="K806" s="863"/>
      <c r="L806" s="863"/>
      <c r="M806" s="863"/>
      <c r="N806" s="863"/>
      <c r="O806" s="863"/>
      <c r="P806" s="863"/>
      <c r="Q806" s="863"/>
      <c r="R806" s="863"/>
      <c r="S806" s="863"/>
      <c r="T806" s="863"/>
      <c r="U806" s="863"/>
      <c r="V806" s="863"/>
      <c r="W806" s="863"/>
      <c r="X806" s="863"/>
      <c r="Y806" s="863"/>
      <c r="Z806" s="863"/>
      <c r="AA806" s="863"/>
      <c r="AB806" s="863"/>
      <c r="AC806" s="863"/>
      <c r="AD806" s="863"/>
      <c r="AE806" s="863"/>
      <c r="AF806" s="863"/>
      <c r="AG806" s="863"/>
      <c r="AH806" s="863"/>
      <c r="AI806" s="863"/>
      <c r="AJ806" s="863"/>
      <c r="AK806" s="863"/>
      <c r="AL806" s="863"/>
      <c r="AM806" s="863"/>
      <c r="AN806" s="863"/>
      <c r="AO806" s="863"/>
      <c r="AP806" s="863"/>
      <c r="AQ806" s="863"/>
      <c r="AR806" s="863"/>
      <c r="AS806" s="863"/>
      <c r="AT806" s="863"/>
      <c r="AU806" s="863"/>
      <c r="AV806" s="863"/>
      <c r="AW806" s="863"/>
      <c r="AX806" s="864"/>
      <c r="AY806" s="613"/>
      <c r="AZ806" s="613"/>
      <c r="BA806" s="613"/>
      <c r="BB806" s="613"/>
    </row>
    <row r="807" spans="1:54" ht="15" customHeight="1" x14ac:dyDescent="0.25">
      <c r="A807" s="865"/>
      <c r="B807" s="866"/>
      <c r="C807" s="866"/>
      <c r="D807" s="866"/>
      <c r="E807" s="866"/>
      <c r="F807" s="866"/>
      <c r="G807" s="866"/>
      <c r="H807" s="866"/>
      <c r="I807" s="866"/>
      <c r="J807" s="866"/>
      <c r="K807" s="866"/>
      <c r="L807" s="866"/>
      <c r="M807" s="866"/>
      <c r="N807" s="866"/>
      <c r="O807" s="866"/>
      <c r="P807" s="866"/>
      <c r="Q807" s="866"/>
      <c r="R807" s="866"/>
      <c r="S807" s="866"/>
      <c r="T807" s="866"/>
      <c r="U807" s="866"/>
      <c r="V807" s="866"/>
      <c r="W807" s="866"/>
      <c r="X807" s="866"/>
      <c r="Y807" s="866"/>
      <c r="Z807" s="866"/>
      <c r="AA807" s="866"/>
      <c r="AB807" s="866"/>
      <c r="AC807" s="866"/>
      <c r="AD807" s="866"/>
      <c r="AE807" s="866"/>
      <c r="AF807" s="866"/>
      <c r="AG807" s="866"/>
      <c r="AH807" s="866"/>
      <c r="AI807" s="866"/>
      <c r="AJ807" s="866"/>
      <c r="AK807" s="866"/>
      <c r="AL807" s="866"/>
      <c r="AM807" s="866"/>
      <c r="AN807" s="866"/>
      <c r="AO807" s="866"/>
      <c r="AP807" s="866"/>
      <c r="AQ807" s="866"/>
      <c r="AR807" s="866"/>
      <c r="AS807" s="866"/>
      <c r="AT807" s="866"/>
      <c r="AU807" s="866"/>
      <c r="AV807" s="866"/>
      <c r="AW807" s="866"/>
      <c r="AX807" s="867"/>
      <c r="AY807" s="613"/>
      <c r="AZ807" s="613"/>
      <c r="BA807" s="613"/>
      <c r="BB807" s="613"/>
    </row>
    <row r="808" spans="1:54" ht="12.6" customHeight="1" x14ac:dyDescent="0.25">
      <c r="A808" s="571"/>
    </row>
    <row r="809" spans="1:54" s="571" customFormat="1" ht="25.5" customHeight="1" x14ac:dyDescent="0.25">
      <c r="A809" s="961" t="s">
        <v>5224</v>
      </c>
      <c r="B809" s="961"/>
      <c r="C809" s="961"/>
      <c r="D809" s="961"/>
      <c r="E809" s="961"/>
      <c r="F809" s="961"/>
      <c r="G809" s="961"/>
      <c r="H809" s="961"/>
      <c r="I809" s="961"/>
      <c r="J809" s="961"/>
      <c r="K809" s="961"/>
      <c r="L809" s="961"/>
      <c r="M809" s="961"/>
      <c r="N809" s="961"/>
      <c r="O809" s="961"/>
      <c r="P809" s="961"/>
      <c r="Q809" s="961"/>
      <c r="R809" s="961"/>
      <c r="S809" s="961"/>
      <c r="T809" s="961"/>
      <c r="U809" s="961"/>
      <c r="V809" s="961"/>
      <c r="W809" s="961"/>
      <c r="X809" s="961"/>
      <c r="Y809" s="961"/>
      <c r="Z809" s="961"/>
      <c r="AA809" s="961"/>
      <c r="AB809" s="961"/>
      <c r="AC809" s="961"/>
      <c r="AD809" s="961"/>
      <c r="AE809" s="961"/>
      <c r="AF809" s="961"/>
      <c r="AG809" s="961"/>
      <c r="AH809" s="961"/>
      <c r="AI809" s="961"/>
      <c r="AJ809" s="961"/>
      <c r="AK809" s="961"/>
      <c r="AL809" s="961"/>
      <c r="AM809" s="961"/>
      <c r="AN809" s="961"/>
      <c r="AO809" s="961"/>
      <c r="AP809" s="961"/>
      <c r="AQ809" s="961"/>
      <c r="AR809" s="961"/>
      <c r="AS809" s="961"/>
      <c r="AT809" s="961"/>
      <c r="AU809" s="961"/>
      <c r="AV809" s="961"/>
      <c r="AW809" s="961"/>
      <c r="AX809" s="961"/>
      <c r="AY809" s="961"/>
      <c r="AZ809" s="961"/>
      <c r="BA809" s="961"/>
      <c r="BB809" s="565"/>
    </row>
    <row r="810" spans="1:54" ht="12.6" customHeight="1" x14ac:dyDescent="0.25">
      <c r="A810" s="571"/>
    </row>
    <row r="811" spans="1:54" ht="12.6" customHeight="1" x14ac:dyDescent="0.25">
      <c r="A811" s="896" t="s">
        <v>1260</v>
      </c>
      <c r="B811" s="896"/>
      <c r="C811" s="896"/>
      <c r="D811" s="896"/>
      <c r="E811" s="896"/>
      <c r="F811" s="896"/>
      <c r="G811" s="896"/>
      <c r="H811" s="896"/>
      <c r="I811" s="896"/>
      <c r="J811" s="896"/>
      <c r="K811" s="896"/>
      <c r="L811" s="896"/>
      <c r="M811" s="896"/>
      <c r="N811" s="896"/>
      <c r="O811" s="896"/>
      <c r="P811" s="896"/>
      <c r="Q811" s="896"/>
      <c r="R811" s="896"/>
      <c r="S811" s="896"/>
      <c r="T811" s="896"/>
      <c r="U811" s="896"/>
      <c r="V811" s="896"/>
      <c r="W811" s="896"/>
      <c r="X811" s="896"/>
      <c r="Y811" s="896"/>
      <c r="Z811" s="896"/>
      <c r="AA811" s="896"/>
      <c r="AB811" s="896"/>
      <c r="AC811" s="896"/>
      <c r="AD811" s="896"/>
      <c r="AE811" s="896"/>
      <c r="AF811" s="896"/>
      <c r="AG811" s="896"/>
      <c r="AH811" s="896"/>
      <c r="AI811" s="896"/>
      <c r="AJ811" s="896"/>
      <c r="AK811" s="896"/>
      <c r="AL811" s="895" t="s">
        <v>1573</v>
      </c>
      <c r="AM811" s="895"/>
      <c r="AN811" s="895"/>
      <c r="AO811" s="895"/>
      <c r="AP811" s="895"/>
      <c r="AQ811" s="895"/>
      <c r="AR811" s="895"/>
      <c r="AS811" s="895"/>
      <c r="AT811" s="895"/>
      <c r="AU811" s="895"/>
      <c r="AV811" s="895"/>
      <c r="AW811" s="895"/>
      <c r="AX811" s="895"/>
      <c r="AY811" s="895"/>
      <c r="AZ811" s="895"/>
      <c r="BA811" s="895"/>
      <c r="BB811" s="895"/>
    </row>
    <row r="812" spans="1:54" ht="12.6" customHeight="1" x14ac:dyDescent="0.25">
      <c r="A812" s="896"/>
      <c r="B812" s="896"/>
      <c r="C812" s="896"/>
      <c r="D812" s="896"/>
      <c r="E812" s="896"/>
      <c r="F812" s="896"/>
      <c r="G812" s="896"/>
      <c r="H812" s="896"/>
      <c r="I812" s="896"/>
      <c r="J812" s="896"/>
      <c r="K812" s="896"/>
      <c r="L812" s="896"/>
      <c r="M812" s="896"/>
      <c r="N812" s="896"/>
      <c r="O812" s="896"/>
      <c r="P812" s="896"/>
      <c r="Q812" s="896"/>
      <c r="R812" s="896"/>
      <c r="S812" s="896"/>
      <c r="T812" s="896"/>
      <c r="U812" s="896"/>
      <c r="V812" s="896"/>
      <c r="W812" s="896"/>
      <c r="X812" s="896"/>
      <c r="Y812" s="896"/>
      <c r="Z812" s="896"/>
      <c r="AA812" s="896"/>
      <c r="AB812" s="896"/>
      <c r="AC812" s="896"/>
      <c r="AD812" s="896"/>
      <c r="AE812" s="896"/>
      <c r="AF812" s="896"/>
      <c r="AG812" s="896"/>
      <c r="AH812" s="896"/>
      <c r="AI812" s="896"/>
      <c r="AJ812" s="896"/>
      <c r="AK812" s="896"/>
      <c r="AL812" s="843" t="s">
        <v>1263</v>
      </c>
      <c r="AM812" s="843"/>
      <c r="AN812" s="843"/>
      <c r="AO812" s="843"/>
      <c r="AP812" s="843"/>
      <c r="AQ812" s="843"/>
      <c r="AR812" s="843"/>
      <c r="AS812" s="843"/>
      <c r="AT812" s="843"/>
      <c r="AU812" s="843"/>
      <c r="AV812" s="843"/>
      <c r="AW812" s="843"/>
      <c r="AX812" s="843"/>
      <c r="AY812" s="843"/>
      <c r="AZ812" s="843"/>
      <c r="BA812" s="843"/>
      <c r="BB812" s="843"/>
    </row>
    <row r="813" spans="1:54" ht="12.6" customHeight="1" x14ac:dyDescent="0.25">
      <c r="A813" s="929" t="s">
        <v>1655</v>
      </c>
      <c r="B813" s="929"/>
      <c r="C813" s="929"/>
      <c r="D813" s="929"/>
      <c r="E813" s="929"/>
      <c r="F813" s="929"/>
      <c r="G813" s="929"/>
      <c r="H813" s="929"/>
      <c r="I813" s="929"/>
      <c r="J813" s="929"/>
      <c r="K813" s="929"/>
      <c r="L813" s="929"/>
      <c r="M813" s="929"/>
      <c r="N813" s="929"/>
      <c r="O813" s="929"/>
      <c r="P813" s="929"/>
      <c r="Q813" s="929"/>
      <c r="R813" s="929"/>
      <c r="S813" s="929"/>
      <c r="T813" s="929"/>
      <c r="U813" s="929"/>
      <c r="V813" s="929"/>
      <c r="W813" s="929"/>
      <c r="X813" s="929"/>
      <c r="Y813" s="929"/>
      <c r="Z813" s="929"/>
      <c r="AA813" s="929"/>
      <c r="AB813" s="929"/>
      <c r="AC813" s="929"/>
      <c r="AD813" s="929"/>
      <c r="AE813" s="929"/>
      <c r="AF813" s="929"/>
      <c r="AG813" s="929"/>
      <c r="AH813" s="929"/>
      <c r="AI813" s="929"/>
      <c r="AJ813" s="929"/>
      <c r="AK813" s="929"/>
      <c r="AL813" s="905"/>
      <c r="AM813" s="905"/>
      <c r="AN813" s="905"/>
      <c r="AO813" s="905"/>
      <c r="AP813" s="905"/>
      <c r="AQ813" s="905"/>
      <c r="AR813" s="905"/>
      <c r="AS813" s="905"/>
      <c r="AT813" s="905"/>
      <c r="AU813" s="905"/>
      <c r="AV813" s="905"/>
      <c r="AW813" s="905"/>
      <c r="AX813" s="905"/>
      <c r="AY813" s="905"/>
      <c r="AZ813" s="905"/>
      <c r="BA813" s="905"/>
      <c r="BB813" s="905"/>
    </row>
    <row r="814" spans="1:54" ht="12.6" customHeight="1" x14ac:dyDescent="0.25">
      <c r="A814" s="929" t="s">
        <v>4986</v>
      </c>
      <c r="B814" s="929"/>
      <c r="C814" s="929"/>
      <c r="D814" s="929"/>
      <c r="E814" s="929"/>
      <c r="F814" s="929"/>
      <c r="G814" s="929"/>
      <c r="H814" s="929"/>
      <c r="I814" s="929"/>
      <c r="J814" s="929"/>
      <c r="K814" s="929"/>
      <c r="L814" s="929"/>
      <c r="M814" s="929"/>
      <c r="N814" s="929"/>
      <c r="O814" s="929"/>
      <c r="P814" s="929"/>
      <c r="Q814" s="929"/>
      <c r="R814" s="929"/>
      <c r="S814" s="929"/>
      <c r="T814" s="929"/>
      <c r="U814" s="929"/>
      <c r="V814" s="929"/>
      <c r="W814" s="929"/>
      <c r="X814" s="929"/>
      <c r="Y814" s="929"/>
      <c r="Z814" s="929"/>
      <c r="AA814" s="929"/>
      <c r="AB814" s="929"/>
      <c r="AC814" s="929"/>
      <c r="AD814" s="929"/>
      <c r="AE814" s="929"/>
      <c r="AF814" s="929"/>
      <c r="AG814" s="929"/>
      <c r="AH814" s="929"/>
      <c r="AI814" s="929"/>
      <c r="AJ814" s="929"/>
      <c r="AK814" s="929"/>
      <c r="AL814" s="905"/>
      <c r="AM814" s="905"/>
      <c r="AN814" s="905"/>
      <c r="AO814" s="905"/>
      <c r="AP814" s="905"/>
      <c r="AQ814" s="905"/>
      <c r="AR814" s="905"/>
      <c r="AS814" s="905"/>
      <c r="AT814" s="905"/>
      <c r="AU814" s="905"/>
      <c r="AV814" s="905"/>
      <c r="AW814" s="905"/>
      <c r="AX814" s="905"/>
      <c r="AY814" s="905"/>
      <c r="AZ814" s="905"/>
      <c r="BA814" s="905"/>
      <c r="BB814" s="905"/>
    </row>
    <row r="815" spans="1:54" ht="12.6" customHeight="1" x14ac:dyDescent="0.25">
      <c r="A815" s="565" t="s">
        <v>4972</v>
      </c>
    </row>
    <row r="816" spans="1:54" ht="15" customHeight="1" x14ac:dyDescent="0.25">
      <c r="A816" s="862"/>
      <c r="B816" s="863"/>
      <c r="C816" s="863"/>
      <c r="D816" s="863"/>
      <c r="E816" s="863"/>
      <c r="F816" s="863"/>
      <c r="G816" s="863"/>
      <c r="H816" s="863"/>
      <c r="I816" s="863"/>
      <c r="J816" s="863"/>
      <c r="K816" s="863"/>
      <c r="L816" s="863"/>
      <c r="M816" s="863"/>
      <c r="N816" s="863"/>
      <c r="O816" s="863"/>
      <c r="P816" s="863"/>
      <c r="Q816" s="863"/>
      <c r="R816" s="863"/>
      <c r="S816" s="863"/>
      <c r="T816" s="863"/>
      <c r="U816" s="863"/>
      <c r="V816" s="863"/>
      <c r="W816" s="863"/>
      <c r="X816" s="863"/>
      <c r="Y816" s="863"/>
      <c r="Z816" s="863"/>
      <c r="AA816" s="863"/>
      <c r="AB816" s="863"/>
      <c r="AC816" s="863"/>
      <c r="AD816" s="863"/>
      <c r="AE816" s="863"/>
      <c r="AF816" s="863"/>
      <c r="AG816" s="863"/>
      <c r="AH816" s="863"/>
      <c r="AI816" s="863"/>
      <c r="AJ816" s="863"/>
      <c r="AK816" s="863"/>
      <c r="AL816" s="863"/>
      <c r="AM816" s="863"/>
      <c r="AN816" s="863"/>
      <c r="AO816" s="863"/>
      <c r="AP816" s="863"/>
      <c r="AQ816" s="863"/>
      <c r="AR816" s="863"/>
      <c r="AS816" s="863"/>
      <c r="AT816" s="863"/>
      <c r="AU816" s="863"/>
      <c r="AV816" s="863"/>
      <c r="AW816" s="863"/>
      <c r="AX816" s="864"/>
      <c r="AY816" s="613"/>
      <c r="AZ816" s="613"/>
      <c r="BA816" s="613"/>
      <c r="BB816" s="613"/>
    </row>
    <row r="817" spans="1:54" ht="15" customHeight="1" x14ac:dyDescent="0.25">
      <c r="A817" s="865"/>
      <c r="B817" s="866"/>
      <c r="C817" s="866"/>
      <c r="D817" s="866"/>
      <c r="E817" s="866"/>
      <c r="F817" s="866"/>
      <c r="G817" s="866"/>
      <c r="H817" s="866"/>
      <c r="I817" s="866"/>
      <c r="J817" s="866"/>
      <c r="K817" s="866"/>
      <c r="L817" s="866"/>
      <c r="M817" s="866"/>
      <c r="N817" s="866"/>
      <c r="O817" s="866"/>
      <c r="P817" s="866"/>
      <c r="Q817" s="866"/>
      <c r="R817" s="866"/>
      <c r="S817" s="866"/>
      <c r="T817" s="866"/>
      <c r="U817" s="866"/>
      <c r="V817" s="866"/>
      <c r="W817" s="866"/>
      <c r="X817" s="866"/>
      <c r="Y817" s="866"/>
      <c r="Z817" s="866"/>
      <c r="AA817" s="866"/>
      <c r="AB817" s="866"/>
      <c r="AC817" s="866"/>
      <c r="AD817" s="866"/>
      <c r="AE817" s="866"/>
      <c r="AF817" s="866"/>
      <c r="AG817" s="866"/>
      <c r="AH817" s="866"/>
      <c r="AI817" s="866"/>
      <c r="AJ817" s="866"/>
      <c r="AK817" s="866"/>
      <c r="AL817" s="866"/>
      <c r="AM817" s="866"/>
      <c r="AN817" s="866"/>
      <c r="AO817" s="866"/>
      <c r="AP817" s="866"/>
      <c r="AQ817" s="866"/>
      <c r="AR817" s="866"/>
      <c r="AS817" s="866"/>
      <c r="AT817" s="866"/>
      <c r="AU817" s="866"/>
      <c r="AV817" s="866"/>
      <c r="AW817" s="866"/>
      <c r="AX817" s="867"/>
      <c r="AY817" s="613"/>
      <c r="AZ817" s="613"/>
      <c r="BA817" s="613"/>
      <c r="BB817" s="613"/>
    </row>
    <row r="818" spans="1:54" ht="15" customHeight="1" x14ac:dyDescent="0.25">
      <c r="A818" s="577"/>
      <c r="B818" s="577"/>
      <c r="C818" s="577"/>
      <c r="D818" s="577"/>
      <c r="E818" s="577"/>
      <c r="F818" s="577"/>
      <c r="G818" s="577"/>
      <c r="H818" s="577"/>
      <c r="I818" s="577"/>
      <c r="J818" s="577"/>
      <c r="K818" s="577"/>
      <c r="L818" s="577"/>
      <c r="M818" s="577"/>
      <c r="N818" s="577"/>
      <c r="O818" s="577"/>
      <c r="P818" s="577"/>
      <c r="Q818" s="577"/>
      <c r="R818" s="577"/>
      <c r="S818" s="577"/>
      <c r="T818" s="577"/>
      <c r="U818" s="577"/>
      <c r="V818" s="577"/>
      <c r="W818" s="577"/>
      <c r="X818" s="577"/>
      <c r="Y818" s="577"/>
      <c r="Z818" s="577"/>
      <c r="AA818" s="577"/>
      <c r="AB818" s="577"/>
      <c r="AC818" s="577"/>
      <c r="AD818" s="577"/>
      <c r="AE818" s="577"/>
      <c r="AF818" s="577"/>
      <c r="AG818" s="577"/>
      <c r="AH818" s="577"/>
      <c r="AI818" s="577"/>
      <c r="AJ818" s="577"/>
      <c r="AK818" s="577"/>
      <c r="AL818" s="577"/>
      <c r="AM818" s="577"/>
      <c r="AN818" s="577"/>
      <c r="AO818" s="577"/>
      <c r="AP818" s="577"/>
      <c r="AQ818" s="577"/>
      <c r="AR818" s="577"/>
      <c r="AS818" s="577"/>
      <c r="AT818" s="577"/>
      <c r="AU818" s="577"/>
      <c r="AV818" s="577"/>
      <c r="AW818" s="577"/>
      <c r="AX818" s="577"/>
      <c r="AY818" s="613"/>
      <c r="AZ818" s="613"/>
      <c r="BA818" s="613"/>
      <c r="BB818" s="613"/>
    </row>
    <row r="819" spans="1:54" ht="15" customHeight="1" x14ac:dyDescent="0.25">
      <c r="A819" s="577"/>
      <c r="B819" s="577"/>
      <c r="C819" s="577"/>
      <c r="D819" s="577"/>
      <c r="E819" s="577"/>
      <c r="F819" s="577"/>
      <c r="G819" s="577"/>
      <c r="H819" s="577"/>
      <c r="I819" s="577"/>
      <c r="J819" s="577"/>
      <c r="K819" s="577"/>
      <c r="L819" s="577"/>
      <c r="M819" s="577"/>
      <c r="N819" s="577"/>
      <c r="O819" s="577"/>
      <c r="P819" s="577"/>
      <c r="Q819" s="577"/>
      <c r="R819" s="577"/>
      <c r="S819" s="577"/>
      <c r="T819" s="577"/>
      <c r="U819" s="577"/>
      <c r="V819" s="577"/>
      <c r="W819" s="577"/>
      <c r="X819" s="577"/>
      <c r="Y819" s="577"/>
      <c r="Z819" s="577"/>
      <c r="AA819" s="577"/>
      <c r="AB819" s="577"/>
      <c r="AC819" s="577"/>
      <c r="AD819" s="577"/>
      <c r="AE819" s="577"/>
      <c r="AF819" s="577"/>
      <c r="AG819" s="577"/>
      <c r="AH819" s="577"/>
      <c r="AI819" s="577"/>
      <c r="AJ819" s="577"/>
      <c r="AK819" s="577"/>
      <c r="AL819" s="577"/>
      <c r="AM819" s="577"/>
      <c r="AN819" s="577"/>
      <c r="AO819" s="577"/>
      <c r="AP819" s="577"/>
      <c r="AQ819" s="577"/>
      <c r="AR819" s="577"/>
      <c r="AS819" s="577"/>
      <c r="AT819" s="577"/>
      <c r="AU819" s="577"/>
      <c r="AV819" s="577"/>
      <c r="AW819" s="577"/>
      <c r="AX819" s="577"/>
      <c r="AY819" s="613"/>
      <c r="AZ819" s="613"/>
      <c r="BA819" s="613"/>
      <c r="BB819" s="613"/>
    </row>
    <row r="820" spans="1:54" ht="15" customHeight="1" x14ac:dyDescent="0.25">
      <c r="A820" s="577"/>
      <c r="B820" s="577"/>
      <c r="C820" s="577"/>
      <c r="D820" s="577"/>
      <c r="E820" s="577"/>
      <c r="F820" s="577"/>
      <c r="G820" s="577"/>
      <c r="H820" s="577"/>
      <c r="I820" s="577"/>
      <c r="J820" s="577"/>
      <c r="K820" s="577"/>
      <c r="L820" s="577"/>
      <c r="M820" s="577"/>
      <c r="N820" s="577"/>
      <c r="O820" s="577"/>
      <c r="P820" s="577"/>
      <c r="Q820" s="577"/>
      <c r="R820" s="577"/>
      <c r="S820" s="577"/>
      <c r="T820" s="577"/>
      <c r="U820" s="577"/>
      <c r="V820" s="577"/>
      <c r="W820" s="577"/>
      <c r="X820" s="577"/>
      <c r="Y820" s="577"/>
      <c r="Z820" s="577"/>
      <c r="AA820" s="577"/>
      <c r="AB820" s="577"/>
      <c r="AC820" s="577"/>
      <c r="AD820" s="577"/>
      <c r="AE820" s="577"/>
      <c r="AF820" s="577"/>
      <c r="AG820" s="577"/>
      <c r="AH820" s="577"/>
      <c r="AI820" s="577"/>
      <c r="AJ820" s="577"/>
      <c r="AK820" s="577"/>
      <c r="AL820" s="577"/>
      <c r="AM820" s="577"/>
      <c r="AN820" s="577"/>
      <c r="AO820" s="577"/>
      <c r="AP820" s="577"/>
      <c r="AQ820" s="577"/>
      <c r="AR820" s="577"/>
      <c r="AS820" s="577"/>
      <c r="AT820" s="577"/>
      <c r="AU820" s="577"/>
      <c r="AV820" s="577"/>
      <c r="AW820" s="577"/>
      <c r="AX820" s="577"/>
      <c r="AY820" s="613"/>
      <c r="AZ820" s="613"/>
      <c r="BA820" s="613"/>
      <c r="BB820" s="613"/>
    </row>
    <row r="821" spans="1:54" ht="15" customHeight="1" x14ac:dyDescent="0.25">
      <c r="A821" s="577"/>
      <c r="B821" s="577"/>
      <c r="C821" s="577"/>
      <c r="D821" s="577"/>
      <c r="E821" s="577"/>
      <c r="F821" s="577"/>
      <c r="G821" s="577"/>
      <c r="H821" s="577"/>
      <c r="I821" s="577"/>
      <c r="J821" s="577"/>
      <c r="K821" s="577"/>
      <c r="L821" s="577"/>
      <c r="M821" s="577"/>
      <c r="N821" s="577"/>
      <c r="O821" s="577"/>
      <c r="P821" s="577"/>
      <c r="Q821" s="577"/>
      <c r="R821" s="577"/>
      <c r="S821" s="577"/>
      <c r="T821" s="577"/>
      <c r="U821" s="577"/>
      <c r="V821" s="577"/>
      <c r="W821" s="577"/>
      <c r="X821" s="577"/>
      <c r="Y821" s="577"/>
      <c r="Z821" s="577"/>
      <c r="AA821" s="577"/>
      <c r="AB821" s="577"/>
      <c r="AC821" s="577"/>
      <c r="AD821" s="577"/>
      <c r="AE821" s="577"/>
      <c r="AF821" s="577"/>
      <c r="AG821" s="577"/>
      <c r="AH821" s="577"/>
      <c r="AI821" s="577"/>
      <c r="AJ821" s="577"/>
      <c r="AK821" s="577"/>
      <c r="AL821" s="577"/>
      <c r="AM821" s="577"/>
      <c r="AN821" s="577"/>
      <c r="AO821" s="577"/>
      <c r="AP821" s="577"/>
      <c r="AQ821" s="577"/>
      <c r="AR821" s="577"/>
      <c r="AS821" s="577"/>
      <c r="AT821" s="577"/>
      <c r="AU821" s="577"/>
      <c r="AV821" s="577"/>
      <c r="AW821" s="577"/>
      <c r="AX821" s="577"/>
      <c r="AY821" s="613"/>
      <c r="AZ821" s="613"/>
      <c r="BA821" s="613"/>
      <c r="BB821" s="613"/>
    </row>
    <row r="822" spans="1:54" ht="15" customHeight="1" x14ac:dyDescent="0.25">
      <c r="A822" s="577"/>
      <c r="B822" s="577"/>
      <c r="C822" s="577"/>
      <c r="D822" s="577"/>
      <c r="E822" s="577"/>
      <c r="F822" s="577"/>
      <c r="G822" s="577"/>
      <c r="H822" s="577"/>
      <c r="I822" s="577"/>
      <c r="J822" s="577"/>
      <c r="K822" s="577"/>
      <c r="L822" s="577"/>
      <c r="M822" s="577"/>
      <c r="N822" s="577"/>
      <c r="O822" s="577"/>
      <c r="P822" s="577"/>
      <c r="Q822" s="577"/>
      <c r="R822" s="577"/>
      <c r="S822" s="577"/>
      <c r="T822" s="577"/>
      <c r="U822" s="577"/>
      <c r="V822" s="577"/>
      <c r="W822" s="577"/>
      <c r="X822" s="577"/>
      <c r="Y822" s="577"/>
      <c r="Z822" s="577"/>
      <c r="AA822" s="577"/>
      <c r="AB822" s="577"/>
      <c r="AC822" s="577"/>
      <c r="AD822" s="577"/>
      <c r="AE822" s="577"/>
      <c r="AF822" s="577"/>
      <c r="AG822" s="577"/>
      <c r="AH822" s="577"/>
      <c r="AI822" s="577"/>
      <c r="AJ822" s="577"/>
      <c r="AK822" s="577"/>
      <c r="AL822" s="577"/>
      <c r="AM822" s="577"/>
      <c r="AN822" s="577"/>
      <c r="AO822" s="577"/>
      <c r="AP822" s="577"/>
      <c r="AQ822" s="577"/>
      <c r="AR822" s="577"/>
      <c r="AS822" s="577"/>
      <c r="AT822" s="577"/>
      <c r="AU822" s="577"/>
      <c r="AV822" s="577"/>
      <c r="AW822" s="577"/>
      <c r="AX822" s="577"/>
      <c r="AY822" s="613"/>
      <c r="AZ822" s="613"/>
      <c r="BA822" s="613"/>
      <c r="BB822" s="613"/>
    </row>
    <row r="823" spans="1:54" ht="15" customHeight="1" x14ac:dyDescent="0.25">
      <c r="A823" s="577"/>
      <c r="B823" s="577"/>
      <c r="C823" s="577"/>
      <c r="D823" s="577"/>
      <c r="E823" s="577"/>
      <c r="F823" s="577"/>
      <c r="G823" s="577"/>
      <c r="H823" s="577"/>
      <c r="I823" s="577"/>
      <c r="J823" s="577"/>
      <c r="K823" s="577"/>
      <c r="L823" s="577"/>
      <c r="M823" s="577"/>
      <c r="N823" s="577"/>
      <c r="O823" s="577"/>
      <c r="P823" s="577"/>
      <c r="Q823" s="577"/>
      <c r="R823" s="577"/>
      <c r="S823" s="577"/>
      <c r="T823" s="577"/>
      <c r="U823" s="577"/>
      <c r="V823" s="577"/>
      <c r="W823" s="577"/>
      <c r="X823" s="577"/>
      <c r="Y823" s="577"/>
      <c r="Z823" s="577"/>
      <c r="AA823" s="577"/>
      <c r="AB823" s="577"/>
      <c r="AC823" s="577"/>
      <c r="AD823" s="577"/>
      <c r="AE823" s="577"/>
      <c r="AF823" s="577"/>
      <c r="AG823" s="577"/>
      <c r="AH823" s="577"/>
      <c r="AI823" s="577"/>
      <c r="AJ823" s="577"/>
      <c r="AK823" s="577"/>
      <c r="AL823" s="577"/>
      <c r="AM823" s="577"/>
      <c r="AN823" s="577"/>
      <c r="AO823" s="577"/>
      <c r="AP823" s="577"/>
      <c r="AQ823" s="577"/>
      <c r="AR823" s="577"/>
      <c r="AS823" s="577"/>
      <c r="AT823" s="577"/>
      <c r="AU823" s="577"/>
      <c r="AV823" s="577"/>
      <c r="AW823" s="577"/>
      <c r="AX823" s="577"/>
      <c r="AY823" s="613"/>
      <c r="AZ823" s="613"/>
      <c r="BA823" s="613"/>
      <c r="BB823" s="613"/>
    </row>
    <row r="824" spans="1:54" ht="15" customHeight="1" x14ac:dyDescent="0.25">
      <c r="A824" s="577"/>
      <c r="B824" s="577"/>
      <c r="C824" s="577"/>
      <c r="D824" s="577"/>
      <c r="E824" s="577"/>
      <c r="F824" s="577"/>
      <c r="G824" s="577"/>
      <c r="H824" s="577"/>
      <c r="I824" s="577"/>
      <c r="J824" s="577"/>
      <c r="K824" s="577"/>
      <c r="L824" s="577"/>
      <c r="M824" s="577"/>
      <c r="N824" s="577"/>
      <c r="O824" s="577"/>
      <c r="P824" s="577"/>
      <c r="Q824" s="577"/>
      <c r="R824" s="577"/>
      <c r="S824" s="577"/>
      <c r="T824" s="577"/>
      <c r="U824" s="577"/>
      <c r="V824" s="577"/>
      <c r="W824" s="577"/>
      <c r="X824" s="577"/>
      <c r="Y824" s="577"/>
      <c r="Z824" s="577"/>
      <c r="AA824" s="577"/>
      <c r="AB824" s="577"/>
      <c r="AC824" s="577"/>
      <c r="AD824" s="577"/>
      <c r="AE824" s="577"/>
      <c r="AF824" s="577"/>
      <c r="AG824" s="577"/>
      <c r="AH824" s="577"/>
      <c r="AI824" s="577"/>
      <c r="AJ824" s="577"/>
      <c r="AK824" s="577"/>
      <c r="AL824" s="577"/>
      <c r="AM824" s="577"/>
      <c r="AN824" s="577"/>
      <c r="AO824" s="577"/>
      <c r="AP824" s="577"/>
      <c r="AQ824" s="577"/>
      <c r="AR824" s="577"/>
      <c r="AS824" s="577"/>
      <c r="AT824" s="577"/>
      <c r="AU824" s="577"/>
      <c r="AV824" s="577"/>
      <c r="AW824" s="577"/>
      <c r="AX824" s="577"/>
      <c r="AY824" s="613"/>
      <c r="AZ824" s="613"/>
      <c r="BA824" s="613"/>
      <c r="BB824" s="613"/>
    </row>
    <row r="825" spans="1:54" ht="15" customHeight="1" x14ac:dyDescent="0.25">
      <c r="A825" s="577"/>
      <c r="B825" s="577"/>
      <c r="C825" s="577"/>
      <c r="D825" s="577"/>
      <c r="E825" s="577"/>
      <c r="F825" s="577"/>
      <c r="G825" s="577"/>
      <c r="H825" s="577"/>
      <c r="I825" s="577"/>
      <c r="J825" s="577"/>
      <c r="K825" s="577"/>
      <c r="L825" s="577"/>
      <c r="M825" s="577"/>
      <c r="N825" s="577"/>
      <c r="O825" s="577"/>
      <c r="P825" s="577"/>
      <c r="Q825" s="577"/>
      <c r="R825" s="577"/>
      <c r="S825" s="577"/>
      <c r="T825" s="577"/>
      <c r="U825" s="577"/>
      <c r="V825" s="577"/>
      <c r="W825" s="577"/>
      <c r="X825" s="577"/>
      <c r="Y825" s="577"/>
      <c r="Z825" s="577"/>
      <c r="AA825" s="577"/>
      <c r="AB825" s="577"/>
      <c r="AC825" s="577"/>
      <c r="AD825" s="577"/>
      <c r="AE825" s="577"/>
      <c r="AF825" s="577"/>
      <c r="AG825" s="577"/>
      <c r="AH825" s="577"/>
      <c r="AI825" s="577"/>
      <c r="AJ825" s="577"/>
      <c r="AK825" s="577"/>
      <c r="AL825" s="577"/>
      <c r="AM825" s="577"/>
      <c r="AN825" s="577"/>
      <c r="AO825" s="577"/>
      <c r="AP825" s="577"/>
      <c r="AQ825" s="577"/>
      <c r="AR825" s="577"/>
      <c r="AS825" s="577"/>
      <c r="AT825" s="577"/>
      <c r="AU825" s="577"/>
      <c r="AV825" s="577"/>
      <c r="AW825" s="577"/>
      <c r="AX825" s="577"/>
      <c r="AY825" s="613"/>
      <c r="AZ825" s="613"/>
      <c r="BA825" s="613"/>
      <c r="BB825" s="613"/>
    </row>
    <row r="826" spans="1:54" ht="15" customHeight="1" x14ac:dyDescent="0.25">
      <c r="A826" s="577"/>
      <c r="B826" s="577"/>
      <c r="C826" s="577"/>
      <c r="D826" s="577"/>
      <c r="E826" s="577"/>
      <c r="F826" s="577"/>
      <c r="G826" s="577"/>
      <c r="H826" s="577"/>
      <c r="I826" s="577"/>
      <c r="J826" s="577"/>
      <c r="K826" s="577"/>
      <c r="L826" s="577"/>
      <c r="M826" s="577"/>
      <c r="N826" s="577"/>
      <c r="O826" s="577"/>
      <c r="P826" s="577"/>
      <c r="Q826" s="577"/>
      <c r="R826" s="577"/>
      <c r="S826" s="577"/>
      <c r="T826" s="577"/>
      <c r="U826" s="577"/>
      <c r="V826" s="577"/>
      <c r="W826" s="577"/>
      <c r="X826" s="577"/>
      <c r="Y826" s="577"/>
      <c r="Z826" s="577"/>
      <c r="AA826" s="577"/>
      <c r="AB826" s="577"/>
      <c r="AC826" s="577"/>
      <c r="AD826" s="577"/>
      <c r="AE826" s="577"/>
      <c r="AF826" s="577"/>
      <c r="AG826" s="577"/>
      <c r="AH826" s="577"/>
      <c r="AI826" s="577"/>
      <c r="AJ826" s="577"/>
      <c r="AK826" s="577"/>
      <c r="AL826" s="577"/>
      <c r="AM826" s="577"/>
      <c r="AN826" s="577"/>
      <c r="AO826" s="577"/>
      <c r="AP826" s="577"/>
      <c r="AQ826" s="577"/>
      <c r="AR826" s="577"/>
      <c r="AS826" s="577"/>
      <c r="AT826" s="577"/>
      <c r="AU826" s="577"/>
      <c r="AV826" s="577"/>
      <c r="AW826" s="577"/>
      <c r="AX826" s="577"/>
      <c r="AY826" s="613"/>
      <c r="AZ826" s="613"/>
      <c r="BA826" s="613"/>
      <c r="BB826" s="613"/>
    </row>
    <row r="827" spans="1:54" ht="12.6" customHeight="1" x14ac:dyDescent="0.25">
      <c r="A827" s="571" t="s">
        <v>5225</v>
      </c>
      <c r="B827" s="571"/>
      <c r="C827" s="571"/>
      <c r="D827" s="571"/>
      <c r="E827" s="571"/>
      <c r="F827" s="571"/>
      <c r="G827" s="571"/>
      <c r="H827" s="571"/>
      <c r="I827" s="571"/>
      <c r="J827" s="571"/>
      <c r="K827" s="571"/>
      <c r="L827" s="571"/>
      <c r="M827" s="571"/>
      <c r="N827" s="571"/>
      <c r="O827" s="571"/>
      <c r="P827" s="571"/>
      <c r="Q827" s="571"/>
      <c r="R827" s="571"/>
      <c r="S827" s="571"/>
      <c r="T827" s="571"/>
      <c r="U827" s="571"/>
      <c r="V827" s="571"/>
      <c r="W827" s="571"/>
      <c r="X827" s="571"/>
      <c r="Y827" s="571"/>
      <c r="Z827" s="571"/>
      <c r="AA827" s="571"/>
      <c r="AB827" s="571"/>
      <c r="AC827" s="571"/>
      <c r="AD827" s="571"/>
      <c r="AE827" s="571"/>
      <c r="AF827" s="571"/>
      <c r="AG827" s="571"/>
      <c r="AH827" s="571"/>
      <c r="AI827" s="571"/>
      <c r="AJ827" s="571"/>
      <c r="AK827" s="571"/>
      <c r="AL827" s="571"/>
      <c r="AM827" s="571"/>
      <c r="AN827" s="571"/>
      <c r="AO827" s="571"/>
      <c r="AP827" s="571"/>
      <c r="AQ827" s="571"/>
      <c r="AR827" s="571"/>
      <c r="AS827" s="571"/>
      <c r="AT827" s="571"/>
      <c r="AU827" s="571"/>
      <c r="AV827" s="571"/>
      <c r="AW827" s="571"/>
      <c r="AX827" s="571"/>
      <c r="AY827" s="571"/>
      <c r="AZ827" s="571"/>
      <c r="BA827" s="571"/>
      <c r="BB827" s="571"/>
    </row>
    <row r="828" spans="1:54" ht="12.6" customHeight="1" x14ac:dyDescent="0.25">
      <c r="A828" s="571"/>
      <c r="B828" s="571" t="s">
        <v>1656</v>
      </c>
      <c r="C828" s="571"/>
      <c r="D828" s="571"/>
      <c r="E828" s="571"/>
      <c r="F828" s="571"/>
      <c r="G828" s="571"/>
      <c r="H828" s="571"/>
      <c r="I828" s="571"/>
      <c r="J828" s="571"/>
      <c r="K828" s="571"/>
      <c r="L828" s="571"/>
      <c r="M828" s="571"/>
      <c r="N828" s="571"/>
      <c r="O828" s="571"/>
      <c r="P828" s="571"/>
      <c r="Q828" s="571"/>
      <c r="R828" s="571"/>
      <c r="S828" s="571"/>
      <c r="T828" s="571"/>
      <c r="U828" s="571"/>
      <c r="V828" s="571"/>
      <c r="W828" s="571"/>
      <c r="X828" s="571"/>
      <c r="Y828" s="571"/>
      <c r="Z828" s="571"/>
      <c r="AA828" s="571"/>
      <c r="AB828" s="571"/>
      <c r="AC828" s="571"/>
      <c r="AD828" s="571"/>
      <c r="AE828" s="571"/>
      <c r="AF828" s="571"/>
      <c r="AG828" s="571"/>
      <c r="AH828" s="571"/>
      <c r="AI828" s="571"/>
      <c r="AJ828" s="571"/>
      <c r="AK828" s="571"/>
      <c r="AL828" s="571"/>
      <c r="AM828" s="571"/>
      <c r="AN828" s="571"/>
      <c r="AO828" s="571"/>
      <c r="AP828" s="571"/>
      <c r="AQ828" s="571"/>
      <c r="AR828" s="571"/>
      <c r="AS828" s="571"/>
      <c r="AT828" s="571"/>
      <c r="AU828" s="571"/>
      <c r="AV828" s="571"/>
      <c r="AW828" s="571"/>
      <c r="AX828" s="571"/>
      <c r="AY828" s="571"/>
      <c r="AZ828" s="571"/>
      <c r="BA828" s="571"/>
      <c r="BB828" s="571"/>
    </row>
    <row r="829" spans="1:54" ht="12.6" customHeight="1" x14ac:dyDescent="0.25">
      <c r="A829" s="590"/>
      <c r="B829" s="591"/>
      <c r="C829" s="591"/>
      <c r="D829" s="591"/>
      <c r="E829" s="591"/>
      <c r="F829" s="591"/>
      <c r="G829" s="591"/>
      <c r="H829" s="591"/>
      <c r="I829" s="591"/>
      <c r="J829" s="591"/>
      <c r="K829" s="591"/>
      <c r="L829" s="591"/>
      <c r="M829" s="591"/>
      <c r="N829" s="591"/>
      <c r="O829" s="591"/>
      <c r="P829" s="591"/>
      <c r="Q829" s="599"/>
      <c r="R829" s="591"/>
      <c r="S829" s="609"/>
      <c r="T829" s="958" t="s">
        <v>1657</v>
      </c>
      <c r="U829" s="958"/>
      <c r="V829" s="958"/>
      <c r="W829" s="958"/>
      <c r="X829" s="958"/>
      <c r="Y829" s="958"/>
      <c r="Z829" s="958"/>
      <c r="AA829" s="895" t="s">
        <v>1658</v>
      </c>
      <c r="AB829" s="895"/>
      <c r="AC829" s="895"/>
      <c r="AD829" s="895"/>
      <c r="AE829" s="895"/>
      <c r="AF829" s="895"/>
      <c r="AG829" s="895"/>
      <c r="AH829" s="895"/>
      <c r="AI829" s="895"/>
      <c r="AJ829" s="895"/>
      <c r="AK829" s="895"/>
      <c r="AL829" s="895"/>
      <c r="AM829" s="895"/>
      <c r="AN829" s="895"/>
      <c r="AO829" s="895"/>
      <c r="AP829" s="895"/>
      <c r="AQ829" s="895"/>
      <c r="AR829" s="895"/>
      <c r="AS829" s="895"/>
      <c r="AT829" s="895"/>
      <c r="AU829" s="895"/>
      <c r="AV829" s="895"/>
      <c r="AW829" s="895"/>
      <c r="AX829" s="895"/>
      <c r="AY829" s="895"/>
      <c r="AZ829" s="895"/>
      <c r="BA829" s="895"/>
      <c r="BB829" s="895"/>
    </row>
    <row r="830" spans="1:54" ht="12.6" customHeight="1" x14ac:dyDescent="0.25">
      <c r="A830" s="592"/>
      <c r="B830" s="571"/>
      <c r="C830" s="571"/>
      <c r="D830" s="571"/>
      <c r="E830" s="571"/>
      <c r="F830" s="571"/>
      <c r="G830" s="571"/>
      <c r="H830" s="571"/>
      <c r="I830" s="571"/>
      <c r="J830" s="571"/>
      <c r="K830" s="571"/>
      <c r="L830" s="571"/>
      <c r="M830" s="571"/>
      <c r="N830" s="571"/>
      <c r="O830" s="571"/>
      <c r="P830" s="571"/>
      <c r="R830" s="571"/>
      <c r="S830" s="610"/>
      <c r="T830" s="959"/>
      <c r="U830" s="959"/>
      <c r="V830" s="959"/>
      <c r="W830" s="959"/>
      <c r="X830" s="959"/>
      <c r="Y830" s="959"/>
      <c r="Z830" s="959"/>
      <c r="AA830" s="845" t="s">
        <v>1659</v>
      </c>
      <c r="AB830" s="845"/>
      <c r="AC830" s="845"/>
      <c r="AD830" s="845"/>
      <c r="AE830" s="845"/>
      <c r="AF830" s="845"/>
      <c r="AG830" s="845"/>
      <c r="AH830" s="845"/>
      <c r="AI830" s="845"/>
      <c r="AJ830" s="845"/>
      <c r="AK830" s="845"/>
      <c r="AL830" s="845"/>
      <c r="AM830" s="845" t="s">
        <v>1660</v>
      </c>
      <c r="AN830" s="845"/>
      <c r="AO830" s="845"/>
      <c r="AP830" s="845"/>
      <c r="AQ830" s="845"/>
      <c r="AR830" s="845"/>
      <c r="AS830" s="845"/>
      <c r="AT830" s="845"/>
      <c r="AU830" s="845"/>
      <c r="AV830" s="845"/>
      <c r="AW830" s="845"/>
      <c r="AX830" s="845"/>
      <c r="AY830" s="845"/>
      <c r="AZ830" s="845"/>
      <c r="BA830" s="845"/>
      <c r="BB830" s="845"/>
    </row>
    <row r="831" spans="1:54" ht="12.6" customHeight="1" x14ac:dyDescent="0.25">
      <c r="A831" s="1072" t="s">
        <v>1661</v>
      </c>
      <c r="B831" s="961"/>
      <c r="C831" s="961"/>
      <c r="D831" s="961"/>
      <c r="E831" s="961"/>
      <c r="F831" s="961"/>
      <c r="G831" s="961"/>
      <c r="H831" s="961"/>
      <c r="I831" s="961"/>
      <c r="J831" s="961"/>
      <c r="K831" s="961"/>
      <c r="L831" s="961"/>
      <c r="M831" s="961"/>
      <c r="N831" s="961"/>
      <c r="O831" s="961"/>
      <c r="P831" s="961"/>
      <c r="Q831" s="961"/>
      <c r="R831" s="961"/>
      <c r="S831" s="1073"/>
      <c r="T831" s="845" t="s">
        <v>1525</v>
      </c>
      <c r="U831" s="845"/>
      <c r="V831" s="845"/>
      <c r="W831" s="845"/>
      <c r="X831" s="845"/>
      <c r="Y831" s="845"/>
      <c r="Z831" s="845"/>
      <c r="AA831" s="845" t="s">
        <v>1662</v>
      </c>
      <c r="AB831" s="845"/>
      <c r="AC831" s="845"/>
      <c r="AD831" s="845"/>
      <c r="AE831" s="845"/>
      <c r="AF831" s="845"/>
      <c r="AG831" s="845"/>
      <c r="AH831" s="845"/>
      <c r="AI831" s="845"/>
      <c r="AJ831" s="845"/>
      <c r="AK831" s="845"/>
      <c r="AL831" s="845"/>
      <c r="AM831" s="845" t="s">
        <v>1663</v>
      </c>
      <c r="AN831" s="845"/>
      <c r="AO831" s="845"/>
      <c r="AP831" s="845"/>
      <c r="AQ831" s="845"/>
      <c r="AR831" s="845"/>
      <c r="AS831" s="845"/>
      <c r="AT831" s="845"/>
      <c r="AU831" s="845"/>
      <c r="AV831" s="845"/>
      <c r="AW831" s="845"/>
      <c r="AX831" s="845"/>
      <c r="AY831" s="845"/>
      <c r="AZ831" s="845"/>
      <c r="BA831" s="845"/>
      <c r="BB831" s="845"/>
    </row>
    <row r="832" spans="1:54" ht="12.6" customHeight="1" x14ac:dyDescent="0.25">
      <c r="A832" s="1074"/>
      <c r="B832" s="1075"/>
      <c r="C832" s="1075"/>
      <c r="D832" s="1075"/>
      <c r="E832" s="1075"/>
      <c r="F832" s="1075"/>
      <c r="G832" s="1075"/>
      <c r="H832" s="1075"/>
      <c r="I832" s="1075"/>
      <c r="J832" s="1075"/>
      <c r="K832" s="1075"/>
      <c r="L832" s="1075"/>
      <c r="M832" s="1075"/>
      <c r="N832" s="1075"/>
      <c r="O832" s="1075"/>
      <c r="P832" s="1075"/>
      <c r="Q832" s="1075"/>
      <c r="R832" s="1075"/>
      <c r="S832" s="1076"/>
      <c r="T832" s="843" t="s">
        <v>1664</v>
      </c>
      <c r="U832" s="843"/>
      <c r="V832" s="843"/>
      <c r="W832" s="843"/>
      <c r="X832" s="843"/>
      <c r="Y832" s="843"/>
      <c r="Z832" s="843"/>
      <c r="AA832" s="843" t="s">
        <v>1418</v>
      </c>
      <c r="AB832" s="843"/>
      <c r="AC832" s="843"/>
      <c r="AD832" s="843"/>
      <c r="AE832" s="843"/>
      <c r="AF832" s="843"/>
      <c r="AG832" s="843"/>
      <c r="AH832" s="843"/>
      <c r="AI832" s="843"/>
      <c r="AJ832" s="843"/>
      <c r="AK832" s="843"/>
      <c r="AL832" s="843"/>
      <c r="AM832" s="843" t="s">
        <v>1665</v>
      </c>
      <c r="AN832" s="843"/>
      <c r="AO832" s="843"/>
      <c r="AP832" s="843"/>
      <c r="AQ832" s="843"/>
      <c r="AR832" s="843"/>
      <c r="AS832" s="843"/>
      <c r="AT832" s="843"/>
      <c r="AU832" s="843"/>
      <c r="AV832" s="843"/>
      <c r="AW832" s="843"/>
      <c r="AX832" s="843"/>
      <c r="AY832" s="843"/>
      <c r="AZ832" s="843"/>
      <c r="BA832" s="843"/>
      <c r="BB832" s="843"/>
    </row>
    <row r="833" spans="1:54" ht="12.6" customHeight="1" x14ac:dyDescent="0.25">
      <c r="A833" s="844" t="s">
        <v>1407</v>
      </c>
      <c r="B833" s="844"/>
      <c r="C833" s="844"/>
      <c r="D833" s="844"/>
      <c r="E833" s="844"/>
      <c r="F833" s="844"/>
      <c r="G833" s="844"/>
      <c r="H833" s="844"/>
      <c r="I833" s="844"/>
      <c r="J833" s="844"/>
      <c r="K833" s="844"/>
      <c r="L833" s="844"/>
      <c r="M833" s="844"/>
      <c r="N833" s="844"/>
      <c r="O833" s="844"/>
      <c r="P833" s="844"/>
      <c r="Q833" s="844"/>
      <c r="R833" s="844"/>
      <c r="S833" s="844"/>
      <c r="T833" s="844" t="s">
        <v>1408</v>
      </c>
      <c r="U833" s="844"/>
      <c r="V833" s="844"/>
      <c r="W833" s="844"/>
      <c r="X833" s="844"/>
      <c r="Y833" s="844"/>
      <c r="Z833" s="844"/>
      <c r="AA833" s="844" t="s">
        <v>1409</v>
      </c>
      <c r="AB833" s="844"/>
      <c r="AC833" s="844"/>
      <c r="AD833" s="844"/>
      <c r="AE833" s="844"/>
      <c r="AF833" s="844"/>
      <c r="AG833" s="844"/>
      <c r="AH833" s="844"/>
      <c r="AI833" s="844"/>
      <c r="AJ833" s="844"/>
      <c r="AK833" s="844"/>
      <c r="AL833" s="844"/>
      <c r="AM833" s="844" t="s">
        <v>1410</v>
      </c>
      <c r="AN833" s="844"/>
      <c r="AO833" s="844"/>
      <c r="AP833" s="844"/>
      <c r="AQ833" s="844"/>
      <c r="AR833" s="844"/>
      <c r="AS833" s="844"/>
      <c r="AT833" s="844"/>
      <c r="AU833" s="844"/>
      <c r="AV833" s="844"/>
      <c r="AW833" s="844"/>
      <c r="AX833" s="844"/>
      <c r="AY833" s="844"/>
      <c r="AZ833" s="844"/>
      <c r="BA833" s="844"/>
      <c r="BB833" s="844"/>
    </row>
    <row r="834" spans="1:54" ht="24.75" customHeight="1" x14ac:dyDescent="0.25">
      <c r="A834" s="956" t="s">
        <v>1666</v>
      </c>
      <c r="B834" s="956"/>
      <c r="C834" s="956"/>
      <c r="D834" s="956"/>
      <c r="E834" s="956"/>
      <c r="F834" s="956"/>
      <c r="G834" s="956"/>
      <c r="H834" s="956"/>
      <c r="I834" s="956"/>
      <c r="J834" s="956"/>
      <c r="K834" s="956"/>
      <c r="L834" s="956"/>
      <c r="M834" s="956"/>
      <c r="N834" s="956"/>
      <c r="O834" s="956"/>
      <c r="P834" s="956"/>
      <c r="Q834" s="956"/>
      <c r="R834" s="956"/>
      <c r="S834" s="956"/>
      <c r="T834" s="930"/>
      <c r="U834" s="930"/>
      <c r="V834" s="930"/>
      <c r="W834" s="930"/>
      <c r="X834" s="930"/>
      <c r="Y834" s="930"/>
      <c r="Z834" s="930"/>
      <c r="AA834" s="957"/>
      <c r="AB834" s="957"/>
      <c r="AC834" s="957"/>
      <c r="AD834" s="957"/>
      <c r="AE834" s="957"/>
      <c r="AF834" s="957"/>
      <c r="AG834" s="957"/>
      <c r="AH834" s="957"/>
      <c r="AI834" s="957"/>
      <c r="AJ834" s="957"/>
      <c r="AK834" s="957"/>
      <c r="AL834" s="957"/>
      <c r="AM834" s="930"/>
      <c r="AN834" s="930"/>
      <c r="AO834" s="930"/>
      <c r="AP834" s="930"/>
      <c r="AQ834" s="930"/>
      <c r="AR834" s="930"/>
      <c r="AS834" s="930"/>
      <c r="AT834" s="930"/>
      <c r="AU834" s="930"/>
      <c r="AV834" s="930"/>
      <c r="AW834" s="930"/>
      <c r="AX834" s="930"/>
      <c r="AY834" s="930"/>
      <c r="AZ834" s="930"/>
      <c r="BA834" s="930"/>
      <c r="BB834" s="930"/>
    </row>
    <row r="835" spans="1:54" ht="24" customHeight="1" x14ac:dyDescent="0.25">
      <c r="A835" s="956" t="s">
        <v>1666</v>
      </c>
      <c r="B835" s="956"/>
      <c r="C835" s="956"/>
      <c r="D835" s="956"/>
      <c r="E835" s="956"/>
      <c r="F835" s="956"/>
      <c r="G835" s="956"/>
      <c r="H835" s="956"/>
      <c r="I835" s="956"/>
      <c r="J835" s="956"/>
      <c r="K835" s="956"/>
      <c r="L835" s="956"/>
      <c r="M835" s="956"/>
      <c r="N835" s="956"/>
      <c r="O835" s="956"/>
      <c r="P835" s="956"/>
      <c r="Q835" s="956" t="e">
        <f>SUM(#REF!)</f>
        <v>#REF!</v>
      </c>
      <c r="R835" s="956"/>
      <c r="S835" s="956"/>
      <c r="T835" s="930"/>
      <c r="U835" s="930"/>
      <c r="V835" s="930"/>
      <c r="W835" s="930"/>
      <c r="X835" s="930"/>
      <c r="Y835" s="930"/>
      <c r="Z835" s="930"/>
      <c r="AA835" s="957"/>
      <c r="AB835" s="957"/>
      <c r="AC835" s="957"/>
      <c r="AD835" s="957"/>
      <c r="AE835" s="957"/>
      <c r="AF835" s="957"/>
      <c r="AG835" s="957"/>
      <c r="AH835" s="957"/>
      <c r="AI835" s="957"/>
      <c r="AJ835" s="957"/>
      <c r="AK835" s="957"/>
      <c r="AL835" s="957"/>
      <c r="AM835" s="930"/>
      <c r="AN835" s="930"/>
      <c r="AO835" s="930"/>
      <c r="AP835" s="930"/>
      <c r="AQ835" s="930"/>
      <c r="AR835" s="930"/>
      <c r="AS835" s="930"/>
      <c r="AT835" s="930"/>
      <c r="AU835" s="930"/>
      <c r="AV835" s="930"/>
      <c r="AW835" s="930"/>
      <c r="AX835" s="930"/>
      <c r="AY835" s="930"/>
      <c r="AZ835" s="930"/>
      <c r="BA835" s="930"/>
      <c r="BB835" s="930"/>
    </row>
    <row r="836" spans="1:54" ht="12.6" customHeight="1" x14ac:dyDescent="0.25">
      <c r="A836" s="956" t="s">
        <v>1667</v>
      </c>
      <c r="B836" s="956"/>
      <c r="C836" s="956"/>
      <c r="D836" s="956"/>
      <c r="E836" s="956"/>
      <c r="F836" s="956"/>
      <c r="G836" s="956"/>
      <c r="H836" s="956"/>
      <c r="I836" s="956"/>
      <c r="J836" s="956"/>
      <c r="K836" s="956"/>
      <c r="L836" s="956"/>
      <c r="M836" s="956"/>
      <c r="N836" s="956"/>
      <c r="O836" s="956"/>
      <c r="P836" s="956"/>
      <c r="Q836" s="956" t="e">
        <f>SUM(#REF!)</f>
        <v>#REF!</v>
      </c>
      <c r="R836" s="956"/>
      <c r="S836" s="956"/>
      <c r="T836" s="930"/>
      <c r="U836" s="930"/>
      <c r="V836" s="930"/>
      <c r="W836" s="930"/>
      <c r="X836" s="930"/>
      <c r="Y836" s="930"/>
      <c r="Z836" s="930"/>
      <c r="AA836" s="957"/>
      <c r="AB836" s="957"/>
      <c r="AC836" s="957"/>
      <c r="AD836" s="957"/>
      <c r="AE836" s="957"/>
      <c r="AF836" s="957"/>
      <c r="AG836" s="957"/>
      <c r="AH836" s="957"/>
      <c r="AI836" s="957"/>
      <c r="AJ836" s="957"/>
      <c r="AK836" s="957"/>
      <c r="AL836" s="957"/>
      <c r="AM836" s="930"/>
      <c r="AN836" s="930"/>
      <c r="AO836" s="930"/>
      <c r="AP836" s="930"/>
      <c r="AQ836" s="930"/>
      <c r="AR836" s="930"/>
      <c r="AS836" s="930"/>
      <c r="AT836" s="930"/>
      <c r="AU836" s="930"/>
      <c r="AV836" s="930"/>
      <c r="AW836" s="930"/>
      <c r="AX836" s="930"/>
      <c r="AY836" s="930"/>
      <c r="AZ836" s="930"/>
      <c r="BA836" s="930"/>
      <c r="BB836" s="930"/>
    </row>
    <row r="837" spans="1:54" ht="12.6" customHeight="1" x14ac:dyDescent="0.25">
      <c r="A837" s="956" t="s">
        <v>1668</v>
      </c>
      <c r="B837" s="956"/>
      <c r="C837" s="956"/>
      <c r="D837" s="956"/>
      <c r="E837" s="956"/>
      <c r="F837" s="956"/>
      <c r="G837" s="956"/>
      <c r="H837" s="956"/>
      <c r="I837" s="956"/>
      <c r="J837" s="956"/>
      <c r="K837" s="956"/>
      <c r="L837" s="956"/>
      <c r="M837" s="956"/>
      <c r="N837" s="956"/>
      <c r="O837" s="956"/>
      <c r="P837" s="956"/>
      <c r="Q837" s="956" t="e">
        <f>SUM(#REF!)</f>
        <v>#REF!</v>
      </c>
      <c r="R837" s="956"/>
      <c r="S837" s="956"/>
      <c r="T837" s="930"/>
      <c r="U837" s="930"/>
      <c r="V837" s="930"/>
      <c r="W837" s="930"/>
      <c r="X837" s="930"/>
      <c r="Y837" s="930"/>
      <c r="Z837" s="930"/>
      <c r="AA837" s="957"/>
      <c r="AB837" s="957"/>
      <c r="AC837" s="957"/>
      <c r="AD837" s="957"/>
      <c r="AE837" s="957"/>
      <c r="AF837" s="957"/>
      <c r="AG837" s="957"/>
      <c r="AH837" s="957"/>
      <c r="AI837" s="957"/>
      <c r="AJ837" s="957"/>
      <c r="AK837" s="957"/>
      <c r="AL837" s="957"/>
      <c r="AM837" s="930"/>
      <c r="AN837" s="930"/>
      <c r="AO837" s="930"/>
      <c r="AP837" s="930"/>
      <c r="AQ837" s="930"/>
      <c r="AR837" s="930"/>
      <c r="AS837" s="930"/>
      <c r="AT837" s="930"/>
      <c r="AU837" s="930"/>
      <c r="AV837" s="930"/>
      <c r="AW837" s="930"/>
      <c r="AX837" s="930"/>
      <c r="AY837" s="930"/>
      <c r="AZ837" s="930"/>
      <c r="BA837" s="930"/>
      <c r="BB837" s="930"/>
    </row>
    <row r="838" spans="1:54" ht="12.6" customHeight="1" x14ac:dyDescent="0.25">
      <c r="A838" s="956" t="s">
        <v>1669</v>
      </c>
      <c r="B838" s="956"/>
      <c r="C838" s="956"/>
      <c r="D838" s="956"/>
      <c r="E838" s="956"/>
      <c r="F838" s="956"/>
      <c r="G838" s="956"/>
      <c r="H838" s="956"/>
      <c r="I838" s="956"/>
      <c r="J838" s="956"/>
      <c r="K838" s="956"/>
      <c r="L838" s="956"/>
      <c r="M838" s="956"/>
      <c r="N838" s="956"/>
      <c r="O838" s="956"/>
      <c r="P838" s="956"/>
      <c r="Q838" s="956" t="e">
        <f>SUM(#REF!)</f>
        <v>#REF!</v>
      </c>
      <c r="R838" s="956"/>
      <c r="S838" s="956"/>
      <c r="T838" s="930"/>
      <c r="U838" s="930"/>
      <c r="V838" s="930"/>
      <c r="W838" s="930"/>
      <c r="X838" s="930"/>
      <c r="Y838" s="930"/>
      <c r="Z838" s="930"/>
      <c r="AA838" s="957"/>
      <c r="AB838" s="957"/>
      <c r="AC838" s="957"/>
      <c r="AD838" s="957"/>
      <c r="AE838" s="957"/>
      <c r="AF838" s="957"/>
      <c r="AG838" s="957"/>
      <c r="AH838" s="957"/>
      <c r="AI838" s="957"/>
      <c r="AJ838" s="957"/>
      <c r="AK838" s="957"/>
      <c r="AL838" s="957"/>
      <c r="AM838" s="930"/>
      <c r="AN838" s="930"/>
      <c r="AO838" s="930"/>
      <c r="AP838" s="930"/>
      <c r="AQ838" s="930"/>
      <c r="AR838" s="930"/>
      <c r="AS838" s="930"/>
      <c r="AT838" s="930"/>
      <c r="AU838" s="930"/>
      <c r="AV838" s="930"/>
      <c r="AW838" s="930"/>
      <c r="AX838" s="930"/>
      <c r="AY838" s="930"/>
      <c r="AZ838" s="930"/>
      <c r="BA838" s="930"/>
      <c r="BB838" s="930"/>
    </row>
    <row r="839" spans="1:54" ht="12.6" customHeight="1" x14ac:dyDescent="0.25">
      <c r="A839" s="956" t="s">
        <v>1670</v>
      </c>
      <c r="B839" s="956"/>
      <c r="C839" s="956"/>
      <c r="D839" s="956"/>
      <c r="E839" s="956"/>
      <c r="F839" s="956"/>
      <c r="G839" s="956"/>
      <c r="H839" s="956"/>
      <c r="I839" s="956"/>
      <c r="J839" s="956"/>
      <c r="K839" s="956"/>
      <c r="L839" s="956"/>
      <c r="M839" s="956"/>
      <c r="N839" s="956"/>
      <c r="O839" s="956"/>
      <c r="P839" s="956"/>
      <c r="Q839" s="956" t="e">
        <f>SUM(#REF!)</f>
        <v>#REF!</v>
      </c>
      <c r="R839" s="956"/>
      <c r="S839" s="956"/>
      <c r="T839" s="930"/>
      <c r="U839" s="930"/>
      <c r="V839" s="930"/>
      <c r="W839" s="930"/>
      <c r="X839" s="930"/>
      <c r="Y839" s="930"/>
      <c r="Z839" s="930"/>
      <c r="AA839" s="957"/>
      <c r="AB839" s="957"/>
      <c r="AC839" s="957"/>
      <c r="AD839" s="957"/>
      <c r="AE839" s="957"/>
      <c r="AF839" s="957"/>
      <c r="AG839" s="957"/>
      <c r="AH839" s="957"/>
      <c r="AI839" s="957"/>
      <c r="AJ839" s="957"/>
      <c r="AK839" s="957"/>
      <c r="AL839" s="957"/>
      <c r="AM839" s="930"/>
      <c r="AN839" s="930"/>
      <c r="AO839" s="930"/>
      <c r="AP839" s="930"/>
      <c r="AQ839" s="930"/>
      <c r="AR839" s="930"/>
      <c r="AS839" s="930"/>
      <c r="AT839" s="930"/>
      <c r="AU839" s="930"/>
      <c r="AV839" s="930"/>
      <c r="AW839" s="930"/>
      <c r="AX839" s="930"/>
      <c r="AY839" s="930"/>
      <c r="AZ839" s="930"/>
      <c r="BA839" s="930"/>
      <c r="BB839" s="930"/>
    </row>
    <row r="840" spans="1:54" ht="12.6" customHeight="1" x14ac:dyDescent="0.25">
      <c r="A840" s="956" t="s">
        <v>1671</v>
      </c>
      <c r="B840" s="956"/>
      <c r="C840" s="956"/>
      <c r="D840" s="956"/>
      <c r="E840" s="956"/>
      <c r="F840" s="956"/>
      <c r="G840" s="956"/>
      <c r="H840" s="956"/>
      <c r="I840" s="956"/>
      <c r="J840" s="956"/>
      <c r="K840" s="956"/>
      <c r="L840" s="956"/>
      <c r="M840" s="956"/>
      <c r="N840" s="956"/>
      <c r="O840" s="956"/>
      <c r="P840" s="956"/>
      <c r="Q840" s="956" t="e">
        <f>SUM(#REF!)</f>
        <v>#REF!</v>
      </c>
      <c r="R840" s="956"/>
      <c r="S840" s="956"/>
      <c r="T840" s="930"/>
      <c r="U840" s="930"/>
      <c r="V840" s="930"/>
      <c r="W840" s="930"/>
      <c r="X840" s="930"/>
      <c r="Y840" s="930"/>
      <c r="Z840" s="930"/>
      <c r="AA840" s="957"/>
      <c r="AB840" s="957"/>
      <c r="AC840" s="957"/>
      <c r="AD840" s="957"/>
      <c r="AE840" s="957"/>
      <c r="AF840" s="957"/>
      <c r="AG840" s="957"/>
      <c r="AH840" s="957"/>
      <c r="AI840" s="957"/>
      <c r="AJ840" s="957"/>
      <c r="AK840" s="957"/>
      <c r="AL840" s="957"/>
      <c r="AM840" s="930"/>
      <c r="AN840" s="930"/>
      <c r="AO840" s="930"/>
      <c r="AP840" s="930"/>
      <c r="AQ840" s="930"/>
      <c r="AR840" s="930"/>
      <c r="AS840" s="930"/>
      <c r="AT840" s="930"/>
      <c r="AU840" s="930"/>
      <c r="AV840" s="930"/>
      <c r="AW840" s="930"/>
      <c r="AX840" s="930"/>
      <c r="AY840" s="930"/>
      <c r="AZ840" s="930"/>
      <c r="BA840" s="930"/>
      <c r="BB840" s="930"/>
    </row>
    <row r="841" spans="1:54" ht="12.6" customHeight="1" x14ac:dyDescent="0.25">
      <c r="A841" s="960" t="s">
        <v>1672</v>
      </c>
      <c r="B841" s="960"/>
      <c r="C841" s="960"/>
      <c r="D841" s="960"/>
      <c r="E841" s="960"/>
      <c r="F841" s="960"/>
      <c r="G841" s="960"/>
      <c r="H841" s="960"/>
      <c r="I841" s="960"/>
      <c r="J841" s="960"/>
      <c r="K841" s="960"/>
      <c r="L841" s="960"/>
      <c r="M841" s="960"/>
      <c r="N841" s="960"/>
      <c r="O841" s="960"/>
      <c r="P841" s="960"/>
      <c r="Q841" s="960" t="e">
        <f>SUM(#REF!)</f>
        <v>#REF!</v>
      </c>
      <c r="R841" s="960"/>
      <c r="S841" s="960"/>
      <c r="T841" s="930"/>
      <c r="U841" s="930"/>
      <c r="V841" s="930"/>
      <c r="W841" s="930"/>
      <c r="X841" s="930"/>
      <c r="Y841" s="930"/>
      <c r="Z841" s="930"/>
      <c r="AA841" s="957"/>
      <c r="AB841" s="957"/>
      <c r="AC841" s="957"/>
      <c r="AD841" s="957"/>
      <c r="AE841" s="957"/>
      <c r="AF841" s="957"/>
      <c r="AG841" s="957"/>
      <c r="AH841" s="957"/>
      <c r="AI841" s="957"/>
      <c r="AJ841" s="957"/>
      <c r="AK841" s="957"/>
      <c r="AL841" s="957"/>
      <c r="AM841" s="930"/>
      <c r="AN841" s="930"/>
      <c r="AO841" s="930"/>
      <c r="AP841" s="930"/>
      <c r="AQ841" s="930"/>
      <c r="AR841" s="930"/>
      <c r="AS841" s="930"/>
      <c r="AT841" s="930"/>
      <c r="AU841" s="930"/>
      <c r="AV841" s="930"/>
      <c r="AW841" s="930"/>
      <c r="AX841" s="930"/>
      <c r="AY841" s="930"/>
      <c r="AZ841" s="930"/>
      <c r="BA841" s="930"/>
      <c r="BB841" s="930"/>
    </row>
    <row r="842" spans="1:54" ht="12.6" customHeight="1" x14ac:dyDescent="0.25">
      <c r="A842" s="956" t="s">
        <v>1647</v>
      </c>
      <c r="B842" s="956"/>
      <c r="C842" s="956"/>
      <c r="D842" s="956"/>
      <c r="E842" s="956"/>
      <c r="F842" s="956"/>
      <c r="G842" s="956"/>
      <c r="H842" s="956"/>
      <c r="I842" s="956"/>
      <c r="J842" s="956"/>
      <c r="K842" s="956"/>
      <c r="L842" s="956"/>
      <c r="M842" s="956"/>
      <c r="N842" s="956"/>
      <c r="O842" s="956"/>
      <c r="P842" s="956"/>
      <c r="Q842" s="956" t="e">
        <f>SUM(#REF!)</f>
        <v>#REF!</v>
      </c>
      <c r="R842" s="956"/>
      <c r="S842" s="956"/>
      <c r="T842" s="930"/>
      <c r="U842" s="930"/>
      <c r="V842" s="930"/>
      <c r="W842" s="930"/>
      <c r="X842" s="930"/>
      <c r="Y842" s="930"/>
      <c r="Z842" s="930"/>
      <c r="AA842" s="957"/>
      <c r="AB842" s="957"/>
      <c r="AC842" s="957"/>
      <c r="AD842" s="957"/>
      <c r="AE842" s="957"/>
      <c r="AF842" s="957"/>
      <c r="AG842" s="957"/>
      <c r="AH842" s="957"/>
      <c r="AI842" s="957"/>
      <c r="AJ842" s="957"/>
      <c r="AK842" s="957"/>
      <c r="AL842" s="957"/>
      <c r="AM842" s="930"/>
      <c r="AN842" s="930"/>
      <c r="AO842" s="930"/>
      <c r="AP842" s="930"/>
      <c r="AQ842" s="930"/>
      <c r="AR842" s="930"/>
      <c r="AS842" s="930"/>
      <c r="AT842" s="930"/>
      <c r="AU842" s="930"/>
      <c r="AV842" s="930"/>
      <c r="AW842" s="930"/>
      <c r="AX842" s="930"/>
      <c r="AY842" s="930"/>
      <c r="AZ842" s="930"/>
      <c r="BA842" s="930"/>
      <c r="BB842" s="930"/>
    </row>
    <row r="843" spans="1:54" ht="26.25" customHeight="1" x14ac:dyDescent="0.25">
      <c r="A843" s="956" t="s">
        <v>1648</v>
      </c>
      <c r="B843" s="956"/>
      <c r="C843" s="956"/>
      <c r="D843" s="956"/>
      <c r="E843" s="956"/>
      <c r="F843" s="956"/>
      <c r="G843" s="956"/>
      <c r="H843" s="956"/>
      <c r="I843" s="956"/>
      <c r="J843" s="956"/>
      <c r="K843" s="956"/>
      <c r="L843" s="956"/>
      <c r="M843" s="956"/>
      <c r="N843" s="956"/>
      <c r="O843" s="956"/>
      <c r="P843" s="956"/>
      <c r="Q843" s="956" t="e">
        <f>SUM(#REF!)</f>
        <v>#REF!</v>
      </c>
      <c r="R843" s="956"/>
      <c r="S843" s="956"/>
      <c r="T843" s="930"/>
      <c r="U843" s="930"/>
      <c r="V843" s="930"/>
      <c r="W843" s="930"/>
      <c r="X843" s="930"/>
      <c r="Y843" s="930"/>
      <c r="Z843" s="930"/>
      <c r="AA843" s="957"/>
      <c r="AB843" s="957"/>
      <c r="AC843" s="957"/>
      <c r="AD843" s="957"/>
      <c r="AE843" s="957"/>
      <c r="AF843" s="957"/>
      <c r="AG843" s="957"/>
      <c r="AH843" s="957"/>
      <c r="AI843" s="957"/>
      <c r="AJ843" s="957"/>
      <c r="AK843" s="957"/>
      <c r="AL843" s="957"/>
      <c r="AM843" s="930"/>
      <c r="AN843" s="930"/>
      <c r="AO843" s="930"/>
      <c r="AP843" s="930"/>
      <c r="AQ843" s="930"/>
      <c r="AR843" s="930"/>
      <c r="AS843" s="930"/>
      <c r="AT843" s="930"/>
      <c r="AU843" s="930"/>
      <c r="AV843" s="930"/>
      <c r="AW843" s="930"/>
      <c r="AX843" s="930"/>
      <c r="AY843" s="930"/>
      <c r="AZ843" s="930"/>
      <c r="BA843" s="930"/>
      <c r="BB843" s="930"/>
    </row>
    <row r="844" spans="1:54" ht="12.6" customHeight="1" x14ac:dyDescent="0.25">
      <c r="A844" s="956" t="s">
        <v>1649</v>
      </c>
      <c r="B844" s="956"/>
      <c r="C844" s="956"/>
      <c r="D844" s="956"/>
      <c r="E844" s="956"/>
      <c r="F844" s="956"/>
      <c r="G844" s="956"/>
      <c r="H844" s="956"/>
      <c r="I844" s="956"/>
      <c r="J844" s="956"/>
      <c r="K844" s="956"/>
      <c r="L844" s="956"/>
      <c r="M844" s="956"/>
      <c r="N844" s="956"/>
      <c r="O844" s="956"/>
      <c r="P844" s="956"/>
      <c r="Q844" s="956" t="e">
        <f>SUM(#REF!)</f>
        <v>#REF!</v>
      </c>
      <c r="R844" s="956"/>
      <c r="S844" s="956"/>
      <c r="T844" s="930"/>
      <c r="U844" s="930"/>
      <c r="V844" s="930"/>
      <c r="W844" s="930"/>
      <c r="X844" s="930"/>
      <c r="Y844" s="930"/>
      <c r="Z844" s="930"/>
      <c r="AA844" s="957"/>
      <c r="AB844" s="957"/>
      <c r="AC844" s="957"/>
      <c r="AD844" s="957"/>
      <c r="AE844" s="957"/>
      <c r="AF844" s="957"/>
      <c r="AG844" s="957"/>
      <c r="AH844" s="957"/>
      <c r="AI844" s="957"/>
      <c r="AJ844" s="957"/>
      <c r="AK844" s="957"/>
      <c r="AL844" s="957"/>
      <c r="AM844" s="930"/>
      <c r="AN844" s="930"/>
      <c r="AO844" s="930"/>
      <c r="AP844" s="930"/>
      <c r="AQ844" s="930"/>
      <c r="AR844" s="930"/>
      <c r="AS844" s="930"/>
      <c r="AT844" s="930"/>
      <c r="AU844" s="930"/>
      <c r="AV844" s="930"/>
      <c r="AW844" s="930"/>
      <c r="AX844" s="930"/>
      <c r="AY844" s="930"/>
      <c r="AZ844" s="930"/>
      <c r="BA844" s="930"/>
      <c r="BB844" s="930"/>
    </row>
    <row r="845" spans="1:54" ht="12.6" customHeight="1" x14ac:dyDescent="0.25">
      <c r="A845" s="960" t="s">
        <v>1673</v>
      </c>
      <c r="B845" s="960"/>
      <c r="C845" s="960"/>
      <c r="D845" s="960"/>
      <c r="E845" s="960"/>
      <c r="F845" s="960"/>
      <c r="G845" s="960"/>
      <c r="H845" s="960"/>
      <c r="I845" s="960"/>
      <c r="J845" s="960"/>
      <c r="K845" s="960"/>
      <c r="L845" s="960"/>
      <c r="M845" s="960"/>
      <c r="N845" s="960"/>
      <c r="O845" s="960"/>
      <c r="P845" s="960"/>
      <c r="Q845" s="960" t="e">
        <f>SUM(#REF!)</f>
        <v>#REF!</v>
      </c>
      <c r="R845" s="960"/>
      <c r="S845" s="960"/>
      <c r="T845" s="930"/>
      <c r="U845" s="930"/>
      <c r="V845" s="930"/>
      <c r="W845" s="930"/>
      <c r="X845" s="930"/>
      <c r="Y845" s="930"/>
      <c r="Z845" s="930"/>
      <c r="AA845" s="957"/>
      <c r="AB845" s="957"/>
      <c r="AC845" s="957"/>
      <c r="AD845" s="957"/>
      <c r="AE845" s="957"/>
      <c r="AF845" s="957"/>
      <c r="AG845" s="957"/>
      <c r="AH845" s="957"/>
      <c r="AI845" s="957"/>
      <c r="AJ845" s="957"/>
      <c r="AK845" s="957"/>
      <c r="AL845" s="957"/>
      <c r="AM845" s="930"/>
      <c r="AN845" s="930"/>
      <c r="AO845" s="930"/>
      <c r="AP845" s="930"/>
      <c r="AQ845" s="930"/>
      <c r="AR845" s="930"/>
      <c r="AS845" s="930"/>
      <c r="AT845" s="930"/>
      <c r="AU845" s="930"/>
      <c r="AV845" s="930"/>
      <c r="AW845" s="930"/>
      <c r="AX845" s="930"/>
      <c r="AY845" s="930"/>
      <c r="AZ845" s="930"/>
      <c r="BA845" s="930"/>
      <c r="BB845" s="930"/>
    </row>
    <row r="846" spans="1:54" ht="12.6" customHeight="1" x14ac:dyDescent="0.25">
      <c r="A846" s="565" t="s">
        <v>4972</v>
      </c>
    </row>
    <row r="847" spans="1:54" ht="15" customHeight="1" x14ac:dyDescent="0.25">
      <c r="A847" s="862"/>
      <c r="B847" s="863"/>
      <c r="C847" s="863"/>
      <c r="D847" s="863"/>
      <c r="E847" s="863"/>
      <c r="F847" s="863"/>
      <c r="G847" s="863"/>
      <c r="H847" s="863"/>
      <c r="I847" s="863"/>
      <c r="J847" s="863"/>
      <c r="K847" s="863"/>
      <c r="L847" s="863"/>
      <c r="M847" s="863"/>
      <c r="N847" s="863"/>
      <c r="O847" s="863"/>
      <c r="P847" s="863"/>
      <c r="Q847" s="863"/>
      <c r="R847" s="863"/>
      <c r="S847" s="863"/>
      <c r="T847" s="863"/>
      <c r="U847" s="863"/>
      <c r="V847" s="863"/>
      <c r="W847" s="863"/>
      <c r="X847" s="863"/>
      <c r="Y847" s="863"/>
      <c r="Z847" s="863"/>
      <c r="AA847" s="863"/>
      <c r="AB847" s="863"/>
      <c r="AC847" s="863"/>
      <c r="AD847" s="863"/>
      <c r="AE847" s="863"/>
      <c r="AF847" s="863"/>
      <c r="AG847" s="863"/>
      <c r="AH847" s="863"/>
      <c r="AI847" s="863"/>
      <c r="AJ847" s="863"/>
      <c r="AK847" s="863"/>
      <c r="AL847" s="863"/>
      <c r="AM847" s="863"/>
      <c r="AN847" s="863"/>
      <c r="AO847" s="863"/>
      <c r="AP847" s="863"/>
      <c r="AQ847" s="863"/>
      <c r="AR847" s="863"/>
      <c r="AS847" s="863"/>
      <c r="AT847" s="863"/>
      <c r="AU847" s="863"/>
      <c r="AV847" s="863"/>
      <c r="AW847" s="863"/>
      <c r="AX847" s="864"/>
      <c r="AY847" s="613"/>
      <c r="AZ847" s="613"/>
      <c r="BA847" s="613"/>
      <c r="BB847" s="613"/>
    </row>
    <row r="848" spans="1:54" ht="15" customHeight="1" x14ac:dyDescent="0.25">
      <c r="A848" s="865"/>
      <c r="B848" s="866"/>
      <c r="C848" s="866"/>
      <c r="D848" s="866"/>
      <c r="E848" s="866"/>
      <c r="F848" s="866"/>
      <c r="G848" s="866"/>
      <c r="H848" s="866"/>
      <c r="I848" s="866"/>
      <c r="J848" s="866"/>
      <c r="K848" s="866"/>
      <c r="L848" s="866"/>
      <c r="M848" s="866"/>
      <c r="N848" s="866"/>
      <c r="O848" s="866"/>
      <c r="P848" s="866"/>
      <c r="Q848" s="866"/>
      <c r="R848" s="866"/>
      <c r="S848" s="866"/>
      <c r="T848" s="866"/>
      <c r="U848" s="866"/>
      <c r="V848" s="866"/>
      <c r="W848" s="866"/>
      <c r="X848" s="866"/>
      <c r="Y848" s="866"/>
      <c r="Z848" s="866"/>
      <c r="AA848" s="866"/>
      <c r="AB848" s="866"/>
      <c r="AC848" s="866"/>
      <c r="AD848" s="866"/>
      <c r="AE848" s="866"/>
      <c r="AF848" s="866"/>
      <c r="AG848" s="866"/>
      <c r="AH848" s="866"/>
      <c r="AI848" s="866"/>
      <c r="AJ848" s="866"/>
      <c r="AK848" s="866"/>
      <c r="AL848" s="866"/>
      <c r="AM848" s="866"/>
      <c r="AN848" s="866"/>
      <c r="AO848" s="866"/>
      <c r="AP848" s="866"/>
      <c r="AQ848" s="866"/>
      <c r="AR848" s="866"/>
      <c r="AS848" s="866"/>
      <c r="AT848" s="866"/>
      <c r="AU848" s="866"/>
      <c r="AV848" s="866"/>
      <c r="AW848" s="866"/>
      <c r="AX848" s="867"/>
      <c r="AY848" s="613"/>
      <c r="AZ848" s="613"/>
      <c r="BA848" s="613"/>
      <c r="BB848" s="613"/>
    </row>
    <row r="849" spans="1:54" s="567" customFormat="1" ht="12.6" customHeight="1" x14ac:dyDescent="0.25">
      <c r="A849" s="566" t="s">
        <v>5272</v>
      </c>
      <c r="B849" s="566"/>
      <c r="C849" s="566"/>
      <c r="D849" s="566"/>
      <c r="E849" s="566"/>
      <c r="F849" s="566"/>
      <c r="G849" s="566"/>
      <c r="H849" s="566"/>
      <c r="I849" s="566"/>
      <c r="J849" s="566"/>
      <c r="K849" s="566"/>
      <c r="L849" s="566"/>
      <c r="M849" s="566"/>
      <c r="N849" s="566"/>
      <c r="O849" s="566"/>
      <c r="P849" s="566"/>
      <c r="Q849" s="566"/>
      <c r="R849" s="566"/>
      <c r="S849" s="566"/>
      <c r="T849" s="566"/>
      <c r="U849" s="566"/>
      <c r="V849" s="566"/>
      <c r="W849" s="566"/>
      <c r="X849" s="566"/>
      <c r="Y849" s="566"/>
      <c r="Z849" s="566"/>
      <c r="AA849" s="566"/>
      <c r="AB849" s="566"/>
      <c r="AC849" s="566"/>
      <c r="AD849" s="566"/>
      <c r="AE849" s="566"/>
      <c r="AF849" s="566"/>
      <c r="AG849" s="566"/>
      <c r="AH849" s="566"/>
      <c r="AI849" s="566"/>
      <c r="AJ849" s="566"/>
      <c r="AK849" s="566"/>
      <c r="AL849" s="566"/>
      <c r="AM849" s="566"/>
      <c r="AN849" s="566"/>
      <c r="AO849" s="566"/>
      <c r="AP849" s="566"/>
      <c r="AQ849" s="566"/>
      <c r="AR849" s="566"/>
      <c r="AS849" s="566"/>
      <c r="AT849" s="566"/>
      <c r="AU849" s="566"/>
      <c r="AV849" s="566"/>
      <c r="AW849" s="566"/>
      <c r="AX849" s="566"/>
      <c r="AY849" s="566"/>
      <c r="AZ849" s="566"/>
      <c r="BA849" s="566"/>
      <c r="BB849" s="566"/>
    </row>
    <row r="850" spans="1:54" s="567" customFormat="1" ht="12.6" customHeight="1" x14ac:dyDescent="0.25">
      <c r="A850" s="566" t="s">
        <v>5280</v>
      </c>
      <c r="B850" s="566"/>
      <c r="C850" s="566"/>
      <c r="D850" s="566"/>
      <c r="E850" s="566"/>
      <c r="F850" s="566"/>
      <c r="G850" s="566"/>
      <c r="H850" s="566"/>
      <c r="I850" s="566"/>
      <c r="J850" s="566"/>
      <c r="K850" s="566"/>
      <c r="L850" s="566"/>
      <c r="M850" s="566"/>
      <c r="N850" s="566"/>
      <c r="O850" s="566"/>
      <c r="P850" s="566"/>
      <c r="Q850" s="566"/>
      <c r="R850" s="566"/>
      <c r="S850" s="566"/>
      <c r="T850" s="566"/>
      <c r="U850" s="566"/>
      <c r="V850" s="566"/>
      <c r="W850" s="566"/>
      <c r="X850" s="566"/>
      <c r="Y850" s="566"/>
      <c r="Z850" s="566"/>
      <c r="AA850" s="566"/>
      <c r="AB850" s="566"/>
      <c r="AC850" s="566"/>
      <c r="AD850" s="566"/>
      <c r="AE850" s="566"/>
      <c r="AF850" s="566"/>
      <c r="AG850" s="566"/>
      <c r="AH850" s="566"/>
      <c r="AI850" s="566"/>
      <c r="AJ850" s="566"/>
      <c r="AK850" s="566"/>
      <c r="AL850" s="566"/>
      <c r="AM850" s="566"/>
      <c r="AN850" s="566"/>
      <c r="AO850" s="566"/>
      <c r="AP850" s="566"/>
      <c r="AQ850" s="566"/>
      <c r="AR850" s="566"/>
      <c r="AS850" s="566"/>
      <c r="AT850" s="566"/>
      <c r="AU850" s="566"/>
      <c r="AV850" s="566"/>
      <c r="AW850" s="566"/>
      <c r="AX850" s="566"/>
      <c r="AY850" s="566"/>
      <c r="AZ850" s="566"/>
      <c r="BA850" s="566"/>
      <c r="BB850" s="566"/>
    </row>
    <row r="851" spans="1:54" ht="12.6" customHeight="1" x14ac:dyDescent="0.25">
      <c r="A851" s="565" t="s">
        <v>4972</v>
      </c>
    </row>
    <row r="852" spans="1:54" ht="15" customHeight="1" x14ac:dyDescent="0.25">
      <c r="A852" s="862"/>
      <c r="B852" s="863"/>
      <c r="C852" s="863"/>
      <c r="D852" s="863"/>
      <c r="E852" s="863"/>
      <c r="F852" s="863"/>
      <c r="G852" s="863"/>
      <c r="H852" s="863"/>
      <c r="I852" s="863"/>
      <c r="J852" s="863"/>
      <c r="K852" s="863"/>
      <c r="L852" s="863"/>
      <c r="M852" s="863"/>
      <c r="N852" s="863"/>
      <c r="O852" s="863"/>
      <c r="P852" s="863"/>
      <c r="Q852" s="863"/>
      <c r="R852" s="863"/>
      <c r="S852" s="863"/>
      <c r="T852" s="863"/>
      <c r="U852" s="863"/>
      <c r="V852" s="863"/>
      <c r="W852" s="863"/>
      <c r="X852" s="863"/>
      <c r="Y852" s="863"/>
      <c r="Z852" s="863"/>
      <c r="AA852" s="863"/>
      <c r="AB852" s="863"/>
      <c r="AC852" s="863"/>
      <c r="AD852" s="863"/>
      <c r="AE852" s="863"/>
      <c r="AF852" s="863"/>
      <c r="AG852" s="863"/>
      <c r="AH852" s="863"/>
      <c r="AI852" s="863"/>
      <c r="AJ852" s="863"/>
      <c r="AK852" s="863"/>
      <c r="AL852" s="863"/>
      <c r="AM852" s="863"/>
      <c r="AN852" s="863"/>
      <c r="AO852" s="863"/>
      <c r="AP852" s="863"/>
      <c r="AQ852" s="863"/>
      <c r="AR852" s="863"/>
      <c r="AS852" s="863"/>
      <c r="AT852" s="863"/>
      <c r="AU852" s="863"/>
      <c r="AV852" s="863"/>
      <c r="AW852" s="863"/>
      <c r="AX852" s="864"/>
      <c r="AY852" s="613"/>
      <c r="AZ852" s="613"/>
      <c r="BA852" s="613"/>
      <c r="BB852" s="613"/>
    </row>
    <row r="853" spans="1:54" ht="15" customHeight="1" x14ac:dyDescent="0.25">
      <c r="A853" s="865"/>
      <c r="B853" s="866"/>
      <c r="C853" s="866"/>
      <c r="D853" s="866"/>
      <c r="E853" s="866"/>
      <c r="F853" s="866"/>
      <c r="G853" s="866"/>
      <c r="H853" s="866"/>
      <c r="I853" s="866"/>
      <c r="J853" s="866"/>
      <c r="K853" s="866"/>
      <c r="L853" s="866"/>
      <c r="M853" s="866"/>
      <c r="N853" s="866"/>
      <c r="O853" s="866"/>
      <c r="P853" s="866"/>
      <c r="Q853" s="866"/>
      <c r="R853" s="866"/>
      <c r="S853" s="866"/>
      <c r="T853" s="866"/>
      <c r="U853" s="866"/>
      <c r="V853" s="866"/>
      <c r="W853" s="866"/>
      <c r="X853" s="866"/>
      <c r="Y853" s="866"/>
      <c r="Z853" s="866"/>
      <c r="AA853" s="866"/>
      <c r="AB853" s="866"/>
      <c r="AC853" s="866"/>
      <c r="AD853" s="866"/>
      <c r="AE853" s="866"/>
      <c r="AF853" s="866"/>
      <c r="AG853" s="866"/>
      <c r="AH853" s="866"/>
      <c r="AI853" s="866"/>
      <c r="AJ853" s="866"/>
      <c r="AK853" s="866"/>
      <c r="AL853" s="866"/>
      <c r="AM853" s="866"/>
      <c r="AN853" s="866"/>
      <c r="AO853" s="866"/>
      <c r="AP853" s="866"/>
      <c r="AQ853" s="866"/>
      <c r="AR853" s="866"/>
      <c r="AS853" s="866"/>
      <c r="AT853" s="866"/>
      <c r="AU853" s="866"/>
      <c r="AV853" s="866"/>
      <c r="AW853" s="866"/>
      <c r="AX853" s="867"/>
      <c r="AY853" s="613"/>
      <c r="AZ853" s="613"/>
      <c r="BA853" s="613"/>
      <c r="BB853" s="613"/>
    </row>
    <row r="854" spans="1:54" ht="12.6" customHeight="1" x14ac:dyDescent="0.25">
      <c r="A854" s="566" t="s">
        <v>5281</v>
      </c>
    </row>
    <row r="855" spans="1:54" ht="43.5" customHeight="1" x14ac:dyDescent="0.25">
      <c r="A855" s="984" t="s">
        <v>5284</v>
      </c>
      <c r="B855" s="984"/>
      <c r="C855" s="984"/>
      <c r="D855" s="984"/>
      <c r="E855" s="984"/>
      <c r="F855" s="984"/>
      <c r="G855" s="984"/>
      <c r="H855" s="984"/>
      <c r="I855" s="984"/>
      <c r="J855" s="984"/>
      <c r="K855" s="984"/>
      <c r="L855" s="984"/>
      <c r="M855" s="984"/>
      <c r="N855" s="984"/>
      <c r="O855" s="984"/>
      <c r="P855" s="984"/>
      <c r="Q855" s="984"/>
      <c r="R855" s="984"/>
      <c r="S855" s="984"/>
      <c r="T855" s="984"/>
      <c r="U855" s="984"/>
      <c r="V855" s="984"/>
      <c r="W855" s="984"/>
      <c r="X855" s="984"/>
      <c r="Y855" s="984"/>
      <c r="Z855" s="984"/>
      <c r="AA855" s="984"/>
      <c r="AB855" s="984"/>
      <c r="AC855" s="984"/>
      <c r="AD855" s="984"/>
      <c r="AE855" s="984"/>
      <c r="AF855" s="984"/>
      <c r="AG855" s="984"/>
      <c r="AH855" s="984"/>
      <c r="AI855" s="984"/>
      <c r="AJ855" s="984"/>
      <c r="AK855" s="984"/>
      <c r="AL855" s="984"/>
      <c r="AM855" s="984"/>
      <c r="AN855" s="984"/>
      <c r="AO855" s="984"/>
      <c r="AP855" s="984"/>
      <c r="AQ855" s="984"/>
      <c r="AR855" s="984"/>
      <c r="AS855" s="984"/>
      <c r="AT855" s="984"/>
      <c r="AU855" s="984"/>
      <c r="AV855" s="984"/>
      <c r="AW855" s="984"/>
      <c r="AX855" s="984"/>
      <c r="AY855" s="984"/>
      <c r="AZ855" s="984"/>
    </row>
    <row r="856" spans="1:54" ht="26.25" customHeight="1" x14ac:dyDescent="0.25">
      <c r="A856" s="988" t="s">
        <v>5276</v>
      </c>
      <c r="B856" s="988"/>
      <c r="C856" s="988"/>
      <c r="D856" s="988"/>
      <c r="E856" s="988"/>
      <c r="F856" s="988"/>
      <c r="G856" s="988"/>
      <c r="H856" s="988"/>
      <c r="I856" s="988"/>
      <c r="J856" s="988"/>
      <c r="K856" s="988"/>
      <c r="L856" s="988"/>
      <c r="M856" s="988"/>
      <c r="N856" s="988"/>
      <c r="O856" s="988"/>
      <c r="P856" s="988"/>
      <c r="Q856" s="988"/>
      <c r="R856" s="988"/>
      <c r="S856" s="988"/>
      <c r="T856" s="988"/>
      <c r="U856" s="988"/>
      <c r="V856" s="988"/>
      <c r="W856" s="988"/>
      <c r="X856" s="988"/>
      <c r="Y856" s="988"/>
      <c r="Z856" s="988"/>
      <c r="AA856" s="988"/>
      <c r="AB856" s="988"/>
      <c r="AC856" s="988"/>
      <c r="AD856" s="988"/>
      <c r="AE856" s="988" t="s">
        <v>5285</v>
      </c>
      <c r="AF856" s="988"/>
      <c r="AG856" s="988"/>
      <c r="AH856" s="988"/>
      <c r="AI856" s="988"/>
      <c r="AJ856" s="988"/>
      <c r="AK856" s="988"/>
      <c r="AL856" s="988"/>
      <c r="AM856" s="988"/>
      <c r="AN856" s="988"/>
      <c r="AO856" s="988"/>
      <c r="AP856" s="988"/>
      <c r="AQ856" s="988"/>
      <c r="AR856" s="988"/>
      <c r="AS856" s="988"/>
      <c r="AT856" s="988"/>
      <c r="AU856" s="988"/>
      <c r="AV856" s="988"/>
      <c r="AW856" s="988"/>
      <c r="AX856" s="988"/>
      <c r="AY856" s="641"/>
      <c r="AZ856" s="641"/>
      <c r="BA856" s="641"/>
      <c r="BB856" s="641"/>
    </row>
    <row r="857" spans="1:54" ht="38.25" customHeight="1" x14ac:dyDescent="0.25">
      <c r="A857" s="985" t="s">
        <v>5273</v>
      </c>
      <c r="B857" s="985"/>
      <c r="C857" s="985"/>
      <c r="D857" s="985"/>
      <c r="E857" s="985"/>
      <c r="F857" s="985"/>
      <c r="G857" s="985"/>
      <c r="H857" s="985"/>
      <c r="I857" s="985"/>
      <c r="J857" s="985"/>
      <c r="K857" s="985"/>
      <c r="L857" s="985"/>
      <c r="M857" s="985"/>
      <c r="N857" s="985"/>
      <c r="O857" s="985"/>
      <c r="P857" s="985"/>
      <c r="Q857" s="985"/>
      <c r="R857" s="985"/>
      <c r="S857" s="985"/>
      <c r="T857" s="986" t="s">
        <v>5274</v>
      </c>
      <c r="U857" s="986"/>
      <c r="V857" s="986"/>
      <c r="W857" s="986"/>
      <c r="X857" s="987" t="s">
        <v>5275</v>
      </c>
      <c r="Y857" s="987"/>
      <c r="Z857" s="987"/>
      <c r="AA857" s="987"/>
      <c r="AB857" s="987"/>
      <c r="AC857" s="987"/>
      <c r="AD857" s="987"/>
      <c r="AE857" s="986" t="s">
        <v>5274</v>
      </c>
      <c r="AF857" s="986"/>
      <c r="AG857" s="986"/>
      <c r="AH857" s="986"/>
      <c r="AI857" s="987" t="s">
        <v>5275</v>
      </c>
      <c r="AJ857" s="987"/>
      <c r="AK857" s="987"/>
      <c r="AL857" s="987"/>
      <c r="AM857" s="987"/>
      <c r="AN857" s="987"/>
      <c r="AO857" s="987"/>
      <c r="AP857" s="987" t="s">
        <v>5277</v>
      </c>
      <c r="AQ857" s="987"/>
      <c r="AR857" s="987"/>
      <c r="AS857" s="987"/>
      <c r="AT857" s="987"/>
      <c r="AU857" s="987"/>
      <c r="AV857" s="987"/>
      <c r="AW857" s="987"/>
      <c r="AX857" s="987"/>
      <c r="AY857" s="642"/>
      <c r="AZ857" s="642"/>
      <c r="BA857" s="642"/>
      <c r="BB857" s="642"/>
    </row>
    <row r="858" spans="1:54" ht="12.6" customHeight="1" x14ac:dyDescent="0.25">
      <c r="A858" s="956"/>
      <c r="B858" s="956"/>
      <c r="C858" s="956"/>
      <c r="D858" s="956"/>
      <c r="E858" s="956"/>
      <c r="F858" s="956"/>
      <c r="G858" s="956"/>
      <c r="H858" s="956"/>
      <c r="I858" s="956"/>
      <c r="J858" s="956"/>
      <c r="K858" s="956"/>
      <c r="L858" s="956"/>
      <c r="M858" s="956"/>
      <c r="N858" s="956"/>
      <c r="O858" s="956"/>
      <c r="P858" s="956"/>
      <c r="Q858" s="956"/>
      <c r="R858" s="956"/>
      <c r="S858" s="956"/>
      <c r="T858" s="930"/>
      <c r="U858" s="930"/>
      <c r="V858" s="930"/>
      <c r="W858" s="930"/>
      <c r="X858" s="930"/>
      <c r="Y858" s="930"/>
      <c r="Z858" s="930"/>
      <c r="AA858" s="930"/>
      <c r="AB858" s="930"/>
      <c r="AC858" s="930"/>
      <c r="AD858" s="930"/>
      <c r="AE858" s="930"/>
      <c r="AF858" s="930"/>
      <c r="AG858" s="930"/>
      <c r="AH858" s="930"/>
      <c r="AI858" s="930"/>
      <c r="AJ858" s="930"/>
      <c r="AK858" s="930"/>
      <c r="AL858" s="930"/>
      <c r="AM858" s="930"/>
      <c r="AN858" s="930"/>
      <c r="AO858" s="930"/>
      <c r="AP858" s="991"/>
      <c r="AQ858" s="991"/>
      <c r="AR858" s="991"/>
      <c r="AS858" s="991"/>
      <c r="AT858" s="991"/>
      <c r="AU858" s="991"/>
      <c r="AV858" s="991"/>
      <c r="AW858" s="991"/>
      <c r="AX858" s="991"/>
    </row>
    <row r="859" spans="1:54" ht="12.6" customHeight="1" x14ac:dyDescent="0.25">
      <c r="A859" s="956"/>
      <c r="B859" s="956"/>
      <c r="C859" s="956"/>
      <c r="D859" s="956"/>
      <c r="E859" s="956"/>
      <c r="F859" s="956"/>
      <c r="G859" s="956"/>
      <c r="H859" s="956"/>
      <c r="I859" s="956"/>
      <c r="J859" s="956"/>
      <c r="K859" s="956"/>
      <c r="L859" s="956"/>
      <c r="M859" s="956"/>
      <c r="N859" s="956"/>
      <c r="O859" s="956"/>
      <c r="P859" s="956"/>
      <c r="Q859" s="956"/>
      <c r="R859" s="956"/>
      <c r="S859" s="956"/>
      <c r="T859" s="930"/>
      <c r="U859" s="930"/>
      <c r="V859" s="930"/>
      <c r="W859" s="930"/>
      <c r="X859" s="930"/>
      <c r="Y859" s="930"/>
      <c r="Z859" s="930"/>
      <c r="AA859" s="930"/>
      <c r="AB859" s="930"/>
      <c r="AC859" s="930"/>
      <c r="AD859" s="930"/>
      <c r="AE859" s="930"/>
      <c r="AF859" s="930"/>
      <c r="AG859" s="930"/>
      <c r="AH859" s="930"/>
      <c r="AI859" s="930"/>
      <c r="AJ859" s="930"/>
      <c r="AK859" s="930"/>
      <c r="AL859" s="930"/>
      <c r="AM859" s="930"/>
      <c r="AN859" s="930"/>
      <c r="AO859" s="930"/>
      <c r="AP859" s="991"/>
      <c r="AQ859" s="991"/>
      <c r="AR859" s="991"/>
      <c r="AS859" s="991"/>
      <c r="AT859" s="991"/>
      <c r="AU859" s="991"/>
      <c r="AV859" s="991"/>
      <c r="AW859" s="991"/>
      <c r="AX859" s="991"/>
    </row>
    <row r="860" spans="1:54" ht="12.6" customHeight="1" x14ac:dyDescent="0.25">
      <c r="A860" s="956"/>
      <c r="B860" s="956"/>
      <c r="C860" s="956"/>
      <c r="D860" s="956"/>
      <c r="E860" s="956"/>
      <c r="F860" s="956"/>
      <c r="G860" s="956"/>
      <c r="H860" s="956"/>
      <c r="I860" s="956"/>
      <c r="J860" s="956"/>
      <c r="K860" s="956"/>
      <c r="L860" s="956"/>
      <c r="M860" s="956"/>
      <c r="N860" s="956"/>
      <c r="O860" s="956"/>
      <c r="P860" s="956"/>
      <c r="Q860" s="956"/>
      <c r="R860" s="956"/>
      <c r="S860" s="956"/>
      <c r="T860" s="930"/>
      <c r="U860" s="930"/>
      <c r="V860" s="930"/>
      <c r="W860" s="930"/>
      <c r="X860" s="930"/>
      <c r="Y860" s="930"/>
      <c r="Z860" s="930"/>
      <c r="AA860" s="930"/>
      <c r="AB860" s="930"/>
      <c r="AC860" s="930"/>
      <c r="AD860" s="930"/>
      <c r="AE860" s="930"/>
      <c r="AF860" s="930"/>
      <c r="AG860" s="930"/>
      <c r="AH860" s="930"/>
      <c r="AI860" s="930"/>
      <c r="AJ860" s="930"/>
      <c r="AK860" s="930"/>
      <c r="AL860" s="930"/>
      <c r="AM860" s="930"/>
      <c r="AN860" s="930"/>
      <c r="AO860" s="930"/>
      <c r="AP860" s="991"/>
      <c r="AQ860" s="991"/>
      <c r="AR860" s="991"/>
      <c r="AS860" s="991"/>
      <c r="AT860" s="991"/>
      <c r="AU860" s="991"/>
      <c r="AV860" s="991"/>
      <c r="AW860" s="991"/>
      <c r="AX860" s="991"/>
    </row>
    <row r="861" spans="1:54" ht="12.6" customHeight="1" x14ac:dyDescent="0.25">
      <c r="A861" s="956"/>
      <c r="B861" s="956"/>
      <c r="C861" s="956"/>
      <c r="D861" s="956"/>
      <c r="E861" s="956"/>
      <c r="F861" s="956"/>
      <c r="G861" s="956"/>
      <c r="H861" s="956"/>
      <c r="I861" s="956"/>
      <c r="J861" s="956"/>
      <c r="K861" s="956"/>
      <c r="L861" s="956"/>
      <c r="M861" s="956"/>
      <c r="N861" s="956"/>
      <c r="O861" s="956"/>
      <c r="P861" s="956"/>
      <c r="Q861" s="956"/>
      <c r="R861" s="956"/>
      <c r="S861" s="956"/>
      <c r="T861" s="930"/>
      <c r="U861" s="930"/>
      <c r="V861" s="930"/>
      <c r="W861" s="930"/>
      <c r="X861" s="930"/>
      <c r="Y861" s="930"/>
      <c r="Z861" s="930"/>
      <c r="AA861" s="930"/>
      <c r="AB861" s="930"/>
      <c r="AC861" s="930"/>
      <c r="AD861" s="930"/>
      <c r="AE861" s="930"/>
      <c r="AF861" s="930"/>
      <c r="AG861" s="930"/>
      <c r="AH861" s="930"/>
      <c r="AI861" s="930"/>
      <c r="AJ861" s="930"/>
      <c r="AK861" s="930"/>
      <c r="AL861" s="930"/>
      <c r="AM861" s="930"/>
      <c r="AN861" s="930"/>
      <c r="AO861" s="930"/>
      <c r="AP861" s="991"/>
      <c r="AQ861" s="991"/>
      <c r="AR861" s="991"/>
      <c r="AS861" s="991"/>
      <c r="AT861" s="991"/>
      <c r="AU861" s="991"/>
      <c r="AV861" s="991"/>
      <c r="AW861" s="991"/>
      <c r="AX861" s="991"/>
    </row>
    <row r="862" spans="1:54" ht="12.6" customHeight="1" x14ac:dyDescent="0.25">
      <c r="A862" s="956"/>
      <c r="B862" s="956"/>
      <c r="C862" s="956"/>
      <c r="D862" s="956"/>
      <c r="E862" s="956"/>
      <c r="F862" s="956"/>
      <c r="G862" s="956"/>
      <c r="H862" s="956"/>
      <c r="I862" s="956"/>
      <c r="J862" s="956"/>
      <c r="K862" s="956"/>
      <c r="L862" s="956"/>
      <c r="M862" s="956"/>
      <c r="N862" s="956"/>
      <c r="O862" s="956"/>
      <c r="P862" s="956"/>
      <c r="Q862" s="956"/>
      <c r="R862" s="956"/>
      <c r="S862" s="956"/>
      <c r="T862" s="930"/>
      <c r="U862" s="930"/>
      <c r="V862" s="930"/>
      <c r="W862" s="930"/>
      <c r="X862" s="930"/>
      <c r="Y862" s="930"/>
      <c r="Z862" s="930"/>
      <c r="AA862" s="930"/>
      <c r="AB862" s="930"/>
      <c r="AC862" s="930"/>
      <c r="AD862" s="930"/>
      <c r="AE862" s="930"/>
      <c r="AF862" s="930"/>
      <c r="AG862" s="930"/>
      <c r="AH862" s="930"/>
      <c r="AI862" s="930"/>
      <c r="AJ862" s="930"/>
      <c r="AK862" s="930"/>
      <c r="AL862" s="930"/>
      <c r="AM862" s="930"/>
      <c r="AN862" s="930"/>
      <c r="AO862" s="930"/>
      <c r="AP862" s="991"/>
      <c r="AQ862" s="991"/>
      <c r="AR862" s="991"/>
      <c r="AS862" s="991"/>
      <c r="AT862" s="991"/>
      <c r="AU862" s="991"/>
      <c r="AV862" s="991"/>
      <c r="AW862" s="991"/>
      <c r="AX862" s="991"/>
    </row>
    <row r="863" spans="1:54" ht="35.25" customHeight="1" x14ac:dyDescent="0.25">
      <c r="A863" s="984" t="s">
        <v>5283</v>
      </c>
      <c r="B863" s="984"/>
      <c r="C863" s="984"/>
      <c r="D863" s="984"/>
      <c r="E863" s="984"/>
      <c r="F863" s="984"/>
      <c r="G863" s="984"/>
      <c r="H863" s="984"/>
      <c r="I863" s="984"/>
      <c r="J863" s="984"/>
      <c r="K863" s="984"/>
      <c r="L863" s="984"/>
      <c r="M863" s="984"/>
      <c r="N863" s="984"/>
      <c r="O863" s="984"/>
      <c r="P863" s="984"/>
      <c r="Q863" s="984"/>
      <c r="R863" s="984"/>
      <c r="S863" s="984"/>
      <c r="T863" s="984"/>
      <c r="U863" s="984"/>
      <c r="V863" s="984"/>
      <c r="W863" s="984"/>
      <c r="X863" s="984"/>
      <c r="Y863" s="984"/>
      <c r="Z863" s="984"/>
      <c r="AA863" s="984"/>
      <c r="AB863" s="984"/>
      <c r="AC863" s="984"/>
      <c r="AD863" s="984"/>
      <c r="AE863" s="984"/>
      <c r="AF863" s="984"/>
      <c r="AG863" s="984"/>
      <c r="AH863" s="984"/>
      <c r="AI863" s="984"/>
      <c r="AJ863" s="984"/>
      <c r="AK863" s="984"/>
      <c r="AL863" s="984"/>
      <c r="AM863" s="984"/>
      <c r="AN863" s="984"/>
      <c r="AO863" s="984"/>
      <c r="AP863" s="984"/>
      <c r="AQ863" s="984"/>
      <c r="AR863" s="984"/>
      <c r="AS863" s="984"/>
      <c r="AT863" s="984"/>
      <c r="AU863" s="984"/>
      <c r="AV863" s="984"/>
      <c r="AW863" s="984"/>
      <c r="AX863" s="984"/>
      <c r="AY863" s="984"/>
      <c r="AZ863" s="984"/>
    </row>
    <row r="864" spans="1:54" ht="26.25" customHeight="1" x14ac:dyDescent="0.25">
      <c r="A864" s="988" t="s">
        <v>5276</v>
      </c>
      <c r="B864" s="988"/>
      <c r="C864" s="988"/>
      <c r="D864" s="988"/>
      <c r="E864" s="988"/>
      <c r="F864" s="988"/>
      <c r="G864" s="988"/>
      <c r="H864" s="988"/>
      <c r="I864" s="988"/>
      <c r="J864" s="988"/>
      <c r="K864" s="988"/>
      <c r="L864" s="988"/>
      <c r="M864" s="988"/>
      <c r="N864" s="988"/>
      <c r="O864" s="988"/>
      <c r="P864" s="988"/>
      <c r="Q864" s="988"/>
      <c r="R864" s="988"/>
      <c r="S864" s="988"/>
      <c r="T864" s="988"/>
      <c r="U864" s="988"/>
      <c r="V864" s="988"/>
      <c r="W864" s="988"/>
      <c r="X864" s="988"/>
      <c r="Y864" s="988"/>
      <c r="Z864" s="988"/>
      <c r="AA864" s="988"/>
      <c r="AB864" s="988"/>
      <c r="AC864" s="988"/>
      <c r="AD864" s="988"/>
      <c r="AE864" s="988" t="s">
        <v>5278</v>
      </c>
      <c r="AF864" s="988"/>
      <c r="AG864" s="988"/>
      <c r="AH864" s="988"/>
      <c r="AI864" s="988"/>
      <c r="AJ864" s="988"/>
      <c r="AK864" s="988"/>
      <c r="AL864" s="988"/>
      <c r="AM864" s="988"/>
      <c r="AN864" s="988"/>
      <c r="AO864" s="988"/>
      <c r="AP864" s="988"/>
      <c r="AQ864" s="988"/>
      <c r="AR864" s="988"/>
      <c r="AS864" s="988"/>
      <c r="AT864" s="988"/>
      <c r="AU864" s="988"/>
      <c r="AV864" s="988"/>
      <c r="AW864" s="988"/>
      <c r="AX864" s="988"/>
      <c r="AY864" s="641"/>
      <c r="AZ864" s="641"/>
      <c r="BA864" s="641"/>
      <c r="BB864" s="641"/>
    </row>
    <row r="865" spans="1:54" ht="38.25" customHeight="1" x14ac:dyDescent="0.25">
      <c r="A865" s="985" t="s">
        <v>5273</v>
      </c>
      <c r="B865" s="985"/>
      <c r="C865" s="985"/>
      <c r="D865" s="985"/>
      <c r="E865" s="985"/>
      <c r="F865" s="985"/>
      <c r="G865" s="985"/>
      <c r="H865" s="985"/>
      <c r="I865" s="985"/>
      <c r="J865" s="985"/>
      <c r="K865" s="985"/>
      <c r="L865" s="985"/>
      <c r="M865" s="985"/>
      <c r="N865" s="985"/>
      <c r="O865" s="985"/>
      <c r="P865" s="985"/>
      <c r="Q865" s="985"/>
      <c r="R865" s="985"/>
      <c r="S865" s="985"/>
      <c r="T865" s="986" t="s">
        <v>5274</v>
      </c>
      <c r="U865" s="986"/>
      <c r="V865" s="986"/>
      <c r="W865" s="986"/>
      <c r="X865" s="986" t="s">
        <v>5275</v>
      </c>
      <c r="Y865" s="986"/>
      <c r="Z865" s="986"/>
      <c r="AA865" s="986"/>
      <c r="AB865" s="986"/>
      <c r="AC865" s="986"/>
      <c r="AD865" s="986"/>
      <c r="AE865" s="986" t="s">
        <v>5274</v>
      </c>
      <c r="AF865" s="986"/>
      <c r="AG865" s="986"/>
      <c r="AH865" s="986"/>
      <c r="AI865" s="986" t="s">
        <v>5275</v>
      </c>
      <c r="AJ865" s="986"/>
      <c r="AK865" s="986"/>
      <c r="AL865" s="986"/>
      <c r="AM865" s="986"/>
      <c r="AN865" s="986"/>
      <c r="AO865" s="986"/>
      <c r="AP865" s="987" t="s">
        <v>5277</v>
      </c>
      <c r="AQ865" s="987"/>
      <c r="AR865" s="987"/>
      <c r="AS865" s="987"/>
      <c r="AT865" s="987"/>
      <c r="AU865" s="987"/>
      <c r="AV865" s="987"/>
      <c r="AW865" s="987"/>
      <c r="AX865" s="987"/>
      <c r="AY865" s="642"/>
      <c r="AZ865" s="642"/>
      <c r="BA865" s="642"/>
      <c r="BB865" s="642"/>
    </row>
    <row r="866" spans="1:54" ht="12.6" customHeight="1" x14ac:dyDescent="0.25">
      <c r="A866" s="956"/>
      <c r="B866" s="956"/>
      <c r="C866" s="956"/>
      <c r="D866" s="956"/>
      <c r="E866" s="956"/>
      <c r="F866" s="956"/>
      <c r="G866" s="956"/>
      <c r="H866" s="956"/>
      <c r="I866" s="956"/>
      <c r="J866" s="956"/>
      <c r="K866" s="956"/>
      <c r="L866" s="956"/>
      <c r="M866" s="956"/>
      <c r="N866" s="956"/>
      <c r="O866" s="956"/>
      <c r="P866" s="956"/>
      <c r="Q866" s="956"/>
      <c r="R866" s="956"/>
      <c r="S866" s="956"/>
      <c r="T866" s="989"/>
      <c r="U866" s="989"/>
      <c r="V866" s="989"/>
      <c r="W866" s="989"/>
      <c r="X866" s="989"/>
      <c r="Y866" s="989"/>
      <c r="Z866" s="989"/>
      <c r="AA866" s="989"/>
      <c r="AB866" s="989"/>
      <c r="AC866" s="989"/>
      <c r="AD866" s="989"/>
      <c r="AE866" s="989"/>
      <c r="AF866" s="989"/>
      <c r="AG866" s="989"/>
      <c r="AH866" s="989"/>
      <c r="AI866" s="989"/>
      <c r="AJ866" s="989"/>
      <c r="AK866" s="989"/>
      <c r="AL866" s="989"/>
      <c r="AM866" s="989"/>
      <c r="AN866" s="989"/>
      <c r="AO866" s="989"/>
      <c r="AP866" s="990"/>
      <c r="AQ866" s="990"/>
      <c r="AR866" s="990"/>
      <c r="AS866" s="990"/>
      <c r="AT866" s="990"/>
      <c r="AU866" s="990"/>
      <c r="AV866" s="990"/>
      <c r="AW866" s="990"/>
      <c r="AX866" s="990"/>
    </row>
    <row r="867" spans="1:54" ht="12.6" customHeight="1" x14ac:dyDescent="0.25">
      <c r="A867" s="956"/>
      <c r="B867" s="956"/>
      <c r="C867" s="956"/>
      <c r="D867" s="956"/>
      <c r="E867" s="956"/>
      <c r="F867" s="956"/>
      <c r="G867" s="956"/>
      <c r="H867" s="956"/>
      <c r="I867" s="956"/>
      <c r="J867" s="956"/>
      <c r="K867" s="956"/>
      <c r="L867" s="956"/>
      <c r="M867" s="956"/>
      <c r="N867" s="956"/>
      <c r="O867" s="956"/>
      <c r="P867" s="956"/>
      <c r="Q867" s="956"/>
      <c r="R867" s="956"/>
      <c r="S867" s="956"/>
      <c r="T867" s="989"/>
      <c r="U867" s="989"/>
      <c r="V867" s="989"/>
      <c r="W867" s="989"/>
      <c r="X867" s="989"/>
      <c r="Y867" s="989"/>
      <c r="Z867" s="989"/>
      <c r="AA867" s="989"/>
      <c r="AB867" s="989"/>
      <c r="AC867" s="989"/>
      <c r="AD867" s="989"/>
      <c r="AE867" s="989"/>
      <c r="AF867" s="989"/>
      <c r="AG867" s="989"/>
      <c r="AH867" s="989"/>
      <c r="AI867" s="989"/>
      <c r="AJ867" s="989"/>
      <c r="AK867" s="989"/>
      <c r="AL867" s="989"/>
      <c r="AM867" s="989"/>
      <c r="AN867" s="989"/>
      <c r="AO867" s="989"/>
      <c r="AP867" s="990"/>
      <c r="AQ867" s="990"/>
      <c r="AR867" s="990"/>
      <c r="AS867" s="990"/>
      <c r="AT867" s="990"/>
      <c r="AU867" s="990"/>
      <c r="AV867" s="990"/>
      <c r="AW867" s="990"/>
      <c r="AX867" s="990"/>
    </row>
    <row r="868" spans="1:54" ht="12.6" customHeight="1" x14ac:dyDescent="0.25">
      <c r="A868" s="956"/>
      <c r="B868" s="956"/>
      <c r="C868" s="956"/>
      <c r="D868" s="956"/>
      <c r="E868" s="956"/>
      <c r="F868" s="956"/>
      <c r="G868" s="956"/>
      <c r="H868" s="956"/>
      <c r="I868" s="956"/>
      <c r="J868" s="956"/>
      <c r="K868" s="956"/>
      <c r="L868" s="956"/>
      <c r="M868" s="956"/>
      <c r="N868" s="956"/>
      <c r="O868" s="956"/>
      <c r="P868" s="956"/>
      <c r="Q868" s="956"/>
      <c r="R868" s="956"/>
      <c r="S868" s="956"/>
      <c r="T868" s="989"/>
      <c r="U868" s="989"/>
      <c r="V868" s="989"/>
      <c r="W868" s="989"/>
      <c r="X868" s="989"/>
      <c r="Y868" s="989"/>
      <c r="Z868" s="989"/>
      <c r="AA868" s="989"/>
      <c r="AB868" s="989"/>
      <c r="AC868" s="989"/>
      <c r="AD868" s="989"/>
      <c r="AE868" s="989"/>
      <c r="AF868" s="989"/>
      <c r="AG868" s="989"/>
      <c r="AH868" s="989"/>
      <c r="AI868" s="989"/>
      <c r="AJ868" s="989"/>
      <c r="AK868" s="989"/>
      <c r="AL868" s="989"/>
      <c r="AM868" s="989"/>
      <c r="AN868" s="989"/>
      <c r="AO868" s="989"/>
      <c r="AP868" s="990"/>
      <c r="AQ868" s="990"/>
      <c r="AR868" s="990"/>
      <c r="AS868" s="990"/>
      <c r="AT868" s="990"/>
      <c r="AU868" s="990"/>
      <c r="AV868" s="990"/>
      <c r="AW868" s="990"/>
      <c r="AX868" s="990"/>
    </row>
    <row r="869" spans="1:54" ht="12.6" customHeight="1" x14ac:dyDescent="0.25">
      <c r="A869" s="956"/>
      <c r="B869" s="956"/>
      <c r="C869" s="956"/>
      <c r="D869" s="956"/>
      <c r="E869" s="956"/>
      <c r="F869" s="956"/>
      <c r="G869" s="956"/>
      <c r="H869" s="956"/>
      <c r="I869" s="956"/>
      <c r="J869" s="956"/>
      <c r="K869" s="956"/>
      <c r="L869" s="956"/>
      <c r="M869" s="956"/>
      <c r="N869" s="956"/>
      <c r="O869" s="956"/>
      <c r="P869" s="956"/>
      <c r="Q869" s="956"/>
      <c r="R869" s="956"/>
      <c r="S869" s="956"/>
      <c r="T869" s="989"/>
      <c r="U869" s="989"/>
      <c r="V869" s="989"/>
      <c r="W869" s="989"/>
      <c r="X869" s="989"/>
      <c r="Y869" s="989"/>
      <c r="Z869" s="989"/>
      <c r="AA869" s="989"/>
      <c r="AB869" s="989"/>
      <c r="AC869" s="989"/>
      <c r="AD869" s="989"/>
      <c r="AE869" s="989"/>
      <c r="AF869" s="989"/>
      <c r="AG869" s="989"/>
      <c r="AH869" s="989"/>
      <c r="AI869" s="989"/>
      <c r="AJ869" s="989"/>
      <c r="AK869" s="989"/>
      <c r="AL869" s="989"/>
      <c r="AM869" s="989"/>
      <c r="AN869" s="989"/>
      <c r="AO869" s="989"/>
      <c r="AP869" s="990"/>
      <c r="AQ869" s="990"/>
      <c r="AR869" s="990"/>
      <c r="AS869" s="990"/>
      <c r="AT869" s="990"/>
      <c r="AU869" s="990"/>
      <c r="AV869" s="990"/>
      <c r="AW869" s="990"/>
      <c r="AX869" s="990"/>
    </row>
    <row r="870" spans="1:54" ht="12.6" customHeight="1" x14ac:dyDescent="0.25">
      <c r="A870" s="956"/>
      <c r="B870" s="956"/>
      <c r="C870" s="956"/>
      <c r="D870" s="956"/>
      <c r="E870" s="956"/>
      <c r="F870" s="956"/>
      <c r="G870" s="956"/>
      <c r="H870" s="956"/>
      <c r="I870" s="956"/>
      <c r="J870" s="956"/>
      <c r="K870" s="956"/>
      <c r="L870" s="956"/>
      <c r="M870" s="956"/>
      <c r="N870" s="956"/>
      <c r="O870" s="956"/>
      <c r="P870" s="956"/>
      <c r="Q870" s="956"/>
      <c r="R870" s="956"/>
      <c r="S870" s="956"/>
      <c r="T870" s="989"/>
      <c r="U870" s="989"/>
      <c r="V870" s="989"/>
      <c r="W870" s="989"/>
      <c r="X870" s="989"/>
      <c r="Y870" s="989"/>
      <c r="Z870" s="989"/>
      <c r="AA870" s="989"/>
      <c r="AB870" s="989"/>
      <c r="AC870" s="989"/>
      <c r="AD870" s="989"/>
      <c r="AE870" s="989"/>
      <c r="AF870" s="989"/>
      <c r="AG870" s="989"/>
      <c r="AH870" s="989"/>
      <c r="AI870" s="989"/>
      <c r="AJ870" s="989"/>
      <c r="AK870" s="989"/>
      <c r="AL870" s="989"/>
      <c r="AM870" s="989"/>
      <c r="AN870" s="989"/>
      <c r="AO870" s="989"/>
      <c r="AP870" s="990"/>
      <c r="AQ870" s="990"/>
      <c r="AR870" s="990"/>
      <c r="AS870" s="990"/>
      <c r="AT870" s="990"/>
      <c r="AU870" s="990"/>
      <c r="AV870" s="990"/>
      <c r="AW870" s="990"/>
      <c r="AX870" s="990"/>
    </row>
    <row r="871" spans="1:54" ht="28.5" customHeight="1" x14ac:dyDescent="0.25">
      <c r="A871" s="984" t="s">
        <v>5282</v>
      </c>
      <c r="B871" s="984"/>
      <c r="C871" s="984"/>
      <c r="D871" s="984"/>
      <c r="E871" s="984"/>
      <c r="F871" s="984"/>
      <c r="G871" s="984"/>
      <c r="H871" s="984"/>
      <c r="I871" s="984"/>
      <c r="J871" s="984"/>
      <c r="K871" s="984"/>
      <c r="L871" s="984"/>
      <c r="M871" s="984"/>
      <c r="N871" s="984"/>
      <c r="O871" s="984"/>
      <c r="P871" s="984"/>
      <c r="Q871" s="984"/>
      <c r="R871" s="984"/>
      <c r="S871" s="984"/>
      <c r="T871" s="984"/>
      <c r="U871" s="984"/>
      <c r="V871" s="984"/>
      <c r="W871" s="984"/>
      <c r="X871" s="984"/>
      <c r="Y871" s="984"/>
      <c r="Z871" s="984"/>
      <c r="AA871" s="984"/>
      <c r="AB871" s="984"/>
      <c r="AC871" s="984"/>
      <c r="AD871" s="984"/>
      <c r="AE871" s="984"/>
      <c r="AF871" s="984"/>
      <c r="AG871" s="984"/>
      <c r="AH871" s="984"/>
      <c r="AI871" s="984"/>
      <c r="AJ871" s="984"/>
      <c r="AK871" s="984"/>
      <c r="AL871" s="984"/>
      <c r="AM871" s="984"/>
      <c r="AN871" s="984"/>
      <c r="AO871" s="984"/>
      <c r="AP871" s="984"/>
      <c r="AQ871" s="984"/>
      <c r="AR871" s="984"/>
      <c r="AS871" s="984"/>
      <c r="AT871" s="984"/>
      <c r="AU871" s="984"/>
      <c r="AV871" s="984"/>
      <c r="AW871" s="984"/>
      <c r="AX871" s="984"/>
      <c r="AY871" s="984"/>
      <c r="AZ871" s="984"/>
    </row>
    <row r="872" spans="1:54" ht="26.25" customHeight="1" x14ac:dyDescent="0.25">
      <c r="A872" s="988" t="s">
        <v>5276</v>
      </c>
      <c r="B872" s="988"/>
      <c r="C872" s="988"/>
      <c r="D872" s="988"/>
      <c r="E872" s="988"/>
      <c r="F872" s="988"/>
      <c r="G872" s="988"/>
      <c r="H872" s="988"/>
      <c r="I872" s="988"/>
      <c r="J872" s="988"/>
      <c r="K872" s="988"/>
      <c r="L872" s="988"/>
      <c r="M872" s="988"/>
      <c r="N872" s="988"/>
      <c r="O872" s="988"/>
      <c r="P872" s="988"/>
      <c r="Q872" s="988"/>
      <c r="R872" s="988"/>
      <c r="S872" s="988"/>
      <c r="T872" s="988"/>
      <c r="U872" s="988"/>
      <c r="V872" s="988"/>
      <c r="W872" s="988"/>
      <c r="X872" s="988"/>
      <c r="Y872" s="988"/>
      <c r="Z872" s="988"/>
      <c r="AA872" s="988"/>
      <c r="AB872" s="988"/>
      <c r="AC872" s="988"/>
      <c r="AD872" s="988"/>
      <c r="AE872" s="988" t="s">
        <v>5279</v>
      </c>
      <c r="AF872" s="988"/>
      <c r="AG872" s="988"/>
      <c r="AH872" s="988"/>
      <c r="AI872" s="988"/>
      <c r="AJ872" s="988"/>
      <c r="AK872" s="988"/>
      <c r="AL872" s="988"/>
      <c r="AM872" s="988"/>
      <c r="AN872" s="988"/>
      <c r="AO872" s="988"/>
      <c r="AP872" s="988"/>
      <c r="AQ872" s="988"/>
      <c r="AR872" s="988"/>
      <c r="AS872" s="988"/>
      <c r="AT872" s="988"/>
      <c r="AU872" s="988"/>
      <c r="AV872" s="988"/>
      <c r="AW872" s="988"/>
      <c r="AX872" s="988"/>
      <c r="AY872" s="641"/>
      <c r="AZ872" s="641"/>
      <c r="BA872" s="641"/>
      <c r="BB872" s="641"/>
    </row>
    <row r="873" spans="1:54" ht="38.25" customHeight="1" x14ac:dyDescent="0.25">
      <c r="A873" s="985" t="s">
        <v>5273</v>
      </c>
      <c r="B873" s="985"/>
      <c r="C873" s="985"/>
      <c r="D873" s="985"/>
      <c r="E873" s="985"/>
      <c r="F873" s="985"/>
      <c r="G873" s="985"/>
      <c r="H873" s="985"/>
      <c r="I873" s="985"/>
      <c r="J873" s="985"/>
      <c r="K873" s="985"/>
      <c r="L873" s="985"/>
      <c r="M873" s="985"/>
      <c r="N873" s="985"/>
      <c r="O873" s="985"/>
      <c r="P873" s="985"/>
      <c r="Q873" s="985"/>
      <c r="R873" s="985"/>
      <c r="S873" s="985"/>
      <c r="T873" s="986" t="s">
        <v>5274</v>
      </c>
      <c r="U873" s="986"/>
      <c r="V873" s="986"/>
      <c r="W873" s="986"/>
      <c r="X873" s="987" t="s">
        <v>5275</v>
      </c>
      <c r="Y873" s="987"/>
      <c r="Z873" s="987"/>
      <c r="AA873" s="987"/>
      <c r="AB873" s="987"/>
      <c r="AC873" s="987"/>
      <c r="AD873" s="987"/>
      <c r="AE873" s="986" t="s">
        <v>5274</v>
      </c>
      <c r="AF873" s="986"/>
      <c r="AG873" s="986"/>
      <c r="AH873" s="986"/>
      <c r="AI873" s="987" t="s">
        <v>5275</v>
      </c>
      <c r="AJ873" s="987"/>
      <c r="AK873" s="987"/>
      <c r="AL873" s="987"/>
      <c r="AM873" s="987"/>
      <c r="AN873" s="987"/>
      <c r="AO873" s="987"/>
      <c r="AP873" s="987" t="s">
        <v>5277</v>
      </c>
      <c r="AQ873" s="987"/>
      <c r="AR873" s="987"/>
      <c r="AS873" s="987"/>
      <c r="AT873" s="987"/>
      <c r="AU873" s="987"/>
      <c r="AV873" s="987"/>
      <c r="AW873" s="987"/>
      <c r="AX873" s="987"/>
      <c r="AY873" s="642"/>
      <c r="AZ873" s="642"/>
      <c r="BA873" s="642"/>
      <c r="BB873" s="642"/>
    </row>
    <row r="874" spans="1:54" ht="12.6" customHeight="1" x14ac:dyDescent="0.25">
      <c r="A874" s="956"/>
      <c r="B874" s="956"/>
      <c r="C874" s="956"/>
      <c r="D874" s="956"/>
      <c r="E874" s="956"/>
      <c r="F874" s="956"/>
      <c r="G874" s="956"/>
      <c r="H874" s="956"/>
      <c r="I874" s="956"/>
      <c r="J874" s="956"/>
      <c r="K874" s="956"/>
      <c r="L874" s="956"/>
      <c r="M874" s="956"/>
      <c r="N874" s="956"/>
      <c r="O874" s="956"/>
      <c r="P874" s="956"/>
      <c r="Q874" s="956"/>
      <c r="R874" s="956"/>
      <c r="S874" s="956"/>
      <c r="T874" s="989"/>
      <c r="U874" s="989"/>
      <c r="V874" s="989"/>
      <c r="W874" s="989"/>
      <c r="X874" s="989"/>
      <c r="Y874" s="989"/>
      <c r="Z874" s="989"/>
      <c r="AA874" s="989"/>
      <c r="AB874" s="989"/>
      <c r="AC874" s="989"/>
      <c r="AD874" s="989"/>
      <c r="AE874" s="989"/>
      <c r="AF874" s="989"/>
      <c r="AG874" s="989"/>
      <c r="AH874" s="989"/>
      <c r="AI874" s="989"/>
      <c r="AJ874" s="989"/>
      <c r="AK874" s="989"/>
      <c r="AL874" s="989"/>
      <c r="AM874" s="989"/>
      <c r="AN874" s="989"/>
      <c r="AO874" s="989"/>
      <c r="AP874" s="990"/>
      <c r="AQ874" s="990"/>
      <c r="AR874" s="990"/>
      <c r="AS874" s="990"/>
      <c r="AT874" s="990"/>
      <c r="AU874" s="990"/>
      <c r="AV874" s="990"/>
      <c r="AW874" s="990"/>
      <c r="AX874" s="990"/>
    </row>
    <row r="875" spans="1:54" ht="12.6" customHeight="1" x14ac:dyDescent="0.25">
      <c r="A875" s="956"/>
      <c r="B875" s="956"/>
      <c r="C875" s="956"/>
      <c r="D875" s="956"/>
      <c r="E875" s="956"/>
      <c r="F875" s="956"/>
      <c r="G875" s="956"/>
      <c r="H875" s="956"/>
      <c r="I875" s="956"/>
      <c r="J875" s="956"/>
      <c r="K875" s="956"/>
      <c r="L875" s="956"/>
      <c r="M875" s="956"/>
      <c r="N875" s="956"/>
      <c r="O875" s="956"/>
      <c r="P875" s="956"/>
      <c r="Q875" s="956"/>
      <c r="R875" s="956"/>
      <c r="S875" s="956"/>
      <c r="T875" s="989"/>
      <c r="U875" s="989"/>
      <c r="V875" s="989"/>
      <c r="W875" s="989"/>
      <c r="X875" s="989"/>
      <c r="Y875" s="989"/>
      <c r="Z875" s="989"/>
      <c r="AA875" s="989"/>
      <c r="AB875" s="989"/>
      <c r="AC875" s="989"/>
      <c r="AD875" s="989"/>
      <c r="AE875" s="989"/>
      <c r="AF875" s="989"/>
      <c r="AG875" s="989"/>
      <c r="AH875" s="989"/>
      <c r="AI875" s="989"/>
      <c r="AJ875" s="989"/>
      <c r="AK875" s="989"/>
      <c r="AL875" s="989"/>
      <c r="AM875" s="989"/>
      <c r="AN875" s="989"/>
      <c r="AO875" s="989"/>
      <c r="AP875" s="990"/>
      <c r="AQ875" s="990"/>
      <c r="AR875" s="990"/>
      <c r="AS875" s="990"/>
      <c r="AT875" s="990"/>
      <c r="AU875" s="990"/>
      <c r="AV875" s="990"/>
      <c r="AW875" s="990"/>
      <c r="AX875" s="990"/>
    </row>
    <row r="876" spans="1:54" ht="12.6" customHeight="1" x14ac:dyDescent="0.25">
      <c r="A876" s="956"/>
      <c r="B876" s="956"/>
      <c r="C876" s="956"/>
      <c r="D876" s="956"/>
      <c r="E876" s="956"/>
      <c r="F876" s="956"/>
      <c r="G876" s="956"/>
      <c r="H876" s="956"/>
      <c r="I876" s="956"/>
      <c r="J876" s="956"/>
      <c r="K876" s="956"/>
      <c r="L876" s="956"/>
      <c r="M876" s="956"/>
      <c r="N876" s="956"/>
      <c r="O876" s="956"/>
      <c r="P876" s="956"/>
      <c r="Q876" s="956"/>
      <c r="R876" s="956"/>
      <c r="S876" s="956"/>
      <c r="T876" s="989"/>
      <c r="U876" s="989"/>
      <c r="V876" s="989"/>
      <c r="W876" s="989"/>
      <c r="X876" s="989"/>
      <c r="Y876" s="989"/>
      <c r="Z876" s="989"/>
      <c r="AA876" s="989"/>
      <c r="AB876" s="989"/>
      <c r="AC876" s="989"/>
      <c r="AD876" s="989"/>
      <c r="AE876" s="989"/>
      <c r="AF876" s="989"/>
      <c r="AG876" s="989"/>
      <c r="AH876" s="989"/>
      <c r="AI876" s="989"/>
      <c r="AJ876" s="989"/>
      <c r="AK876" s="989"/>
      <c r="AL876" s="989"/>
      <c r="AM876" s="989"/>
      <c r="AN876" s="989"/>
      <c r="AO876" s="989"/>
      <c r="AP876" s="990"/>
      <c r="AQ876" s="990"/>
      <c r="AR876" s="990"/>
      <c r="AS876" s="990"/>
      <c r="AT876" s="990"/>
      <c r="AU876" s="990"/>
      <c r="AV876" s="990"/>
      <c r="AW876" s="990"/>
      <c r="AX876" s="990"/>
    </row>
    <row r="877" spans="1:54" ht="12.6" customHeight="1" x14ac:dyDescent="0.25">
      <c r="A877" s="956"/>
      <c r="B877" s="956"/>
      <c r="C877" s="956"/>
      <c r="D877" s="956"/>
      <c r="E877" s="956"/>
      <c r="F877" s="956"/>
      <c r="G877" s="956"/>
      <c r="H877" s="956"/>
      <c r="I877" s="956"/>
      <c r="J877" s="956"/>
      <c r="K877" s="956"/>
      <c r="L877" s="956"/>
      <c r="M877" s="956"/>
      <c r="N877" s="956"/>
      <c r="O877" s="956"/>
      <c r="P877" s="956"/>
      <c r="Q877" s="956"/>
      <c r="R877" s="956"/>
      <c r="S877" s="956"/>
      <c r="T877" s="989"/>
      <c r="U877" s="989"/>
      <c r="V877" s="989"/>
      <c r="W877" s="989"/>
      <c r="X877" s="989"/>
      <c r="Y877" s="989"/>
      <c r="Z877" s="989"/>
      <c r="AA877" s="989"/>
      <c r="AB877" s="989"/>
      <c r="AC877" s="989"/>
      <c r="AD877" s="989"/>
      <c r="AE877" s="989"/>
      <c r="AF877" s="989"/>
      <c r="AG877" s="989"/>
      <c r="AH877" s="989"/>
      <c r="AI877" s="989"/>
      <c r="AJ877" s="989"/>
      <c r="AK877" s="989"/>
      <c r="AL877" s="989"/>
      <c r="AM877" s="989"/>
      <c r="AN877" s="989"/>
      <c r="AO877" s="989"/>
      <c r="AP877" s="990"/>
      <c r="AQ877" s="990"/>
      <c r="AR877" s="990"/>
      <c r="AS877" s="990"/>
      <c r="AT877" s="990"/>
      <c r="AU877" s="990"/>
      <c r="AV877" s="990"/>
      <c r="AW877" s="990"/>
      <c r="AX877" s="990"/>
    </row>
    <row r="878" spans="1:54" ht="12.6" customHeight="1" x14ac:dyDescent="0.25">
      <c r="A878" s="956"/>
      <c r="B878" s="956"/>
      <c r="C878" s="956"/>
      <c r="D878" s="956"/>
      <c r="E878" s="956"/>
      <c r="F878" s="956"/>
      <c r="G878" s="956"/>
      <c r="H878" s="956"/>
      <c r="I878" s="956"/>
      <c r="J878" s="956"/>
      <c r="K878" s="956"/>
      <c r="L878" s="956"/>
      <c r="M878" s="956"/>
      <c r="N878" s="956"/>
      <c r="O878" s="956"/>
      <c r="P878" s="956"/>
      <c r="Q878" s="956"/>
      <c r="R878" s="956"/>
      <c r="S878" s="956"/>
      <c r="T878" s="989"/>
      <c r="U878" s="989"/>
      <c r="V878" s="989"/>
      <c r="W878" s="989"/>
      <c r="X878" s="989"/>
      <c r="Y878" s="989"/>
      <c r="Z878" s="989"/>
      <c r="AA878" s="989"/>
      <c r="AB878" s="989"/>
      <c r="AC878" s="989"/>
      <c r="AD878" s="989"/>
      <c r="AE878" s="989"/>
      <c r="AF878" s="989"/>
      <c r="AG878" s="989"/>
      <c r="AH878" s="989"/>
      <c r="AI878" s="989"/>
      <c r="AJ878" s="989"/>
      <c r="AK878" s="989"/>
      <c r="AL878" s="989"/>
      <c r="AM878" s="989"/>
      <c r="AN878" s="989"/>
      <c r="AO878" s="989"/>
      <c r="AP878" s="990"/>
      <c r="AQ878" s="990"/>
      <c r="AR878" s="990"/>
      <c r="AS878" s="990"/>
      <c r="AT878" s="990"/>
      <c r="AU878" s="990"/>
      <c r="AV878" s="990"/>
      <c r="AW878" s="990"/>
      <c r="AX878" s="990"/>
    </row>
    <row r="879" spans="1:54" ht="15" customHeight="1" x14ac:dyDescent="0.25">
      <c r="A879" s="571" t="s">
        <v>5226</v>
      </c>
      <c r="B879" s="643"/>
      <c r="C879" s="643"/>
      <c r="D879" s="643"/>
      <c r="E879" s="643"/>
      <c r="F879" s="643"/>
      <c r="G879" s="643"/>
      <c r="H879" s="643"/>
      <c r="I879" s="643"/>
      <c r="J879" s="643"/>
      <c r="K879" s="643"/>
      <c r="L879" s="643"/>
      <c r="M879" s="643"/>
      <c r="N879" s="643"/>
      <c r="O879" s="643"/>
      <c r="P879" s="643"/>
      <c r="Q879" s="643"/>
      <c r="R879" s="643"/>
      <c r="S879" s="643"/>
      <c r="T879" s="643"/>
      <c r="U879" s="643"/>
      <c r="V879" s="643"/>
      <c r="W879" s="643"/>
      <c r="X879" s="643"/>
      <c r="Y879" s="643"/>
      <c r="Z879" s="643"/>
      <c r="AA879" s="643"/>
      <c r="AB879" s="643"/>
      <c r="AC879" s="643"/>
      <c r="AD879" s="643"/>
      <c r="AE879" s="643"/>
      <c r="AF879" s="643"/>
      <c r="AG879" s="643"/>
      <c r="AH879" s="643"/>
      <c r="AI879" s="643"/>
      <c r="AJ879" s="643"/>
      <c r="AK879" s="643"/>
      <c r="AL879" s="643"/>
      <c r="AM879" s="643"/>
      <c r="AN879" s="643"/>
      <c r="AO879" s="643"/>
      <c r="AP879" s="643"/>
      <c r="AQ879" s="643"/>
      <c r="AR879" s="643"/>
      <c r="AS879" s="643"/>
      <c r="AT879" s="643"/>
      <c r="AU879" s="643"/>
      <c r="AV879" s="643"/>
      <c r="AW879" s="643"/>
      <c r="AX879" s="643"/>
      <c r="AY879" s="643"/>
      <c r="AZ879" s="643"/>
      <c r="BA879" s="643"/>
      <c r="BB879" s="643"/>
    </row>
    <row r="880" spans="1:54" ht="22.5" customHeight="1" x14ac:dyDescent="0.25">
      <c r="A880" s="977" t="s">
        <v>1674</v>
      </c>
      <c r="B880" s="978"/>
      <c r="C880" s="978"/>
      <c r="D880" s="978"/>
      <c r="E880" s="978"/>
      <c r="F880" s="978"/>
      <c r="G880" s="978"/>
      <c r="H880" s="978"/>
      <c r="I880" s="978"/>
      <c r="J880" s="978"/>
      <c r="K880" s="978"/>
      <c r="L880" s="978"/>
      <c r="M880" s="978"/>
      <c r="N880" s="978"/>
      <c r="O880" s="978"/>
      <c r="P880" s="978"/>
      <c r="Q880" s="978"/>
      <c r="R880" s="978"/>
      <c r="S880" s="978"/>
      <c r="T880" s="978"/>
      <c r="U880" s="978"/>
      <c r="V880" s="978"/>
      <c r="W880" s="978"/>
      <c r="X880" s="978"/>
      <c r="Y880" s="978"/>
      <c r="Z880" s="978"/>
      <c r="AA880" s="978"/>
      <c r="AB880" s="978"/>
      <c r="AC880" s="978"/>
      <c r="AD880" s="978"/>
      <c r="AE880" s="979"/>
      <c r="AF880" s="980" t="s">
        <v>1261</v>
      </c>
      <c r="AG880" s="981"/>
      <c r="AH880" s="981"/>
      <c r="AI880" s="981"/>
      <c r="AJ880" s="981"/>
      <c r="AK880" s="981"/>
      <c r="AL880" s="981"/>
      <c r="AM880" s="981"/>
      <c r="AN880" s="982"/>
      <c r="AO880" s="981" t="s">
        <v>1275</v>
      </c>
      <c r="AP880" s="981"/>
      <c r="AQ880" s="981"/>
      <c r="AR880" s="981"/>
      <c r="AS880" s="981"/>
      <c r="AT880" s="981"/>
      <c r="AU880" s="981"/>
      <c r="AV880" s="981"/>
      <c r="AW880" s="981"/>
      <c r="AX880" s="981"/>
      <c r="AY880" s="981"/>
      <c r="AZ880" s="981"/>
      <c r="BA880" s="981"/>
      <c r="BB880" s="983"/>
    </row>
    <row r="881" spans="1:54" ht="15" customHeight="1" x14ac:dyDescent="0.25">
      <c r="A881" s="970" t="s">
        <v>1675</v>
      </c>
      <c r="B881" s="971"/>
      <c r="C881" s="971"/>
      <c r="D881" s="971"/>
      <c r="E881" s="971"/>
      <c r="F881" s="971"/>
      <c r="G881" s="971"/>
      <c r="H881" s="971"/>
      <c r="I881" s="971"/>
      <c r="J881" s="971"/>
      <c r="K881" s="971"/>
      <c r="L881" s="971"/>
      <c r="M881" s="971"/>
      <c r="N881" s="971"/>
      <c r="O881" s="971"/>
      <c r="P881" s="971"/>
      <c r="Q881" s="971"/>
      <c r="R881" s="971"/>
      <c r="S881" s="971"/>
      <c r="T881" s="971"/>
      <c r="U881" s="971"/>
      <c r="V881" s="971"/>
      <c r="W881" s="971"/>
      <c r="X881" s="971"/>
      <c r="Y881" s="971"/>
      <c r="Z881" s="971"/>
      <c r="AA881" s="971"/>
      <c r="AB881" s="971"/>
      <c r="AC881" s="971"/>
      <c r="AD881" s="971"/>
      <c r="AE881" s="972"/>
      <c r="AF881" s="973">
        <f>SUVAHAVUJ!$N$77</f>
        <v>0</v>
      </c>
      <c r="AG881" s="974"/>
      <c r="AH881" s="974"/>
      <c r="AI881" s="974"/>
      <c r="AJ881" s="974"/>
      <c r="AK881" s="974"/>
      <c r="AL881" s="974"/>
      <c r="AM881" s="974"/>
      <c r="AN881" s="975"/>
      <c r="AO881" s="974">
        <f>SUVAHAVUJ!$X$77</f>
        <v>0</v>
      </c>
      <c r="AP881" s="974"/>
      <c r="AQ881" s="974"/>
      <c r="AR881" s="974"/>
      <c r="AS881" s="974"/>
      <c r="AT881" s="974"/>
      <c r="AU881" s="974"/>
      <c r="AV881" s="974"/>
      <c r="AW881" s="974"/>
      <c r="AX881" s="974"/>
      <c r="AY881" s="974"/>
      <c r="AZ881" s="974"/>
      <c r="BA881" s="974"/>
      <c r="BB881" s="976"/>
    </row>
    <row r="882" spans="1:54" ht="15" customHeight="1" x14ac:dyDescent="0.25">
      <c r="A882" s="963"/>
      <c r="B882" s="964"/>
      <c r="C882" s="964"/>
      <c r="D882" s="964"/>
      <c r="E882" s="964"/>
      <c r="F882" s="964"/>
      <c r="G882" s="964"/>
      <c r="H882" s="964"/>
      <c r="I882" s="964"/>
      <c r="J882" s="964"/>
      <c r="K882" s="964"/>
      <c r="L882" s="964"/>
      <c r="M882" s="964"/>
      <c r="N882" s="964"/>
      <c r="O882" s="964"/>
      <c r="P882" s="964"/>
      <c r="Q882" s="964"/>
      <c r="R882" s="964"/>
      <c r="S882" s="964"/>
      <c r="T882" s="964"/>
      <c r="U882" s="964"/>
      <c r="V882" s="964"/>
      <c r="W882" s="964"/>
      <c r="X882" s="964"/>
      <c r="Y882" s="964"/>
      <c r="Z882" s="964"/>
      <c r="AA882" s="964"/>
      <c r="AB882" s="964"/>
      <c r="AC882" s="964"/>
      <c r="AD882" s="964"/>
      <c r="AE882" s="965"/>
      <c r="AF882" s="966"/>
      <c r="AG882" s="967"/>
      <c r="AH882" s="967"/>
      <c r="AI882" s="967"/>
      <c r="AJ882" s="967"/>
      <c r="AK882" s="967"/>
      <c r="AL882" s="967"/>
      <c r="AM882" s="967"/>
      <c r="AN882" s="968"/>
      <c r="AO882" s="967"/>
      <c r="AP882" s="967"/>
      <c r="AQ882" s="967"/>
      <c r="AR882" s="967"/>
      <c r="AS882" s="967"/>
      <c r="AT882" s="967"/>
      <c r="AU882" s="967"/>
      <c r="AV882" s="967"/>
      <c r="AW882" s="967"/>
      <c r="AX882" s="967"/>
      <c r="AY882" s="967"/>
      <c r="AZ882" s="967"/>
      <c r="BA882" s="967"/>
      <c r="BB882" s="969"/>
    </row>
    <row r="883" spans="1:54" ht="15" customHeight="1" x14ac:dyDescent="0.25">
      <c r="A883" s="963"/>
      <c r="B883" s="964"/>
      <c r="C883" s="964"/>
      <c r="D883" s="964"/>
      <c r="E883" s="964"/>
      <c r="F883" s="964"/>
      <c r="G883" s="964"/>
      <c r="H883" s="964"/>
      <c r="I883" s="964"/>
      <c r="J883" s="964"/>
      <c r="K883" s="964"/>
      <c r="L883" s="964"/>
      <c r="M883" s="964"/>
      <c r="N883" s="964"/>
      <c r="O883" s="964"/>
      <c r="P883" s="964"/>
      <c r="Q883" s="964"/>
      <c r="R883" s="964"/>
      <c r="S883" s="964"/>
      <c r="T883" s="964"/>
      <c r="U883" s="964"/>
      <c r="V883" s="964"/>
      <c r="W883" s="964"/>
      <c r="X883" s="964"/>
      <c r="Y883" s="964"/>
      <c r="Z883" s="964"/>
      <c r="AA883" s="964"/>
      <c r="AB883" s="964"/>
      <c r="AC883" s="964"/>
      <c r="AD883" s="964"/>
      <c r="AE883" s="965"/>
      <c r="AF883" s="966"/>
      <c r="AG883" s="967"/>
      <c r="AH883" s="967"/>
      <c r="AI883" s="967"/>
      <c r="AJ883" s="967"/>
      <c r="AK883" s="967"/>
      <c r="AL883" s="967"/>
      <c r="AM883" s="967"/>
      <c r="AN883" s="968"/>
      <c r="AO883" s="967"/>
      <c r="AP883" s="967"/>
      <c r="AQ883" s="967"/>
      <c r="AR883" s="967"/>
      <c r="AS883" s="967"/>
      <c r="AT883" s="967"/>
      <c r="AU883" s="967"/>
      <c r="AV883" s="967"/>
      <c r="AW883" s="967"/>
      <c r="AX883" s="967"/>
      <c r="AY883" s="967"/>
      <c r="AZ883" s="967"/>
      <c r="BA883" s="967"/>
      <c r="BB883" s="969"/>
    </row>
    <row r="884" spans="1:54" ht="15" customHeight="1" x14ac:dyDescent="0.25">
      <c r="A884" s="970" t="s">
        <v>1676</v>
      </c>
      <c r="B884" s="971"/>
      <c r="C884" s="971"/>
      <c r="D884" s="971"/>
      <c r="E884" s="971"/>
      <c r="F884" s="971"/>
      <c r="G884" s="971"/>
      <c r="H884" s="971"/>
      <c r="I884" s="971"/>
      <c r="J884" s="971"/>
      <c r="K884" s="971"/>
      <c r="L884" s="971"/>
      <c r="M884" s="971"/>
      <c r="N884" s="971"/>
      <c r="O884" s="971"/>
      <c r="P884" s="971"/>
      <c r="Q884" s="971"/>
      <c r="R884" s="971"/>
      <c r="S884" s="971"/>
      <c r="T884" s="971"/>
      <c r="U884" s="971"/>
      <c r="V884" s="971"/>
      <c r="W884" s="971"/>
      <c r="X884" s="971"/>
      <c r="Y884" s="971"/>
      <c r="Z884" s="971"/>
      <c r="AA884" s="971"/>
      <c r="AB884" s="971"/>
      <c r="AC884" s="971"/>
      <c r="AD884" s="971"/>
      <c r="AE884" s="972"/>
      <c r="AF884" s="973">
        <f>SUVAHAVUJ!$N$78</f>
        <v>63</v>
      </c>
      <c r="AG884" s="974"/>
      <c r="AH884" s="974"/>
      <c r="AI884" s="974"/>
      <c r="AJ884" s="974"/>
      <c r="AK884" s="974"/>
      <c r="AL884" s="974"/>
      <c r="AM884" s="974"/>
      <c r="AN884" s="975"/>
      <c r="AO884" s="974">
        <f>SUVAHAVUJ!$X$78</f>
        <v>45</v>
      </c>
      <c r="AP884" s="974"/>
      <c r="AQ884" s="974"/>
      <c r="AR884" s="974"/>
      <c r="AS884" s="974"/>
      <c r="AT884" s="974"/>
      <c r="AU884" s="974"/>
      <c r="AV884" s="974"/>
      <c r="AW884" s="974"/>
      <c r="AX884" s="974"/>
      <c r="AY884" s="974"/>
      <c r="AZ884" s="974"/>
      <c r="BA884" s="974"/>
      <c r="BB884" s="976"/>
    </row>
    <row r="885" spans="1:54" ht="15" customHeight="1" x14ac:dyDescent="0.25">
      <c r="A885" s="963"/>
      <c r="B885" s="964"/>
      <c r="C885" s="964"/>
      <c r="D885" s="964"/>
      <c r="E885" s="964"/>
      <c r="F885" s="964"/>
      <c r="G885" s="964"/>
      <c r="H885" s="964"/>
      <c r="I885" s="964"/>
      <c r="J885" s="964"/>
      <c r="K885" s="964"/>
      <c r="L885" s="964"/>
      <c r="M885" s="964"/>
      <c r="N885" s="964"/>
      <c r="O885" s="964"/>
      <c r="P885" s="964"/>
      <c r="Q885" s="964"/>
      <c r="R885" s="964"/>
      <c r="S885" s="964"/>
      <c r="T885" s="964"/>
      <c r="U885" s="964"/>
      <c r="V885" s="964"/>
      <c r="W885" s="964"/>
      <c r="X885" s="964"/>
      <c r="Y885" s="964"/>
      <c r="Z885" s="964"/>
      <c r="AA885" s="964"/>
      <c r="AB885" s="964"/>
      <c r="AC885" s="964"/>
      <c r="AD885" s="964"/>
      <c r="AE885" s="965"/>
      <c r="AF885" s="966"/>
      <c r="AG885" s="967"/>
      <c r="AH885" s="967"/>
      <c r="AI885" s="967"/>
      <c r="AJ885" s="967"/>
      <c r="AK885" s="967"/>
      <c r="AL885" s="967"/>
      <c r="AM885" s="967"/>
      <c r="AN885" s="968"/>
      <c r="AO885" s="967"/>
      <c r="AP885" s="967"/>
      <c r="AQ885" s="967"/>
      <c r="AR885" s="967"/>
      <c r="AS885" s="967"/>
      <c r="AT885" s="967"/>
      <c r="AU885" s="967"/>
      <c r="AV885" s="967"/>
      <c r="AW885" s="967"/>
      <c r="AX885" s="967"/>
      <c r="AY885" s="967"/>
      <c r="AZ885" s="967"/>
      <c r="BA885" s="967"/>
      <c r="BB885" s="969"/>
    </row>
    <row r="886" spans="1:54" ht="15" customHeight="1" x14ac:dyDescent="0.25">
      <c r="A886" s="963"/>
      <c r="B886" s="964"/>
      <c r="C886" s="964"/>
      <c r="D886" s="964"/>
      <c r="E886" s="964"/>
      <c r="F886" s="964"/>
      <c r="G886" s="964"/>
      <c r="H886" s="964"/>
      <c r="I886" s="964"/>
      <c r="J886" s="964"/>
      <c r="K886" s="964"/>
      <c r="L886" s="964"/>
      <c r="M886" s="964"/>
      <c r="N886" s="964"/>
      <c r="O886" s="964"/>
      <c r="P886" s="964"/>
      <c r="Q886" s="964"/>
      <c r="R886" s="964"/>
      <c r="S886" s="964"/>
      <c r="T886" s="964"/>
      <c r="U886" s="964"/>
      <c r="V886" s="964"/>
      <c r="W886" s="964"/>
      <c r="X886" s="964"/>
      <c r="Y886" s="964"/>
      <c r="Z886" s="964"/>
      <c r="AA886" s="964"/>
      <c r="AB886" s="964"/>
      <c r="AC886" s="964"/>
      <c r="AD886" s="964"/>
      <c r="AE886" s="965"/>
      <c r="AF886" s="966"/>
      <c r="AG886" s="967"/>
      <c r="AH886" s="967"/>
      <c r="AI886" s="967"/>
      <c r="AJ886" s="967"/>
      <c r="AK886" s="967"/>
      <c r="AL886" s="967"/>
      <c r="AM886" s="967"/>
      <c r="AN886" s="968"/>
      <c r="AO886" s="967"/>
      <c r="AP886" s="967"/>
      <c r="AQ886" s="967"/>
      <c r="AR886" s="967"/>
      <c r="AS886" s="967"/>
      <c r="AT886" s="967"/>
      <c r="AU886" s="967"/>
      <c r="AV886" s="967"/>
      <c r="AW886" s="967"/>
      <c r="AX886" s="967"/>
      <c r="AY886" s="967"/>
      <c r="AZ886" s="967"/>
      <c r="BA886" s="967"/>
      <c r="BB886" s="969"/>
    </row>
    <row r="887" spans="1:54" ht="15" customHeight="1" x14ac:dyDescent="0.25">
      <c r="A887" s="963"/>
      <c r="B887" s="964"/>
      <c r="C887" s="964"/>
      <c r="D887" s="964"/>
      <c r="E887" s="964"/>
      <c r="F887" s="964"/>
      <c r="G887" s="964"/>
      <c r="H887" s="964"/>
      <c r="I887" s="964"/>
      <c r="J887" s="964"/>
      <c r="K887" s="964"/>
      <c r="L887" s="964"/>
      <c r="M887" s="964"/>
      <c r="N887" s="964"/>
      <c r="O887" s="964"/>
      <c r="P887" s="964"/>
      <c r="Q887" s="964"/>
      <c r="R887" s="964"/>
      <c r="S887" s="964"/>
      <c r="T887" s="964"/>
      <c r="U887" s="964"/>
      <c r="V887" s="964"/>
      <c r="W887" s="964"/>
      <c r="X887" s="964"/>
      <c r="Y887" s="964"/>
      <c r="Z887" s="964"/>
      <c r="AA887" s="964"/>
      <c r="AB887" s="964"/>
      <c r="AC887" s="964"/>
      <c r="AD887" s="964"/>
      <c r="AE887" s="965"/>
      <c r="AF887" s="966"/>
      <c r="AG887" s="967"/>
      <c r="AH887" s="967"/>
      <c r="AI887" s="967"/>
      <c r="AJ887" s="967"/>
      <c r="AK887" s="967"/>
      <c r="AL887" s="967"/>
      <c r="AM887" s="967"/>
      <c r="AN887" s="968"/>
      <c r="AO887" s="967"/>
      <c r="AP887" s="967"/>
      <c r="AQ887" s="967"/>
      <c r="AR887" s="967"/>
      <c r="AS887" s="967"/>
      <c r="AT887" s="967"/>
      <c r="AU887" s="967"/>
      <c r="AV887" s="967"/>
      <c r="AW887" s="967"/>
      <c r="AX887" s="967"/>
      <c r="AY887" s="967"/>
      <c r="AZ887" s="967"/>
      <c r="BA887" s="967"/>
      <c r="BB887" s="969"/>
    </row>
    <row r="888" spans="1:54" ht="15" customHeight="1" x14ac:dyDescent="0.25">
      <c r="A888" s="970" t="s">
        <v>1677</v>
      </c>
      <c r="B888" s="971"/>
      <c r="C888" s="971"/>
      <c r="D888" s="971"/>
      <c r="E888" s="971"/>
      <c r="F888" s="971"/>
      <c r="G888" s="971"/>
      <c r="H888" s="971"/>
      <c r="I888" s="971"/>
      <c r="J888" s="971"/>
      <c r="K888" s="971"/>
      <c r="L888" s="971"/>
      <c r="M888" s="971"/>
      <c r="N888" s="971"/>
      <c r="O888" s="971"/>
      <c r="P888" s="971"/>
      <c r="Q888" s="971"/>
      <c r="R888" s="971"/>
      <c r="S888" s="971"/>
      <c r="T888" s="971"/>
      <c r="U888" s="971"/>
      <c r="V888" s="971"/>
      <c r="W888" s="971"/>
      <c r="X888" s="971"/>
      <c r="Y888" s="971"/>
      <c r="Z888" s="971"/>
      <c r="AA888" s="971"/>
      <c r="AB888" s="971"/>
      <c r="AC888" s="971"/>
      <c r="AD888" s="971"/>
      <c r="AE888" s="972"/>
      <c r="AF888" s="973">
        <f>SUVAHAVUJ!$N$79</f>
        <v>0</v>
      </c>
      <c r="AG888" s="974"/>
      <c r="AH888" s="974"/>
      <c r="AI888" s="974"/>
      <c r="AJ888" s="974"/>
      <c r="AK888" s="974"/>
      <c r="AL888" s="974"/>
      <c r="AM888" s="974"/>
      <c r="AN888" s="975"/>
      <c r="AO888" s="974">
        <f>SUVAHAVUJ!$X$79</f>
        <v>0</v>
      </c>
      <c r="AP888" s="974"/>
      <c r="AQ888" s="974"/>
      <c r="AR888" s="974"/>
      <c r="AS888" s="974"/>
      <c r="AT888" s="974"/>
      <c r="AU888" s="974"/>
      <c r="AV888" s="974"/>
      <c r="AW888" s="974"/>
      <c r="AX888" s="974"/>
      <c r="AY888" s="974"/>
      <c r="AZ888" s="974"/>
      <c r="BA888" s="974"/>
      <c r="BB888" s="976"/>
    </row>
    <row r="889" spans="1:54" ht="15" customHeight="1" x14ac:dyDescent="0.25">
      <c r="A889" s="963"/>
      <c r="B889" s="964"/>
      <c r="C889" s="964"/>
      <c r="D889" s="964"/>
      <c r="E889" s="964"/>
      <c r="F889" s="964"/>
      <c r="G889" s="964"/>
      <c r="H889" s="964"/>
      <c r="I889" s="964"/>
      <c r="J889" s="964"/>
      <c r="K889" s="964"/>
      <c r="L889" s="964"/>
      <c r="M889" s="964"/>
      <c r="N889" s="964"/>
      <c r="O889" s="964"/>
      <c r="P889" s="964"/>
      <c r="Q889" s="964"/>
      <c r="R889" s="964"/>
      <c r="S889" s="964"/>
      <c r="T889" s="964"/>
      <c r="U889" s="964"/>
      <c r="V889" s="964"/>
      <c r="W889" s="964"/>
      <c r="X889" s="964"/>
      <c r="Y889" s="964"/>
      <c r="Z889" s="964"/>
      <c r="AA889" s="964"/>
      <c r="AB889" s="964"/>
      <c r="AC889" s="964"/>
      <c r="AD889" s="964"/>
      <c r="AE889" s="965"/>
      <c r="AF889" s="966"/>
      <c r="AG889" s="967"/>
      <c r="AH889" s="967"/>
      <c r="AI889" s="967"/>
      <c r="AJ889" s="967"/>
      <c r="AK889" s="967"/>
      <c r="AL889" s="967"/>
      <c r="AM889" s="967"/>
      <c r="AN889" s="968"/>
      <c r="AO889" s="967"/>
      <c r="AP889" s="967"/>
      <c r="AQ889" s="967"/>
      <c r="AR889" s="967"/>
      <c r="AS889" s="967"/>
      <c r="AT889" s="967"/>
      <c r="AU889" s="967"/>
      <c r="AV889" s="967"/>
      <c r="AW889" s="967"/>
      <c r="AX889" s="967"/>
      <c r="AY889" s="967"/>
      <c r="AZ889" s="967"/>
      <c r="BA889" s="967"/>
      <c r="BB889" s="969"/>
    </row>
    <row r="890" spans="1:54" ht="15" customHeight="1" x14ac:dyDescent="0.25">
      <c r="A890" s="963"/>
      <c r="B890" s="964"/>
      <c r="C890" s="964"/>
      <c r="D890" s="964"/>
      <c r="E890" s="964"/>
      <c r="F890" s="964"/>
      <c r="G890" s="964"/>
      <c r="H890" s="964"/>
      <c r="I890" s="964"/>
      <c r="J890" s="964"/>
      <c r="K890" s="964"/>
      <c r="L890" s="964"/>
      <c r="M890" s="964"/>
      <c r="N890" s="964"/>
      <c r="O890" s="964"/>
      <c r="P890" s="964"/>
      <c r="Q890" s="964"/>
      <c r="R890" s="964"/>
      <c r="S890" s="964"/>
      <c r="T890" s="964"/>
      <c r="U890" s="964"/>
      <c r="V890" s="964"/>
      <c r="W890" s="964"/>
      <c r="X890" s="964"/>
      <c r="Y890" s="964"/>
      <c r="Z890" s="964"/>
      <c r="AA890" s="964"/>
      <c r="AB890" s="964"/>
      <c r="AC890" s="964"/>
      <c r="AD890" s="964"/>
      <c r="AE890" s="965"/>
      <c r="AF890" s="966"/>
      <c r="AG890" s="967"/>
      <c r="AH890" s="967"/>
      <c r="AI890" s="967"/>
      <c r="AJ890" s="967"/>
      <c r="AK890" s="967"/>
      <c r="AL890" s="967"/>
      <c r="AM890" s="967"/>
      <c r="AN890" s="968"/>
      <c r="AO890" s="967"/>
      <c r="AP890" s="967"/>
      <c r="AQ890" s="967"/>
      <c r="AR890" s="967"/>
      <c r="AS890" s="967"/>
      <c r="AT890" s="967"/>
      <c r="AU890" s="967"/>
      <c r="AV890" s="967"/>
      <c r="AW890" s="967"/>
      <c r="AX890" s="967"/>
      <c r="AY890" s="967"/>
      <c r="AZ890" s="967"/>
      <c r="BA890" s="967"/>
      <c r="BB890" s="969"/>
    </row>
    <row r="891" spans="1:54" ht="15" customHeight="1" x14ac:dyDescent="0.25">
      <c r="A891" s="963"/>
      <c r="B891" s="964"/>
      <c r="C891" s="964"/>
      <c r="D891" s="964"/>
      <c r="E891" s="964"/>
      <c r="F891" s="964"/>
      <c r="G891" s="964"/>
      <c r="H891" s="964"/>
      <c r="I891" s="964"/>
      <c r="J891" s="964"/>
      <c r="K891" s="964"/>
      <c r="L891" s="964"/>
      <c r="M891" s="964"/>
      <c r="N891" s="964"/>
      <c r="O891" s="964"/>
      <c r="P891" s="964"/>
      <c r="Q891" s="964"/>
      <c r="R891" s="964"/>
      <c r="S891" s="964"/>
      <c r="T891" s="964"/>
      <c r="U891" s="964"/>
      <c r="V891" s="964"/>
      <c r="W891" s="964"/>
      <c r="X891" s="964"/>
      <c r="Y891" s="964"/>
      <c r="Z891" s="964"/>
      <c r="AA891" s="964"/>
      <c r="AB891" s="964"/>
      <c r="AC891" s="964"/>
      <c r="AD891" s="964"/>
      <c r="AE891" s="965"/>
      <c r="AF891" s="966"/>
      <c r="AG891" s="967"/>
      <c r="AH891" s="967"/>
      <c r="AI891" s="967"/>
      <c r="AJ891" s="967"/>
      <c r="AK891" s="967"/>
      <c r="AL891" s="967"/>
      <c r="AM891" s="967"/>
      <c r="AN891" s="968"/>
      <c r="AO891" s="967"/>
      <c r="AP891" s="967"/>
      <c r="AQ891" s="967"/>
      <c r="AR891" s="967"/>
      <c r="AS891" s="967"/>
      <c r="AT891" s="967"/>
      <c r="AU891" s="967"/>
      <c r="AV891" s="967"/>
      <c r="AW891" s="967"/>
      <c r="AX891" s="967"/>
      <c r="AY891" s="967"/>
      <c r="AZ891" s="967"/>
      <c r="BA891" s="967"/>
      <c r="BB891" s="969"/>
    </row>
    <row r="892" spans="1:54" ht="15" customHeight="1" x14ac:dyDescent="0.25">
      <c r="A892" s="970" t="s">
        <v>1678</v>
      </c>
      <c r="B892" s="971"/>
      <c r="C892" s="971"/>
      <c r="D892" s="971"/>
      <c r="E892" s="971"/>
      <c r="F892" s="971"/>
      <c r="G892" s="971"/>
      <c r="H892" s="971"/>
      <c r="I892" s="971"/>
      <c r="J892" s="971"/>
      <c r="K892" s="971"/>
      <c r="L892" s="971"/>
      <c r="M892" s="971"/>
      <c r="N892" s="971"/>
      <c r="O892" s="971"/>
      <c r="P892" s="971"/>
      <c r="Q892" s="971"/>
      <c r="R892" s="971"/>
      <c r="S892" s="971"/>
      <c r="T892" s="971"/>
      <c r="U892" s="971"/>
      <c r="V892" s="971"/>
      <c r="W892" s="971"/>
      <c r="X892" s="971"/>
      <c r="Y892" s="971"/>
      <c r="Z892" s="971"/>
      <c r="AA892" s="971"/>
      <c r="AB892" s="971"/>
      <c r="AC892" s="971"/>
      <c r="AD892" s="971"/>
      <c r="AE892" s="972"/>
      <c r="AF892" s="973">
        <f>SUVAHAVUJ!$N$80</f>
        <v>0</v>
      </c>
      <c r="AG892" s="974"/>
      <c r="AH892" s="974"/>
      <c r="AI892" s="974"/>
      <c r="AJ892" s="974"/>
      <c r="AK892" s="974"/>
      <c r="AL892" s="974"/>
      <c r="AM892" s="974"/>
      <c r="AN892" s="975"/>
      <c r="AO892" s="974">
        <f>SUVAHAVUJ!$X$80</f>
        <v>0</v>
      </c>
      <c r="AP892" s="974"/>
      <c r="AQ892" s="974"/>
      <c r="AR892" s="974"/>
      <c r="AS892" s="974"/>
      <c r="AT892" s="974"/>
      <c r="AU892" s="974"/>
      <c r="AV892" s="974"/>
      <c r="AW892" s="974"/>
      <c r="AX892" s="974"/>
      <c r="AY892" s="974"/>
      <c r="AZ892" s="974"/>
      <c r="BA892" s="974"/>
      <c r="BB892" s="976"/>
    </row>
    <row r="893" spans="1:54" ht="15" customHeight="1" x14ac:dyDescent="0.25">
      <c r="A893" s="963"/>
      <c r="B893" s="964"/>
      <c r="C893" s="964"/>
      <c r="D893" s="964"/>
      <c r="E893" s="964"/>
      <c r="F893" s="964"/>
      <c r="G893" s="964"/>
      <c r="H893" s="964"/>
      <c r="I893" s="964"/>
      <c r="J893" s="964"/>
      <c r="K893" s="964"/>
      <c r="L893" s="964"/>
      <c r="M893" s="964"/>
      <c r="N893" s="964"/>
      <c r="O893" s="964"/>
      <c r="P893" s="964"/>
      <c r="Q893" s="964"/>
      <c r="R893" s="964"/>
      <c r="S893" s="964"/>
      <c r="T893" s="964"/>
      <c r="U893" s="964"/>
      <c r="V893" s="964"/>
      <c r="W893" s="964"/>
      <c r="X893" s="964"/>
      <c r="Y893" s="964"/>
      <c r="Z893" s="964"/>
      <c r="AA893" s="964"/>
      <c r="AB893" s="964"/>
      <c r="AC893" s="964"/>
      <c r="AD893" s="964"/>
      <c r="AE893" s="965"/>
      <c r="AF893" s="966"/>
      <c r="AG893" s="967"/>
      <c r="AH893" s="967"/>
      <c r="AI893" s="967"/>
      <c r="AJ893" s="967"/>
      <c r="AK893" s="967"/>
      <c r="AL893" s="967"/>
      <c r="AM893" s="967"/>
      <c r="AN893" s="968"/>
      <c r="AO893" s="967"/>
      <c r="AP893" s="967"/>
      <c r="AQ893" s="967"/>
      <c r="AR893" s="967"/>
      <c r="AS893" s="967"/>
      <c r="AT893" s="967"/>
      <c r="AU893" s="967"/>
      <c r="AV893" s="967"/>
      <c r="AW893" s="967"/>
      <c r="AX893" s="967"/>
      <c r="AY893" s="967"/>
      <c r="AZ893" s="967"/>
      <c r="BA893" s="967"/>
      <c r="BB893" s="969"/>
    </row>
    <row r="894" spans="1:54" ht="15" customHeight="1" x14ac:dyDescent="0.25">
      <c r="A894" s="963"/>
      <c r="B894" s="964"/>
      <c r="C894" s="964"/>
      <c r="D894" s="964"/>
      <c r="E894" s="964"/>
      <c r="F894" s="964"/>
      <c r="G894" s="964"/>
      <c r="H894" s="964"/>
      <c r="I894" s="964"/>
      <c r="J894" s="964"/>
      <c r="K894" s="964"/>
      <c r="L894" s="964"/>
      <c r="M894" s="964"/>
      <c r="N894" s="964"/>
      <c r="O894" s="964"/>
      <c r="P894" s="964"/>
      <c r="Q894" s="964"/>
      <c r="R894" s="964"/>
      <c r="S894" s="964"/>
      <c r="T894" s="964"/>
      <c r="U894" s="964"/>
      <c r="V894" s="964"/>
      <c r="W894" s="964"/>
      <c r="X894" s="964"/>
      <c r="Y894" s="964"/>
      <c r="Z894" s="964"/>
      <c r="AA894" s="964"/>
      <c r="AB894" s="964"/>
      <c r="AC894" s="964"/>
      <c r="AD894" s="964"/>
      <c r="AE894" s="965"/>
      <c r="AF894" s="966"/>
      <c r="AG894" s="967"/>
      <c r="AH894" s="967"/>
      <c r="AI894" s="967"/>
      <c r="AJ894" s="967"/>
      <c r="AK894" s="967"/>
      <c r="AL894" s="967"/>
      <c r="AM894" s="967"/>
      <c r="AN894" s="968"/>
      <c r="AO894" s="967"/>
      <c r="AP894" s="967"/>
      <c r="AQ894" s="967"/>
      <c r="AR894" s="967"/>
      <c r="AS894" s="967"/>
      <c r="AT894" s="967"/>
      <c r="AU894" s="967"/>
      <c r="AV894" s="967"/>
      <c r="AW894" s="967"/>
      <c r="AX894" s="967"/>
      <c r="AY894" s="967"/>
      <c r="AZ894" s="967"/>
      <c r="BA894" s="967"/>
      <c r="BB894" s="969"/>
    </row>
    <row r="895" spans="1:54" ht="15" customHeight="1" x14ac:dyDescent="0.25">
      <c r="A895" s="963"/>
      <c r="B895" s="964"/>
      <c r="C895" s="964"/>
      <c r="D895" s="964"/>
      <c r="E895" s="964"/>
      <c r="F895" s="964"/>
      <c r="G895" s="964"/>
      <c r="H895" s="964"/>
      <c r="I895" s="964"/>
      <c r="J895" s="964"/>
      <c r="K895" s="964"/>
      <c r="L895" s="964"/>
      <c r="M895" s="964"/>
      <c r="N895" s="964"/>
      <c r="O895" s="964"/>
      <c r="P895" s="964"/>
      <c r="Q895" s="964"/>
      <c r="R895" s="964"/>
      <c r="S895" s="964"/>
      <c r="T895" s="964"/>
      <c r="U895" s="964"/>
      <c r="V895" s="964"/>
      <c r="W895" s="964"/>
      <c r="X895" s="964"/>
      <c r="Y895" s="964"/>
      <c r="Z895" s="964"/>
      <c r="AA895" s="964"/>
      <c r="AB895" s="964"/>
      <c r="AC895" s="964"/>
      <c r="AD895" s="964"/>
      <c r="AE895" s="965"/>
      <c r="AF895" s="966"/>
      <c r="AG895" s="967"/>
      <c r="AH895" s="967"/>
      <c r="AI895" s="967"/>
      <c r="AJ895" s="967"/>
      <c r="AK895" s="967"/>
      <c r="AL895" s="967"/>
      <c r="AM895" s="967"/>
      <c r="AN895" s="968"/>
      <c r="AO895" s="967"/>
      <c r="AP895" s="967"/>
      <c r="AQ895" s="967"/>
      <c r="AR895" s="967"/>
      <c r="AS895" s="967"/>
      <c r="AT895" s="967"/>
      <c r="AU895" s="967"/>
      <c r="AV895" s="967"/>
      <c r="AW895" s="967"/>
      <c r="AX895" s="967"/>
      <c r="AY895" s="967"/>
      <c r="AZ895" s="967"/>
      <c r="BA895" s="967"/>
      <c r="BB895" s="969"/>
    </row>
    <row r="896" spans="1:54" ht="15" customHeight="1" x14ac:dyDescent="0.25">
      <c r="A896" s="644"/>
      <c r="B896" s="644"/>
      <c r="C896" s="644"/>
      <c r="D896" s="644"/>
      <c r="E896" s="644"/>
      <c r="F896" s="644"/>
      <c r="G896" s="644"/>
      <c r="H896" s="644"/>
      <c r="I896" s="644"/>
      <c r="J896" s="644"/>
      <c r="K896" s="644"/>
      <c r="L896" s="644"/>
      <c r="M896" s="644"/>
      <c r="N896" s="644"/>
      <c r="O896" s="644"/>
      <c r="P896" s="644"/>
      <c r="Q896" s="644"/>
      <c r="R896" s="644"/>
      <c r="S896" s="644"/>
      <c r="T896" s="644"/>
      <c r="U896" s="644"/>
      <c r="V896" s="644"/>
      <c r="W896" s="644"/>
      <c r="X896" s="644"/>
      <c r="Y896" s="644"/>
      <c r="Z896" s="644"/>
      <c r="AA896" s="644"/>
      <c r="AB896" s="644"/>
      <c r="AC896" s="644"/>
      <c r="AD896" s="644"/>
      <c r="AE896" s="644"/>
      <c r="AF896" s="645"/>
      <c r="AG896" s="645"/>
      <c r="AH896" s="645"/>
      <c r="AI896" s="645"/>
      <c r="AJ896" s="645"/>
      <c r="AK896" s="645"/>
      <c r="AL896" s="645"/>
      <c r="AM896" s="645"/>
      <c r="AN896" s="645"/>
      <c r="AO896" s="645"/>
      <c r="AP896" s="645"/>
      <c r="AQ896" s="645"/>
      <c r="AR896" s="645"/>
      <c r="AS896" s="645"/>
      <c r="AT896" s="645"/>
      <c r="AU896" s="645"/>
      <c r="AV896" s="645"/>
      <c r="AW896" s="645"/>
      <c r="AX896" s="645"/>
      <c r="AY896" s="645"/>
      <c r="AZ896" s="645"/>
      <c r="BA896" s="645"/>
      <c r="BB896" s="645"/>
    </row>
    <row r="897" spans="1:54" ht="12.75" customHeight="1" x14ac:dyDescent="0.25">
      <c r="A897" s="565" t="s">
        <v>4972</v>
      </c>
    </row>
    <row r="898" spans="1:54" ht="15" customHeight="1" x14ac:dyDescent="0.25">
      <c r="A898" s="862"/>
      <c r="B898" s="863"/>
      <c r="C898" s="863"/>
      <c r="D898" s="863"/>
      <c r="E898" s="863"/>
      <c r="F898" s="863"/>
      <c r="G898" s="863"/>
      <c r="H898" s="863"/>
      <c r="I898" s="863"/>
      <c r="J898" s="863"/>
      <c r="K898" s="863"/>
      <c r="L898" s="863"/>
      <c r="M898" s="863"/>
      <c r="N898" s="863"/>
      <c r="O898" s="863"/>
      <c r="P898" s="863"/>
      <c r="Q898" s="863"/>
      <c r="R898" s="863"/>
      <c r="S898" s="863"/>
      <c r="T898" s="863"/>
      <c r="U898" s="863"/>
      <c r="V898" s="863"/>
      <c r="W898" s="863"/>
      <c r="X898" s="863"/>
      <c r="Y898" s="863"/>
      <c r="Z898" s="863"/>
      <c r="AA898" s="863"/>
      <c r="AB898" s="863"/>
      <c r="AC898" s="863"/>
      <c r="AD898" s="863"/>
      <c r="AE898" s="863"/>
      <c r="AF898" s="863"/>
      <c r="AG898" s="863"/>
      <c r="AH898" s="863"/>
      <c r="AI898" s="863"/>
      <c r="AJ898" s="863"/>
      <c r="AK898" s="863"/>
      <c r="AL898" s="863"/>
      <c r="AM898" s="863"/>
      <c r="AN898" s="863"/>
      <c r="AO898" s="863"/>
      <c r="AP898" s="863"/>
      <c r="AQ898" s="863"/>
      <c r="AR898" s="863"/>
      <c r="AS898" s="863"/>
      <c r="AT898" s="863"/>
      <c r="AU898" s="863"/>
      <c r="AV898" s="863"/>
      <c r="AW898" s="863"/>
      <c r="AX898" s="864"/>
      <c r="AY898" s="613"/>
      <c r="AZ898" s="613"/>
      <c r="BA898" s="613"/>
      <c r="BB898" s="613"/>
    </row>
    <row r="899" spans="1:54" ht="15" customHeight="1" x14ac:dyDescent="0.25">
      <c r="A899" s="865"/>
      <c r="B899" s="866"/>
      <c r="C899" s="866"/>
      <c r="D899" s="866"/>
      <c r="E899" s="866"/>
      <c r="F899" s="866"/>
      <c r="G899" s="866"/>
      <c r="H899" s="866"/>
      <c r="I899" s="866"/>
      <c r="J899" s="866"/>
      <c r="K899" s="866"/>
      <c r="L899" s="866"/>
      <c r="M899" s="866"/>
      <c r="N899" s="866"/>
      <c r="O899" s="866"/>
      <c r="P899" s="866"/>
      <c r="Q899" s="866"/>
      <c r="R899" s="866"/>
      <c r="S899" s="866"/>
      <c r="T899" s="866"/>
      <c r="U899" s="866"/>
      <c r="V899" s="866"/>
      <c r="W899" s="866"/>
      <c r="X899" s="866"/>
      <c r="Y899" s="866"/>
      <c r="Z899" s="866"/>
      <c r="AA899" s="866"/>
      <c r="AB899" s="866"/>
      <c r="AC899" s="866"/>
      <c r="AD899" s="866"/>
      <c r="AE899" s="866"/>
      <c r="AF899" s="866"/>
      <c r="AG899" s="866"/>
      <c r="AH899" s="866"/>
      <c r="AI899" s="866"/>
      <c r="AJ899" s="866"/>
      <c r="AK899" s="866"/>
      <c r="AL899" s="866"/>
      <c r="AM899" s="866"/>
      <c r="AN899" s="866"/>
      <c r="AO899" s="866"/>
      <c r="AP899" s="866"/>
      <c r="AQ899" s="866"/>
      <c r="AR899" s="866"/>
      <c r="AS899" s="866"/>
      <c r="AT899" s="866"/>
      <c r="AU899" s="866"/>
      <c r="AV899" s="866"/>
      <c r="AW899" s="866"/>
      <c r="AX899" s="867"/>
      <c r="AY899" s="613"/>
      <c r="AZ899" s="613"/>
      <c r="BA899" s="613"/>
      <c r="BB899" s="613"/>
    </row>
    <row r="900" spans="1:54" ht="12.6" customHeight="1" x14ac:dyDescent="0.25">
      <c r="A900" s="571" t="s">
        <v>5227</v>
      </c>
    </row>
    <row r="901" spans="1:54" ht="12.6" customHeight="1" x14ac:dyDescent="0.25">
      <c r="A901" s="590"/>
      <c r="B901" s="591"/>
      <c r="C901" s="591"/>
      <c r="D901" s="591"/>
      <c r="E901" s="591"/>
      <c r="F901" s="591"/>
      <c r="G901" s="591"/>
      <c r="H901" s="609"/>
      <c r="I901" s="837" t="s">
        <v>1261</v>
      </c>
      <c r="J901" s="838"/>
      <c r="K901" s="838"/>
      <c r="L901" s="838"/>
      <c r="M901" s="838"/>
      <c r="N901" s="838"/>
      <c r="O901" s="838"/>
      <c r="P901" s="838"/>
      <c r="Q901" s="838"/>
      <c r="R901" s="838"/>
      <c r="S901" s="838"/>
      <c r="T901" s="838"/>
      <c r="U901" s="838"/>
      <c r="V901" s="838"/>
      <c r="W901" s="838"/>
      <c r="X901" s="838"/>
      <c r="Y901" s="838"/>
      <c r="Z901" s="838"/>
      <c r="AA901" s="838"/>
      <c r="AB901" s="897"/>
      <c r="AC901" s="895" t="s">
        <v>1679</v>
      </c>
      <c r="AD901" s="895"/>
      <c r="AE901" s="895"/>
      <c r="AF901" s="895"/>
      <c r="AG901" s="895"/>
      <c r="AH901" s="895"/>
      <c r="AI901" s="895"/>
      <c r="AJ901" s="895"/>
      <c r="AK901" s="895"/>
      <c r="AL901" s="895"/>
      <c r="AM901" s="895"/>
      <c r="AN901" s="895"/>
      <c r="AO901" s="895"/>
      <c r="AP901" s="895"/>
      <c r="AQ901" s="895"/>
      <c r="AR901" s="895"/>
      <c r="AS901" s="895"/>
      <c r="AT901" s="895"/>
      <c r="AU901" s="895"/>
      <c r="AV901" s="895"/>
      <c r="AW901" s="895"/>
      <c r="AX901" s="895"/>
      <c r="AY901" s="895"/>
      <c r="AZ901" s="895"/>
      <c r="BA901" s="895"/>
      <c r="BB901" s="895"/>
    </row>
    <row r="902" spans="1:54" ht="12.6" customHeight="1" x14ac:dyDescent="0.25">
      <c r="A902" s="592"/>
      <c r="B902" s="571"/>
      <c r="C902" s="571"/>
      <c r="D902" s="571"/>
      <c r="E902" s="571"/>
      <c r="F902" s="571"/>
      <c r="G902" s="571"/>
      <c r="H902" s="610"/>
      <c r="I902" s="593"/>
      <c r="J902" s="594"/>
      <c r="K902" s="594"/>
      <c r="L902" s="594"/>
      <c r="M902" s="594"/>
      <c r="N902" s="594"/>
      <c r="O902" s="594"/>
      <c r="P902" s="594"/>
      <c r="Q902" s="594"/>
      <c r="R902" s="594"/>
      <c r="S902" s="594"/>
      <c r="T902" s="594"/>
      <c r="U902" s="594"/>
      <c r="V902" s="594"/>
      <c r="W902" s="594"/>
      <c r="X902" s="594"/>
      <c r="Y902" s="594"/>
      <c r="Z902" s="594"/>
      <c r="AA902" s="594"/>
      <c r="AB902" s="595"/>
      <c r="AC902" s="843" t="s">
        <v>1430</v>
      </c>
      <c r="AD902" s="843"/>
      <c r="AE902" s="843"/>
      <c r="AF902" s="843"/>
      <c r="AG902" s="843"/>
      <c r="AH902" s="843"/>
      <c r="AI902" s="843"/>
      <c r="AJ902" s="843"/>
      <c r="AK902" s="843"/>
      <c r="AL902" s="843"/>
      <c r="AM902" s="843"/>
      <c r="AN902" s="843"/>
      <c r="AO902" s="843"/>
      <c r="AP902" s="843"/>
      <c r="AQ902" s="843"/>
      <c r="AR902" s="843"/>
      <c r="AS902" s="843"/>
      <c r="AT902" s="843"/>
      <c r="AU902" s="843"/>
      <c r="AV902" s="843"/>
      <c r="AW902" s="843"/>
      <c r="AX902" s="843"/>
      <c r="AY902" s="843"/>
      <c r="AZ902" s="843"/>
      <c r="BA902" s="843"/>
      <c r="BB902" s="843"/>
    </row>
    <row r="903" spans="1:54" ht="12.6" customHeight="1" x14ac:dyDescent="0.25">
      <c r="A903" s="839" t="s">
        <v>129</v>
      </c>
      <c r="B903" s="840"/>
      <c r="C903" s="840"/>
      <c r="D903" s="840"/>
      <c r="E903" s="840"/>
      <c r="F903" s="840"/>
      <c r="G903" s="840"/>
      <c r="H903" s="846"/>
      <c r="I903" s="844" t="s">
        <v>1680</v>
      </c>
      <c r="J903" s="844"/>
      <c r="K903" s="844"/>
      <c r="L903" s="844"/>
      <c r="M903" s="844"/>
      <c r="N903" s="844"/>
      <c r="O903" s="844"/>
      <c r="P903" s="844"/>
      <c r="Q903" s="844"/>
      <c r="R903" s="844"/>
      <c r="S903" s="844"/>
      <c r="T903" s="844"/>
      <c r="U903" s="844"/>
      <c r="V903" s="844"/>
      <c r="W903" s="844"/>
      <c r="X903" s="844"/>
      <c r="Y903" s="844"/>
      <c r="Z903" s="844"/>
      <c r="AA903" s="844"/>
      <c r="AB903" s="844"/>
      <c r="AC903" s="844" t="s">
        <v>1680</v>
      </c>
      <c r="AD903" s="844"/>
      <c r="AE903" s="844"/>
      <c r="AF903" s="844"/>
      <c r="AG903" s="844"/>
      <c r="AH903" s="844"/>
      <c r="AI903" s="844"/>
      <c r="AJ903" s="844"/>
      <c r="AK903" s="844"/>
      <c r="AL903" s="844"/>
      <c r="AM903" s="844"/>
      <c r="AN903" s="844"/>
      <c r="AO903" s="844"/>
      <c r="AP903" s="844"/>
      <c r="AQ903" s="844"/>
      <c r="AR903" s="844"/>
      <c r="AS903" s="844"/>
      <c r="AT903" s="844"/>
      <c r="AU903" s="844"/>
      <c r="AV903" s="844"/>
      <c r="AW903" s="844"/>
      <c r="AX903" s="844"/>
      <c r="AY903" s="844"/>
      <c r="AZ903" s="844"/>
      <c r="BA903" s="844"/>
      <c r="BB903" s="844"/>
    </row>
    <row r="904" spans="1:54" s="571" customFormat="1" ht="12.6" customHeight="1" x14ac:dyDescent="0.25">
      <c r="A904" s="839" t="s">
        <v>1681</v>
      </c>
      <c r="B904" s="840"/>
      <c r="C904" s="840"/>
      <c r="D904" s="840"/>
      <c r="E904" s="840"/>
      <c r="F904" s="840"/>
      <c r="G904" s="840"/>
      <c r="H904" s="846"/>
      <c r="I904" s="895" t="s">
        <v>1682</v>
      </c>
      <c r="J904" s="895"/>
      <c r="K904" s="895"/>
      <c r="L904" s="895"/>
      <c r="M904" s="895"/>
      <c r="N904" s="895"/>
      <c r="O904" s="895" t="s">
        <v>1683</v>
      </c>
      <c r="P904" s="895"/>
      <c r="Q904" s="895"/>
      <c r="R904" s="895"/>
      <c r="S904" s="895"/>
      <c r="T904" s="895"/>
      <c r="U904" s="895"/>
      <c r="V904" s="895"/>
      <c r="W904" s="895" t="s">
        <v>1684</v>
      </c>
      <c r="X904" s="895"/>
      <c r="Y904" s="895"/>
      <c r="Z904" s="895"/>
      <c r="AA904" s="895"/>
      <c r="AB904" s="895"/>
      <c r="AC904" s="895" t="s">
        <v>1682</v>
      </c>
      <c r="AD904" s="895"/>
      <c r="AE904" s="895"/>
      <c r="AF904" s="895"/>
      <c r="AG904" s="895"/>
      <c r="AH904" s="895"/>
      <c r="AI904" s="895" t="s">
        <v>1683</v>
      </c>
      <c r="AJ904" s="895"/>
      <c r="AK904" s="895"/>
      <c r="AL904" s="895"/>
      <c r="AM904" s="895"/>
      <c r="AN904" s="895"/>
      <c r="AO904" s="895"/>
      <c r="AP904" s="895"/>
      <c r="AQ904" s="895" t="s">
        <v>1684</v>
      </c>
      <c r="AR904" s="895"/>
      <c r="AS904" s="895"/>
      <c r="AT904" s="895"/>
      <c r="AU904" s="895"/>
      <c r="AV904" s="895"/>
      <c r="AW904" s="895"/>
      <c r="AX904" s="895"/>
      <c r="AY904" s="895"/>
      <c r="AZ904" s="895"/>
      <c r="BA904" s="895"/>
      <c r="BB904" s="895"/>
    </row>
    <row r="905" spans="1:54" ht="12.6" customHeight="1" x14ac:dyDescent="0.25">
      <c r="A905" s="592"/>
      <c r="B905" s="571"/>
      <c r="C905" s="571"/>
      <c r="D905" s="571"/>
      <c r="E905" s="571"/>
      <c r="F905" s="571"/>
      <c r="G905" s="571"/>
      <c r="H905" s="610"/>
      <c r="I905" s="845" t="s">
        <v>1685</v>
      </c>
      <c r="J905" s="845"/>
      <c r="K905" s="845"/>
      <c r="L905" s="845"/>
      <c r="M905" s="845"/>
      <c r="N905" s="845"/>
      <c r="O905" s="845" t="s">
        <v>1686</v>
      </c>
      <c r="P905" s="845"/>
      <c r="Q905" s="845"/>
      <c r="R905" s="845"/>
      <c r="S905" s="845"/>
      <c r="T905" s="845"/>
      <c r="U905" s="845"/>
      <c r="V905" s="845"/>
      <c r="W905" s="845" t="s">
        <v>1687</v>
      </c>
      <c r="X905" s="845"/>
      <c r="Y905" s="845"/>
      <c r="Z905" s="845"/>
      <c r="AA905" s="845"/>
      <c r="AB905" s="845"/>
      <c r="AC905" s="845" t="s">
        <v>1685</v>
      </c>
      <c r="AD905" s="845"/>
      <c r="AE905" s="845"/>
      <c r="AF905" s="845"/>
      <c r="AG905" s="845"/>
      <c r="AH905" s="845"/>
      <c r="AI905" s="845" t="s">
        <v>1686</v>
      </c>
      <c r="AJ905" s="845"/>
      <c r="AK905" s="845"/>
      <c r="AL905" s="845"/>
      <c r="AM905" s="845"/>
      <c r="AN905" s="845"/>
      <c r="AO905" s="845"/>
      <c r="AP905" s="845"/>
      <c r="AQ905" s="845" t="s">
        <v>1687</v>
      </c>
      <c r="AR905" s="845"/>
      <c r="AS905" s="845"/>
      <c r="AT905" s="845"/>
      <c r="AU905" s="845"/>
      <c r="AV905" s="845"/>
      <c r="AW905" s="845"/>
      <c r="AX905" s="845"/>
      <c r="AY905" s="845"/>
      <c r="AZ905" s="845"/>
      <c r="BA905" s="845"/>
      <c r="BB905" s="845"/>
    </row>
    <row r="906" spans="1:54" ht="12.6" customHeight="1" x14ac:dyDescent="0.25">
      <c r="A906" s="593"/>
      <c r="B906" s="594"/>
      <c r="C906" s="594"/>
      <c r="D906" s="594"/>
      <c r="E906" s="594"/>
      <c r="F906" s="594"/>
      <c r="G906" s="594"/>
      <c r="H906" s="595"/>
      <c r="I906" s="843" t="s">
        <v>1535</v>
      </c>
      <c r="J906" s="843"/>
      <c r="K906" s="843"/>
      <c r="L906" s="843"/>
      <c r="M906" s="843"/>
      <c r="N906" s="843"/>
      <c r="O906" s="843" t="s">
        <v>1535</v>
      </c>
      <c r="P906" s="843"/>
      <c r="Q906" s="843"/>
      <c r="R906" s="843"/>
      <c r="S906" s="843"/>
      <c r="T906" s="843"/>
      <c r="U906" s="843"/>
      <c r="V906" s="843"/>
      <c r="W906" s="843"/>
      <c r="X906" s="843"/>
      <c r="Y906" s="843"/>
      <c r="Z906" s="843"/>
      <c r="AA906" s="843"/>
      <c r="AB906" s="843"/>
      <c r="AC906" s="843" t="s">
        <v>1535</v>
      </c>
      <c r="AD906" s="843"/>
      <c r="AE906" s="843"/>
      <c r="AF906" s="843"/>
      <c r="AG906" s="843"/>
      <c r="AH906" s="843"/>
      <c r="AI906" s="843" t="s">
        <v>1535</v>
      </c>
      <c r="AJ906" s="843"/>
      <c r="AK906" s="843"/>
      <c r="AL906" s="843"/>
      <c r="AM906" s="843"/>
      <c r="AN906" s="843"/>
      <c r="AO906" s="843"/>
      <c r="AP906" s="843"/>
      <c r="AQ906" s="843"/>
      <c r="AR906" s="843"/>
      <c r="AS906" s="843"/>
      <c r="AT906" s="843"/>
      <c r="AU906" s="843"/>
      <c r="AV906" s="843"/>
      <c r="AW906" s="843"/>
      <c r="AX906" s="843"/>
      <c r="AY906" s="843"/>
      <c r="AZ906" s="843"/>
      <c r="BA906" s="843"/>
      <c r="BB906" s="843"/>
    </row>
    <row r="907" spans="1:54" ht="12.6" customHeight="1" x14ac:dyDescent="0.25">
      <c r="A907" s="844" t="s">
        <v>1407</v>
      </c>
      <c r="B907" s="844"/>
      <c r="C907" s="844"/>
      <c r="D907" s="844"/>
      <c r="E907" s="844"/>
      <c r="F907" s="844"/>
      <c r="G907" s="844"/>
      <c r="H907" s="844"/>
      <c r="I907" s="844" t="s">
        <v>1408</v>
      </c>
      <c r="J907" s="844"/>
      <c r="K907" s="844"/>
      <c r="L907" s="844"/>
      <c r="M907" s="844"/>
      <c r="N907" s="844"/>
      <c r="O907" s="844" t="s">
        <v>1409</v>
      </c>
      <c r="P907" s="844"/>
      <c r="Q907" s="844"/>
      <c r="R907" s="844"/>
      <c r="S907" s="844"/>
      <c r="T907" s="844"/>
      <c r="U907" s="844"/>
      <c r="V907" s="844"/>
      <c r="W907" s="844" t="s">
        <v>1410</v>
      </c>
      <c r="X907" s="844"/>
      <c r="Y907" s="844"/>
      <c r="Z907" s="844"/>
      <c r="AA907" s="844"/>
      <c r="AB907" s="844"/>
      <c r="AC907" s="844" t="s">
        <v>1411</v>
      </c>
      <c r="AD907" s="844"/>
      <c r="AE907" s="844"/>
      <c r="AF907" s="844"/>
      <c r="AG907" s="844"/>
      <c r="AH907" s="844"/>
      <c r="AI907" s="844" t="s">
        <v>1412</v>
      </c>
      <c r="AJ907" s="844"/>
      <c r="AK907" s="844"/>
      <c r="AL907" s="844"/>
      <c r="AM907" s="844"/>
      <c r="AN907" s="844"/>
      <c r="AO907" s="844"/>
      <c r="AP907" s="844"/>
      <c r="AQ907" s="844" t="s">
        <v>1413</v>
      </c>
      <c r="AR907" s="844"/>
      <c r="AS907" s="844"/>
      <c r="AT907" s="844"/>
      <c r="AU907" s="844"/>
      <c r="AV907" s="844"/>
      <c r="AW907" s="844"/>
      <c r="AX907" s="844"/>
      <c r="AY907" s="844"/>
      <c r="AZ907" s="844"/>
      <c r="BA907" s="844"/>
      <c r="BB907" s="844"/>
    </row>
    <row r="908" spans="1:54" ht="12.6" customHeight="1" x14ac:dyDescent="0.25">
      <c r="A908" s="597" t="s">
        <v>1688</v>
      </c>
      <c r="B908" s="598"/>
      <c r="C908" s="598"/>
      <c r="D908" s="598"/>
      <c r="E908" s="598"/>
      <c r="F908" s="598"/>
      <c r="G908" s="598"/>
      <c r="H908" s="596"/>
      <c r="I908" s="905"/>
      <c r="J908" s="905"/>
      <c r="K908" s="905"/>
      <c r="L908" s="905"/>
      <c r="M908" s="905"/>
      <c r="N908" s="905"/>
      <c r="O908" s="905"/>
      <c r="P908" s="905"/>
      <c r="Q908" s="905"/>
      <c r="R908" s="905"/>
      <c r="S908" s="905"/>
      <c r="T908" s="905"/>
      <c r="U908" s="905"/>
      <c r="V908" s="905"/>
      <c r="W908" s="905"/>
      <c r="X908" s="905"/>
      <c r="Y908" s="905"/>
      <c r="Z908" s="905"/>
      <c r="AA908" s="905"/>
      <c r="AB908" s="905"/>
      <c r="AC908" s="905"/>
      <c r="AD908" s="905"/>
      <c r="AE908" s="905"/>
      <c r="AF908" s="905"/>
      <c r="AG908" s="905"/>
      <c r="AH908" s="905"/>
      <c r="AI908" s="905"/>
      <c r="AJ908" s="905"/>
      <c r="AK908" s="905"/>
      <c r="AL908" s="905"/>
      <c r="AM908" s="905"/>
      <c r="AN908" s="905"/>
      <c r="AO908" s="905"/>
      <c r="AP908" s="905"/>
      <c r="AQ908" s="905"/>
      <c r="AR908" s="905"/>
      <c r="AS908" s="905"/>
      <c r="AT908" s="905"/>
      <c r="AU908" s="905"/>
      <c r="AV908" s="905"/>
      <c r="AW908" s="905"/>
      <c r="AX908" s="905"/>
      <c r="AY908" s="905"/>
      <c r="AZ908" s="905"/>
      <c r="BA908" s="905"/>
      <c r="BB908" s="905"/>
    </row>
    <row r="909" spans="1:54" ht="12.6" customHeight="1" x14ac:dyDescent="0.25">
      <c r="A909" s="597" t="s">
        <v>1689</v>
      </c>
      <c r="B909" s="598"/>
      <c r="C909" s="598"/>
      <c r="D909" s="598"/>
      <c r="E909" s="598"/>
      <c r="F909" s="598"/>
      <c r="G909" s="598"/>
      <c r="H909" s="596"/>
      <c r="I909" s="905"/>
      <c r="J909" s="905"/>
      <c r="K909" s="905"/>
      <c r="L909" s="905"/>
      <c r="M909" s="905"/>
      <c r="N909" s="905"/>
      <c r="O909" s="905"/>
      <c r="P909" s="905"/>
      <c r="Q909" s="905"/>
      <c r="R909" s="905"/>
      <c r="S909" s="905"/>
      <c r="T909" s="905"/>
      <c r="U909" s="905"/>
      <c r="V909" s="905"/>
      <c r="W909" s="905"/>
      <c r="X909" s="905"/>
      <c r="Y909" s="905"/>
      <c r="Z909" s="905"/>
      <c r="AA909" s="905"/>
      <c r="AB909" s="905"/>
      <c r="AC909" s="905"/>
      <c r="AD909" s="905"/>
      <c r="AE909" s="905"/>
      <c r="AF909" s="905"/>
      <c r="AG909" s="905"/>
      <c r="AH909" s="905"/>
      <c r="AI909" s="905"/>
      <c r="AJ909" s="905"/>
      <c r="AK909" s="905"/>
      <c r="AL909" s="905"/>
      <c r="AM909" s="905"/>
      <c r="AN909" s="905"/>
      <c r="AO909" s="905"/>
      <c r="AP909" s="905"/>
      <c r="AQ909" s="905"/>
      <c r="AR909" s="905"/>
      <c r="AS909" s="905"/>
      <c r="AT909" s="905"/>
      <c r="AU909" s="905"/>
      <c r="AV909" s="905"/>
      <c r="AW909" s="905"/>
      <c r="AX909" s="905"/>
      <c r="AY909" s="905"/>
      <c r="AZ909" s="905"/>
      <c r="BA909" s="905"/>
      <c r="BB909" s="905"/>
    </row>
    <row r="910" spans="1:54" s="571" customFormat="1" ht="12.6" customHeight="1" x14ac:dyDescent="0.25">
      <c r="A910" s="633" t="s">
        <v>1394</v>
      </c>
      <c r="B910" s="646"/>
      <c r="C910" s="646"/>
      <c r="D910" s="646"/>
      <c r="E910" s="646"/>
      <c r="F910" s="646"/>
      <c r="G910" s="646"/>
      <c r="H910" s="647"/>
      <c r="I910" s="905"/>
      <c r="J910" s="905"/>
      <c r="K910" s="905"/>
      <c r="L910" s="905"/>
      <c r="M910" s="905"/>
      <c r="N910" s="905"/>
      <c r="O910" s="905"/>
      <c r="P910" s="905"/>
      <c r="Q910" s="905"/>
      <c r="R910" s="905"/>
      <c r="S910" s="905"/>
      <c r="T910" s="905"/>
      <c r="U910" s="905"/>
      <c r="V910" s="905"/>
      <c r="W910" s="905"/>
      <c r="X910" s="905"/>
      <c r="Y910" s="905"/>
      <c r="Z910" s="905"/>
      <c r="AA910" s="905"/>
      <c r="AB910" s="905"/>
      <c r="AC910" s="905"/>
      <c r="AD910" s="905"/>
      <c r="AE910" s="905"/>
      <c r="AF910" s="905"/>
      <c r="AG910" s="905"/>
      <c r="AH910" s="905"/>
      <c r="AI910" s="905"/>
      <c r="AJ910" s="905"/>
      <c r="AK910" s="905"/>
      <c r="AL910" s="905"/>
      <c r="AM910" s="905"/>
      <c r="AN910" s="905"/>
      <c r="AO910" s="905"/>
      <c r="AP910" s="905"/>
      <c r="AQ910" s="905"/>
      <c r="AR910" s="905"/>
      <c r="AS910" s="905"/>
      <c r="AT910" s="905"/>
      <c r="AU910" s="905"/>
      <c r="AV910" s="905"/>
      <c r="AW910" s="905"/>
      <c r="AX910" s="905"/>
      <c r="AY910" s="905"/>
      <c r="AZ910" s="905"/>
      <c r="BA910" s="905"/>
      <c r="BB910" s="905"/>
    </row>
    <row r="911" spans="1:54" ht="12.6" customHeight="1" x14ac:dyDescent="0.25">
      <c r="A911" s="565" t="s">
        <v>4950</v>
      </c>
    </row>
    <row r="912" spans="1:54" ht="15" customHeight="1" x14ac:dyDescent="0.25">
      <c r="A912" s="862"/>
      <c r="B912" s="863"/>
      <c r="C912" s="863"/>
      <c r="D912" s="863"/>
      <c r="E912" s="863"/>
      <c r="F912" s="863"/>
      <c r="G912" s="863"/>
      <c r="H912" s="863"/>
      <c r="I912" s="863"/>
      <c r="J912" s="863"/>
      <c r="K912" s="863"/>
      <c r="L912" s="863"/>
      <c r="M912" s="863"/>
      <c r="N912" s="863"/>
      <c r="O912" s="863"/>
      <c r="P912" s="863"/>
      <c r="Q912" s="863"/>
      <c r="R912" s="863"/>
      <c r="S912" s="863"/>
      <c r="T912" s="863"/>
      <c r="U912" s="863"/>
      <c r="V912" s="863"/>
      <c r="W912" s="863"/>
      <c r="X912" s="863"/>
      <c r="Y912" s="863"/>
      <c r="Z912" s="863"/>
      <c r="AA912" s="863"/>
      <c r="AB912" s="863"/>
      <c r="AC912" s="863"/>
      <c r="AD912" s="863"/>
      <c r="AE912" s="863"/>
      <c r="AF912" s="863"/>
      <c r="AG912" s="863"/>
      <c r="AH912" s="863"/>
      <c r="AI912" s="863"/>
      <c r="AJ912" s="863"/>
      <c r="AK912" s="863"/>
      <c r="AL912" s="863"/>
      <c r="AM912" s="863"/>
      <c r="AN912" s="863"/>
      <c r="AO912" s="863"/>
      <c r="AP912" s="863"/>
      <c r="AQ912" s="863"/>
      <c r="AR912" s="863"/>
      <c r="AS912" s="863"/>
      <c r="AT912" s="863"/>
      <c r="AU912" s="863"/>
      <c r="AV912" s="863"/>
      <c r="AW912" s="863"/>
      <c r="AX912" s="864"/>
      <c r="AY912" s="613"/>
      <c r="AZ912" s="613"/>
      <c r="BA912" s="613"/>
      <c r="BB912" s="613"/>
    </row>
    <row r="913" spans="1:54" ht="15" customHeight="1" x14ac:dyDescent="0.25">
      <c r="A913" s="865"/>
      <c r="B913" s="866"/>
      <c r="C913" s="866"/>
      <c r="D913" s="866"/>
      <c r="E913" s="866"/>
      <c r="F913" s="866"/>
      <c r="G913" s="866"/>
      <c r="H913" s="866"/>
      <c r="I913" s="866"/>
      <c r="J913" s="866"/>
      <c r="K913" s="866"/>
      <c r="L913" s="866"/>
      <c r="M913" s="866"/>
      <c r="N913" s="866"/>
      <c r="O913" s="866"/>
      <c r="P913" s="866"/>
      <c r="Q913" s="866"/>
      <c r="R913" s="866"/>
      <c r="S913" s="866"/>
      <c r="T913" s="866"/>
      <c r="U913" s="866"/>
      <c r="V913" s="866"/>
      <c r="W913" s="866"/>
      <c r="X913" s="866"/>
      <c r="Y913" s="866"/>
      <c r="Z913" s="866"/>
      <c r="AA913" s="866"/>
      <c r="AB913" s="866"/>
      <c r="AC913" s="866"/>
      <c r="AD913" s="866"/>
      <c r="AE913" s="866"/>
      <c r="AF913" s="866"/>
      <c r="AG913" s="866"/>
      <c r="AH913" s="866"/>
      <c r="AI913" s="866"/>
      <c r="AJ913" s="866"/>
      <c r="AK913" s="866"/>
      <c r="AL913" s="866"/>
      <c r="AM913" s="866"/>
      <c r="AN913" s="866"/>
      <c r="AO913" s="866"/>
      <c r="AP913" s="866"/>
      <c r="AQ913" s="866"/>
      <c r="AR913" s="866"/>
      <c r="AS913" s="866"/>
      <c r="AT913" s="866"/>
      <c r="AU913" s="866"/>
      <c r="AV913" s="866"/>
      <c r="AW913" s="866"/>
      <c r="AX913" s="867"/>
      <c r="AY913" s="613"/>
      <c r="AZ913" s="613"/>
      <c r="BA913" s="613"/>
      <c r="BB913" s="613"/>
    </row>
    <row r="914" spans="1:54" s="571" customFormat="1" ht="12.6" customHeight="1" x14ac:dyDescent="0.25">
      <c r="A914" s="648"/>
      <c r="B914" s="649"/>
      <c r="C914" s="649"/>
      <c r="D914" s="649"/>
      <c r="E914" s="649"/>
      <c r="F914" s="649"/>
      <c r="G914" s="649"/>
      <c r="H914" s="649"/>
      <c r="I914" s="649"/>
      <c r="J914" s="649"/>
      <c r="K914" s="649"/>
      <c r="L914" s="649"/>
      <c r="M914" s="649"/>
      <c r="N914" s="649"/>
      <c r="O914" s="649"/>
      <c r="P914" s="649"/>
      <c r="Q914" s="649"/>
      <c r="R914" s="649"/>
      <c r="S914" s="649"/>
      <c r="T914" s="649"/>
      <c r="U914" s="649"/>
      <c r="V914" s="649"/>
      <c r="W914" s="649"/>
      <c r="X914" s="649"/>
      <c r="Y914" s="649"/>
      <c r="Z914" s="649"/>
      <c r="AA914" s="649"/>
      <c r="AB914" s="649"/>
      <c r="AC914" s="649"/>
      <c r="AD914" s="649"/>
      <c r="AE914" s="649"/>
      <c r="AF914" s="649"/>
      <c r="AG914" s="649"/>
      <c r="AH914" s="649"/>
      <c r="AI914" s="649"/>
      <c r="AJ914" s="649"/>
      <c r="AK914" s="649"/>
      <c r="AL914" s="649"/>
      <c r="AM914" s="649"/>
      <c r="AN914" s="649"/>
      <c r="AO914" s="649"/>
      <c r="AP914" s="649"/>
      <c r="AQ914" s="649"/>
      <c r="AR914" s="649"/>
      <c r="AS914" s="649"/>
      <c r="AT914" s="649"/>
      <c r="AU914" s="649"/>
      <c r="AV914" s="649"/>
      <c r="AW914" s="649"/>
      <c r="AX914" s="649"/>
      <c r="AY914" s="649"/>
      <c r="AZ914" s="649"/>
      <c r="BA914" s="649"/>
      <c r="BB914" s="650"/>
    </row>
    <row r="915" spans="1:54" s="571" customFormat="1" ht="12.6" customHeight="1" x14ac:dyDescent="0.25">
      <c r="A915" s="648"/>
      <c r="B915" s="649"/>
      <c r="C915" s="649"/>
      <c r="D915" s="649"/>
      <c r="E915" s="649"/>
      <c r="F915" s="649"/>
      <c r="G915" s="649"/>
      <c r="H915" s="649"/>
      <c r="I915" s="649"/>
      <c r="J915" s="649"/>
      <c r="K915" s="649"/>
      <c r="L915" s="649"/>
      <c r="M915" s="649"/>
      <c r="N915" s="649"/>
      <c r="O915" s="649"/>
      <c r="P915" s="649"/>
      <c r="Q915" s="649"/>
      <c r="R915" s="649"/>
      <c r="S915" s="649"/>
      <c r="T915" s="649"/>
      <c r="U915" s="649"/>
      <c r="V915" s="649"/>
      <c r="W915" s="649"/>
      <c r="X915" s="649"/>
      <c r="Y915" s="649"/>
      <c r="Z915" s="649"/>
      <c r="AA915" s="649"/>
      <c r="AB915" s="649"/>
      <c r="AC915" s="649"/>
      <c r="AD915" s="649"/>
      <c r="AE915" s="649"/>
      <c r="AF915" s="649"/>
      <c r="AG915" s="649"/>
      <c r="AH915" s="649"/>
      <c r="AI915" s="649"/>
      <c r="AJ915" s="649"/>
      <c r="AK915" s="649"/>
      <c r="AL915" s="649"/>
      <c r="AM915" s="649"/>
      <c r="AN915" s="649"/>
      <c r="AO915" s="649"/>
      <c r="AP915" s="649"/>
      <c r="AQ915" s="649"/>
      <c r="AR915" s="649"/>
      <c r="AS915" s="649"/>
      <c r="AT915" s="649"/>
      <c r="AU915" s="649"/>
      <c r="AV915" s="649"/>
      <c r="AW915" s="649"/>
      <c r="AX915" s="649"/>
      <c r="AY915" s="649"/>
      <c r="AZ915" s="649"/>
      <c r="BA915" s="649"/>
      <c r="BB915" s="650"/>
    </row>
    <row r="916" spans="1:54" s="571" customFormat="1" ht="12.6" customHeight="1" x14ac:dyDescent="0.25">
      <c r="A916" s="648"/>
      <c r="B916" s="649"/>
      <c r="C916" s="649"/>
      <c r="D916" s="649"/>
      <c r="E916" s="649"/>
      <c r="F916" s="649"/>
      <c r="G916" s="649"/>
      <c r="H916" s="649"/>
      <c r="I916" s="649"/>
      <c r="J916" s="649"/>
      <c r="K916" s="649"/>
      <c r="L916" s="649"/>
      <c r="M916" s="649"/>
      <c r="N916" s="649"/>
      <c r="O916" s="649"/>
      <c r="P916" s="649"/>
      <c r="Q916" s="649"/>
      <c r="R916" s="649"/>
      <c r="S916" s="649"/>
      <c r="T916" s="649"/>
      <c r="U916" s="649"/>
      <c r="V916" s="649"/>
      <c r="W916" s="649"/>
      <c r="X916" s="649"/>
      <c r="Y916" s="649"/>
      <c r="Z916" s="649"/>
      <c r="AA916" s="649"/>
      <c r="AB916" s="649"/>
      <c r="AC916" s="649"/>
      <c r="AD916" s="649"/>
      <c r="AE916" s="649"/>
      <c r="AF916" s="649"/>
      <c r="AG916" s="649"/>
      <c r="AH916" s="649"/>
      <c r="AI916" s="649"/>
      <c r="AJ916" s="649"/>
      <c r="AK916" s="649"/>
      <c r="AL916" s="649"/>
      <c r="AM916" s="649"/>
      <c r="AN916" s="649"/>
      <c r="AO916" s="649"/>
      <c r="AP916" s="649"/>
      <c r="AQ916" s="649"/>
      <c r="AR916" s="649"/>
      <c r="AS916" s="649"/>
      <c r="AT916" s="649"/>
      <c r="AU916" s="649"/>
      <c r="AV916" s="649"/>
      <c r="AW916" s="649"/>
      <c r="AX916" s="649"/>
      <c r="AY916" s="649"/>
      <c r="AZ916" s="649"/>
      <c r="BA916" s="649"/>
      <c r="BB916" s="650"/>
    </row>
    <row r="917" spans="1:54" s="571" customFormat="1" ht="12.6" customHeight="1" x14ac:dyDescent="0.25">
      <c r="A917" s="648"/>
      <c r="B917" s="649"/>
      <c r="C917" s="649"/>
      <c r="D917" s="649"/>
      <c r="E917" s="649"/>
      <c r="F917" s="649"/>
      <c r="G917" s="649"/>
      <c r="H917" s="649"/>
      <c r="I917" s="649"/>
      <c r="J917" s="649"/>
      <c r="K917" s="649"/>
      <c r="L917" s="649"/>
      <c r="M917" s="649"/>
      <c r="N917" s="649"/>
      <c r="O917" s="649"/>
      <c r="P917" s="649"/>
      <c r="Q917" s="649"/>
      <c r="R917" s="649"/>
      <c r="S917" s="649"/>
      <c r="T917" s="649"/>
      <c r="U917" s="649"/>
      <c r="V917" s="649"/>
      <c r="W917" s="649"/>
      <c r="X917" s="649"/>
      <c r="Y917" s="649"/>
      <c r="Z917" s="649"/>
      <c r="AA917" s="649"/>
      <c r="AB917" s="649"/>
      <c r="AC917" s="649"/>
      <c r="AD917" s="649"/>
      <c r="AE917" s="649"/>
      <c r="AF917" s="649"/>
      <c r="AG917" s="649"/>
      <c r="AH917" s="649"/>
      <c r="AI917" s="649"/>
      <c r="AJ917" s="649"/>
      <c r="AK917" s="649"/>
      <c r="AL917" s="649"/>
      <c r="AM917" s="649"/>
      <c r="AN917" s="649"/>
      <c r="AO917" s="649"/>
      <c r="AP917" s="649"/>
      <c r="AQ917" s="649"/>
      <c r="AR917" s="649"/>
      <c r="AS917" s="649"/>
      <c r="AT917" s="649"/>
      <c r="AU917" s="649"/>
      <c r="AV917" s="649"/>
      <c r="AW917" s="649"/>
      <c r="AX917" s="649"/>
      <c r="AY917" s="649"/>
      <c r="AZ917" s="649"/>
      <c r="BA917" s="649"/>
      <c r="BB917" s="650"/>
    </row>
    <row r="918" spans="1:54" s="571" customFormat="1" ht="12.6" customHeight="1" x14ac:dyDescent="0.25">
      <c r="A918" s="648"/>
      <c r="B918" s="649"/>
      <c r="C918" s="649"/>
      <c r="D918" s="649"/>
      <c r="E918" s="649"/>
      <c r="F918" s="649"/>
      <c r="G918" s="649"/>
      <c r="H918" s="649"/>
      <c r="I918" s="649"/>
      <c r="J918" s="649"/>
      <c r="K918" s="649"/>
      <c r="L918" s="649"/>
      <c r="M918" s="649"/>
      <c r="N918" s="649"/>
      <c r="O918" s="649"/>
      <c r="P918" s="649"/>
      <c r="Q918" s="649"/>
      <c r="R918" s="649"/>
      <c r="S918" s="649"/>
      <c r="T918" s="649"/>
      <c r="U918" s="649"/>
      <c r="V918" s="649"/>
      <c r="W918" s="649"/>
      <c r="X918" s="649"/>
      <c r="Y918" s="649"/>
      <c r="Z918" s="649"/>
      <c r="AA918" s="649"/>
      <c r="AB918" s="649"/>
      <c r="AC918" s="649"/>
      <c r="AD918" s="649"/>
      <c r="AE918" s="649"/>
      <c r="AF918" s="649"/>
      <c r="AG918" s="649"/>
      <c r="AH918" s="649"/>
      <c r="AI918" s="649"/>
      <c r="AJ918" s="649"/>
      <c r="AK918" s="649"/>
      <c r="AL918" s="649"/>
      <c r="AM918" s="649"/>
      <c r="AN918" s="649"/>
      <c r="AO918" s="649"/>
      <c r="AP918" s="649"/>
      <c r="AQ918" s="649"/>
      <c r="AR918" s="649"/>
      <c r="AS918" s="649"/>
      <c r="AT918" s="649"/>
      <c r="AU918" s="649"/>
      <c r="AV918" s="649"/>
      <c r="AW918" s="649"/>
      <c r="AX918" s="649"/>
      <c r="AY918" s="649"/>
      <c r="AZ918" s="649"/>
      <c r="BA918" s="649"/>
      <c r="BB918" s="650"/>
    </row>
    <row r="919" spans="1:54" s="571" customFormat="1" ht="12.6" customHeight="1" x14ac:dyDescent="0.25">
      <c r="A919" s="648"/>
      <c r="B919" s="649"/>
      <c r="C919" s="649"/>
      <c r="D919" s="649"/>
      <c r="E919" s="649"/>
      <c r="F919" s="649"/>
      <c r="G919" s="649"/>
      <c r="H919" s="649"/>
      <c r="I919" s="649"/>
      <c r="J919" s="649"/>
      <c r="K919" s="649"/>
      <c r="L919" s="649"/>
      <c r="M919" s="649"/>
      <c r="N919" s="649"/>
      <c r="O919" s="649"/>
      <c r="P919" s="649"/>
      <c r="Q919" s="649"/>
      <c r="R919" s="649"/>
      <c r="S919" s="649"/>
      <c r="T919" s="649"/>
      <c r="U919" s="649"/>
      <c r="V919" s="649"/>
      <c r="W919" s="649"/>
      <c r="X919" s="649"/>
      <c r="Y919" s="649"/>
      <c r="Z919" s="649"/>
      <c r="AA919" s="649"/>
      <c r="AB919" s="649"/>
      <c r="AC919" s="649"/>
      <c r="AD919" s="649"/>
      <c r="AE919" s="649"/>
      <c r="AF919" s="649"/>
      <c r="AG919" s="649"/>
      <c r="AH919" s="649"/>
      <c r="AI919" s="649"/>
      <c r="AJ919" s="649"/>
      <c r="AK919" s="649"/>
      <c r="AL919" s="649"/>
      <c r="AM919" s="649"/>
      <c r="AN919" s="649"/>
      <c r="AO919" s="649"/>
      <c r="AP919" s="649"/>
      <c r="AQ919" s="649"/>
      <c r="AR919" s="649"/>
      <c r="AS919" s="649"/>
      <c r="AT919" s="649"/>
      <c r="AU919" s="649"/>
      <c r="AV919" s="649"/>
      <c r="AW919" s="649"/>
      <c r="AX919" s="649"/>
      <c r="AY919" s="649"/>
      <c r="AZ919" s="649"/>
      <c r="BA919" s="649"/>
      <c r="BB919" s="650"/>
    </row>
    <row r="920" spans="1:54" s="571" customFormat="1" ht="12.6" customHeight="1" x14ac:dyDescent="0.25">
      <c r="A920" s="648"/>
      <c r="B920" s="649"/>
      <c r="C920" s="649"/>
      <c r="D920" s="649"/>
      <c r="E920" s="649"/>
      <c r="F920" s="649"/>
      <c r="G920" s="649"/>
      <c r="H920" s="649"/>
      <c r="I920" s="649"/>
      <c r="J920" s="649"/>
      <c r="K920" s="649"/>
      <c r="L920" s="649"/>
      <c r="M920" s="649"/>
      <c r="N920" s="649"/>
      <c r="O920" s="649"/>
      <c r="P920" s="649"/>
      <c r="Q920" s="649"/>
      <c r="R920" s="649"/>
      <c r="S920" s="649"/>
      <c r="T920" s="649"/>
      <c r="U920" s="649"/>
      <c r="V920" s="649"/>
      <c r="W920" s="649"/>
      <c r="X920" s="649"/>
      <c r="Y920" s="649"/>
      <c r="Z920" s="649"/>
      <c r="AA920" s="649"/>
      <c r="AB920" s="649"/>
      <c r="AC920" s="649"/>
      <c r="AD920" s="649"/>
      <c r="AE920" s="649"/>
      <c r="AF920" s="649"/>
      <c r="AG920" s="649"/>
      <c r="AH920" s="649"/>
      <c r="AI920" s="649"/>
      <c r="AJ920" s="649"/>
      <c r="AK920" s="649"/>
      <c r="AL920" s="649"/>
      <c r="AM920" s="649"/>
      <c r="AN920" s="649"/>
      <c r="AO920" s="649"/>
      <c r="AP920" s="649"/>
      <c r="AQ920" s="649"/>
      <c r="AR920" s="649"/>
      <c r="AS920" s="649"/>
      <c r="AT920" s="649"/>
      <c r="AU920" s="649"/>
      <c r="AV920" s="649"/>
      <c r="AW920" s="649"/>
      <c r="AX920" s="649"/>
      <c r="AY920" s="649"/>
      <c r="AZ920" s="649"/>
      <c r="BA920" s="649"/>
      <c r="BB920" s="650"/>
    </row>
    <row r="921" spans="1:54" s="571" customFormat="1" ht="12.6" customHeight="1" x14ac:dyDescent="0.25">
      <c r="A921" s="648"/>
      <c r="B921" s="649"/>
      <c r="C921" s="649"/>
      <c r="D921" s="649"/>
      <c r="E921" s="649"/>
      <c r="F921" s="649"/>
      <c r="G921" s="649"/>
      <c r="H921" s="649"/>
      <c r="I921" s="649"/>
      <c r="J921" s="649"/>
      <c r="K921" s="649"/>
      <c r="L921" s="649"/>
      <c r="M921" s="649"/>
      <c r="N921" s="649"/>
      <c r="O921" s="649"/>
      <c r="P921" s="649"/>
      <c r="Q921" s="649"/>
      <c r="R921" s="649"/>
      <c r="S921" s="649"/>
      <c r="T921" s="649"/>
      <c r="U921" s="649"/>
      <c r="V921" s="649"/>
      <c r="W921" s="649"/>
      <c r="X921" s="649"/>
      <c r="Y921" s="649"/>
      <c r="Z921" s="649"/>
      <c r="AA921" s="649"/>
      <c r="AB921" s="649"/>
      <c r="AC921" s="649"/>
      <c r="AD921" s="649"/>
      <c r="AE921" s="649"/>
      <c r="AF921" s="649"/>
      <c r="AG921" s="649"/>
      <c r="AH921" s="649"/>
      <c r="AI921" s="649"/>
      <c r="AJ921" s="649"/>
      <c r="AK921" s="649"/>
      <c r="AL921" s="649"/>
      <c r="AM921" s="649"/>
      <c r="AN921" s="649"/>
      <c r="AO921" s="649"/>
      <c r="AP921" s="649"/>
      <c r="AQ921" s="649"/>
      <c r="AR921" s="649"/>
      <c r="AS921" s="649"/>
      <c r="AT921" s="649"/>
      <c r="AU921" s="649"/>
      <c r="AV921" s="649"/>
      <c r="AW921" s="649"/>
      <c r="AX921" s="649"/>
      <c r="AY921" s="649"/>
      <c r="AZ921" s="649"/>
      <c r="BA921" s="649"/>
      <c r="BB921" s="650"/>
    </row>
    <row r="922" spans="1:54" s="571" customFormat="1" ht="12.6" customHeight="1" x14ac:dyDescent="0.25">
      <c r="A922" s="648"/>
      <c r="B922" s="649"/>
      <c r="C922" s="649"/>
      <c r="D922" s="649"/>
      <c r="E922" s="649"/>
      <c r="F922" s="649"/>
      <c r="G922" s="649"/>
      <c r="H922" s="649"/>
      <c r="I922" s="649"/>
      <c r="J922" s="649"/>
      <c r="K922" s="649"/>
      <c r="L922" s="649"/>
      <c r="M922" s="649"/>
      <c r="N922" s="649"/>
      <c r="O922" s="649"/>
      <c r="P922" s="649"/>
      <c r="Q922" s="649"/>
      <c r="R922" s="649"/>
      <c r="S922" s="649"/>
      <c r="T922" s="649"/>
      <c r="U922" s="649"/>
      <c r="V922" s="649"/>
      <c r="W922" s="649"/>
      <c r="X922" s="649"/>
      <c r="Y922" s="649"/>
      <c r="Z922" s="649"/>
      <c r="AA922" s="649"/>
      <c r="AB922" s="649"/>
      <c r="AC922" s="649"/>
      <c r="AD922" s="649"/>
      <c r="AE922" s="649"/>
      <c r="AF922" s="649"/>
      <c r="AG922" s="649"/>
      <c r="AH922" s="649"/>
      <c r="AI922" s="649"/>
      <c r="AJ922" s="649"/>
      <c r="AK922" s="649"/>
      <c r="AL922" s="649"/>
      <c r="AM922" s="649"/>
      <c r="AN922" s="649"/>
      <c r="AO922" s="649"/>
      <c r="AP922" s="649"/>
      <c r="AQ922" s="649"/>
      <c r="AR922" s="649"/>
      <c r="AS922" s="649"/>
      <c r="AT922" s="649"/>
      <c r="AU922" s="649"/>
      <c r="AV922" s="649"/>
      <c r="AW922" s="649"/>
      <c r="AX922" s="649"/>
      <c r="AY922" s="649"/>
      <c r="AZ922" s="649"/>
      <c r="BA922" s="649"/>
      <c r="BB922" s="650"/>
    </row>
    <row r="923" spans="1:54" s="571" customFormat="1" ht="12.6" customHeight="1" x14ac:dyDescent="0.25">
      <c r="A923" s="648"/>
      <c r="B923" s="649"/>
      <c r="C923" s="649"/>
      <c r="D923" s="649"/>
      <c r="E923" s="649"/>
      <c r="F923" s="649"/>
      <c r="G923" s="649"/>
      <c r="H923" s="649"/>
      <c r="I923" s="649"/>
      <c r="J923" s="649"/>
      <c r="K923" s="649"/>
      <c r="L923" s="649"/>
      <c r="M923" s="649"/>
      <c r="N923" s="649"/>
      <c r="O923" s="649"/>
      <c r="P923" s="649"/>
      <c r="Q923" s="649"/>
      <c r="R923" s="649"/>
      <c r="S923" s="649"/>
      <c r="T923" s="649"/>
      <c r="U923" s="649"/>
      <c r="V923" s="649"/>
      <c r="W923" s="649"/>
      <c r="X923" s="649"/>
      <c r="Y923" s="649"/>
      <c r="Z923" s="649"/>
      <c r="AA923" s="649"/>
      <c r="AB923" s="649"/>
      <c r="AC923" s="649"/>
      <c r="AD923" s="649"/>
      <c r="AE923" s="649"/>
      <c r="AF923" s="649"/>
      <c r="AG923" s="649"/>
      <c r="AH923" s="649"/>
      <c r="AI923" s="649"/>
      <c r="AJ923" s="649"/>
      <c r="AK923" s="649"/>
      <c r="AL923" s="649"/>
      <c r="AM923" s="649"/>
      <c r="AN923" s="649"/>
      <c r="AO923" s="649"/>
      <c r="AP923" s="649"/>
      <c r="AQ923" s="649"/>
      <c r="AR923" s="649"/>
      <c r="AS923" s="649"/>
      <c r="AT923" s="649"/>
      <c r="AU923" s="649"/>
      <c r="AV923" s="649"/>
      <c r="AW923" s="649"/>
      <c r="AX923" s="649"/>
      <c r="AY923" s="649"/>
      <c r="AZ923" s="649"/>
      <c r="BA923" s="649"/>
      <c r="BB923" s="650"/>
    </row>
    <row r="924" spans="1:54" s="571" customFormat="1" ht="12.6" customHeight="1" x14ac:dyDescent="0.25">
      <c r="A924" s="648"/>
      <c r="B924" s="649"/>
      <c r="C924" s="649"/>
      <c r="D924" s="649"/>
      <c r="E924" s="649"/>
      <c r="F924" s="649"/>
      <c r="G924" s="649"/>
      <c r="H924" s="649"/>
      <c r="I924" s="649"/>
      <c r="J924" s="649"/>
      <c r="K924" s="649"/>
      <c r="L924" s="649"/>
      <c r="M924" s="649"/>
      <c r="N924" s="649"/>
      <c r="O924" s="649"/>
      <c r="P924" s="649"/>
      <c r="Q924" s="649"/>
      <c r="R924" s="649"/>
      <c r="S924" s="649"/>
      <c r="T924" s="649"/>
      <c r="U924" s="649"/>
      <c r="V924" s="649"/>
      <c r="W924" s="649"/>
      <c r="X924" s="649"/>
      <c r="Y924" s="649"/>
      <c r="Z924" s="649"/>
      <c r="AA924" s="649"/>
      <c r="AB924" s="649"/>
      <c r="AC924" s="649"/>
      <c r="AD924" s="649"/>
      <c r="AE924" s="649"/>
      <c r="AF924" s="649"/>
      <c r="AG924" s="649"/>
      <c r="AH924" s="649"/>
      <c r="AI924" s="649"/>
      <c r="AJ924" s="649"/>
      <c r="AK924" s="649"/>
      <c r="AL924" s="649"/>
      <c r="AM924" s="649"/>
      <c r="AN924" s="649"/>
      <c r="AO924" s="649"/>
      <c r="AP924" s="649"/>
      <c r="AQ924" s="649"/>
      <c r="AR924" s="649"/>
      <c r="AS924" s="649"/>
      <c r="AT924" s="649"/>
      <c r="AU924" s="649"/>
      <c r="AV924" s="649"/>
      <c r="AW924" s="649"/>
      <c r="AX924" s="649"/>
      <c r="AY924" s="649"/>
      <c r="AZ924" s="649"/>
      <c r="BA924" s="649"/>
      <c r="BB924" s="650"/>
    </row>
    <row r="925" spans="1:54" s="571" customFormat="1" ht="12.6" customHeight="1" x14ac:dyDescent="0.25">
      <c r="A925" s="648"/>
      <c r="B925" s="649"/>
      <c r="C925" s="649"/>
      <c r="D925" s="649"/>
      <c r="E925" s="649"/>
      <c r="F925" s="649"/>
      <c r="G925" s="649"/>
      <c r="H925" s="649"/>
      <c r="I925" s="649"/>
      <c r="J925" s="649"/>
      <c r="K925" s="649"/>
      <c r="L925" s="649"/>
      <c r="M925" s="649"/>
      <c r="N925" s="649"/>
      <c r="O925" s="649"/>
      <c r="P925" s="649"/>
      <c r="Q925" s="649"/>
      <c r="R925" s="649"/>
      <c r="S925" s="649"/>
      <c r="T925" s="649"/>
      <c r="U925" s="649"/>
      <c r="V925" s="649"/>
      <c r="W925" s="649"/>
      <c r="X925" s="649"/>
      <c r="Y925" s="649"/>
      <c r="Z925" s="649"/>
      <c r="AA925" s="649"/>
      <c r="AB925" s="649"/>
      <c r="AC925" s="649"/>
      <c r="AD925" s="649"/>
      <c r="AE925" s="649"/>
      <c r="AF925" s="649"/>
      <c r="AG925" s="649"/>
      <c r="AH925" s="649"/>
      <c r="AI925" s="649"/>
      <c r="AJ925" s="649"/>
      <c r="AK925" s="649"/>
      <c r="AL925" s="649"/>
      <c r="AM925" s="649"/>
      <c r="AN925" s="649"/>
      <c r="AO925" s="649"/>
      <c r="AP925" s="649"/>
      <c r="AQ925" s="649"/>
      <c r="AR925" s="649"/>
      <c r="AS925" s="649"/>
      <c r="AT925" s="649"/>
      <c r="AU925" s="649"/>
      <c r="AV925" s="649"/>
      <c r="AW925" s="649"/>
      <c r="AX925" s="649"/>
      <c r="AY925" s="649"/>
      <c r="AZ925" s="649"/>
      <c r="BA925" s="649"/>
      <c r="BB925" s="650"/>
    </row>
    <row r="926" spans="1:54" s="571" customFormat="1" ht="12.6" customHeight="1" x14ac:dyDescent="0.25">
      <c r="A926" s="648"/>
      <c r="B926" s="649"/>
      <c r="C926" s="649"/>
      <c r="D926" s="649"/>
      <c r="E926" s="649"/>
      <c r="F926" s="649"/>
      <c r="G926" s="649"/>
      <c r="H926" s="649"/>
      <c r="I926" s="649"/>
      <c r="J926" s="649"/>
      <c r="K926" s="649"/>
      <c r="L926" s="649"/>
      <c r="M926" s="649"/>
      <c r="N926" s="649"/>
      <c r="O926" s="649"/>
      <c r="P926" s="649"/>
      <c r="Q926" s="649"/>
      <c r="R926" s="649"/>
      <c r="S926" s="649"/>
      <c r="T926" s="649"/>
      <c r="U926" s="649"/>
      <c r="V926" s="649"/>
      <c r="W926" s="649"/>
      <c r="X926" s="649"/>
      <c r="Y926" s="649"/>
      <c r="Z926" s="649"/>
      <c r="AA926" s="649"/>
      <c r="AB926" s="649"/>
      <c r="AC926" s="649"/>
      <c r="AD926" s="649"/>
      <c r="AE926" s="649"/>
      <c r="AF926" s="649"/>
      <c r="AG926" s="649"/>
      <c r="AH926" s="649"/>
      <c r="AI926" s="649"/>
      <c r="AJ926" s="649"/>
      <c r="AK926" s="649"/>
      <c r="AL926" s="649"/>
      <c r="AM926" s="649"/>
      <c r="AN926" s="649"/>
      <c r="AO926" s="649"/>
      <c r="AP926" s="649"/>
      <c r="AQ926" s="649"/>
      <c r="AR926" s="649"/>
      <c r="AS926" s="649"/>
      <c r="AT926" s="649"/>
      <c r="AU926" s="649"/>
      <c r="AV926" s="649"/>
      <c r="AW926" s="649"/>
      <c r="AX926" s="649"/>
      <c r="AY926" s="649"/>
      <c r="AZ926" s="649"/>
      <c r="BA926" s="649"/>
      <c r="BB926" s="650"/>
    </row>
    <row r="927" spans="1:54" s="571" customFormat="1" ht="12.6" customHeight="1" x14ac:dyDescent="0.25">
      <c r="A927" s="648"/>
      <c r="B927" s="649"/>
      <c r="C927" s="649"/>
      <c r="D927" s="649"/>
      <c r="E927" s="649"/>
      <c r="F927" s="649"/>
      <c r="G927" s="649"/>
      <c r="H927" s="649"/>
      <c r="I927" s="649"/>
      <c r="J927" s="649"/>
      <c r="K927" s="649"/>
      <c r="L927" s="649"/>
      <c r="M927" s="649"/>
      <c r="N927" s="649"/>
      <c r="O927" s="649"/>
      <c r="P927" s="649"/>
      <c r="Q927" s="649"/>
      <c r="R927" s="649"/>
      <c r="S927" s="649"/>
      <c r="T927" s="649"/>
      <c r="U927" s="649"/>
      <c r="V927" s="649"/>
      <c r="W927" s="649"/>
      <c r="X927" s="649"/>
      <c r="Y927" s="649"/>
      <c r="Z927" s="649"/>
      <c r="AA927" s="649"/>
      <c r="AB927" s="649"/>
      <c r="AC927" s="649"/>
      <c r="AD927" s="649"/>
      <c r="AE927" s="649"/>
      <c r="AF927" s="649"/>
      <c r="AG927" s="649"/>
      <c r="AH927" s="649"/>
      <c r="AI927" s="649"/>
      <c r="AJ927" s="649"/>
      <c r="AK927" s="649"/>
      <c r="AL927" s="649"/>
      <c r="AM927" s="649"/>
      <c r="AN927" s="649"/>
      <c r="AO927" s="649"/>
      <c r="AP927" s="649"/>
      <c r="AQ927" s="649"/>
      <c r="AR927" s="649"/>
      <c r="AS927" s="649"/>
      <c r="AT927" s="649"/>
      <c r="AU927" s="649"/>
      <c r="AV927" s="649"/>
      <c r="AW927" s="649"/>
      <c r="AX927" s="649"/>
      <c r="AY927" s="649"/>
      <c r="AZ927" s="649"/>
      <c r="BA927" s="649"/>
      <c r="BB927" s="650"/>
    </row>
    <row r="928" spans="1:54" s="571" customFormat="1" ht="12.6" customHeight="1" x14ac:dyDescent="0.25">
      <c r="A928" s="648"/>
      <c r="B928" s="649"/>
      <c r="C928" s="649"/>
      <c r="D928" s="649"/>
      <c r="E928" s="649"/>
      <c r="F928" s="649"/>
      <c r="G928" s="649"/>
      <c r="H928" s="649"/>
      <c r="I928" s="649"/>
      <c r="J928" s="649"/>
      <c r="K928" s="649"/>
      <c r="L928" s="649"/>
      <c r="M928" s="649"/>
      <c r="N928" s="649"/>
      <c r="O928" s="649"/>
      <c r="P928" s="649"/>
      <c r="Q928" s="649"/>
      <c r="R928" s="649"/>
      <c r="S928" s="649"/>
      <c r="T928" s="649"/>
      <c r="U928" s="649"/>
      <c r="V928" s="649"/>
      <c r="W928" s="649"/>
      <c r="X928" s="649"/>
      <c r="Y928" s="649"/>
      <c r="Z928" s="649"/>
      <c r="AA928" s="649"/>
      <c r="AB928" s="649"/>
      <c r="AC928" s="649"/>
      <c r="AD928" s="649"/>
      <c r="AE928" s="649"/>
      <c r="AF928" s="649"/>
      <c r="AG928" s="649"/>
      <c r="AH928" s="649"/>
      <c r="AI928" s="649"/>
      <c r="AJ928" s="649"/>
      <c r="AK928" s="649"/>
      <c r="AL928" s="649"/>
      <c r="AM928" s="649"/>
      <c r="AN928" s="649"/>
      <c r="AO928" s="649"/>
      <c r="AP928" s="649"/>
      <c r="AQ928" s="649"/>
      <c r="AR928" s="649"/>
      <c r="AS928" s="649"/>
      <c r="AT928" s="649"/>
      <c r="AU928" s="649"/>
      <c r="AV928" s="649"/>
      <c r="AW928" s="649"/>
      <c r="AX928" s="649"/>
      <c r="AY928" s="649"/>
      <c r="AZ928" s="649"/>
      <c r="BA928" s="649"/>
      <c r="BB928" s="650"/>
    </row>
    <row r="929" spans="1:63" s="571" customFormat="1" ht="12.6" customHeight="1" x14ac:dyDescent="0.25">
      <c r="A929" s="648"/>
      <c r="B929" s="649"/>
      <c r="C929" s="649"/>
      <c r="D929" s="649"/>
      <c r="E929" s="649"/>
      <c r="F929" s="649"/>
      <c r="G929" s="649"/>
      <c r="H929" s="649"/>
      <c r="I929" s="649"/>
      <c r="J929" s="649"/>
      <c r="K929" s="649"/>
      <c r="L929" s="649"/>
      <c r="M929" s="649"/>
      <c r="N929" s="649"/>
      <c r="O929" s="649"/>
      <c r="P929" s="649"/>
      <c r="Q929" s="649"/>
      <c r="R929" s="649"/>
      <c r="S929" s="649"/>
      <c r="T929" s="649"/>
      <c r="U929" s="649"/>
      <c r="V929" s="649"/>
      <c r="W929" s="649"/>
      <c r="X929" s="649"/>
      <c r="Y929" s="649"/>
      <c r="Z929" s="649"/>
      <c r="AA929" s="649"/>
      <c r="AB929" s="649"/>
      <c r="AC929" s="649"/>
      <c r="AD929" s="649"/>
      <c r="AE929" s="649"/>
      <c r="AF929" s="649"/>
      <c r="AG929" s="649"/>
      <c r="AH929" s="649"/>
      <c r="AI929" s="649"/>
      <c r="AJ929" s="649"/>
      <c r="AK929" s="649"/>
      <c r="AL929" s="649"/>
      <c r="AM929" s="649"/>
      <c r="AN929" s="649"/>
      <c r="AO929" s="649"/>
      <c r="AP929" s="649"/>
      <c r="AQ929" s="649"/>
      <c r="AR929" s="649"/>
      <c r="AS929" s="649"/>
      <c r="AT929" s="649"/>
      <c r="AU929" s="649"/>
      <c r="AV929" s="649"/>
      <c r="AW929" s="649"/>
      <c r="AX929" s="649"/>
      <c r="AY929" s="649"/>
      <c r="AZ929" s="649"/>
      <c r="BA929" s="649"/>
      <c r="BB929" s="650"/>
    </row>
    <row r="930" spans="1:63" s="571" customFormat="1" ht="12.6" customHeight="1" x14ac:dyDescent="0.25">
      <c r="A930" s="648"/>
      <c r="B930" s="649"/>
      <c r="C930" s="649"/>
      <c r="D930" s="649"/>
      <c r="E930" s="649"/>
      <c r="F930" s="649"/>
      <c r="G930" s="649"/>
      <c r="H930" s="649"/>
      <c r="I930" s="649"/>
      <c r="J930" s="649"/>
      <c r="K930" s="649"/>
      <c r="L930" s="649"/>
      <c r="M930" s="649"/>
      <c r="N930" s="649"/>
      <c r="O930" s="649"/>
      <c r="P930" s="649"/>
      <c r="Q930" s="649"/>
      <c r="R930" s="649"/>
      <c r="S930" s="649"/>
      <c r="T930" s="649"/>
      <c r="U930" s="649"/>
      <c r="V930" s="649"/>
      <c r="W930" s="649"/>
      <c r="X930" s="649"/>
      <c r="Y930" s="649"/>
      <c r="Z930" s="649"/>
      <c r="AA930" s="649"/>
      <c r="AB930" s="649"/>
      <c r="AC930" s="649"/>
      <c r="AD930" s="649"/>
      <c r="AE930" s="649"/>
      <c r="AF930" s="649"/>
      <c r="AG930" s="649"/>
      <c r="AH930" s="649"/>
      <c r="AI930" s="649"/>
      <c r="AJ930" s="649"/>
      <c r="AK930" s="649"/>
      <c r="AL930" s="649"/>
      <c r="AM930" s="649"/>
      <c r="AN930" s="649"/>
      <c r="AO930" s="649"/>
      <c r="AP930" s="649"/>
      <c r="AQ930" s="649"/>
      <c r="AR930" s="649"/>
      <c r="AS930" s="649"/>
      <c r="AT930" s="649"/>
      <c r="AU930" s="649"/>
      <c r="AV930" s="649"/>
      <c r="AW930" s="649"/>
      <c r="AX930" s="649"/>
      <c r="AY930" s="649"/>
      <c r="AZ930" s="649"/>
      <c r="BA930" s="649"/>
      <c r="BB930" s="650"/>
    </row>
    <row r="931" spans="1:63" s="571" customFormat="1" ht="12.6" customHeight="1" x14ac:dyDescent="0.25">
      <c r="A931" s="648"/>
      <c r="B931" s="649"/>
      <c r="C931" s="649"/>
      <c r="D931" s="649"/>
      <c r="E931" s="649"/>
      <c r="F931" s="649"/>
      <c r="G931" s="649"/>
      <c r="H931" s="649"/>
      <c r="I931" s="649"/>
      <c r="J931" s="649"/>
      <c r="K931" s="649"/>
      <c r="L931" s="649"/>
      <c r="M931" s="649"/>
      <c r="N931" s="649"/>
      <c r="O931" s="649"/>
      <c r="P931" s="649"/>
      <c r="Q931" s="649"/>
      <c r="R931" s="649"/>
      <c r="S931" s="649"/>
      <c r="T931" s="649"/>
      <c r="U931" s="649"/>
      <c r="V931" s="649"/>
      <c r="W931" s="649"/>
      <c r="X931" s="649"/>
      <c r="Y931" s="649"/>
      <c r="Z931" s="649"/>
      <c r="AA931" s="649"/>
      <c r="AB931" s="649"/>
      <c r="AC931" s="649"/>
      <c r="AD931" s="649"/>
      <c r="AE931" s="649"/>
      <c r="AF931" s="649"/>
      <c r="AG931" s="649"/>
      <c r="AH931" s="649"/>
      <c r="AI931" s="649"/>
      <c r="AJ931" s="649"/>
      <c r="AK931" s="649"/>
      <c r="AL931" s="649"/>
      <c r="AM931" s="649"/>
      <c r="AN931" s="649"/>
      <c r="AO931" s="649"/>
      <c r="AP931" s="649"/>
      <c r="AQ931" s="649"/>
      <c r="AR931" s="649"/>
      <c r="AS931" s="649"/>
      <c r="AT931" s="649"/>
      <c r="AU931" s="649"/>
      <c r="AV931" s="649"/>
      <c r="AW931" s="649"/>
      <c r="AX931" s="649"/>
      <c r="AY931" s="649"/>
      <c r="AZ931" s="649"/>
      <c r="BA931" s="649"/>
      <c r="BB931" s="650"/>
    </row>
    <row r="932" spans="1:63" s="571" customFormat="1" ht="12.6" customHeight="1" x14ac:dyDescent="0.25">
      <c r="A932" s="648"/>
      <c r="B932" s="649"/>
      <c r="C932" s="649"/>
      <c r="D932" s="649"/>
      <c r="E932" s="649"/>
      <c r="F932" s="649"/>
      <c r="G932" s="649"/>
      <c r="H932" s="649"/>
      <c r="I932" s="649"/>
      <c r="J932" s="649"/>
      <c r="K932" s="649"/>
      <c r="L932" s="649"/>
      <c r="M932" s="649"/>
      <c r="N932" s="649"/>
      <c r="O932" s="649"/>
      <c r="P932" s="649"/>
      <c r="Q932" s="649"/>
      <c r="R932" s="649"/>
      <c r="S932" s="649"/>
      <c r="T932" s="649"/>
      <c r="U932" s="649"/>
      <c r="V932" s="649"/>
      <c r="W932" s="649"/>
      <c r="X932" s="649"/>
      <c r="Y932" s="649"/>
      <c r="Z932" s="649"/>
      <c r="AA932" s="649"/>
      <c r="AB932" s="649"/>
      <c r="AC932" s="649"/>
      <c r="AD932" s="649"/>
      <c r="AE932" s="649"/>
      <c r="AF932" s="649"/>
      <c r="AG932" s="649"/>
      <c r="AH932" s="649"/>
      <c r="AI932" s="649"/>
      <c r="AJ932" s="649"/>
      <c r="AK932" s="649"/>
      <c r="AL932" s="649"/>
      <c r="AM932" s="649"/>
      <c r="AN932" s="649"/>
      <c r="AO932" s="649"/>
      <c r="AP932" s="649"/>
      <c r="AQ932" s="649"/>
      <c r="AR932" s="649"/>
      <c r="AS932" s="649"/>
      <c r="AT932" s="649"/>
      <c r="AU932" s="649"/>
      <c r="AV932" s="649"/>
      <c r="AW932" s="649"/>
      <c r="AX932" s="649"/>
      <c r="AY932" s="649"/>
      <c r="AZ932" s="649"/>
      <c r="BA932" s="649"/>
      <c r="BB932" s="650"/>
    </row>
    <row r="933" spans="1:63" s="571" customFormat="1" ht="12.6" customHeight="1" x14ac:dyDescent="0.25">
      <c r="A933" s="648"/>
      <c r="B933" s="649"/>
      <c r="C933" s="649"/>
      <c r="D933" s="649"/>
      <c r="E933" s="649"/>
      <c r="F933" s="649"/>
      <c r="G933" s="649"/>
      <c r="H933" s="649"/>
      <c r="I933" s="649"/>
      <c r="J933" s="649"/>
      <c r="K933" s="649"/>
      <c r="L933" s="649"/>
      <c r="M933" s="649"/>
      <c r="N933" s="649"/>
      <c r="O933" s="649"/>
      <c r="P933" s="649"/>
      <c r="Q933" s="649"/>
      <c r="R933" s="649"/>
      <c r="S933" s="649"/>
      <c r="T933" s="649"/>
      <c r="U933" s="649"/>
      <c r="V933" s="649"/>
      <c r="W933" s="649"/>
      <c r="X933" s="649"/>
      <c r="Y933" s="649"/>
      <c r="Z933" s="649"/>
      <c r="AA933" s="649"/>
      <c r="AB933" s="649"/>
      <c r="AC933" s="649"/>
      <c r="AD933" s="649"/>
      <c r="AE933" s="649"/>
      <c r="AF933" s="649"/>
      <c r="AG933" s="649"/>
      <c r="AH933" s="649"/>
      <c r="AI933" s="649"/>
      <c r="AJ933" s="649"/>
      <c r="AK933" s="649"/>
      <c r="AL933" s="649"/>
      <c r="AM933" s="649"/>
      <c r="AN933" s="649"/>
      <c r="AO933" s="649"/>
      <c r="AP933" s="649"/>
      <c r="AQ933" s="649"/>
      <c r="AR933" s="649"/>
      <c r="AS933" s="649"/>
      <c r="AT933" s="649"/>
      <c r="AU933" s="649"/>
      <c r="AV933" s="649"/>
      <c r="AW933" s="649"/>
      <c r="AX933" s="649"/>
      <c r="AY933" s="649"/>
      <c r="AZ933" s="649"/>
      <c r="BA933" s="649"/>
      <c r="BB933" s="650"/>
    </row>
    <row r="934" spans="1:63" s="571" customFormat="1" ht="12.6" customHeight="1" x14ac:dyDescent="0.25">
      <c r="A934" s="648"/>
      <c r="B934" s="649"/>
      <c r="C934" s="649"/>
      <c r="D934" s="649"/>
      <c r="E934" s="649"/>
      <c r="F934" s="649"/>
      <c r="G934" s="649"/>
      <c r="H934" s="649"/>
      <c r="I934" s="649"/>
      <c r="J934" s="649"/>
      <c r="K934" s="649"/>
      <c r="L934" s="649"/>
      <c r="M934" s="649"/>
      <c r="N934" s="649"/>
      <c r="O934" s="649"/>
      <c r="P934" s="649"/>
      <c r="Q934" s="649"/>
      <c r="R934" s="649"/>
      <c r="S934" s="649"/>
      <c r="T934" s="649"/>
      <c r="U934" s="649"/>
      <c r="V934" s="649"/>
      <c r="W934" s="649"/>
      <c r="X934" s="649"/>
      <c r="Y934" s="649"/>
      <c r="Z934" s="649"/>
      <c r="AA934" s="649"/>
      <c r="AB934" s="649"/>
      <c r="AC934" s="649"/>
      <c r="AD934" s="649"/>
      <c r="AE934" s="649"/>
      <c r="AF934" s="649"/>
      <c r="AG934" s="649"/>
      <c r="AH934" s="649"/>
      <c r="AI934" s="649"/>
      <c r="AJ934" s="649"/>
      <c r="AK934" s="649"/>
      <c r="AL934" s="649"/>
      <c r="AM934" s="649"/>
      <c r="AN934" s="649"/>
      <c r="AO934" s="649"/>
      <c r="AP934" s="649"/>
      <c r="AQ934" s="649"/>
      <c r="AR934" s="649"/>
      <c r="AS934" s="649"/>
      <c r="AT934" s="649"/>
      <c r="AU934" s="649"/>
      <c r="AV934" s="649"/>
      <c r="AW934" s="649"/>
      <c r="AX934" s="649"/>
      <c r="AY934" s="649"/>
      <c r="AZ934" s="649"/>
      <c r="BA934" s="649"/>
      <c r="BB934" s="650"/>
    </row>
    <row r="935" spans="1:63" s="571" customFormat="1" ht="12.6" customHeight="1" x14ac:dyDescent="0.25">
      <c r="A935" s="648"/>
      <c r="B935" s="649"/>
      <c r="C935" s="649"/>
      <c r="D935" s="649"/>
      <c r="E935" s="649"/>
      <c r="F935" s="649"/>
      <c r="G935" s="649"/>
      <c r="H935" s="649"/>
      <c r="I935" s="649"/>
      <c r="J935" s="649"/>
      <c r="K935" s="649"/>
      <c r="L935" s="649"/>
      <c r="M935" s="649"/>
      <c r="N935" s="649"/>
      <c r="O935" s="649"/>
      <c r="P935" s="649"/>
      <c r="Q935" s="649"/>
      <c r="R935" s="649"/>
      <c r="S935" s="649"/>
      <c r="T935" s="649"/>
      <c r="U935" s="649"/>
      <c r="V935" s="649"/>
      <c r="W935" s="649"/>
      <c r="X935" s="649"/>
      <c r="Y935" s="649"/>
      <c r="Z935" s="649"/>
      <c r="AA935" s="649"/>
      <c r="AB935" s="649"/>
      <c r="AC935" s="649"/>
      <c r="AD935" s="649"/>
      <c r="AE935" s="649"/>
      <c r="AF935" s="649"/>
      <c r="AG935" s="649"/>
      <c r="AH935" s="649"/>
      <c r="AI935" s="649"/>
      <c r="AJ935" s="649"/>
      <c r="AK935" s="649"/>
      <c r="AL935" s="649"/>
      <c r="AM935" s="649"/>
      <c r="AN935" s="649"/>
      <c r="AO935" s="649"/>
      <c r="AP935" s="649"/>
      <c r="AQ935" s="649"/>
      <c r="AR935" s="649"/>
      <c r="AS935" s="649"/>
      <c r="AT935" s="649"/>
      <c r="AU935" s="649"/>
      <c r="AV935" s="649"/>
      <c r="AW935" s="649"/>
      <c r="AX935" s="649"/>
      <c r="AY935" s="649"/>
      <c r="AZ935" s="649"/>
      <c r="BA935" s="649"/>
      <c r="BB935" s="650"/>
    </row>
    <row r="936" spans="1:63" s="571" customFormat="1" ht="12.6" customHeight="1" x14ac:dyDescent="0.25">
      <c r="A936" s="648"/>
      <c r="B936" s="649"/>
      <c r="C936" s="649"/>
      <c r="D936" s="649"/>
      <c r="E936" s="649"/>
      <c r="F936" s="649"/>
      <c r="G936" s="649"/>
      <c r="H936" s="649"/>
      <c r="I936" s="649"/>
      <c r="J936" s="649"/>
      <c r="K936" s="649"/>
      <c r="L936" s="649"/>
      <c r="M936" s="649"/>
      <c r="N936" s="649"/>
      <c r="O936" s="649"/>
      <c r="P936" s="649"/>
      <c r="Q936" s="649"/>
      <c r="R936" s="649"/>
      <c r="S936" s="649"/>
      <c r="T936" s="649"/>
      <c r="U936" s="649"/>
      <c r="V936" s="649"/>
      <c r="W936" s="649"/>
      <c r="X936" s="649"/>
      <c r="Y936" s="649"/>
      <c r="Z936" s="649"/>
      <c r="AA936" s="649"/>
      <c r="AB936" s="649"/>
      <c r="AC936" s="649"/>
      <c r="AD936" s="649"/>
      <c r="AE936" s="649"/>
      <c r="AF936" s="649"/>
      <c r="AG936" s="649"/>
      <c r="AH936" s="649"/>
      <c r="AI936" s="649"/>
      <c r="AJ936" s="649"/>
      <c r="AK936" s="649"/>
      <c r="AL936" s="649"/>
      <c r="AM936" s="649"/>
      <c r="AN936" s="649"/>
      <c r="AO936" s="649"/>
      <c r="AP936" s="649"/>
      <c r="AQ936" s="649"/>
      <c r="AR936" s="649"/>
      <c r="AS936" s="649"/>
      <c r="AT936" s="649"/>
      <c r="AU936" s="649"/>
      <c r="AV936" s="649"/>
      <c r="AW936" s="649"/>
      <c r="AX936" s="649"/>
      <c r="AY936" s="649"/>
      <c r="AZ936" s="649"/>
      <c r="BA936" s="649"/>
      <c r="BB936" s="650"/>
    </row>
    <row r="937" spans="1:63" s="571" customFormat="1" ht="12.6" customHeight="1" x14ac:dyDescent="0.25">
      <c r="A937" s="648"/>
      <c r="B937" s="649"/>
      <c r="C937" s="649"/>
      <c r="D937" s="649"/>
      <c r="E937" s="649"/>
      <c r="F937" s="649"/>
      <c r="G937" s="649"/>
      <c r="H937" s="649"/>
      <c r="I937" s="649"/>
      <c r="J937" s="649"/>
      <c r="K937" s="649"/>
      <c r="L937" s="649"/>
      <c r="M937" s="649"/>
      <c r="N937" s="649"/>
      <c r="O937" s="649"/>
      <c r="P937" s="649"/>
      <c r="Q937" s="649"/>
      <c r="R937" s="649"/>
      <c r="S937" s="649"/>
      <c r="T937" s="649"/>
      <c r="U937" s="649"/>
      <c r="V937" s="649"/>
      <c r="W937" s="649"/>
      <c r="X937" s="649"/>
      <c r="Y937" s="649"/>
      <c r="Z937" s="649"/>
      <c r="AA937" s="649"/>
      <c r="AB937" s="649"/>
      <c r="AC937" s="649"/>
      <c r="AD937" s="649"/>
      <c r="AE937" s="649"/>
      <c r="AF937" s="649"/>
      <c r="AG937" s="649"/>
      <c r="AH937" s="649"/>
      <c r="AI937" s="649"/>
      <c r="AJ937" s="649"/>
      <c r="AK937" s="649"/>
      <c r="AL937" s="649"/>
      <c r="AM937" s="649"/>
      <c r="AN937" s="649"/>
      <c r="AO937" s="649"/>
      <c r="AP937" s="649"/>
      <c r="AQ937" s="649"/>
      <c r="AR937" s="649"/>
      <c r="AS937" s="649"/>
      <c r="AT937" s="649"/>
      <c r="AU937" s="649"/>
      <c r="AV937" s="649"/>
      <c r="AW937" s="649"/>
      <c r="AX937" s="649"/>
      <c r="AY937" s="649"/>
      <c r="AZ937" s="649"/>
      <c r="BA937" s="649"/>
      <c r="BB937" s="650"/>
    </row>
    <row r="938" spans="1:63" s="571" customFormat="1" ht="12.6" customHeight="1" x14ac:dyDescent="0.25">
      <c r="A938" s="648"/>
      <c r="B938" s="649"/>
      <c r="C938" s="649"/>
      <c r="D938" s="649"/>
      <c r="E938" s="649"/>
      <c r="F938" s="649"/>
      <c r="G938" s="649"/>
      <c r="H938" s="649"/>
      <c r="I938" s="649"/>
      <c r="J938" s="649"/>
      <c r="K938" s="649"/>
      <c r="L938" s="649"/>
      <c r="M938" s="649"/>
      <c r="N938" s="649"/>
      <c r="O938" s="649"/>
      <c r="P938" s="649"/>
      <c r="Q938" s="649"/>
      <c r="R938" s="649"/>
      <c r="S938" s="649"/>
      <c r="T938" s="649"/>
      <c r="U938" s="649"/>
      <c r="V938" s="649"/>
      <c r="W938" s="649"/>
      <c r="X938" s="649"/>
      <c r="Y938" s="649"/>
      <c r="Z938" s="649"/>
      <c r="AA938" s="649"/>
      <c r="AB938" s="649"/>
      <c r="AC938" s="649"/>
      <c r="AD938" s="649"/>
      <c r="AE938" s="649"/>
      <c r="AF938" s="649"/>
      <c r="AG938" s="649"/>
      <c r="AH938" s="649"/>
      <c r="AI938" s="649"/>
      <c r="AJ938" s="649"/>
      <c r="AK938" s="649"/>
      <c r="AL938" s="649"/>
      <c r="AM938" s="649"/>
      <c r="AN938" s="649"/>
      <c r="AO938" s="649"/>
      <c r="AP938" s="649"/>
      <c r="AQ938" s="649"/>
      <c r="AR938" s="649"/>
      <c r="AS938" s="649"/>
      <c r="AT938" s="649"/>
      <c r="AU938" s="649"/>
      <c r="AV938" s="649"/>
      <c r="AW938" s="649"/>
      <c r="AX938" s="649"/>
      <c r="AY938" s="649"/>
      <c r="AZ938" s="649"/>
      <c r="BA938" s="649"/>
      <c r="BB938" s="650"/>
    </row>
    <row r="939" spans="1:63" s="567" customFormat="1" ht="12.6" customHeight="1" x14ac:dyDescent="0.25">
      <c r="A939" s="574" t="s">
        <v>1690</v>
      </c>
      <c r="B939" s="574"/>
      <c r="C939" s="574"/>
      <c r="D939" s="574"/>
      <c r="E939" s="574"/>
      <c r="F939" s="574"/>
      <c r="G939" s="574"/>
      <c r="H939" s="574"/>
      <c r="I939" s="574"/>
      <c r="J939" s="574"/>
      <c r="K939" s="574"/>
      <c r="L939" s="574"/>
      <c r="M939" s="574"/>
      <c r="N939" s="574"/>
      <c r="O939" s="574"/>
      <c r="P939" s="574"/>
      <c r="Q939" s="574"/>
      <c r="R939" s="574"/>
      <c r="S939" s="574"/>
      <c r="T939" s="574"/>
      <c r="U939" s="574"/>
      <c r="V939" s="574"/>
      <c r="W939" s="574"/>
      <c r="X939" s="574"/>
      <c r="Y939" s="574"/>
      <c r="Z939" s="574"/>
      <c r="AA939" s="574"/>
      <c r="AB939" s="574"/>
      <c r="AC939" s="574"/>
      <c r="AD939" s="574"/>
      <c r="AE939" s="574"/>
      <c r="AF939" s="574"/>
      <c r="AG939" s="574"/>
      <c r="AH939" s="574"/>
      <c r="AI939" s="574"/>
      <c r="AJ939" s="574"/>
      <c r="AK939" s="574"/>
      <c r="AL939" s="574"/>
      <c r="AM939" s="574"/>
      <c r="AN939" s="574"/>
      <c r="AO939" s="574"/>
      <c r="AP939" s="574"/>
      <c r="AQ939" s="574"/>
      <c r="AR939" s="574"/>
      <c r="AS939" s="574"/>
      <c r="AT939" s="574"/>
      <c r="AU939" s="574"/>
      <c r="AV939" s="574"/>
      <c r="AW939" s="574"/>
      <c r="AX939" s="574"/>
      <c r="AY939" s="574"/>
      <c r="AZ939" s="574"/>
      <c r="BA939" s="574"/>
      <c r="BB939" s="574"/>
    </row>
    <row r="940" spans="1:63" s="571" customFormat="1" ht="12.6" customHeight="1" x14ac:dyDescent="0.25">
      <c r="A940" s="648"/>
      <c r="B940" s="649"/>
      <c r="C940" s="649"/>
      <c r="D940" s="649"/>
      <c r="E940" s="649"/>
      <c r="F940" s="649"/>
      <c r="G940" s="649"/>
      <c r="H940" s="649"/>
      <c r="I940" s="649"/>
      <c r="J940" s="649"/>
      <c r="K940" s="649"/>
      <c r="L940" s="649"/>
      <c r="M940" s="649"/>
      <c r="N940" s="649"/>
      <c r="O940" s="649"/>
      <c r="P940" s="649"/>
      <c r="Q940" s="649"/>
      <c r="R940" s="649"/>
      <c r="S940" s="649"/>
      <c r="T940" s="649"/>
      <c r="U940" s="649"/>
      <c r="V940" s="649"/>
      <c r="W940" s="649"/>
      <c r="X940" s="649"/>
      <c r="Y940" s="649"/>
      <c r="Z940" s="649"/>
      <c r="AA940" s="649"/>
      <c r="AB940" s="649"/>
      <c r="AC940" s="649"/>
      <c r="AD940" s="649"/>
      <c r="AE940" s="649"/>
      <c r="AF940" s="649"/>
      <c r="AG940" s="649"/>
      <c r="AH940" s="649"/>
      <c r="AI940" s="649"/>
      <c r="AJ940" s="649"/>
      <c r="AK940" s="649"/>
      <c r="AL940" s="649"/>
      <c r="AM940" s="649"/>
      <c r="AN940" s="649"/>
      <c r="AO940" s="649"/>
      <c r="AP940" s="649"/>
      <c r="AQ940" s="649"/>
      <c r="AR940" s="649"/>
      <c r="AS940" s="649"/>
      <c r="AT940" s="649"/>
      <c r="AU940" s="649"/>
      <c r="AV940" s="649"/>
      <c r="AW940" s="649"/>
      <c r="AX940" s="649"/>
      <c r="AY940" s="649"/>
      <c r="AZ940" s="649"/>
      <c r="BA940" s="649"/>
      <c r="BB940" s="650"/>
    </row>
    <row r="941" spans="1:63" s="571" customFormat="1" ht="12.6" customHeight="1" x14ac:dyDescent="0.25">
      <c r="A941" s="571" t="s">
        <v>5228</v>
      </c>
      <c r="B941" s="565"/>
      <c r="C941" s="565"/>
      <c r="D941" s="565"/>
      <c r="E941" s="565"/>
      <c r="F941" s="565"/>
      <c r="G941" s="565"/>
      <c r="H941" s="565"/>
      <c r="I941" s="565"/>
      <c r="J941" s="565"/>
      <c r="K941" s="565"/>
      <c r="L941" s="565"/>
      <c r="M941" s="565"/>
      <c r="N941" s="565"/>
      <c r="O941" s="565"/>
      <c r="P941" s="565"/>
      <c r="Q941" s="565"/>
      <c r="R941" s="565"/>
      <c r="S941" s="565"/>
      <c r="T941" s="565"/>
      <c r="U941" s="565"/>
      <c r="V941" s="565"/>
      <c r="W941" s="565"/>
      <c r="X941" s="565"/>
      <c r="Y941" s="565"/>
      <c r="Z941" s="565"/>
      <c r="AA941" s="565"/>
      <c r="AB941" s="565"/>
      <c r="AC941" s="565"/>
      <c r="AD941" s="565"/>
      <c r="AE941" s="565"/>
      <c r="AF941" s="565"/>
      <c r="AG941" s="565"/>
      <c r="AH941" s="565"/>
      <c r="AI941" s="565"/>
      <c r="AJ941" s="565"/>
      <c r="AK941" s="565"/>
      <c r="AL941" s="565"/>
      <c r="AM941" s="565"/>
      <c r="AN941" s="565"/>
      <c r="AO941" s="565"/>
      <c r="AP941" s="565"/>
      <c r="AQ941" s="565"/>
      <c r="AR941" s="565"/>
      <c r="AS941" s="565"/>
      <c r="AT941" s="565"/>
      <c r="AU941" s="565"/>
      <c r="AV941" s="565"/>
      <c r="AW941" s="565"/>
      <c r="AX941" s="565"/>
      <c r="AY941" s="565"/>
      <c r="AZ941" s="565"/>
      <c r="BA941" s="565"/>
      <c r="BB941" s="565"/>
    </row>
    <row r="942" spans="1:63" ht="12.6" customHeight="1" x14ac:dyDescent="0.25">
      <c r="A942" s="565" t="s">
        <v>1388</v>
      </c>
    </row>
    <row r="943" spans="1:63" ht="12.6" customHeight="1" x14ac:dyDescent="0.25">
      <c r="A943" s="895"/>
      <c r="B943" s="895"/>
      <c r="C943" s="895"/>
      <c r="D943" s="895"/>
      <c r="E943" s="895"/>
      <c r="F943" s="895"/>
      <c r="G943" s="895"/>
      <c r="H943" s="895"/>
      <c r="I943" s="895"/>
      <c r="J943" s="895"/>
      <c r="K943" s="895"/>
      <c r="L943" s="895"/>
      <c r="M943" s="895"/>
      <c r="N943" s="895"/>
      <c r="O943" s="895"/>
      <c r="P943" s="895"/>
      <c r="Q943" s="895"/>
      <c r="R943" s="895"/>
      <c r="S943" s="895"/>
      <c r="T943" s="895"/>
      <c r="U943" s="895"/>
      <c r="V943" s="895"/>
      <c r="W943" s="895"/>
      <c r="X943" s="895"/>
      <c r="Y943" s="895"/>
      <c r="Z943" s="895"/>
      <c r="AA943" s="895"/>
      <c r="AB943" s="895"/>
      <c r="AC943" s="895"/>
      <c r="AD943" s="895"/>
      <c r="AE943" s="895"/>
      <c r="AF943" s="895"/>
      <c r="AG943" s="895"/>
      <c r="AH943" s="895"/>
      <c r="AI943" s="895" t="s">
        <v>1641</v>
      </c>
      <c r="AJ943" s="895"/>
      <c r="AK943" s="895"/>
      <c r="AL943" s="895"/>
      <c r="AM943" s="895"/>
      <c r="AN943" s="895"/>
      <c r="AO943" s="895"/>
      <c r="AP943" s="895"/>
      <c r="AQ943" s="895"/>
      <c r="AR943" s="895"/>
      <c r="AS943" s="895"/>
      <c r="AT943" s="895"/>
      <c r="AU943" s="895"/>
      <c r="AV943" s="895"/>
      <c r="AW943" s="895"/>
      <c r="AX943" s="895"/>
      <c r="AY943" s="895"/>
      <c r="AZ943" s="895"/>
      <c r="BA943" s="895"/>
      <c r="BB943" s="895"/>
      <c r="BG943" s="992">
        <f>SUM(SUVAHAVUJ!X102)</f>
        <v>11086</v>
      </c>
      <c r="BH943" s="992"/>
      <c r="BI943" s="992"/>
      <c r="BJ943" s="992"/>
      <c r="BK943" s="992"/>
    </row>
    <row r="944" spans="1:63" ht="12.6" customHeight="1" x14ac:dyDescent="0.25">
      <c r="A944" s="845" t="s">
        <v>1260</v>
      </c>
      <c r="B944" s="845"/>
      <c r="C944" s="845"/>
      <c r="D944" s="845"/>
      <c r="E944" s="845"/>
      <c r="F944" s="845"/>
      <c r="G944" s="845"/>
      <c r="H944" s="845"/>
      <c r="I944" s="845"/>
      <c r="J944" s="845"/>
      <c r="K944" s="845"/>
      <c r="L944" s="845"/>
      <c r="M944" s="845"/>
      <c r="N944" s="845"/>
      <c r="O944" s="845"/>
      <c r="P944" s="845"/>
      <c r="Q944" s="845"/>
      <c r="R944" s="845"/>
      <c r="S944" s="845"/>
      <c r="T944" s="845"/>
      <c r="U944" s="845"/>
      <c r="V944" s="845"/>
      <c r="W944" s="845"/>
      <c r="X944" s="845"/>
      <c r="Y944" s="845"/>
      <c r="Z944" s="845"/>
      <c r="AA944" s="845"/>
      <c r="AB944" s="845"/>
      <c r="AC944" s="845"/>
      <c r="AD944" s="845"/>
      <c r="AE944" s="845"/>
      <c r="AF944" s="845"/>
      <c r="AG944" s="845"/>
      <c r="AH944" s="845"/>
      <c r="AI944" s="845" t="s">
        <v>1642</v>
      </c>
      <c r="AJ944" s="845"/>
      <c r="AK944" s="845"/>
      <c r="AL944" s="845"/>
      <c r="AM944" s="845"/>
      <c r="AN944" s="845"/>
      <c r="AO944" s="845"/>
      <c r="AP944" s="845"/>
      <c r="AQ944" s="845"/>
      <c r="AR944" s="845"/>
      <c r="AS944" s="845"/>
      <c r="AT944" s="845"/>
      <c r="AU944" s="845"/>
      <c r="AV944" s="845"/>
      <c r="AW944" s="845"/>
      <c r="AX944" s="845"/>
      <c r="AY944" s="845"/>
      <c r="AZ944" s="845"/>
      <c r="BA944" s="845"/>
      <c r="BB944" s="845"/>
    </row>
    <row r="945" spans="1:54" ht="12.6" customHeight="1" x14ac:dyDescent="0.25">
      <c r="A945" s="843"/>
      <c r="B945" s="843"/>
      <c r="C945" s="843"/>
      <c r="D945" s="843"/>
      <c r="E945" s="843"/>
      <c r="F945" s="843"/>
      <c r="G945" s="843"/>
      <c r="H945" s="843"/>
      <c r="I945" s="843"/>
      <c r="J945" s="843"/>
      <c r="K945" s="843"/>
      <c r="L945" s="843"/>
      <c r="M945" s="843"/>
      <c r="N945" s="843"/>
      <c r="O945" s="843"/>
      <c r="P945" s="843"/>
      <c r="Q945" s="843"/>
      <c r="R945" s="843"/>
      <c r="S945" s="843"/>
      <c r="T945" s="843"/>
      <c r="U945" s="843"/>
      <c r="V945" s="843"/>
      <c r="W945" s="843"/>
      <c r="X945" s="843"/>
      <c r="Y945" s="843"/>
      <c r="Z945" s="843"/>
      <c r="AA945" s="843"/>
      <c r="AB945" s="843"/>
      <c r="AC945" s="843"/>
      <c r="AD945" s="843"/>
      <c r="AE945" s="843"/>
      <c r="AF945" s="843"/>
      <c r="AG945" s="843"/>
      <c r="AH945" s="843"/>
      <c r="AI945" s="843" t="s">
        <v>1430</v>
      </c>
      <c r="AJ945" s="843"/>
      <c r="AK945" s="843"/>
      <c r="AL945" s="843"/>
      <c r="AM945" s="843"/>
      <c r="AN945" s="843"/>
      <c r="AO945" s="843"/>
      <c r="AP945" s="843"/>
      <c r="AQ945" s="843"/>
      <c r="AR945" s="843"/>
      <c r="AS945" s="843"/>
      <c r="AT945" s="843"/>
      <c r="AU945" s="843"/>
      <c r="AV945" s="843"/>
      <c r="AW945" s="843"/>
      <c r="AX945" s="843"/>
      <c r="AY945" s="843"/>
      <c r="AZ945" s="843"/>
      <c r="BA945" s="843"/>
      <c r="BB945" s="843"/>
    </row>
    <row r="946" spans="1:54" ht="12.6" customHeight="1" x14ac:dyDescent="0.25">
      <c r="A946" s="633" t="s">
        <v>1691</v>
      </c>
      <c r="B946" s="646"/>
      <c r="C946" s="646"/>
      <c r="D946" s="646"/>
      <c r="E946" s="646"/>
      <c r="F946" s="646"/>
      <c r="G946" s="646"/>
      <c r="H946" s="646"/>
      <c r="I946" s="646"/>
      <c r="J946" s="646"/>
      <c r="K946" s="646"/>
      <c r="L946" s="646"/>
      <c r="M946" s="646"/>
      <c r="N946" s="646"/>
      <c r="O946" s="646"/>
      <c r="P946" s="646"/>
      <c r="Q946" s="646"/>
      <c r="R946" s="646"/>
      <c r="S946" s="646"/>
      <c r="T946" s="646"/>
      <c r="U946" s="646"/>
      <c r="V946" s="646"/>
      <c r="W946" s="646"/>
      <c r="X946" s="646"/>
      <c r="Y946" s="646"/>
      <c r="Z946" s="646"/>
      <c r="AA946" s="646"/>
      <c r="AB946" s="646"/>
      <c r="AC946" s="646"/>
      <c r="AD946" s="646"/>
      <c r="AE946" s="646"/>
      <c r="AF946" s="646"/>
      <c r="AG946" s="646"/>
      <c r="AH946" s="647"/>
      <c r="AI946" s="812">
        <f>SUM(IF(BG943&gt;=0,BG943,0))</f>
        <v>11086</v>
      </c>
      <c r="AJ946" s="812"/>
      <c r="AK946" s="812"/>
      <c r="AL946" s="812"/>
      <c r="AM946" s="812"/>
      <c r="AN946" s="812"/>
      <c r="AO946" s="812"/>
      <c r="AP946" s="812"/>
      <c r="AQ946" s="812"/>
      <c r="AR946" s="812"/>
      <c r="AS946" s="812"/>
      <c r="AT946" s="812"/>
      <c r="AU946" s="812"/>
      <c r="AV946" s="812"/>
      <c r="AW946" s="812"/>
      <c r="AX946" s="812"/>
      <c r="AY946" s="812"/>
      <c r="AZ946" s="812"/>
      <c r="BA946" s="812"/>
      <c r="BB946" s="812"/>
    </row>
    <row r="947" spans="1:54" ht="12.6" customHeight="1" x14ac:dyDescent="0.25">
      <c r="A947" s="633" t="s">
        <v>1692</v>
      </c>
      <c r="B947" s="646"/>
      <c r="C947" s="646"/>
      <c r="D947" s="646"/>
      <c r="E947" s="646"/>
      <c r="F947" s="646"/>
      <c r="G947" s="646"/>
      <c r="H947" s="646"/>
      <c r="I947" s="646"/>
      <c r="J947" s="646"/>
      <c r="K947" s="646"/>
      <c r="L947" s="646"/>
      <c r="M947" s="646"/>
      <c r="N947" s="646"/>
      <c r="O947" s="646"/>
      <c r="P947" s="646"/>
      <c r="Q947" s="646"/>
      <c r="R947" s="646"/>
      <c r="S947" s="646"/>
      <c r="T947" s="646"/>
      <c r="U947" s="646"/>
      <c r="V947" s="646"/>
      <c r="W947" s="646"/>
      <c r="X947" s="646"/>
      <c r="Y947" s="646"/>
      <c r="Z947" s="646"/>
      <c r="AA947" s="646"/>
      <c r="AB947" s="646"/>
      <c r="AC947" s="646"/>
      <c r="AD947" s="646"/>
      <c r="AE947" s="646"/>
      <c r="AF947" s="646"/>
      <c r="AG947" s="646"/>
      <c r="AH947" s="647"/>
      <c r="AI947" s="812">
        <f>SUM(AI946)</f>
        <v>11086</v>
      </c>
      <c r="AJ947" s="812"/>
      <c r="AK947" s="812"/>
      <c r="AL947" s="812"/>
      <c r="AM947" s="812"/>
      <c r="AN947" s="812"/>
      <c r="AO947" s="812"/>
      <c r="AP947" s="812"/>
      <c r="AQ947" s="812"/>
      <c r="AR947" s="812"/>
      <c r="AS947" s="812"/>
      <c r="AT947" s="812"/>
      <c r="AU947" s="812"/>
      <c r="AV947" s="812"/>
      <c r="AW947" s="812"/>
      <c r="AX947" s="812"/>
      <c r="AY947" s="812"/>
      <c r="AZ947" s="812"/>
      <c r="BA947" s="812"/>
      <c r="BB947" s="812"/>
    </row>
    <row r="948" spans="1:54" ht="12.6" customHeight="1" x14ac:dyDescent="0.25">
      <c r="A948" s="597" t="s">
        <v>1693</v>
      </c>
      <c r="B948" s="598"/>
      <c r="C948" s="598"/>
      <c r="D948" s="598"/>
      <c r="E948" s="598"/>
      <c r="F948" s="598"/>
      <c r="G948" s="598"/>
      <c r="H948" s="598"/>
      <c r="I948" s="598"/>
      <c r="J948" s="598"/>
      <c r="K948" s="598"/>
      <c r="L948" s="598"/>
      <c r="M948" s="598"/>
      <c r="N948" s="598"/>
      <c r="O948" s="598"/>
      <c r="P948" s="598"/>
      <c r="Q948" s="598"/>
      <c r="R948" s="598"/>
      <c r="S948" s="598"/>
      <c r="T948" s="598"/>
      <c r="U948" s="598"/>
      <c r="V948" s="598"/>
      <c r="W948" s="598"/>
      <c r="X948" s="598"/>
      <c r="Y948" s="598"/>
      <c r="Z948" s="598"/>
      <c r="AA948" s="598"/>
      <c r="AB948" s="598"/>
      <c r="AC948" s="598"/>
      <c r="AD948" s="598"/>
      <c r="AE948" s="598"/>
      <c r="AF948" s="598"/>
      <c r="AG948" s="598"/>
      <c r="AH948" s="596"/>
      <c r="AI948" s="946"/>
      <c r="AJ948" s="946"/>
      <c r="AK948" s="946"/>
      <c r="AL948" s="946"/>
      <c r="AM948" s="946"/>
      <c r="AN948" s="946"/>
      <c r="AO948" s="946"/>
      <c r="AP948" s="946"/>
      <c r="AQ948" s="946"/>
      <c r="AR948" s="946"/>
      <c r="AS948" s="946"/>
      <c r="AT948" s="946"/>
      <c r="AU948" s="946"/>
      <c r="AV948" s="946"/>
      <c r="AW948" s="946"/>
      <c r="AX948" s="946"/>
      <c r="AY948" s="946"/>
      <c r="AZ948" s="946"/>
      <c r="BA948" s="946"/>
      <c r="BB948" s="946"/>
    </row>
    <row r="949" spans="1:54" ht="12.6" customHeight="1" x14ac:dyDescent="0.25">
      <c r="A949" s="597" t="s">
        <v>1694</v>
      </c>
      <c r="B949" s="598"/>
      <c r="C949" s="598"/>
      <c r="D949" s="598"/>
      <c r="E949" s="598"/>
      <c r="F949" s="598"/>
      <c r="G949" s="598"/>
      <c r="H949" s="598"/>
      <c r="I949" s="598"/>
      <c r="J949" s="598"/>
      <c r="K949" s="598"/>
      <c r="L949" s="598"/>
      <c r="M949" s="598"/>
      <c r="N949" s="598"/>
      <c r="O949" s="598"/>
      <c r="P949" s="598"/>
      <c r="Q949" s="598"/>
      <c r="R949" s="598"/>
      <c r="S949" s="598"/>
      <c r="T949" s="598"/>
      <c r="U949" s="598"/>
      <c r="V949" s="598"/>
      <c r="W949" s="598"/>
      <c r="X949" s="598"/>
      <c r="Y949" s="598"/>
      <c r="Z949" s="598"/>
      <c r="AA949" s="598"/>
      <c r="AB949" s="598"/>
      <c r="AC949" s="598"/>
      <c r="AD949" s="598"/>
      <c r="AE949" s="598"/>
      <c r="AF949" s="598"/>
      <c r="AG949" s="598"/>
      <c r="AH949" s="596"/>
      <c r="AI949" s="946"/>
      <c r="AJ949" s="946"/>
      <c r="AK949" s="946"/>
      <c r="AL949" s="946"/>
      <c r="AM949" s="946"/>
      <c r="AN949" s="946"/>
      <c r="AO949" s="946"/>
      <c r="AP949" s="946"/>
      <c r="AQ949" s="946"/>
      <c r="AR949" s="946"/>
      <c r="AS949" s="946"/>
      <c r="AT949" s="946"/>
      <c r="AU949" s="946"/>
      <c r="AV949" s="946"/>
      <c r="AW949" s="946"/>
      <c r="AX949" s="946"/>
      <c r="AY949" s="946"/>
      <c r="AZ949" s="946"/>
      <c r="BA949" s="946"/>
      <c r="BB949" s="946"/>
    </row>
    <row r="950" spans="1:54" ht="12.6" customHeight="1" x14ac:dyDescent="0.25">
      <c r="A950" s="597" t="s">
        <v>1695</v>
      </c>
      <c r="B950" s="598"/>
      <c r="C950" s="598"/>
      <c r="D950" s="598"/>
      <c r="E950" s="598"/>
      <c r="F950" s="598"/>
      <c r="G950" s="598"/>
      <c r="H950" s="598"/>
      <c r="I950" s="598"/>
      <c r="J950" s="598"/>
      <c r="K950" s="598"/>
      <c r="L950" s="598"/>
      <c r="M950" s="598"/>
      <c r="N950" s="598"/>
      <c r="O950" s="598"/>
      <c r="P950" s="598"/>
      <c r="Q950" s="598"/>
      <c r="R950" s="598"/>
      <c r="S950" s="598"/>
      <c r="T950" s="598"/>
      <c r="U950" s="598"/>
      <c r="V950" s="598"/>
      <c r="W950" s="598"/>
      <c r="X950" s="598"/>
      <c r="Y950" s="598"/>
      <c r="Z950" s="598"/>
      <c r="AA950" s="598"/>
      <c r="AB950" s="598"/>
      <c r="AC950" s="598"/>
      <c r="AD950" s="598"/>
      <c r="AE950" s="598"/>
      <c r="AF950" s="598"/>
      <c r="AG950" s="598"/>
      <c r="AH950" s="596"/>
      <c r="AI950" s="946"/>
      <c r="AJ950" s="946"/>
      <c r="AK950" s="946"/>
      <c r="AL950" s="946"/>
      <c r="AM950" s="946"/>
      <c r="AN950" s="946"/>
      <c r="AO950" s="946"/>
      <c r="AP950" s="946"/>
      <c r="AQ950" s="946"/>
      <c r="AR950" s="946"/>
      <c r="AS950" s="946"/>
      <c r="AT950" s="946"/>
      <c r="AU950" s="946"/>
      <c r="AV950" s="946"/>
      <c r="AW950" s="946"/>
      <c r="AX950" s="946"/>
      <c r="AY950" s="946"/>
      <c r="AZ950" s="946"/>
      <c r="BA950" s="946"/>
      <c r="BB950" s="946"/>
    </row>
    <row r="951" spans="1:54" ht="12.6" customHeight="1" x14ac:dyDescent="0.25">
      <c r="A951" s="597" t="s">
        <v>1696</v>
      </c>
      <c r="B951" s="598"/>
      <c r="C951" s="598"/>
      <c r="D951" s="598"/>
      <c r="E951" s="598"/>
      <c r="F951" s="598"/>
      <c r="G951" s="598"/>
      <c r="H951" s="598"/>
      <c r="I951" s="598"/>
      <c r="J951" s="598"/>
      <c r="K951" s="598"/>
      <c r="L951" s="598"/>
      <c r="M951" s="598"/>
      <c r="N951" s="598"/>
      <c r="O951" s="598"/>
      <c r="P951" s="598"/>
      <c r="Q951" s="598"/>
      <c r="R951" s="598"/>
      <c r="S951" s="598"/>
      <c r="T951" s="598"/>
      <c r="U951" s="598"/>
      <c r="V951" s="598"/>
      <c r="W951" s="598"/>
      <c r="X951" s="598"/>
      <c r="Y951" s="598"/>
      <c r="Z951" s="598"/>
      <c r="AA951" s="598"/>
      <c r="AB951" s="598"/>
      <c r="AC951" s="598"/>
      <c r="AD951" s="598"/>
      <c r="AE951" s="598"/>
      <c r="AF951" s="598"/>
      <c r="AG951" s="598"/>
      <c r="AH951" s="596"/>
      <c r="AI951" s="946"/>
      <c r="AJ951" s="946"/>
      <c r="AK951" s="946"/>
      <c r="AL951" s="946"/>
      <c r="AM951" s="946"/>
      <c r="AN951" s="946"/>
      <c r="AO951" s="946"/>
      <c r="AP951" s="946"/>
      <c r="AQ951" s="946"/>
      <c r="AR951" s="946"/>
      <c r="AS951" s="946"/>
      <c r="AT951" s="946"/>
      <c r="AU951" s="946"/>
      <c r="AV951" s="946"/>
      <c r="AW951" s="946"/>
      <c r="AX951" s="946"/>
      <c r="AY951" s="946"/>
      <c r="AZ951" s="946"/>
      <c r="BA951" s="946"/>
      <c r="BB951" s="946"/>
    </row>
    <row r="952" spans="1:54" ht="12.6" customHeight="1" x14ac:dyDescent="0.25">
      <c r="A952" s="597" t="s">
        <v>1697</v>
      </c>
      <c r="B952" s="598"/>
      <c r="C952" s="598"/>
      <c r="D952" s="598"/>
      <c r="E952" s="598"/>
      <c r="F952" s="598"/>
      <c r="G952" s="598"/>
      <c r="H952" s="598"/>
      <c r="I952" s="598"/>
      <c r="J952" s="598"/>
      <c r="K952" s="598"/>
      <c r="L952" s="598"/>
      <c r="M952" s="598"/>
      <c r="N952" s="598"/>
      <c r="O952" s="598"/>
      <c r="P952" s="598"/>
      <c r="Q952" s="598"/>
      <c r="R952" s="598"/>
      <c r="S952" s="598"/>
      <c r="T952" s="598"/>
      <c r="U952" s="598"/>
      <c r="V952" s="598"/>
      <c r="W952" s="598"/>
      <c r="X952" s="598"/>
      <c r="Y952" s="598"/>
      <c r="Z952" s="598"/>
      <c r="AA952" s="598"/>
      <c r="AB952" s="598"/>
      <c r="AC952" s="598"/>
      <c r="AD952" s="598"/>
      <c r="AE952" s="598"/>
      <c r="AF952" s="598"/>
      <c r="AG952" s="598"/>
      <c r="AH952" s="596"/>
      <c r="AI952" s="946"/>
      <c r="AJ952" s="946"/>
      <c r="AK952" s="946"/>
      <c r="AL952" s="946"/>
      <c r="AM952" s="946"/>
      <c r="AN952" s="946"/>
      <c r="AO952" s="946"/>
      <c r="AP952" s="946"/>
      <c r="AQ952" s="946"/>
      <c r="AR952" s="946"/>
      <c r="AS952" s="946"/>
      <c r="AT952" s="946"/>
      <c r="AU952" s="946"/>
      <c r="AV952" s="946"/>
      <c r="AW952" s="946"/>
      <c r="AX952" s="946"/>
      <c r="AY952" s="946"/>
      <c r="AZ952" s="946"/>
      <c r="BA952" s="946"/>
      <c r="BB952" s="946"/>
    </row>
    <row r="953" spans="1:54" ht="12.6" customHeight="1" x14ac:dyDescent="0.25">
      <c r="A953" s="597" t="s">
        <v>1698</v>
      </c>
      <c r="B953" s="598"/>
      <c r="C953" s="598"/>
      <c r="D953" s="598"/>
      <c r="E953" s="598"/>
      <c r="F953" s="598"/>
      <c r="G953" s="598"/>
      <c r="H953" s="598"/>
      <c r="I953" s="598"/>
      <c r="J953" s="598"/>
      <c r="K953" s="598"/>
      <c r="L953" s="598"/>
      <c r="M953" s="598"/>
      <c r="N953" s="598"/>
      <c r="O953" s="598"/>
      <c r="P953" s="598"/>
      <c r="Q953" s="598"/>
      <c r="R953" s="598"/>
      <c r="S953" s="598"/>
      <c r="T953" s="598"/>
      <c r="U953" s="598"/>
      <c r="V953" s="598"/>
      <c r="W953" s="598"/>
      <c r="X953" s="598"/>
      <c r="Y953" s="598"/>
      <c r="Z953" s="598"/>
      <c r="AA953" s="598"/>
      <c r="AB953" s="598"/>
      <c r="AC953" s="598"/>
      <c r="AD953" s="598"/>
      <c r="AE953" s="598"/>
      <c r="AF953" s="598"/>
      <c r="AG953" s="598"/>
      <c r="AH953" s="596"/>
      <c r="AI953" s="946"/>
      <c r="AJ953" s="946"/>
      <c r="AK953" s="946"/>
      <c r="AL953" s="946"/>
      <c r="AM953" s="946"/>
      <c r="AN953" s="946"/>
      <c r="AO953" s="946"/>
      <c r="AP953" s="946"/>
      <c r="AQ953" s="946"/>
      <c r="AR953" s="946"/>
      <c r="AS953" s="946"/>
      <c r="AT953" s="946"/>
      <c r="AU953" s="946"/>
      <c r="AV953" s="946"/>
      <c r="AW953" s="946"/>
      <c r="AX953" s="946"/>
      <c r="AY953" s="946"/>
      <c r="AZ953" s="946"/>
      <c r="BA953" s="946"/>
      <c r="BB953" s="946"/>
    </row>
    <row r="954" spans="1:54" ht="12.6" customHeight="1" x14ac:dyDescent="0.25">
      <c r="A954" s="597" t="s">
        <v>1699</v>
      </c>
      <c r="B954" s="598"/>
      <c r="C954" s="598"/>
      <c r="D954" s="598"/>
      <c r="E954" s="598"/>
      <c r="F954" s="598"/>
      <c r="G954" s="598"/>
      <c r="H954" s="598"/>
      <c r="I954" s="598"/>
      <c r="J954" s="598"/>
      <c r="K954" s="598"/>
      <c r="L954" s="598"/>
      <c r="M954" s="598"/>
      <c r="N954" s="598"/>
      <c r="O954" s="598"/>
      <c r="P954" s="598"/>
      <c r="Q954" s="598"/>
      <c r="R954" s="598"/>
      <c r="S954" s="598"/>
      <c r="T954" s="598"/>
      <c r="U954" s="598"/>
      <c r="V954" s="598"/>
      <c r="W954" s="598"/>
      <c r="X954" s="598"/>
      <c r="Y954" s="598"/>
      <c r="Z954" s="598"/>
      <c r="AA954" s="598"/>
      <c r="AB954" s="598"/>
      <c r="AC954" s="598"/>
      <c r="AD954" s="598"/>
      <c r="AE954" s="598"/>
      <c r="AF954" s="598"/>
      <c r="AG954" s="598"/>
      <c r="AH954" s="596"/>
      <c r="AI954" s="946"/>
      <c r="AJ954" s="946"/>
      <c r="AK954" s="946"/>
      <c r="AL954" s="946"/>
      <c r="AM954" s="946"/>
      <c r="AN954" s="946"/>
      <c r="AO954" s="946"/>
      <c r="AP954" s="946"/>
      <c r="AQ954" s="946"/>
      <c r="AR954" s="946"/>
      <c r="AS954" s="946"/>
      <c r="AT954" s="946"/>
      <c r="AU954" s="946"/>
      <c r="AV954" s="946"/>
      <c r="AW954" s="946"/>
      <c r="AX954" s="946"/>
      <c r="AY954" s="946"/>
      <c r="AZ954" s="946"/>
      <c r="BA954" s="946"/>
      <c r="BB954" s="946"/>
    </row>
    <row r="955" spans="1:54" ht="12.6" customHeight="1" x14ac:dyDescent="0.25">
      <c r="A955" s="597" t="s">
        <v>1700</v>
      </c>
      <c r="B955" s="598"/>
      <c r="C955" s="598"/>
      <c r="D955" s="598"/>
      <c r="E955" s="598"/>
      <c r="F955" s="598"/>
      <c r="G955" s="598"/>
      <c r="H955" s="598"/>
      <c r="I955" s="598"/>
      <c r="J955" s="598"/>
      <c r="K955" s="598"/>
      <c r="L955" s="598"/>
      <c r="M955" s="598"/>
      <c r="N955" s="598"/>
      <c r="O955" s="598"/>
      <c r="P955" s="598"/>
      <c r="Q955" s="598"/>
      <c r="R955" s="598"/>
      <c r="S955" s="598"/>
      <c r="T955" s="598"/>
      <c r="U955" s="598"/>
      <c r="V955" s="598"/>
      <c r="W955" s="598"/>
      <c r="X955" s="598"/>
      <c r="Y955" s="598"/>
      <c r="Z955" s="598"/>
      <c r="AA955" s="598"/>
      <c r="AB955" s="598"/>
      <c r="AC955" s="598"/>
      <c r="AD955" s="598"/>
      <c r="AE955" s="598"/>
      <c r="AF955" s="598"/>
      <c r="AG955" s="598"/>
      <c r="AH955" s="596"/>
      <c r="AI955" s="946"/>
      <c r="AJ955" s="946"/>
      <c r="AK955" s="946"/>
      <c r="AL955" s="946"/>
      <c r="AM955" s="946"/>
      <c r="AN955" s="946"/>
      <c r="AO955" s="946"/>
      <c r="AP955" s="946"/>
      <c r="AQ955" s="946"/>
      <c r="AR955" s="946"/>
      <c r="AS955" s="946"/>
      <c r="AT955" s="946"/>
      <c r="AU955" s="946"/>
      <c r="AV955" s="946"/>
      <c r="AW955" s="946"/>
      <c r="AX955" s="946"/>
      <c r="AY955" s="946"/>
      <c r="AZ955" s="946"/>
      <c r="BA955" s="946"/>
      <c r="BB955" s="946"/>
    </row>
    <row r="956" spans="1:54" ht="12.6" customHeight="1" x14ac:dyDescent="0.25">
      <c r="A956" s="633" t="s">
        <v>1394</v>
      </c>
      <c r="B956" s="598"/>
      <c r="C956" s="598"/>
      <c r="D956" s="598"/>
      <c r="E956" s="598"/>
      <c r="F956" s="598"/>
      <c r="G956" s="598"/>
      <c r="H956" s="598"/>
      <c r="I956" s="598"/>
      <c r="J956" s="598"/>
      <c r="K956" s="598"/>
      <c r="L956" s="598"/>
      <c r="M956" s="598"/>
      <c r="N956" s="598"/>
      <c r="O956" s="598"/>
      <c r="P956" s="598"/>
      <c r="Q956" s="598"/>
      <c r="R956" s="598"/>
      <c r="S956" s="598"/>
      <c r="T956" s="598"/>
      <c r="U956" s="598"/>
      <c r="V956" s="598"/>
      <c r="W956" s="598"/>
      <c r="X956" s="598"/>
      <c r="Y956" s="598"/>
      <c r="Z956" s="598"/>
      <c r="AA956" s="598"/>
      <c r="AB956" s="598"/>
      <c r="AC956" s="598"/>
      <c r="AD956" s="598"/>
      <c r="AE956" s="598"/>
      <c r="AF956" s="598"/>
      <c r="AG956" s="598"/>
      <c r="AH956" s="596"/>
      <c r="AI956" s="812">
        <f>SUM(AI948:BB955)</f>
        <v>0</v>
      </c>
      <c r="AJ956" s="812"/>
      <c r="AK956" s="812"/>
      <c r="AL956" s="812"/>
      <c r="AM956" s="812"/>
      <c r="AN956" s="812"/>
      <c r="AO956" s="812"/>
      <c r="AP956" s="812"/>
      <c r="AQ956" s="812"/>
      <c r="AR956" s="812"/>
      <c r="AS956" s="812"/>
      <c r="AT956" s="812"/>
      <c r="AU956" s="812"/>
      <c r="AV956" s="812"/>
      <c r="AW956" s="812"/>
      <c r="AX956" s="812"/>
      <c r="AY956" s="812"/>
      <c r="AZ956" s="812"/>
      <c r="BA956" s="812"/>
      <c r="BB956" s="812"/>
    </row>
    <row r="958" spans="1:54" ht="12.6" customHeight="1" x14ac:dyDescent="0.25">
      <c r="A958" s="565" t="s">
        <v>1426</v>
      </c>
    </row>
    <row r="959" spans="1:54" ht="12.6" customHeight="1" x14ac:dyDescent="0.25">
      <c r="A959" s="895"/>
      <c r="B959" s="895"/>
      <c r="C959" s="895"/>
      <c r="D959" s="895"/>
      <c r="E959" s="895"/>
      <c r="F959" s="895"/>
      <c r="G959" s="895"/>
      <c r="H959" s="895"/>
      <c r="I959" s="895"/>
      <c r="J959" s="895"/>
      <c r="K959" s="895"/>
      <c r="L959" s="895"/>
      <c r="M959" s="895"/>
      <c r="N959" s="895"/>
      <c r="O959" s="895"/>
      <c r="P959" s="895"/>
      <c r="Q959" s="895"/>
      <c r="R959" s="895"/>
      <c r="S959" s="895"/>
      <c r="T959" s="895"/>
      <c r="U959" s="895"/>
      <c r="V959" s="895"/>
      <c r="W959" s="895"/>
      <c r="X959" s="895"/>
      <c r="Y959" s="895"/>
      <c r="Z959" s="895"/>
      <c r="AA959" s="895"/>
      <c r="AB959" s="895"/>
      <c r="AC959" s="895"/>
      <c r="AD959" s="895"/>
      <c r="AE959" s="895"/>
      <c r="AF959" s="895"/>
      <c r="AG959" s="895"/>
      <c r="AH959" s="895"/>
      <c r="AI959" s="895" t="s">
        <v>1641</v>
      </c>
      <c r="AJ959" s="895"/>
      <c r="AK959" s="895"/>
      <c r="AL959" s="895"/>
      <c r="AM959" s="895"/>
      <c r="AN959" s="895"/>
      <c r="AO959" s="895"/>
      <c r="AP959" s="895"/>
      <c r="AQ959" s="895"/>
      <c r="AR959" s="895"/>
      <c r="AS959" s="895"/>
      <c r="AT959" s="895"/>
      <c r="AU959" s="895"/>
      <c r="AV959" s="895"/>
      <c r="AW959" s="895"/>
      <c r="AX959" s="895"/>
      <c r="AY959" s="895"/>
      <c r="AZ959" s="895"/>
      <c r="BA959" s="895"/>
      <c r="BB959" s="895"/>
    </row>
    <row r="960" spans="1:54" ht="12.6" customHeight="1" x14ac:dyDescent="0.25">
      <c r="A960" s="845" t="s">
        <v>1260</v>
      </c>
      <c r="B960" s="845"/>
      <c r="C960" s="845"/>
      <c r="D960" s="845"/>
      <c r="E960" s="845"/>
      <c r="F960" s="845"/>
      <c r="G960" s="845"/>
      <c r="H960" s="845"/>
      <c r="I960" s="845"/>
      <c r="J960" s="845"/>
      <c r="K960" s="845"/>
      <c r="L960" s="845"/>
      <c r="M960" s="845"/>
      <c r="N960" s="845"/>
      <c r="O960" s="845"/>
      <c r="P960" s="845"/>
      <c r="Q960" s="845"/>
      <c r="R960" s="845"/>
      <c r="S960" s="845"/>
      <c r="T960" s="845"/>
      <c r="U960" s="845"/>
      <c r="V960" s="845"/>
      <c r="W960" s="845"/>
      <c r="X960" s="845"/>
      <c r="Y960" s="845"/>
      <c r="Z960" s="845"/>
      <c r="AA960" s="845"/>
      <c r="AB960" s="845"/>
      <c r="AC960" s="845"/>
      <c r="AD960" s="845"/>
      <c r="AE960" s="845"/>
      <c r="AF960" s="845"/>
      <c r="AG960" s="845"/>
      <c r="AH960" s="845"/>
      <c r="AI960" s="845" t="s">
        <v>1642</v>
      </c>
      <c r="AJ960" s="845"/>
      <c r="AK960" s="845"/>
      <c r="AL960" s="845"/>
      <c r="AM960" s="845"/>
      <c r="AN960" s="845"/>
      <c r="AO960" s="845"/>
      <c r="AP960" s="845"/>
      <c r="AQ960" s="845"/>
      <c r="AR960" s="845"/>
      <c r="AS960" s="845"/>
      <c r="AT960" s="845"/>
      <c r="AU960" s="845"/>
      <c r="AV960" s="845"/>
      <c r="AW960" s="845"/>
      <c r="AX960" s="845"/>
      <c r="AY960" s="845"/>
      <c r="AZ960" s="845"/>
      <c r="BA960" s="845"/>
      <c r="BB960" s="845"/>
    </row>
    <row r="961" spans="1:54" ht="12.6" customHeight="1" x14ac:dyDescent="0.25">
      <c r="A961" s="843"/>
      <c r="B961" s="843"/>
      <c r="C961" s="843"/>
      <c r="D961" s="843"/>
      <c r="E961" s="843"/>
      <c r="F961" s="843"/>
      <c r="G961" s="843"/>
      <c r="H961" s="843"/>
      <c r="I961" s="843"/>
      <c r="J961" s="843"/>
      <c r="K961" s="843"/>
      <c r="L961" s="843"/>
      <c r="M961" s="843"/>
      <c r="N961" s="843"/>
      <c r="O961" s="843"/>
      <c r="P961" s="843"/>
      <c r="Q961" s="843"/>
      <c r="R961" s="843"/>
      <c r="S961" s="843"/>
      <c r="T961" s="843"/>
      <c r="U961" s="843"/>
      <c r="V961" s="843"/>
      <c r="W961" s="843"/>
      <c r="X961" s="843"/>
      <c r="Y961" s="843"/>
      <c r="Z961" s="843"/>
      <c r="AA961" s="843"/>
      <c r="AB961" s="843"/>
      <c r="AC961" s="843"/>
      <c r="AD961" s="843"/>
      <c r="AE961" s="843"/>
      <c r="AF961" s="843"/>
      <c r="AG961" s="843"/>
      <c r="AH961" s="843"/>
      <c r="AI961" s="843" t="s">
        <v>1430</v>
      </c>
      <c r="AJ961" s="843"/>
      <c r="AK961" s="843"/>
      <c r="AL961" s="843"/>
      <c r="AM961" s="843"/>
      <c r="AN961" s="843"/>
      <c r="AO961" s="843"/>
      <c r="AP961" s="843"/>
      <c r="AQ961" s="843"/>
      <c r="AR961" s="843"/>
      <c r="AS961" s="843"/>
      <c r="AT961" s="843"/>
      <c r="AU961" s="843"/>
      <c r="AV961" s="843"/>
      <c r="AW961" s="843"/>
      <c r="AX961" s="843"/>
      <c r="AY961" s="843"/>
      <c r="AZ961" s="843"/>
      <c r="BA961" s="843"/>
      <c r="BB961" s="843"/>
    </row>
    <row r="962" spans="1:54" ht="12.6" customHeight="1" x14ac:dyDescent="0.25">
      <c r="A962" s="633" t="s">
        <v>1701</v>
      </c>
      <c r="B962" s="646"/>
      <c r="C962" s="646"/>
      <c r="D962" s="646"/>
      <c r="E962" s="646"/>
      <c r="F962" s="646"/>
      <c r="G962" s="646"/>
      <c r="H962" s="646"/>
      <c r="I962" s="646"/>
      <c r="J962" s="646"/>
      <c r="K962" s="646"/>
      <c r="L962" s="646"/>
      <c r="M962" s="646"/>
      <c r="N962" s="646"/>
      <c r="O962" s="646"/>
      <c r="P962" s="646"/>
      <c r="Q962" s="646"/>
      <c r="R962" s="646"/>
      <c r="S962" s="646"/>
      <c r="T962" s="646"/>
      <c r="U962" s="646"/>
      <c r="V962" s="646"/>
      <c r="W962" s="646"/>
      <c r="X962" s="646"/>
      <c r="Y962" s="646"/>
      <c r="Z962" s="646"/>
      <c r="AA962" s="646"/>
      <c r="AB962" s="646"/>
      <c r="AC962" s="646"/>
      <c r="AD962" s="646"/>
      <c r="AE962" s="646"/>
      <c r="AF962" s="646"/>
      <c r="AG962" s="646"/>
      <c r="AH962" s="647"/>
      <c r="AI962" s="812">
        <f>SUM(IF(BG943&lt;=0,BG943,0))*-1</f>
        <v>0</v>
      </c>
      <c r="AJ962" s="812"/>
      <c r="AK962" s="812"/>
      <c r="AL962" s="812"/>
      <c r="AM962" s="812"/>
      <c r="AN962" s="812"/>
      <c r="AO962" s="812"/>
      <c r="AP962" s="812"/>
      <c r="AQ962" s="812"/>
      <c r="AR962" s="812"/>
      <c r="AS962" s="812"/>
      <c r="AT962" s="812"/>
      <c r="AU962" s="812"/>
      <c r="AV962" s="812"/>
      <c r="AW962" s="812"/>
      <c r="AX962" s="812"/>
      <c r="AY962" s="812"/>
      <c r="AZ962" s="812"/>
      <c r="BA962" s="812"/>
      <c r="BB962" s="812"/>
    </row>
    <row r="963" spans="1:54" ht="12.6" customHeight="1" x14ac:dyDescent="0.25">
      <c r="A963" s="633" t="s">
        <v>1702</v>
      </c>
      <c r="B963" s="646"/>
      <c r="C963" s="646"/>
      <c r="D963" s="646"/>
      <c r="E963" s="646"/>
      <c r="F963" s="646"/>
      <c r="G963" s="646"/>
      <c r="H963" s="646"/>
      <c r="I963" s="646"/>
      <c r="J963" s="646"/>
      <c r="K963" s="646"/>
      <c r="L963" s="646"/>
      <c r="M963" s="646"/>
      <c r="N963" s="646"/>
      <c r="O963" s="646"/>
      <c r="P963" s="646"/>
      <c r="Q963" s="646"/>
      <c r="R963" s="646"/>
      <c r="S963" s="646"/>
      <c r="T963" s="646"/>
      <c r="U963" s="646"/>
      <c r="V963" s="646"/>
      <c r="W963" s="646"/>
      <c r="X963" s="646"/>
      <c r="Y963" s="646"/>
      <c r="Z963" s="646"/>
      <c r="AA963" s="646"/>
      <c r="AB963" s="646"/>
      <c r="AC963" s="646"/>
      <c r="AD963" s="646"/>
      <c r="AE963" s="646"/>
      <c r="AF963" s="646"/>
      <c r="AG963" s="646"/>
      <c r="AH963" s="647"/>
      <c r="AI963" s="812">
        <f>SUM(AI962)</f>
        <v>0</v>
      </c>
      <c r="AJ963" s="812"/>
      <c r="AK963" s="812"/>
      <c r="AL963" s="812"/>
      <c r="AM963" s="812"/>
      <c r="AN963" s="812"/>
      <c r="AO963" s="812"/>
      <c r="AP963" s="812"/>
      <c r="AQ963" s="812"/>
      <c r="AR963" s="812"/>
      <c r="AS963" s="812"/>
      <c r="AT963" s="812"/>
      <c r="AU963" s="812"/>
      <c r="AV963" s="812"/>
      <c r="AW963" s="812"/>
      <c r="AX963" s="812"/>
      <c r="AY963" s="812"/>
      <c r="AZ963" s="812"/>
      <c r="BA963" s="812"/>
      <c r="BB963" s="812"/>
    </row>
    <row r="964" spans="1:54" ht="12.6" customHeight="1" x14ac:dyDescent="0.25">
      <c r="A964" s="597" t="s">
        <v>1703</v>
      </c>
      <c r="B964" s="598"/>
      <c r="C964" s="598"/>
      <c r="D964" s="598"/>
      <c r="E964" s="598"/>
      <c r="F964" s="598"/>
      <c r="G964" s="598"/>
      <c r="H964" s="598"/>
      <c r="I964" s="598"/>
      <c r="J964" s="598"/>
      <c r="K964" s="598"/>
      <c r="L964" s="598"/>
      <c r="M964" s="598"/>
      <c r="N964" s="598"/>
      <c r="O964" s="598"/>
      <c r="P964" s="598"/>
      <c r="Q964" s="598"/>
      <c r="R964" s="598"/>
      <c r="S964" s="598"/>
      <c r="T964" s="598"/>
      <c r="U964" s="598"/>
      <c r="V964" s="598"/>
      <c r="W964" s="598"/>
      <c r="X964" s="598"/>
      <c r="Y964" s="598"/>
      <c r="Z964" s="598"/>
      <c r="AA964" s="598"/>
      <c r="AB964" s="598"/>
      <c r="AC964" s="598"/>
      <c r="AD964" s="598"/>
      <c r="AE964" s="598"/>
      <c r="AF964" s="598"/>
      <c r="AG964" s="598"/>
      <c r="AH964" s="596"/>
      <c r="AI964" s="946"/>
      <c r="AJ964" s="946"/>
      <c r="AK964" s="946"/>
      <c r="AL964" s="946"/>
      <c r="AM964" s="946"/>
      <c r="AN964" s="946"/>
      <c r="AO964" s="946"/>
      <c r="AP964" s="946"/>
      <c r="AQ964" s="946"/>
      <c r="AR964" s="946"/>
      <c r="AS964" s="946"/>
      <c r="AT964" s="946"/>
      <c r="AU964" s="946"/>
      <c r="AV964" s="946"/>
      <c r="AW964" s="946"/>
      <c r="AX964" s="946"/>
      <c r="AY964" s="946"/>
      <c r="AZ964" s="946"/>
      <c r="BA964" s="946"/>
      <c r="BB964" s="946"/>
    </row>
    <row r="965" spans="1:54" ht="12.6" customHeight="1" x14ac:dyDescent="0.25">
      <c r="A965" s="597" t="s">
        <v>1704</v>
      </c>
      <c r="B965" s="598"/>
      <c r="C965" s="598"/>
      <c r="D965" s="598"/>
      <c r="E965" s="598"/>
      <c r="F965" s="598"/>
      <c r="G965" s="598"/>
      <c r="H965" s="598"/>
      <c r="I965" s="598"/>
      <c r="J965" s="598"/>
      <c r="K965" s="598"/>
      <c r="L965" s="598"/>
      <c r="M965" s="598"/>
      <c r="N965" s="598"/>
      <c r="O965" s="598"/>
      <c r="P965" s="598"/>
      <c r="Q965" s="598"/>
      <c r="R965" s="598"/>
      <c r="S965" s="598"/>
      <c r="T965" s="598"/>
      <c r="U965" s="598"/>
      <c r="V965" s="598"/>
      <c r="W965" s="598"/>
      <c r="X965" s="598"/>
      <c r="Y965" s="598"/>
      <c r="Z965" s="598"/>
      <c r="AA965" s="598"/>
      <c r="AB965" s="598"/>
      <c r="AC965" s="598"/>
      <c r="AD965" s="598"/>
      <c r="AE965" s="598"/>
      <c r="AF965" s="598"/>
      <c r="AG965" s="598"/>
      <c r="AH965" s="596"/>
      <c r="AI965" s="946"/>
      <c r="AJ965" s="946"/>
      <c r="AK965" s="946"/>
      <c r="AL965" s="946"/>
      <c r="AM965" s="946"/>
      <c r="AN965" s="946"/>
      <c r="AO965" s="946"/>
      <c r="AP965" s="946"/>
      <c r="AQ965" s="946"/>
      <c r="AR965" s="946"/>
      <c r="AS965" s="946"/>
      <c r="AT965" s="946"/>
      <c r="AU965" s="946"/>
      <c r="AV965" s="946"/>
      <c r="AW965" s="946"/>
      <c r="AX965" s="946"/>
      <c r="AY965" s="946"/>
      <c r="AZ965" s="946"/>
      <c r="BA965" s="946"/>
      <c r="BB965" s="946"/>
    </row>
    <row r="966" spans="1:54" ht="12.6" customHeight="1" x14ac:dyDescent="0.25">
      <c r="A966" s="597" t="s">
        <v>1705</v>
      </c>
      <c r="B966" s="598"/>
      <c r="C966" s="598"/>
      <c r="D966" s="598"/>
      <c r="E966" s="598"/>
      <c r="F966" s="598"/>
      <c r="G966" s="598"/>
      <c r="H966" s="598"/>
      <c r="I966" s="598"/>
      <c r="J966" s="598"/>
      <c r="K966" s="598"/>
      <c r="L966" s="598"/>
      <c r="M966" s="598"/>
      <c r="N966" s="598"/>
      <c r="O966" s="598"/>
      <c r="P966" s="598"/>
      <c r="Q966" s="598"/>
      <c r="R966" s="598"/>
      <c r="S966" s="598"/>
      <c r="T966" s="598"/>
      <c r="U966" s="598"/>
      <c r="V966" s="598"/>
      <c r="W966" s="598"/>
      <c r="X966" s="598"/>
      <c r="Y966" s="598"/>
      <c r="Z966" s="598"/>
      <c r="AA966" s="598"/>
      <c r="AB966" s="598"/>
      <c r="AC966" s="598"/>
      <c r="AD966" s="598"/>
      <c r="AE966" s="598"/>
      <c r="AF966" s="598"/>
      <c r="AG966" s="598"/>
      <c r="AH966" s="596"/>
      <c r="AI966" s="946"/>
      <c r="AJ966" s="946"/>
      <c r="AK966" s="946"/>
      <c r="AL966" s="946"/>
      <c r="AM966" s="946"/>
      <c r="AN966" s="946"/>
      <c r="AO966" s="946"/>
      <c r="AP966" s="946"/>
      <c r="AQ966" s="946"/>
      <c r="AR966" s="946"/>
      <c r="AS966" s="946"/>
      <c r="AT966" s="946"/>
      <c r="AU966" s="946"/>
      <c r="AV966" s="946"/>
      <c r="AW966" s="946"/>
      <c r="AX966" s="946"/>
      <c r="AY966" s="946"/>
      <c r="AZ966" s="946"/>
      <c r="BA966" s="946"/>
      <c r="BB966" s="946"/>
    </row>
    <row r="967" spans="1:54" ht="12.6" customHeight="1" x14ac:dyDescent="0.25">
      <c r="A967" s="597" t="s">
        <v>1706</v>
      </c>
      <c r="B967" s="598"/>
      <c r="C967" s="598"/>
      <c r="D967" s="598"/>
      <c r="E967" s="598"/>
      <c r="F967" s="598"/>
      <c r="G967" s="598"/>
      <c r="H967" s="598"/>
      <c r="I967" s="598"/>
      <c r="J967" s="598"/>
      <c r="K967" s="598"/>
      <c r="L967" s="598"/>
      <c r="M967" s="598"/>
      <c r="N967" s="598"/>
      <c r="O967" s="598"/>
      <c r="P967" s="598"/>
      <c r="Q967" s="598"/>
      <c r="R967" s="598"/>
      <c r="S967" s="598"/>
      <c r="T967" s="598"/>
      <c r="U967" s="598"/>
      <c r="V967" s="598"/>
      <c r="W967" s="598"/>
      <c r="X967" s="598"/>
      <c r="Y967" s="598"/>
      <c r="Z967" s="598"/>
      <c r="AA967" s="598"/>
      <c r="AB967" s="598"/>
      <c r="AC967" s="598"/>
      <c r="AD967" s="598"/>
      <c r="AE967" s="598"/>
      <c r="AF967" s="598"/>
      <c r="AG967" s="598"/>
      <c r="AH967" s="596"/>
      <c r="AI967" s="946"/>
      <c r="AJ967" s="946"/>
      <c r="AK967" s="946"/>
      <c r="AL967" s="946"/>
      <c r="AM967" s="946"/>
      <c r="AN967" s="946"/>
      <c r="AO967" s="946"/>
      <c r="AP967" s="946"/>
      <c r="AQ967" s="946"/>
      <c r="AR967" s="946"/>
      <c r="AS967" s="946"/>
      <c r="AT967" s="946"/>
      <c r="AU967" s="946"/>
      <c r="AV967" s="946"/>
      <c r="AW967" s="946"/>
      <c r="AX967" s="946"/>
      <c r="AY967" s="946"/>
      <c r="AZ967" s="946"/>
      <c r="BA967" s="946"/>
      <c r="BB967" s="946"/>
    </row>
    <row r="968" spans="1:54" ht="12.6" customHeight="1" x14ac:dyDescent="0.25">
      <c r="A968" s="597" t="s">
        <v>1707</v>
      </c>
      <c r="B968" s="598"/>
      <c r="C968" s="598"/>
      <c r="D968" s="598"/>
      <c r="E968" s="598"/>
      <c r="F968" s="598"/>
      <c r="G968" s="598"/>
      <c r="H968" s="598"/>
      <c r="I968" s="598"/>
      <c r="J968" s="598"/>
      <c r="K968" s="598"/>
      <c r="L968" s="598"/>
      <c r="M968" s="598"/>
      <c r="N968" s="598"/>
      <c r="O968" s="598"/>
      <c r="P968" s="598"/>
      <c r="Q968" s="598"/>
      <c r="R968" s="598"/>
      <c r="S968" s="598"/>
      <c r="T968" s="598"/>
      <c r="U968" s="598"/>
      <c r="V968" s="598"/>
      <c r="W968" s="598"/>
      <c r="X968" s="598"/>
      <c r="Y968" s="598"/>
      <c r="Z968" s="598"/>
      <c r="AA968" s="598"/>
      <c r="AB968" s="598"/>
      <c r="AC968" s="598"/>
      <c r="AD968" s="598"/>
      <c r="AE968" s="598"/>
      <c r="AF968" s="598"/>
      <c r="AG968" s="598"/>
      <c r="AH968" s="596"/>
      <c r="AI968" s="946"/>
      <c r="AJ968" s="946"/>
      <c r="AK968" s="946"/>
      <c r="AL968" s="946"/>
      <c r="AM968" s="946"/>
      <c r="AN968" s="946"/>
      <c r="AO968" s="946"/>
      <c r="AP968" s="946"/>
      <c r="AQ968" s="946"/>
      <c r="AR968" s="946"/>
      <c r="AS968" s="946"/>
      <c r="AT968" s="946"/>
      <c r="AU968" s="946"/>
      <c r="AV968" s="946"/>
      <c r="AW968" s="946"/>
      <c r="AX968" s="946"/>
      <c r="AY968" s="946"/>
      <c r="AZ968" s="946"/>
      <c r="BA968" s="946"/>
      <c r="BB968" s="946"/>
    </row>
    <row r="969" spans="1:54" ht="12.6" customHeight="1" x14ac:dyDescent="0.25">
      <c r="A969" s="597" t="s">
        <v>1700</v>
      </c>
      <c r="B969" s="598"/>
      <c r="C969" s="598"/>
      <c r="D969" s="598"/>
      <c r="E969" s="598"/>
      <c r="F969" s="598"/>
      <c r="G969" s="598"/>
      <c r="H969" s="598"/>
      <c r="I969" s="598"/>
      <c r="J969" s="598"/>
      <c r="K969" s="598"/>
      <c r="L969" s="598"/>
      <c r="M969" s="598"/>
      <c r="N969" s="598"/>
      <c r="O969" s="598"/>
      <c r="P969" s="598"/>
      <c r="Q969" s="598"/>
      <c r="R969" s="598"/>
      <c r="S969" s="598"/>
      <c r="T969" s="598"/>
      <c r="U969" s="598"/>
      <c r="V969" s="598"/>
      <c r="W969" s="598"/>
      <c r="X969" s="598"/>
      <c r="Y969" s="598"/>
      <c r="Z969" s="598"/>
      <c r="AA969" s="598"/>
      <c r="AB969" s="598"/>
      <c r="AC969" s="598"/>
      <c r="AD969" s="598"/>
      <c r="AE969" s="598"/>
      <c r="AF969" s="598"/>
      <c r="AG969" s="598"/>
      <c r="AH969" s="596"/>
      <c r="AI969" s="946"/>
      <c r="AJ969" s="946"/>
      <c r="AK969" s="946"/>
      <c r="AL969" s="946"/>
      <c r="AM969" s="946"/>
      <c r="AN969" s="946"/>
      <c r="AO969" s="946"/>
      <c r="AP969" s="946"/>
      <c r="AQ969" s="946"/>
      <c r="AR969" s="946"/>
      <c r="AS969" s="946"/>
      <c r="AT969" s="946"/>
      <c r="AU969" s="946"/>
      <c r="AV969" s="946"/>
      <c r="AW969" s="946"/>
      <c r="AX969" s="946"/>
      <c r="AY969" s="946"/>
      <c r="AZ969" s="946"/>
      <c r="BA969" s="946"/>
      <c r="BB969" s="946"/>
    </row>
    <row r="970" spans="1:54" ht="12.6" customHeight="1" x14ac:dyDescent="0.25">
      <c r="A970" s="633" t="s">
        <v>1394</v>
      </c>
      <c r="B970" s="598"/>
      <c r="C970" s="598"/>
      <c r="D970" s="598"/>
      <c r="E970" s="598"/>
      <c r="F970" s="598"/>
      <c r="G970" s="598"/>
      <c r="H970" s="598"/>
      <c r="I970" s="598"/>
      <c r="J970" s="598"/>
      <c r="K970" s="598"/>
      <c r="L970" s="598"/>
      <c r="M970" s="598"/>
      <c r="N970" s="598"/>
      <c r="O970" s="598"/>
      <c r="P970" s="598"/>
      <c r="Q970" s="598"/>
      <c r="R970" s="598"/>
      <c r="S970" s="598"/>
      <c r="T970" s="598"/>
      <c r="U970" s="598"/>
      <c r="V970" s="598"/>
      <c r="W970" s="598"/>
      <c r="X970" s="598"/>
      <c r="Y970" s="598"/>
      <c r="Z970" s="598"/>
      <c r="AA970" s="598"/>
      <c r="AB970" s="598"/>
      <c r="AC970" s="598"/>
      <c r="AD970" s="598"/>
      <c r="AE970" s="598"/>
      <c r="AF970" s="598"/>
      <c r="AG970" s="598"/>
      <c r="AH970" s="596"/>
      <c r="AI970" s="812">
        <f>SUM(AI964:BB969)</f>
        <v>0</v>
      </c>
      <c r="AJ970" s="812"/>
      <c r="AK970" s="812"/>
      <c r="AL970" s="812"/>
      <c r="AM970" s="812"/>
      <c r="AN970" s="812"/>
      <c r="AO970" s="812"/>
      <c r="AP970" s="812"/>
      <c r="AQ970" s="812"/>
      <c r="AR970" s="812"/>
      <c r="AS970" s="812"/>
      <c r="AT970" s="812"/>
      <c r="AU970" s="812"/>
      <c r="AV970" s="812"/>
      <c r="AW970" s="812"/>
      <c r="AX970" s="812"/>
      <c r="AY970" s="812"/>
      <c r="AZ970" s="812"/>
      <c r="BA970" s="812"/>
      <c r="BB970" s="812"/>
    </row>
    <row r="971" spans="1:54" ht="12.6" customHeight="1" x14ac:dyDescent="0.25">
      <c r="A971" s="565" t="s">
        <v>4950</v>
      </c>
    </row>
    <row r="972" spans="1:54" ht="15" customHeight="1" x14ac:dyDescent="0.25">
      <c r="A972" s="862"/>
      <c r="B972" s="863"/>
      <c r="C972" s="863"/>
      <c r="D972" s="863"/>
      <c r="E972" s="863"/>
      <c r="F972" s="863"/>
      <c r="G972" s="863"/>
      <c r="H972" s="863"/>
      <c r="I972" s="863"/>
      <c r="J972" s="863"/>
      <c r="K972" s="863"/>
      <c r="L972" s="863"/>
      <c r="M972" s="863"/>
      <c r="N972" s="863"/>
      <c r="O972" s="863"/>
      <c r="P972" s="863"/>
      <c r="Q972" s="863"/>
      <c r="R972" s="863"/>
      <c r="S972" s="863"/>
      <c r="T972" s="863"/>
      <c r="U972" s="863"/>
      <c r="V972" s="863"/>
      <c r="W972" s="863"/>
      <c r="X972" s="863"/>
      <c r="Y972" s="863"/>
      <c r="Z972" s="863"/>
      <c r="AA972" s="863"/>
      <c r="AB972" s="863"/>
      <c r="AC972" s="863"/>
      <c r="AD972" s="863"/>
      <c r="AE972" s="863"/>
      <c r="AF972" s="863"/>
      <c r="AG972" s="863"/>
      <c r="AH972" s="863"/>
      <c r="AI972" s="863"/>
      <c r="AJ972" s="863"/>
      <c r="AK972" s="863"/>
      <c r="AL972" s="863"/>
      <c r="AM972" s="863"/>
      <c r="AN972" s="863"/>
      <c r="AO972" s="863"/>
      <c r="AP972" s="863"/>
      <c r="AQ972" s="863"/>
      <c r="AR972" s="863"/>
      <c r="AS972" s="863"/>
      <c r="AT972" s="863"/>
      <c r="AU972" s="863"/>
      <c r="AV972" s="863"/>
      <c r="AW972" s="863"/>
      <c r="AX972" s="864"/>
      <c r="AY972" s="613"/>
      <c r="AZ972" s="613"/>
      <c r="BA972" s="613"/>
      <c r="BB972" s="613"/>
    </row>
    <row r="973" spans="1:54" ht="15" customHeight="1" x14ac:dyDescent="0.25">
      <c r="A973" s="865"/>
      <c r="B973" s="866"/>
      <c r="C973" s="866"/>
      <c r="D973" s="866"/>
      <c r="E973" s="866"/>
      <c r="F973" s="866"/>
      <c r="G973" s="866"/>
      <c r="H973" s="866"/>
      <c r="I973" s="866"/>
      <c r="J973" s="866"/>
      <c r="K973" s="866"/>
      <c r="L973" s="866"/>
      <c r="M973" s="866"/>
      <c r="N973" s="866"/>
      <c r="O973" s="866"/>
      <c r="P973" s="866"/>
      <c r="Q973" s="866"/>
      <c r="R973" s="866"/>
      <c r="S973" s="866"/>
      <c r="T973" s="866"/>
      <c r="U973" s="866"/>
      <c r="V973" s="866"/>
      <c r="W973" s="866"/>
      <c r="X973" s="866"/>
      <c r="Y973" s="866"/>
      <c r="Z973" s="866"/>
      <c r="AA973" s="866"/>
      <c r="AB973" s="866"/>
      <c r="AC973" s="866"/>
      <c r="AD973" s="866"/>
      <c r="AE973" s="866"/>
      <c r="AF973" s="866"/>
      <c r="AG973" s="866"/>
      <c r="AH973" s="866"/>
      <c r="AI973" s="866"/>
      <c r="AJ973" s="866"/>
      <c r="AK973" s="866"/>
      <c r="AL973" s="866"/>
      <c r="AM973" s="866"/>
      <c r="AN973" s="866"/>
      <c r="AO973" s="866"/>
      <c r="AP973" s="866"/>
      <c r="AQ973" s="866"/>
      <c r="AR973" s="866"/>
      <c r="AS973" s="866"/>
      <c r="AT973" s="866"/>
      <c r="AU973" s="866"/>
      <c r="AV973" s="866"/>
      <c r="AW973" s="866"/>
      <c r="AX973" s="867"/>
      <c r="AY973" s="613"/>
      <c r="AZ973" s="613"/>
      <c r="BA973" s="613"/>
      <c r="BB973" s="613"/>
    </row>
    <row r="974" spans="1:54" ht="0.75" customHeight="1" x14ac:dyDescent="0.25"/>
    <row r="975" spans="1:54" ht="12" hidden="1" customHeight="1" x14ac:dyDescent="0.3"/>
    <row r="976" spans="1:54" s="571" customFormat="1" ht="12.6" customHeight="1" x14ac:dyDescent="0.25">
      <c r="A976" s="571" t="s">
        <v>5230</v>
      </c>
      <c r="B976" s="565"/>
      <c r="C976" s="565"/>
      <c r="D976" s="565"/>
      <c r="E976" s="565"/>
      <c r="F976" s="565"/>
      <c r="G976" s="565"/>
      <c r="H976" s="565"/>
      <c r="I976" s="565"/>
      <c r="J976" s="565"/>
      <c r="K976" s="565"/>
      <c r="L976" s="565"/>
      <c r="M976" s="565"/>
      <c r="N976" s="565"/>
      <c r="O976" s="565"/>
      <c r="P976" s="565"/>
      <c r="Q976" s="565"/>
      <c r="R976" s="565"/>
      <c r="S976" s="565"/>
      <c r="T976" s="565"/>
      <c r="U976" s="565"/>
      <c r="V976" s="565"/>
      <c r="W976" s="565"/>
      <c r="X976" s="565"/>
      <c r="Y976" s="565"/>
      <c r="Z976" s="565"/>
      <c r="AA976" s="565"/>
      <c r="AB976" s="565"/>
      <c r="AC976" s="565"/>
      <c r="AD976" s="565"/>
      <c r="AE976" s="565"/>
      <c r="AF976" s="565"/>
      <c r="AG976" s="565"/>
      <c r="AH976" s="565"/>
      <c r="AI976" s="565"/>
      <c r="AJ976" s="565"/>
      <c r="AK976" s="565"/>
      <c r="AL976" s="565"/>
      <c r="AM976" s="565"/>
      <c r="AN976" s="565"/>
      <c r="AO976" s="565"/>
      <c r="AP976" s="565"/>
      <c r="AQ976" s="565"/>
      <c r="AR976" s="565"/>
      <c r="AS976" s="565"/>
      <c r="AT976" s="565"/>
      <c r="AU976" s="565"/>
      <c r="AV976" s="565"/>
      <c r="AW976" s="565"/>
      <c r="AX976" s="565"/>
      <c r="AY976" s="565"/>
      <c r="AZ976" s="565"/>
      <c r="BA976" s="565"/>
      <c r="BB976" s="565"/>
    </row>
    <row r="977" spans="1:54" ht="12.6" customHeight="1" x14ac:dyDescent="0.25">
      <c r="A977" s="565" t="s">
        <v>1388</v>
      </c>
    </row>
    <row r="978" spans="1:54" ht="12.6" customHeight="1" x14ac:dyDescent="0.25">
      <c r="A978" s="590"/>
      <c r="B978" s="591"/>
      <c r="C978" s="591"/>
      <c r="D978" s="591"/>
      <c r="E978" s="591"/>
      <c r="F978" s="591"/>
      <c r="G978" s="591"/>
      <c r="H978" s="591"/>
      <c r="I978" s="591"/>
      <c r="J978" s="591"/>
      <c r="K978" s="591"/>
      <c r="L978" s="609"/>
      <c r="M978" s="844" t="s">
        <v>1708</v>
      </c>
      <c r="N978" s="844"/>
      <c r="O978" s="844"/>
      <c r="P978" s="844"/>
      <c r="Q978" s="844"/>
      <c r="R978" s="844"/>
      <c r="S978" s="844"/>
      <c r="T978" s="844"/>
      <c r="U978" s="844"/>
      <c r="V978" s="844"/>
      <c r="W978" s="844"/>
      <c r="X978" s="844"/>
      <c r="Y978" s="844"/>
      <c r="Z978" s="844"/>
      <c r="AA978" s="844"/>
      <c r="AB978" s="844"/>
      <c r="AC978" s="844"/>
      <c r="AD978" s="844"/>
      <c r="AE978" s="844"/>
      <c r="AF978" s="844"/>
      <c r="AG978" s="844"/>
      <c r="AH978" s="844"/>
      <c r="AI978" s="844"/>
      <c r="AJ978" s="844"/>
      <c r="AK978" s="844"/>
      <c r="AL978" s="844"/>
      <c r="AM978" s="844"/>
      <c r="AN978" s="844"/>
      <c r="AO978" s="844"/>
      <c r="AP978" s="844"/>
      <c r="AQ978" s="844"/>
      <c r="AR978" s="844"/>
      <c r="AS978" s="844"/>
      <c r="AT978" s="844"/>
      <c r="AU978" s="844"/>
      <c r="AV978" s="844"/>
      <c r="AW978" s="844"/>
      <c r="AX978" s="844"/>
      <c r="AY978" s="844"/>
      <c r="AZ978" s="844"/>
      <c r="BA978" s="844"/>
      <c r="BB978" s="844"/>
    </row>
    <row r="979" spans="1:54" ht="12.6" customHeight="1" x14ac:dyDescent="0.25">
      <c r="A979" s="592"/>
      <c r="B979" s="571"/>
      <c r="C979" s="571"/>
      <c r="D979" s="571"/>
      <c r="E979" s="571"/>
      <c r="F979" s="571"/>
      <c r="G979" s="571"/>
      <c r="H979" s="571"/>
      <c r="I979" s="571"/>
      <c r="J979" s="571"/>
      <c r="K979" s="571"/>
      <c r="L979" s="610"/>
      <c r="M979" s="590"/>
      <c r="N979" s="591"/>
      <c r="O979" s="591"/>
      <c r="P979" s="591"/>
      <c r="Q979" s="591"/>
      <c r="R979" s="591"/>
      <c r="S979" s="591"/>
      <c r="T979" s="609"/>
      <c r="U979" s="590"/>
      <c r="V979" s="591"/>
      <c r="W979" s="591"/>
      <c r="X979" s="591"/>
      <c r="Y979" s="591"/>
      <c r="Z979" s="591"/>
      <c r="AA979" s="609"/>
      <c r="AB979" s="590"/>
      <c r="AC979" s="591"/>
      <c r="AD979" s="591"/>
      <c r="AE979" s="591"/>
      <c r="AF979" s="591"/>
      <c r="AG979" s="591"/>
      <c r="AH979" s="609"/>
      <c r="AI979" s="590"/>
      <c r="AJ979" s="591"/>
      <c r="AK979" s="591"/>
      <c r="AL979" s="591"/>
      <c r="AM979" s="591"/>
      <c r="AN979" s="591"/>
      <c r="AO979" s="609"/>
      <c r="AP979" s="895" t="s">
        <v>1464</v>
      </c>
      <c r="AQ979" s="895"/>
      <c r="AR979" s="895"/>
      <c r="AS979" s="895"/>
      <c r="AT979" s="895"/>
      <c r="AU979" s="895"/>
      <c r="AV979" s="895"/>
      <c r="AW979" s="895"/>
      <c r="AX979" s="895"/>
      <c r="AY979" s="895"/>
      <c r="AZ979" s="895"/>
      <c r="BA979" s="895"/>
      <c r="BB979" s="895"/>
    </row>
    <row r="980" spans="1:54" ht="12.6" customHeight="1" x14ac:dyDescent="0.25">
      <c r="A980" s="839" t="s">
        <v>1260</v>
      </c>
      <c r="B980" s="840"/>
      <c r="C980" s="840"/>
      <c r="D980" s="840"/>
      <c r="E980" s="840"/>
      <c r="F980" s="840"/>
      <c r="G980" s="840"/>
      <c r="H980" s="840"/>
      <c r="I980" s="840"/>
      <c r="J980" s="840"/>
      <c r="K980" s="840"/>
      <c r="L980" s="846"/>
      <c r="M980" s="839" t="s">
        <v>1417</v>
      </c>
      <c r="N980" s="840"/>
      <c r="O980" s="840"/>
      <c r="P980" s="840"/>
      <c r="Q980" s="840"/>
      <c r="R980" s="840"/>
      <c r="S980" s="840"/>
      <c r="T980" s="846"/>
      <c r="U980" s="839" t="s">
        <v>1553</v>
      </c>
      <c r="V980" s="840"/>
      <c r="W980" s="840"/>
      <c r="X980" s="840"/>
      <c r="Y980" s="840"/>
      <c r="Z980" s="840"/>
      <c r="AA980" s="846"/>
      <c r="AB980" s="839" t="s">
        <v>1709</v>
      </c>
      <c r="AC980" s="840"/>
      <c r="AD980" s="840"/>
      <c r="AE980" s="840"/>
      <c r="AF980" s="840"/>
      <c r="AG980" s="840"/>
      <c r="AH980" s="846"/>
      <c r="AI980" s="839" t="s">
        <v>1710</v>
      </c>
      <c r="AJ980" s="840"/>
      <c r="AK980" s="840"/>
      <c r="AL980" s="840"/>
      <c r="AM980" s="840"/>
      <c r="AN980" s="840"/>
      <c r="AO980" s="846"/>
      <c r="AP980" s="845" t="s">
        <v>1522</v>
      </c>
      <c r="AQ980" s="845"/>
      <c r="AR980" s="845"/>
      <c r="AS980" s="845"/>
      <c r="AT980" s="845"/>
      <c r="AU980" s="845"/>
      <c r="AV980" s="845"/>
      <c r="AW980" s="845"/>
      <c r="AX980" s="845"/>
      <c r="AY980" s="845"/>
      <c r="AZ980" s="845"/>
      <c r="BA980" s="845"/>
      <c r="BB980" s="845"/>
    </row>
    <row r="981" spans="1:54" ht="12.6" customHeight="1" x14ac:dyDescent="0.25">
      <c r="A981" s="592"/>
      <c r="B981" s="571"/>
      <c r="C981" s="571"/>
      <c r="D981" s="571"/>
      <c r="E981" s="571"/>
      <c r="F981" s="571"/>
      <c r="G981" s="571"/>
      <c r="H981" s="571"/>
      <c r="I981" s="571"/>
      <c r="J981" s="571"/>
      <c r="K981" s="571"/>
      <c r="L981" s="610"/>
      <c r="M981" s="839" t="s">
        <v>1418</v>
      </c>
      <c r="N981" s="840"/>
      <c r="O981" s="840"/>
      <c r="P981" s="840"/>
      <c r="Q981" s="840"/>
      <c r="R981" s="840"/>
      <c r="S981" s="840"/>
      <c r="T981" s="846"/>
      <c r="U981" s="592"/>
      <c r="V981" s="571"/>
      <c r="W981" s="571"/>
      <c r="X981" s="571"/>
      <c r="Y981" s="571"/>
      <c r="Z981" s="571"/>
      <c r="AA981" s="610"/>
      <c r="AB981" s="592"/>
      <c r="AC981" s="571"/>
      <c r="AD981" s="571"/>
      <c r="AE981" s="571"/>
      <c r="AF981" s="571"/>
      <c r="AG981" s="571"/>
      <c r="AH981" s="610"/>
      <c r="AI981" s="592"/>
      <c r="AJ981" s="571"/>
      <c r="AK981" s="571"/>
      <c r="AL981" s="571"/>
      <c r="AM981" s="571"/>
      <c r="AN981" s="571"/>
      <c r="AO981" s="610"/>
      <c r="AP981" s="845" t="s">
        <v>1466</v>
      </c>
      <c r="AQ981" s="845"/>
      <c r="AR981" s="845"/>
      <c r="AS981" s="845"/>
      <c r="AT981" s="845"/>
      <c r="AU981" s="845"/>
      <c r="AV981" s="845"/>
      <c r="AW981" s="845"/>
      <c r="AX981" s="845"/>
      <c r="AY981" s="845"/>
      <c r="AZ981" s="845"/>
      <c r="BA981" s="845"/>
      <c r="BB981" s="845"/>
    </row>
    <row r="982" spans="1:54" ht="12.6" customHeight="1" x14ac:dyDescent="0.25">
      <c r="A982" s="593"/>
      <c r="B982" s="594"/>
      <c r="C982" s="594"/>
      <c r="D982" s="594"/>
      <c r="E982" s="594"/>
      <c r="F982" s="594"/>
      <c r="G982" s="594"/>
      <c r="H982" s="594"/>
      <c r="I982" s="594"/>
      <c r="J982" s="594"/>
      <c r="K982" s="594"/>
      <c r="L982" s="595"/>
      <c r="M982" s="593"/>
      <c r="N982" s="594"/>
      <c r="O982" s="594"/>
      <c r="P982" s="594"/>
      <c r="Q982" s="594"/>
      <c r="R982" s="594"/>
      <c r="S982" s="594"/>
      <c r="T982" s="595"/>
      <c r="U982" s="593"/>
      <c r="V982" s="594"/>
      <c r="W982" s="594"/>
      <c r="X982" s="594"/>
      <c r="Y982" s="594"/>
      <c r="Z982" s="594"/>
      <c r="AA982" s="595"/>
      <c r="AB982" s="593"/>
      <c r="AC982" s="594"/>
      <c r="AD982" s="594"/>
      <c r="AE982" s="594"/>
      <c r="AF982" s="594"/>
      <c r="AG982" s="594"/>
      <c r="AH982" s="595"/>
      <c r="AI982" s="593"/>
      <c r="AJ982" s="594"/>
      <c r="AK982" s="594"/>
      <c r="AL982" s="594"/>
      <c r="AM982" s="594"/>
      <c r="AN982" s="594"/>
      <c r="AO982" s="595"/>
      <c r="AP982" s="843" t="s">
        <v>1467</v>
      </c>
      <c r="AQ982" s="843"/>
      <c r="AR982" s="843"/>
      <c r="AS982" s="843"/>
      <c r="AT982" s="843"/>
      <c r="AU982" s="843"/>
      <c r="AV982" s="843"/>
      <c r="AW982" s="843"/>
      <c r="AX982" s="843"/>
      <c r="AY982" s="843"/>
      <c r="AZ982" s="843"/>
      <c r="BA982" s="843"/>
      <c r="BB982" s="843"/>
    </row>
    <row r="983" spans="1:54" ht="12.6" customHeight="1" x14ac:dyDescent="0.25">
      <c r="A983" s="844" t="s">
        <v>1407</v>
      </c>
      <c r="B983" s="844"/>
      <c r="C983" s="844"/>
      <c r="D983" s="844"/>
      <c r="E983" s="844"/>
      <c r="F983" s="844"/>
      <c r="G983" s="844"/>
      <c r="H983" s="844"/>
      <c r="I983" s="844"/>
      <c r="J983" s="844"/>
      <c r="K983" s="844"/>
      <c r="L983" s="844"/>
      <c r="M983" s="844" t="s">
        <v>1711</v>
      </c>
      <c r="N983" s="844"/>
      <c r="O983" s="844"/>
      <c r="P983" s="844"/>
      <c r="Q983" s="844" t="s">
        <v>1712</v>
      </c>
      <c r="R983" s="844"/>
      <c r="S983" s="844"/>
      <c r="T983" s="844"/>
      <c r="U983" s="844" t="s">
        <v>1713</v>
      </c>
      <c r="V983" s="844"/>
      <c r="W983" s="844"/>
      <c r="X983" s="844"/>
      <c r="Y983" s="844" t="s">
        <v>1714</v>
      </c>
      <c r="Z983" s="844"/>
      <c r="AA983" s="844"/>
      <c r="AB983" s="844" t="s">
        <v>1715</v>
      </c>
      <c r="AC983" s="844"/>
      <c r="AD983" s="844"/>
      <c r="AE983" s="844"/>
      <c r="AF983" s="844" t="s">
        <v>1716</v>
      </c>
      <c r="AG983" s="844"/>
      <c r="AH983" s="844"/>
      <c r="AI983" s="844" t="s">
        <v>1717</v>
      </c>
      <c r="AJ983" s="844"/>
      <c r="AK983" s="844"/>
      <c r="AL983" s="844"/>
      <c r="AM983" s="844" t="s">
        <v>1718</v>
      </c>
      <c r="AN983" s="844"/>
      <c r="AO983" s="844"/>
      <c r="AP983" s="844" t="s">
        <v>1719</v>
      </c>
      <c r="AQ983" s="844"/>
      <c r="AR983" s="844"/>
      <c r="AS983" s="844"/>
      <c r="AT983" s="844"/>
      <c r="AU983" s="844"/>
      <c r="AV983" s="844"/>
      <c r="AW983" s="844" t="s">
        <v>1720</v>
      </c>
      <c r="AX983" s="844"/>
      <c r="AY983" s="844"/>
      <c r="AZ983" s="844"/>
      <c r="BA983" s="844"/>
      <c r="BB983" s="844"/>
    </row>
    <row r="984" spans="1:54" ht="12.6" customHeight="1" x14ac:dyDescent="0.25">
      <c r="A984" s="962" t="s">
        <v>1721</v>
      </c>
      <c r="B984" s="962"/>
      <c r="C984" s="962"/>
      <c r="D984" s="962"/>
      <c r="E984" s="962"/>
      <c r="F984" s="962"/>
      <c r="G984" s="962"/>
      <c r="H984" s="962"/>
      <c r="I984" s="962"/>
      <c r="J984" s="962"/>
      <c r="K984" s="962"/>
      <c r="L984" s="962"/>
      <c r="M984" s="899"/>
      <c r="N984" s="899"/>
      <c r="O984" s="899"/>
      <c r="P984" s="899"/>
      <c r="Q984" s="899"/>
      <c r="R984" s="899"/>
      <c r="S984" s="899"/>
      <c r="T984" s="899"/>
      <c r="U984" s="899"/>
      <c r="V984" s="899"/>
      <c r="W984" s="899"/>
      <c r="X984" s="899"/>
      <c r="Y984" s="899"/>
      <c r="Z984" s="899"/>
      <c r="AA984" s="899"/>
      <c r="AB984" s="899"/>
      <c r="AC984" s="899"/>
      <c r="AD984" s="899"/>
      <c r="AE984" s="899"/>
      <c r="AF984" s="899"/>
      <c r="AG984" s="899"/>
      <c r="AH984" s="899"/>
      <c r="AI984" s="899"/>
      <c r="AJ984" s="899"/>
      <c r="AK984" s="899"/>
      <c r="AL984" s="899"/>
      <c r="AM984" s="899"/>
      <c r="AN984" s="899"/>
      <c r="AO984" s="899"/>
      <c r="AP984" s="994">
        <f>SUM(SUVAHAVUJ!N120)</f>
        <v>0</v>
      </c>
      <c r="AQ984" s="994"/>
      <c r="AR984" s="994"/>
      <c r="AS984" s="994"/>
      <c r="AT984" s="994"/>
      <c r="AU984" s="994"/>
      <c r="AV984" s="994"/>
      <c r="AW984" s="994">
        <f>SUM(SUVAHAVUJ!X120)</f>
        <v>0</v>
      </c>
      <c r="AX984" s="994"/>
      <c r="AY984" s="994"/>
      <c r="AZ984" s="994"/>
      <c r="BA984" s="994"/>
      <c r="BB984" s="994"/>
    </row>
    <row r="985" spans="1:54" ht="12.6" customHeight="1" x14ac:dyDescent="0.25">
      <c r="A985" s="929"/>
      <c r="B985" s="929"/>
      <c r="C985" s="929"/>
      <c r="D985" s="929"/>
      <c r="E985" s="929"/>
      <c r="F985" s="929"/>
      <c r="G985" s="929"/>
      <c r="H985" s="929"/>
      <c r="I985" s="929"/>
      <c r="J985" s="929"/>
      <c r="K985" s="929"/>
      <c r="L985" s="929"/>
      <c r="M985" s="899"/>
      <c r="N985" s="899"/>
      <c r="O985" s="899"/>
      <c r="P985" s="899"/>
      <c r="Q985" s="899"/>
      <c r="R985" s="899"/>
      <c r="S985" s="899"/>
      <c r="T985" s="899"/>
      <c r="U985" s="899"/>
      <c r="V985" s="899"/>
      <c r="W985" s="899"/>
      <c r="X985" s="899"/>
      <c r="Y985" s="899"/>
      <c r="Z985" s="899"/>
      <c r="AA985" s="899"/>
      <c r="AB985" s="899"/>
      <c r="AC985" s="899"/>
      <c r="AD985" s="899"/>
      <c r="AE985" s="899"/>
      <c r="AF985" s="899"/>
      <c r="AG985" s="899"/>
      <c r="AH985" s="899"/>
      <c r="AI985" s="899"/>
      <c r="AJ985" s="899"/>
      <c r="AK985" s="899"/>
      <c r="AL985" s="899"/>
      <c r="AM985" s="899"/>
      <c r="AN985" s="899"/>
      <c r="AO985" s="899"/>
      <c r="AP985" s="993"/>
      <c r="AQ985" s="993"/>
      <c r="AR985" s="993"/>
      <c r="AS985" s="993"/>
      <c r="AT985" s="993"/>
      <c r="AU985" s="993"/>
      <c r="AV985" s="993"/>
      <c r="AW985" s="993"/>
      <c r="AX985" s="993"/>
      <c r="AY985" s="993"/>
      <c r="AZ985" s="993"/>
      <c r="BA985" s="993"/>
      <c r="BB985" s="993"/>
    </row>
    <row r="986" spans="1:54" ht="12.6" customHeight="1" x14ac:dyDescent="0.25">
      <c r="A986" s="929"/>
      <c r="B986" s="929"/>
      <c r="C986" s="929"/>
      <c r="D986" s="929"/>
      <c r="E986" s="929"/>
      <c r="F986" s="929"/>
      <c r="G986" s="929"/>
      <c r="H986" s="929"/>
      <c r="I986" s="929"/>
      <c r="J986" s="929"/>
      <c r="K986" s="929"/>
      <c r="L986" s="929"/>
      <c r="M986" s="899"/>
      <c r="N986" s="899"/>
      <c r="O986" s="899"/>
      <c r="P986" s="899"/>
      <c r="Q986" s="899"/>
      <c r="R986" s="899"/>
      <c r="S986" s="899"/>
      <c r="T986" s="899"/>
      <c r="U986" s="899"/>
      <c r="V986" s="899"/>
      <c r="W986" s="899"/>
      <c r="X986" s="899"/>
      <c r="Y986" s="899"/>
      <c r="Z986" s="899"/>
      <c r="AA986" s="899"/>
      <c r="AB986" s="899"/>
      <c r="AC986" s="899"/>
      <c r="AD986" s="899"/>
      <c r="AE986" s="899"/>
      <c r="AF986" s="899"/>
      <c r="AG986" s="899"/>
      <c r="AH986" s="899"/>
      <c r="AI986" s="899"/>
      <c r="AJ986" s="899"/>
      <c r="AK986" s="899"/>
      <c r="AL986" s="899"/>
      <c r="AM986" s="899"/>
      <c r="AN986" s="899"/>
      <c r="AO986" s="899"/>
      <c r="AP986" s="993"/>
      <c r="AQ986" s="993"/>
      <c r="AR986" s="993"/>
      <c r="AS986" s="993"/>
      <c r="AT986" s="993"/>
      <c r="AU986" s="993"/>
      <c r="AV986" s="993"/>
      <c r="AW986" s="993"/>
      <c r="AX986" s="993"/>
      <c r="AY986" s="993"/>
      <c r="AZ986" s="993"/>
      <c r="BA986" s="993"/>
      <c r="BB986" s="993"/>
    </row>
    <row r="987" spans="1:54" ht="12.6" customHeight="1" x14ac:dyDescent="0.25">
      <c r="A987" s="936" t="s">
        <v>1722</v>
      </c>
      <c r="B987" s="936"/>
      <c r="C987" s="936"/>
      <c r="D987" s="936"/>
      <c r="E987" s="936"/>
      <c r="F987" s="936"/>
      <c r="G987" s="936"/>
      <c r="H987" s="936"/>
      <c r="I987" s="936"/>
      <c r="J987" s="936"/>
      <c r="K987" s="936"/>
      <c r="L987" s="936"/>
      <c r="M987" s="899"/>
      <c r="N987" s="899"/>
      <c r="O987" s="899"/>
      <c r="P987" s="899"/>
      <c r="Q987" s="899"/>
      <c r="R987" s="899"/>
      <c r="S987" s="899"/>
      <c r="T987" s="899"/>
      <c r="U987" s="899"/>
      <c r="V987" s="899"/>
      <c r="W987" s="899"/>
      <c r="X987" s="899"/>
      <c r="Y987" s="899"/>
      <c r="Z987" s="899"/>
      <c r="AA987" s="899"/>
      <c r="AB987" s="899"/>
      <c r="AC987" s="899"/>
      <c r="AD987" s="899"/>
      <c r="AE987" s="899"/>
      <c r="AF987" s="899"/>
      <c r="AG987" s="899"/>
      <c r="AH987" s="899"/>
      <c r="AI987" s="899"/>
      <c r="AJ987" s="899"/>
      <c r="AK987" s="899"/>
      <c r="AL987" s="899"/>
      <c r="AM987" s="899"/>
      <c r="AN987" s="899"/>
      <c r="AO987" s="899"/>
      <c r="AP987" s="994">
        <f>SUM(SUVAHAVUJ!N138)</f>
        <v>0</v>
      </c>
      <c r="AQ987" s="994"/>
      <c r="AR987" s="994"/>
      <c r="AS987" s="994"/>
      <c r="AT987" s="994"/>
      <c r="AU987" s="994"/>
      <c r="AV987" s="994"/>
      <c r="AW987" s="994">
        <f>SUM(SUVAHAVUJ!X138)</f>
        <v>0</v>
      </c>
      <c r="AX987" s="994"/>
      <c r="AY987" s="994"/>
      <c r="AZ987" s="994"/>
      <c r="BA987" s="994"/>
      <c r="BB987" s="994"/>
    </row>
    <row r="988" spans="1:54" ht="12.6" customHeight="1" x14ac:dyDescent="0.25">
      <c r="A988" s="995" t="s">
        <v>1723</v>
      </c>
      <c r="B988" s="995"/>
      <c r="C988" s="995"/>
      <c r="D988" s="995"/>
      <c r="E988" s="995"/>
      <c r="F988" s="995"/>
      <c r="G988" s="995"/>
      <c r="H988" s="995"/>
      <c r="I988" s="995"/>
      <c r="J988" s="995"/>
      <c r="K988" s="995"/>
      <c r="L988" s="995"/>
      <c r="M988" s="899"/>
      <c r="N988" s="899"/>
      <c r="O988" s="899"/>
      <c r="P988" s="899"/>
      <c r="Q988" s="899"/>
      <c r="R988" s="899"/>
      <c r="S988" s="899"/>
      <c r="T988" s="899"/>
      <c r="U988" s="899"/>
      <c r="V988" s="899"/>
      <c r="W988" s="899"/>
      <c r="X988" s="899"/>
      <c r="Y988" s="899"/>
      <c r="Z988" s="899"/>
      <c r="AA988" s="899"/>
      <c r="AB988" s="899"/>
      <c r="AC988" s="899"/>
      <c r="AD988" s="899"/>
      <c r="AE988" s="899"/>
      <c r="AF988" s="899"/>
      <c r="AG988" s="899"/>
      <c r="AH988" s="899"/>
      <c r="AI988" s="899"/>
      <c r="AJ988" s="899"/>
      <c r="AK988" s="899"/>
      <c r="AL988" s="899"/>
      <c r="AM988" s="899"/>
      <c r="AN988" s="899"/>
      <c r="AO988" s="899"/>
      <c r="AP988" s="994">
        <f>SUM(SUVAHAVUJ!N139)</f>
        <v>0</v>
      </c>
      <c r="AQ988" s="994"/>
      <c r="AR988" s="994"/>
      <c r="AS988" s="994"/>
      <c r="AT988" s="994"/>
      <c r="AU988" s="994"/>
      <c r="AV988" s="994"/>
      <c r="AW988" s="994">
        <f>SUM(SUVAHAVUJ!X139)</f>
        <v>0</v>
      </c>
      <c r="AX988" s="994"/>
      <c r="AY988" s="994"/>
      <c r="AZ988" s="994"/>
      <c r="BA988" s="994"/>
      <c r="BB988" s="994"/>
    </row>
    <row r="989" spans="1:54" ht="12.6" customHeight="1" x14ac:dyDescent="0.25">
      <c r="A989" s="827" t="s">
        <v>1724</v>
      </c>
      <c r="B989" s="827"/>
      <c r="C989" s="827"/>
      <c r="D989" s="827"/>
      <c r="E989" s="827"/>
      <c r="F989" s="827"/>
      <c r="G989" s="827"/>
      <c r="H989" s="827"/>
      <c r="I989" s="827"/>
      <c r="J989" s="827"/>
      <c r="K989" s="827"/>
      <c r="L989" s="827"/>
      <c r="M989" s="899"/>
      <c r="N989" s="899"/>
      <c r="O989" s="899"/>
      <c r="P989" s="899"/>
      <c r="Q989" s="899"/>
      <c r="R989" s="899"/>
      <c r="S989" s="899"/>
      <c r="T989" s="899"/>
      <c r="U989" s="899"/>
      <c r="V989" s="899"/>
      <c r="W989" s="899"/>
      <c r="X989" s="899"/>
      <c r="Y989" s="899"/>
      <c r="Z989" s="899"/>
      <c r="AA989" s="899"/>
      <c r="AB989" s="899"/>
      <c r="AC989" s="899"/>
      <c r="AD989" s="899"/>
      <c r="AE989" s="899"/>
      <c r="AF989" s="899"/>
      <c r="AG989" s="899"/>
      <c r="AH989" s="899"/>
      <c r="AI989" s="899"/>
      <c r="AJ989" s="899"/>
      <c r="AK989" s="899"/>
      <c r="AL989" s="899"/>
      <c r="AM989" s="899"/>
      <c r="AN989" s="899"/>
      <c r="AO989" s="899"/>
      <c r="AP989" s="993"/>
      <c r="AQ989" s="993"/>
      <c r="AR989" s="993"/>
      <c r="AS989" s="993"/>
      <c r="AT989" s="993"/>
      <c r="AU989" s="993"/>
      <c r="AV989" s="993"/>
      <c r="AW989" s="993"/>
      <c r="AX989" s="993"/>
      <c r="AY989" s="993"/>
      <c r="AZ989" s="993"/>
      <c r="BA989" s="993"/>
      <c r="BB989" s="993"/>
    </row>
    <row r="990" spans="1:54" ht="12.6" customHeight="1" x14ac:dyDescent="0.25">
      <c r="A990" s="827" t="s">
        <v>1725</v>
      </c>
      <c r="B990" s="827"/>
      <c r="C990" s="827"/>
      <c r="D990" s="827"/>
      <c r="E990" s="827"/>
      <c r="F990" s="827"/>
      <c r="G990" s="827"/>
      <c r="H990" s="827"/>
      <c r="I990" s="827"/>
      <c r="J990" s="827"/>
      <c r="K990" s="827"/>
      <c r="L990" s="827"/>
      <c r="M990" s="899"/>
      <c r="N990" s="899"/>
      <c r="O990" s="899"/>
      <c r="P990" s="899"/>
      <c r="Q990" s="899"/>
      <c r="R990" s="899"/>
      <c r="S990" s="899"/>
      <c r="T990" s="899"/>
      <c r="U990" s="899"/>
      <c r="V990" s="899"/>
      <c r="W990" s="899"/>
      <c r="X990" s="899"/>
      <c r="Y990" s="899"/>
      <c r="Z990" s="899"/>
      <c r="AA990" s="899"/>
      <c r="AB990" s="899"/>
      <c r="AC990" s="899"/>
      <c r="AD990" s="899"/>
      <c r="AE990" s="899"/>
      <c r="AF990" s="899"/>
      <c r="AG990" s="899"/>
      <c r="AH990" s="899"/>
      <c r="AI990" s="899"/>
      <c r="AJ990" s="899"/>
      <c r="AK990" s="899"/>
      <c r="AL990" s="899"/>
      <c r="AM990" s="899"/>
      <c r="AN990" s="899"/>
      <c r="AO990" s="899"/>
      <c r="AP990" s="993"/>
      <c r="AQ990" s="993"/>
      <c r="AR990" s="993"/>
      <c r="AS990" s="993"/>
      <c r="AT990" s="993"/>
      <c r="AU990" s="993"/>
      <c r="AV990" s="993"/>
      <c r="AW990" s="993"/>
      <c r="AX990" s="993"/>
      <c r="AY990" s="993"/>
      <c r="AZ990" s="993"/>
      <c r="BA990" s="993"/>
      <c r="BB990" s="993"/>
    </row>
    <row r="991" spans="1:54" ht="12.6" customHeight="1" x14ac:dyDescent="0.25">
      <c r="A991" s="827" t="s">
        <v>1726</v>
      </c>
      <c r="B991" s="827"/>
      <c r="C991" s="827"/>
      <c r="D991" s="827"/>
      <c r="E991" s="827"/>
      <c r="F991" s="827"/>
      <c r="G991" s="827"/>
      <c r="H991" s="827"/>
      <c r="I991" s="827"/>
      <c r="J991" s="827"/>
      <c r="K991" s="827"/>
      <c r="L991" s="827"/>
      <c r="M991" s="899"/>
      <c r="N991" s="899"/>
      <c r="O991" s="899"/>
      <c r="P991" s="899"/>
      <c r="Q991" s="899"/>
      <c r="R991" s="899"/>
      <c r="S991" s="899"/>
      <c r="T991" s="899"/>
      <c r="U991" s="899"/>
      <c r="V991" s="899"/>
      <c r="W991" s="899"/>
      <c r="X991" s="899"/>
      <c r="Y991" s="899"/>
      <c r="Z991" s="899"/>
      <c r="AA991" s="899"/>
      <c r="AB991" s="899"/>
      <c r="AC991" s="899"/>
      <c r="AD991" s="899"/>
      <c r="AE991" s="899"/>
      <c r="AF991" s="899"/>
      <c r="AG991" s="899"/>
      <c r="AH991" s="899"/>
      <c r="AI991" s="899"/>
      <c r="AJ991" s="899"/>
      <c r="AK991" s="899"/>
      <c r="AL991" s="899"/>
      <c r="AM991" s="899"/>
      <c r="AN991" s="899"/>
      <c r="AO991" s="899"/>
      <c r="AP991" s="993"/>
      <c r="AQ991" s="993"/>
      <c r="AR991" s="993"/>
      <c r="AS991" s="993"/>
      <c r="AT991" s="993"/>
      <c r="AU991" s="993"/>
      <c r="AV991" s="993"/>
      <c r="AW991" s="993"/>
      <c r="AX991" s="993"/>
      <c r="AY991" s="993"/>
      <c r="AZ991" s="993"/>
      <c r="BA991" s="993"/>
      <c r="BB991" s="993"/>
    </row>
    <row r="992" spans="1:54" ht="12.6" customHeight="1" x14ac:dyDescent="0.25">
      <c r="A992" s="827" t="s">
        <v>1727</v>
      </c>
      <c r="B992" s="827"/>
      <c r="C992" s="827"/>
      <c r="D992" s="827"/>
      <c r="E992" s="827"/>
      <c r="F992" s="827"/>
      <c r="G992" s="827"/>
      <c r="H992" s="827"/>
      <c r="I992" s="827"/>
      <c r="J992" s="827"/>
      <c r="K992" s="827"/>
      <c r="L992" s="827"/>
      <c r="M992" s="899"/>
      <c r="N992" s="899"/>
      <c r="O992" s="899"/>
      <c r="P992" s="899"/>
      <c r="Q992" s="899"/>
      <c r="R992" s="899"/>
      <c r="S992" s="899"/>
      <c r="T992" s="899"/>
      <c r="U992" s="899"/>
      <c r="V992" s="899"/>
      <c r="W992" s="899"/>
      <c r="X992" s="899"/>
      <c r="Y992" s="899"/>
      <c r="Z992" s="899"/>
      <c r="AA992" s="899"/>
      <c r="AB992" s="899"/>
      <c r="AC992" s="899"/>
      <c r="AD992" s="899"/>
      <c r="AE992" s="899"/>
      <c r="AF992" s="899"/>
      <c r="AG992" s="899"/>
      <c r="AH992" s="899"/>
      <c r="AI992" s="899"/>
      <c r="AJ992" s="899"/>
      <c r="AK992" s="899"/>
      <c r="AL992" s="899"/>
      <c r="AM992" s="899"/>
      <c r="AN992" s="899"/>
      <c r="AO992" s="899"/>
      <c r="AP992" s="993"/>
      <c r="AQ992" s="993"/>
      <c r="AR992" s="993"/>
      <c r="AS992" s="993"/>
      <c r="AT992" s="993"/>
      <c r="AU992" s="993"/>
      <c r="AV992" s="993"/>
      <c r="AW992" s="993"/>
      <c r="AX992" s="993"/>
      <c r="AY992" s="993"/>
      <c r="AZ992" s="993"/>
      <c r="BA992" s="993"/>
      <c r="BB992" s="993"/>
    </row>
    <row r="993" spans="1:54" ht="12.6" customHeight="1" x14ac:dyDescent="0.25">
      <c r="A993" s="827" t="s">
        <v>1728</v>
      </c>
      <c r="B993" s="827"/>
      <c r="C993" s="827"/>
      <c r="D993" s="827"/>
      <c r="E993" s="827"/>
      <c r="F993" s="827"/>
      <c r="G993" s="827"/>
      <c r="H993" s="827"/>
      <c r="I993" s="827"/>
      <c r="J993" s="827"/>
      <c r="K993" s="827"/>
      <c r="L993" s="827"/>
      <c r="M993" s="899"/>
      <c r="N993" s="899"/>
      <c r="O993" s="899"/>
      <c r="P993" s="899"/>
      <c r="Q993" s="899"/>
      <c r="R993" s="899"/>
      <c r="S993" s="899"/>
      <c r="T993" s="899"/>
      <c r="U993" s="899"/>
      <c r="V993" s="899"/>
      <c r="W993" s="899"/>
      <c r="X993" s="899"/>
      <c r="Y993" s="899"/>
      <c r="Z993" s="899"/>
      <c r="AA993" s="899"/>
      <c r="AB993" s="899"/>
      <c r="AC993" s="899"/>
      <c r="AD993" s="899"/>
      <c r="AE993" s="899"/>
      <c r="AF993" s="899"/>
      <c r="AG993" s="899"/>
      <c r="AH993" s="899"/>
      <c r="AI993" s="899"/>
      <c r="AJ993" s="899"/>
      <c r="AK993" s="899"/>
      <c r="AL993" s="899"/>
      <c r="AM993" s="899"/>
      <c r="AN993" s="899"/>
      <c r="AO993" s="899"/>
      <c r="AP993" s="993"/>
      <c r="AQ993" s="993"/>
      <c r="AR993" s="993"/>
      <c r="AS993" s="993"/>
      <c r="AT993" s="993"/>
      <c r="AU993" s="993"/>
      <c r="AV993" s="993"/>
      <c r="AW993" s="993"/>
      <c r="AX993" s="993"/>
      <c r="AY993" s="993"/>
      <c r="AZ993" s="993"/>
      <c r="BA993" s="993"/>
      <c r="BB993" s="993"/>
    </row>
    <row r="994" spans="1:54" ht="12.6" customHeight="1" x14ac:dyDescent="0.25">
      <c r="A994" s="827" t="s">
        <v>1729</v>
      </c>
      <c r="B994" s="827"/>
      <c r="C994" s="827"/>
      <c r="D994" s="827"/>
      <c r="E994" s="827"/>
      <c r="F994" s="827"/>
      <c r="G994" s="827"/>
      <c r="H994" s="827"/>
      <c r="I994" s="827"/>
      <c r="J994" s="827"/>
      <c r="K994" s="827"/>
      <c r="L994" s="827"/>
      <c r="M994" s="899"/>
      <c r="N994" s="899"/>
      <c r="O994" s="899"/>
      <c r="P994" s="899"/>
      <c r="Q994" s="899"/>
      <c r="R994" s="899"/>
      <c r="S994" s="899"/>
      <c r="T994" s="899"/>
      <c r="U994" s="899"/>
      <c r="V994" s="899"/>
      <c r="W994" s="899"/>
      <c r="X994" s="899"/>
      <c r="Y994" s="899"/>
      <c r="Z994" s="899"/>
      <c r="AA994" s="899"/>
      <c r="AB994" s="899"/>
      <c r="AC994" s="899"/>
      <c r="AD994" s="899"/>
      <c r="AE994" s="899"/>
      <c r="AF994" s="899"/>
      <c r="AG994" s="899"/>
      <c r="AH994" s="899"/>
      <c r="AI994" s="899"/>
      <c r="AJ994" s="899"/>
      <c r="AK994" s="899"/>
      <c r="AL994" s="899"/>
      <c r="AM994" s="899"/>
      <c r="AN994" s="899"/>
      <c r="AO994" s="899"/>
      <c r="AP994" s="993"/>
      <c r="AQ994" s="993"/>
      <c r="AR994" s="993"/>
      <c r="AS994" s="993"/>
      <c r="AT994" s="993"/>
      <c r="AU994" s="993"/>
      <c r="AV994" s="993"/>
      <c r="AW994" s="993"/>
      <c r="AX994" s="993"/>
      <c r="AY994" s="993"/>
      <c r="AZ994" s="993"/>
      <c r="BA994" s="993"/>
      <c r="BB994" s="993"/>
    </row>
    <row r="995" spans="1:54" ht="12.6" customHeight="1" x14ac:dyDescent="0.25">
      <c r="A995" s="827" t="s">
        <v>1730</v>
      </c>
      <c r="B995" s="827"/>
      <c r="C995" s="827"/>
      <c r="D995" s="827"/>
      <c r="E995" s="827"/>
      <c r="F995" s="827"/>
      <c r="G995" s="827"/>
      <c r="H995" s="827"/>
      <c r="I995" s="827"/>
      <c r="J995" s="827"/>
      <c r="K995" s="827"/>
      <c r="L995" s="827"/>
      <c r="M995" s="899"/>
      <c r="N995" s="899"/>
      <c r="O995" s="899"/>
      <c r="P995" s="899"/>
      <c r="Q995" s="899"/>
      <c r="R995" s="899"/>
      <c r="S995" s="899"/>
      <c r="T995" s="899"/>
      <c r="U995" s="899"/>
      <c r="V995" s="899"/>
      <c r="W995" s="899"/>
      <c r="X995" s="899"/>
      <c r="Y995" s="899"/>
      <c r="Z995" s="899"/>
      <c r="AA995" s="899"/>
      <c r="AB995" s="899"/>
      <c r="AC995" s="899"/>
      <c r="AD995" s="899"/>
      <c r="AE995" s="899"/>
      <c r="AF995" s="899"/>
      <c r="AG995" s="899"/>
      <c r="AH995" s="899"/>
      <c r="AI995" s="899"/>
      <c r="AJ995" s="899"/>
      <c r="AK995" s="899"/>
      <c r="AL995" s="899"/>
      <c r="AM995" s="899"/>
      <c r="AN995" s="899"/>
      <c r="AO995" s="899"/>
      <c r="AP995" s="993"/>
      <c r="AQ995" s="993"/>
      <c r="AR995" s="993"/>
      <c r="AS995" s="993"/>
      <c r="AT995" s="993"/>
      <c r="AU995" s="993"/>
      <c r="AV995" s="993"/>
      <c r="AW995" s="993"/>
      <c r="AX995" s="993"/>
      <c r="AY995" s="993"/>
      <c r="AZ995" s="993"/>
      <c r="BA995" s="993"/>
      <c r="BB995" s="993"/>
    </row>
    <row r="996" spans="1:54" ht="12.6" customHeight="1" x14ac:dyDescent="0.25">
      <c r="A996" s="827" t="s">
        <v>1731</v>
      </c>
      <c r="B996" s="827"/>
      <c r="C996" s="827"/>
      <c r="D996" s="827"/>
      <c r="E996" s="827"/>
      <c r="F996" s="827"/>
      <c r="G996" s="827"/>
      <c r="H996" s="827"/>
      <c r="I996" s="827"/>
      <c r="J996" s="827"/>
      <c r="K996" s="827"/>
      <c r="L996" s="827"/>
      <c r="M996" s="899"/>
      <c r="N996" s="899"/>
      <c r="O996" s="899"/>
      <c r="P996" s="899"/>
      <c r="Q996" s="899"/>
      <c r="R996" s="899"/>
      <c r="S996" s="899"/>
      <c r="T996" s="899"/>
      <c r="U996" s="899"/>
      <c r="V996" s="899"/>
      <c r="W996" s="899"/>
      <c r="X996" s="899"/>
      <c r="Y996" s="899"/>
      <c r="Z996" s="899"/>
      <c r="AA996" s="899"/>
      <c r="AB996" s="899"/>
      <c r="AC996" s="899"/>
      <c r="AD996" s="899"/>
      <c r="AE996" s="899"/>
      <c r="AF996" s="899"/>
      <c r="AG996" s="899"/>
      <c r="AH996" s="899"/>
      <c r="AI996" s="899"/>
      <c r="AJ996" s="899"/>
      <c r="AK996" s="899"/>
      <c r="AL996" s="899"/>
      <c r="AM996" s="899"/>
      <c r="AN996" s="899"/>
      <c r="AO996" s="899"/>
      <c r="AP996" s="993"/>
      <c r="AQ996" s="993"/>
      <c r="AR996" s="993"/>
      <c r="AS996" s="993"/>
      <c r="AT996" s="993"/>
      <c r="AU996" s="993"/>
      <c r="AV996" s="993"/>
      <c r="AW996" s="993"/>
      <c r="AX996" s="993"/>
      <c r="AY996" s="993"/>
      <c r="AZ996" s="993"/>
      <c r="BA996" s="993"/>
      <c r="BB996" s="993"/>
    </row>
    <row r="997" spans="1:54" ht="12.6" customHeight="1" x14ac:dyDescent="0.25">
      <c r="A997" s="827" t="s">
        <v>1732</v>
      </c>
      <c r="B997" s="827"/>
      <c r="C997" s="827"/>
      <c r="D997" s="827"/>
      <c r="E997" s="827"/>
      <c r="F997" s="827"/>
      <c r="G997" s="827"/>
      <c r="H997" s="827"/>
      <c r="I997" s="827"/>
      <c r="J997" s="827"/>
      <c r="K997" s="827"/>
      <c r="L997" s="827"/>
      <c r="M997" s="899"/>
      <c r="N997" s="899"/>
      <c r="O997" s="899"/>
      <c r="P997" s="899"/>
      <c r="Q997" s="899"/>
      <c r="R997" s="899"/>
      <c r="S997" s="899"/>
      <c r="T997" s="899"/>
      <c r="U997" s="899"/>
      <c r="V997" s="899"/>
      <c r="W997" s="899"/>
      <c r="X997" s="899"/>
      <c r="Y997" s="899"/>
      <c r="Z997" s="899"/>
      <c r="AA997" s="899"/>
      <c r="AB997" s="899"/>
      <c r="AC997" s="899"/>
      <c r="AD997" s="899"/>
      <c r="AE997" s="899"/>
      <c r="AF997" s="899"/>
      <c r="AG997" s="899"/>
      <c r="AH997" s="899"/>
      <c r="AI997" s="899"/>
      <c r="AJ997" s="899"/>
      <c r="AK997" s="899"/>
      <c r="AL997" s="899"/>
      <c r="AM997" s="899"/>
      <c r="AN997" s="899"/>
      <c r="AO997" s="899"/>
      <c r="AP997" s="993"/>
      <c r="AQ997" s="993"/>
      <c r="AR997" s="993"/>
      <c r="AS997" s="993"/>
      <c r="AT997" s="993"/>
      <c r="AU997" s="993"/>
      <c r="AV997" s="993"/>
      <c r="AW997" s="993"/>
      <c r="AX997" s="993"/>
      <c r="AY997" s="993"/>
      <c r="AZ997" s="993"/>
      <c r="BA997" s="993"/>
      <c r="BB997" s="993"/>
    </row>
    <row r="998" spans="1:54" ht="12.6" customHeight="1" x14ac:dyDescent="0.25">
      <c r="A998" s="827" t="s">
        <v>1733</v>
      </c>
      <c r="B998" s="827"/>
      <c r="C998" s="827"/>
      <c r="D998" s="827"/>
      <c r="E998" s="827"/>
      <c r="F998" s="827"/>
      <c r="G998" s="827"/>
      <c r="H998" s="827"/>
      <c r="I998" s="827"/>
      <c r="J998" s="827"/>
      <c r="K998" s="827"/>
      <c r="L998" s="827"/>
      <c r="M998" s="899"/>
      <c r="N998" s="899"/>
      <c r="O998" s="899"/>
      <c r="P998" s="899"/>
      <c r="Q998" s="899"/>
      <c r="R998" s="899"/>
      <c r="S998" s="899"/>
      <c r="T998" s="899"/>
      <c r="U998" s="899"/>
      <c r="V998" s="899"/>
      <c r="W998" s="899"/>
      <c r="X998" s="899"/>
      <c r="Y998" s="899"/>
      <c r="Z998" s="899"/>
      <c r="AA998" s="899"/>
      <c r="AB998" s="899"/>
      <c r="AC998" s="899"/>
      <c r="AD998" s="899"/>
      <c r="AE998" s="899"/>
      <c r="AF998" s="899"/>
      <c r="AG998" s="899"/>
      <c r="AH998" s="899"/>
      <c r="AI998" s="899"/>
      <c r="AJ998" s="899"/>
      <c r="AK998" s="899"/>
      <c r="AL998" s="899"/>
      <c r="AM998" s="899"/>
      <c r="AN998" s="899"/>
      <c r="AO998" s="899"/>
      <c r="AP998" s="993"/>
      <c r="AQ998" s="993"/>
      <c r="AR998" s="993"/>
      <c r="AS998" s="993"/>
      <c r="AT998" s="993"/>
      <c r="AU998" s="993"/>
      <c r="AV998" s="993"/>
      <c r="AW998" s="993"/>
      <c r="AX998" s="993"/>
      <c r="AY998" s="993"/>
      <c r="AZ998" s="993"/>
      <c r="BA998" s="993"/>
      <c r="BB998" s="993"/>
    </row>
    <row r="999" spans="1:54" ht="12.6" customHeight="1" x14ac:dyDescent="0.25">
      <c r="A999" s="827" t="s">
        <v>1734</v>
      </c>
      <c r="B999" s="827"/>
      <c r="C999" s="827"/>
      <c r="D999" s="827"/>
      <c r="E999" s="827"/>
      <c r="F999" s="827"/>
      <c r="G999" s="827"/>
      <c r="H999" s="827"/>
      <c r="I999" s="827"/>
      <c r="J999" s="827"/>
      <c r="K999" s="827"/>
      <c r="L999" s="827"/>
      <c r="M999" s="899"/>
      <c r="N999" s="899"/>
      <c r="O999" s="899"/>
      <c r="P999" s="899"/>
      <c r="Q999" s="899"/>
      <c r="R999" s="899"/>
      <c r="S999" s="899"/>
      <c r="T999" s="899"/>
      <c r="U999" s="899"/>
      <c r="V999" s="899"/>
      <c r="W999" s="899"/>
      <c r="X999" s="899"/>
      <c r="Y999" s="899"/>
      <c r="Z999" s="899"/>
      <c r="AA999" s="899"/>
      <c r="AB999" s="899"/>
      <c r="AC999" s="899"/>
      <c r="AD999" s="899"/>
      <c r="AE999" s="899"/>
      <c r="AF999" s="899"/>
      <c r="AG999" s="899"/>
      <c r="AH999" s="899"/>
      <c r="AI999" s="899"/>
      <c r="AJ999" s="899"/>
      <c r="AK999" s="899"/>
      <c r="AL999" s="899"/>
      <c r="AM999" s="899"/>
      <c r="AN999" s="899"/>
      <c r="AO999" s="899"/>
      <c r="AP999" s="993"/>
      <c r="AQ999" s="993"/>
      <c r="AR999" s="993"/>
      <c r="AS999" s="993"/>
      <c r="AT999" s="993"/>
      <c r="AU999" s="993"/>
      <c r="AV999" s="993"/>
      <c r="AW999" s="993"/>
      <c r="AX999" s="993"/>
      <c r="AY999" s="993"/>
      <c r="AZ999" s="993"/>
      <c r="BA999" s="993"/>
      <c r="BB999" s="993"/>
    </row>
    <row r="1000" spans="1:54" ht="12.6" customHeight="1" x14ac:dyDescent="0.25">
      <c r="A1000" s="565" t="s">
        <v>4950</v>
      </c>
    </row>
    <row r="1001" spans="1:54" ht="15" customHeight="1" x14ac:dyDescent="0.25">
      <c r="A1001" s="862"/>
      <c r="B1001" s="863"/>
      <c r="C1001" s="863"/>
      <c r="D1001" s="863"/>
      <c r="E1001" s="863"/>
      <c r="F1001" s="863"/>
      <c r="G1001" s="863"/>
      <c r="H1001" s="863"/>
      <c r="I1001" s="863"/>
      <c r="J1001" s="863"/>
      <c r="K1001" s="863"/>
      <c r="L1001" s="863"/>
      <c r="M1001" s="863"/>
      <c r="N1001" s="863"/>
      <c r="O1001" s="863"/>
      <c r="P1001" s="863"/>
      <c r="Q1001" s="863"/>
      <c r="R1001" s="863"/>
      <c r="S1001" s="863"/>
      <c r="T1001" s="863"/>
      <c r="U1001" s="863"/>
      <c r="V1001" s="863"/>
      <c r="W1001" s="863"/>
      <c r="X1001" s="863"/>
      <c r="Y1001" s="863"/>
      <c r="Z1001" s="863"/>
      <c r="AA1001" s="863"/>
      <c r="AB1001" s="863"/>
      <c r="AC1001" s="863"/>
      <c r="AD1001" s="863"/>
      <c r="AE1001" s="863"/>
      <c r="AF1001" s="863"/>
      <c r="AG1001" s="863"/>
      <c r="AH1001" s="863"/>
      <c r="AI1001" s="863"/>
      <c r="AJ1001" s="863"/>
      <c r="AK1001" s="863"/>
      <c r="AL1001" s="863"/>
      <c r="AM1001" s="863"/>
      <c r="AN1001" s="863"/>
      <c r="AO1001" s="863"/>
      <c r="AP1001" s="863"/>
      <c r="AQ1001" s="863"/>
      <c r="AR1001" s="863"/>
      <c r="AS1001" s="863"/>
      <c r="AT1001" s="863"/>
      <c r="AU1001" s="863"/>
      <c r="AV1001" s="863"/>
      <c r="AW1001" s="863"/>
      <c r="AX1001" s="864"/>
      <c r="AY1001" s="613"/>
      <c r="AZ1001" s="613"/>
      <c r="BA1001" s="613"/>
      <c r="BB1001" s="613"/>
    </row>
    <row r="1002" spans="1:54" ht="15" customHeight="1" x14ac:dyDescent="0.25">
      <c r="A1002" s="865"/>
      <c r="B1002" s="866"/>
      <c r="C1002" s="866"/>
      <c r="D1002" s="866"/>
      <c r="E1002" s="866"/>
      <c r="F1002" s="866"/>
      <c r="G1002" s="866"/>
      <c r="H1002" s="866"/>
      <c r="I1002" s="866"/>
      <c r="J1002" s="866"/>
      <c r="K1002" s="866"/>
      <c r="L1002" s="866"/>
      <c r="M1002" s="866"/>
      <c r="N1002" s="866"/>
      <c r="O1002" s="866"/>
      <c r="P1002" s="866"/>
      <c r="Q1002" s="866"/>
      <c r="R1002" s="866"/>
      <c r="S1002" s="866"/>
      <c r="T1002" s="866"/>
      <c r="U1002" s="866"/>
      <c r="V1002" s="866"/>
      <c r="W1002" s="866"/>
      <c r="X1002" s="866"/>
      <c r="Y1002" s="866"/>
      <c r="Z1002" s="866"/>
      <c r="AA1002" s="866"/>
      <c r="AB1002" s="866"/>
      <c r="AC1002" s="866"/>
      <c r="AD1002" s="866"/>
      <c r="AE1002" s="866"/>
      <c r="AF1002" s="866"/>
      <c r="AG1002" s="866"/>
      <c r="AH1002" s="866"/>
      <c r="AI1002" s="866"/>
      <c r="AJ1002" s="866"/>
      <c r="AK1002" s="866"/>
      <c r="AL1002" s="866"/>
      <c r="AM1002" s="866"/>
      <c r="AN1002" s="866"/>
      <c r="AO1002" s="866"/>
      <c r="AP1002" s="866"/>
      <c r="AQ1002" s="866"/>
      <c r="AR1002" s="866"/>
      <c r="AS1002" s="866"/>
      <c r="AT1002" s="866"/>
      <c r="AU1002" s="866"/>
      <c r="AV1002" s="866"/>
      <c r="AW1002" s="866"/>
      <c r="AX1002" s="867"/>
      <c r="AY1002" s="613"/>
      <c r="AZ1002" s="613"/>
      <c r="BA1002" s="613"/>
      <c r="BB1002" s="613"/>
    </row>
    <row r="1003" spans="1:54" ht="12.6" customHeight="1" x14ac:dyDescent="0.25">
      <c r="A1003" s="571" t="s">
        <v>5229</v>
      </c>
    </row>
    <row r="1004" spans="1:54" ht="12.6" customHeight="1" x14ac:dyDescent="0.25">
      <c r="A1004" s="590"/>
      <c r="B1004" s="591"/>
      <c r="C1004" s="591"/>
      <c r="D1004" s="591"/>
      <c r="E1004" s="591"/>
      <c r="F1004" s="591"/>
      <c r="G1004" s="591"/>
      <c r="H1004" s="591"/>
      <c r="I1004" s="591"/>
      <c r="J1004" s="591"/>
      <c r="K1004" s="591"/>
      <c r="L1004" s="591"/>
      <c r="M1004" s="591"/>
      <c r="N1004" s="591"/>
      <c r="O1004" s="591"/>
      <c r="P1004" s="591"/>
      <c r="Q1004" s="591"/>
      <c r="R1004" s="591"/>
      <c r="S1004" s="609"/>
      <c r="T1004" s="590"/>
      <c r="U1004" s="591"/>
      <c r="V1004" s="591"/>
      <c r="W1004" s="591"/>
      <c r="X1004" s="591"/>
      <c r="Y1004" s="591"/>
      <c r="Z1004" s="591"/>
      <c r="AA1004" s="591"/>
      <c r="AB1004" s="591"/>
      <c r="AC1004" s="591"/>
      <c r="AD1004" s="591"/>
      <c r="AE1004" s="591"/>
      <c r="AF1004" s="609"/>
      <c r="AG1004" s="895" t="s">
        <v>1641</v>
      </c>
      <c r="AH1004" s="895"/>
      <c r="AI1004" s="895"/>
      <c r="AJ1004" s="895"/>
      <c r="AK1004" s="895"/>
      <c r="AL1004" s="895"/>
      <c r="AM1004" s="895"/>
      <c r="AN1004" s="895"/>
      <c r="AO1004" s="895"/>
      <c r="AP1004" s="895"/>
      <c r="AQ1004" s="895"/>
      <c r="AR1004" s="895"/>
      <c r="AS1004" s="895"/>
      <c r="AT1004" s="895"/>
      <c r="AU1004" s="895"/>
      <c r="AV1004" s="895"/>
      <c r="AW1004" s="895"/>
      <c r="AX1004" s="895"/>
      <c r="AY1004" s="895"/>
      <c r="AZ1004" s="895"/>
      <c r="BA1004" s="895"/>
      <c r="BB1004" s="895"/>
    </row>
    <row r="1005" spans="1:54" ht="12.6" customHeight="1" x14ac:dyDescent="0.25">
      <c r="A1005" s="839" t="s">
        <v>1260</v>
      </c>
      <c r="B1005" s="840"/>
      <c r="C1005" s="840"/>
      <c r="D1005" s="840"/>
      <c r="E1005" s="840"/>
      <c r="F1005" s="840"/>
      <c r="G1005" s="840"/>
      <c r="H1005" s="840"/>
      <c r="I1005" s="840"/>
      <c r="J1005" s="840"/>
      <c r="K1005" s="840"/>
      <c r="L1005" s="840"/>
      <c r="M1005" s="840"/>
      <c r="N1005" s="840"/>
      <c r="O1005" s="840"/>
      <c r="P1005" s="840"/>
      <c r="Q1005" s="840"/>
      <c r="R1005" s="840"/>
      <c r="S1005" s="846"/>
      <c r="T1005" s="839" t="s">
        <v>1261</v>
      </c>
      <c r="U1005" s="840"/>
      <c r="V1005" s="840"/>
      <c r="W1005" s="840"/>
      <c r="X1005" s="840"/>
      <c r="Y1005" s="840"/>
      <c r="Z1005" s="840"/>
      <c r="AA1005" s="840"/>
      <c r="AB1005" s="840"/>
      <c r="AC1005" s="840"/>
      <c r="AD1005" s="840"/>
      <c r="AE1005" s="840"/>
      <c r="AF1005" s="846"/>
      <c r="AG1005" s="845" t="s">
        <v>1642</v>
      </c>
      <c r="AH1005" s="845"/>
      <c r="AI1005" s="845"/>
      <c r="AJ1005" s="845"/>
      <c r="AK1005" s="845"/>
      <c r="AL1005" s="845"/>
      <c r="AM1005" s="845"/>
      <c r="AN1005" s="845"/>
      <c r="AO1005" s="845"/>
      <c r="AP1005" s="845"/>
      <c r="AQ1005" s="845"/>
      <c r="AR1005" s="845"/>
      <c r="AS1005" s="845"/>
      <c r="AT1005" s="845"/>
      <c r="AU1005" s="845"/>
      <c r="AV1005" s="845"/>
      <c r="AW1005" s="845"/>
      <c r="AX1005" s="845"/>
      <c r="AY1005" s="845"/>
      <c r="AZ1005" s="845"/>
      <c r="BA1005" s="845"/>
      <c r="BB1005" s="845"/>
    </row>
    <row r="1006" spans="1:54" ht="12.6" customHeight="1" x14ac:dyDescent="0.25">
      <c r="A1006" s="593"/>
      <c r="B1006" s="594"/>
      <c r="C1006" s="594"/>
      <c r="D1006" s="594"/>
      <c r="E1006" s="594"/>
      <c r="F1006" s="594"/>
      <c r="G1006" s="594"/>
      <c r="H1006" s="594"/>
      <c r="I1006" s="594"/>
      <c r="J1006" s="594"/>
      <c r="K1006" s="594"/>
      <c r="L1006" s="594"/>
      <c r="M1006" s="594"/>
      <c r="N1006" s="594"/>
      <c r="O1006" s="594"/>
      <c r="P1006" s="594"/>
      <c r="Q1006" s="594"/>
      <c r="R1006" s="594"/>
      <c r="S1006" s="595"/>
      <c r="T1006" s="593"/>
      <c r="U1006" s="594"/>
      <c r="V1006" s="594"/>
      <c r="W1006" s="594"/>
      <c r="X1006" s="594"/>
      <c r="Y1006" s="594"/>
      <c r="Z1006" s="594"/>
      <c r="AA1006" s="594"/>
      <c r="AB1006" s="594"/>
      <c r="AC1006" s="594"/>
      <c r="AD1006" s="594"/>
      <c r="AE1006" s="594"/>
      <c r="AF1006" s="595"/>
      <c r="AG1006" s="843" t="s">
        <v>1430</v>
      </c>
      <c r="AH1006" s="843"/>
      <c r="AI1006" s="843"/>
      <c r="AJ1006" s="843"/>
      <c r="AK1006" s="843"/>
      <c r="AL1006" s="843"/>
      <c r="AM1006" s="843"/>
      <c r="AN1006" s="843"/>
      <c r="AO1006" s="843"/>
      <c r="AP1006" s="843"/>
      <c r="AQ1006" s="843"/>
      <c r="AR1006" s="843"/>
      <c r="AS1006" s="843"/>
      <c r="AT1006" s="843"/>
      <c r="AU1006" s="843"/>
      <c r="AV1006" s="843"/>
      <c r="AW1006" s="843"/>
      <c r="AX1006" s="843"/>
      <c r="AY1006" s="843"/>
      <c r="AZ1006" s="843"/>
      <c r="BA1006" s="843"/>
      <c r="BB1006" s="843"/>
    </row>
    <row r="1007" spans="1:54" ht="12.6" customHeight="1" x14ac:dyDescent="0.25">
      <c r="A1007" s="936" t="s">
        <v>1735</v>
      </c>
      <c r="B1007" s="936"/>
      <c r="C1007" s="936"/>
      <c r="D1007" s="936"/>
      <c r="E1007" s="936"/>
      <c r="F1007" s="936"/>
      <c r="G1007" s="936"/>
      <c r="H1007" s="936"/>
      <c r="I1007" s="936"/>
      <c r="J1007" s="936"/>
      <c r="K1007" s="936"/>
      <c r="L1007" s="936"/>
      <c r="M1007" s="936"/>
      <c r="N1007" s="936"/>
      <c r="O1007" s="936"/>
      <c r="P1007" s="936"/>
      <c r="Q1007" s="936"/>
      <c r="R1007" s="936"/>
      <c r="S1007" s="936"/>
      <c r="T1007" s="812">
        <f>SUM(SUVAHAVUJ!N104)</f>
        <v>23</v>
      </c>
      <c r="U1007" s="812"/>
      <c r="V1007" s="812"/>
      <c r="W1007" s="812"/>
      <c r="X1007" s="812"/>
      <c r="Y1007" s="812"/>
      <c r="Z1007" s="812"/>
      <c r="AA1007" s="812"/>
      <c r="AB1007" s="812"/>
      <c r="AC1007" s="812"/>
      <c r="AD1007" s="812"/>
      <c r="AE1007" s="812"/>
      <c r="AF1007" s="812"/>
      <c r="AG1007" s="812">
        <f>(SUVAHAVUJ!X104)</f>
        <v>23</v>
      </c>
      <c r="AH1007" s="812"/>
      <c r="AI1007" s="812"/>
      <c r="AJ1007" s="812"/>
      <c r="AK1007" s="812"/>
      <c r="AL1007" s="812"/>
      <c r="AM1007" s="812"/>
      <c r="AN1007" s="812"/>
      <c r="AO1007" s="812"/>
      <c r="AP1007" s="812"/>
      <c r="AQ1007" s="812"/>
      <c r="AR1007" s="812"/>
      <c r="AS1007" s="812"/>
      <c r="AT1007" s="812"/>
      <c r="AU1007" s="812"/>
      <c r="AV1007" s="812"/>
      <c r="AW1007" s="812"/>
      <c r="AX1007" s="812"/>
      <c r="AY1007" s="812"/>
      <c r="AZ1007" s="812"/>
      <c r="BA1007" s="812"/>
      <c r="BB1007" s="812"/>
    </row>
    <row r="1008" spans="1:54" ht="12.6" customHeight="1" x14ac:dyDescent="0.25">
      <c r="A1008" s="612" t="s">
        <v>1736</v>
      </c>
      <c r="B1008" s="599"/>
      <c r="C1008" s="599"/>
      <c r="D1008" s="599"/>
      <c r="E1008" s="599"/>
      <c r="F1008" s="599"/>
      <c r="G1008" s="599"/>
      <c r="H1008" s="599"/>
      <c r="I1008" s="599"/>
      <c r="J1008" s="599"/>
      <c r="K1008" s="599"/>
      <c r="L1008" s="599"/>
      <c r="M1008" s="599"/>
      <c r="N1008" s="599"/>
      <c r="O1008" s="599"/>
      <c r="P1008" s="599"/>
      <c r="Q1008" s="599"/>
      <c r="R1008" s="599"/>
      <c r="S1008" s="600"/>
      <c r="T1008" s="946"/>
      <c r="U1008" s="946"/>
      <c r="V1008" s="946"/>
      <c r="W1008" s="946"/>
      <c r="X1008" s="946"/>
      <c r="Y1008" s="946"/>
      <c r="Z1008" s="946"/>
      <c r="AA1008" s="946"/>
      <c r="AB1008" s="946"/>
      <c r="AC1008" s="946"/>
      <c r="AD1008" s="946"/>
      <c r="AE1008" s="946"/>
      <c r="AF1008" s="946"/>
      <c r="AG1008" s="946"/>
      <c r="AH1008" s="946"/>
      <c r="AI1008" s="946"/>
      <c r="AJ1008" s="946"/>
      <c r="AK1008" s="946"/>
      <c r="AL1008" s="946"/>
      <c r="AM1008" s="946"/>
      <c r="AN1008" s="946"/>
      <c r="AO1008" s="946"/>
      <c r="AP1008" s="946"/>
      <c r="AQ1008" s="946"/>
      <c r="AR1008" s="946"/>
      <c r="AS1008" s="946"/>
      <c r="AT1008" s="946"/>
      <c r="AU1008" s="946"/>
      <c r="AV1008" s="946"/>
      <c r="AW1008" s="946"/>
      <c r="AX1008" s="946"/>
      <c r="AY1008" s="946"/>
      <c r="AZ1008" s="946"/>
      <c r="BA1008" s="946"/>
      <c r="BB1008" s="946"/>
    </row>
    <row r="1009" spans="1:54" ht="12.6" customHeight="1" x14ac:dyDescent="0.25">
      <c r="A1009" s="611" t="s">
        <v>1737</v>
      </c>
      <c r="B1009" s="603"/>
      <c r="C1009" s="603"/>
      <c r="D1009" s="603"/>
      <c r="E1009" s="603"/>
      <c r="F1009" s="603"/>
      <c r="G1009" s="603"/>
      <c r="H1009" s="603"/>
      <c r="I1009" s="603"/>
      <c r="J1009" s="603"/>
      <c r="K1009" s="603"/>
      <c r="L1009" s="603"/>
      <c r="M1009" s="603"/>
      <c r="N1009" s="603"/>
      <c r="O1009" s="603"/>
      <c r="P1009" s="603"/>
      <c r="Q1009" s="603"/>
      <c r="R1009" s="603"/>
      <c r="S1009" s="604"/>
      <c r="T1009" s="946"/>
      <c r="U1009" s="946"/>
      <c r="V1009" s="946"/>
      <c r="W1009" s="946"/>
      <c r="X1009" s="946"/>
      <c r="Y1009" s="946"/>
      <c r="Z1009" s="946"/>
      <c r="AA1009" s="946"/>
      <c r="AB1009" s="946"/>
      <c r="AC1009" s="946"/>
      <c r="AD1009" s="946"/>
      <c r="AE1009" s="946"/>
      <c r="AF1009" s="946"/>
      <c r="AG1009" s="946"/>
      <c r="AH1009" s="946"/>
      <c r="AI1009" s="946"/>
      <c r="AJ1009" s="946"/>
      <c r="AK1009" s="946"/>
      <c r="AL1009" s="946"/>
      <c r="AM1009" s="946"/>
      <c r="AN1009" s="946"/>
      <c r="AO1009" s="946"/>
      <c r="AP1009" s="946"/>
      <c r="AQ1009" s="946"/>
      <c r="AR1009" s="946"/>
      <c r="AS1009" s="946"/>
      <c r="AT1009" s="946"/>
      <c r="AU1009" s="946"/>
      <c r="AV1009" s="946"/>
      <c r="AW1009" s="946"/>
      <c r="AX1009" s="946"/>
      <c r="AY1009" s="946"/>
      <c r="AZ1009" s="946"/>
      <c r="BA1009" s="946"/>
      <c r="BB1009" s="946"/>
    </row>
    <row r="1010" spans="1:54" ht="12.6" customHeight="1" x14ac:dyDescent="0.25">
      <c r="A1010" s="612" t="s">
        <v>1736</v>
      </c>
      <c r="B1010" s="599"/>
      <c r="C1010" s="599"/>
      <c r="D1010" s="599"/>
      <c r="E1010" s="599"/>
      <c r="F1010" s="599"/>
      <c r="G1010" s="599"/>
      <c r="H1010" s="599"/>
      <c r="I1010" s="599"/>
      <c r="J1010" s="599"/>
      <c r="K1010" s="599"/>
      <c r="L1010" s="599"/>
      <c r="M1010" s="599"/>
      <c r="N1010" s="599"/>
      <c r="O1010" s="599"/>
      <c r="P1010" s="599"/>
      <c r="Q1010" s="599"/>
      <c r="R1010" s="599"/>
      <c r="S1010" s="600"/>
      <c r="T1010" s="946">
        <f>SUM(T1007-T1008)</f>
        <v>23</v>
      </c>
      <c r="U1010" s="946"/>
      <c r="V1010" s="946"/>
      <c r="W1010" s="946"/>
      <c r="X1010" s="946"/>
      <c r="Y1010" s="946"/>
      <c r="Z1010" s="946"/>
      <c r="AA1010" s="946"/>
      <c r="AB1010" s="946"/>
      <c r="AC1010" s="946"/>
      <c r="AD1010" s="946"/>
      <c r="AE1010" s="946"/>
      <c r="AF1010" s="946"/>
      <c r="AG1010" s="946">
        <f>SUM(AG1007-AG1008)</f>
        <v>23</v>
      </c>
      <c r="AH1010" s="946"/>
      <c r="AI1010" s="946"/>
      <c r="AJ1010" s="946"/>
      <c r="AK1010" s="946"/>
      <c r="AL1010" s="946"/>
      <c r="AM1010" s="946"/>
      <c r="AN1010" s="946"/>
      <c r="AO1010" s="946"/>
      <c r="AP1010" s="946"/>
      <c r="AQ1010" s="946"/>
      <c r="AR1010" s="946"/>
      <c r="AS1010" s="946"/>
      <c r="AT1010" s="946"/>
      <c r="AU1010" s="946"/>
      <c r="AV1010" s="946"/>
      <c r="AW1010" s="946"/>
      <c r="AX1010" s="946"/>
      <c r="AY1010" s="946"/>
      <c r="AZ1010" s="946"/>
      <c r="BA1010" s="946"/>
      <c r="BB1010" s="946"/>
    </row>
    <row r="1011" spans="1:54" ht="12.6" customHeight="1" x14ac:dyDescent="0.25">
      <c r="A1011" s="611" t="s">
        <v>1738</v>
      </c>
      <c r="B1011" s="603"/>
      <c r="C1011" s="603"/>
      <c r="D1011" s="603"/>
      <c r="E1011" s="603"/>
      <c r="F1011" s="603"/>
      <c r="G1011" s="603"/>
      <c r="H1011" s="603"/>
      <c r="I1011" s="603"/>
      <c r="J1011" s="603"/>
      <c r="K1011" s="603"/>
      <c r="L1011" s="603"/>
      <c r="M1011" s="603"/>
      <c r="N1011" s="603"/>
      <c r="O1011" s="603"/>
      <c r="P1011" s="603"/>
      <c r="Q1011" s="603"/>
      <c r="R1011" s="603"/>
      <c r="S1011" s="604"/>
      <c r="T1011" s="946"/>
      <c r="U1011" s="946"/>
      <c r="V1011" s="946"/>
      <c r="W1011" s="946"/>
      <c r="X1011" s="946"/>
      <c r="Y1011" s="946"/>
      <c r="Z1011" s="946"/>
      <c r="AA1011" s="946"/>
      <c r="AB1011" s="946"/>
      <c r="AC1011" s="946"/>
      <c r="AD1011" s="946"/>
      <c r="AE1011" s="946"/>
      <c r="AF1011" s="946"/>
      <c r="AG1011" s="946"/>
      <c r="AH1011" s="946"/>
      <c r="AI1011" s="946"/>
      <c r="AJ1011" s="946"/>
      <c r="AK1011" s="946"/>
      <c r="AL1011" s="946"/>
      <c r="AM1011" s="946"/>
      <c r="AN1011" s="946"/>
      <c r="AO1011" s="946"/>
      <c r="AP1011" s="946"/>
      <c r="AQ1011" s="946"/>
      <c r="AR1011" s="946"/>
      <c r="AS1011" s="946"/>
      <c r="AT1011" s="946"/>
      <c r="AU1011" s="946"/>
      <c r="AV1011" s="946"/>
      <c r="AW1011" s="946"/>
      <c r="AX1011" s="946"/>
      <c r="AY1011" s="946"/>
      <c r="AZ1011" s="946"/>
      <c r="BA1011" s="946"/>
      <c r="BB1011" s="946"/>
    </row>
    <row r="1012" spans="1:54" ht="12.6" customHeight="1" x14ac:dyDescent="0.25">
      <c r="A1012" s="597" t="s">
        <v>1739</v>
      </c>
      <c r="B1012" s="598"/>
      <c r="C1012" s="598"/>
      <c r="D1012" s="598"/>
      <c r="E1012" s="598"/>
      <c r="F1012" s="598"/>
      <c r="G1012" s="598"/>
      <c r="H1012" s="598"/>
      <c r="I1012" s="598"/>
      <c r="J1012" s="598"/>
      <c r="K1012" s="598"/>
      <c r="L1012" s="598"/>
      <c r="M1012" s="598"/>
      <c r="N1012" s="598"/>
      <c r="O1012" s="598"/>
      <c r="P1012" s="598"/>
      <c r="Q1012" s="598"/>
      <c r="R1012" s="598"/>
      <c r="S1012" s="596"/>
      <c r="T1012" s="812">
        <f>SUM(SUVAHAVUJ!N124)</f>
        <v>7300</v>
      </c>
      <c r="U1012" s="812"/>
      <c r="V1012" s="812"/>
      <c r="W1012" s="812"/>
      <c r="X1012" s="812"/>
      <c r="Y1012" s="812"/>
      <c r="Z1012" s="812"/>
      <c r="AA1012" s="812"/>
      <c r="AB1012" s="812"/>
      <c r="AC1012" s="812"/>
      <c r="AD1012" s="812"/>
      <c r="AE1012" s="812"/>
      <c r="AF1012" s="812"/>
      <c r="AG1012" s="812">
        <f>SUM(SUVAHAVUJ!X124)</f>
        <v>3329</v>
      </c>
      <c r="AH1012" s="812"/>
      <c r="AI1012" s="812"/>
      <c r="AJ1012" s="812"/>
      <c r="AK1012" s="812"/>
      <c r="AL1012" s="812"/>
      <c r="AM1012" s="812"/>
      <c r="AN1012" s="812"/>
      <c r="AO1012" s="812"/>
      <c r="AP1012" s="812"/>
      <c r="AQ1012" s="812"/>
      <c r="AR1012" s="812"/>
      <c r="AS1012" s="812"/>
      <c r="AT1012" s="812"/>
      <c r="AU1012" s="812"/>
      <c r="AV1012" s="812"/>
      <c r="AW1012" s="812"/>
      <c r="AX1012" s="812"/>
      <c r="AY1012" s="812"/>
      <c r="AZ1012" s="812"/>
      <c r="BA1012" s="812"/>
      <c r="BB1012" s="812"/>
    </row>
    <row r="1013" spans="1:54" ht="12.6" customHeight="1" x14ac:dyDescent="0.25">
      <c r="A1013" s="612" t="s">
        <v>1736</v>
      </c>
      <c r="B1013" s="599"/>
      <c r="C1013" s="599"/>
      <c r="D1013" s="599"/>
      <c r="E1013" s="599"/>
      <c r="F1013" s="599"/>
      <c r="G1013" s="599"/>
      <c r="H1013" s="599"/>
      <c r="I1013" s="599"/>
      <c r="J1013" s="599"/>
      <c r="K1013" s="599"/>
      <c r="L1013" s="599"/>
      <c r="M1013" s="599"/>
      <c r="N1013" s="599"/>
      <c r="O1013" s="599"/>
      <c r="P1013" s="599"/>
      <c r="Q1013" s="599"/>
      <c r="R1013" s="599"/>
      <c r="S1013" s="600"/>
      <c r="T1013" s="946">
        <f>T1012-T1015</f>
        <v>7300</v>
      </c>
      <c r="U1013" s="946"/>
      <c r="V1013" s="946"/>
      <c r="W1013" s="946"/>
      <c r="X1013" s="946"/>
      <c r="Y1013" s="946"/>
      <c r="Z1013" s="946"/>
      <c r="AA1013" s="946"/>
      <c r="AB1013" s="946"/>
      <c r="AC1013" s="946"/>
      <c r="AD1013" s="946"/>
      <c r="AE1013" s="946"/>
      <c r="AF1013" s="946"/>
      <c r="AG1013" s="946">
        <f>SUM(AG1012-AG1015)</f>
        <v>3329</v>
      </c>
      <c r="AH1013" s="946"/>
      <c r="AI1013" s="946"/>
      <c r="AJ1013" s="946"/>
      <c r="AK1013" s="946"/>
      <c r="AL1013" s="946"/>
      <c r="AM1013" s="946"/>
      <c r="AN1013" s="946"/>
      <c r="AO1013" s="946"/>
      <c r="AP1013" s="946"/>
      <c r="AQ1013" s="946"/>
      <c r="AR1013" s="946"/>
      <c r="AS1013" s="946"/>
      <c r="AT1013" s="946"/>
      <c r="AU1013" s="946"/>
      <c r="AV1013" s="946"/>
      <c r="AW1013" s="946"/>
      <c r="AX1013" s="946"/>
      <c r="AY1013" s="946"/>
      <c r="AZ1013" s="946"/>
      <c r="BA1013" s="946"/>
      <c r="BB1013" s="946"/>
    </row>
    <row r="1014" spans="1:54" ht="12.6" customHeight="1" x14ac:dyDescent="0.25">
      <c r="A1014" s="611" t="s">
        <v>1740</v>
      </c>
      <c r="B1014" s="603"/>
      <c r="C1014" s="603"/>
      <c r="D1014" s="603"/>
      <c r="E1014" s="603"/>
      <c r="F1014" s="603"/>
      <c r="G1014" s="603"/>
      <c r="H1014" s="603"/>
      <c r="I1014" s="603"/>
      <c r="J1014" s="603"/>
      <c r="K1014" s="603"/>
      <c r="L1014" s="603"/>
      <c r="M1014" s="603"/>
      <c r="N1014" s="603"/>
      <c r="O1014" s="603"/>
      <c r="P1014" s="603"/>
      <c r="Q1014" s="603"/>
      <c r="R1014" s="603"/>
      <c r="S1014" s="604"/>
      <c r="T1014" s="946"/>
      <c r="U1014" s="946"/>
      <c r="V1014" s="946"/>
      <c r="W1014" s="946"/>
      <c r="X1014" s="946"/>
      <c r="Y1014" s="946"/>
      <c r="Z1014" s="946"/>
      <c r="AA1014" s="946"/>
      <c r="AB1014" s="946"/>
      <c r="AC1014" s="946"/>
      <c r="AD1014" s="946"/>
      <c r="AE1014" s="946"/>
      <c r="AF1014" s="946"/>
      <c r="AG1014" s="946"/>
      <c r="AH1014" s="946"/>
      <c r="AI1014" s="946"/>
      <c r="AJ1014" s="946"/>
      <c r="AK1014" s="946"/>
      <c r="AL1014" s="946"/>
      <c r="AM1014" s="946"/>
      <c r="AN1014" s="946"/>
      <c r="AO1014" s="946"/>
      <c r="AP1014" s="946"/>
      <c r="AQ1014" s="946"/>
      <c r="AR1014" s="946"/>
      <c r="AS1014" s="946"/>
      <c r="AT1014" s="946"/>
      <c r="AU1014" s="946"/>
      <c r="AV1014" s="946"/>
      <c r="AW1014" s="946"/>
      <c r="AX1014" s="946"/>
      <c r="AY1014" s="946"/>
      <c r="AZ1014" s="946"/>
      <c r="BA1014" s="946"/>
      <c r="BB1014" s="946"/>
    </row>
    <row r="1015" spans="1:54" ht="12.6" customHeight="1" x14ac:dyDescent="0.25">
      <c r="A1015" s="597" t="s">
        <v>1741</v>
      </c>
      <c r="B1015" s="598"/>
      <c r="C1015" s="598"/>
      <c r="D1015" s="598"/>
      <c r="E1015" s="598"/>
      <c r="F1015" s="598"/>
      <c r="G1015" s="598"/>
      <c r="H1015" s="598"/>
      <c r="I1015" s="598"/>
      <c r="J1015" s="598"/>
      <c r="K1015" s="598"/>
      <c r="L1015" s="598"/>
      <c r="M1015" s="598"/>
      <c r="N1015" s="598"/>
      <c r="O1015" s="598"/>
      <c r="P1015" s="598"/>
      <c r="Q1015" s="598"/>
      <c r="R1015" s="598"/>
      <c r="S1015" s="596"/>
      <c r="T1015" s="946"/>
      <c r="U1015" s="946"/>
      <c r="V1015" s="946"/>
      <c r="W1015" s="946"/>
      <c r="X1015" s="946"/>
      <c r="Y1015" s="946"/>
      <c r="Z1015" s="946"/>
      <c r="AA1015" s="946"/>
      <c r="AB1015" s="946"/>
      <c r="AC1015" s="946"/>
      <c r="AD1015" s="946"/>
      <c r="AE1015" s="946"/>
      <c r="AF1015" s="946"/>
      <c r="AG1015" s="946"/>
      <c r="AH1015" s="946"/>
      <c r="AI1015" s="946"/>
      <c r="AJ1015" s="946"/>
      <c r="AK1015" s="946"/>
      <c r="AL1015" s="946"/>
      <c r="AM1015" s="946"/>
      <c r="AN1015" s="946"/>
      <c r="AO1015" s="946"/>
      <c r="AP1015" s="946"/>
      <c r="AQ1015" s="946"/>
      <c r="AR1015" s="946"/>
      <c r="AS1015" s="946"/>
      <c r="AT1015" s="946"/>
      <c r="AU1015" s="946"/>
      <c r="AV1015" s="946"/>
      <c r="AW1015" s="946"/>
      <c r="AX1015" s="946"/>
      <c r="AY1015" s="946"/>
      <c r="AZ1015" s="946"/>
      <c r="BA1015" s="946"/>
      <c r="BB1015" s="946"/>
    </row>
    <row r="1016" spans="1:54" ht="12.6" customHeight="1" x14ac:dyDescent="0.25">
      <c r="A1016" s="565" t="s">
        <v>4950</v>
      </c>
    </row>
    <row r="1017" spans="1:54" ht="15" customHeight="1" x14ac:dyDescent="0.25">
      <c r="A1017" s="862"/>
      <c r="B1017" s="863"/>
      <c r="C1017" s="863"/>
      <c r="D1017" s="863"/>
      <c r="E1017" s="863"/>
      <c r="F1017" s="863"/>
      <c r="G1017" s="863"/>
      <c r="H1017" s="863"/>
      <c r="I1017" s="863"/>
      <c r="J1017" s="863"/>
      <c r="K1017" s="863"/>
      <c r="L1017" s="863"/>
      <c r="M1017" s="863"/>
      <c r="N1017" s="863"/>
      <c r="O1017" s="863"/>
      <c r="P1017" s="863"/>
      <c r="Q1017" s="863"/>
      <c r="R1017" s="863"/>
      <c r="S1017" s="863"/>
      <c r="T1017" s="863"/>
      <c r="U1017" s="863"/>
      <c r="V1017" s="863"/>
      <c r="W1017" s="863"/>
      <c r="X1017" s="863"/>
      <c r="Y1017" s="863"/>
      <c r="Z1017" s="863"/>
      <c r="AA1017" s="863"/>
      <c r="AB1017" s="863"/>
      <c r="AC1017" s="863"/>
      <c r="AD1017" s="863"/>
      <c r="AE1017" s="863"/>
      <c r="AF1017" s="863"/>
      <c r="AG1017" s="863"/>
      <c r="AH1017" s="863"/>
      <c r="AI1017" s="863"/>
      <c r="AJ1017" s="863"/>
      <c r="AK1017" s="863"/>
      <c r="AL1017" s="863"/>
      <c r="AM1017" s="863"/>
      <c r="AN1017" s="863"/>
      <c r="AO1017" s="863"/>
      <c r="AP1017" s="863"/>
      <c r="AQ1017" s="863"/>
      <c r="AR1017" s="863"/>
      <c r="AS1017" s="863"/>
      <c r="AT1017" s="863"/>
      <c r="AU1017" s="863"/>
      <c r="AV1017" s="863"/>
      <c r="AW1017" s="863"/>
      <c r="AX1017" s="864"/>
      <c r="AY1017" s="613"/>
      <c r="AZ1017" s="613"/>
      <c r="BA1017" s="613"/>
      <c r="BB1017" s="613"/>
    </row>
    <row r="1018" spans="1:54" ht="15" customHeight="1" x14ac:dyDescent="0.25">
      <c r="A1018" s="865"/>
      <c r="B1018" s="866"/>
      <c r="C1018" s="866"/>
      <c r="D1018" s="866"/>
      <c r="E1018" s="866"/>
      <c r="F1018" s="866"/>
      <c r="G1018" s="866"/>
      <c r="H1018" s="866"/>
      <c r="I1018" s="866"/>
      <c r="J1018" s="866"/>
      <c r="K1018" s="866"/>
      <c r="L1018" s="866"/>
      <c r="M1018" s="866"/>
      <c r="N1018" s="866"/>
      <c r="O1018" s="866"/>
      <c r="P1018" s="866"/>
      <c r="Q1018" s="866"/>
      <c r="R1018" s="866"/>
      <c r="S1018" s="866"/>
      <c r="T1018" s="866"/>
      <c r="U1018" s="866"/>
      <c r="V1018" s="866"/>
      <c r="W1018" s="866"/>
      <c r="X1018" s="866"/>
      <c r="Y1018" s="866"/>
      <c r="Z1018" s="866"/>
      <c r="AA1018" s="866"/>
      <c r="AB1018" s="866"/>
      <c r="AC1018" s="866"/>
      <c r="AD1018" s="866"/>
      <c r="AE1018" s="866"/>
      <c r="AF1018" s="866"/>
      <c r="AG1018" s="866"/>
      <c r="AH1018" s="866"/>
      <c r="AI1018" s="866"/>
      <c r="AJ1018" s="866"/>
      <c r="AK1018" s="866"/>
      <c r="AL1018" s="866"/>
      <c r="AM1018" s="866"/>
      <c r="AN1018" s="866"/>
      <c r="AO1018" s="866"/>
      <c r="AP1018" s="866"/>
      <c r="AQ1018" s="866"/>
      <c r="AR1018" s="866"/>
      <c r="AS1018" s="866"/>
      <c r="AT1018" s="866"/>
      <c r="AU1018" s="866"/>
      <c r="AV1018" s="866"/>
      <c r="AW1018" s="866"/>
      <c r="AX1018" s="867"/>
      <c r="AY1018" s="613"/>
      <c r="AZ1018" s="613"/>
      <c r="BA1018" s="613"/>
      <c r="BB1018" s="613"/>
    </row>
    <row r="1019" spans="1:54" ht="12" customHeight="1" x14ac:dyDescent="0.25"/>
    <row r="1020" spans="1:54" ht="27.75" customHeight="1" x14ac:dyDescent="0.25">
      <c r="A1020" s="961" t="s">
        <v>5231</v>
      </c>
      <c r="B1020" s="961"/>
      <c r="C1020" s="961"/>
      <c r="D1020" s="961"/>
      <c r="E1020" s="961"/>
      <c r="F1020" s="961"/>
      <c r="G1020" s="961"/>
      <c r="H1020" s="961"/>
      <c r="I1020" s="961"/>
      <c r="J1020" s="961"/>
      <c r="K1020" s="961"/>
      <c r="L1020" s="961"/>
      <c r="M1020" s="961"/>
      <c r="N1020" s="961"/>
      <c r="O1020" s="961"/>
      <c r="P1020" s="961"/>
      <c r="Q1020" s="961"/>
      <c r="R1020" s="961"/>
      <c r="S1020" s="961"/>
      <c r="T1020" s="961"/>
      <c r="U1020" s="961"/>
      <c r="V1020" s="961"/>
      <c r="W1020" s="961"/>
      <c r="X1020" s="961"/>
      <c r="Y1020" s="961"/>
      <c r="Z1020" s="961"/>
      <c r="AA1020" s="961"/>
      <c r="AB1020" s="961"/>
      <c r="AC1020" s="961"/>
      <c r="AD1020" s="961"/>
      <c r="AE1020" s="961"/>
      <c r="AF1020" s="961"/>
      <c r="AG1020" s="961"/>
      <c r="AH1020" s="961"/>
      <c r="AI1020" s="961"/>
      <c r="AJ1020" s="961"/>
      <c r="AK1020" s="961"/>
      <c r="AL1020" s="961"/>
      <c r="AM1020" s="961"/>
      <c r="AN1020" s="961"/>
      <c r="AO1020" s="961"/>
      <c r="AP1020" s="961"/>
      <c r="AQ1020" s="961"/>
      <c r="AR1020" s="961"/>
      <c r="AS1020" s="961"/>
      <c r="AT1020" s="961"/>
      <c r="AU1020" s="961"/>
      <c r="AV1020" s="961"/>
      <c r="AW1020" s="961"/>
      <c r="AX1020" s="961"/>
      <c r="AY1020" s="961"/>
      <c r="AZ1020" s="961"/>
      <c r="BA1020" s="961"/>
    </row>
    <row r="1021" spans="1:54" ht="12.6" customHeight="1" x14ac:dyDescent="0.25">
      <c r="A1021" s="571"/>
    </row>
    <row r="1022" spans="1:54" ht="12.6" customHeight="1" x14ac:dyDescent="0.25">
      <c r="A1022" s="590"/>
      <c r="B1022" s="591"/>
      <c r="C1022" s="591"/>
      <c r="D1022" s="591"/>
      <c r="E1022" s="591"/>
      <c r="F1022" s="591"/>
      <c r="G1022" s="591"/>
      <c r="H1022" s="591"/>
      <c r="I1022" s="591"/>
      <c r="J1022" s="591"/>
      <c r="K1022" s="591"/>
      <c r="L1022" s="591"/>
      <c r="M1022" s="591"/>
      <c r="N1022" s="591"/>
      <c r="O1022" s="591"/>
      <c r="P1022" s="591"/>
      <c r="Q1022" s="591"/>
      <c r="R1022" s="591"/>
      <c r="S1022" s="591"/>
      <c r="T1022" s="591"/>
      <c r="U1022" s="591"/>
      <c r="V1022" s="591"/>
      <c r="W1022" s="591"/>
      <c r="X1022" s="609"/>
      <c r="Y1022" s="590"/>
      <c r="Z1022" s="591"/>
      <c r="AA1022" s="591"/>
      <c r="AB1022" s="591"/>
      <c r="AC1022" s="591"/>
      <c r="AD1022" s="591"/>
      <c r="AE1022" s="591"/>
      <c r="AF1022" s="591"/>
      <c r="AG1022" s="599"/>
      <c r="AH1022" s="591"/>
      <c r="AI1022" s="591"/>
      <c r="AJ1022" s="591"/>
      <c r="AK1022" s="609"/>
      <c r="AL1022" s="895" t="s">
        <v>1641</v>
      </c>
      <c r="AM1022" s="895"/>
      <c r="AN1022" s="895"/>
      <c r="AO1022" s="895"/>
      <c r="AP1022" s="895"/>
      <c r="AQ1022" s="895"/>
      <c r="AR1022" s="895"/>
      <c r="AS1022" s="895"/>
      <c r="AT1022" s="895"/>
      <c r="AU1022" s="895"/>
      <c r="AV1022" s="895"/>
      <c r="AW1022" s="895"/>
      <c r="AX1022" s="895"/>
      <c r="AY1022" s="895"/>
      <c r="AZ1022" s="895"/>
      <c r="BA1022" s="895"/>
      <c r="BB1022" s="895"/>
    </row>
    <row r="1023" spans="1:54" ht="12.6" customHeight="1" x14ac:dyDescent="0.25">
      <c r="A1023" s="839" t="s">
        <v>1260</v>
      </c>
      <c r="B1023" s="840"/>
      <c r="C1023" s="840"/>
      <c r="D1023" s="840"/>
      <c r="E1023" s="840"/>
      <c r="F1023" s="840"/>
      <c r="G1023" s="840"/>
      <c r="H1023" s="840"/>
      <c r="I1023" s="840"/>
      <c r="J1023" s="840"/>
      <c r="K1023" s="840"/>
      <c r="L1023" s="840"/>
      <c r="M1023" s="840"/>
      <c r="N1023" s="840"/>
      <c r="O1023" s="840"/>
      <c r="P1023" s="840"/>
      <c r="Q1023" s="840"/>
      <c r="R1023" s="840"/>
      <c r="S1023" s="840"/>
      <c r="T1023" s="840"/>
      <c r="U1023" s="840"/>
      <c r="V1023" s="840"/>
      <c r="W1023" s="840"/>
      <c r="X1023" s="846"/>
      <c r="Y1023" s="839" t="s">
        <v>1742</v>
      </c>
      <c r="Z1023" s="840"/>
      <c r="AA1023" s="840"/>
      <c r="AB1023" s="840"/>
      <c r="AC1023" s="840"/>
      <c r="AD1023" s="840"/>
      <c r="AE1023" s="840"/>
      <c r="AF1023" s="840"/>
      <c r="AG1023" s="840"/>
      <c r="AH1023" s="840"/>
      <c r="AI1023" s="840"/>
      <c r="AJ1023" s="840"/>
      <c r="AK1023" s="846"/>
      <c r="AL1023" s="845" t="s">
        <v>1642</v>
      </c>
      <c r="AM1023" s="845"/>
      <c r="AN1023" s="845"/>
      <c r="AO1023" s="845"/>
      <c r="AP1023" s="845"/>
      <c r="AQ1023" s="845"/>
      <c r="AR1023" s="845"/>
      <c r="AS1023" s="845"/>
      <c r="AT1023" s="845"/>
      <c r="AU1023" s="845"/>
      <c r="AV1023" s="845"/>
      <c r="AW1023" s="845"/>
      <c r="AX1023" s="845"/>
      <c r="AY1023" s="845"/>
      <c r="AZ1023" s="845"/>
      <c r="BA1023" s="845"/>
      <c r="BB1023" s="845"/>
    </row>
    <row r="1024" spans="1:54" ht="12.6" customHeight="1" x14ac:dyDescent="0.25">
      <c r="A1024" s="611"/>
      <c r="B1024" s="594"/>
      <c r="C1024" s="594"/>
      <c r="D1024" s="594"/>
      <c r="E1024" s="594"/>
      <c r="F1024" s="594"/>
      <c r="G1024" s="594"/>
      <c r="H1024" s="594"/>
      <c r="I1024" s="594"/>
      <c r="J1024" s="594"/>
      <c r="K1024" s="594"/>
      <c r="L1024" s="594"/>
      <c r="M1024" s="594"/>
      <c r="N1024" s="594"/>
      <c r="O1024" s="594"/>
      <c r="P1024" s="594"/>
      <c r="Q1024" s="594"/>
      <c r="R1024" s="594"/>
      <c r="S1024" s="594"/>
      <c r="T1024" s="603"/>
      <c r="U1024" s="594"/>
      <c r="V1024" s="594"/>
      <c r="W1024" s="594"/>
      <c r="X1024" s="595"/>
      <c r="Y1024" s="841" t="s">
        <v>1430</v>
      </c>
      <c r="Z1024" s="842"/>
      <c r="AA1024" s="842"/>
      <c r="AB1024" s="842"/>
      <c r="AC1024" s="842"/>
      <c r="AD1024" s="842"/>
      <c r="AE1024" s="842"/>
      <c r="AF1024" s="842"/>
      <c r="AG1024" s="842"/>
      <c r="AH1024" s="842"/>
      <c r="AI1024" s="842"/>
      <c r="AJ1024" s="842"/>
      <c r="AK1024" s="904"/>
      <c r="AL1024" s="843" t="s">
        <v>1430</v>
      </c>
      <c r="AM1024" s="843"/>
      <c r="AN1024" s="843"/>
      <c r="AO1024" s="843"/>
      <c r="AP1024" s="843"/>
      <c r="AQ1024" s="843"/>
      <c r="AR1024" s="843"/>
      <c r="AS1024" s="843"/>
      <c r="AT1024" s="843"/>
      <c r="AU1024" s="843"/>
      <c r="AV1024" s="843"/>
      <c r="AW1024" s="843"/>
      <c r="AX1024" s="843"/>
      <c r="AY1024" s="843"/>
      <c r="AZ1024" s="843"/>
      <c r="BA1024" s="843"/>
      <c r="BB1024" s="843"/>
    </row>
    <row r="1025" spans="1:54" ht="12.6" customHeight="1" x14ac:dyDescent="0.25">
      <c r="A1025" s="590" t="s">
        <v>1743</v>
      </c>
      <c r="B1025" s="599"/>
      <c r="C1025" s="599"/>
      <c r="D1025" s="599"/>
      <c r="E1025" s="599"/>
      <c r="F1025" s="599"/>
      <c r="G1025" s="599"/>
      <c r="H1025" s="599"/>
      <c r="I1025" s="599"/>
      <c r="J1025" s="599"/>
      <c r="K1025" s="599"/>
      <c r="L1025" s="599"/>
      <c r="M1025" s="599"/>
      <c r="N1025" s="599"/>
      <c r="O1025" s="599"/>
      <c r="P1025" s="599"/>
      <c r="Q1025" s="599"/>
      <c r="R1025" s="599"/>
      <c r="S1025" s="599"/>
      <c r="T1025" s="599"/>
      <c r="U1025" s="599"/>
      <c r="V1025" s="599"/>
      <c r="W1025" s="599"/>
      <c r="X1025" s="600"/>
      <c r="Y1025" s="905"/>
      <c r="Z1025" s="905"/>
      <c r="AA1025" s="905"/>
      <c r="AB1025" s="905"/>
      <c r="AC1025" s="905"/>
      <c r="AD1025" s="905"/>
      <c r="AE1025" s="905"/>
      <c r="AF1025" s="905"/>
      <c r="AG1025" s="905"/>
      <c r="AH1025" s="905"/>
      <c r="AI1025" s="905"/>
      <c r="AJ1025" s="905"/>
      <c r="AK1025" s="905"/>
      <c r="AL1025" s="905"/>
      <c r="AM1025" s="905"/>
      <c r="AN1025" s="905"/>
      <c r="AO1025" s="905"/>
      <c r="AP1025" s="905"/>
      <c r="AQ1025" s="905"/>
      <c r="AR1025" s="905"/>
      <c r="AS1025" s="905"/>
      <c r="AT1025" s="905"/>
      <c r="AU1025" s="905"/>
      <c r="AV1025" s="905"/>
      <c r="AW1025" s="905"/>
      <c r="AX1025" s="905"/>
      <c r="AY1025" s="905"/>
      <c r="AZ1025" s="905"/>
      <c r="BA1025" s="905"/>
      <c r="BB1025" s="905"/>
    </row>
    <row r="1026" spans="1:54" ht="12.6" customHeight="1" x14ac:dyDescent="0.25">
      <c r="A1026" s="593" t="s">
        <v>1744</v>
      </c>
      <c r="B1026" s="603"/>
      <c r="C1026" s="603"/>
      <c r="D1026" s="603"/>
      <c r="E1026" s="603"/>
      <c r="F1026" s="603"/>
      <c r="G1026" s="603"/>
      <c r="H1026" s="603"/>
      <c r="I1026" s="603"/>
      <c r="J1026" s="603"/>
      <c r="K1026" s="603"/>
      <c r="L1026" s="603"/>
      <c r="M1026" s="603"/>
      <c r="N1026" s="603"/>
      <c r="O1026" s="603"/>
      <c r="P1026" s="603"/>
      <c r="Q1026" s="603"/>
      <c r="R1026" s="603"/>
      <c r="S1026" s="603"/>
      <c r="T1026" s="603"/>
      <c r="U1026" s="603"/>
      <c r="V1026" s="603"/>
      <c r="W1026" s="603"/>
      <c r="X1026" s="604"/>
      <c r="Y1026" s="905"/>
      <c r="Z1026" s="905"/>
      <c r="AA1026" s="905"/>
      <c r="AB1026" s="905"/>
      <c r="AC1026" s="905"/>
      <c r="AD1026" s="905"/>
      <c r="AE1026" s="905"/>
      <c r="AF1026" s="905"/>
      <c r="AG1026" s="905"/>
      <c r="AH1026" s="905"/>
      <c r="AI1026" s="905"/>
      <c r="AJ1026" s="905"/>
      <c r="AK1026" s="905"/>
      <c r="AL1026" s="905"/>
      <c r="AM1026" s="905"/>
      <c r="AN1026" s="905"/>
      <c r="AO1026" s="905"/>
      <c r="AP1026" s="905"/>
      <c r="AQ1026" s="905"/>
      <c r="AR1026" s="905"/>
      <c r="AS1026" s="905"/>
      <c r="AT1026" s="905"/>
      <c r="AU1026" s="905"/>
      <c r="AV1026" s="905"/>
      <c r="AW1026" s="905"/>
      <c r="AX1026" s="905"/>
      <c r="AY1026" s="905"/>
      <c r="AZ1026" s="905"/>
      <c r="BA1026" s="905"/>
      <c r="BB1026" s="905"/>
    </row>
    <row r="1027" spans="1:54" ht="12.6" customHeight="1" x14ac:dyDescent="0.25">
      <c r="A1027" s="612" t="s">
        <v>1745</v>
      </c>
      <c r="B1027" s="599"/>
      <c r="C1027" s="599"/>
      <c r="D1027" s="599"/>
      <c r="E1027" s="599"/>
      <c r="F1027" s="599"/>
      <c r="G1027" s="599"/>
      <c r="H1027" s="599"/>
      <c r="I1027" s="599"/>
      <c r="J1027" s="599"/>
      <c r="K1027" s="599"/>
      <c r="L1027" s="599"/>
      <c r="M1027" s="599"/>
      <c r="N1027" s="599"/>
      <c r="O1027" s="599"/>
      <c r="P1027" s="599"/>
      <c r="Q1027" s="599"/>
      <c r="R1027" s="599"/>
      <c r="S1027" s="599"/>
      <c r="T1027" s="599"/>
      <c r="U1027" s="599"/>
      <c r="V1027" s="599"/>
      <c r="W1027" s="599"/>
      <c r="X1027" s="600"/>
      <c r="Y1027" s="905"/>
      <c r="Z1027" s="905"/>
      <c r="AA1027" s="905"/>
      <c r="AB1027" s="905"/>
      <c r="AC1027" s="905"/>
      <c r="AD1027" s="905"/>
      <c r="AE1027" s="905"/>
      <c r="AF1027" s="905"/>
      <c r="AG1027" s="905"/>
      <c r="AH1027" s="905"/>
      <c r="AI1027" s="905"/>
      <c r="AJ1027" s="905"/>
      <c r="AK1027" s="905"/>
      <c r="AL1027" s="905"/>
      <c r="AM1027" s="905"/>
      <c r="AN1027" s="905"/>
      <c r="AO1027" s="905"/>
      <c r="AP1027" s="905"/>
      <c r="AQ1027" s="905"/>
      <c r="AR1027" s="905"/>
      <c r="AS1027" s="905"/>
      <c r="AT1027" s="905"/>
      <c r="AU1027" s="905"/>
      <c r="AV1027" s="905"/>
      <c r="AW1027" s="905"/>
      <c r="AX1027" s="905"/>
      <c r="AY1027" s="905"/>
      <c r="AZ1027" s="905"/>
      <c r="BA1027" s="905"/>
      <c r="BB1027" s="905"/>
    </row>
    <row r="1028" spans="1:54" ht="12.6" customHeight="1" x14ac:dyDescent="0.25">
      <c r="A1028" s="611" t="s">
        <v>1746</v>
      </c>
      <c r="B1028" s="603"/>
      <c r="C1028" s="603"/>
      <c r="D1028" s="603"/>
      <c r="E1028" s="603"/>
      <c r="F1028" s="603"/>
      <c r="G1028" s="603"/>
      <c r="H1028" s="603"/>
      <c r="I1028" s="603"/>
      <c r="J1028" s="603"/>
      <c r="K1028" s="603"/>
      <c r="L1028" s="603"/>
      <c r="M1028" s="603"/>
      <c r="N1028" s="603"/>
      <c r="O1028" s="603"/>
      <c r="P1028" s="603"/>
      <c r="Q1028" s="603"/>
      <c r="R1028" s="603"/>
      <c r="S1028" s="603"/>
      <c r="T1028" s="603"/>
      <c r="U1028" s="603"/>
      <c r="V1028" s="603"/>
      <c r="W1028" s="603"/>
      <c r="X1028" s="604"/>
      <c r="Y1028" s="905"/>
      <c r="Z1028" s="905"/>
      <c r="AA1028" s="905"/>
      <c r="AB1028" s="905"/>
      <c r="AC1028" s="905"/>
      <c r="AD1028" s="905"/>
      <c r="AE1028" s="905"/>
      <c r="AF1028" s="905"/>
      <c r="AG1028" s="905"/>
      <c r="AH1028" s="905"/>
      <c r="AI1028" s="905"/>
      <c r="AJ1028" s="905"/>
      <c r="AK1028" s="905"/>
      <c r="AL1028" s="905"/>
      <c r="AM1028" s="905"/>
      <c r="AN1028" s="905"/>
      <c r="AO1028" s="905"/>
      <c r="AP1028" s="905"/>
      <c r="AQ1028" s="905"/>
      <c r="AR1028" s="905"/>
      <c r="AS1028" s="905"/>
      <c r="AT1028" s="905"/>
      <c r="AU1028" s="905"/>
      <c r="AV1028" s="905"/>
      <c r="AW1028" s="905"/>
      <c r="AX1028" s="905"/>
      <c r="AY1028" s="905"/>
      <c r="AZ1028" s="905"/>
      <c r="BA1028" s="905"/>
      <c r="BB1028" s="905"/>
    </row>
    <row r="1029" spans="1:54" ht="12.6" customHeight="1" x14ac:dyDescent="0.25">
      <c r="A1029" s="590" t="s">
        <v>1747</v>
      </c>
      <c r="B1029" s="599"/>
      <c r="C1029" s="599"/>
      <c r="D1029" s="599"/>
      <c r="E1029" s="599"/>
      <c r="F1029" s="599"/>
      <c r="G1029" s="599"/>
      <c r="H1029" s="599"/>
      <c r="I1029" s="599"/>
      <c r="J1029" s="599"/>
      <c r="K1029" s="599"/>
      <c r="L1029" s="599"/>
      <c r="M1029" s="599"/>
      <c r="N1029" s="599"/>
      <c r="O1029" s="599"/>
      <c r="P1029" s="599"/>
      <c r="Q1029" s="599"/>
      <c r="R1029" s="599"/>
      <c r="S1029" s="599"/>
      <c r="T1029" s="599"/>
      <c r="U1029" s="599"/>
      <c r="V1029" s="599"/>
      <c r="W1029" s="599"/>
      <c r="X1029" s="600"/>
      <c r="Y1029" s="905"/>
      <c r="Z1029" s="905"/>
      <c r="AA1029" s="905"/>
      <c r="AB1029" s="905"/>
      <c r="AC1029" s="905"/>
      <c r="AD1029" s="905"/>
      <c r="AE1029" s="905"/>
      <c r="AF1029" s="905"/>
      <c r="AG1029" s="905"/>
      <c r="AH1029" s="905"/>
      <c r="AI1029" s="905"/>
      <c r="AJ1029" s="905"/>
      <c r="AK1029" s="905"/>
      <c r="AL1029" s="905"/>
      <c r="AM1029" s="905"/>
      <c r="AN1029" s="905"/>
      <c r="AO1029" s="905"/>
      <c r="AP1029" s="905"/>
      <c r="AQ1029" s="905"/>
      <c r="AR1029" s="905"/>
      <c r="AS1029" s="905"/>
      <c r="AT1029" s="905"/>
      <c r="AU1029" s="905"/>
      <c r="AV1029" s="905"/>
      <c r="AW1029" s="905"/>
      <c r="AX1029" s="905"/>
      <c r="AY1029" s="905"/>
      <c r="AZ1029" s="905"/>
      <c r="BA1029" s="905"/>
      <c r="BB1029" s="905"/>
    </row>
    <row r="1030" spans="1:54" ht="12.6" customHeight="1" x14ac:dyDescent="0.25">
      <c r="A1030" s="593" t="s">
        <v>1748</v>
      </c>
      <c r="B1030" s="603"/>
      <c r="C1030" s="603"/>
      <c r="D1030" s="603"/>
      <c r="E1030" s="603"/>
      <c r="F1030" s="603"/>
      <c r="G1030" s="603"/>
      <c r="H1030" s="603"/>
      <c r="I1030" s="603"/>
      <c r="J1030" s="603"/>
      <c r="K1030" s="603"/>
      <c r="L1030" s="603"/>
      <c r="M1030" s="603"/>
      <c r="N1030" s="603"/>
      <c r="O1030" s="603"/>
      <c r="P1030" s="603"/>
      <c r="Q1030" s="603"/>
      <c r="R1030" s="603"/>
      <c r="S1030" s="603"/>
      <c r="T1030" s="603"/>
      <c r="U1030" s="603"/>
      <c r="V1030" s="603"/>
      <c r="W1030" s="603"/>
      <c r="X1030" s="604"/>
      <c r="Y1030" s="905"/>
      <c r="Z1030" s="905"/>
      <c r="AA1030" s="905"/>
      <c r="AB1030" s="905"/>
      <c r="AC1030" s="905"/>
      <c r="AD1030" s="905"/>
      <c r="AE1030" s="905"/>
      <c r="AF1030" s="905"/>
      <c r="AG1030" s="905"/>
      <c r="AH1030" s="905"/>
      <c r="AI1030" s="905"/>
      <c r="AJ1030" s="905"/>
      <c r="AK1030" s="905"/>
      <c r="AL1030" s="905"/>
      <c r="AM1030" s="905"/>
      <c r="AN1030" s="905"/>
      <c r="AO1030" s="905"/>
      <c r="AP1030" s="905"/>
      <c r="AQ1030" s="905"/>
      <c r="AR1030" s="905"/>
      <c r="AS1030" s="905"/>
      <c r="AT1030" s="905"/>
      <c r="AU1030" s="905"/>
      <c r="AV1030" s="905"/>
      <c r="AW1030" s="905"/>
      <c r="AX1030" s="905"/>
      <c r="AY1030" s="905"/>
      <c r="AZ1030" s="905"/>
      <c r="BA1030" s="905"/>
      <c r="BB1030" s="905"/>
    </row>
    <row r="1031" spans="1:54" ht="12.6" customHeight="1" x14ac:dyDescent="0.25">
      <c r="A1031" s="612" t="s">
        <v>1745</v>
      </c>
      <c r="B1031" s="599"/>
      <c r="C1031" s="599"/>
      <c r="D1031" s="599"/>
      <c r="E1031" s="599"/>
      <c r="F1031" s="599"/>
      <c r="G1031" s="599"/>
      <c r="H1031" s="599"/>
      <c r="I1031" s="599"/>
      <c r="J1031" s="599"/>
      <c r="K1031" s="599"/>
      <c r="L1031" s="599"/>
      <c r="M1031" s="599"/>
      <c r="N1031" s="599"/>
      <c r="O1031" s="599"/>
      <c r="P1031" s="599"/>
      <c r="Q1031" s="599"/>
      <c r="R1031" s="599"/>
      <c r="S1031" s="599"/>
      <c r="T1031" s="599"/>
      <c r="U1031" s="599"/>
      <c r="V1031" s="599"/>
      <c r="W1031" s="599"/>
      <c r="X1031" s="600"/>
      <c r="Y1031" s="905"/>
      <c r="Z1031" s="905"/>
      <c r="AA1031" s="905"/>
      <c r="AB1031" s="905"/>
      <c r="AC1031" s="905"/>
      <c r="AD1031" s="905"/>
      <c r="AE1031" s="905"/>
      <c r="AF1031" s="905"/>
      <c r="AG1031" s="905"/>
      <c r="AH1031" s="905"/>
      <c r="AI1031" s="905"/>
      <c r="AJ1031" s="905"/>
      <c r="AK1031" s="905"/>
      <c r="AL1031" s="905"/>
      <c r="AM1031" s="905"/>
      <c r="AN1031" s="905"/>
      <c r="AO1031" s="905"/>
      <c r="AP1031" s="905"/>
      <c r="AQ1031" s="905"/>
      <c r="AR1031" s="905"/>
      <c r="AS1031" s="905"/>
      <c r="AT1031" s="905"/>
      <c r="AU1031" s="905"/>
      <c r="AV1031" s="905"/>
      <c r="AW1031" s="905"/>
      <c r="AX1031" s="905"/>
      <c r="AY1031" s="905"/>
      <c r="AZ1031" s="905"/>
      <c r="BA1031" s="905"/>
      <c r="BB1031" s="905"/>
    </row>
    <row r="1032" spans="1:54" ht="12.6" customHeight="1" x14ac:dyDescent="0.25">
      <c r="A1032" s="611" t="s">
        <v>1746</v>
      </c>
      <c r="B1032" s="603"/>
      <c r="C1032" s="603"/>
      <c r="D1032" s="603"/>
      <c r="E1032" s="603"/>
      <c r="F1032" s="603"/>
      <c r="G1032" s="603"/>
      <c r="H1032" s="603"/>
      <c r="I1032" s="603"/>
      <c r="J1032" s="603"/>
      <c r="K1032" s="603"/>
      <c r="L1032" s="603"/>
      <c r="M1032" s="603"/>
      <c r="N1032" s="603"/>
      <c r="O1032" s="603"/>
      <c r="P1032" s="603"/>
      <c r="Q1032" s="603"/>
      <c r="R1032" s="603"/>
      <c r="S1032" s="603"/>
      <c r="T1032" s="603"/>
      <c r="U1032" s="603"/>
      <c r="V1032" s="603"/>
      <c r="W1032" s="603"/>
      <c r="X1032" s="604"/>
      <c r="Y1032" s="905"/>
      <c r="Z1032" s="905"/>
      <c r="AA1032" s="905"/>
      <c r="AB1032" s="905"/>
      <c r="AC1032" s="905"/>
      <c r="AD1032" s="905"/>
      <c r="AE1032" s="905"/>
      <c r="AF1032" s="905"/>
      <c r="AG1032" s="905"/>
      <c r="AH1032" s="905"/>
      <c r="AI1032" s="905"/>
      <c r="AJ1032" s="905"/>
      <c r="AK1032" s="905"/>
      <c r="AL1032" s="905"/>
      <c r="AM1032" s="905"/>
      <c r="AN1032" s="905"/>
      <c r="AO1032" s="905"/>
      <c r="AP1032" s="905"/>
      <c r="AQ1032" s="905"/>
      <c r="AR1032" s="905"/>
      <c r="AS1032" s="905"/>
      <c r="AT1032" s="905"/>
      <c r="AU1032" s="905"/>
      <c r="AV1032" s="905"/>
      <c r="AW1032" s="905"/>
      <c r="AX1032" s="905"/>
      <c r="AY1032" s="905"/>
      <c r="AZ1032" s="905"/>
      <c r="BA1032" s="905"/>
      <c r="BB1032" s="905"/>
    </row>
    <row r="1033" spans="1:54" ht="12.6" customHeight="1" x14ac:dyDescent="0.25">
      <c r="A1033" s="633" t="s">
        <v>1749</v>
      </c>
      <c r="B1033" s="598"/>
      <c r="C1033" s="598"/>
      <c r="D1033" s="598"/>
      <c r="E1033" s="598"/>
      <c r="F1033" s="598"/>
      <c r="G1033" s="598"/>
      <c r="H1033" s="598"/>
      <c r="I1033" s="598"/>
      <c r="J1033" s="598"/>
      <c r="K1033" s="598"/>
      <c r="L1033" s="598"/>
      <c r="M1033" s="598"/>
      <c r="N1033" s="598"/>
      <c r="O1033" s="598"/>
      <c r="P1033" s="598"/>
      <c r="Q1033" s="598"/>
      <c r="R1033" s="598"/>
      <c r="S1033" s="598"/>
      <c r="T1033" s="598"/>
      <c r="U1033" s="598"/>
      <c r="V1033" s="598"/>
      <c r="W1033" s="598"/>
      <c r="X1033" s="596"/>
      <c r="Y1033" s="905"/>
      <c r="Z1033" s="905"/>
      <c r="AA1033" s="905"/>
      <c r="AB1033" s="905"/>
      <c r="AC1033" s="905"/>
      <c r="AD1033" s="905"/>
      <c r="AE1033" s="905"/>
      <c r="AF1033" s="905"/>
      <c r="AG1033" s="905"/>
      <c r="AH1033" s="905"/>
      <c r="AI1033" s="905"/>
      <c r="AJ1033" s="905"/>
      <c r="AK1033" s="905"/>
      <c r="AL1033" s="905"/>
      <c r="AM1033" s="905"/>
      <c r="AN1033" s="905"/>
      <c r="AO1033" s="905"/>
      <c r="AP1033" s="905"/>
      <c r="AQ1033" s="905"/>
      <c r="AR1033" s="905"/>
      <c r="AS1033" s="905"/>
      <c r="AT1033" s="905"/>
      <c r="AU1033" s="905"/>
      <c r="AV1033" s="905"/>
      <c r="AW1033" s="905"/>
      <c r="AX1033" s="905"/>
      <c r="AY1033" s="905"/>
      <c r="AZ1033" s="905"/>
      <c r="BA1033" s="905"/>
      <c r="BB1033" s="905"/>
    </row>
    <row r="1034" spans="1:54" ht="12.6" customHeight="1" x14ac:dyDescent="0.25">
      <c r="A1034" s="633" t="s">
        <v>1750</v>
      </c>
      <c r="B1034" s="598"/>
      <c r="C1034" s="598"/>
      <c r="D1034" s="598"/>
      <c r="E1034" s="598"/>
      <c r="F1034" s="598"/>
      <c r="G1034" s="598"/>
      <c r="H1034" s="598"/>
      <c r="I1034" s="598"/>
      <c r="J1034" s="598"/>
      <c r="K1034" s="598"/>
      <c r="L1034" s="598"/>
      <c r="M1034" s="598"/>
      <c r="N1034" s="598"/>
      <c r="O1034" s="598"/>
      <c r="P1034" s="598"/>
      <c r="Q1034" s="598"/>
      <c r="R1034" s="598"/>
      <c r="S1034" s="598"/>
      <c r="T1034" s="598"/>
      <c r="U1034" s="598"/>
      <c r="V1034" s="598"/>
      <c r="W1034" s="598"/>
      <c r="X1034" s="596"/>
      <c r="Y1034" s="905"/>
      <c r="Z1034" s="905"/>
      <c r="AA1034" s="905"/>
      <c r="AB1034" s="905"/>
      <c r="AC1034" s="905"/>
      <c r="AD1034" s="905"/>
      <c r="AE1034" s="905"/>
      <c r="AF1034" s="905"/>
      <c r="AG1034" s="905"/>
      <c r="AH1034" s="905"/>
      <c r="AI1034" s="905"/>
      <c r="AJ1034" s="905"/>
      <c r="AK1034" s="905"/>
      <c r="AL1034" s="905"/>
      <c r="AM1034" s="905"/>
      <c r="AN1034" s="905"/>
      <c r="AO1034" s="905"/>
      <c r="AP1034" s="905"/>
      <c r="AQ1034" s="905"/>
      <c r="AR1034" s="905"/>
      <c r="AS1034" s="905"/>
      <c r="AT1034" s="905"/>
      <c r="AU1034" s="905"/>
      <c r="AV1034" s="905"/>
      <c r="AW1034" s="905"/>
      <c r="AX1034" s="905"/>
      <c r="AY1034" s="905"/>
      <c r="AZ1034" s="905"/>
      <c r="BA1034" s="905"/>
      <c r="BB1034" s="905"/>
    </row>
    <row r="1035" spans="1:54" ht="12.6" customHeight="1" x14ac:dyDescent="0.25">
      <c r="A1035" s="633" t="s">
        <v>1751</v>
      </c>
      <c r="B1035" s="598"/>
      <c r="C1035" s="598"/>
      <c r="D1035" s="598"/>
      <c r="E1035" s="598"/>
      <c r="F1035" s="598"/>
      <c r="G1035" s="598"/>
      <c r="H1035" s="598"/>
      <c r="I1035" s="598"/>
      <c r="J1035" s="598"/>
      <c r="K1035" s="598"/>
      <c r="L1035" s="598"/>
      <c r="M1035" s="598"/>
      <c r="N1035" s="598"/>
      <c r="O1035" s="598"/>
      <c r="P1035" s="598"/>
      <c r="Q1035" s="598"/>
      <c r="R1035" s="598"/>
      <c r="S1035" s="598"/>
      <c r="T1035" s="598"/>
      <c r="U1035" s="598"/>
      <c r="V1035" s="598"/>
      <c r="W1035" s="598"/>
      <c r="X1035" s="596"/>
      <c r="Y1035" s="905"/>
      <c r="Z1035" s="905"/>
      <c r="AA1035" s="905"/>
      <c r="AB1035" s="905"/>
      <c r="AC1035" s="905"/>
      <c r="AD1035" s="905"/>
      <c r="AE1035" s="905"/>
      <c r="AF1035" s="905"/>
      <c r="AG1035" s="905"/>
      <c r="AH1035" s="905"/>
      <c r="AI1035" s="905"/>
      <c r="AJ1035" s="905"/>
      <c r="AK1035" s="905"/>
      <c r="AL1035" s="905"/>
      <c r="AM1035" s="905"/>
      <c r="AN1035" s="905"/>
      <c r="AO1035" s="905"/>
      <c r="AP1035" s="905"/>
      <c r="AQ1035" s="905"/>
      <c r="AR1035" s="905"/>
      <c r="AS1035" s="905"/>
      <c r="AT1035" s="905"/>
      <c r="AU1035" s="905"/>
      <c r="AV1035" s="905"/>
      <c r="AW1035" s="905"/>
      <c r="AX1035" s="905"/>
      <c r="AY1035" s="905"/>
      <c r="AZ1035" s="905"/>
      <c r="BA1035" s="905"/>
      <c r="BB1035" s="905"/>
    </row>
    <row r="1036" spans="1:54" ht="12.6" customHeight="1" x14ac:dyDescent="0.25">
      <c r="A1036" s="633" t="s">
        <v>1626</v>
      </c>
      <c r="B1036" s="598"/>
      <c r="C1036" s="598"/>
      <c r="D1036" s="598"/>
      <c r="E1036" s="598"/>
      <c r="F1036" s="598"/>
      <c r="G1036" s="598"/>
      <c r="H1036" s="598"/>
      <c r="I1036" s="598"/>
      <c r="J1036" s="598"/>
      <c r="K1036" s="598"/>
      <c r="L1036" s="598"/>
      <c r="M1036" s="598"/>
      <c r="N1036" s="598"/>
      <c r="O1036" s="598"/>
      <c r="P1036" s="598"/>
      <c r="Q1036" s="598"/>
      <c r="R1036" s="598"/>
      <c r="S1036" s="598"/>
      <c r="T1036" s="598"/>
      <c r="U1036" s="598"/>
      <c r="V1036" s="598"/>
      <c r="W1036" s="598"/>
      <c r="X1036" s="596"/>
      <c r="Y1036" s="905"/>
      <c r="Z1036" s="905"/>
      <c r="AA1036" s="905"/>
      <c r="AB1036" s="905"/>
      <c r="AC1036" s="905"/>
      <c r="AD1036" s="905"/>
      <c r="AE1036" s="905"/>
      <c r="AF1036" s="905"/>
      <c r="AG1036" s="905"/>
      <c r="AH1036" s="905"/>
      <c r="AI1036" s="905"/>
      <c r="AJ1036" s="905"/>
      <c r="AK1036" s="905"/>
      <c r="AL1036" s="905"/>
      <c r="AM1036" s="905"/>
      <c r="AN1036" s="905"/>
      <c r="AO1036" s="905"/>
      <c r="AP1036" s="905"/>
      <c r="AQ1036" s="905"/>
      <c r="AR1036" s="905"/>
      <c r="AS1036" s="905"/>
      <c r="AT1036" s="905"/>
      <c r="AU1036" s="905"/>
      <c r="AV1036" s="905"/>
      <c r="AW1036" s="905"/>
      <c r="AX1036" s="905"/>
      <c r="AY1036" s="905"/>
      <c r="AZ1036" s="905"/>
      <c r="BA1036" s="905"/>
      <c r="BB1036" s="905"/>
    </row>
    <row r="1037" spans="1:54" ht="12.6" customHeight="1" x14ac:dyDescent="0.25">
      <c r="A1037" s="633" t="s">
        <v>1752</v>
      </c>
      <c r="B1037" s="598"/>
      <c r="C1037" s="598"/>
      <c r="D1037" s="598"/>
      <c r="E1037" s="598"/>
      <c r="F1037" s="598"/>
      <c r="G1037" s="598"/>
      <c r="H1037" s="598"/>
      <c r="I1037" s="598"/>
      <c r="J1037" s="598"/>
      <c r="K1037" s="598"/>
      <c r="L1037" s="598"/>
      <c r="M1037" s="598"/>
      <c r="N1037" s="598"/>
      <c r="O1037" s="598"/>
      <c r="P1037" s="598"/>
      <c r="Q1037" s="598"/>
      <c r="R1037" s="598"/>
      <c r="S1037" s="598"/>
      <c r="T1037" s="598"/>
      <c r="U1037" s="598"/>
      <c r="V1037" s="598"/>
      <c r="W1037" s="598"/>
      <c r="X1037" s="596"/>
      <c r="Y1037" s="905"/>
      <c r="Z1037" s="905"/>
      <c r="AA1037" s="905"/>
      <c r="AB1037" s="905"/>
      <c r="AC1037" s="905"/>
      <c r="AD1037" s="905"/>
      <c r="AE1037" s="905"/>
      <c r="AF1037" s="905"/>
      <c r="AG1037" s="905"/>
      <c r="AH1037" s="905"/>
      <c r="AI1037" s="905"/>
      <c r="AJ1037" s="905"/>
      <c r="AK1037" s="905"/>
      <c r="AL1037" s="905"/>
      <c r="AM1037" s="905"/>
      <c r="AN1037" s="905"/>
      <c r="AO1037" s="905"/>
      <c r="AP1037" s="905"/>
      <c r="AQ1037" s="905"/>
      <c r="AR1037" s="905"/>
      <c r="AS1037" s="905"/>
      <c r="AT1037" s="905"/>
      <c r="AU1037" s="905"/>
      <c r="AV1037" s="905"/>
      <c r="AW1037" s="905"/>
      <c r="AX1037" s="905"/>
      <c r="AY1037" s="905"/>
      <c r="AZ1037" s="905"/>
      <c r="BA1037" s="905"/>
      <c r="BB1037" s="905"/>
    </row>
    <row r="1038" spans="1:54" ht="12.6" customHeight="1" x14ac:dyDescent="0.25">
      <c r="A1038" s="597" t="s">
        <v>1753</v>
      </c>
      <c r="B1038" s="598"/>
      <c r="C1038" s="598"/>
      <c r="D1038" s="598"/>
      <c r="E1038" s="598"/>
      <c r="F1038" s="598"/>
      <c r="G1038" s="598"/>
      <c r="H1038" s="598"/>
      <c r="I1038" s="598"/>
      <c r="J1038" s="598"/>
      <c r="K1038" s="598"/>
      <c r="L1038" s="598"/>
      <c r="M1038" s="598"/>
      <c r="N1038" s="598"/>
      <c r="O1038" s="598"/>
      <c r="P1038" s="598"/>
      <c r="Q1038" s="598"/>
      <c r="R1038" s="598"/>
      <c r="S1038" s="598"/>
      <c r="T1038" s="598"/>
      <c r="U1038" s="598"/>
      <c r="V1038" s="598"/>
      <c r="W1038" s="598"/>
      <c r="X1038" s="596"/>
      <c r="Y1038" s="905"/>
      <c r="Z1038" s="905"/>
      <c r="AA1038" s="905"/>
      <c r="AB1038" s="905"/>
      <c r="AC1038" s="905"/>
      <c r="AD1038" s="905"/>
      <c r="AE1038" s="905"/>
      <c r="AF1038" s="905"/>
      <c r="AG1038" s="905"/>
      <c r="AH1038" s="905"/>
      <c r="AI1038" s="905"/>
      <c r="AJ1038" s="905"/>
      <c r="AK1038" s="905"/>
      <c r="AL1038" s="905"/>
      <c r="AM1038" s="905"/>
      <c r="AN1038" s="905"/>
      <c r="AO1038" s="905"/>
      <c r="AP1038" s="905"/>
      <c r="AQ1038" s="905"/>
      <c r="AR1038" s="905"/>
      <c r="AS1038" s="905"/>
      <c r="AT1038" s="905"/>
      <c r="AU1038" s="905"/>
      <c r="AV1038" s="905"/>
      <c r="AW1038" s="905"/>
      <c r="AX1038" s="905"/>
      <c r="AY1038" s="905"/>
      <c r="AZ1038" s="905"/>
      <c r="BA1038" s="905"/>
      <c r="BB1038" s="905"/>
    </row>
    <row r="1039" spans="1:54" ht="12.6" customHeight="1" x14ac:dyDescent="0.25">
      <c r="A1039" s="597" t="s">
        <v>1754</v>
      </c>
      <c r="B1039" s="598"/>
      <c r="C1039" s="598"/>
      <c r="D1039" s="598"/>
      <c r="E1039" s="598"/>
      <c r="F1039" s="598"/>
      <c r="G1039" s="598"/>
      <c r="H1039" s="598"/>
      <c r="I1039" s="598"/>
      <c r="J1039" s="598"/>
      <c r="K1039" s="598"/>
      <c r="L1039" s="598"/>
      <c r="M1039" s="598"/>
      <c r="N1039" s="598"/>
      <c r="O1039" s="598"/>
      <c r="P1039" s="598"/>
      <c r="Q1039" s="598"/>
      <c r="R1039" s="598"/>
      <c r="S1039" s="598"/>
      <c r="T1039" s="598"/>
      <c r="U1039" s="598"/>
      <c r="V1039" s="598"/>
      <c r="W1039" s="598"/>
      <c r="X1039" s="596"/>
      <c r="Y1039" s="905"/>
      <c r="Z1039" s="905"/>
      <c r="AA1039" s="905"/>
      <c r="AB1039" s="905"/>
      <c r="AC1039" s="905"/>
      <c r="AD1039" s="905"/>
      <c r="AE1039" s="905"/>
      <c r="AF1039" s="905"/>
      <c r="AG1039" s="905"/>
      <c r="AH1039" s="905"/>
      <c r="AI1039" s="905"/>
      <c r="AJ1039" s="905"/>
      <c r="AK1039" s="905"/>
      <c r="AL1039" s="905"/>
      <c r="AM1039" s="905"/>
      <c r="AN1039" s="905"/>
      <c r="AO1039" s="905"/>
      <c r="AP1039" s="905"/>
      <c r="AQ1039" s="905"/>
      <c r="AR1039" s="905"/>
      <c r="AS1039" s="905"/>
      <c r="AT1039" s="905"/>
      <c r="AU1039" s="905"/>
      <c r="AV1039" s="905"/>
      <c r="AW1039" s="905"/>
      <c r="AX1039" s="905"/>
      <c r="AY1039" s="905"/>
      <c r="AZ1039" s="905"/>
      <c r="BA1039" s="905"/>
      <c r="BB1039" s="905"/>
    </row>
    <row r="1040" spans="1:54" ht="12.6" customHeight="1" x14ac:dyDescent="0.25">
      <c r="A1040" s="597" t="s">
        <v>1755</v>
      </c>
      <c r="B1040" s="598"/>
      <c r="C1040" s="598"/>
      <c r="D1040" s="598"/>
      <c r="E1040" s="598"/>
      <c r="F1040" s="598"/>
      <c r="G1040" s="598"/>
      <c r="H1040" s="598"/>
      <c r="I1040" s="598"/>
      <c r="J1040" s="598"/>
      <c r="K1040" s="598"/>
      <c r="L1040" s="598"/>
      <c r="M1040" s="598"/>
      <c r="N1040" s="598"/>
      <c r="O1040" s="598"/>
      <c r="P1040" s="598"/>
      <c r="Q1040" s="598"/>
      <c r="R1040" s="598"/>
      <c r="S1040" s="598"/>
      <c r="T1040" s="598"/>
      <c r="U1040" s="598"/>
      <c r="V1040" s="598"/>
      <c r="W1040" s="598"/>
      <c r="X1040" s="596"/>
      <c r="Y1040" s="905"/>
      <c r="Z1040" s="905"/>
      <c r="AA1040" s="905"/>
      <c r="AB1040" s="905"/>
      <c r="AC1040" s="905"/>
      <c r="AD1040" s="905"/>
      <c r="AE1040" s="905"/>
      <c r="AF1040" s="905"/>
      <c r="AG1040" s="905"/>
      <c r="AH1040" s="905"/>
      <c r="AI1040" s="905"/>
      <c r="AJ1040" s="905"/>
      <c r="AK1040" s="905"/>
      <c r="AL1040" s="905"/>
      <c r="AM1040" s="905"/>
      <c r="AN1040" s="905"/>
      <c r="AO1040" s="905"/>
      <c r="AP1040" s="905"/>
      <c r="AQ1040" s="905"/>
      <c r="AR1040" s="905"/>
      <c r="AS1040" s="905"/>
      <c r="AT1040" s="905"/>
      <c r="AU1040" s="905"/>
      <c r="AV1040" s="905"/>
      <c r="AW1040" s="905"/>
      <c r="AX1040" s="905"/>
      <c r="AY1040" s="905"/>
      <c r="AZ1040" s="905"/>
      <c r="BA1040" s="905"/>
      <c r="BB1040" s="905"/>
    </row>
    <row r="1041" spans="1:54" ht="12.6" customHeight="1" x14ac:dyDescent="0.25">
      <c r="A1041" s="597" t="s">
        <v>1756</v>
      </c>
      <c r="B1041" s="598"/>
      <c r="C1041" s="598"/>
      <c r="D1041" s="598"/>
      <c r="E1041" s="598"/>
      <c r="F1041" s="598"/>
      <c r="G1041" s="598"/>
      <c r="H1041" s="598"/>
      <c r="I1041" s="598"/>
      <c r="J1041" s="598"/>
      <c r="K1041" s="598"/>
      <c r="L1041" s="598"/>
      <c r="M1041" s="598"/>
      <c r="N1041" s="598"/>
      <c r="O1041" s="598"/>
      <c r="P1041" s="598"/>
      <c r="Q1041" s="598"/>
      <c r="R1041" s="598"/>
      <c r="S1041" s="598"/>
      <c r="T1041" s="598"/>
      <c r="U1041" s="598"/>
      <c r="V1041" s="598"/>
      <c r="W1041" s="598"/>
      <c r="X1041" s="596"/>
      <c r="Y1041" s="905"/>
      <c r="Z1041" s="905"/>
      <c r="AA1041" s="905"/>
      <c r="AB1041" s="905"/>
      <c r="AC1041" s="905"/>
      <c r="AD1041" s="905"/>
      <c r="AE1041" s="905"/>
      <c r="AF1041" s="905"/>
      <c r="AG1041" s="905"/>
      <c r="AH1041" s="905"/>
      <c r="AI1041" s="905"/>
      <c r="AJ1041" s="905"/>
      <c r="AK1041" s="905"/>
      <c r="AL1041" s="905"/>
      <c r="AM1041" s="905"/>
      <c r="AN1041" s="905"/>
      <c r="AO1041" s="905"/>
      <c r="AP1041" s="905"/>
      <c r="AQ1041" s="905"/>
      <c r="AR1041" s="905"/>
      <c r="AS1041" s="905"/>
      <c r="AT1041" s="905"/>
      <c r="AU1041" s="905"/>
      <c r="AV1041" s="905"/>
      <c r="AW1041" s="905"/>
      <c r="AX1041" s="905"/>
      <c r="AY1041" s="905"/>
      <c r="AZ1041" s="905"/>
      <c r="BA1041" s="905"/>
      <c r="BB1041" s="905"/>
    </row>
    <row r="1042" spans="1:54" ht="12.6" customHeight="1" x14ac:dyDescent="0.25">
      <c r="A1042" s="597" t="s">
        <v>1753</v>
      </c>
      <c r="B1042" s="598"/>
      <c r="C1042" s="598"/>
      <c r="D1042" s="598"/>
      <c r="E1042" s="598"/>
      <c r="F1042" s="598"/>
      <c r="G1042" s="598"/>
      <c r="H1042" s="598"/>
      <c r="I1042" s="598"/>
      <c r="J1042" s="598"/>
      <c r="K1042" s="598"/>
      <c r="L1042" s="598"/>
      <c r="M1042" s="598"/>
      <c r="N1042" s="598"/>
      <c r="O1042" s="598"/>
      <c r="P1042" s="598"/>
      <c r="Q1042" s="598"/>
      <c r="R1042" s="598"/>
      <c r="S1042" s="598"/>
      <c r="T1042" s="598"/>
      <c r="U1042" s="598"/>
      <c r="V1042" s="598"/>
      <c r="W1042" s="598"/>
      <c r="X1042" s="596"/>
      <c r="Y1042" s="905"/>
      <c r="Z1042" s="905"/>
      <c r="AA1042" s="905"/>
      <c r="AB1042" s="905"/>
      <c r="AC1042" s="905"/>
      <c r="AD1042" s="905"/>
      <c r="AE1042" s="905"/>
      <c r="AF1042" s="905"/>
      <c r="AG1042" s="905"/>
      <c r="AH1042" s="905"/>
      <c r="AI1042" s="905"/>
      <c r="AJ1042" s="905"/>
      <c r="AK1042" s="905"/>
      <c r="AL1042" s="905"/>
      <c r="AM1042" s="905"/>
      <c r="AN1042" s="905"/>
      <c r="AO1042" s="905"/>
      <c r="AP1042" s="905"/>
      <c r="AQ1042" s="905"/>
      <c r="AR1042" s="905"/>
      <c r="AS1042" s="905"/>
      <c r="AT1042" s="905"/>
      <c r="AU1042" s="905"/>
      <c r="AV1042" s="905"/>
      <c r="AW1042" s="905"/>
      <c r="AX1042" s="905"/>
      <c r="AY1042" s="905"/>
      <c r="AZ1042" s="905"/>
      <c r="BA1042" s="905"/>
      <c r="BB1042" s="905"/>
    </row>
    <row r="1043" spans="1:54" ht="12.6" customHeight="1" x14ac:dyDescent="0.25">
      <c r="A1043" s="597" t="s">
        <v>1754</v>
      </c>
      <c r="B1043" s="598"/>
      <c r="C1043" s="598"/>
      <c r="D1043" s="598"/>
      <c r="E1043" s="598"/>
      <c r="F1043" s="598"/>
      <c r="G1043" s="598"/>
      <c r="H1043" s="598"/>
      <c r="I1043" s="598"/>
      <c r="J1043" s="598"/>
      <c r="K1043" s="598"/>
      <c r="L1043" s="598"/>
      <c r="M1043" s="598"/>
      <c r="N1043" s="598"/>
      <c r="O1043" s="598"/>
      <c r="P1043" s="598"/>
      <c r="Q1043" s="598"/>
      <c r="R1043" s="598"/>
      <c r="S1043" s="598"/>
      <c r="T1043" s="598"/>
      <c r="U1043" s="598"/>
      <c r="V1043" s="598"/>
      <c r="W1043" s="598"/>
      <c r="X1043" s="596"/>
      <c r="Y1043" s="905"/>
      <c r="Z1043" s="905"/>
      <c r="AA1043" s="905"/>
      <c r="AB1043" s="905"/>
      <c r="AC1043" s="905"/>
      <c r="AD1043" s="905"/>
      <c r="AE1043" s="905"/>
      <c r="AF1043" s="905"/>
      <c r="AG1043" s="905"/>
      <c r="AH1043" s="905"/>
      <c r="AI1043" s="905"/>
      <c r="AJ1043" s="905"/>
      <c r="AK1043" s="905"/>
      <c r="AL1043" s="905"/>
      <c r="AM1043" s="905"/>
      <c r="AN1043" s="905"/>
      <c r="AO1043" s="905"/>
      <c r="AP1043" s="905"/>
      <c r="AQ1043" s="905"/>
      <c r="AR1043" s="905"/>
      <c r="AS1043" s="905"/>
      <c r="AT1043" s="905"/>
      <c r="AU1043" s="905"/>
      <c r="AV1043" s="905"/>
      <c r="AW1043" s="905"/>
      <c r="AX1043" s="905"/>
      <c r="AY1043" s="905"/>
      <c r="AZ1043" s="905"/>
      <c r="BA1043" s="905"/>
      <c r="BB1043" s="905"/>
    </row>
    <row r="1044" spans="1:54" ht="12.6" customHeight="1" x14ac:dyDescent="0.25">
      <c r="A1044" s="597" t="s">
        <v>1700</v>
      </c>
      <c r="B1044" s="598"/>
      <c r="C1044" s="598"/>
      <c r="D1044" s="598"/>
      <c r="E1044" s="598"/>
      <c r="F1044" s="598"/>
      <c r="G1044" s="598"/>
      <c r="H1044" s="598"/>
      <c r="I1044" s="598"/>
      <c r="J1044" s="598"/>
      <c r="K1044" s="598"/>
      <c r="L1044" s="598"/>
      <c r="M1044" s="598"/>
      <c r="N1044" s="598"/>
      <c r="O1044" s="598"/>
      <c r="P1044" s="598"/>
      <c r="Q1044" s="598"/>
      <c r="R1044" s="598"/>
      <c r="S1044" s="598"/>
      <c r="T1044" s="598"/>
      <c r="U1044" s="598"/>
      <c r="V1044" s="598"/>
      <c r="W1044" s="598"/>
      <c r="X1044" s="596"/>
      <c r="Y1044" s="905"/>
      <c r="Z1044" s="905"/>
      <c r="AA1044" s="905"/>
      <c r="AB1044" s="905"/>
      <c r="AC1044" s="905"/>
      <c r="AD1044" s="905"/>
      <c r="AE1044" s="905"/>
      <c r="AF1044" s="905"/>
      <c r="AG1044" s="905"/>
      <c r="AH1044" s="905"/>
      <c r="AI1044" s="905"/>
      <c r="AJ1044" s="905"/>
      <c r="AK1044" s="905"/>
      <c r="AL1044" s="905"/>
      <c r="AM1044" s="905"/>
      <c r="AN1044" s="905"/>
      <c r="AO1044" s="905"/>
      <c r="AP1044" s="905"/>
      <c r="AQ1044" s="905"/>
      <c r="AR1044" s="905"/>
      <c r="AS1044" s="905"/>
      <c r="AT1044" s="905"/>
      <c r="AU1044" s="905"/>
      <c r="AV1044" s="905"/>
      <c r="AW1044" s="905"/>
      <c r="AX1044" s="905"/>
      <c r="AY1044" s="905"/>
      <c r="AZ1044" s="905"/>
      <c r="BA1044" s="905"/>
      <c r="BB1044" s="905"/>
    </row>
    <row r="1045" spans="1:54" ht="12.6" customHeight="1" x14ac:dyDescent="0.25">
      <c r="A1045" s="565" t="s">
        <v>4950</v>
      </c>
    </row>
    <row r="1046" spans="1:54" ht="15" customHeight="1" x14ac:dyDescent="0.25">
      <c r="A1046" s="862"/>
      <c r="B1046" s="863"/>
      <c r="C1046" s="863"/>
      <c r="D1046" s="863"/>
      <c r="E1046" s="863"/>
      <c r="F1046" s="863"/>
      <c r="G1046" s="863"/>
      <c r="H1046" s="863"/>
      <c r="I1046" s="863"/>
      <c r="J1046" s="863"/>
      <c r="K1046" s="863"/>
      <c r="L1046" s="863"/>
      <c r="M1046" s="863"/>
      <c r="N1046" s="863"/>
      <c r="O1046" s="863"/>
      <c r="P1046" s="863"/>
      <c r="Q1046" s="863"/>
      <c r="R1046" s="863"/>
      <c r="S1046" s="863"/>
      <c r="T1046" s="863"/>
      <c r="U1046" s="863"/>
      <c r="V1046" s="863"/>
      <c r="W1046" s="863"/>
      <c r="X1046" s="863"/>
      <c r="Y1046" s="863"/>
      <c r="Z1046" s="863"/>
      <c r="AA1046" s="863"/>
      <c r="AB1046" s="863"/>
      <c r="AC1046" s="863"/>
      <c r="AD1046" s="863"/>
      <c r="AE1046" s="863"/>
      <c r="AF1046" s="863"/>
      <c r="AG1046" s="863"/>
      <c r="AH1046" s="863"/>
      <c r="AI1046" s="863"/>
      <c r="AJ1046" s="863"/>
      <c r="AK1046" s="863"/>
      <c r="AL1046" s="863"/>
      <c r="AM1046" s="863"/>
      <c r="AN1046" s="863"/>
      <c r="AO1046" s="863"/>
      <c r="AP1046" s="863"/>
      <c r="AQ1046" s="863"/>
      <c r="AR1046" s="863"/>
      <c r="AS1046" s="863"/>
      <c r="AT1046" s="863"/>
      <c r="AU1046" s="863"/>
      <c r="AV1046" s="863"/>
      <c r="AW1046" s="863"/>
      <c r="AX1046" s="864"/>
      <c r="AY1046" s="613"/>
      <c r="AZ1046" s="613"/>
      <c r="BA1046" s="613"/>
      <c r="BB1046" s="613"/>
    </row>
    <row r="1047" spans="1:54" ht="15" customHeight="1" x14ac:dyDescent="0.25">
      <c r="A1047" s="865"/>
      <c r="B1047" s="866"/>
      <c r="C1047" s="866"/>
      <c r="D1047" s="866"/>
      <c r="E1047" s="866"/>
      <c r="F1047" s="866"/>
      <c r="G1047" s="866"/>
      <c r="H1047" s="866"/>
      <c r="I1047" s="866"/>
      <c r="J1047" s="866"/>
      <c r="K1047" s="866"/>
      <c r="L1047" s="866"/>
      <c r="M1047" s="866"/>
      <c r="N1047" s="866"/>
      <c r="O1047" s="866"/>
      <c r="P1047" s="866"/>
      <c r="Q1047" s="866"/>
      <c r="R1047" s="866"/>
      <c r="S1047" s="866"/>
      <c r="T1047" s="866"/>
      <c r="U1047" s="866"/>
      <c r="V1047" s="866"/>
      <c r="W1047" s="866"/>
      <c r="X1047" s="866"/>
      <c r="Y1047" s="866"/>
      <c r="Z1047" s="866"/>
      <c r="AA1047" s="866"/>
      <c r="AB1047" s="866"/>
      <c r="AC1047" s="866"/>
      <c r="AD1047" s="866"/>
      <c r="AE1047" s="866"/>
      <c r="AF1047" s="866"/>
      <c r="AG1047" s="866"/>
      <c r="AH1047" s="866"/>
      <c r="AI1047" s="866"/>
      <c r="AJ1047" s="866"/>
      <c r="AK1047" s="866"/>
      <c r="AL1047" s="866"/>
      <c r="AM1047" s="866"/>
      <c r="AN1047" s="866"/>
      <c r="AO1047" s="866"/>
      <c r="AP1047" s="866"/>
      <c r="AQ1047" s="866"/>
      <c r="AR1047" s="866"/>
      <c r="AS1047" s="866"/>
      <c r="AT1047" s="866"/>
      <c r="AU1047" s="866"/>
      <c r="AV1047" s="866"/>
      <c r="AW1047" s="866"/>
      <c r="AX1047" s="867"/>
      <c r="AY1047" s="613"/>
      <c r="AZ1047" s="613"/>
      <c r="BA1047" s="613"/>
      <c r="BB1047" s="613"/>
    </row>
    <row r="1048" spans="1:54" ht="15" customHeight="1" x14ac:dyDescent="0.25">
      <c r="A1048" s="577"/>
      <c r="B1048" s="577"/>
      <c r="C1048" s="577"/>
      <c r="D1048" s="577"/>
      <c r="E1048" s="577"/>
      <c r="F1048" s="577"/>
      <c r="G1048" s="577"/>
      <c r="H1048" s="577"/>
      <c r="I1048" s="577"/>
      <c r="J1048" s="577"/>
      <c r="K1048" s="577"/>
      <c r="L1048" s="577"/>
      <c r="M1048" s="577"/>
      <c r="N1048" s="577"/>
      <c r="O1048" s="577"/>
      <c r="P1048" s="577"/>
      <c r="Q1048" s="577"/>
      <c r="R1048" s="577"/>
      <c r="S1048" s="577"/>
      <c r="T1048" s="577"/>
      <c r="U1048" s="577"/>
      <c r="V1048" s="577"/>
      <c r="W1048" s="577"/>
      <c r="X1048" s="577"/>
      <c r="Y1048" s="577"/>
      <c r="Z1048" s="577"/>
      <c r="AA1048" s="577"/>
      <c r="AB1048" s="577"/>
      <c r="AC1048" s="577"/>
      <c r="AD1048" s="577"/>
      <c r="AE1048" s="577"/>
      <c r="AF1048" s="577"/>
      <c r="AG1048" s="577"/>
      <c r="AH1048" s="577"/>
      <c r="AI1048" s="577"/>
      <c r="AJ1048" s="577"/>
      <c r="AK1048" s="577"/>
      <c r="AL1048" s="577"/>
      <c r="AM1048" s="577"/>
      <c r="AN1048" s="577"/>
      <c r="AO1048" s="577"/>
      <c r="AP1048" s="577"/>
      <c r="AQ1048" s="577"/>
      <c r="AR1048" s="577"/>
      <c r="AS1048" s="577"/>
      <c r="AT1048" s="577"/>
      <c r="AU1048" s="577"/>
      <c r="AV1048" s="577"/>
      <c r="AW1048" s="577"/>
      <c r="AX1048" s="577"/>
      <c r="AY1048" s="613"/>
      <c r="AZ1048" s="613"/>
      <c r="BA1048" s="613"/>
      <c r="BB1048" s="613"/>
    </row>
    <row r="1049" spans="1:54" ht="12.6" customHeight="1" x14ac:dyDescent="0.25">
      <c r="A1049" s="571" t="s">
        <v>5232</v>
      </c>
    </row>
    <row r="1050" spans="1:54" ht="12.6" customHeight="1" x14ac:dyDescent="0.25">
      <c r="A1050" s="590"/>
      <c r="B1050" s="591"/>
      <c r="C1050" s="591"/>
      <c r="D1050" s="591"/>
      <c r="E1050" s="591"/>
      <c r="F1050" s="591"/>
      <c r="G1050" s="591"/>
      <c r="H1050" s="591"/>
      <c r="I1050" s="591"/>
      <c r="J1050" s="591"/>
      <c r="K1050" s="591"/>
      <c r="L1050" s="591"/>
      <c r="M1050" s="591"/>
      <c r="N1050" s="591"/>
      <c r="O1050" s="591"/>
      <c r="P1050" s="591"/>
      <c r="Q1050" s="591"/>
      <c r="R1050" s="591"/>
      <c r="S1050" s="609"/>
      <c r="T1050" s="590"/>
      <c r="U1050" s="591"/>
      <c r="V1050" s="591"/>
      <c r="W1050" s="591"/>
      <c r="X1050" s="591"/>
      <c r="Y1050" s="591"/>
      <c r="Z1050" s="591"/>
      <c r="AA1050" s="591"/>
      <c r="AB1050" s="591"/>
      <c r="AC1050" s="591"/>
      <c r="AD1050" s="591"/>
      <c r="AE1050" s="591"/>
      <c r="AF1050" s="609"/>
      <c r="AG1050" s="895" t="s">
        <v>1641</v>
      </c>
      <c r="AH1050" s="895"/>
      <c r="AI1050" s="895"/>
      <c r="AJ1050" s="895"/>
      <c r="AK1050" s="895"/>
      <c r="AL1050" s="895"/>
      <c r="AM1050" s="895"/>
      <c r="AN1050" s="895"/>
      <c r="AO1050" s="895"/>
      <c r="AP1050" s="895"/>
      <c r="AQ1050" s="895"/>
      <c r="AR1050" s="895"/>
      <c r="AS1050" s="895"/>
      <c r="AT1050" s="895"/>
      <c r="AU1050" s="895"/>
      <c r="AV1050" s="895"/>
      <c r="AW1050" s="895"/>
      <c r="AX1050" s="895"/>
      <c r="AY1050" s="895"/>
      <c r="AZ1050" s="895"/>
      <c r="BA1050" s="895"/>
      <c r="BB1050" s="895"/>
    </row>
    <row r="1051" spans="1:54" ht="12.6" customHeight="1" x14ac:dyDescent="0.25">
      <c r="A1051" s="839" t="s">
        <v>1260</v>
      </c>
      <c r="B1051" s="840"/>
      <c r="C1051" s="840"/>
      <c r="D1051" s="840"/>
      <c r="E1051" s="840"/>
      <c r="F1051" s="840"/>
      <c r="G1051" s="840"/>
      <c r="H1051" s="840"/>
      <c r="I1051" s="840"/>
      <c r="J1051" s="840"/>
      <c r="K1051" s="840"/>
      <c r="L1051" s="840"/>
      <c r="M1051" s="840"/>
      <c r="N1051" s="840"/>
      <c r="O1051" s="840"/>
      <c r="P1051" s="840"/>
      <c r="Q1051" s="840"/>
      <c r="R1051" s="840"/>
      <c r="S1051" s="846"/>
      <c r="T1051" s="839" t="s">
        <v>1261</v>
      </c>
      <c r="U1051" s="840"/>
      <c r="V1051" s="840"/>
      <c r="W1051" s="840"/>
      <c r="X1051" s="840"/>
      <c r="Y1051" s="840"/>
      <c r="Z1051" s="840"/>
      <c r="AA1051" s="840"/>
      <c r="AB1051" s="840"/>
      <c r="AC1051" s="840"/>
      <c r="AD1051" s="840"/>
      <c r="AE1051" s="840"/>
      <c r="AF1051" s="846"/>
      <c r="AG1051" s="845" t="s">
        <v>1642</v>
      </c>
      <c r="AH1051" s="845"/>
      <c r="AI1051" s="845"/>
      <c r="AJ1051" s="845"/>
      <c r="AK1051" s="845"/>
      <c r="AL1051" s="845"/>
      <c r="AM1051" s="845"/>
      <c r="AN1051" s="845"/>
      <c r="AO1051" s="845"/>
      <c r="AP1051" s="845"/>
      <c r="AQ1051" s="845"/>
      <c r="AR1051" s="845"/>
      <c r="AS1051" s="845"/>
      <c r="AT1051" s="845"/>
      <c r="AU1051" s="845"/>
      <c r="AV1051" s="845"/>
      <c r="AW1051" s="845"/>
      <c r="AX1051" s="845"/>
      <c r="AY1051" s="845"/>
      <c r="AZ1051" s="845"/>
      <c r="BA1051" s="845"/>
      <c r="BB1051" s="845"/>
    </row>
    <row r="1052" spans="1:54" ht="12.6" customHeight="1" x14ac:dyDescent="0.25">
      <c r="A1052" s="593"/>
      <c r="B1052" s="594"/>
      <c r="C1052" s="594"/>
      <c r="D1052" s="594"/>
      <c r="E1052" s="594"/>
      <c r="F1052" s="594"/>
      <c r="G1052" s="594"/>
      <c r="H1052" s="594"/>
      <c r="I1052" s="594"/>
      <c r="J1052" s="594"/>
      <c r="K1052" s="594"/>
      <c r="L1052" s="594"/>
      <c r="M1052" s="594"/>
      <c r="N1052" s="594"/>
      <c r="O1052" s="594"/>
      <c r="P1052" s="594"/>
      <c r="Q1052" s="594"/>
      <c r="R1052" s="594"/>
      <c r="S1052" s="595"/>
      <c r="T1052" s="593"/>
      <c r="U1052" s="594"/>
      <c r="V1052" s="594"/>
      <c r="W1052" s="594"/>
      <c r="X1052" s="594"/>
      <c r="Y1052" s="594"/>
      <c r="Z1052" s="594"/>
      <c r="AA1052" s="594"/>
      <c r="AB1052" s="594"/>
      <c r="AC1052" s="594"/>
      <c r="AD1052" s="594"/>
      <c r="AE1052" s="594"/>
      <c r="AF1052" s="595"/>
      <c r="AG1052" s="843" t="s">
        <v>1430</v>
      </c>
      <c r="AH1052" s="843"/>
      <c r="AI1052" s="843"/>
      <c r="AJ1052" s="843"/>
      <c r="AK1052" s="843"/>
      <c r="AL1052" s="843"/>
      <c r="AM1052" s="843"/>
      <c r="AN1052" s="843"/>
      <c r="AO1052" s="843"/>
      <c r="AP1052" s="843"/>
      <c r="AQ1052" s="843"/>
      <c r="AR1052" s="843"/>
      <c r="AS1052" s="843"/>
      <c r="AT1052" s="843"/>
      <c r="AU1052" s="843"/>
      <c r="AV1052" s="843"/>
      <c r="AW1052" s="843"/>
      <c r="AX1052" s="843"/>
      <c r="AY1052" s="843"/>
      <c r="AZ1052" s="843"/>
      <c r="BA1052" s="843"/>
      <c r="BB1052" s="843"/>
    </row>
    <row r="1053" spans="1:54" ht="12.6" customHeight="1" x14ac:dyDescent="0.25">
      <c r="A1053" s="633" t="s">
        <v>1757</v>
      </c>
      <c r="B1053" s="598"/>
      <c r="C1053" s="598"/>
      <c r="D1053" s="598"/>
      <c r="E1053" s="598"/>
      <c r="F1053" s="598"/>
      <c r="G1053" s="598"/>
      <c r="H1053" s="598"/>
      <c r="I1053" s="598"/>
      <c r="J1053" s="598"/>
      <c r="K1053" s="598"/>
      <c r="L1053" s="598"/>
      <c r="M1053" s="598"/>
      <c r="N1053" s="598"/>
      <c r="O1053" s="598"/>
      <c r="P1053" s="598"/>
      <c r="Q1053" s="598"/>
      <c r="R1053" s="598"/>
      <c r="S1053" s="596"/>
      <c r="T1053" s="996">
        <f>SUVAHAVUJ!$X$116</f>
        <v>23</v>
      </c>
      <c r="U1053" s="996"/>
      <c r="V1053" s="996"/>
      <c r="W1053" s="996"/>
      <c r="X1053" s="996"/>
      <c r="Y1053" s="996"/>
      <c r="Z1053" s="996"/>
      <c r="AA1053" s="996"/>
      <c r="AB1053" s="996"/>
      <c r="AC1053" s="996"/>
      <c r="AD1053" s="996"/>
      <c r="AE1053" s="996"/>
      <c r="AF1053" s="996"/>
      <c r="AG1053" s="996">
        <f>'hk2022'!$D$62*-1</f>
        <v>0</v>
      </c>
      <c r="AH1053" s="996"/>
      <c r="AI1053" s="996"/>
      <c r="AJ1053" s="996"/>
      <c r="AK1053" s="996"/>
      <c r="AL1053" s="996"/>
      <c r="AM1053" s="996"/>
      <c r="AN1053" s="996"/>
      <c r="AO1053" s="996"/>
      <c r="AP1053" s="996"/>
      <c r="AQ1053" s="996"/>
      <c r="AR1053" s="996"/>
      <c r="AS1053" s="996"/>
      <c r="AT1053" s="996"/>
      <c r="AU1053" s="996"/>
      <c r="AV1053" s="996"/>
      <c r="AW1053" s="996"/>
      <c r="AX1053" s="996"/>
      <c r="AY1053" s="996"/>
      <c r="AZ1053" s="996"/>
      <c r="BA1053" s="996"/>
      <c r="BB1053" s="996"/>
    </row>
    <row r="1054" spans="1:54" ht="12.6" customHeight="1" x14ac:dyDescent="0.25">
      <c r="A1054" s="597" t="s">
        <v>1758</v>
      </c>
      <c r="B1054" s="598"/>
      <c r="C1054" s="598"/>
      <c r="D1054" s="598"/>
      <c r="E1054" s="598"/>
      <c r="F1054" s="598"/>
      <c r="G1054" s="598"/>
      <c r="H1054" s="598"/>
      <c r="I1054" s="598"/>
      <c r="J1054" s="598"/>
      <c r="K1054" s="598"/>
      <c r="L1054" s="598"/>
      <c r="M1054" s="598"/>
      <c r="N1054" s="598"/>
      <c r="O1054" s="598"/>
      <c r="P1054" s="598"/>
      <c r="Q1054" s="598"/>
      <c r="R1054" s="598"/>
      <c r="S1054" s="596"/>
      <c r="T1054" s="952"/>
      <c r="U1054" s="952"/>
      <c r="V1054" s="952"/>
      <c r="W1054" s="952"/>
      <c r="X1054" s="952"/>
      <c r="Y1054" s="952"/>
      <c r="Z1054" s="952"/>
      <c r="AA1054" s="952"/>
      <c r="AB1054" s="952"/>
      <c r="AC1054" s="952"/>
      <c r="AD1054" s="952"/>
      <c r="AE1054" s="952"/>
      <c r="AF1054" s="952"/>
      <c r="AG1054" s="952"/>
      <c r="AH1054" s="952"/>
      <c r="AI1054" s="952"/>
      <c r="AJ1054" s="952"/>
      <c r="AK1054" s="952"/>
      <c r="AL1054" s="952"/>
      <c r="AM1054" s="952"/>
      <c r="AN1054" s="952"/>
      <c r="AO1054" s="952"/>
      <c r="AP1054" s="952"/>
      <c r="AQ1054" s="952"/>
      <c r="AR1054" s="952"/>
      <c r="AS1054" s="952"/>
      <c r="AT1054" s="952"/>
      <c r="AU1054" s="952"/>
      <c r="AV1054" s="952"/>
      <c r="AW1054" s="952"/>
      <c r="AX1054" s="952"/>
      <c r="AY1054" s="952"/>
      <c r="AZ1054" s="952"/>
      <c r="BA1054" s="952"/>
      <c r="BB1054" s="952"/>
    </row>
    <row r="1055" spans="1:54" ht="12.6" customHeight="1" x14ac:dyDescent="0.25">
      <c r="A1055" s="597" t="s">
        <v>1759</v>
      </c>
      <c r="B1055" s="598"/>
      <c r="C1055" s="598"/>
      <c r="D1055" s="598"/>
      <c r="E1055" s="598"/>
      <c r="F1055" s="598"/>
      <c r="G1055" s="598"/>
      <c r="H1055" s="598"/>
      <c r="I1055" s="598"/>
      <c r="J1055" s="598"/>
      <c r="K1055" s="598"/>
      <c r="L1055" s="598"/>
      <c r="M1055" s="598"/>
      <c r="N1055" s="598"/>
      <c r="O1055" s="598"/>
      <c r="P1055" s="598"/>
      <c r="Q1055" s="598"/>
      <c r="R1055" s="598"/>
      <c r="S1055" s="596"/>
      <c r="T1055" s="952"/>
      <c r="U1055" s="952"/>
      <c r="V1055" s="952"/>
      <c r="W1055" s="952"/>
      <c r="X1055" s="952"/>
      <c r="Y1055" s="952"/>
      <c r="Z1055" s="952"/>
      <c r="AA1055" s="952"/>
      <c r="AB1055" s="952"/>
      <c r="AC1055" s="952"/>
      <c r="AD1055" s="952"/>
      <c r="AE1055" s="952"/>
      <c r="AF1055" s="952"/>
      <c r="AG1055" s="952"/>
      <c r="AH1055" s="952"/>
      <c r="AI1055" s="952"/>
      <c r="AJ1055" s="952"/>
      <c r="AK1055" s="952"/>
      <c r="AL1055" s="952"/>
      <c r="AM1055" s="952"/>
      <c r="AN1055" s="952"/>
      <c r="AO1055" s="952"/>
      <c r="AP1055" s="952"/>
      <c r="AQ1055" s="952"/>
      <c r="AR1055" s="952"/>
      <c r="AS1055" s="952"/>
      <c r="AT1055" s="952"/>
      <c r="AU1055" s="952"/>
      <c r="AV1055" s="952"/>
      <c r="AW1055" s="952"/>
      <c r="AX1055" s="952"/>
      <c r="AY1055" s="952"/>
      <c r="AZ1055" s="952"/>
      <c r="BA1055" s="952"/>
      <c r="BB1055" s="952"/>
    </row>
    <row r="1056" spans="1:54" ht="12.6" customHeight="1" x14ac:dyDescent="0.25">
      <c r="A1056" s="597" t="s">
        <v>1760</v>
      </c>
      <c r="B1056" s="598"/>
      <c r="C1056" s="598"/>
      <c r="D1056" s="598"/>
      <c r="E1056" s="598"/>
      <c r="F1056" s="598"/>
      <c r="G1056" s="598"/>
      <c r="H1056" s="598"/>
      <c r="I1056" s="598"/>
      <c r="J1056" s="598"/>
      <c r="K1056" s="598"/>
      <c r="L1056" s="598"/>
      <c r="M1056" s="598"/>
      <c r="N1056" s="598"/>
      <c r="O1056" s="598"/>
      <c r="P1056" s="598"/>
      <c r="Q1056" s="598"/>
      <c r="R1056" s="598"/>
      <c r="S1056" s="596"/>
      <c r="T1056" s="952"/>
      <c r="U1056" s="952"/>
      <c r="V1056" s="952"/>
      <c r="W1056" s="952"/>
      <c r="X1056" s="952"/>
      <c r="Y1056" s="952"/>
      <c r="Z1056" s="952"/>
      <c r="AA1056" s="952"/>
      <c r="AB1056" s="952"/>
      <c r="AC1056" s="952"/>
      <c r="AD1056" s="952"/>
      <c r="AE1056" s="952"/>
      <c r="AF1056" s="952"/>
      <c r="AG1056" s="952"/>
      <c r="AH1056" s="952"/>
      <c r="AI1056" s="952"/>
      <c r="AJ1056" s="952"/>
      <c r="AK1056" s="952"/>
      <c r="AL1056" s="952"/>
      <c r="AM1056" s="952"/>
      <c r="AN1056" s="952"/>
      <c r="AO1056" s="952"/>
      <c r="AP1056" s="952"/>
      <c r="AQ1056" s="952"/>
      <c r="AR1056" s="952"/>
      <c r="AS1056" s="952"/>
      <c r="AT1056" s="952"/>
      <c r="AU1056" s="952"/>
      <c r="AV1056" s="952"/>
      <c r="AW1056" s="952"/>
      <c r="AX1056" s="952"/>
      <c r="AY1056" s="952"/>
      <c r="AZ1056" s="952"/>
      <c r="BA1056" s="952"/>
      <c r="BB1056" s="952"/>
    </row>
    <row r="1057" spans="1:54" ht="12.6" customHeight="1" x14ac:dyDescent="0.25">
      <c r="A1057" s="597" t="s">
        <v>1761</v>
      </c>
      <c r="B1057" s="598"/>
      <c r="C1057" s="598"/>
      <c r="D1057" s="598"/>
      <c r="E1057" s="598"/>
      <c r="F1057" s="598"/>
      <c r="G1057" s="598"/>
      <c r="H1057" s="598"/>
      <c r="I1057" s="598"/>
      <c r="J1057" s="598"/>
      <c r="K1057" s="598"/>
      <c r="L1057" s="598"/>
      <c r="M1057" s="598"/>
      <c r="N1057" s="598"/>
      <c r="O1057" s="598"/>
      <c r="P1057" s="598"/>
      <c r="Q1057" s="598"/>
      <c r="R1057" s="598"/>
      <c r="S1057" s="596"/>
      <c r="T1057" s="952">
        <f>'HL KNIHA VYPOC'!$F$248</f>
        <v>0</v>
      </c>
      <c r="U1057" s="952"/>
      <c r="V1057" s="952"/>
      <c r="W1057" s="952"/>
      <c r="X1057" s="952"/>
      <c r="Y1057" s="952"/>
      <c r="Z1057" s="952"/>
      <c r="AA1057" s="952"/>
      <c r="AB1057" s="952"/>
      <c r="AC1057" s="952"/>
      <c r="AD1057" s="952"/>
      <c r="AE1057" s="952"/>
      <c r="AF1057" s="952"/>
      <c r="AG1057" s="952">
        <f>'HL KNIHA VYPOC'!$J$248</f>
        <v>23.26</v>
      </c>
      <c r="AH1057" s="952"/>
      <c r="AI1057" s="952"/>
      <c r="AJ1057" s="952"/>
      <c r="AK1057" s="952"/>
      <c r="AL1057" s="952"/>
      <c r="AM1057" s="952"/>
      <c r="AN1057" s="952"/>
      <c r="AO1057" s="952"/>
      <c r="AP1057" s="952"/>
      <c r="AQ1057" s="952"/>
      <c r="AR1057" s="952"/>
      <c r="AS1057" s="952"/>
      <c r="AT1057" s="952"/>
      <c r="AU1057" s="952"/>
      <c r="AV1057" s="952"/>
      <c r="AW1057" s="952"/>
      <c r="AX1057" s="952"/>
      <c r="AY1057" s="952"/>
      <c r="AZ1057" s="952"/>
      <c r="BA1057" s="952"/>
      <c r="BB1057" s="952"/>
    </row>
    <row r="1058" spans="1:54" ht="12.6" customHeight="1" x14ac:dyDescent="0.25">
      <c r="A1058" s="597" t="s">
        <v>1762</v>
      </c>
      <c r="B1058" s="598"/>
      <c r="C1058" s="598"/>
      <c r="D1058" s="598"/>
      <c r="E1058" s="598"/>
      <c r="F1058" s="598"/>
      <c r="G1058" s="598"/>
      <c r="H1058" s="598"/>
      <c r="I1058" s="598"/>
      <c r="J1058" s="598"/>
      <c r="K1058" s="598"/>
      <c r="L1058" s="598"/>
      <c r="M1058" s="598"/>
      <c r="N1058" s="598"/>
      <c r="O1058" s="598"/>
      <c r="P1058" s="598"/>
      <c r="Q1058" s="598"/>
      <c r="R1058" s="598"/>
      <c r="S1058" s="596"/>
      <c r="T1058" s="952">
        <f>'HL KNIHA VYPOC'!$E$248</f>
        <v>0</v>
      </c>
      <c r="U1058" s="952"/>
      <c r="V1058" s="952"/>
      <c r="W1058" s="952"/>
      <c r="X1058" s="952"/>
      <c r="Y1058" s="952"/>
      <c r="Z1058" s="952"/>
      <c r="AA1058" s="952"/>
      <c r="AB1058" s="952"/>
      <c r="AC1058" s="952"/>
      <c r="AD1058" s="952"/>
      <c r="AE1058" s="952"/>
      <c r="AF1058" s="952"/>
      <c r="AG1058" s="952">
        <f>'HL KNIHA VYPOC'!$I$248</f>
        <v>0</v>
      </c>
      <c r="AH1058" s="952"/>
      <c r="AI1058" s="952"/>
      <c r="AJ1058" s="952"/>
      <c r="AK1058" s="952"/>
      <c r="AL1058" s="952"/>
      <c r="AM1058" s="952"/>
      <c r="AN1058" s="952"/>
      <c r="AO1058" s="952"/>
      <c r="AP1058" s="952"/>
      <c r="AQ1058" s="952"/>
      <c r="AR1058" s="952"/>
      <c r="AS1058" s="952"/>
      <c r="AT1058" s="952"/>
      <c r="AU1058" s="952"/>
      <c r="AV1058" s="952"/>
      <c r="AW1058" s="952"/>
      <c r="AX1058" s="952"/>
      <c r="AY1058" s="952"/>
      <c r="AZ1058" s="952"/>
      <c r="BA1058" s="952"/>
      <c r="BB1058" s="952"/>
    </row>
    <row r="1059" spans="1:54" ht="12.6" customHeight="1" x14ac:dyDescent="0.25">
      <c r="A1059" s="633" t="s">
        <v>1763</v>
      </c>
      <c r="B1059" s="598"/>
      <c r="C1059" s="598"/>
      <c r="D1059" s="598"/>
      <c r="E1059" s="598"/>
      <c r="F1059" s="598"/>
      <c r="G1059" s="598"/>
      <c r="H1059" s="598"/>
      <c r="I1059" s="598"/>
      <c r="J1059" s="598"/>
      <c r="K1059" s="598"/>
      <c r="L1059" s="598"/>
      <c r="M1059" s="598"/>
      <c r="N1059" s="598"/>
      <c r="O1059" s="598"/>
      <c r="P1059" s="598"/>
      <c r="Q1059" s="598"/>
      <c r="R1059" s="598"/>
      <c r="S1059" s="596"/>
      <c r="T1059" s="996">
        <f>SUM('HL KNIHA VYPOC'!G248)*-1</f>
        <v>23.26</v>
      </c>
      <c r="U1059" s="996"/>
      <c r="V1059" s="996"/>
      <c r="W1059" s="996"/>
      <c r="X1059" s="996"/>
      <c r="Y1059" s="996"/>
      <c r="Z1059" s="996"/>
      <c r="AA1059" s="996"/>
      <c r="AB1059" s="996"/>
      <c r="AC1059" s="996"/>
      <c r="AD1059" s="996"/>
      <c r="AE1059" s="996"/>
      <c r="AF1059" s="996"/>
      <c r="AG1059" s="996">
        <f t="shared" ref="AG1059" si="2">$T$1053</f>
        <v>23</v>
      </c>
      <c r="AH1059" s="996"/>
      <c r="AI1059" s="996"/>
      <c r="AJ1059" s="996"/>
      <c r="AK1059" s="996"/>
      <c r="AL1059" s="996"/>
      <c r="AM1059" s="996"/>
      <c r="AN1059" s="996"/>
      <c r="AO1059" s="996"/>
      <c r="AP1059" s="996"/>
      <c r="AQ1059" s="996"/>
      <c r="AR1059" s="996"/>
      <c r="AS1059" s="996"/>
      <c r="AT1059" s="996"/>
      <c r="AU1059" s="996"/>
      <c r="AV1059" s="996"/>
      <c r="AW1059" s="996"/>
      <c r="AX1059" s="996"/>
      <c r="AY1059" s="996"/>
      <c r="AZ1059" s="996"/>
      <c r="BA1059" s="996"/>
      <c r="BB1059" s="996"/>
    </row>
    <row r="1060" spans="1:54" ht="12.6" customHeight="1" x14ac:dyDescent="0.25">
      <c r="A1060" s="565" t="s">
        <v>4972</v>
      </c>
    </row>
    <row r="1061" spans="1:54" ht="15" customHeight="1" x14ac:dyDescent="0.25">
      <c r="A1061" s="862"/>
      <c r="B1061" s="863"/>
      <c r="C1061" s="863"/>
      <c r="D1061" s="863"/>
      <c r="E1061" s="863"/>
      <c r="F1061" s="863"/>
      <c r="G1061" s="863"/>
      <c r="H1061" s="863"/>
      <c r="I1061" s="863"/>
      <c r="J1061" s="863"/>
      <c r="K1061" s="863"/>
      <c r="L1061" s="863"/>
      <c r="M1061" s="863"/>
      <c r="N1061" s="863"/>
      <c r="O1061" s="863"/>
      <c r="P1061" s="863"/>
      <c r="Q1061" s="863"/>
      <c r="R1061" s="863"/>
      <c r="S1061" s="863"/>
      <c r="T1061" s="863"/>
      <c r="U1061" s="863"/>
      <c r="V1061" s="863"/>
      <c r="W1061" s="863"/>
      <c r="X1061" s="863"/>
      <c r="Y1061" s="863"/>
      <c r="Z1061" s="863"/>
      <c r="AA1061" s="863"/>
      <c r="AB1061" s="863"/>
      <c r="AC1061" s="863"/>
      <c r="AD1061" s="863"/>
      <c r="AE1061" s="863"/>
      <c r="AF1061" s="863"/>
      <c r="AG1061" s="863"/>
      <c r="AH1061" s="863"/>
      <c r="AI1061" s="863"/>
      <c r="AJ1061" s="863"/>
      <c r="AK1061" s="863"/>
      <c r="AL1061" s="863"/>
      <c r="AM1061" s="863"/>
      <c r="AN1061" s="863"/>
      <c r="AO1061" s="863"/>
      <c r="AP1061" s="863"/>
      <c r="AQ1061" s="863"/>
      <c r="AR1061" s="863"/>
      <c r="AS1061" s="863"/>
      <c r="AT1061" s="863"/>
      <c r="AU1061" s="863"/>
      <c r="AV1061" s="863"/>
      <c r="AW1061" s="863"/>
      <c r="AX1061" s="864"/>
      <c r="AY1061" s="613"/>
      <c r="AZ1061" s="613"/>
      <c r="BA1061" s="613"/>
      <c r="BB1061" s="613"/>
    </row>
    <row r="1062" spans="1:54" ht="15" customHeight="1" x14ac:dyDescent="0.25">
      <c r="A1062" s="865"/>
      <c r="B1062" s="866"/>
      <c r="C1062" s="866"/>
      <c r="D1062" s="866"/>
      <c r="E1062" s="866"/>
      <c r="F1062" s="866"/>
      <c r="G1062" s="866"/>
      <c r="H1062" s="866"/>
      <c r="I1062" s="866"/>
      <c r="J1062" s="866"/>
      <c r="K1062" s="866"/>
      <c r="L1062" s="866"/>
      <c r="M1062" s="866"/>
      <c r="N1062" s="866"/>
      <c r="O1062" s="866"/>
      <c r="P1062" s="866"/>
      <c r="Q1062" s="866"/>
      <c r="R1062" s="866"/>
      <c r="S1062" s="866"/>
      <c r="T1062" s="866"/>
      <c r="U1062" s="866"/>
      <c r="V1062" s="866"/>
      <c r="W1062" s="866"/>
      <c r="X1062" s="866"/>
      <c r="Y1062" s="866"/>
      <c r="Z1062" s="866"/>
      <c r="AA1062" s="866"/>
      <c r="AB1062" s="866"/>
      <c r="AC1062" s="866"/>
      <c r="AD1062" s="866"/>
      <c r="AE1062" s="866"/>
      <c r="AF1062" s="866"/>
      <c r="AG1062" s="866"/>
      <c r="AH1062" s="866"/>
      <c r="AI1062" s="866"/>
      <c r="AJ1062" s="866"/>
      <c r="AK1062" s="866"/>
      <c r="AL1062" s="866"/>
      <c r="AM1062" s="866"/>
      <c r="AN1062" s="866"/>
      <c r="AO1062" s="866"/>
      <c r="AP1062" s="866"/>
      <c r="AQ1062" s="866"/>
      <c r="AR1062" s="866"/>
      <c r="AS1062" s="866"/>
      <c r="AT1062" s="866"/>
      <c r="AU1062" s="866"/>
      <c r="AV1062" s="866"/>
      <c r="AW1062" s="866"/>
      <c r="AX1062" s="867"/>
      <c r="AY1062" s="613"/>
      <c r="AZ1062" s="613"/>
      <c r="BA1062" s="613"/>
      <c r="BB1062" s="613"/>
    </row>
    <row r="1063" spans="1:54" ht="12.6" customHeight="1" x14ac:dyDescent="0.25">
      <c r="A1063" s="571" t="s">
        <v>5233</v>
      </c>
    </row>
    <row r="1064" spans="1:54" ht="12.6" customHeight="1" x14ac:dyDescent="0.25">
      <c r="A1064" s="844" t="s">
        <v>1764</v>
      </c>
      <c r="B1064" s="844"/>
      <c r="C1064" s="844"/>
      <c r="D1064" s="844"/>
      <c r="E1064" s="844"/>
      <c r="F1064" s="844"/>
      <c r="G1064" s="844"/>
      <c r="H1064" s="844"/>
      <c r="I1064" s="844"/>
      <c r="J1064" s="844"/>
      <c r="K1064" s="844"/>
      <c r="L1064" s="844"/>
      <c r="M1064" s="844" t="s">
        <v>1765</v>
      </c>
      <c r="N1064" s="844"/>
      <c r="O1064" s="844"/>
      <c r="P1064" s="844"/>
      <c r="Q1064" s="844"/>
      <c r="R1064" s="844"/>
      <c r="S1064" s="844"/>
      <c r="T1064" s="844"/>
      <c r="U1064" s="998" t="s">
        <v>1766</v>
      </c>
      <c r="V1064" s="998"/>
      <c r="W1064" s="998"/>
      <c r="X1064" s="998"/>
      <c r="Y1064" s="998"/>
      <c r="Z1064" s="998"/>
      <c r="AA1064" s="998"/>
      <c r="AB1064" s="896" t="s">
        <v>1767</v>
      </c>
      <c r="AC1064" s="896"/>
      <c r="AD1064" s="896"/>
      <c r="AE1064" s="896"/>
      <c r="AF1064" s="896"/>
      <c r="AG1064" s="896"/>
      <c r="AH1064" s="896"/>
      <c r="AI1064" s="896" t="s">
        <v>1768</v>
      </c>
      <c r="AJ1064" s="896"/>
      <c r="AK1064" s="896"/>
      <c r="AL1064" s="896"/>
      <c r="AM1064" s="896"/>
      <c r="AN1064" s="896"/>
      <c r="AO1064" s="896"/>
      <c r="AP1064" s="896" t="s">
        <v>1680</v>
      </c>
      <c r="AQ1064" s="896"/>
      <c r="AR1064" s="896"/>
      <c r="AS1064" s="896"/>
      <c r="AT1064" s="896"/>
      <c r="AU1064" s="896"/>
      <c r="AV1064" s="896"/>
      <c r="AW1064" s="896"/>
      <c r="AX1064" s="896"/>
      <c r="AY1064" s="896"/>
      <c r="AZ1064" s="896"/>
      <c r="BA1064" s="896"/>
      <c r="BB1064" s="896"/>
    </row>
    <row r="1065" spans="1:54" ht="12.6" customHeight="1" x14ac:dyDescent="0.25">
      <c r="A1065" s="844" t="s">
        <v>1769</v>
      </c>
      <c r="B1065" s="844"/>
      <c r="C1065" s="844"/>
      <c r="D1065" s="844"/>
      <c r="E1065" s="844"/>
      <c r="F1065" s="844"/>
      <c r="G1065" s="844"/>
      <c r="H1065" s="844"/>
      <c r="I1065" s="844"/>
      <c r="J1065" s="844"/>
      <c r="K1065" s="844"/>
      <c r="L1065" s="844"/>
      <c r="M1065" s="844" t="s">
        <v>1507</v>
      </c>
      <c r="N1065" s="844"/>
      <c r="O1065" s="844"/>
      <c r="P1065" s="844"/>
      <c r="Q1065" s="844"/>
      <c r="R1065" s="844"/>
      <c r="S1065" s="844"/>
      <c r="T1065" s="844"/>
      <c r="U1065" s="998"/>
      <c r="V1065" s="998"/>
      <c r="W1065" s="998"/>
      <c r="X1065" s="998"/>
      <c r="Y1065" s="998"/>
      <c r="Z1065" s="998"/>
      <c r="AA1065" s="998"/>
      <c r="AB1065" s="896"/>
      <c r="AC1065" s="896"/>
      <c r="AD1065" s="896"/>
      <c r="AE1065" s="896"/>
      <c r="AF1065" s="896"/>
      <c r="AG1065" s="896"/>
      <c r="AH1065" s="896"/>
      <c r="AI1065" s="896"/>
      <c r="AJ1065" s="896"/>
      <c r="AK1065" s="896"/>
      <c r="AL1065" s="896"/>
      <c r="AM1065" s="896"/>
      <c r="AN1065" s="896"/>
      <c r="AO1065" s="896"/>
      <c r="AP1065" s="896"/>
      <c r="AQ1065" s="896"/>
      <c r="AR1065" s="896"/>
      <c r="AS1065" s="896"/>
      <c r="AT1065" s="896"/>
      <c r="AU1065" s="896"/>
      <c r="AV1065" s="896"/>
      <c r="AW1065" s="896"/>
      <c r="AX1065" s="896"/>
      <c r="AY1065" s="896"/>
      <c r="AZ1065" s="896"/>
      <c r="BA1065" s="896"/>
      <c r="BB1065" s="896"/>
    </row>
    <row r="1066" spans="1:54" ht="12.6" customHeight="1" x14ac:dyDescent="0.25">
      <c r="A1066" s="929"/>
      <c r="B1066" s="929"/>
      <c r="C1066" s="929"/>
      <c r="D1066" s="929"/>
      <c r="E1066" s="929"/>
      <c r="F1066" s="929"/>
      <c r="G1066" s="929"/>
      <c r="H1066" s="929"/>
      <c r="I1066" s="929"/>
      <c r="J1066" s="929"/>
      <c r="K1066" s="929"/>
      <c r="L1066" s="929"/>
      <c r="M1066" s="943"/>
      <c r="N1066" s="943"/>
      <c r="O1066" s="943"/>
      <c r="P1066" s="943"/>
      <c r="Q1066" s="943"/>
      <c r="R1066" s="943"/>
      <c r="S1066" s="943"/>
      <c r="T1066" s="943"/>
      <c r="U1066" s="943"/>
      <c r="V1066" s="943"/>
      <c r="W1066" s="943"/>
      <c r="X1066" s="943"/>
      <c r="Y1066" s="943"/>
      <c r="Z1066" s="943"/>
      <c r="AA1066" s="943"/>
      <c r="AB1066" s="943"/>
      <c r="AC1066" s="943"/>
      <c r="AD1066" s="943"/>
      <c r="AE1066" s="943"/>
      <c r="AF1066" s="943"/>
      <c r="AG1066" s="943"/>
      <c r="AH1066" s="943"/>
      <c r="AI1066" s="943"/>
      <c r="AJ1066" s="943"/>
      <c r="AK1066" s="943"/>
      <c r="AL1066" s="943"/>
      <c r="AM1066" s="943"/>
      <c r="AN1066" s="943"/>
      <c r="AO1066" s="943"/>
      <c r="AP1066" s="997"/>
      <c r="AQ1066" s="997"/>
      <c r="AR1066" s="997"/>
      <c r="AS1066" s="997"/>
      <c r="AT1066" s="997"/>
      <c r="AU1066" s="997"/>
      <c r="AV1066" s="997"/>
      <c r="AW1066" s="997"/>
      <c r="AX1066" s="997"/>
      <c r="AY1066" s="997"/>
      <c r="AZ1066" s="997"/>
      <c r="BA1066" s="997"/>
      <c r="BB1066" s="997"/>
    </row>
    <row r="1067" spans="1:54" ht="12.6" customHeight="1" x14ac:dyDescent="0.25">
      <c r="A1067" s="929"/>
      <c r="B1067" s="929"/>
      <c r="C1067" s="929"/>
      <c r="D1067" s="929"/>
      <c r="E1067" s="929"/>
      <c r="F1067" s="929"/>
      <c r="G1067" s="929"/>
      <c r="H1067" s="929"/>
      <c r="I1067" s="929"/>
      <c r="J1067" s="929"/>
      <c r="K1067" s="929"/>
      <c r="L1067" s="929"/>
      <c r="M1067" s="943"/>
      <c r="N1067" s="943"/>
      <c r="O1067" s="943"/>
      <c r="P1067" s="943"/>
      <c r="Q1067" s="943"/>
      <c r="R1067" s="943"/>
      <c r="S1067" s="943"/>
      <c r="T1067" s="943"/>
      <c r="U1067" s="943"/>
      <c r="V1067" s="943"/>
      <c r="W1067" s="943"/>
      <c r="X1067" s="943"/>
      <c r="Y1067" s="943"/>
      <c r="Z1067" s="943"/>
      <c r="AA1067" s="943"/>
      <c r="AB1067" s="943"/>
      <c r="AC1067" s="943"/>
      <c r="AD1067" s="943"/>
      <c r="AE1067" s="943"/>
      <c r="AF1067" s="943"/>
      <c r="AG1067" s="943"/>
      <c r="AH1067" s="943"/>
      <c r="AI1067" s="943"/>
      <c r="AJ1067" s="943"/>
      <c r="AK1067" s="943"/>
      <c r="AL1067" s="943"/>
      <c r="AM1067" s="943"/>
      <c r="AN1067" s="943"/>
      <c r="AO1067" s="943"/>
      <c r="AP1067" s="997"/>
      <c r="AQ1067" s="997"/>
      <c r="AR1067" s="997"/>
      <c r="AS1067" s="997"/>
      <c r="AT1067" s="997"/>
      <c r="AU1067" s="997"/>
      <c r="AV1067" s="997"/>
      <c r="AW1067" s="997"/>
      <c r="AX1067" s="997"/>
      <c r="AY1067" s="997"/>
      <c r="AZ1067" s="997"/>
      <c r="BA1067" s="997"/>
      <c r="BB1067" s="997"/>
    </row>
    <row r="1068" spans="1:54" ht="12.6" customHeight="1" x14ac:dyDescent="0.25">
      <c r="A1068" s="929"/>
      <c r="B1068" s="929"/>
      <c r="C1068" s="929"/>
      <c r="D1068" s="929"/>
      <c r="E1068" s="929"/>
      <c r="F1068" s="929"/>
      <c r="G1068" s="929"/>
      <c r="H1068" s="929"/>
      <c r="I1068" s="929"/>
      <c r="J1068" s="929"/>
      <c r="K1068" s="929"/>
      <c r="L1068" s="929"/>
      <c r="M1068" s="943"/>
      <c r="N1068" s="943"/>
      <c r="O1068" s="943"/>
      <c r="P1068" s="943"/>
      <c r="Q1068" s="943"/>
      <c r="R1068" s="943"/>
      <c r="S1068" s="943"/>
      <c r="T1068" s="943"/>
      <c r="U1068" s="943"/>
      <c r="V1068" s="943"/>
      <c r="W1068" s="943"/>
      <c r="X1068" s="943"/>
      <c r="Y1068" s="943"/>
      <c r="Z1068" s="943"/>
      <c r="AA1068" s="943"/>
      <c r="AB1068" s="943"/>
      <c r="AC1068" s="943"/>
      <c r="AD1068" s="943"/>
      <c r="AE1068" s="943"/>
      <c r="AF1068" s="943"/>
      <c r="AG1068" s="943"/>
      <c r="AH1068" s="943"/>
      <c r="AI1068" s="943"/>
      <c r="AJ1068" s="943"/>
      <c r="AK1068" s="943"/>
      <c r="AL1068" s="943"/>
      <c r="AM1068" s="943"/>
      <c r="AN1068" s="943"/>
      <c r="AO1068" s="943"/>
      <c r="AP1068" s="997"/>
      <c r="AQ1068" s="997"/>
      <c r="AR1068" s="997"/>
      <c r="AS1068" s="997"/>
      <c r="AT1068" s="997"/>
      <c r="AU1068" s="997"/>
      <c r="AV1068" s="997"/>
      <c r="AW1068" s="997"/>
      <c r="AX1068" s="997"/>
      <c r="AY1068" s="997"/>
      <c r="AZ1068" s="997"/>
      <c r="BA1068" s="997"/>
      <c r="BB1068" s="997"/>
    </row>
    <row r="1069" spans="1:54" ht="12.6" customHeight="1" x14ac:dyDescent="0.25">
      <c r="A1069" s="929"/>
      <c r="B1069" s="929"/>
      <c r="C1069" s="929"/>
      <c r="D1069" s="929"/>
      <c r="E1069" s="929"/>
      <c r="F1069" s="929"/>
      <c r="G1069" s="929"/>
      <c r="H1069" s="929"/>
      <c r="I1069" s="929"/>
      <c r="J1069" s="929"/>
      <c r="K1069" s="929"/>
      <c r="L1069" s="929"/>
      <c r="M1069" s="943"/>
      <c r="N1069" s="943"/>
      <c r="O1069" s="943"/>
      <c r="P1069" s="943"/>
      <c r="Q1069" s="943"/>
      <c r="R1069" s="943"/>
      <c r="S1069" s="943"/>
      <c r="T1069" s="943"/>
      <c r="U1069" s="943"/>
      <c r="V1069" s="943"/>
      <c r="W1069" s="943"/>
      <c r="X1069" s="943"/>
      <c r="Y1069" s="943"/>
      <c r="Z1069" s="943"/>
      <c r="AA1069" s="943"/>
      <c r="AB1069" s="943"/>
      <c r="AC1069" s="943"/>
      <c r="AD1069" s="943"/>
      <c r="AE1069" s="943"/>
      <c r="AF1069" s="943"/>
      <c r="AG1069" s="943"/>
      <c r="AH1069" s="943"/>
      <c r="AI1069" s="943"/>
      <c r="AJ1069" s="943"/>
      <c r="AK1069" s="943"/>
      <c r="AL1069" s="943"/>
      <c r="AM1069" s="943"/>
      <c r="AN1069" s="943"/>
      <c r="AO1069" s="943"/>
      <c r="AP1069" s="997"/>
      <c r="AQ1069" s="997"/>
      <c r="AR1069" s="997"/>
      <c r="AS1069" s="997"/>
      <c r="AT1069" s="997"/>
      <c r="AU1069" s="997"/>
      <c r="AV1069" s="997"/>
      <c r="AW1069" s="997"/>
      <c r="AX1069" s="997"/>
      <c r="AY1069" s="997"/>
      <c r="AZ1069" s="997"/>
      <c r="BA1069" s="997"/>
      <c r="BB1069" s="997"/>
    </row>
    <row r="1070" spans="1:54" ht="12.6" customHeight="1" x14ac:dyDescent="0.25">
      <c r="A1070" s="565" t="s">
        <v>4950</v>
      </c>
    </row>
    <row r="1071" spans="1:54" ht="15" customHeight="1" x14ac:dyDescent="0.25">
      <c r="A1071" s="862"/>
      <c r="B1071" s="863"/>
      <c r="C1071" s="863"/>
      <c r="D1071" s="863"/>
      <c r="E1071" s="863"/>
      <c r="F1071" s="863"/>
      <c r="G1071" s="863"/>
      <c r="H1071" s="863"/>
      <c r="I1071" s="863"/>
      <c r="J1071" s="863"/>
      <c r="K1071" s="863"/>
      <c r="L1071" s="863"/>
      <c r="M1071" s="863"/>
      <c r="N1071" s="863"/>
      <c r="O1071" s="863"/>
      <c r="P1071" s="863"/>
      <c r="Q1071" s="863"/>
      <c r="R1071" s="863"/>
      <c r="S1071" s="863"/>
      <c r="T1071" s="863"/>
      <c r="U1071" s="863"/>
      <c r="V1071" s="863"/>
      <c r="W1071" s="863"/>
      <c r="X1071" s="863"/>
      <c r="Y1071" s="863"/>
      <c r="Z1071" s="863"/>
      <c r="AA1071" s="863"/>
      <c r="AB1071" s="863"/>
      <c r="AC1071" s="863"/>
      <c r="AD1071" s="863"/>
      <c r="AE1071" s="863"/>
      <c r="AF1071" s="863"/>
      <c r="AG1071" s="863"/>
      <c r="AH1071" s="863"/>
      <c r="AI1071" s="863"/>
      <c r="AJ1071" s="863"/>
      <c r="AK1071" s="863"/>
      <c r="AL1071" s="863"/>
      <c r="AM1071" s="863"/>
      <c r="AN1071" s="863"/>
      <c r="AO1071" s="863"/>
      <c r="AP1071" s="863"/>
      <c r="AQ1071" s="863"/>
      <c r="AR1071" s="863"/>
      <c r="AS1071" s="863"/>
      <c r="AT1071" s="863"/>
      <c r="AU1071" s="863"/>
      <c r="AV1071" s="863"/>
      <c r="AW1071" s="863"/>
      <c r="AX1071" s="864"/>
      <c r="AY1071" s="613"/>
      <c r="AZ1071" s="613"/>
      <c r="BA1071" s="613"/>
      <c r="BB1071" s="613"/>
    </row>
    <row r="1072" spans="1:54" ht="15" customHeight="1" x14ac:dyDescent="0.25">
      <c r="A1072" s="865"/>
      <c r="B1072" s="866"/>
      <c r="C1072" s="866"/>
      <c r="D1072" s="866"/>
      <c r="E1072" s="866"/>
      <c r="F1072" s="866"/>
      <c r="G1072" s="866"/>
      <c r="H1072" s="866"/>
      <c r="I1072" s="866"/>
      <c r="J1072" s="866"/>
      <c r="K1072" s="866"/>
      <c r="L1072" s="866"/>
      <c r="M1072" s="866"/>
      <c r="N1072" s="866"/>
      <c r="O1072" s="866"/>
      <c r="P1072" s="866"/>
      <c r="Q1072" s="866"/>
      <c r="R1072" s="866"/>
      <c r="S1072" s="866"/>
      <c r="T1072" s="866"/>
      <c r="U1072" s="866"/>
      <c r="V1072" s="866"/>
      <c r="W1072" s="866"/>
      <c r="X1072" s="866"/>
      <c r="Y1072" s="866"/>
      <c r="Z1072" s="866"/>
      <c r="AA1072" s="866"/>
      <c r="AB1072" s="866"/>
      <c r="AC1072" s="866"/>
      <c r="AD1072" s="866"/>
      <c r="AE1072" s="866"/>
      <c r="AF1072" s="866"/>
      <c r="AG1072" s="866"/>
      <c r="AH1072" s="866"/>
      <c r="AI1072" s="866"/>
      <c r="AJ1072" s="866"/>
      <c r="AK1072" s="866"/>
      <c r="AL1072" s="866"/>
      <c r="AM1072" s="866"/>
      <c r="AN1072" s="866"/>
      <c r="AO1072" s="866"/>
      <c r="AP1072" s="866"/>
      <c r="AQ1072" s="866"/>
      <c r="AR1072" s="866"/>
      <c r="AS1072" s="866"/>
      <c r="AT1072" s="866"/>
      <c r="AU1072" s="866"/>
      <c r="AV1072" s="866"/>
      <c r="AW1072" s="866"/>
      <c r="AX1072" s="867"/>
      <c r="AY1072" s="613"/>
      <c r="AZ1072" s="613"/>
      <c r="BA1072" s="613"/>
      <c r="BB1072" s="613"/>
    </row>
    <row r="1073" spans="1:54" ht="13.5" hidden="1" customHeight="1" x14ac:dyDescent="0.3"/>
    <row r="1074" spans="1:54" ht="12.6" customHeight="1" x14ac:dyDescent="0.25">
      <c r="A1074" s="571" t="s">
        <v>5234</v>
      </c>
    </row>
    <row r="1075" spans="1:54" ht="12.6" customHeight="1" x14ac:dyDescent="0.25">
      <c r="A1075" s="565" t="s">
        <v>1388</v>
      </c>
    </row>
    <row r="1076" spans="1:54" ht="12.6" customHeight="1" x14ac:dyDescent="0.25">
      <c r="A1076" s="837"/>
      <c r="B1076" s="838"/>
      <c r="C1076" s="838"/>
      <c r="D1076" s="838"/>
      <c r="E1076" s="838"/>
      <c r="F1076" s="838"/>
      <c r="G1076" s="838"/>
      <c r="H1076" s="838"/>
      <c r="I1076" s="599"/>
      <c r="J1076" s="591"/>
      <c r="K1076" s="591"/>
      <c r="L1076" s="591"/>
      <c r="M1076" s="609"/>
      <c r="N1076" s="590"/>
      <c r="O1076" s="599"/>
      <c r="P1076" s="591"/>
      <c r="Q1076" s="609"/>
      <c r="R1076" s="590"/>
      <c r="S1076" s="591"/>
      <c r="T1076" s="591"/>
      <c r="U1076" s="591"/>
      <c r="V1076" s="609"/>
      <c r="W1076" s="837"/>
      <c r="X1076" s="838"/>
      <c r="Y1076" s="838"/>
      <c r="Z1076" s="838"/>
      <c r="AA1076" s="838"/>
      <c r="AB1076" s="897"/>
      <c r="AC1076" s="895"/>
      <c r="AD1076" s="895"/>
      <c r="AE1076" s="895"/>
      <c r="AF1076" s="895"/>
      <c r="AG1076" s="895"/>
      <c r="AH1076" s="895"/>
      <c r="AI1076" s="895" t="s">
        <v>1770</v>
      </c>
      <c r="AJ1076" s="895"/>
      <c r="AK1076" s="895"/>
      <c r="AL1076" s="895"/>
      <c r="AM1076" s="895"/>
      <c r="AN1076" s="895"/>
      <c r="AO1076" s="895"/>
      <c r="AP1076" s="895"/>
      <c r="AQ1076" s="895" t="s">
        <v>1771</v>
      </c>
      <c r="AR1076" s="895"/>
      <c r="AS1076" s="895"/>
      <c r="AT1076" s="895"/>
      <c r="AU1076" s="895"/>
      <c r="AV1076" s="895"/>
      <c r="AW1076" s="895"/>
      <c r="AX1076" s="895"/>
      <c r="AY1076" s="895"/>
      <c r="AZ1076" s="895"/>
      <c r="BA1076" s="895"/>
      <c r="BB1076" s="895"/>
    </row>
    <row r="1077" spans="1:54" ht="12.6" customHeight="1" x14ac:dyDescent="0.25">
      <c r="A1077" s="592"/>
      <c r="B1077" s="571"/>
      <c r="C1077" s="571"/>
      <c r="D1077" s="571"/>
      <c r="E1077" s="571"/>
      <c r="F1077" s="571"/>
      <c r="G1077" s="571"/>
      <c r="H1077" s="571"/>
      <c r="J1077" s="571"/>
      <c r="K1077" s="571"/>
      <c r="L1077" s="571"/>
      <c r="M1077" s="610"/>
      <c r="N1077" s="592"/>
      <c r="P1077" s="571"/>
      <c r="Q1077" s="610"/>
      <c r="R1077" s="592"/>
      <c r="S1077" s="571"/>
      <c r="T1077" s="571"/>
      <c r="U1077" s="571"/>
      <c r="V1077" s="610"/>
      <c r="W1077" s="839"/>
      <c r="X1077" s="840"/>
      <c r="Y1077" s="840"/>
      <c r="Z1077" s="840"/>
      <c r="AA1077" s="840"/>
      <c r="AB1077" s="846"/>
      <c r="AC1077" s="845" t="s">
        <v>1771</v>
      </c>
      <c r="AD1077" s="845"/>
      <c r="AE1077" s="845"/>
      <c r="AF1077" s="845"/>
      <c r="AG1077" s="845"/>
      <c r="AH1077" s="845"/>
      <c r="AI1077" s="845" t="s">
        <v>1772</v>
      </c>
      <c r="AJ1077" s="845"/>
      <c r="AK1077" s="845"/>
      <c r="AL1077" s="845"/>
      <c r="AM1077" s="845"/>
      <c r="AN1077" s="845"/>
      <c r="AO1077" s="845"/>
      <c r="AP1077" s="845"/>
      <c r="AQ1077" s="845" t="s">
        <v>1773</v>
      </c>
      <c r="AR1077" s="845"/>
      <c r="AS1077" s="845"/>
      <c r="AT1077" s="845"/>
      <c r="AU1077" s="845"/>
      <c r="AV1077" s="845"/>
      <c r="AW1077" s="845"/>
      <c r="AX1077" s="845"/>
      <c r="AY1077" s="845"/>
      <c r="AZ1077" s="845"/>
      <c r="BA1077" s="845"/>
      <c r="BB1077" s="845"/>
    </row>
    <row r="1078" spans="1:54" ht="12.6" customHeight="1" x14ac:dyDescent="0.25">
      <c r="A1078" s="592"/>
      <c r="B1078" s="571"/>
      <c r="C1078" s="571"/>
      <c r="D1078" s="571"/>
      <c r="E1078" s="571"/>
      <c r="F1078" s="571"/>
      <c r="G1078" s="571"/>
      <c r="H1078" s="571"/>
      <c r="J1078" s="571"/>
      <c r="K1078" s="571"/>
      <c r="L1078" s="571"/>
      <c r="M1078" s="610"/>
      <c r="N1078" s="592"/>
      <c r="P1078" s="571"/>
      <c r="Q1078" s="610"/>
      <c r="R1078" s="592"/>
      <c r="S1078" s="571"/>
      <c r="T1078" s="571"/>
      <c r="U1078" s="571"/>
      <c r="V1078" s="610"/>
      <c r="W1078" s="839"/>
      <c r="X1078" s="840"/>
      <c r="Y1078" s="840"/>
      <c r="Z1078" s="840"/>
      <c r="AA1078" s="840"/>
      <c r="AB1078" s="846"/>
      <c r="AC1078" s="845" t="s">
        <v>1773</v>
      </c>
      <c r="AD1078" s="845"/>
      <c r="AE1078" s="845"/>
      <c r="AF1078" s="845"/>
      <c r="AG1078" s="845"/>
      <c r="AH1078" s="845"/>
      <c r="AI1078" s="845" t="s">
        <v>1774</v>
      </c>
      <c r="AJ1078" s="845"/>
      <c r="AK1078" s="845"/>
      <c r="AL1078" s="845"/>
      <c r="AM1078" s="845"/>
      <c r="AN1078" s="845"/>
      <c r="AO1078" s="845"/>
      <c r="AP1078" s="845"/>
      <c r="AQ1078" s="845" t="s">
        <v>1775</v>
      </c>
      <c r="AR1078" s="845"/>
      <c r="AS1078" s="845"/>
      <c r="AT1078" s="845"/>
      <c r="AU1078" s="845"/>
      <c r="AV1078" s="845"/>
      <c r="AW1078" s="845"/>
      <c r="AX1078" s="845"/>
      <c r="AY1078" s="845"/>
      <c r="AZ1078" s="845"/>
      <c r="BA1078" s="845"/>
      <c r="BB1078" s="845"/>
    </row>
    <row r="1079" spans="1:54" ht="12.6" customHeight="1" x14ac:dyDescent="0.25">
      <c r="A1079" s="839" t="s">
        <v>1260</v>
      </c>
      <c r="B1079" s="840"/>
      <c r="C1079" s="840"/>
      <c r="D1079" s="840"/>
      <c r="E1079" s="840"/>
      <c r="F1079" s="840"/>
      <c r="G1079" s="840"/>
      <c r="H1079" s="840"/>
      <c r="I1079" s="840"/>
      <c r="J1079" s="840"/>
      <c r="K1079" s="840"/>
      <c r="L1079" s="840"/>
      <c r="M1079" s="846"/>
      <c r="N1079" s="839" t="s">
        <v>1776</v>
      </c>
      <c r="O1079" s="840"/>
      <c r="P1079" s="840"/>
      <c r="Q1079" s="846"/>
      <c r="R1079" s="839" t="s">
        <v>1768</v>
      </c>
      <c r="S1079" s="840"/>
      <c r="T1079" s="840"/>
      <c r="U1079" s="840"/>
      <c r="V1079" s="846"/>
      <c r="W1079" s="839" t="s">
        <v>1777</v>
      </c>
      <c r="X1079" s="840"/>
      <c r="Y1079" s="840"/>
      <c r="Z1079" s="840"/>
      <c r="AA1079" s="840"/>
      <c r="AB1079" s="846"/>
      <c r="AC1079" s="845" t="s">
        <v>1778</v>
      </c>
      <c r="AD1079" s="845"/>
      <c r="AE1079" s="845"/>
      <c r="AF1079" s="845"/>
      <c r="AG1079" s="845"/>
      <c r="AH1079" s="845"/>
      <c r="AI1079" s="845" t="s">
        <v>1779</v>
      </c>
      <c r="AJ1079" s="845"/>
      <c r="AK1079" s="845"/>
      <c r="AL1079" s="845"/>
      <c r="AM1079" s="845"/>
      <c r="AN1079" s="845"/>
      <c r="AO1079" s="845"/>
      <c r="AP1079" s="845"/>
      <c r="AQ1079" s="845" t="s">
        <v>1780</v>
      </c>
      <c r="AR1079" s="845"/>
      <c r="AS1079" s="845"/>
      <c r="AT1079" s="845"/>
      <c r="AU1079" s="845"/>
      <c r="AV1079" s="845"/>
      <c r="AW1079" s="845"/>
      <c r="AX1079" s="845"/>
      <c r="AY1079" s="845"/>
      <c r="AZ1079" s="845"/>
      <c r="BA1079" s="845"/>
      <c r="BB1079" s="845"/>
    </row>
    <row r="1080" spans="1:54" ht="12.6" customHeight="1" x14ac:dyDescent="0.25">
      <c r="A1080" s="602"/>
      <c r="M1080" s="601"/>
      <c r="N1080" s="602"/>
      <c r="Q1080" s="601"/>
      <c r="R1080" s="839" t="s">
        <v>1781</v>
      </c>
      <c r="S1080" s="840"/>
      <c r="T1080" s="840"/>
      <c r="U1080" s="840"/>
      <c r="V1080" s="846"/>
      <c r="W1080" s="839" t="s">
        <v>1620</v>
      </c>
      <c r="X1080" s="840"/>
      <c r="Y1080" s="840"/>
      <c r="Z1080" s="840"/>
      <c r="AA1080" s="840"/>
      <c r="AB1080" s="846"/>
      <c r="AC1080" s="845" t="s">
        <v>1779</v>
      </c>
      <c r="AD1080" s="845"/>
      <c r="AE1080" s="845"/>
      <c r="AF1080" s="845"/>
      <c r="AG1080" s="845"/>
      <c r="AH1080" s="845"/>
      <c r="AI1080" s="845" t="s">
        <v>1782</v>
      </c>
      <c r="AJ1080" s="845"/>
      <c r="AK1080" s="845"/>
      <c r="AL1080" s="845"/>
      <c r="AM1080" s="845"/>
      <c r="AN1080" s="845"/>
      <c r="AO1080" s="845"/>
      <c r="AP1080" s="845"/>
      <c r="AQ1080" s="845" t="s">
        <v>1783</v>
      </c>
      <c r="AR1080" s="845"/>
      <c r="AS1080" s="845"/>
      <c r="AT1080" s="845"/>
      <c r="AU1080" s="845"/>
      <c r="AV1080" s="845"/>
      <c r="AW1080" s="845"/>
      <c r="AX1080" s="845"/>
      <c r="AY1080" s="845"/>
      <c r="AZ1080" s="845"/>
      <c r="BA1080" s="845"/>
      <c r="BB1080" s="845"/>
    </row>
    <row r="1081" spans="1:54" ht="12.6" customHeight="1" x14ac:dyDescent="0.25">
      <c r="A1081" s="602"/>
      <c r="M1081" s="601"/>
      <c r="N1081" s="602"/>
      <c r="Q1081" s="601"/>
      <c r="R1081" s="839" t="s">
        <v>1509</v>
      </c>
      <c r="S1081" s="840"/>
      <c r="T1081" s="840"/>
      <c r="U1081" s="840"/>
      <c r="V1081" s="846"/>
      <c r="W1081" s="602"/>
      <c r="AB1081" s="601"/>
      <c r="AC1081" s="845" t="s">
        <v>1782</v>
      </c>
      <c r="AD1081" s="845"/>
      <c r="AE1081" s="845"/>
      <c r="AF1081" s="845"/>
      <c r="AG1081" s="845"/>
      <c r="AH1081" s="845"/>
      <c r="AI1081" s="845" t="s">
        <v>1430</v>
      </c>
      <c r="AJ1081" s="845"/>
      <c r="AK1081" s="845"/>
      <c r="AL1081" s="845"/>
      <c r="AM1081" s="845"/>
      <c r="AN1081" s="845"/>
      <c r="AO1081" s="845"/>
      <c r="AP1081" s="845"/>
      <c r="AQ1081" s="845" t="s">
        <v>1784</v>
      </c>
      <c r="AR1081" s="845"/>
      <c r="AS1081" s="845"/>
      <c r="AT1081" s="845"/>
      <c r="AU1081" s="845"/>
      <c r="AV1081" s="845"/>
      <c r="AW1081" s="845"/>
      <c r="AX1081" s="845"/>
      <c r="AY1081" s="845"/>
      <c r="AZ1081" s="845"/>
      <c r="BA1081" s="845"/>
      <c r="BB1081" s="845"/>
    </row>
    <row r="1082" spans="1:54" ht="12.6" customHeight="1" x14ac:dyDescent="0.25">
      <c r="A1082" s="602"/>
      <c r="M1082" s="601"/>
      <c r="N1082" s="602"/>
      <c r="Q1082" s="601"/>
      <c r="R1082" s="602"/>
      <c r="V1082" s="601"/>
      <c r="W1082" s="602"/>
      <c r="AB1082" s="601"/>
      <c r="AC1082" s="845" t="s">
        <v>1430</v>
      </c>
      <c r="AD1082" s="845"/>
      <c r="AE1082" s="845"/>
      <c r="AF1082" s="845"/>
      <c r="AG1082" s="845"/>
      <c r="AH1082" s="845"/>
      <c r="AI1082" s="845"/>
      <c r="AJ1082" s="845"/>
      <c r="AK1082" s="845"/>
      <c r="AL1082" s="845"/>
      <c r="AM1082" s="845"/>
      <c r="AN1082" s="845"/>
      <c r="AO1082" s="845"/>
      <c r="AP1082" s="845"/>
      <c r="AQ1082" s="845" t="s">
        <v>1782</v>
      </c>
      <c r="AR1082" s="845"/>
      <c r="AS1082" s="845"/>
      <c r="AT1082" s="845"/>
      <c r="AU1082" s="845"/>
      <c r="AV1082" s="845"/>
      <c r="AW1082" s="845"/>
      <c r="AX1082" s="845"/>
      <c r="AY1082" s="845"/>
      <c r="AZ1082" s="845"/>
      <c r="BA1082" s="845"/>
      <c r="BB1082" s="845"/>
    </row>
    <row r="1083" spans="1:54" ht="12.6" customHeight="1" x14ac:dyDescent="0.25">
      <c r="A1083" s="602"/>
      <c r="M1083" s="601"/>
      <c r="N1083" s="602"/>
      <c r="Q1083" s="601"/>
      <c r="R1083" s="611"/>
      <c r="S1083" s="603"/>
      <c r="T1083" s="603"/>
      <c r="U1083" s="603"/>
      <c r="V1083" s="604"/>
      <c r="W1083" s="611"/>
      <c r="X1083" s="603"/>
      <c r="Y1083" s="603"/>
      <c r="Z1083" s="603"/>
      <c r="AA1083" s="603"/>
      <c r="AB1083" s="604"/>
      <c r="AC1083" s="845"/>
      <c r="AD1083" s="845"/>
      <c r="AE1083" s="845"/>
      <c r="AF1083" s="845"/>
      <c r="AG1083" s="845"/>
      <c r="AH1083" s="845"/>
      <c r="AI1083" s="845"/>
      <c r="AJ1083" s="845"/>
      <c r="AK1083" s="845"/>
      <c r="AL1083" s="845"/>
      <c r="AM1083" s="845"/>
      <c r="AN1083" s="845"/>
      <c r="AO1083" s="845"/>
      <c r="AP1083" s="845"/>
      <c r="AQ1083" s="845" t="s">
        <v>1430</v>
      </c>
      <c r="AR1083" s="845"/>
      <c r="AS1083" s="845"/>
      <c r="AT1083" s="845"/>
      <c r="AU1083" s="845"/>
      <c r="AV1083" s="845"/>
      <c r="AW1083" s="845"/>
      <c r="AX1083" s="845"/>
      <c r="AY1083" s="845"/>
      <c r="AZ1083" s="845"/>
      <c r="BA1083" s="845"/>
      <c r="BB1083" s="845"/>
    </row>
    <row r="1084" spans="1:54" ht="12.6" customHeight="1" x14ac:dyDescent="0.25">
      <c r="A1084" s="844" t="s">
        <v>1407</v>
      </c>
      <c r="B1084" s="844"/>
      <c r="C1084" s="844"/>
      <c r="D1084" s="844"/>
      <c r="E1084" s="844"/>
      <c r="F1084" s="844"/>
      <c r="G1084" s="844"/>
      <c r="H1084" s="844"/>
      <c r="I1084" s="844"/>
      <c r="J1084" s="844"/>
      <c r="K1084" s="844"/>
      <c r="L1084" s="844"/>
      <c r="M1084" s="844"/>
      <c r="N1084" s="844" t="s">
        <v>1408</v>
      </c>
      <c r="O1084" s="844"/>
      <c r="P1084" s="844"/>
      <c r="Q1084" s="844"/>
      <c r="R1084" s="844" t="s">
        <v>1409</v>
      </c>
      <c r="S1084" s="844"/>
      <c r="T1084" s="844"/>
      <c r="U1084" s="844"/>
      <c r="V1084" s="844"/>
      <c r="W1084" s="844" t="s">
        <v>1410</v>
      </c>
      <c r="X1084" s="844"/>
      <c r="Y1084" s="844"/>
      <c r="Z1084" s="844"/>
      <c r="AA1084" s="844"/>
      <c r="AB1084" s="844"/>
      <c r="AC1084" s="844" t="s">
        <v>1411</v>
      </c>
      <c r="AD1084" s="844"/>
      <c r="AE1084" s="844"/>
      <c r="AF1084" s="844"/>
      <c r="AG1084" s="844"/>
      <c r="AH1084" s="844"/>
      <c r="AI1084" s="844" t="s">
        <v>1412</v>
      </c>
      <c r="AJ1084" s="844"/>
      <c r="AK1084" s="844"/>
      <c r="AL1084" s="844"/>
      <c r="AM1084" s="844"/>
      <c r="AN1084" s="844"/>
      <c r="AO1084" s="844"/>
      <c r="AP1084" s="844"/>
      <c r="AQ1084" s="844" t="s">
        <v>1413</v>
      </c>
      <c r="AR1084" s="844"/>
      <c r="AS1084" s="844"/>
      <c r="AT1084" s="844"/>
      <c r="AU1084" s="844"/>
      <c r="AV1084" s="844"/>
      <c r="AW1084" s="844"/>
      <c r="AX1084" s="844"/>
      <c r="AY1084" s="844"/>
      <c r="AZ1084" s="844"/>
      <c r="BA1084" s="844"/>
      <c r="BB1084" s="844"/>
    </row>
    <row r="1085" spans="1:54" ht="12.6" customHeight="1" x14ac:dyDescent="0.25">
      <c r="A1085" s="949" t="s">
        <v>1785</v>
      </c>
      <c r="B1085" s="949"/>
      <c r="C1085" s="949"/>
      <c r="D1085" s="949"/>
      <c r="E1085" s="949"/>
      <c r="F1085" s="949"/>
      <c r="G1085" s="949"/>
      <c r="H1085" s="949"/>
      <c r="I1085" s="949"/>
      <c r="J1085" s="949"/>
      <c r="K1085" s="949"/>
      <c r="L1085" s="949"/>
      <c r="M1085" s="949"/>
      <c r="N1085" s="1002"/>
      <c r="O1085" s="1002"/>
      <c r="P1085" s="1002"/>
      <c r="Q1085" s="1002"/>
      <c r="R1085" s="999"/>
      <c r="S1085" s="999"/>
      <c r="T1085" s="999"/>
      <c r="U1085" s="999"/>
      <c r="V1085" s="999"/>
      <c r="W1085" s="999"/>
      <c r="X1085" s="999"/>
      <c r="Y1085" s="999"/>
      <c r="Z1085" s="999"/>
      <c r="AA1085" s="999"/>
      <c r="AB1085" s="999"/>
      <c r="AC1085" s="999"/>
      <c r="AD1085" s="999"/>
      <c r="AE1085" s="999"/>
      <c r="AF1085" s="999"/>
      <c r="AG1085" s="999"/>
      <c r="AH1085" s="999"/>
      <c r="AI1085" s="999">
        <f>SUVAHAVUJ!$N$123</f>
        <v>0</v>
      </c>
      <c r="AJ1085" s="999"/>
      <c r="AK1085" s="999"/>
      <c r="AL1085" s="999"/>
      <c r="AM1085" s="999"/>
      <c r="AN1085" s="999"/>
      <c r="AO1085" s="999"/>
      <c r="AP1085" s="999"/>
      <c r="AQ1085" s="999">
        <f>SUVAHAVUJ!$X$123</f>
        <v>0</v>
      </c>
      <c r="AR1085" s="999"/>
      <c r="AS1085" s="999"/>
      <c r="AT1085" s="999"/>
      <c r="AU1085" s="999"/>
      <c r="AV1085" s="999"/>
      <c r="AW1085" s="999"/>
      <c r="AX1085" s="999"/>
      <c r="AY1085" s="999"/>
      <c r="AZ1085" s="999"/>
      <c r="BA1085" s="999"/>
      <c r="BB1085" s="999"/>
    </row>
    <row r="1086" spans="1:54" ht="12.6" customHeight="1" x14ac:dyDescent="0.25">
      <c r="A1086" s="929"/>
      <c r="B1086" s="929"/>
      <c r="C1086" s="929"/>
      <c r="D1086" s="929"/>
      <c r="E1086" s="929"/>
      <c r="F1086" s="929"/>
      <c r="G1086" s="929"/>
      <c r="H1086" s="929"/>
      <c r="I1086" s="929"/>
      <c r="J1086" s="929"/>
      <c r="K1086" s="929"/>
      <c r="L1086" s="929"/>
      <c r="M1086" s="929"/>
      <c r="N1086" s="1000"/>
      <c r="O1086" s="1000"/>
      <c r="P1086" s="1000"/>
      <c r="Q1086" s="1000"/>
      <c r="R1086" s="905"/>
      <c r="S1086" s="905"/>
      <c r="T1086" s="905"/>
      <c r="U1086" s="905"/>
      <c r="V1086" s="905"/>
      <c r="W1086" s="1001"/>
      <c r="X1086" s="1001"/>
      <c r="Y1086" s="1001"/>
      <c r="Z1086" s="1001"/>
      <c r="AA1086" s="1001"/>
      <c r="AB1086" s="1001"/>
      <c r="AC1086" s="905"/>
      <c r="AD1086" s="905"/>
      <c r="AE1086" s="905"/>
      <c r="AF1086" s="905"/>
      <c r="AG1086" s="905"/>
      <c r="AH1086" s="905"/>
      <c r="AI1086" s="905"/>
      <c r="AJ1086" s="905"/>
      <c r="AK1086" s="905"/>
      <c r="AL1086" s="905"/>
      <c r="AM1086" s="905"/>
      <c r="AN1086" s="905"/>
      <c r="AO1086" s="905"/>
      <c r="AP1086" s="905"/>
      <c r="AQ1086" s="905"/>
      <c r="AR1086" s="905"/>
      <c r="AS1086" s="905"/>
      <c r="AT1086" s="905"/>
      <c r="AU1086" s="905"/>
      <c r="AV1086" s="905"/>
      <c r="AW1086" s="905"/>
      <c r="AX1086" s="905"/>
      <c r="AY1086" s="905"/>
      <c r="AZ1086" s="905"/>
      <c r="BA1086" s="905"/>
      <c r="BB1086" s="905"/>
    </row>
    <row r="1087" spans="1:54" ht="12.6" customHeight="1" x14ac:dyDescent="0.25">
      <c r="A1087" s="929"/>
      <c r="B1087" s="929"/>
      <c r="C1087" s="929"/>
      <c r="D1087" s="929"/>
      <c r="E1087" s="929"/>
      <c r="F1087" s="929"/>
      <c r="G1087" s="929"/>
      <c r="H1087" s="929"/>
      <c r="I1087" s="929"/>
      <c r="J1087" s="929"/>
      <c r="K1087" s="929"/>
      <c r="L1087" s="929"/>
      <c r="M1087" s="929"/>
      <c r="N1087" s="1000"/>
      <c r="O1087" s="1000"/>
      <c r="P1087" s="1000"/>
      <c r="Q1087" s="1000"/>
      <c r="R1087" s="905"/>
      <c r="S1087" s="905"/>
      <c r="T1087" s="905"/>
      <c r="U1087" s="905"/>
      <c r="V1087" s="905"/>
      <c r="W1087" s="1001"/>
      <c r="X1087" s="1001"/>
      <c r="Y1087" s="1001"/>
      <c r="Z1087" s="1001"/>
      <c r="AA1087" s="1001"/>
      <c r="AB1087" s="1001"/>
      <c r="AC1087" s="905"/>
      <c r="AD1087" s="905"/>
      <c r="AE1087" s="905"/>
      <c r="AF1087" s="905"/>
      <c r="AG1087" s="905"/>
      <c r="AH1087" s="905"/>
      <c r="AI1087" s="905"/>
      <c r="AJ1087" s="905"/>
      <c r="AK1087" s="905"/>
      <c r="AL1087" s="905"/>
      <c r="AM1087" s="905"/>
      <c r="AN1087" s="905"/>
      <c r="AO1087" s="905"/>
      <c r="AP1087" s="905"/>
      <c r="AQ1087" s="905"/>
      <c r="AR1087" s="905"/>
      <c r="AS1087" s="905"/>
      <c r="AT1087" s="905"/>
      <c r="AU1087" s="905"/>
      <c r="AV1087" s="905"/>
      <c r="AW1087" s="905"/>
      <c r="AX1087" s="905"/>
      <c r="AY1087" s="905"/>
      <c r="AZ1087" s="905"/>
      <c r="BA1087" s="905"/>
      <c r="BB1087" s="905"/>
    </row>
    <row r="1088" spans="1:54" ht="12.6" customHeight="1" x14ac:dyDescent="0.25">
      <c r="A1088" s="929"/>
      <c r="B1088" s="929"/>
      <c r="C1088" s="929"/>
      <c r="D1088" s="929"/>
      <c r="E1088" s="929"/>
      <c r="F1088" s="929"/>
      <c r="G1088" s="929"/>
      <c r="H1088" s="929"/>
      <c r="I1088" s="929"/>
      <c r="J1088" s="929"/>
      <c r="K1088" s="929"/>
      <c r="L1088" s="929"/>
      <c r="M1088" s="929"/>
      <c r="N1088" s="1000"/>
      <c r="O1088" s="1000"/>
      <c r="P1088" s="1000"/>
      <c r="Q1088" s="1000"/>
      <c r="R1088" s="905"/>
      <c r="S1088" s="905"/>
      <c r="T1088" s="905"/>
      <c r="U1088" s="905"/>
      <c r="V1088" s="905"/>
      <c r="W1088" s="1001"/>
      <c r="X1088" s="1001"/>
      <c r="Y1088" s="1001"/>
      <c r="Z1088" s="1001"/>
      <c r="AA1088" s="1001"/>
      <c r="AB1088" s="1001"/>
      <c r="AC1088" s="905"/>
      <c r="AD1088" s="905"/>
      <c r="AE1088" s="905"/>
      <c r="AF1088" s="905"/>
      <c r="AG1088" s="905"/>
      <c r="AH1088" s="905"/>
      <c r="AI1088" s="905"/>
      <c r="AJ1088" s="905"/>
      <c r="AK1088" s="905"/>
      <c r="AL1088" s="905"/>
      <c r="AM1088" s="905"/>
      <c r="AN1088" s="905"/>
      <c r="AO1088" s="905"/>
      <c r="AP1088" s="905"/>
      <c r="AQ1088" s="905"/>
      <c r="AR1088" s="905"/>
      <c r="AS1088" s="905"/>
      <c r="AT1088" s="905"/>
      <c r="AU1088" s="905"/>
      <c r="AV1088" s="905"/>
      <c r="AW1088" s="905"/>
      <c r="AX1088" s="905"/>
      <c r="AY1088" s="905"/>
      <c r="AZ1088" s="905"/>
      <c r="BA1088" s="905"/>
      <c r="BB1088" s="905"/>
    </row>
    <row r="1089" spans="1:54" ht="12.6" customHeight="1" x14ac:dyDescent="0.25">
      <c r="A1089" s="949" t="s">
        <v>408</v>
      </c>
      <c r="B1089" s="949"/>
      <c r="C1089" s="949"/>
      <c r="D1089" s="949"/>
      <c r="E1089" s="949"/>
      <c r="F1089" s="949"/>
      <c r="G1089" s="949"/>
      <c r="H1089" s="949"/>
      <c r="I1089" s="949"/>
      <c r="J1089" s="949"/>
      <c r="K1089" s="949"/>
      <c r="L1089" s="949"/>
      <c r="M1089" s="949"/>
      <c r="N1089" s="1002"/>
      <c r="O1089" s="1002"/>
      <c r="P1089" s="1002"/>
      <c r="Q1089" s="1002"/>
      <c r="R1089" s="999"/>
      <c r="S1089" s="999"/>
      <c r="T1089" s="999"/>
      <c r="U1089" s="999"/>
      <c r="V1089" s="999"/>
      <c r="W1089" s="999"/>
      <c r="X1089" s="999"/>
      <c r="Y1089" s="999"/>
      <c r="Z1089" s="999"/>
      <c r="AA1089" s="999"/>
      <c r="AB1089" s="999"/>
      <c r="AC1089" s="999"/>
      <c r="AD1089" s="999"/>
      <c r="AE1089" s="999"/>
      <c r="AF1089" s="999"/>
      <c r="AG1089" s="999"/>
      <c r="AH1089" s="999"/>
      <c r="AI1089" s="999">
        <f>SUVAHAVUJ!$N$141</f>
        <v>0</v>
      </c>
      <c r="AJ1089" s="999"/>
      <c r="AK1089" s="999"/>
      <c r="AL1089" s="999"/>
      <c r="AM1089" s="999"/>
      <c r="AN1089" s="999"/>
      <c r="AO1089" s="999"/>
      <c r="AP1089" s="999"/>
      <c r="AQ1089" s="999">
        <f>SUVAHAVUJ!$X$141</f>
        <v>0</v>
      </c>
      <c r="AR1089" s="999"/>
      <c r="AS1089" s="999"/>
      <c r="AT1089" s="999"/>
      <c r="AU1089" s="999"/>
      <c r="AV1089" s="999"/>
      <c r="AW1089" s="999"/>
      <c r="AX1089" s="999"/>
      <c r="AY1089" s="999"/>
      <c r="AZ1089" s="999"/>
      <c r="BA1089" s="999"/>
      <c r="BB1089" s="999"/>
    </row>
    <row r="1090" spans="1:54" ht="12.6" customHeight="1" x14ac:dyDescent="0.25">
      <c r="A1090" s="929"/>
      <c r="B1090" s="929"/>
      <c r="C1090" s="929"/>
      <c r="D1090" s="929"/>
      <c r="E1090" s="929"/>
      <c r="F1090" s="929"/>
      <c r="G1090" s="929"/>
      <c r="H1090" s="929"/>
      <c r="I1090" s="929"/>
      <c r="J1090" s="929"/>
      <c r="K1090" s="929"/>
      <c r="L1090" s="929"/>
      <c r="M1090" s="929"/>
      <c r="N1090" s="1000"/>
      <c r="O1090" s="1000"/>
      <c r="P1090" s="1000"/>
      <c r="Q1090" s="1000"/>
      <c r="R1090" s="905"/>
      <c r="S1090" s="905"/>
      <c r="T1090" s="905"/>
      <c r="U1090" s="905"/>
      <c r="V1090" s="905"/>
      <c r="W1090" s="1001"/>
      <c r="X1090" s="1001"/>
      <c r="Y1090" s="1001"/>
      <c r="Z1090" s="1001"/>
      <c r="AA1090" s="1001"/>
      <c r="AB1090" s="1001"/>
      <c r="AC1090" s="905"/>
      <c r="AD1090" s="905"/>
      <c r="AE1090" s="905"/>
      <c r="AF1090" s="905"/>
      <c r="AG1090" s="905"/>
      <c r="AH1090" s="905"/>
      <c r="AI1090" s="905"/>
      <c r="AJ1090" s="905"/>
      <c r="AK1090" s="905"/>
      <c r="AL1090" s="905"/>
      <c r="AM1090" s="905"/>
      <c r="AN1090" s="905"/>
      <c r="AO1090" s="905"/>
      <c r="AP1090" s="905"/>
      <c r="AQ1090" s="905"/>
      <c r="AR1090" s="905"/>
      <c r="AS1090" s="905"/>
      <c r="AT1090" s="905"/>
      <c r="AU1090" s="905"/>
      <c r="AV1090" s="905"/>
      <c r="AW1090" s="905"/>
      <c r="AX1090" s="905"/>
      <c r="AY1090" s="905"/>
      <c r="AZ1090" s="905"/>
      <c r="BA1090" s="905"/>
      <c r="BB1090" s="905"/>
    </row>
    <row r="1091" spans="1:54" ht="12.6" customHeight="1" x14ac:dyDescent="0.25">
      <c r="A1091" s="929"/>
      <c r="B1091" s="929"/>
      <c r="C1091" s="929"/>
      <c r="D1091" s="929"/>
      <c r="E1091" s="929"/>
      <c r="F1091" s="929"/>
      <c r="G1091" s="929"/>
      <c r="H1091" s="929"/>
      <c r="I1091" s="929"/>
      <c r="J1091" s="929"/>
      <c r="K1091" s="929"/>
      <c r="L1091" s="929"/>
      <c r="M1091" s="929"/>
      <c r="N1091" s="1000"/>
      <c r="O1091" s="1000"/>
      <c r="P1091" s="1000"/>
      <c r="Q1091" s="1000"/>
      <c r="R1091" s="905"/>
      <c r="S1091" s="905"/>
      <c r="T1091" s="905"/>
      <c r="U1091" s="905"/>
      <c r="V1091" s="905"/>
      <c r="W1091" s="1001"/>
      <c r="X1091" s="1001"/>
      <c r="Y1091" s="1001"/>
      <c r="Z1091" s="1001"/>
      <c r="AA1091" s="1001"/>
      <c r="AB1091" s="1001"/>
      <c r="AC1091" s="905"/>
      <c r="AD1091" s="905"/>
      <c r="AE1091" s="905"/>
      <c r="AF1091" s="905"/>
      <c r="AG1091" s="905"/>
      <c r="AH1091" s="905"/>
      <c r="AI1091" s="905"/>
      <c r="AJ1091" s="905"/>
      <c r="AK1091" s="905"/>
      <c r="AL1091" s="905"/>
      <c r="AM1091" s="905"/>
      <c r="AN1091" s="905"/>
      <c r="AO1091" s="905"/>
      <c r="AP1091" s="905"/>
      <c r="AQ1091" s="905"/>
      <c r="AR1091" s="905"/>
      <c r="AS1091" s="905"/>
      <c r="AT1091" s="905"/>
      <c r="AU1091" s="905"/>
      <c r="AV1091" s="905"/>
      <c r="AW1091" s="905"/>
      <c r="AX1091" s="905"/>
      <c r="AY1091" s="905"/>
      <c r="AZ1091" s="905"/>
      <c r="BA1091" s="905"/>
      <c r="BB1091" s="905"/>
    </row>
    <row r="1092" spans="1:54" ht="12.6" customHeight="1" x14ac:dyDescent="0.25">
      <c r="A1092" s="929"/>
      <c r="B1092" s="929"/>
      <c r="C1092" s="929"/>
      <c r="D1092" s="929"/>
      <c r="E1092" s="929"/>
      <c r="F1092" s="929"/>
      <c r="G1092" s="929"/>
      <c r="H1092" s="929"/>
      <c r="I1092" s="929"/>
      <c r="J1092" s="929"/>
      <c r="K1092" s="929"/>
      <c r="L1092" s="929"/>
      <c r="M1092" s="929"/>
      <c r="N1092" s="1000"/>
      <c r="O1092" s="1000"/>
      <c r="P1092" s="1000"/>
      <c r="Q1092" s="1000"/>
      <c r="R1092" s="905"/>
      <c r="S1092" s="905"/>
      <c r="T1092" s="905"/>
      <c r="U1092" s="905"/>
      <c r="V1092" s="905"/>
      <c r="W1092" s="1001"/>
      <c r="X1092" s="1001"/>
      <c r="Y1092" s="1001"/>
      <c r="Z1092" s="1001"/>
      <c r="AA1092" s="1001"/>
      <c r="AB1092" s="1001"/>
      <c r="AC1092" s="905"/>
      <c r="AD1092" s="905"/>
      <c r="AE1092" s="905"/>
      <c r="AF1092" s="905"/>
      <c r="AG1092" s="905"/>
      <c r="AH1092" s="905"/>
      <c r="AI1092" s="905"/>
      <c r="AJ1092" s="905"/>
      <c r="AK1092" s="905"/>
      <c r="AL1092" s="905"/>
      <c r="AM1092" s="905"/>
      <c r="AN1092" s="905"/>
      <c r="AO1092" s="905"/>
      <c r="AP1092" s="905"/>
      <c r="AQ1092" s="905"/>
      <c r="AR1092" s="905"/>
      <c r="AS1092" s="905"/>
      <c r="AT1092" s="905"/>
      <c r="AU1092" s="905"/>
      <c r="AV1092" s="905"/>
      <c r="AW1092" s="905"/>
      <c r="AX1092" s="905"/>
      <c r="AY1092" s="905"/>
      <c r="AZ1092" s="905"/>
      <c r="BA1092" s="905"/>
      <c r="BB1092" s="905"/>
    </row>
    <row r="1094" spans="1:54" ht="12.6" customHeight="1" x14ac:dyDescent="0.25">
      <c r="A1094" s="565" t="s">
        <v>1426</v>
      </c>
    </row>
    <row r="1095" spans="1:54" ht="12.6" customHeight="1" x14ac:dyDescent="0.25">
      <c r="A1095" s="837"/>
      <c r="B1095" s="838"/>
      <c r="C1095" s="838"/>
      <c r="D1095" s="838"/>
      <c r="E1095" s="838"/>
      <c r="F1095" s="838"/>
      <c r="G1095" s="838"/>
      <c r="H1095" s="838"/>
      <c r="I1095" s="599"/>
      <c r="J1095" s="591"/>
      <c r="K1095" s="591"/>
      <c r="L1095" s="591"/>
      <c r="M1095" s="609"/>
      <c r="N1095" s="590"/>
      <c r="O1095" s="599"/>
      <c r="P1095" s="591"/>
      <c r="Q1095" s="609"/>
      <c r="R1095" s="590"/>
      <c r="S1095" s="591"/>
      <c r="T1095" s="591"/>
      <c r="U1095" s="591"/>
      <c r="V1095" s="609"/>
      <c r="W1095" s="837"/>
      <c r="X1095" s="838"/>
      <c r="Y1095" s="838"/>
      <c r="Z1095" s="838"/>
      <c r="AA1095" s="838"/>
      <c r="AB1095" s="897"/>
      <c r="AC1095" s="895"/>
      <c r="AD1095" s="895"/>
      <c r="AE1095" s="895"/>
      <c r="AF1095" s="895"/>
      <c r="AG1095" s="895"/>
      <c r="AH1095" s="895"/>
      <c r="AI1095" s="895" t="s">
        <v>1770</v>
      </c>
      <c r="AJ1095" s="895"/>
      <c r="AK1095" s="895"/>
      <c r="AL1095" s="895"/>
      <c r="AM1095" s="895"/>
      <c r="AN1095" s="895"/>
      <c r="AO1095" s="895"/>
      <c r="AP1095" s="895"/>
      <c r="AQ1095" s="895" t="s">
        <v>1771</v>
      </c>
      <c r="AR1095" s="895"/>
      <c r="AS1095" s="895"/>
      <c r="AT1095" s="895"/>
      <c r="AU1095" s="895"/>
      <c r="AV1095" s="895"/>
      <c r="AW1095" s="895"/>
      <c r="AX1095" s="895"/>
      <c r="AY1095" s="895"/>
      <c r="AZ1095" s="895"/>
      <c r="BA1095" s="895"/>
      <c r="BB1095" s="895"/>
    </row>
    <row r="1096" spans="1:54" ht="12.6" customHeight="1" x14ac:dyDescent="0.25">
      <c r="A1096" s="592"/>
      <c r="B1096" s="571"/>
      <c r="C1096" s="571"/>
      <c r="D1096" s="571"/>
      <c r="E1096" s="571"/>
      <c r="F1096" s="571"/>
      <c r="G1096" s="571"/>
      <c r="H1096" s="571"/>
      <c r="J1096" s="571"/>
      <c r="K1096" s="571"/>
      <c r="L1096" s="571"/>
      <c r="M1096" s="610"/>
      <c r="N1096" s="592"/>
      <c r="P1096" s="571"/>
      <c r="Q1096" s="610"/>
      <c r="R1096" s="592"/>
      <c r="S1096" s="571"/>
      <c r="T1096" s="571"/>
      <c r="U1096" s="571"/>
      <c r="V1096" s="610"/>
      <c r="W1096" s="839"/>
      <c r="X1096" s="840"/>
      <c r="Y1096" s="840"/>
      <c r="Z1096" s="840"/>
      <c r="AA1096" s="840"/>
      <c r="AB1096" s="846"/>
      <c r="AC1096" s="845" t="s">
        <v>1771</v>
      </c>
      <c r="AD1096" s="845"/>
      <c r="AE1096" s="845"/>
      <c r="AF1096" s="845"/>
      <c r="AG1096" s="845"/>
      <c r="AH1096" s="845"/>
      <c r="AI1096" s="845" t="s">
        <v>1772</v>
      </c>
      <c r="AJ1096" s="845"/>
      <c r="AK1096" s="845"/>
      <c r="AL1096" s="845"/>
      <c r="AM1096" s="845"/>
      <c r="AN1096" s="845"/>
      <c r="AO1096" s="845"/>
      <c r="AP1096" s="845"/>
      <c r="AQ1096" s="845" t="s">
        <v>1773</v>
      </c>
      <c r="AR1096" s="845"/>
      <c r="AS1096" s="845"/>
      <c r="AT1096" s="845"/>
      <c r="AU1096" s="845"/>
      <c r="AV1096" s="845"/>
      <c r="AW1096" s="845"/>
      <c r="AX1096" s="845"/>
      <c r="AY1096" s="845"/>
      <c r="AZ1096" s="845"/>
      <c r="BA1096" s="845"/>
      <c r="BB1096" s="845"/>
    </row>
    <row r="1097" spans="1:54" ht="12.6" customHeight="1" x14ac:dyDescent="0.25">
      <c r="A1097" s="592"/>
      <c r="B1097" s="571"/>
      <c r="C1097" s="571"/>
      <c r="D1097" s="571"/>
      <c r="E1097" s="571"/>
      <c r="F1097" s="571"/>
      <c r="G1097" s="571"/>
      <c r="H1097" s="571"/>
      <c r="J1097" s="571"/>
      <c r="K1097" s="571"/>
      <c r="L1097" s="571"/>
      <c r="M1097" s="610"/>
      <c r="N1097" s="592"/>
      <c r="P1097" s="571"/>
      <c r="Q1097" s="610"/>
      <c r="R1097" s="592"/>
      <c r="S1097" s="571"/>
      <c r="T1097" s="571"/>
      <c r="U1097" s="571"/>
      <c r="V1097" s="610"/>
      <c r="W1097" s="839"/>
      <c r="X1097" s="840"/>
      <c r="Y1097" s="840"/>
      <c r="Z1097" s="840"/>
      <c r="AA1097" s="840"/>
      <c r="AB1097" s="846"/>
      <c r="AC1097" s="845" t="s">
        <v>1773</v>
      </c>
      <c r="AD1097" s="845"/>
      <c r="AE1097" s="845"/>
      <c r="AF1097" s="845"/>
      <c r="AG1097" s="845"/>
      <c r="AH1097" s="845"/>
      <c r="AI1097" s="845" t="s">
        <v>1774</v>
      </c>
      <c r="AJ1097" s="845"/>
      <c r="AK1097" s="845"/>
      <c r="AL1097" s="845"/>
      <c r="AM1097" s="845"/>
      <c r="AN1097" s="845"/>
      <c r="AO1097" s="845"/>
      <c r="AP1097" s="845"/>
      <c r="AQ1097" s="845" t="s">
        <v>1775</v>
      </c>
      <c r="AR1097" s="845"/>
      <c r="AS1097" s="845"/>
      <c r="AT1097" s="845"/>
      <c r="AU1097" s="845"/>
      <c r="AV1097" s="845"/>
      <c r="AW1097" s="845"/>
      <c r="AX1097" s="845"/>
      <c r="AY1097" s="845"/>
      <c r="AZ1097" s="845"/>
      <c r="BA1097" s="845"/>
      <c r="BB1097" s="845"/>
    </row>
    <row r="1098" spans="1:54" ht="12.6" customHeight="1" x14ac:dyDescent="0.25">
      <c r="A1098" s="839" t="s">
        <v>1260</v>
      </c>
      <c r="B1098" s="840"/>
      <c r="C1098" s="840"/>
      <c r="D1098" s="840"/>
      <c r="E1098" s="840"/>
      <c r="F1098" s="840"/>
      <c r="G1098" s="840"/>
      <c r="H1098" s="840"/>
      <c r="I1098" s="840"/>
      <c r="J1098" s="840"/>
      <c r="K1098" s="840"/>
      <c r="L1098" s="840"/>
      <c r="M1098" s="846"/>
      <c r="N1098" s="839" t="s">
        <v>1776</v>
      </c>
      <c r="O1098" s="840"/>
      <c r="P1098" s="840"/>
      <c r="Q1098" s="846"/>
      <c r="R1098" s="839" t="s">
        <v>1768</v>
      </c>
      <c r="S1098" s="840"/>
      <c r="T1098" s="840"/>
      <c r="U1098" s="840"/>
      <c r="V1098" s="846"/>
      <c r="W1098" s="839" t="s">
        <v>1777</v>
      </c>
      <c r="X1098" s="840"/>
      <c r="Y1098" s="840"/>
      <c r="Z1098" s="840"/>
      <c r="AA1098" s="840"/>
      <c r="AB1098" s="846"/>
      <c r="AC1098" s="845" t="s">
        <v>1778</v>
      </c>
      <c r="AD1098" s="845"/>
      <c r="AE1098" s="845"/>
      <c r="AF1098" s="845"/>
      <c r="AG1098" s="845"/>
      <c r="AH1098" s="845"/>
      <c r="AI1098" s="845" t="s">
        <v>1779</v>
      </c>
      <c r="AJ1098" s="845"/>
      <c r="AK1098" s="845"/>
      <c r="AL1098" s="845"/>
      <c r="AM1098" s="845"/>
      <c r="AN1098" s="845"/>
      <c r="AO1098" s="845"/>
      <c r="AP1098" s="845"/>
      <c r="AQ1098" s="845" t="s">
        <v>1780</v>
      </c>
      <c r="AR1098" s="845"/>
      <c r="AS1098" s="845"/>
      <c r="AT1098" s="845"/>
      <c r="AU1098" s="845"/>
      <c r="AV1098" s="845"/>
      <c r="AW1098" s="845"/>
      <c r="AX1098" s="845"/>
      <c r="AY1098" s="845"/>
      <c r="AZ1098" s="845"/>
      <c r="BA1098" s="845"/>
      <c r="BB1098" s="845"/>
    </row>
    <row r="1099" spans="1:54" ht="12.6" customHeight="1" x14ac:dyDescent="0.25">
      <c r="A1099" s="602"/>
      <c r="M1099" s="601"/>
      <c r="N1099" s="602"/>
      <c r="Q1099" s="601"/>
      <c r="R1099" s="839" t="s">
        <v>1781</v>
      </c>
      <c r="S1099" s="840"/>
      <c r="T1099" s="840"/>
      <c r="U1099" s="840"/>
      <c r="V1099" s="846"/>
      <c r="W1099" s="839" t="s">
        <v>1620</v>
      </c>
      <c r="X1099" s="840"/>
      <c r="Y1099" s="840"/>
      <c r="Z1099" s="840"/>
      <c r="AA1099" s="840"/>
      <c r="AB1099" s="846"/>
      <c r="AC1099" s="845" t="s">
        <v>1779</v>
      </c>
      <c r="AD1099" s="845"/>
      <c r="AE1099" s="845"/>
      <c r="AF1099" s="845"/>
      <c r="AG1099" s="845"/>
      <c r="AH1099" s="845"/>
      <c r="AI1099" s="845" t="s">
        <v>1782</v>
      </c>
      <c r="AJ1099" s="845"/>
      <c r="AK1099" s="845"/>
      <c r="AL1099" s="845"/>
      <c r="AM1099" s="845"/>
      <c r="AN1099" s="845"/>
      <c r="AO1099" s="845"/>
      <c r="AP1099" s="845"/>
      <c r="AQ1099" s="845" t="s">
        <v>1783</v>
      </c>
      <c r="AR1099" s="845"/>
      <c r="AS1099" s="845"/>
      <c r="AT1099" s="845"/>
      <c r="AU1099" s="845"/>
      <c r="AV1099" s="845"/>
      <c r="AW1099" s="845"/>
      <c r="AX1099" s="845"/>
      <c r="AY1099" s="845"/>
      <c r="AZ1099" s="845"/>
      <c r="BA1099" s="845"/>
      <c r="BB1099" s="845"/>
    </row>
    <row r="1100" spans="1:54" ht="12.6" customHeight="1" x14ac:dyDescent="0.25">
      <c r="A1100" s="602"/>
      <c r="M1100" s="601"/>
      <c r="N1100" s="602"/>
      <c r="Q1100" s="601"/>
      <c r="R1100" s="839" t="s">
        <v>1509</v>
      </c>
      <c r="S1100" s="840"/>
      <c r="T1100" s="840"/>
      <c r="U1100" s="840"/>
      <c r="V1100" s="846"/>
      <c r="W1100" s="602"/>
      <c r="AB1100" s="601"/>
      <c r="AC1100" s="845" t="s">
        <v>1782</v>
      </c>
      <c r="AD1100" s="845"/>
      <c r="AE1100" s="845"/>
      <c r="AF1100" s="845"/>
      <c r="AG1100" s="845"/>
      <c r="AH1100" s="845"/>
      <c r="AI1100" s="845" t="s">
        <v>1430</v>
      </c>
      <c r="AJ1100" s="845"/>
      <c r="AK1100" s="845"/>
      <c r="AL1100" s="845"/>
      <c r="AM1100" s="845"/>
      <c r="AN1100" s="845"/>
      <c r="AO1100" s="845"/>
      <c r="AP1100" s="845"/>
      <c r="AQ1100" s="845" t="s">
        <v>1784</v>
      </c>
      <c r="AR1100" s="845"/>
      <c r="AS1100" s="845"/>
      <c r="AT1100" s="845"/>
      <c r="AU1100" s="845"/>
      <c r="AV1100" s="845"/>
      <c r="AW1100" s="845"/>
      <c r="AX1100" s="845"/>
      <c r="AY1100" s="845"/>
      <c r="AZ1100" s="845"/>
      <c r="BA1100" s="845"/>
      <c r="BB1100" s="845"/>
    </row>
    <row r="1101" spans="1:54" ht="12.6" customHeight="1" x14ac:dyDescent="0.25">
      <c r="A1101" s="602"/>
      <c r="M1101" s="601"/>
      <c r="N1101" s="602"/>
      <c r="Q1101" s="601"/>
      <c r="R1101" s="602"/>
      <c r="V1101" s="601"/>
      <c r="W1101" s="602"/>
      <c r="AB1101" s="601"/>
      <c r="AC1101" s="845" t="s">
        <v>1430</v>
      </c>
      <c r="AD1101" s="845"/>
      <c r="AE1101" s="845"/>
      <c r="AF1101" s="845"/>
      <c r="AG1101" s="845"/>
      <c r="AH1101" s="845"/>
      <c r="AI1101" s="845"/>
      <c r="AJ1101" s="845"/>
      <c r="AK1101" s="845"/>
      <c r="AL1101" s="845"/>
      <c r="AM1101" s="845"/>
      <c r="AN1101" s="845"/>
      <c r="AO1101" s="845"/>
      <c r="AP1101" s="845"/>
      <c r="AQ1101" s="845" t="s">
        <v>1782</v>
      </c>
      <c r="AR1101" s="845"/>
      <c r="AS1101" s="845"/>
      <c r="AT1101" s="845"/>
      <c r="AU1101" s="845"/>
      <c r="AV1101" s="845"/>
      <c r="AW1101" s="845"/>
      <c r="AX1101" s="845"/>
      <c r="AY1101" s="845"/>
      <c r="AZ1101" s="845"/>
      <c r="BA1101" s="845"/>
      <c r="BB1101" s="845"/>
    </row>
    <row r="1102" spans="1:54" ht="12.6" customHeight="1" x14ac:dyDescent="0.25">
      <c r="A1102" s="602"/>
      <c r="M1102" s="601"/>
      <c r="N1102" s="602"/>
      <c r="Q1102" s="601"/>
      <c r="R1102" s="611"/>
      <c r="S1102" s="603"/>
      <c r="T1102" s="603"/>
      <c r="U1102" s="603"/>
      <c r="V1102" s="604"/>
      <c r="W1102" s="611"/>
      <c r="X1102" s="603"/>
      <c r="Y1102" s="603"/>
      <c r="Z1102" s="603"/>
      <c r="AA1102" s="603"/>
      <c r="AB1102" s="604"/>
      <c r="AC1102" s="845"/>
      <c r="AD1102" s="845"/>
      <c r="AE1102" s="845"/>
      <c r="AF1102" s="845"/>
      <c r="AG1102" s="845"/>
      <c r="AH1102" s="845"/>
      <c r="AI1102" s="845"/>
      <c r="AJ1102" s="845"/>
      <c r="AK1102" s="845"/>
      <c r="AL1102" s="845"/>
      <c r="AM1102" s="845"/>
      <c r="AN1102" s="845"/>
      <c r="AO1102" s="845"/>
      <c r="AP1102" s="845"/>
      <c r="AQ1102" s="845" t="s">
        <v>1430</v>
      </c>
      <c r="AR1102" s="845"/>
      <c r="AS1102" s="845"/>
      <c r="AT1102" s="845"/>
      <c r="AU1102" s="845"/>
      <c r="AV1102" s="845"/>
      <c r="AW1102" s="845"/>
      <c r="AX1102" s="845"/>
      <c r="AY1102" s="845"/>
      <c r="AZ1102" s="845"/>
      <c r="BA1102" s="845"/>
      <c r="BB1102" s="845"/>
    </row>
    <row r="1103" spans="1:54" s="571" customFormat="1" ht="12.6" customHeight="1" x14ac:dyDescent="0.25">
      <c r="A1103" s="837" t="s">
        <v>1407</v>
      </c>
      <c r="B1103" s="838"/>
      <c r="C1103" s="838"/>
      <c r="D1103" s="838"/>
      <c r="E1103" s="838"/>
      <c r="F1103" s="838"/>
      <c r="G1103" s="838"/>
      <c r="H1103" s="838"/>
      <c r="I1103" s="599"/>
      <c r="J1103" s="591"/>
      <c r="K1103" s="591"/>
      <c r="L1103" s="591"/>
      <c r="M1103" s="609"/>
      <c r="N1103" s="590" t="s">
        <v>1408</v>
      </c>
      <c r="O1103" s="599"/>
      <c r="P1103" s="591"/>
      <c r="Q1103" s="609"/>
      <c r="R1103" s="590" t="s">
        <v>1409</v>
      </c>
      <c r="S1103" s="591"/>
      <c r="T1103" s="591"/>
      <c r="U1103" s="591"/>
      <c r="V1103" s="609"/>
      <c r="W1103" s="837" t="s">
        <v>1410</v>
      </c>
      <c r="X1103" s="838"/>
      <c r="Y1103" s="838"/>
      <c r="Z1103" s="838"/>
      <c r="AA1103" s="838"/>
      <c r="AB1103" s="897"/>
      <c r="AC1103" s="895" t="s">
        <v>1411</v>
      </c>
      <c r="AD1103" s="895"/>
      <c r="AE1103" s="895"/>
      <c r="AF1103" s="895"/>
      <c r="AG1103" s="895"/>
      <c r="AH1103" s="895"/>
      <c r="AI1103" s="895" t="s">
        <v>1412</v>
      </c>
      <c r="AJ1103" s="895"/>
      <c r="AK1103" s="895"/>
      <c r="AL1103" s="895"/>
      <c r="AM1103" s="895"/>
      <c r="AN1103" s="895"/>
      <c r="AO1103" s="895"/>
      <c r="AP1103" s="895"/>
      <c r="AQ1103" s="895" t="s">
        <v>1413</v>
      </c>
      <c r="AR1103" s="895"/>
      <c r="AS1103" s="895"/>
      <c r="AT1103" s="895"/>
      <c r="AU1103" s="895"/>
      <c r="AV1103" s="895"/>
      <c r="AW1103" s="895"/>
      <c r="AX1103" s="895"/>
      <c r="AY1103" s="895"/>
      <c r="AZ1103" s="895"/>
      <c r="BA1103" s="895"/>
      <c r="BB1103" s="895"/>
    </row>
    <row r="1104" spans="1:54" s="571" customFormat="1" ht="12.6" customHeight="1" x14ac:dyDescent="0.25">
      <c r="A1104" s="949" t="s">
        <v>1543</v>
      </c>
      <c r="B1104" s="949"/>
      <c r="C1104" s="949"/>
      <c r="D1104" s="949"/>
      <c r="E1104" s="949"/>
      <c r="F1104" s="949"/>
      <c r="G1104" s="949"/>
      <c r="H1104" s="949"/>
      <c r="I1104" s="949"/>
      <c r="J1104" s="949"/>
      <c r="K1104" s="949"/>
      <c r="L1104" s="949"/>
      <c r="M1104" s="949"/>
      <c r="N1104" s="1002"/>
      <c r="O1104" s="1002"/>
      <c r="P1104" s="1002"/>
      <c r="Q1104" s="1002"/>
      <c r="R1104" s="999"/>
      <c r="S1104" s="999"/>
      <c r="T1104" s="999"/>
      <c r="U1104" s="999"/>
      <c r="V1104" s="999"/>
      <c r="W1104" s="999"/>
      <c r="X1104" s="999"/>
      <c r="Y1104" s="999"/>
      <c r="Z1104" s="999"/>
      <c r="AA1104" s="999"/>
      <c r="AB1104" s="999"/>
      <c r="AC1104" s="999"/>
      <c r="AD1104" s="999"/>
      <c r="AE1104" s="999"/>
      <c r="AF1104" s="999"/>
      <c r="AG1104" s="999"/>
      <c r="AH1104" s="999"/>
      <c r="AI1104" s="999"/>
      <c r="AJ1104" s="999"/>
      <c r="AK1104" s="999"/>
      <c r="AL1104" s="999"/>
      <c r="AM1104" s="999"/>
      <c r="AN1104" s="999"/>
      <c r="AO1104" s="999"/>
      <c r="AP1104" s="999"/>
      <c r="AQ1104" s="999"/>
      <c r="AR1104" s="999"/>
      <c r="AS1104" s="999"/>
      <c r="AT1104" s="999"/>
      <c r="AU1104" s="999"/>
      <c r="AV1104" s="999"/>
      <c r="AW1104" s="999"/>
      <c r="AX1104" s="999"/>
      <c r="AY1104" s="999"/>
      <c r="AZ1104" s="999"/>
      <c r="BA1104" s="999"/>
      <c r="BB1104" s="999"/>
    </row>
    <row r="1105" spans="1:54" ht="12.6" customHeight="1" x14ac:dyDescent="0.25">
      <c r="A1105" s="929"/>
      <c r="B1105" s="929"/>
      <c r="C1105" s="929"/>
      <c r="D1105" s="929"/>
      <c r="E1105" s="929"/>
      <c r="F1105" s="929"/>
      <c r="G1105" s="929"/>
      <c r="H1105" s="929"/>
      <c r="I1105" s="929"/>
      <c r="J1105" s="929"/>
      <c r="K1105" s="929"/>
      <c r="L1105" s="929"/>
      <c r="M1105" s="929"/>
      <c r="N1105" s="1000"/>
      <c r="O1105" s="1000"/>
      <c r="P1105" s="1000"/>
      <c r="Q1105" s="1000"/>
      <c r="R1105" s="905"/>
      <c r="S1105" s="905"/>
      <c r="T1105" s="905"/>
      <c r="U1105" s="905"/>
      <c r="V1105" s="905"/>
      <c r="W1105" s="1001"/>
      <c r="X1105" s="1001"/>
      <c r="Y1105" s="1001"/>
      <c r="Z1105" s="1001"/>
      <c r="AA1105" s="1001"/>
      <c r="AB1105" s="1001"/>
      <c r="AC1105" s="905"/>
      <c r="AD1105" s="905"/>
      <c r="AE1105" s="905"/>
      <c r="AF1105" s="905"/>
      <c r="AG1105" s="905"/>
      <c r="AH1105" s="905"/>
      <c r="AI1105" s="905"/>
      <c r="AJ1105" s="905"/>
      <c r="AK1105" s="905"/>
      <c r="AL1105" s="905"/>
      <c r="AM1105" s="905"/>
      <c r="AN1105" s="905"/>
      <c r="AO1105" s="905"/>
      <c r="AP1105" s="905"/>
      <c r="AQ1105" s="905"/>
      <c r="AR1105" s="905"/>
      <c r="AS1105" s="905"/>
      <c r="AT1105" s="905"/>
      <c r="AU1105" s="905"/>
      <c r="AV1105" s="905"/>
      <c r="AW1105" s="905"/>
      <c r="AX1105" s="905"/>
      <c r="AY1105" s="905"/>
      <c r="AZ1105" s="905"/>
      <c r="BA1105" s="905"/>
      <c r="BB1105" s="905"/>
    </row>
    <row r="1106" spans="1:54" ht="12.6" customHeight="1" x14ac:dyDescent="0.25">
      <c r="A1106" s="929"/>
      <c r="B1106" s="929"/>
      <c r="C1106" s="929"/>
      <c r="D1106" s="929"/>
      <c r="E1106" s="929"/>
      <c r="F1106" s="929"/>
      <c r="G1106" s="929"/>
      <c r="H1106" s="929"/>
      <c r="I1106" s="929"/>
      <c r="J1106" s="929"/>
      <c r="K1106" s="929"/>
      <c r="L1106" s="929"/>
      <c r="M1106" s="929"/>
      <c r="N1106" s="1000"/>
      <c r="O1106" s="1000"/>
      <c r="P1106" s="1000"/>
      <c r="Q1106" s="1000"/>
      <c r="R1106" s="905"/>
      <c r="S1106" s="905"/>
      <c r="T1106" s="905"/>
      <c r="U1106" s="905"/>
      <c r="V1106" s="905"/>
      <c r="W1106" s="1001"/>
      <c r="X1106" s="1001"/>
      <c r="Y1106" s="1001"/>
      <c r="Z1106" s="1001"/>
      <c r="AA1106" s="1001"/>
      <c r="AB1106" s="1001"/>
      <c r="AC1106" s="905"/>
      <c r="AD1106" s="905"/>
      <c r="AE1106" s="905"/>
      <c r="AF1106" s="905"/>
      <c r="AG1106" s="905"/>
      <c r="AH1106" s="905"/>
      <c r="AI1106" s="905"/>
      <c r="AJ1106" s="905"/>
      <c r="AK1106" s="905"/>
      <c r="AL1106" s="905"/>
      <c r="AM1106" s="905"/>
      <c r="AN1106" s="905"/>
      <c r="AO1106" s="905"/>
      <c r="AP1106" s="905"/>
      <c r="AQ1106" s="905"/>
      <c r="AR1106" s="905"/>
      <c r="AS1106" s="905"/>
      <c r="AT1106" s="905"/>
      <c r="AU1106" s="905"/>
      <c r="AV1106" s="905"/>
      <c r="AW1106" s="905"/>
      <c r="AX1106" s="905"/>
      <c r="AY1106" s="905"/>
      <c r="AZ1106" s="905"/>
      <c r="BA1106" s="905"/>
      <c r="BB1106" s="905"/>
    </row>
    <row r="1107" spans="1:54" ht="12.6" customHeight="1" x14ac:dyDescent="0.25">
      <c r="A1107" s="929"/>
      <c r="B1107" s="929"/>
      <c r="C1107" s="929"/>
      <c r="D1107" s="929"/>
      <c r="E1107" s="929"/>
      <c r="F1107" s="929"/>
      <c r="G1107" s="929"/>
      <c r="H1107" s="929"/>
      <c r="I1107" s="929"/>
      <c r="J1107" s="929"/>
      <c r="K1107" s="929"/>
      <c r="L1107" s="929"/>
      <c r="M1107" s="929"/>
      <c r="N1107" s="1000"/>
      <c r="O1107" s="1000"/>
      <c r="P1107" s="1000"/>
      <c r="Q1107" s="1000"/>
      <c r="R1107" s="905"/>
      <c r="S1107" s="905"/>
      <c r="T1107" s="905"/>
      <c r="U1107" s="905"/>
      <c r="V1107" s="905"/>
      <c r="W1107" s="1001"/>
      <c r="X1107" s="1001"/>
      <c r="Y1107" s="1001"/>
      <c r="Z1107" s="1001"/>
      <c r="AA1107" s="1001"/>
      <c r="AB1107" s="1001"/>
      <c r="AC1107" s="905"/>
      <c r="AD1107" s="905"/>
      <c r="AE1107" s="905"/>
      <c r="AF1107" s="905"/>
      <c r="AG1107" s="905"/>
      <c r="AH1107" s="905"/>
      <c r="AI1107" s="905"/>
      <c r="AJ1107" s="905"/>
      <c r="AK1107" s="905"/>
      <c r="AL1107" s="905"/>
      <c r="AM1107" s="905"/>
      <c r="AN1107" s="905"/>
      <c r="AO1107" s="905"/>
      <c r="AP1107" s="905"/>
      <c r="AQ1107" s="905"/>
      <c r="AR1107" s="905"/>
      <c r="AS1107" s="905"/>
      <c r="AT1107" s="905"/>
      <c r="AU1107" s="905"/>
      <c r="AV1107" s="905"/>
      <c r="AW1107" s="905"/>
      <c r="AX1107" s="905"/>
      <c r="AY1107" s="905"/>
      <c r="AZ1107" s="905"/>
      <c r="BA1107" s="905"/>
      <c r="BB1107" s="905"/>
    </row>
    <row r="1108" spans="1:54" ht="12.6" customHeight="1" x14ac:dyDescent="0.25">
      <c r="A1108" s="949" t="s">
        <v>1786</v>
      </c>
      <c r="B1108" s="949"/>
      <c r="C1108" s="949"/>
      <c r="D1108" s="949"/>
      <c r="E1108" s="949"/>
      <c r="F1108" s="949"/>
      <c r="G1108" s="949"/>
      <c r="H1108" s="949"/>
      <c r="I1108" s="949"/>
      <c r="J1108" s="949"/>
      <c r="K1108" s="949"/>
      <c r="L1108" s="949"/>
      <c r="M1108" s="949"/>
      <c r="N1108" s="1002"/>
      <c r="O1108" s="1002"/>
      <c r="P1108" s="1002"/>
      <c r="Q1108" s="1002"/>
      <c r="R1108" s="999"/>
      <c r="S1108" s="999"/>
      <c r="T1108" s="999"/>
      <c r="U1108" s="999"/>
      <c r="V1108" s="999"/>
      <c r="W1108" s="999"/>
      <c r="X1108" s="999"/>
      <c r="Y1108" s="999"/>
      <c r="Z1108" s="999"/>
      <c r="AA1108" s="999"/>
      <c r="AB1108" s="999"/>
      <c r="AC1108" s="999"/>
      <c r="AD1108" s="999"/>
      <c r="AE1108" s="999"/>
      <c r="AF1108" s="999"/>
      <c r="AG1108" s="999"/>
      <c r="AH1108" s="999"/>
      <c r="AI1108" s="999"/>
      <c r="AJ1108" s="999"/>
      <c r="AK1108" s="999"/>
      <c r="AL1108" s="999"/>
      <c r="AM1108" s="999"/>
      <c r="AN1108" s="999"/>
      <c r="AO1108" s="999"/>
      <c r="AP1108" s="999"/>
      <c r="AQ1108" s="999"/>
      <c r="AR1108" s="999"/>
      <c r="AS1108" s="999"/>
      <c r="AT1108" s="999"/>
      <c r="AU1108" s="999"/>
      <c r="AV1108" s="999"/>
      <c r="AW1108" s="999"/>
      <c r="AX1108" s="999"/>
      <c r="AY1108" s="999"/>
      <c r="AZ1108" s="999"/>
      <c r="BA1108" s="999"/>
      <c r="BB1108" s="999"/>
    </row>
    <row r="1109" spans="1:54" ht="12.6" customHeight="1" x14ac:dyDescent="0.25">
      <c r="A1109" s="929"/>
      <c r="B1109" s="929"/>
      <c r="C1109" s="929"/>
      <c r="D1109" s="929"/>
      <c r="E1109" s="929"/>
      <c r="F1109" s="929"/>
      <c r="G1109" s="929"/>
      <c r="H1109" s="929"/>
      <c r="I1109" s="929"/>
      <c r="J1109" s="929"/>
      <c r="K1109" s="929"/>
      <c r="L1109" s="929"/>
      <c r="M1109" s="929"/>
      <c r="N1109" s="1000"/>
      <c r="O1109" s="1000"/>
      <c r="P1109" s="1000"/>
      <c r="Q1109" s="1000"/>
      <c r="R1109" s="905"/>
      <c r="S1109" s="905"/>
      <c r="T1109" s="905"/>
      <c r="U1109" s="905"/>
      <c r="V1109" s="905"/>
      <c r="W1109" s="1001"/>
      <c r="X1109" s="1001"/>
      <c r="Y1109" s="1001"/>
      <c r="Z1109" s="1001"/>
      <c r="AA1109" s="1001"/>
      <c r="AB1109" s="1001"/>
      <c r="AC1109" s="905"/>
      <c r="AD1109" s="905"/>
      <c r="AE1109" s="905"/>
      <c r="AF1109" s="905"/>
      <c r="AG1109" s="905"/>
      <c r="AH1109" s="905"/>
      <c r="AI1109" s="905"/>
      <c r="AJ1109" s="905"/>
      <c r="AK1109" s="905"/>
      <c r="AL1109" s="905"/>
      <c r="AM1109" s="905"/>
      <c r="AN1109" s="905"/>
      <c r="AO1109" s="905"/>
      <c r="AP1109" s="905"/>
      <c r="AQ1109" s="905"/>
      <c r="AR1109" s="905"/>
      <c r="AS1109" s="905"/>
      <c r="AT1109" s="905"/>
      <c r="AU1109" s="905"/>
      <c r="AV1109" s="905"/>
      <c r="AW1109" s="905"/>
      <c r="AX1109" s="905"/>
      <c r="AY1109" s="905"/>
      <c r="AZ1109" s="905"/>
      <c r="BA1109" s="905"/>
      <c r="BB1109" s="905"/>
    </row>
    <row r="1110" spans="1:54" ht="12.6" customHeight="1" x14ac:dyDescent="0.25">
      <c r="A1110" s="929"/>
      <c r="B1110" s="929"/>
      <c r="C1110" s="929"/>
      <c r="D1110" s="929"/>
      <c r="E1110" s="929"/>
      <c r="F1110" s="929"/>
      <c r="G1110" s="929"/>
      <c r="H1110" s="929"/>
      <c r="I1110" s="929"/>
      <c r="J1110" s="929"/>
      <c r="K1110" s="929"/>
      <c r="L1110" s="929"/>
      <c r="M1110" s="929"/>
      <c r="N1110" s="1000"/>
      <c r="O1110" s="1000"/>
      <c r="P1110" s="1000"/>
      <c r="Q1110" s="1000"/>
      <c r="R1110" s="905"/>
      <c r="S1110" s="905"/>
      <c r="T1110" s="905"/>
      <c r="U1110" s="905"/>
      <c r="V1110" s="905"/>
      <c r="W1110" s="1001"/>
      <c r="X1110" s="1001"/>
      <c r="Y1110" s="1001"/>
      <c r="Z1110" s="1001"/>
      <c r="AA1110" s="1001"/>
      <c r="AB1110" s="1001"/>
      <c r="AC1110" s="905"/>
      <c r="AD1110" s="905"/>
      <c r="AE1110" s="905"/>
      <c r="AF1110" s="905"/>
      <c r="AG1110" s="905"/>
      <c r="AH1110" s="905"/>
      <c r="AI1110" s="905"/>
      <c r="AJ1110" s="905"/>
      <c r="AK1110" s="905"/>
      <c r="AL1110" s="905"/>
      <c r="AM1110" s="905"/>
      <c r="AN1110" s="905"/>
      <c r="AO1110" s="905"/>
      <c r="AP1110" s="905"/>
      <c r="AQ1110" s="905"/>
      <c r="AR1110" s="905"/>
      <c r="AS1110" s="905"/>
      <c r="AT1110" s="905"/>
      <c r="AU1110" s="905"/>
      <c r="AV1110" s="905"/>
      <c r="AW1110" s="905"/>
      <c r="AX1110" s="905"/>
      <c r="AY1110" s="905"/>
      <c r="AZ1110" s="905"/>
      <c r="BA1110" s="905"/>
      <c r="BB1110" s="905"/>
    </row>
    <row r="1111" spans="1:54" ht="12.6" customHeight="1" x14ac:dyDescent="0.25">
      <c r="A1111" s="929"/>
      <c r="B1111" s="929"/>
      <c r="C1111" s="929"/>
      <c r="D1111" s="929"/>
      <c r="E1111" s="929"/>
      <c r="F1111" s="929"/>
      <c r="G1111" s="929"/>
      <c r="H1111" s="929"/>
      <c r="I1111" s="929"/>
      <c r="J1111" s="929"/>
      <c r="K1111" s="929"/>
      <c r="L1111" s="929"/>
      <c r="M1111" s="929"/>
      <c r="N1111" s="1000"/>
      <c r="O1111" s="1000"/>
      <c r="P1111" s="1000"/>
      <c r="Q1111" s="1000"/>
      <c r="R1111" s="905"/>
      <c r="S1111" s="905"/>
      <c r="T1111" s="905"/>
      <c r="U1111" s="905"/>
      <c r="V1111" s="905"/>
      <c r="W1111" s="1001"/>
      <c r="X1111" s="1001"/>
      <c r="Y1111" s="1001"/>
      <c r="Z1111" s="1001"/>
      <c r="AA1111" s="1001"/>
      <c r="AB1111" s="1001"/>
      <c r="AC1111" s="905"/>
      <c r="AD1111" s="905"/>
      <c r="AE1111" s="905"/>
      <c r="AF1111" s="905"/>
      <c r="AG1111" s="905"/>
      <c r="AH1111" s="905"/>
      <c r="AI1111" s="905"/>
      <c r="AJ1111" s="905"/>
      <c r="AK1111" s="905"/>
      <c r="AL1111" s="905"/>
      <c r="AM1111" s="905"/>
      <c r="AN1111" s="905"/>
      <c r="AO1111" s="905"/>
      <c r="AP1111" s="905"/>
      <c r="AQ1111" s="905"/>
      <c r="AR1111" s="905"/>
      <c r="AS1111" s="905"/>
      <c r="AT1111" s="905"/>
      <c r="AU1111" s="905"/>
      <c r="AV1111" s="905"/>
      <c r="AW1111" s="905"/>
      <c r="AX1111" s="905"/>
      <c r="AY1111" s="905"/>
      <c r="AZ1111" s="905"/>
      <c r="BA1111" s="905"/>
      <c r="BB1111" s="905"/>
    </row>
    <row r="1112" spans="1:54" ht="12.6" customHeight="1" x14ac:dyDescent="0.25">
      <c r="A1112" s="949" t="s">
        <v>1787</v>
      </c>
      <c r="B1112" s="949"/>
      <c r="C1112" s="949"/>
      <c r="D1112" s="949"/>
      <c r="E1112" s="949"/>
      <c r="F1112" s="949"/>
      <c r="G1112" s="949"/>
      <c r="H1112" s="949"/>
      <c r="I1112" s="949"/>
      <c r="J1112" s="949"/>
      <c r="K1112" s="949"/>
      <c r="L1112" s="949"/>
      <c r="M1112" s="949"/>
      <c r="N1112" s="1002"/>
      <c r="O1112" s="1002"/>
      <c r="P1112" s="1002"/>
      <c r="Q1112" s="1002"/>
      <c r="R1112" s="999"/>
      <c r="S1112" s="999"/>
      <c r="T1112" s="999"/>
      <c r="U1112" s="999"/>
      <c r="V1112" s="999"/>
      <c r="W1112" s="999"/>
      <c r="X1112" s="999"/>
      <c r="Y1112" s="999"/>
      <c r="Z1112" s="999"/>
      <c r="AA1112" s="999"/>
      <c r="AB1112" s="999"/>
      <c r="AC1112" s="999"/>
      <c r="AD1112" s="999"/>
      <c r="AE1112" s="999"/>
      <c r="AF1112" s="999"/>
      <c r="AG1112" s="999"/>
      <c r="AH1112" s="999"/>
      <c r="AI1112" s="999">
        <f>SUVAHAVUJ!$N$142</f>
        <v>0</v>
      </c>
      <c r="AJ1112" s="999"/>
      <c r="AK1112" s="999"/>
      <c r="AL1112" s="999"/>
      <c r="AM1112" s="999"/>
      <c r="AN1112" s="999"/>
      <c r="AO1112" s="999"/>
      <c r="AP1112" s="999"/>
      <c r="AQ1112" s="999">
        <f>SUVAHAVUJ!$X$142</f>
        <v>0</v>
      </c>
      <c r="AR1112" s="999"/>
      <c r="AS1112" s="999"/>
      <c r="AT1112" s="999"/>
      <c r="AU1112" s="999"/>
      <c r="AV1112" s="999"/>
      <c r="AW1112" s="999"/>
      <c r="AX1112" s="999"/>
      <c r="AY1112" s="999"/>
      <c r="AZ1112" s="999"/>
      <c r="BA1112" s="999"/>
      <c r="BB1112" s="999"/>
    </row>
    <row r="1113" spans="1:54" ht="12.6" customHeight="1" x14ac:dyDescent="0.25">
      <c r="A1113" s="929"/>
      <c r="B1113" s="929"/>
      <c r="C1113" s="929"/>
      <c r="D1113" s="929"/>
      <c r="E1113" s="929"/>
      <c r="F1113" s="929"/>
      <c r="G1113" s="929"/>
      <c r="H1113" s="929"/>
      <c r="I1113" s="929"/>
      <c r="J1113" s="929"/>
      <c r="K1113" s="929"/>
      <c r="L1113" s="929"/>
      <c r="M1113" s="929"/>
      <c r="N1113" s="1000"/>
      <c r="O1113" s="1000"/>
      <c r="P1113" s="1000"/>
      <c r="Q1113" s="1000"/>
      <c r="R1113" s="905"/>
      <c r="S1113" s="905"/>
      <c r="T1113" s="905"/>
      <c r="U1113" s="905"/>
      <c r="V1113" s="905"/>
      <c r="W1113" s="1001"/>
      <c r="X1113" s="1001"/>
      <c r="Y1113" s="1001"/>
      <c r="Z1113" s="1001"/>
      <c r="AA1113" s="1001"/>
      <c r="AB1113" s="1001"/>
      <c r="AC1113" s="905"/>
      <c r="AD1113" s="905"/>
      <c r="AE1113" s="905"/>
      <c r="AF1113" s="905"/>
      <c r="AG1113" s="905"/>
      <c r="AH1113" s="905"/>
      <c r="AI1113" s="905"/>
      <c r="AJ1113" s="905"/>
      <c r="AK1113" s="905"/>
      <c r="AL1113" s="905"/>
      <c r="AM1113" s="905"/>
      <c r="AN1113" s="905"/>
      <c r="AO1113" s="905"/>
      <c r="AP1113" s="905"/>
      <c r="AQ1113" s="905"/>
      <c r="AR1113" s="905"/>
      <c r="AS1113" s="905"/>
      <c r="AT1113" s="905"/>
      <c r="AU1113" s="905"/>
      <c r="AV1113" s="905"/>
      <c r="AW1113" s="905"/>
      <c r="AX1113" s="905"/>
      <c r="AY1113" s="905"/>
      <c r="AZ1113" s="905"/>
      <c r="BA1113" s="905"/>
      <c r="BB1113" s="905"/>
    </row>
    <row r="1114" spans="1:54" ht="12.6" customHeight="1" x14ac:dyDescent="0.25">
      <c r="A1114" s="929"/>
      <c r="B1114" s="929"/>
      <c r="C1114" s="929"/>
      <c r="D1114" s="929"/>
      <c r="E1114" s="929"/>
      <c r="F1114" s="929"/>
      <c r="G1114" s="929"/>
      <c r="H1114" s="929"/>
      <c r="I1114" s="929"/>
      <c r="J1114" s="929"/>
      <c r="K1114" s="929"/>
      <c r="L1114" s="929"/>
      <c r="M1114" s="929"/>
      <c r="N1114" s="1000"/>
      <c r="O1114" s="1000"/>
      <c r="P1114" s="1000"/>
      <c r="Q1114" s="1000"/>
      <c r="R1114" s="905"/>
      <c r="S1114" s="905"/>
      <c r="T1114" s="905"/>
      <c r="U1114" s="905"/>
      <c r="V1114" s="905"/>
      <c r="W1114" s="1001"/>
      <c r="X1114" s="1001"/>
      <c r="Y1114" s="1001"/>
      <c r="Z1114" s="1001"/>
      <c r="AA1114" s="1001"/>
      <c r="AB1114" s="1001"/>
      <c r="AC1114" s="905"/>
      <c r="AD1114" s="905"/>
      <c r="AE1114" s="905"/>
      <c r="AF1114" s="905"/>
      <c r="AG1114" s="905"/>
      <c r="AH1114" s="905"/>
      <c r="AI1114" s="905"/>
      <c r="AJ1114" s="905"/>
      <c r="AK1114" s="905"/>
      <c r="AL1114" s="905"/>
      <c r="AM1114" s="905"/>
      <c r="AN1114" s="905"/>
      <c r="AO1114" s="905"/>
      <c r="AP1114" s="905"/>
      <c r="AQ1114" s="905"/>
      <c r="AR1114" s="905"/>
      <c r="AS1114" s="905"/>
      <c r="AT1114" s="905"/>
      <c r="AU1114" s="905"/>
      <c r="AV1114" s="905"/>
      <c r="AW1114" s="905"/>
      <c r="AX1114" s="905"/>
      <c r="AY1114" s="905"/>
      <c r="AZ1114" s="905"/>
      <c r="BA1114" s="905"/>
      <c r="BB1114" s="905"/>
    </row>
    <row r="1115" spans="1:54" ht="12.6" customHeight="1" x14ac:dyDescent="0.25">
      <c r="A1115" s="565" t="s">
        <v>4972</v>
      </c>
    </row>
    <row r="1116" spans="1:54" ht="15" customHeight="1" x14ac:dyDescent="0.25">
      <c r="A1116" s="862"/>
      <c r="B1116" s="863"/>
      <c r="C1116" s="863"/>
      <c r="D1116" s="863"/>
      <c r="E1116" s="863"/>
      <c r="F1116" s="863"/>
      <c r="G1116" s="863"/>
      <c r="H1116" s="863"/>
      <c r="I1116" s="863"/>
      <c r="J1116" s="863"/>
      <c r="K1116" s="863"/>
      <c r="L1116" s="863"/>
      <c r="M1116" s="863"/>
      <c r="N1116" s="863"/>
      <c r="O1116" s="863"/>
      <c r="P1116" s="863"/>
      <c r="Q1116" s="863"/>
      <c r="R1116" s="863"/>
      <c r="S1116" s="863"/>
      <c r="T1116" s="863"/>
      <c r="U1116" s="863"/>
      <c r="V1116" s="863"/>
      <c r="W1116" s="863"/>
      <c r="X1116" s="863"/>
      <c r="Y1116" s="863"/>
      <c r="Z1116" s="863"/>
      <c r="AA1116" s="863"/>
      <c r="AB1116" s="863"/>
      <c r="AC1116" s="863"/>
      <c r="AD1116" s="863"/>
      <c r="AE1116" s="863"/>
      <c r="AF1116" s="863"/>
      <c r="AG1116" s="863"/>
      <c r="AH1116" s="863"/>
      <c r="AI1116" s="863"/>
      <c r="AJ1116" s="863"/>
      <c r="AK1116" s="863"/>
      <c r="AL1116" s="863"/>
      <c r="AM1116" s="863"/>
      <c r="AN1116" s="863"/>
      <c r="AO1116" s="863"/>
      <c r="AP1116" s="863"/>
      <c r="AQ1116" s="863"/>
      <c r="AR1116" s="863"/>
      <c r="AS1116" s="863"/>
      <c r="AT1116" s="863"/>
      <c r="AU1116" s="863"/>
      <c r="AV1116" s="863"/>
      <c r="AW1116" s="863"/>
      <c r="AX1116" s="864"/>
      <c r="AY1116" s="613"/>
      <c r="AZ1116" s="613"/>
      <c r="BA1116" s="613"/>
      <c r="BB1116" s="613"/>
    </row>
    <row r="1117" spans="1:54" ht="15" customHeight="1" x14ac:dyDescent="0.25">
      <c r="A1117" s="1063"/>
      <c r="B1117" s="817"/>
      <c r="C1117" s="817"/>
      <c r="D1117" s="817"/>
      <c r="E1117" s="817"/>
      <c r="F1117" s="817"/>
      <c r="G1117" s="817"/>
      <c r="H1117" s="817"/>
      <c r="I1117" s="817"/>
      <c r="J1117" s="817"/>
      <c r="K1117" s="817"/>
      <c r="L1117" s="817"/>
      <c r="M1117" s="817"/>
      <c r="N1117" s="817"/>
      <c r="O1117" s="817"/>
      <c r="P1117" s="817"/>
      <c r="Q1117" s="817"/>
      <c r="R1117" s="817"/>
      <c r="S1117" s="817"/>
      <c r="T1117" s="817"/>
      <c r="U1117" s="817"/>
      <c r="V1117" s="817"/>
      <c r="W1117" s="817"/>
      <c r="X1117" s="817"/>
      <c r="Y1117" s="817"/>
      <c r="Z1117" s="817"/>
      <c r="AA1117" s="817"/>
      <c r="AB1117" s="817"/>
      <c r="AC1117" s="817"/>
      <c r="AD1117" s="817"/>
      <c r="AE1117" s="817"/>
      <c r="AF1117" s="817"/>
      <c r="AG1117" s="817"/>
      <c r="AH1117" s="817"/>
      <c r="AI1117" s="817"/>
      <c r="AJ1117" s="817"/>
      <c r="AK1117" s="817"/>
      <c r="AL1117" s="817"/>
      <c r="AM1117" s="817"/>
      <c r="AN1117" s="817"/>
      <c r="AO1117" s="817"/>
      <c r="AP1117" s="817"/>
      <c r="AQ1117" s="817"/>
      <c r="AR1117" s="817"/>
      <c r="AS1117" s="817"/>
      <c r="AT1117" s="817"/>
      <c r="AU1117" s="817"/>
      <c r="AV1117" s="817"/>
      <c r="AW1117" s="817"/>
      <c r="AX1117" s="1064"/>
      <c r="AY1117" s="613"/>
      <c r="AZ1117" s="613"/>
      <c r="BA1117" s="613"/>
      <c r="BB1117" s="613"/>
    </row>
    <row r="1118" spans="1:54" ht="15" customHeight="1" x14ac:dyDescent="0.25">
      <c r="A1118" s="1063"/>
      <c r="B1118" s="817"/>
      <c r="C1118" s="817"/>
      <c r="D1118" s="817"/>
      <c r="E1118" s="817"/>
      <c r="F1118" s="817"/>
      <c r="G1118" s="817"/>
      <c r="H1118" s="817"/>
      <c r="I1118" s="817"/>
      <c r="J1118" s="817"/>
      <c r="K1118" s="817"/>
      <c r="L1118" s="817"/>
      <c r="M1118" s="817"/>
      <c r="N1118" s="817"/>
      <c r="O1118" s="817"/>
      <c r="P1118" s="817"/>
      <c r="Q1118" s="817"/>
      <c r="R1118" s="817"/>
      <c r="S1118" s="817"/>
      <c r="T1118" s="817"/>
      <c r="U1118" s="817"/>
      <c r="V1118" s="817"/>
      <c r="W1118" s="817"/>
      <c r="X1118" s="817"/>
      <c r="Y1118" s="817"/>
      <c r="Z1118" s="817"/>
      <c r="AA1118" s="817"/>
      <c r="AB1118" s="817"/>
      <c r="AC1118" s="817"/>
      <c r="AD1118" s="817"/>
      <c r="AE1118" s="817"/>
      <c r="AF1118" s="817"/>
      <c r="AG1118" s="817"/>
      <c r="AH1118" s="817"/>
      <c r="AI1118" s="817"/>
      <c r="AJ1118" s="817"/>
      <c r="AK1118" s="817"/>
      <c r="AL1118" s="817"/>
      <c r="AM1118" s="817"/>
      <c r="AN1118" s="817"/>
      <c r="AO1118" s="817"/>
      <c r="AP1118" s="817"/>
      <c r="AQ1118" s="817"/>
      <c r="AR1118" s="817"/>
      <c r="AS1118" s="817"/>
      <c r="AT1118" s="817"/>
      <c r="AU1118" s="817"/>
      <c r="AV1118" s="817"/>
      <c r="AW1118" s="817"/>
      <c r="AX1118" s="1064"/>
      <c r="AY1118" s="613"/>
      <c r="AZ1118" s="613"/>
      <c r="BA1118" s="613"/>
      <c r="BB1118" s="613"/>
    </row>
    <row r="1119" spans="1:54" ht="15" customHeight="1" x14ac:dyDescent="0.25">
      <c r="A1119" s="1063"/>
      <c r="B1119" s="817"/>
      <c r="C1119" s="817"/>
      <c r="D1119" s="817"/>
      <c r="E1119" s="817"/>
      <c r="F1119" s="817"/>
      <c r="G1119" s="817"/>
      <c r="H1119" s="817"/>
      <c r="I1119" s="817"/>
      <c r="J1119" s="817"/>
      <c r="K1119" s="817"/>
      <c r="L1119" s="817"/>
      <c r="M1119" s="817"/>
      <c r="N1119" s="817"/>
      <c r="O1119" s="817"/>
      <c r="P1119" s="817"/>
      <c r="Q1119" s="817"/>
      <c r="R1119" s="817"/>
      <c r="S1119" s="817"/>
      <c r="T1119" s="817"/>
      <c r="U1119" s="817"/>
      <c r="V1119" s="817"/>
      <c r="W1119" s="817"/>
      <c r="X1119" s="817"/>
      <c r="Y1119" s="817"/>
      <c r="Z1119" s="817"/>
      <c r="AA1119" s="817"/>
      <c r="AB1119" s="817"/>
      <c r="AC1119" s="817"/>
      <c r="AD1119" s="817"/>
      <c r="AE1119" s="817"/>
      <c r="AF1119" s="817"/>
      <c r="AG1119" s="817"/>
      <c r="AH1119" s="817"/>
      <c r="AI1119" s="817"/>
      <c r="AJ1119" s="817"/>
      <c r="AK1119" s="817"/>
      <c r="AL1119" s="817"/>
      <c r="AM1119" s="817"/>
      <c r="AN1119" s="817"/>
      <c r="AO1119" s="817"/>
      <c r="AP1119" s="817"/>
      <c r="AQ1119" s="817"/>
      <c r="AR1119" s="817"/>
      <c r="AS1119" s="817"/>
      <c r="AT1119" s="817"/>
      <c r="AU1119" s="817"/>
      <c r="AV1119" s="817"/>
      <c r="AW1119" s="817"/>
      <c r="AX1119" s="1064"/>
      <c r="AY1119" s="613"/>
      <c r="AZ1119" s="613"/>
      <c r="BA1119" s="613"/>
      <c r="BB1119" s="613"/>
    </row>
    <row r="1120" spans="1:54" ht="15" customHeight="1" x14ac:dyDescent="0.25">
      <c r="A1120" s="865"/>
      <c r="B1120" s="866"/>
      <c r="C1120" s="866"/>
      <c r="D1120" s="866"/>
      <c r="E1120" s="866"/>
      <c r="F1120" s="866"/>
      <c r="G1120" s="866"/>
      <c r="H1120" s="866"/>
      <c r="I1120" s="866"/>
      <c r="J1120" s="866"/>
      <c r="K1120" s="866"/>
      <c r="L1120" s="866"/>
      <c r="M1120" s="866"/>
      <c r="N1120" s="866"/>
      <c r="O1120" s="866"/>
      <c r="P1120" s="866"/>
      <c r="Q1120" s="866"/>
      <c r="R1120" s="866"/>
      <c r="S1120" s="866"/>
      <c r="T1120" s="866"/>
      <c r="U1120" s="866"/>
      <c r="V1120" s="866"/>
      <c r="W1120" s="866"/>
      <c r="X1120" s="866"/>
      <c r="Y1120" s="866"/>
      <c r="Z1120" s="866"/>
      <c r="AA1120" s="866"/>
      <c r="AB1120" s="866"/>
      <c r="AC1120" s="866"/>
      <c r="AD1120" s="866"/>
      <c r="AE1120" s="866"/>
      <c r="AF1120" s="866"/>
      <c r="AG1120" s="866"/>
      <c r="AH1120" s="866"/>
      <c r="AI1120" s="866"/>
      <c r="AJ1120" s="866"/>
      <c r="AK1120" s="866"/>
      <c r="AL1120" s="866"/>
      <c r="AM1120" s="866"/>
      <c r="AN1120" s="866"/>
      <c r="AO1120" s="866"/>
      <c r="AP1120" s="866"/>
      <c r="AQ1120" s="866"/>
      <c r="AR1120" s="866"/>
      <c r="AS1120" s="866"/>
      <c r="AT1120" s="866"/>
      <c r="AU1120" s="866"/>
      <c r="AV1120" s="866"/>
      <c r="AW1120" s="866"/>
      <c r="AX1120" s="867"/>
      <c r="AY1120" s="613"/>
      <c r="AZ1120" s="613"/>
      <c r="BA1120" s="613"/>
      <c r="BB1120" s="613"/>
    </row>
    <row r="1121" spans="1:54" ht="15" customHeight="1" x14ac:dyDescent="0.25">
      <c r="A1121" s="577"/>
      <c r="B1121" s="577"/>
      <c r="C1121" s="577"/>
      <c r="D1121" s="577"/>
      <c r="E1121" s="577"/>
      <c r="F1121" s="577"/>
      <c r="G1121" s="577"/>
      <c r="H1121" s="577"/>
      <c r="I1121" s="577"/>
      <c r="J1121" s="577"/>
      <c r="K1121" s="577"/>
      <c r="L1121" s="577"/>
      <c r="M1121" s="577"/>
      <c r="N1121" s="577"/>
      <c r="O1121" s="577"/>
      <c r="P1121" s="577"/>
      <c r="Q1121" s="577"/>
      <c r="R1121" s="577"/>
      <c r="S1121" s="577"/>
      <c r="T1121" s="577"/>
      <c r="U1121" s="577"/>
      <c r="V1121" s="577"/>
      <c r="W1121" s="577"/>
      <c r="X1121" s="577"/>
      <c r="Y1121" s="577"/>
      <c r="Z1121" s="577"/>
      <c r="AA1121" s="577"/>
      <c r="AB1121" s="577"/>
      <c r="AC1121" s="577"/>
      <c r="AD1121" s="577"/>
      <c r="AE1121" s="577"/>
      <c r="AF1121" s="577"/>
      <c r="AG1121" s="577"/>
      <c r="AH1121" s="577"/>
      <c r="AI1121" s="577"/>
      <c r="AJ1121" s="577"/>
      <c r="AK1121" s="577"/>
      <c r="AL1121" s="577"/>
      <c r="AM1121" s="577"/>
      <c r="AN1121" s="577"/>
      <c r="AO1121" s="577"/>
      <c r="AP1121" s="577"/>
      <c r="AQ1121" s="577"/>
      <c r="AR1121" s="577"/>
      <c r="AS1121" s="577"/>
      <c r="AT1121" s="577"/>
      <c r="AU1121" s="577"/>
      <c r="AV1121" s="577"/>
      <c r="AW1121" s="577"/>
      <c r="AX1121" s="577"/>
      <c r="AY1121" s="613"/>
      <c r="AZ1121" s="613"/>
      <c r="BA1121" s="613"/>
      <c r="BB1121" s="613"/>
    </row>
    <row r="1122" spans="1:54" ht="15" customHeight="1" x14ac:dyDescent="0.25">
      <c r="A1122" s="577"/>
      <c r="B1122" s="577"/>
      <c r="C1122" s="577"/>
      <c r="D1122" s="577"/>
      <c r="E1122" s="577"/>
      <c r="F1122" s="577"/>
      <c r="G1122" s="577"/>
      <c r="H1122" s="577"/>
      <c r="I1122" s="577"/>
      <c r="J1122" s="577"/>
      <c r="K1122" s="577"/>
      <c r="L1122" s="577"/>
      <c r="M1122" s="577"/>
      <c r="N1122" s="577"/>
      <c r="O1122" s="577"/>
      <c r="P1122" s="577"/>
      <c r="Q1122" s="577"/>
      <c r="R1122" s="577"/>
      <c r="S1122" s="577"/>
      <c r="T1122" s="577"/>
      <c r="U1122" s="577"/>
      <c r="V1122" s="577"/>
      <c r="W1122" s="577"/>
      <c r="X1122" s="577"/>
      <c r="Y1122" s="577"/>
      <c r="Z1122" s="577"/>
      <c r="AA1122" s="577"/>
      <c r="AB1122" s="577"/>
      <c r="AC1122" s="577"/>
      <c r="AD1122" s="577"/>
      <c r="AE1122" s="577"/>
      <c r="AF1122" s="577"/>
      <c r="AG1122" s="577"/>
      <c r="AH1122" s="577"/>
      <c r="AI1122" s="577"/>
      <c r="AJ1122" s="577"/>
      <c r="AK1122" s="577"/>
      <c r="AL1122" s="577"/>
      <c r="AM1122" s="577"/>
      <c r="AN1122" s="577"/>
      <c r="AO1122" s="577"/>
      <c r="AP1122" s="577"/>
      <c r="AQ1122" s="577"/>
      <c r="AR1122" s="577"/>
      <c r="AS1122" s="577"/>
      <c r="AT1122" s="577"/>
      <c r="AU1122" s="577"/>
      <c r="AV1122" s="577"/>
      <c r="AW1122" s="577"/>
      <c r="AX1122" s="577"/>
      <c r="AY1122" s="613"/>
      <c r="AZ1122" s="613"/>
      <c r="BA1122" s="613"/>
      <c r="BB1122" s="613"/>
    </row>
    <row r="1123" spans="1:54" ht="15" customHeight="1" x14ac:dyDescent="0.25">
      <c r="A1123" s="577"/>
      <c r="B1123" s="577"/>
      <c r="C1123" s="577"/>
      <c r="D1123" s="577"/>
      <c r="E1123" s="577"/>
      <c r="F1123" s="577"/>
      <c r="G1123" s="577"/>
      <c r="H1123" s="577"/>
      <c r="I1123" s="577"/>
      <c r="J1123" s="577"/>
      <c r="K1123" s="577"/>
      <c r="L1123" s="577"/>
      <c r="M1123" s="577"/>
      <c r="N1123" s="577"/>
      <c r="O1123" s="577"/>
      <c r="P1123" s="577"/>
      <c r="Q1123" s="577"/>
      <c r="R1123" s="577"/>
      <c r="S1123" s="577"/>
      <c r="T1123" s="577"/>
      <c r="U1123" s="577"/>
      <c r="V1123" s="577"/>
      <c r="W1123" s="577"/>
      <c r="X1123" s="577"/>
      <c r="Y1123" s="577"/>
      <c r="Z1123" s="577"/>
      <c r="AA1123" s="577"/>
      <c r="AB1123" s="577"/>
      <c r="AC1123" s="577"/>
      <c r="AD1123" s="577"/>
      <c r="AE1123" s="577"/>
      <c r="AF1123" s="577"/>
      <c r="AG1123" s="577"/>
      <c r="AH1123" s="577"/>
      <c r="AI1123" s="577"/>
      <c r="AJ1123" s="577"/>
      <c r="AK1123" s="577"/>
      <c r="AL1123" s="577"/>
      <c r="AM1123" s="577"/>
      <c r="AN1123" s="577"/>
      <c r="AO1123" s="577"/>
      <c r="AP1123" s="577"/>
      <c r="AQ1123" s="577"/>
      <c r="AR1123" s="577"/>
      <c r="AS1123" s="577"/>
      <c r="AT1123" s="577"/>
      <c r="AU1123" s="577"/>
      <c r="AV1123" s="577"/>
      <c r="AW1123" s="577"/>
      <c r="AX1123" s="577"/>
      <c r="AY1123" s="613"/>
      <c r="AZ1123" s="613"/>
      <c r="BA1123" s="613"/>
      <c r="BB1123" s="613"/>
    </row>
    <row r="1124" spans="1:54" ht="15" customHeight="1" x14ac:dyDescent="0.25">
      <c r="A1124" s="577"/>
      <c r="B1124" s="577"/>
      <c r="C1124" s="577"/>
      <c r="D1124" s="577"/>
      <c r="E1124" s="577"/>
      <c r="F1124" s="577"/>
      <c r="G1124" s="577"/>
      <c r="H1124" s="577"/>
      <c r="I1124" s="577"/>
      <c r="J1124" s="577"/>
      <c r="K1124" s="577"/>
      <c r="L1124" s="577"/>
      <c r="M1124" s="577"/>
      <c r="N1124" s="577"/>
      <c r="O1124" s="577"/>
      <c r="P1124" s="577"/>
      <c r="Q1124" s="577"/>
      <c r="R1124" s="577"/>
      <c r="S1124" s="577"/>
      <c r="T1124" s="577"/>
      <c r="U1124" s="577"/>
      <c r="V1124" s="577"/>
      <c r="W1124" s="577"/>
      <c r="X1124" s="577"/>
      <c r="Y1124" s="577"/>
      <c r="Z1124" s="577"/>
      <c r="AA1124" s="577"/>
      <c r="AB1124" s="577"/>
      <c r="AC1124" s="577"/>
      <c r="AD1124" s="577"/>
      <c r="AE1124" s="577"/>
      <c r="AF1124" s="577"/>
      <c r="AG1124" s="577"/>
      <c r="AH1124" s="577"/>
      <c r="AI1124" s="577"/>
      <c r="AJ1124" s="577"/>
      <c r="AK1124" s="577"/>
      <c r="AL1124" s="577"/>
      <c r="AM1124" s="577"/>
      <c r="AN1124" s="577"/>
      <c r="AO1124" s="577"/>
      <c r="AP1124" s="577"/>
      <c r="AQ1124" s="577"/>
      <c r="AR1124" s="577"/>
      <c r="AS1124" s="577"/>
      <c r="AT1124" s="577"/>
      <c r="AU1124" s="577"/>
      <c r="AV1124" s="577"/>
      <c r="AW1124" s="577"/>
      <c r="AX1124" s="577"/>
      <c r="AY1124" s="613"/>
      <c r="AZ1124" s="613"/>
      <c r="BA1124" s="613"/>
      <c r="BB1124" s="613"/>
    </row>
    <row r="1125" spans="1:54" ht="12.6" customHeight="1" x14ac:dyDescent="0.25">
      <c r="A1125" s="571" t="s">
        <v>5235</v>
      </c>
    </row>
    <row r="1126" spans="1:54" ht="24" customHeight="1" x14ac:dyDescent="0.25">
      <c r="A1126" s="1007" t="s">
        <v>1260</v>
      </c>
      <c r="B1126" s="1007"/>
      <c r="C1126" s="1007"/>
      <c r="D1126" s="1007"/>
      <c r="E1126" s="1007"/>
      <c r="F1126" s="1007"/>
      <c r="G1126" s="1007"/>
      <c r="H1126" s="1007"/>
      <c r="I1126" s="1007"/>
      <c r="J1126" s="1007"/>
      <c r="K1126" s="1007"/>
      <c r="L1126" s="1007"/>
      <c r="M1126" s="1007"/>
      <c r="N1126" s="1007"/>
      <c r="O1126" s="1007"/>
      <c r="P1126" s="1007"/>
      <c r="Q1126" s="1007"/>
      <c r="R1126" s="1007"/>
      <c r="S1126" s="1007"/>
      <c r="T1126" s="1007"/>
      <c r="U1126" s="1007"/>
      <c r="V1126" s="1007"/>
      <c r="W1126" s="1007"/>
      <c r="X1126" s="1007"/>
      <c r="Y1126" s="1007"/>
      <c r="Z1126" s="1007"/>
      <c r="AA1126" s="1007"/>
      <c r="AB1126" s="1007"/>
      <c r="AC1126" s="1007"/>
      <c r="AD1126" s="1007"/>
      <c r="AE1126" s="1007"/>
      <c r="AF1126" s="1008" t="s">
        <v>1261</v>
      </c>
      <c r="AG1126" s="1008"/>
      <c r="AH1126" s="1008"/>
      <c r="AI1126" s="1008"/>
      <c r="AJ1126" s="1008"/>
      <c r="AK1126" s="1008"/>
      <c r="AL1126" s="1008"/>
      <c r="AM1126" s="1008"/>
      <c r="AN1126" s="1008"/>
      <c r="AO1126" s="1008" t="s">
        <v>1275</v>
      </c>
      <c r="AP1126" s="1008"/>
      <c r="AQ1126" s="1008"/>
      <c r="AR1126" s="1008"/>
      <c r="AS1126" s="1008"/>
      <c r="AT1126" s="1008"/>
      <c r="AU1126" s="1008"/>
      <c r="AV1126" s="1008"/>
      <c r="AW1126" s="1008"/>
      <c r="AX1126" s="1008"/>
      <c r="AY1126" s="1008"/>
      <c r="AZ1126" s="1008"/>
      <c r="BA1126" s="1008"/>
      <c r="BB1126" s="1008"/>
    </row>
    <row r="1127" spans="1:54" ht="12.6" customHeight="1" x14ac:dyDescent="0.25">
      <c r="A1127" s="1005" t="s">
        <v>1788</v>
      </c>
      <c r="B1127" s="1005"/>
      <c r="C1127" s="1005"/>
      <c r="D1127" s="1005"/>
      <c r="E1127" s="1005"/>
      <c r="F1127" s="1005"/>
      <c r="G1127" s="1005"/>
      <c r="H1127" s="1005"/>
      <c r="I1127" s="1005"/>
      <c r="J1127" s="1005"/>
      <c r="K1127" s="1005"/>
      <c r="L1127" s="1005"/>
      <c r="M1127" s="1005"/>
      <c r="N1127" s="1005"/>
      <c r="O1127" s="1005"/>
      <c r="P1127" s="1005"/>
      <c r="Q1127" s="1005"/>
      <c r="R1127" s="1005"/>
      <c r="S1127" s="1005"/>
      <c r="T1127" s="1005"/>
      <c r="U1127" s="1005"/>
      <c r="V1127" s="1005"/>
      <c r="W1127" s="1005"/>
      <c r="X1127" s="1005"/>
      <c r="Y1127" s="1005"/>
      <c r="Z1127" s="1005"/>
      <c r="AA1127" s="1005"/>
      <c r="AB1127" s="1005"/>
      <c r="AC1127" s="1005"/>
      <c r="AD1127" s="1005"/>
      <c r="AE1127" s="1005"/>
      <c r="AF1127" s="1004">
        <f>SUVAHAVUJ!$N$144</f>
        <v>0</v>
      </c>
      <c r="AG1127" s="1004"/>
      <c r="AH1127" s="1004"/>
      <c r="AI1127" s="1004"/>
      <c r="AJ1127" s="1004"/>
      <c r="AK1127" s="1004"/>
      <c r="AL1127" s="1004"/>
      <c r="AM1127" s="1004"/>
      <c r="AN1127" s="1004"/>
      <c r="AO1127" s="1004">
        <f>SUVAHAVUJ!$X$144</f>
        <v>0</v>
      </c>
      <c r="AP1127" s="1004"/>
      <c r="AQ1127" s="1004"/>
      <c r="AR1127" s="1004"/>
      <c r="AS1127" s="1004"/>
      <c r="AT1127" s="1004"/>
      <c r="AU1127" s="1004"/>
      <c r="AV1127" s="1004"/>
      <c r="AW1127" s="1004"/>
      <c r="AX1127" s="1004"/>
      <c r="AY1127" s="1004"/>
      <c r="AZ1127" s="1004"/>
      <c r="BA1127" s="1004"/>
      <c r="BB1127" s="1006"/>
    </row>
    <row r="1128" spans="1:54" ht="12.6" customHeight="1" x14ac:dyDescent="0.25">
      <c r="A1128" s="1003"/>
      <c r="B1128" s="1003"/>
      <c r="C1128" s="1003"/>
      <c r="D1128" s="1003"/>
      <c r="E1128" s="1003"/>
      <c r="F1128" s="1003"/>
      <c r="G1128" s="1003"/>
      <c r="H1128" s="1003"/>
      <c r="I1128" s="1003"/>
      <c r="J1128" s="1003"/>
      <c r="K1128" s="1003"/>
      <c r="L1128" s="1003"/>
      <c r="M1128" s="1003"/>
      <c r="N1128" s="1003"/>
      <c r="O1128" s="1003"/>
      <c r="P1128" s="1003"/>
      <c r="Q1128" s="1003"/>
      <c r="R1128" s="1003"/>
      <c r="S1128" s="1003"/>
      <c r="T1128" s="1003"/>
      <c r="U1128" s="1003"/>
      <c r="V1128" s="1003"/>
      <c r="W1128" s="1003"/>
      <c r="X1128" s="1003"/>
      <c r="Y1128" s="1003"/>
      <c r="Z1128" s="1003"/>
      <c r="AA1128" s="1003"/>
      <c r="AB1128" s="1003"/>
      <c r="AC1128" s="1003"/>
      <c r="AD1128" s="1003"/>
      <c r="AE1128" s="1003"/>
      <c r="AF1128" s="1004"/>
      <c r="AG1128" s="1004"/>
      <c r="AH1128" s="1004"/>
      <c r="AI1128" s="1004"/>
      <c r="AJ1128" s="1004"/>
      <c r="AK1128" s="1004"/>
      <c r="AL1128" s="1004"/>
      <c r="AM1128" s="1004"/>
      <c r="AN1128" s="1004"/>
      <c r="AO1128" s="1004"/>
      <c r="AP1128" s="1004"/>
      <c r="AQ1128" s="1004"/>
      <c r="AR1128" s="1004"/>
      <c r="AS1128" s="1004"/>
      <c r="AT1128" s="1004"/>
      <c r="AU1128" s="1004"/>
      <c r="AV1128" s="1004"/>
      <c r="AW1128" s="1004"/>
      <c r="AX1128" s="1004"/>
      <c r="AY1128" s="1004"/>
      <c r="AZ1128" s="1004"/>
      <c r="BA1128" s="1004"/>
      <c r="BB1128" s="1004"/>
    </row>
    <row r="1129" spans="1:54" ht="12.6" customHeight="1" x14ac:dyDescent="0.25">
      <c r="A1129" s="1003"/>
      <c r="B1129" s="1003"/>
      <c r="C1129" s="1003"/>
      <c r="D1129" s="1003"/>
      <c r="E1129" s="1003"/>
      <c r="F1129" s="1003"/>
      <c r="G1129" s="1003"/>
      <c r="H1129" s="1003"/>
      <c r="I1129" s="1003"/>
      <c r="J1129" s="1003"/>
      <c r="K1129" s="1003"/>
      <c r="L1129" s="1003"/>
      <c r="M1129" s="1003"/>
      <c r="N1129" s="1003"/>
      <c r="O1129" s="1003"/>
      <c r="P1129" s="1003"/>
      <c r="Q1129" s="1003"/>
      <c r="R1129" s="1003"/>
      <c r="S1129" s="1003"/>
      <c r="T1129" s="1003"/>
      <c r="U1129" s="1003"/>
      <c r="V1129" s="1003"/>
      <c r="W1129" s="1003"/>
      <c r="X1129" s="1003"/>
      <c r="Y1129" s="1003"/>
      <c r="Z1129" s="1003"/>
      <c r="AA1129" s="1003"/>
      <c r="AB1129" s="1003"/>
      <c r="AC1129" s="1003"/>
      <c r="AD1129" s="1003"/>
      <c r="AE1129" s="1003"/>
      <c r="AF1129" s="1004"/>
      <c r="AG1129" s="1004"/>
      <c r="AH1129" s="1004"/>
      <c r="AI1129" s="1004"/>
      <c r="AJ1129" s="1004"/>
      <c r="AK1129" s="1004"/>
      <c r="AL1129" s="1004"/>
      <c r="AM1129" s="1004"/>
      <c r="AN1129" s="1004"/>
      <c r="AO1129" s="1004"/>
      <c r="AP1129" s="1004"/>
      <c r="AQ1129" s="1004"/>
      <c r="AR1129" s="1004"/>
      <c r="AS1129" s="1004"/>
      <c r="AT1129" s="1004"/>
      <c r="AU1129" s="1004"/>
      <c r="AV1129" s="1004"/>
      <c r="AW1129" s="1004"/>
      <c r="AX1129" s="1004"/>
      <c r="AY1129" s="1004"/>
      <c r="AZ1129" s="1004"/>
      <c r="BA1129" s="1004"/>
      <c r="BB1129" s="1004"/>
    </row>
    <row r="1130" spans="1:54" ht="12.6" customHeight="1" x14ac:dyDescent="0.25">
      <c r="A1130" s="1005" t="s">
        <v>1789</v>
      </c>
      <c r="B1130" s="1005"/>
      <c r="C1130" s="1005"/>
      <c r="D1130" s="1005"/>
      <c r="E1130" s="1005"/>
      <c r="F1130" s="1005"/>
      <c r="G1130" s="1005"/>
      <c r="H1130" s="1005"/>
      <c r="I1130" s="1005"/>
      <c r="J1130" s="1005"/>
      <c r="K1130" s="1005"/>
      <c r="L1130" s="1005"/>
      <c r="M1130" s="1005"/>
      <c r="N1130" s="1005"/>
      <c r="O1130" s="1005"/>
      <c r="P1130" s="1005"/>
      <c r="Q1130" s="1005"/>
      <c r="R1130" s="1005"/>
      <c r="S1130" s="1005"/>
      <c r="T1130" s="1005"/>
      <c r="U1130" s="1005"/>
      <c r="V1130" s="1005"/>
      <c r="W1130" s="1005"/>
      <c r="X1130" s="1005"/>
      <c r="Y1130" s="1005"/>
      <c r="Z1130" s="1005"/>
      <c r="AA1130" s="1005"/>
      <c r="AB1130" s="1005"/>
      <c r="AC1130" s="1005"/>
      <c r="AD1130" s="1005"/>
      <c r="AE1130" s="1005"/>
      <c r="AF1130" s="1004">
        <f>SUVAHAVUJ!$N$145</f>
        <v>0</v>
      </c>
      <c r="AG1130" s="1004"/>
      <c r="AH1130" s="1004"/>
      <c r="AI1130" s="1004"/>
      <c r="AJ1130" s="1004"/>
      <c r="AK1130" s="1004"/>
      <c r="AL1130" s="1004"/>
      <c r="AM1130" s="1004"/>
      <c r="AN1130" s="1004"/>
      <c r="AO1130" s="1004">
        <f>SUVAHAVUJ!$X$145</f>
        <v>0</v>
      </c>
      <c r="AP1130" s="1004"/>
      <c r="AQ1130" s="1004"/>
      <c r="AR1130" s="1004"/>
      <c r="AS1130" s="1004"/>
      <c r="AT1130" s="1004"/>
      <c r="AU1130" s="1004"/>
      <c r="AV1130" s="1004"/>
      <c r="AW1130" s="1004"/>
      <c r="AX1130" s="1004"/>
      <c r="AY1130" s="1004"/>
      <c r="AZ1130" s="1004"/>
      <c r="BA1130" s="1004"/>
      <c r="BB1130" s="1006"/>
    </row>
    <row r="1131" spans="1:54" ht="12.6" customHeight="1" x14ac:dyDescent="0.25">
      <c r="A1131" s="1003"/>
      <c r="B1131" s="1003"/>
      <c r="C1131" s="1003"/>
      <c r="D1131" s="1003"/>
      <c r="E1131" s="1003"/>
      <c r="F1131" s="1003"/>
      <c r="G1131" s="1003"/>
      <c r="H1131" s="1003"/>
      <c r="I1131" s="1003"/>
      <c r="J1131" s="1003"/>
      <c r="K1131" s="1003"/>
      <c r="L1131" s="1003"/>
      <c r="M1131" s="1003"/>
      <c r="N1131" s="1003"/>
      <c r="O1131" s="1003"/>
      <c r="P1131" s="1003"/>
      <c r="Q1131" s="1003"/>
      <c r="R1131" s="1003"/>
      <c r="S1131" s="1003"/>
      <c r="T1131" s="1003"/>
      <c r="U1131" s="1003"/>
      <c r="V1131" s="1003"/>
      <c r="W1131" s="1003"/>
      <c r="X1131" s="1003"/>
      <c r="Y1131" s="1003"/>
      <c r="Z1131" s="1003"/>
      <c r="AA1131" s="1003"/>
      <c r="AB1131" s="1003"/>
      <c r="AC1131" s="1003"/>
      <c r="AD1131" s="1003"/>
      <c r="AE1131" s="1003"/>
      <c r="AF1131" s="1004"/>
      <c r="AG1131" s="1004"/>
      <c r="AH1131" s="1004"/>
      <c r="AI1131" s="1004"/>
      <c r="AJ1131" s="1004"/>
      <c r="AK1131" s="1004"/>
      <c r="AL1131" s="1004"/>
      <c r="AM1131" s="1004"/>
      <c r="AN1131" s="1004"/>
      <c r="AO1131" s="1004"/>
      <c r="AP1131" s="1004"/>
      <c r="AQ1131" s="1004"/>
      <c r="AR1131" s="1004"/>
      <c r="AS1131" s="1004"/>
      <c r="AT1131" s="1004"/>
      <c r="AU1131" s="1004"/>
      <c r="AV1131" s="1004"/>
      <c r="AW1131" s="1004"/>
      <c r="AX1131" s="1004"/>
      <c r="AY1131" s="1004"/>
      <c r="AZ1131" s="1004"/>
      <c r="BA1131" s="1004"/>
      <c r="BB1131" s="1004"/>
    </row>
    <row r="1132" spans="1:54" ht="12.6" customHeight="1" x14ac:dyDescent="0.25">
      <c r="A1132" s="1003"/>
      <c r="B1132" s="1003"/>
      <c r="C1132" s="1003"/>
      <c r="D1132" s="1003"/>
      <c r="E1132" s="1003"/>
      <c r="F1132" s="1003"/>
      <c r="G1132" s="1003"/>
      <c r="H1132" s="1003"/>
      <c r="I1132" s="1003"/>
      <c r="J1132" s="1003"/>
      <c r="K1132" s="1003"/>
      <c r="L1132" s="1003"/>
      <c r="M1132" s="1003"/>
      <c r="N1132" s="1003"/>
      <c r="O1132" s="1003"/>
      <c r="P1132" s="1003"/>
      <c r="Q1132" s="1003"/>
      <c r="R1132" s="1003"/>
      <c r="S1132" s="1003"/>
      <c r="T1132" s="1003"/>
      <c r="U1132" s="1003"/>
      <c r="V1132" s="1003"/>
      <c r="W1132" s="1003"/>
      <c r="X1132" s="1003"/>
      <c r="Y1132" s="1003"/>
      <c r="Z1132" s="1003"/>
      <c r="AA1132" s="1003"/>
      <c r="AB1132" s="1003"/>
      <c r="AC1132" s="1003"/>
      <c r="AD1132" s="1003"/>
      <c r="AE1132" s="1003"/>
      <c r="AF1132" s="1004"/>
      <c r="AG1132" s="1004"/>
      <c r="AH1132" s="1004"/>
      <c r="AI1132" s="1004"/>
      <c r="AJ1132" s="1004"/>
      <c r="AK1132" s="1004"/>
      <c r="AL1132" s="1004"/>
      <c r="AM1132" s="1004"/>
      <c r="AN1132" s="1004"/>
      <c r="AO1132" s="1004"/>
      <c r="AP1132" s="1004"/>
      <c r="AQ1132" s="1004"/>
      <c r="AR1132" s="1004"/>
      <c r="AS1132" s="1004"/>
      <c r="AT1132" s="1004"/>
      <c r="AU1132" s="1004"/>
      <c r="AV1132" s="1004"/>
      <c r="AW1132" s="1004"/>
      <c r="AX1132" s="1004"/>
      <c r="AY1132" s="1004"/>
      <c r="AZ1132" s="1004"/>
      <c r="BA1132" s="1004"/>
      <c r="BB1132" s="1004"/>
    </row>
    <row r="1133" spans="1:54" ht="12.6" customHeight="1" x14ac:dyDescent="0.25">
      <c r="A1133" s="1003"/>
      <c r="B1133" s="1003"/>
      <c r="C1133" s="1003"/>
      <c r="D1133" s="1003"/>
      <c r="E1133" s="1003"/>
      <c r="F1133" s="1003"/>
      <c r="G1133" s="1003"/>
      <c r="H1133" s="1003"/>
      <c r="I1133" s="1003"/>
      <c r="J1133" s="1003"/>
      <c r="K1133" s="1003"/>
      <c r="L1133" s="1003"/>
      <c r="M1133" s="1003"/>
      <c r="N1133" s="1003"/>
      <c r="O1133" s="1003"/>
      <c r="P1133" s="1003"/>
      <c r="Q1133" s="1003"/>
      <c r="R1133" s="1003"/>
      <c r="S1133" s="1003"/>
      <c r="T1133" s="1003"/>
      <c r="U1133" s="1003"/>
      <c r="V1133" s="1003"/>
      <c r="W1133" s="1003"/>
      <c r="X1133" s="1003"/>
      <c r="Y1133" s="1003"/>
      <c r="Z1133" s="1003"/>
      <c r="AA1133" s="1003"/>
      <c r="AB1133" s="1003"/>
      <c r="AC1133" s="1003"/>
      <c r="AD1133" s="1003"/>
      <c r="AE1133" s="1003"/>
      <c r="AF1133" s="1004"/>
      <c r="AG1133" s="1004"/>
      <c r="AH1133" s="1004"/>
      <c r="AI1133" s="1004"/>
      <c r="AJ1133" s="1004"/>
      <c r="AK1133" s="1004"/>
      <c r="AL1133" s="1004"/>
      <c r="AM1133" s="1004"/>
      <c r="AN1133" s="1004"/>
      <c r="AO1133" s="1004"/>
      <c r="AP1133" s="1004"/>
      <c r="AQ1133" s="1004"/>
      <c r="AR1133" s="1004"/>
      <c r="AS1133" s="1004"/>
      <c r="AT1133" s="1004"/>
      <c r="AU1133" s="1004"/>
      <c r="AV1133" s="1004"/>
      <c r="AW1133" s="1004"/>
      <c r="AX1133" s="1004"/>
      <c r="AY1133" s="1004"/>
      <c r="AZ1133" s="1004"/>
      <c r="BA1133" s="1004"/>
      <c r="BB1133" s="1004"/>
    </row>
    <row r="1134" spans="1:54" ht="12.6" customHeight="1" x14ac:dyDescent="0.25">
      <c r="A1134" s="1005" t="s">
        <v>1790</v>
      </c>
      <c r="B1134" s="1005"/>
      <c r="C1134" s="1005"/>
      <c r="D1134" s="1005"/>
      <c r="E1134" s="1005"/>
      <c r="F1134" s="1005"/>
      <c r="G1134" s="1005"/>
      <c r="H1134" s="1005"/>
      <c r="I1134" s="1005"/>
      <c r="J1134" s="1005"/>
      <c r="K1134" s="1005"/>
      <c r="L1134" s="1005"/>
      <c r="M1134" s="1005"/>
      <c r="N1134" s="1005"/>
      <c r="O1134" s="1005"/>
      <c r="P1134" s="1005"/>
      <c r="Q1134" s="1005"/>
      <c r="R1134" s="1005"/>
      <c r="S1134" s="1005"/>
      <c r="T1134" s="1005"/>
      <c r="U1134" s="1005"/>
      <c r="V1134" s="1005"/>
      <c r="W1134" s="1005"/>
      <c r="X1134" s="1005"/>
      <c r="Y1134" s="1005"/>
      <c r="Z1134" s="1005"/>
      <c r="AA1134" s="1005"/>
      <c r="AB1134" s="1005"/>
      <c r="AC1134" s="1005"/>
      <c r="AD1134" s="1005"/>
      <c r="AE1134" s="1005"/>
      <c r="AF1134" s="1004">
        <f>SUVAHAVUJ!$N$146</f>
        <v>0</v>
      </c>
      <c r="AG1134" s="1004"/>
      <c r="AH1134" s="1004"/>
      <c r="AI1134" s="1004"/>
      <c r="AJ1134" s="1004"/>
      <c r="AK1134" s="1004"/>
      <c r="AL1134" s="1004"/>
      <c r="AM1134" s="1004"/>
      <c r="AN1134" s="1004"/>
      <c r="AO1134" s="1004">
        <f>SUVAHAVUJ!$X$146</f>
        <v>0</v>
      </c>
      <c r="AP1134" s="1004"/>
      <c r="AQ1134" s="1004"/>
      <c r="AR1134" s="1004"/>
      <c r="AS1134" s="1004"/>
      <c r="AT1134" s="1004"/>
      <c r="AU1134" s="1004"/>
      <c r="AV1134" s="1004"/>
      <c r="AW1134" s="1004"/>
      <c r="AX1134" s="1004"/>
      <c r="AY1134" s="1004"/>
      <c r="AZ1134" s="1004"/>
      <c r="BA1134" s="1004"/>
      <c r="BB1134" s="1006"/>
    </row>
    <row r="1135" spans="1:54" ht="12.6" customHeight="1" x14ac:dyDescent="0.25">
      <c r="A1135" s="1003"/>
      <c r="B1135" s="1003"/>
      <c r="C1135" s="1003"/>
      <c r="D1135" s="1003"/>
      <c r="E1135" s="1003"/>
      <c r="F1135" s="1003"/>
      <c r="G1135" s="1003"/>
      <c r="H1135" s="1003"/>
      <c r="I1135" s="1003"/>
      <c r="J1135" s="1003"/>
      <c r="K1135" s="1003"/>
      <c r="L1135" s="1003"/>
      <c r="M1135" s="1003"/>
      <c r="N1135" s="1003"/>
      <c r="O1135" s="1003"/>
      <c r="P1135" s="1003"/>
      <c r="Q1135" s="1003"/>
      <c r="R1135" s="1003"/>
      <c r="S1135" s="1003"/>
      <c r="T1135" s="1003"/>
      <c r="U1135" s="1003"/>
      <c r="V1135" s="1003"/>
      <c r="W1135" s="1003"/>
      <c r="X1135" s="1003"/>
      <c r="Y1135" s="1003"/>
      <c r="Z1135" s="1003"/>
      <c r="AA1135" s="1003"/>
      <c r="AB1135" s="1003"/>
      <c r="AC1135" s="1003"/>
      <c r="AD1135" s="1003"/>
      <c r="AE1135" s="1003"/>
      <c r="AF1135" s="1004"/>
      <c r="AG1135" s="1004"/>
      <c r="AH1135" s="1004"/>
      <c r="AI1135" s="1004"/>
      <c r="AJ1135" s="1004"/>
      <c r="AK1135" s="1004"/>
      <c r="AL1135" s="1004"/>
      <c r="AM1135" s="1004"/>
      <c r="AN1135" s="1004"/>
      <c r="AO1135" s="1004"/>
      <c r="AP1135" s="1004"/>
      <c r="AQ1135" s="1004"/>
      <c r="AR1135" s="1004"/>
      <c r="AS1135" s="1004"/>
      <c r="AT1135" s="1004"/>
      <c r="AU1135" s="1004"/>
      <c r="AV1135" s="1004"/>
      <c r="AW1135" s="1004"/>
      <c r="AX1135" s="1004"/>
      <c r="AY1135" s="1004"/>
      <c r="AZ1135" s="1004"/>
      <c r="BA1135" s="1004"/>
      <c r="BB1135" s="1004"/>
    </row>
    <row r="1136" spans="1:54" ht="12.6" customHeight="1" x14ac:dyDescent="0.25">
      <c r="A1136" s="1003"/>
      <c r="B1136" s="1003"/>
      <c r="C1136" s="1003"/>
      <c r="D1136" s="1003"/>
      <c r="E1136" s="1003"/>
      <c r="F1136" s="1003"/>
      <c r="G1136" s="1003"/>
      <c r="H1136" s="1003"/>
      <c r="I1136" s="1003"/>
      <c r="J1136" s="1003"/>
      <c r="K1136" s="1003"/>
      <c r="L1136" s="1003"/>
      <c r="M1136" s="1003"/>
      <c r="N1136" s="1003"/>
      <c r="O1136" s="1003"/>
      <c r="P1136" s="1003"/>
      <c r="Q1136" s="1003"/>
      <c r="R1136" s="1003"/>
      <c r="S1136" s="1003"/>
      <c r="T1136" s="1003"/>
      <c r="U1136" s="1003"/>
      <c r="V1136" s="1003"/>
      <c r="W1136" s="1003"/>
      <c r="X1136" s="1003"/>
      <c r="Y1136" s="1003"/>
      <c r="Z1136" s="1003"/>
      <c r="AA1136" s="1003"/>
      <c r="AB1136" s="1003"/>
      <c r="AC1136" s="1003"/>
      <c r="AD1136" s="1003"/>
      <c r="AE1136" s="1003"/>
      <c r="AF1136" s="1004"/>
      <c r="AG1136" s="1004"/>
      <c r="AH1136" s="1004"/>
      <c r="AI1136" s="1004"/>
      <c r="AJ1136" s="1004"/>
      <c r="AK1136" s="1004"/>
      <c r="AL1136" s="1004"/>
      <c r="AM1136" s="1004"/>
      <c r="AN1136" s="1004"/>
      <c r="AO1136" s="1004"/>
      <c r="AP1136" s="1004"/>
      <c r="AQ1136" s="1004"/>
      <c r="AR1136" s="1004"/>
      <c r="AS1136" s="1004"/>
      <c r="AT1136" s="1004"/>
      <c r="AU1136" s="1004"/>
      <c r="AV1136" s="1004"/>
      <c r="AW1136" s="1004"/>
      <c r="AX1136" s="1004"/>
      <c r="AY1136" s="1004"/>
      <c r="AZ1136" s="1004"/>
      <c r="BA1136" s="1004"/>
      <c r="BB1136" s="1004"/>
    </row>
    <row r="1137" spans="1:54" ht="12.6" customHeight="1" x14ac:dyDescent="0.25">
      <c r="A1137" s="1003"/>
      <c r="B1137" s="1003"/>
      <c r="C1137" s="1003"/>
      <c r="D1137" s="1003"/>
      <c r="E1137" s="1003"/>
      <c r="F1137" s="1003"/>
      <c r="G1137" s="1003"/>
      <c r="H1137" s="1003"/>
      <c r="I1137" s="1003"/>
      <c r="J1137" s="1003"/>
      <c r="K1137" s="1003"/>
      <c r="L1137" s="1003"/>
      <c r="M1137" s="1003"/>
      <c r="N1137" s="1003"/>
      <c r="O1137" s="1003"/>
      <c r="P1137" s="1003"/>
      <c r="Q1137" s="1003"/>
      <c r="R1137" s="1003"/>
      <c r="S1137" s="1003"/>
      <c r="T1137" s="1003"/>
      <c r="U1137" s="1003"/>
      <c r="V1137" s="1003"/>
      <c r="W1137" s="1003"/>
      <c r="X1137" s="1003"/>
      <c r="Y1137" s="1003"/>
      <c r="Z1137" s="1003"/>
      <c r="AA1137" s="1003"/>
      <c r="AB1137" s="1003"/>
      <c r="AC1137" s="1003"/>
      <c r="AD1137" s="1003"/>
      <c r="AE1137" s="1003"/>
      <c r="AF1137" s="1004"/>
      <c r="AG1137" s="1004"/>
      <c r="AH1137" s="1004"/>
      <c r="AI1137" s="1004"/>
      <c r="AJ1137" s="1004"/>
      <c r="AK1137" s="1004"/>
      <c r="AL1137" s="1004"/>
      <c r="AM1137" s="1004"/>
      <c r="AN1137" s="1004"/>
      <c r="AO1137" s="1004"/>
      <c r="AP1137" s="1004"/>
      <c r="AQ1137" s="1004"/>
      <c r="AR1137" s="1004"/>
      <c r="AS1137" s="1004"/>
      <c r="AT1137" s="1004"/>
      <c r="AU1137" s="1004"/>
      <c r="AV1137" s="1004"/>
      <c r="AW1137" s="1004"/>
      <c r="AX1137" s="1004"/>
      <c r="AY1137" s="1004"/>
      <c r="AZ1137" s="1004"/>
      <c r="BA1137" s="1004"/>
      <c r="BB1137" s="1004"/>
    </row>
    <row r="1138" spans="1:54" ht="12.6" customHeight="1" x14ac:dyDescent="0.25">
      <c r="A1138" s="1005" t="s">
        <v>1791</v>
      </c>
      <c r="B1138" s="1005"/>
      <c r="C1138" s="1005"/>
      <c r="D1138" s="1005"/>
      <c r="E1138" s="1005"/>
      <c r="F1138" s="1005"/>
      <c r="G1138" s="1005"/>
      <c r="H1138" s="1005"/>
      <c r="I1138" s="1005"/>
      <c r="J1138" s="1005"/>
      <c r="K1138" s="1005"/>
      <c r="L1138" s="1005"/>
      <c r="M1138" s="1005"/>
      <c r="N1138" s="1005"/>
      <c r="O1138" s="1005"/>
      <c r="P1138" s="1005"/>
      <c r="Q1138" s="1005"/>
      <c r="R1138" s="1005"/>
      <c r="S1138" s="1005"/>
      <c r="T1138" s="1005"/>
      <c r="U1138" s="1005"/>
      <c r="V1138" s="1005"/>
      <c r="W1138" s="1005"/>
      <c r="X1138" s="1005"/>
      <c r="Y1138" s="1005"/>
      <c r="Z1138" s="1005"/>
      <c r="AA1138" s="1005"/>
      <c r="AB1138" s="1005"/>
      <c r="AC1138" s="1005"/>
      <c r="AD1138" s="1005"/>
      <c r="AE1138" s="1005"/>
      <c r="AF1138" s="1004">
        <f>SUVAHAVUJ!$N$147</f>
        <v>0</v>
      </c>
      <c r="AG1138" s="1004"/>
      <c r="AH1138" s="1004"/>
      <c r="AI1138" s="1004"/>
      <c r="AJ1138" s="1004"/>
      <c r="AK1138" s="1004"/>
      <c r="AL1138" s="1004"/>
      <c r="AM1138" s="1004"/>
      <c r="AN1138" s="1004"/>
      <c r="AO1138" s="1004">
        <f>SUVAHAVUJ!$X$147</f>
        <v>0</v>
      </c>
      <c r="AP1138" s="1004"/>
      <c r="AQ1138" s="1004"/>
      <c r="AR1138" s="1004"/>
      <c r="AS1138" s="1004"/>
      <c r="AT1138" s="1004"/>
      <c r="AU1138" s="1004"/>
      <c r="AV1138" s="1004"/>
      <c r="AW1138" s="1004"/>
      <c r="AX1138" s="1004"/>
      <c r="AY1138" s="1004"/>
      <c r="AZ1138" s="1004"/>
      <c r="BA1138" s="1004"/>
      <c r="BB1138" s="1006"/>
    </row>
    <row r="1139" spans="1:54" ht="12.6" customHeight="1" x14ac:dyDescent="0.25">
      <c r="A1139" s="1003"/>
      <c r="B1139" s="1003"/>
      <c r="C1139" s="1003"/>
      <c r="D1139" s="1003"/>
      <c r="E1139" s="1003"/>
      <c r="F1139" s="1003"/>
      <c r="G1139" s="1003"/>
      <c r="H1139" s="1003"/>
      <c r="I1139" s="1003"/>
      <c r="J1139" s="1003"/>
      <c r="K1139" s="1003"/>
      <c r="L1139" s="1003"/>
      <c r="M1139" s="1003"/>
      <c r="N1139" s="1003"/>
      <c r="O1139" s="1003"/>
      <c r="P1139" s="1003"/>
      <c r="Q1139" s="1003"/>
      <c r="R1139" s="1003"/>
      <c r="S1139" s="1003"/>
      <c r="T1139" s="1003"/>
      <c r="U1139" s="1003"/>
      <c r="V1139" s="1003"/>
      <c r="W1139" s="1003"/>
      <c r="X1139" s="1003"/>
      <c r="Y1139" s="1003"/>
      <c r="Z1139" s="1003"/>
      <c r="AA1139" s="1003"/>
      <c r="AB1139" s="1003"/>
      <c r="AC1139" s="1003"/>
      <c r="AD1139" s="1003"/>
      <c r="AE1139" s="1003"/>
      <c r="AF1139" s="1004"/>
      <c r="AG1139" s="1004"/>
      <c r="AH1139" s="1004"/>
      <c r="AI1139" s="1004"/>
      <c r="AJ1139" s="1004"/>
      <c r="AK1139" s="1004"/>
      <c r="AL1139" s="1004"/>
      <c r="AM1139" s="1004"/>
      <c r="AN1139" s="1004"/>
      <c r="AO1139" s="1004"/>
      <c r="AP1139" s="1004"/>
      <c r="AQ1139" s="1004"/>
      <c r="AR1139" s="1004"/>
      <c r="AS1139" s="1004"/>
      <c r="AT1139" s="1004"/>
      <c r="AU1139" s="1004"/>
      <c r="AV1139" s="1004"/>
      <c r="AW1139" s="1004"/>
      <c r="AX1139" s="1004"/>
      <c r="AY1139" s="1004"/>
      <c r="AZ1139" s="1004"/>
      <c r="BA1139" s="1004"/>
      <c r="BB1139" s="1004"/>
    </row>
    <row r="1140" spans="1:54" ht="12.6" customHeight="1" x14ac:dyDescent="0.25">
      <c r="A1140" s="1003"/>
      <c r="B1140" s="1003"/>
      <c r="C1140" s="1003"/>
      <c r="D1140" s="1003"/>
      <c r="E1140" s="1003"/>
      <c r="F1140" s="1003"/>
      <c r="G1140" s="1003"/>
      <c r="H1140" s="1003"/>
      <c r="I1140" s="1003"/>
      <c r="J1140" s="1003"/>
      <c r="K1140" s="1003"/>
      <c r="L1140" s="1003"/>
      <c r="M1140" s="1003"/>
      <c r="N1140" s="1003"/>
      <c r="O1140" s="1003"/>
      <c r="P1140" s="1003"/>
      <c r="Q1140" s="1003"/>
      <c r="R1140" s="1003"/>
      <c r="S1140" s="1003"/>
      <c r="T1140" s="1003"/>
      <c r="U1140" s="1003"/>
      <c r="V1140" s="1003"/>
      <c r="W1140" s="1003"/>
      <c r="X1140" s="1003"/>
      <c r="Y1140" s="1003"/>
      <c r="Z1140" s="1003"/>
      <c r="AA1140" s="1003"/>
      <c r="AB1140" s="1003"/>
      <c r="AC1140" s="1003"/>
      <c r="AD1140" s="1003"/>
      <c r="AE1140" s="1003"/>
      <c r="AF1140" s="1004"/>
      <c r="AG1140" s="1004"/>
      <c r="AH1140" s="1004"/>
      <c r="AI1140" s="1004"/>
      <c r="AJ1140" s="1004"/>
      <c r="AK1140" s="1004"/>
      <c r="AL1140" s="1004"/>
      <c r="AM1140" s="1004"/>
      <c r="AN1140" s="1004"/>
      <c r="AO1140" s="1004"/>
      <c r="AP1140" s="1004"/>
      <c r="AQ1140" s="1004"/>
      <c r="AR1140" s="1004"/>
      <c r="AS1140" s="1004"/>
      <c r="AT1140" s="1004"/>
      <c r="AU1140" s="1004"/>
      <c r="AV1140" s="1004"/>
      <c r="AW1140" s="1004"/>
      <c r="AX1140" s="1004"/>
      <c r="AY1140" s="1004"/>
      <c r="AZ1140" s="1004"/>
      <c r="BA1140" s="1004"/>
      <c r="BB1140" s="1004"/>
    </row>
    <row r="1141" spans="1:54" ht="12.6" customHeight="1" x14ac:dyDescent="0.25">
      <c r="A1141" s="1003"/>
      <c r="B1141" s="1003"/>
      <c r="C1141" s="1003"/>
      <c r="D1141" s="1003"/>
      <c r="E1141" s="1003"/>
      <c r="F1141" s="1003"/>
      <c r="G1141" s="1003"/>
      <c r="H1141" s="1003"/>
      <c r="I1141" s="1003"/>
      <c r="J1141" s="1003"/>
      <c r="K1141" s="1003"/>
      <c r="L1141" s="1003"/>
      <c r="M1141" s="1003"/>
      <c r="N1141" s="1003"/>
      <c r="O1141" s="1003"/>
      <c r="P1141" s="1003"/>
      <c r="Q1141" s="1003"/>
      <c r="R1141" s="1003"/>
      <c r="S1141" s="1003"/>
      <c r="T1141" s="1003"/>
      <c r="U1141" s="1003"/>
      <c r="V1141" s="1003"/>
      <c r="W1141" s="1003"/>
      <c r="X1141" s="1003"/>
      <c r="Y1141" s="1003"/>
      <c r="Z1141" s="1003"/>
      <c r="AA1141" s="1003"/>
      <c r="AB1141" s="1003"/>
      <c r="AC1141" s="1003"/>
      <c r="AD1141" s="1003"/>
      <c r="AE1141" s="1003"/>
      <c r="AF1141" s="1004"/>
      <c r="AG1141" s="1004"/>
      <c r="AH1141" s="1004"/>
      <c r="AI1141" s="1004"/>
      <c r="AJ1141" s="1004"/>
      <c r="AK1141" s="1004"/>
      <c r="AL1141" s="1004"/>
      <c r="AM1141" s="1004"/>
      <c r="AN1141" s="1004"/>
      <c r="AO1141" s="1004"/>
      <c r="AP1141" s="1004"/>
      <c r="AQ1141" s="1004"/>
      <c r="AR1141" s="1004"/>
      <c r="AS1141" s="1004"/>
      <c r="AT1141" s="1004"/>
      <c r="AU1141" s="1004"/>
      <c r="AV1141" s="1004"/>
      <c r="AW1141" s="1004"/>
      <c r="AX1141" s="1004"/>
      <c r="AY1141" s="1004"/>
      <c r="AZ1141" s="1004"/>
      <c r="BA1141" s="1004"/>
      <c r="BB1141" s="1004"/>
    </row>
    <row r="1142" spans="1:54" ht="12.6" customHeight="1" x14ac:dyDescent="0.25">
      <c r="A1142" s="1003"/>
      <c r="B1142" s="1003"/>
      <c r="C1142" s="1003"/>
      <c r="D1142" s="1003"/>
      <c r="E1142" s="1003"/>
      <c r="F1142" s="1003"/>
      <c r="G1142" s="1003"/>
      <c r="H1142" s="1003"/>
      <c r="I1142" s="1003"/>
      <c r="J1142" s="1003"/>
      <c r="K1142" s="1003"/>
      <c r="L1142" s="1003"/>
      <c r="M1142" s="1003"/>
      <c r="N1142" s="1003"/>
      <c r="O1142" s="1003"/>
      <c r="P1142" s="1003"/>
      <c r="Q1142" s="1003"/>
      <c r="R1142" s="1003"/>
      <c r="S1142" s="1003"/>
      <c r="T1142" s="1003"/>
      <c r="U1142" s="1003"/>
      <c r="V1142" s="1003"/>
      <c r="W1142" s="1003"/>
      <c r="X1142" s="1003"/>
      <c r="Y1142" s="1003"/>
      <c r="Z1142" s="1003"/>
      <c r="AA1142" s="1003"/>
      <c r="AB1142" s="1003"/>
      <c r="AC1142" s="1003"/>
      <c r="AD1142" s="1003"/>
      <c r="AE1142" s="1003"/>
      <c r="AF1142" s="1004"/>
      <c r="AG1142" s="1004"/>
      <c r="AH1142" s="1004"/>
      <c r="AI1142" s="1004"/>
      <c r="AJ1142" s="1004"/>
      <c r="AK1142" s="1004"/>
      <c r="AL1142" s="1004"/>
      <c r="AM1142" s="1004"/>
      <c r="AN1142" s="1004"/>
      <c r="AO1142" s="1004"/>
      <c r="AP1142" s="1004"/>
      <c r="AQ1142" s="1004"/>
      <c r="AR1142" s="1004"/>
      <c r="AS1142" s="1004"/>
      <c r="AT1142" s="1004"/>
      <c r="AU1142" s="1004"/>
      <c r="AV1142" s="1004"/>
      <c r="AW1142" s="1004"/>
      <c r="AX1142" s="1004"/>
      <c r="AY1142" s="1004"/>
      <c r="AZ1142" s="1004"/>
      <c r="BA1142" s="1004"/>
      <c r="BB1142" s="1004"/>
    </row>
    <row r="1143" spans="1:54" ht="12.6" customHeight="1" x14ac:dyDescent="0.25">
      <c r="A1143" s="1003"/>
      <c r="B1143" s="1003"/>
      <c r="C1143" s="1003"/>
      <c r="D1143" s="1003"/>
      <c r="E1143" s="1003"/>
      <c r="F1143" s="1003"/>
      <c r="G1143" s="1003"/>
      <c r="H1143" s="1003"/>
      <c r="I1143" s="1003"/>
      <c r="J1143" s="1003"/>
      <c r="K1143" s="1003"/>
      <c r="L1143" s="1003"/>
      <c r="M1143" s="1003"/>
      <c r="N1143" s="1003"/>
      <c r="O1143" s="1003"/>
      <c r="P1143" s="1003"/>
      <c r="Q1143" s="1003"/>
      <c r="R1143" s="1003"/>
      <c r="S1143" s="1003"/>
      <c r="T1143" s="1003"/>
      <c r="U1143" s="1003"/>
      <c r="V1143" s="1003"/>
      <c r="W1143" s="1003"/>
      <c r="X1143" s="1003"/>
      <c r="Y1143" s="1003"/>
      <c r="Z1143" s="1003"/>
      <c r="AA1143" s="1003"/>
      <c r="AB1143" s="1003"/>
      <c r="AC1143" s="1003"/>
      <c r="AD1143" s="1003"/>
      <c r="AE1143" s="1003"/>
      <c r="AF1143" s="1004"/>
      <c r="AG1143" s="1004"/>
      <c r="AH1143" s="1004"/>
      <c r="AI1143" s="1004"/>
      <c r="AJ1143" s="1004"/>
      <c r="AK1143" s="1004"/>
      <c r="AL1143" s="1004"/>
      <c r="AM1143" s="1004"/>
      <c r="AN1143" s="1004"/>
      <c r="AO1143" s="1004"/>
      <c r="AP1143" s="1004"/>
      <c r="AQ1143" s="1004"/>
      <c r="AR1143" s="1004"/>
      <c r="AS1143" s="1004"/>
      <c r="AT1143" s="1004"/>
      <c r="AU1143" s="1004"/>
      <c r="AV1143" s="1004"/>
      <c r="AW1143" s="1004"/>
      <c r="AX1143" s="1004"/>
      <c r="AY1143" s="1004"/>
      <c r="AZ1143" s="1004"/>
      <c r="BA1143" s="1004"/>
      <c r="BB1143" s="1004"/>
    </row>
    <row r="1144" spans="1:54" ht="12.6" customHeight="1" x14ac:dyDescent="0.25">
      <c r="A1144" s="565" t="s">
        <v>1792</v>
      </c>
    </row>
    <row r="1145" spans="1:54" ht="15" customHeight="1" x14ac:dyDescent="0.25">
      <c r="A1145" s="862"/>
      <c r="B1145" s="863"/>
      <c r="C1145" s="863"/>
      <c r="D1145" s="863"/>
      <c r="E1145" s="863"/>
      <c r="F1145" s="863"/>
      <c r="G1145" s="863"/>
      <c r="H1145" s="863"/>
      <c r="I1145" s="863"/>
      <c r="J1145" s="863"/>
      <c r="K1145" s="863"/>
      <c r="L1145" s="863"/>
      <c r="M1145" s="863"/>
      <c r="N1145" s="863"/>
      <c r="O1145" s="863"/>
      <c r="P1145" s="863"/>
      <c r="Q1145" s="863"/>
      <c r="R1145" s="863"/>
      <c r="S1145" s="863"/>
      <c r="T1145" s="863"/>
      <c r="U1145" s="863"/>
      <c r="V1145" s="863"/>
      <c r="W1145" s="863"/>
      <c r="X1145" s="863"/>
      <c r="Y1145" s="863"/>
      <c r="Z1145" s="863"/>
      <c r="AA1145" s="863"/>
      <c r="AB1145" s="863"/>
      <c r="AC1145" s="863"/>
      <c r="AD1145" s="863"/>
      <c r="AE1145" s="863"/>
      <c r="AF1145" s="863"/>
      <c r="AG1145" s="863"/>
      <c r="AH1145" s="863"/>
      <c r="AI1145" s="863"/>
      <c r="AJ1145" s="863"/>
      <c r="AK1145" s="863"/>
      <c r="AL1145" s="863"/>
      <c r="AM1145" s="863"/>
      <c r="AN1145" s="863"/>
      <c r="AO1145" s="863"/>
      <c r="AP1145" s="863"/>
      <c r="AQ1145" s="863"/>
      <c r="AR1145" s="863"/>
      <c r="AS1145" s="863"/>
      <c r="AT1145" s="863"/>
      <c r="AU1145" s="863"/>
      <c r="AV1145" s="863"/>
      <c r="AW1145" s="863"/>
      <c r="AX1145" s="864"/>
      <c r="AY1145" s="613"/>
      <c r="AZ1145" s="613"/>
      <c r="BA1145" s="613"/>
      <c r="BB1145" s="613"/>
    </row>
    <row r="1146" spans="1:54" ht="15" customHeight="1" x14ac:dyDescent="0.25">
      <c r="A1146" s="865"/>
      <c r="B1146" s="866"/>
      <c r="C1146" s="866"/>
      <c r="D1146" s="866"/>
      <c r="E1146" s="866"/>
      <c r="F1146" s="866"/>
      <c r="G1146" s="866"/>
      <c r="H1146" s="866"/>
      <c r="I1146" s="866"/>
      <c r="J1146" s="866"/>
      <c r="K1146" s="866"/>
      <c r="L1146" s="866"/>
      <c r="M1146" s="866"/>
      <c r="N1146" s="866"/>
      <c r="O1146" s="866"/>
      <c r="P1146" s="866"/>
      <c r="Q1146" s="866"/>
      <c r="R1146" s="866"/>
      <c r="S1146" s="866"/>
      <c r="T1146" s="866"/>
      <c r="U1146" s="866"/>
      <c r="V1146" s="866"/>
      <c r="W1146" s="866"/>
      <c r="X1146" s="866"/>
      <c r="Y1146" s="866"/>
      <c r="Z1146" s="866"/>
      <c r="AA1146" s="866"/>
      <c r="AB1146" s="866"/>
      <c r="AC1146" s="866"/>
      <c r="AD1146" s="866"/>
      <c r="AE1146" s="866"/>
      <c r="AF1146" s="866"/>
      <c r="AG1146" s="866"/>
      <c r="AH1146" s="866"/>
      <c r="AI1146" s="866"/>
      <c r="AJ1146" s="866"/>
      <c r="AK1146" s="866"/>
      <c r="AL1146" s="866"/>
      <c r="AM1146" s="866"/>
      <c r="AN1146" s="866"/>
      <c r="AO1146" s="866"/>
      <c r="AP1146" s="866"/>
      <c r="AQ1146" s="866"/>
      <c r="AR1146" s="866"/>
      <c r="AS1146" s="866"/>
      <c r="AT1146" s="866"/>
      <c r="AU1146" s="866"/>
      <c r="AV1146" s="866"/>
      <c r="AW1146" s="866"/>
      <c r="AX1146" s="867"/>
      <c r="AY1146" s="613"/>
      <c r="AZ1146" s="613"/>
      <c r="BA1146" s="613"/>
      <c r="BB1146" s="613"/>
    </row>
    <row r="1148" spans="1:54" ht="12.6" customHeight="1" x14ac:dyDescent="0.25">
      <c r="A1148" s="571" t="s">
        <v>5236</v>
      </c>
      <c r="B1148" s="571"/>
      <c r="C1148" s="571"/>
      <c r="D1148" s="571"/>
      <c r="E1148" s="571"/>
      <c r="F1148" s="571"/>
      <c r="G1148" s="571"/>
      <c r="H1148" s="571"/>
      <c r="I1148" s="571"/>
      <c r="J1148" s="571"/>
      <c r="K1148" s="571"/>
      <c r="L1148" s="571"/>
      <c r="M1148" s="571"/>
      <c r="N1148" s="571"/>
      <c r="O1148" s="571"/>
      <c r="P1148" s="571"/>
      <c r="Q1148" s="571"/>
      <c r="R1148" s="571"/>
      <c r="S1148" s="571"/>
      <c r="T1148" s="571"/>
      <c r="U1148" s="571"/>
      <c r="V1148" s="571"/>
      <c r="W1148" s="571"/>
      <c r="X1148" s="571"/>
      <c r="Y1148" s="571"/>
      <c r="Z1148" s="571"/>
      <c r="AA1148" s="571"/>
      <c r="AB1148" s="571"/>
      <c r="AC1148" s="571"/>
      <c r="AD1148" s="571"/>
      <c r="AE1148" s="571"/>
      <c r="AF1148" s="571"/>
      <c r="AG1148" s="571"/>
      <c r="AH1148" s="571"/>
      <c r="AI1148" s="571"/>
      <c r="AJ1148" s="571"/>
      <c r="AK1148" s="571"/>
      <c r="AL1148" s="571"/>
      <c r="AM1148" s="571"/>
      <c r="AN1148" s="571"/>
      <c r="AO1148" s="571"/>
      <c r="AP1148" s="571"/>
      <c r="AQ1148" s="571"/>
      <c r="AR1148" s="571"/>
      <c r="AS1148" s="571"/>
      <c r="AT1148" s="571"/>
      <c r="AU1148" s="571"/>
      <c r="AV1148" s="571"/>
      <c r="AW1148" s="571"/>
      <c r="AX1148" s="571"/>
      <c r="AY1148" s="571"/>
      <c r="AZ1148" s="571"/>
      <c r="BA1148" s="571"/>
      <c r="BB1148" s="571"/>
    </row>
    <row r="1149" spans="1:54" ht="12.6" customHeight="1" x14ac:dyDescent="0.25">
      <c r="A1149" s="565" t="s">
        <v>1388</v>
      </c>
    </row>
    <row r="1150" spans="1:54" ht="12.6" customHeight="1" x14ac:dyDescent="0.25">
      <c r="A1150" s="896" t="s">
        <v>1260</v>
      </c>
      <c r="B1150" s="896"/>
      <c r="C1150" s="896"/>
      <c r="D1150" s="896"/>
      <c r="E1150" s="896"/>
      <c r="F1150" s="896"/>
      <c r="G1150" s="896"/>
      <c r="H1150" s="896"/>
      <c r="I1150" s="896"/>
      <c r="J1150" s="896"/>
      <c r="K1150" s="896"/>
      <c r="L1150" s="896"/>
      <c r="M1150" s="896"/>
      <c r="N1150" s="896"/>
      <c r="O1150" s="896"/>
      <c r="P1150" s="896"/>
      <c r="Q1150" s="896"/>
      <c r="R1150" s="896"/>
      <c r="S1150" s="896"/>
      <c r="T1150" s="896"/>
      <c r="U1150" s="896"/>
      <c r="V1150" s="896"/>
      <c r="W1150" s="844" t="s">
        <v>1486</v>
      </c>
      <c r="X1150" s="844"/>
      <c r="Y1150" s="844"/>
      <c r="Z1150" s="844"/>
      <c r="AA1150" s="844"/>
      <c r="AB1150" s="844"/>
      <c r="AC1150" s="844"/>
      <c r="AD1150" s="844"/>
      <c r="AE1150" s="844"/>
      <c r="AF1150" s="844"/>
      <c r="AG1150" s="844"/>
      <c r="AH1150" s="844"/>
      <c r="AI1150" s="844"/>
      <c r="AJ1150" s="844"/>
      <c r="AK1150" s="844"/>
      <c r="AL1150" s="844"/>
      <c r="AM1150" s="895" t="s">
        <v>1793</v>
      </c>
      <c r="AN1150" s="895"/>
      <c r="AO1150" s="895"/>
      <c r="AP1150" s="895"/>
      <c r="AQ1150" s="895"/>
      <c r="AR1150" s="895"/>
      <c r="AS1150" s="895"/>
      <c r="AT1150" s="895"/>
      <c r="AU1150" s="895"/>
      <c r="AV1150" s="895"/>
      <c r="AW1150" s="895"/>
      <c r="AX1150" s="895"/>
      <c r="AY1150" s="895"/>
      <c r="AZ1150" s="895"/>
      <c r="BA1150" s="895"/>
      <c r="BB1150" s="895"/>
    </row>
    <row r="1151" spans="1:54" ht="12.6" customHeight="1" x14ac:dyDescent="0.25">
      <c r="A1151" s="896"/>
      <c r="B1151" s="896"/>
      <c r="C1151" s="896"/>
      <c r="D1151" s="896"/>
      <c r="E1151" s="896"/>
      <c r="F1151" s="896"/>
      <c r="G1151" s="896"/>
      <c r="H1151" s="896"/>
      <c r="I1151" s="896"/>
      <c r="J1151" s="896"/>
      <c r="K1151" s="896"/>
      <c r="L1151" s="896"/>
      <c r="M1151" s="896"/>
      <c r="N1151" s="896"/>
      <c r="O1151" s="896"/>
      <c r="P1151" s="896"/>
      <c r="Q1151" s="896"/>
      <c r="R1151" s="896"/>
      <c r="S1151" s="896"/>
      <c r="T1151" s="896"/>
      <c r="U1151" s="896"/>
      <c r="V1151" s="896"/>
      <c r="W1151" s="844" t="s">
        <v>1637</v>
      </c>
      <c r="X1151" s="844"/>
      <c r="Y1151" s="844"/>
      <c r="Z1151" s="844"/>
      <c r="AA1151" s="844"/>
      <c r="AB1151" s="844"/>
      <c r="AC1151" s="844"/>
      <c r="AD1151" s="844"/>
      <c r="AE1151" s="844" t="s">
        <v>1794</v>
      </c>
      <c r="AF1151" s="844"/>
      <c r="AG1151" s="844"/>
      <c r="AH1151" s="844"/>
      <c r="AI1151" s="844"/>
      <c r="AJ1151" s="844"/>
      <c r="AK1151" s="844"/>
      <c r="AL1151" s="844"/>
      <c r="AM1151" s="843" t="s">
        <v>1795</v>
      </c>
      <c r="AN1151" s="843"/>
      <c r="AO1151" s="843"/>
      <c r="AP1151" s="843"/>
      <c r="AQ1151" s="843"/>
      <c r="AR1151" s="843"/>
      <c r="AS1151" s="843"/>
      <c r="AT1151" s="843"/>
      <c r="AU1151" s="843"/>
      <c r="AV1151" s="843"/>
      <c r="AW1151" s="843"/>
      <c r="AX1151" s="843"/>
      <c r="AY1151" s="843"/>
      <c r="AZ1151" s="843"/>
      <c r="BA1151" s="843"/>
      <c r="BB1151" s="843"/>
    </row>
    <row r="1152" spans="1:54" ht="12.6" customHeight="1" x14ac:dyDescent="0.25">
      <c r="A1152" s="844" t="s">
        <v>1407</v>
      </c>
      <c r="B1152" s="844"/>
      <c r="C1152" s="844"/>
      <c r="D1152" s="844"/>
      <c r="E1152" s="844"/>
      <c r="F1152" s="844"/>
      <c r="G1152" s="844"/>
      <c r="H1152" s="844"/>
      <c r="I1152" s="844"/>
      <c r="J1152" s="844"/>
      <c r="K1152" s="844"/>
      <c r="L1152" s="844"/>
      <c r="M1152" s="844"/>
      <c r="N1152" s="844"/>
      <c r="O1152" s="844"/>
      <c r="P1152" s="844"/>
      <c r="Q1152" s="844"/>
      <c r="R1152" s="844"/>
      <c r="S1152" s="844"/>
      <c r="T1152" s="844"/>
      <c r="U1152" s="844"/>
      <c r="V1152" s="844"/>
      <c r="W1152" s="844" t="s">
        <v>1408</v>
      </c>
      <c r="X1152" s="844"/>
      <c r="Y1152" s="844"/>
      <c r="Z1152" s="844"/>
      <c r="AA1152" s="844"/>
      <c r="AB1152" s="844"/>
      <c r="AC1152" s="844"/>
      <c r="AD1152" s="844"/>
      <c r="AE1152" s="844" t="s">
        <v>1409</v>
      </c>
      <c r="AF1152" s="844"/>
      <c r="AG1152" s="844"/>
      <c r="AH1152" s="844"/>
      <c r="AI1152" s="844"/>
      <c r="AJ1152" s="844"/>
      <c r="AK1152" s="844"/>
      <c r="AL1152" s="844"/>
      <c r="AM1152" s="844" t="s">
        <v>1796</v>
      </c>
      <c r="AN1152" s="844"/>
      <c r="AO1152" s="844"/>
      <c r="AP1152" s="844"/>
      <c r="AQ1152" s="844"/>
      <c r="AR1152" s="844"/>
      <c r="AS1152" s="844"/>
      <c r="AT1152" s="844"/>
      <c r="AU1152" s="844"/>
      <c r="AV1152" s="844"/>
      <c r="AW1152" s="844"/>
      <c r="AX1152" s="844"/>
      <c r="AY1152" s="844"/>
      <c r="AZ1152" s="844"/>
      <c r="BA1152" s="844"/>
      <c r="BB1152" s="844"/>
    </row>
    <row r="1153" spans="1:54" ht="12.6" customHeight="1" x14ac:dyDescent="0.25">
      <c r="A1153" s="1009" t="s">
        <v>1797</v>
      </c>
      <c r="B1153" s="1009"/>
      <c r="C1153" s="1009"/>
      <c r="D1153" s="1009"/>
      <c r="E1153" s="1009"/>
      <c r="F1153" s="1009"/>
      <c r="G1153" s="1009"/>
      <c r="H1153" s="1009"/>
      <c r="I1153" s="1009"/>
      <c r="J1153" s="1009"/>
      <c r="K1153" s="1009"/>
      <c r="L1153" s="1009"/>
      <c r="M1153" s="1009"/>
      <c r="N1153" s="1009"/>
      <c r="O1153" s="1009"/>
      <c r="P1153" s="1009"/>
      <c r="Q1153" s="1009"/>
      <c r="R1153" s="1009"/>
      <c r="S1153" s="1009"/>
      <c r="T1153" s="1009"/>
      <c r="U1153" s="1009"/>
      <c r="V1153" s="1009"/>
      <c r="W1153" s="930"/>
      <c r="X1153" s="930"/>
      <c r="Y1153" s="930"/>
      <c r="Z1153" s="930"/>
      <c r="AA1153" s="930"/>
      <c r="AB1153" s="930"/>
      <c r="AC1153" s="930"/>
      <c r="AD1153" s="930"/>
      <c r="AE1153" s="905"/>
      <c r="AF1153" s="905"/>
      <c r="AG1153" s="905"/>
      <c r="AH1153" s="905"/>
      <c r="AI1153" s="905"/>
      <c r="AJ1153" s="905"/>
      <c r="AK1153" s="905"/>
      <c r="AL1153" s="905"/>
      <c r="AM1153" s="905"/>
      <c r="AN1153" s="905"/>
      <c r="AO1153" s="905"/>
      <c r="AP1153" s="905"/>
      <c r="AQ1153" s="905"/>
      <c r="AR1153" s="905"/>
      <c r="AS1153" s="905"/>
      <c r="AT1153" s="905"/>
      <c r="AU1153" s="905"/>
      <c r="AV1153" s="905"/>
      <c r="AW1153" s="905"/>
      <c r="AX1153" s="905"/>
      <c r="AY1153" s="905"/>
      <c r="AZ1153" s="905"/>
      <c r="BA1153" s="905"/>
      <c r="BB1153" s="1010"/>
    </row>
    <row r="1154" spans="1:54" ht="12.6" customHeight="1" x14ac:dyDescent="0.25">
      <c r="A1154" s="929"/>
      <c r="B1154" s="929"/>
      <c r="C1154" s="929"/>
      <c r="D1154" s="929"/>
      <c r="E1154" s="929"/>
      <c r="F1154" s="929"/>
      <c r="G1154" s="929"/>
      <c r="H1154" s="929"/>
      <c r="I1154" s="929"/>
      <c r="J1154" s="929"/>
      <c r="K1154" s="929"/>
      <c r="L1154" s="929"/>
      <c r="M1154" s="929"/>
      <c r="N1154" s="929"/>
      <c r="O1154" s="929"/>
      <c r="P1154" s="929"/>
      <c r="Q1154" s="929"/>
      <c r="R1154" s="929"/>
      <c r="S1154" s="929"/>
      <c r="T1154" s="929"/>
      <c r="U1154" s="929"/>
      <c r="V1154" s="929"/>
      <c r="W1154" s="905"/>
      <c r="X1154" s="905"/>
      <c r="Y1154" s="905"/>
      <c r="Z1154" s="905"/>
      <c r="AA1154" s="905"/>
      <c r="AB1154" s="905"/>
      <c r="AC1154" s="905"/>
      <c r="AD1154" s="905"/>
      <c r="AE1154" s="905"/>
      <c r="AF1154" s="905"/>
      <c r="AG1154" s="905"/>
      <c r="AH1154" s="905"/>
      <c r="AI1154" s="905"/>
      <c r="AJ1154" s="905"/>
      <c r="AK1154" s="905"/>
      <c r="AL1154" s="905"/>
      <c r="AM1154" s="905"/>
      <c r="AN1154" s="905"/>
      <c r="AO1154" s="905"/>
      <c r="AP1154" s="905"/>
      <c r="AQ1154" s="905"/>
      <c r="AR1154" s="905"/>
      <c r="AS1154" s="905"/>
      <c r="AT1154" s="905"/>
      <c r="AU1154" s="905"/>
      <c r="AV1154" s="905"/>
      <c r="AW1154" s="905"/>
      <c r="AX1154" s="905"/>
      <c r="AY1154" s="905"/>
      <c r="AZ1154" s="905"/>
      <c r="BA1154" s="905"/>
      <c r="BB1154" s="905"/>
    </row>
    <row r="1155" spans="1:54" ht="12.6" customHeight="1" x14ac:dyDescent="0.25">
      <c r="A1155" s="929"/>
      <c r="B1155" s="929"/>
      <c r="C1155" s="929"/>
      <c r="D1155" s="929"/>
      <c r="E1155" s="929"/>
      <c r="F1155" s="929"/>
      <c r="G1155" s="929"/>
      <c r="H1155" s="929"/>
      <c r="I1155" s="929"/>
      <c r="J1155" s="929"/>
      <c r="K1155" s="929"/>
      <c r="L1155" s="929"/>
      <c r="M1155" s="929"/>
      <c r="N1155" s="929"/>
      <c r="O1155" s="929"/>
      <c r="P1155" s="929"/>
      <c r="Q1155" s="929"/>
      <c r="R1155" s="929"/>
      <c r="S1155" s="929"/>
      <c r="T1155" s="929"/>
      <c r="U1155" s="929"/>
      <c r="V1155" s="929"/>
      <c r="W1155" s="905"/>
      <c r="X1155" s="905"/>
      <c r="Y1155" s="905"/>
      <c r="Z1155" s="905"/>
      <c r="AA1155" s="905"/>
      <c r="AB1155" s="905"/>
      <c r="AC1155" s="905"/>
      <c r="AD1155" s="905"/>
      <c r="AE1155" s="905"/>
      <c r="AF1155" s="905"/>
      <c r="AG1155" s="905"/>
      <c r="AH1155" s="905"/>
      <c r="AI1155" s="905"/>
      <c r="AJ1155" s="905"/>
      <c r="AK1155" s="905"/>
      <c r="AL1155" s="905"/>
      <c r="AM1155" s="905"/>
      <c r="AN1155" s="905"/>
      <c r="AO1155" s="905"/>
      <c r="AP1155" s="905"/>
      <c r="AQ1155" s="905"/>
      <c r="AR1155" s="905"/>
      <c r="AS1155" s="905"/>
      <c r="AT1155" s="905"/>
      <c r="AU1155" s="905"/>
      <c r="AV1155" s="905"/>
      <c r="AW1155" s="905"/>
      <c r="AX1155" s="905"/>
      <c r="AY1155" s="905"/>
      <c r="AZ1155" s="905"/>
      <c r="BA1155" s="905"/>
      <c r="BB1155" s="905"/>
    </row>
    <row r="1156" spans="1:54" ht="12.6" customHeight="1" x14ac:dyDescent="0.25">
      <c r="A1156" s="929"/>
      <c r="B1156" s="929"/>
      <c r="C1156" s="929"/>
      <c r="D1156" s="929"/>
      <c r="E1156" s="929"/>
      <c r="F1156" s="929"/>
      <c r="G1156" s="929"/>
      <c r="H1156" s="929"/>
      <c r="I1156" s="929"/>
      <c r="J1156" s="929"/>
      <c r="K1156" s="929"/>
      <c r="L1156" s="929"/>
      <c r="M1156" s="929"/>
      <c r="N1156" s="929"/>
      <c r="O1156" s="929"/>
      <c r="P1156" s="929"/>
      <c r="Q1156" s="929"/>
      <c r="R1156" s="929"/>
      <c r="S1156" s="929"/>
      <c r="T1156" s="929"/>
      <c r="U1156" s="929"/>
      <c r="V1156" s="929"/>
      <c r="W1156" s="905"/>
      <c r="X1156" s="905"/>
      <c r="Y1156" s="905"/>
      <c r="Z1156" s="905"/>
      <c r="AA1156" s="905"/>
      <c r="AB1156" s="905"/>
      <c r="AC1156" s="905"/>
      <c r="AD1156" s="905"/>
      <c r="AE1156" s="905"/>
      <c r="AF1156" s="905"/>
      <c r="AG1156" s="905"/>
      <c r="AH1156" s="905"/>
      <c r="AI1156" s="905"/>
      <c r="AJ1156" s="905"/>
      <c r="AK1156" s="905"/>
      <c r="AL1156" s="905"/>
      <c r="AM1156" s="905"/>
      <c r="AN1156" s="905"/>
      <c r="AO1156" s="905"/>
      <c r="AP1156" s="905"/>
      <c r="AQ1156" s="905"/>
      <c r="AR1156" s="905"/>
      <c r="AS1156" s="905"/>
      <c r="AT1156" s="905"/>
      <c r="AU1156" s="905"/>
      <c r="AV1156" s="905"/>
      <c r="AW1156" s="905"/>
      <c r="AX1156" s="905"/>
      <c r="AY1156" s="905"/>
      <c r="AZ1156" s="905"/>
      <c r="BA1156" s="905"/>
      <c r="BB1156" s="905"/>
    </row>
    <row r="1157" spans="1:54" ht="12.6" customHeight="1" x14ac:dyDescent="0.25">
      <c r="A1157" s="929"/>
      <c r="B1157" s="929"/>
      <c r="C1157" s="929"/>
      <c r="D1157" s="929"/>
      <c r="E1157" s="929"/>
      <c r="F1157" s="929"/>
      <c r="G1157" s="929"/>
      <c r="H1157" s="929"/>
      <c r="I1157" s="929"/>
      <c r="J1157" s="929"/>
      <c r="K1157" s="929"/>
      <c r="L1157" s="929"/>
      <c r="M1157" s="929"/>
      <c r="N1157" s="929"/>
      <c r="O1157" s="929"/>
      <c r="P1157" s="929"/>
      <c r="Q1157" s="929"/>
      <c r="R1157" s="929"/>
      <c r="S1157" s="929"/>
      <c r="T1157" s="929"/>
      <c r="U1157" s="929"/>
      <c r="V1157" s="929"/>
      <c r="W1157" s="905"/>
      <c r="X1157" s="905"/>
      <c r="Y1157" s="905"/>
      <c r="Z1157" s="905"/>
      <c r="AA1157" s="905"/>
      <c r="AB1157" s="905"/>
      <c r="AC1157" s="905"/>
      <c r="AD1157" s="905"/>
      <c r="AE1157" s="905"/>
      <c r="AF1157" s="905"/>
      <c r="AG1157" s="905"/>
      <c r="AH1157" s="905"/>
      <c r="AI1157" s="905"/>
      <c r="AJ1157" s="905"/>
      <c r="AK1157" s="905"/>
      <c r="AL1157" s="905"/>
      <c r="AM1157" s="905"/>
      <c r="AN1157" s="905"/>
      <c r="AO1157" s="905"/>
      <c r="AP1157" s="905"/>
      <c r="AQ1157" s="905"/>
      <c r="AR1157" s="905"/>
      <c r="AS1157" s="905"/>
      <c r="AT1157" s="905"/>
      <c r="AU1157" s="905"/>
      <c r="AV1157" s="905"/>
      <c r="AW1157" s="905"/>
      <c r="AX1157" s="905"/>
      <c r="AY1157" s="905"/>
      <c r="AZ1157" s="905"/>
      <c r="BA1157" s="905"/>
      <c r="BB1157" s="905"/>
    </row>
    <row r="1158" spans="1:54" ht="12.6" customHeight="1" x14ac:dyDescent="0.25">
      <c r="A1158" s="1009" t="s">
        <v>1798</v>
      </c>
      <c r="B1158" s="1009"/>
      <c r="C1158" s="1009"/>
      <c r="D1158" s="1009"/>
      <c r="E1158" s="1009"/>
      <c r="F1158" s="1009"/>
      <c r="G1158" s="1009"/>
      <c r="H1158" s="1009"/>
      <c r="I1158" s="1009"/>
      <c r="J1158" s="1009"/>
      <c r="K1158" s="1009"/>
      <c r="L1158" s="1009"/>
      <c r="M1158" s="1009"/>
      <c r="N1158" s="1009"/>
      <c r="O1158" s="1009"/>
      <c r="P1158" s="1009"/>
      <c r="Q1158" s="1009"/>
      <c r="R1158" s="1009"/>
      <c r="S1158" s="1009"/>
      <c r="T1158" s="1009"/>
      <c r="U1158" s="1009"/>
      <c r="V1158" s="1009"/>
      <c r="W1158" s="930"/>
      <c r="X1158" s="930"/>
      <c r="Y1158" s="930"/>
      <c r="Z1158" s="930"/>
      <c r="AA1158" s="930"/>
      <c r="AB1158" s="930"/>
      <c r="AC1158" s="930"/>
      <c r="AD1158" s="930"/>
      <c r="AE1158" s="905"/>
      <c r="AF1158" s="905"/>
      <c r="AG1158" s="905"/>
      <c r="AH1158" s="905"/>
      <c r="AI1158" s="905"/>
      <c r="AJ1158" s="905"/>
      <c r="AK1158" s="905"/>
      <c r="AL1158" s="905"/>
      <c r="AM1158" s="905"/>
      <c r="AN1158" s="905"/>
      <c r="AO1158" s="905"/>
      <c r="AP1158" s="905"/>
      <c r="AQ1158" s="905"/>
      <c r="AR1158" s="905"/>
      <c r="AS1158" s="905"/>
      <c r="AT1158" s="905"/>
      <c r="AU1158" s="905"/>
      <c r="AV1158" s="905"/>
      <c r="AW1158" s="905"/>
      <c r="AX1158" s="905"/>
      <c r="AY1158" s="905"/>
      <c r="AZ1158" s="905"/>
      <c r="BA1158" s="905"/>
      <c r="BB1158" s="1010"/>
    </row>
    <row r="1159" spans="1:54" ht="12.6" customHeight="1" x14ac:dyDescent="0.25">
      <c r="A1159" s="929"/>
      <c r="B1159" s="929"/>
      <c r="C1159" s="929"/>
      <c r="D1159" s="929"/>
      <c r="E1159" s="929"/>
      <c r="F1159" s="929"/>
      <c r="G1159" s="929"/>
      <c r="H1159" s="929"/>
      <c r="I1159" s="929"/>
      <c r="J1159" s="929"/>
      <c r="K1159" s="929"/>
      <c r="L1159" s="929"/>
      <c r="M1159" s="929"/>
      <c r="N1159" s="929"/>
      <c r="O1159" s="929"/>
      <c r="P1159" s="929"/>
      <c r="Q1159" s="929"/>
      <c r="R1159" s="929"/>
      <c r="S1159" s="929"/>
      <c r="T1159" s="929"/>
      <c r="U1159" s="929"/>
      <c r="V1159" s="929"/>
      <c r="W1159" s="905"/>
      <c r="X1159" s="905"/>
      <c r="Y1159" s="905"/>
      <c r="Z1159" s="905"/>
      <c r="AA1159" s="905"/>
      <c r="AB1159" s="905"/>
      <c r="AC1159" s="905"/>
      <c r="AD1159" s="905"/>
      <c r="AE1159" s="905"/>
      <c r="AF1159" s="905"/>
      <c r="AG1159" s="905"/>
      <c r="AH1159" s="905"/>
      <c r="AI1159" s="905"/>
      <c r="AJ1159" s="905"/>
      <c r="AK1159" s="905"/>
      <c r="AL1159" s="905"/>
      <c r="AM1159" s="905"/>
      <c r="AN1159" s="905"/>
      <c r="AO1159" s="905"/>
      <c r="AP1159" s="905"/>
      <c r="AQ1159" s="905"/>
      <c r="AR1159" s="905"/>
      <c r="AS1159" s="905"/>
      <c r="AT1159" s="905"/>
      <c r="AU1159" s="905"/>
      <c r="AV1159" s="905"/>
      <c r="AW1159" s="905"/>
      <c r="AX1159" s="905"/>
      <c r="AY1159" s="905"/>
      <c r="AZ1159" s="905"/>
      <c r="BA1159" s="905"/>
      <c r="BB1159" s="905"/>
    </row>
    <row r="1160" spans="1:54" ht="12.6" customHeight="1" x14ac:dyDescent="0.25">
      <c r="A1160" s="929"/>
      <c r="B1160" s="929"/>
      <c r="C1160" s="929"/>
      <c r="D1160" s="929"/>
      <c r="E1160" s="929"/>
      <c r="F1160" s="929"/>
      <c r="G1160" s="929"/>
      <c r="H1160" s="929"/>
      <c r="I1160" s="929"/>
      <c r="J1160" s="929"/>
      <c r="K1160" s="929"/>
      <c r="L1160" s="929"/>
      <c r="M1160" s="929"/>
      <c r="N1160" s="929"/>
      <c r="O1160" s="929"/>
      <c r="P1160" s="929"/>
      <c r="Q1160" s="929"/>
      <c r="R1160" s="929"/>
      <c r="S1160" s="929"/>
      <c r="T1160" s="929"/>
      <c r="U1160" s="929"/>
      <c r="V1160" s="929"/>
      <c r="W1160" s="905"/>
      <c r="X1160" s="905"/>
      <c r="Y1160" s="905"/>
      <c r="Z1160" s="905"/>
      <c r="AA1160" s="905"/>
      <c r="AB1160" s="905"/>
      <c r="AC1160" s="905"/>
      <c r="AD1160" s="905"/>
      <c r="AE1160" s="905"/>
      <c r="AF1160" s="905"/>
      <c r="AG1160" s="905"/>
      <c r="AH1160" s="905"/>
      <c r="AI1160" s="905"/>
      <c r="AJ1160" s="905"/>
      <c r="AK1160" s="905"/>
      <c r="AL1160" s="905"/>
      <c r="AM1160" s="905"/>
      <c r="AN1160" s="905"/>
      <c r="AO1160" s="905"/>
      <c r="AP1160" s="905"/>
      <c r="AQ1160" s="905"/>
      <c r="AR1160" s="905"/>
      <c r="AS1160" s="905"/>
      <c r="AT1160" s="905"/>
      <c r="AU1160" s="905"/>
      <c r="AV1160" s="905"/>
      <c r="AW1160" s="905"/>
      <c r="AX1160" s="905"/>
      <c r="AY1160" s="905"/>
      <c r="AZ1160" s="905"/>
      <c r="BA1160" s="905"/>
      <c r="BB1160" s="905"/>
    </row>
    <row r="1161" spans="1:54" ht="12.6" customHeight="1" x14ac:dyDescent="0.25">
      <c r="A1161" s="929"/>
      <c r="B1161" s="929"/>
      <c r="C1161" s="929"/>
      <c r="D1161" s="929"/>
      <c r="E1161" s="929"/>
      <c r="F1161" s="929"/>
      <c r="G1161" s="929"/>
      <c r="H1161" s="929"/>
      <c r="I1161" s="929"/>
      <c r="J1161" s="929"/>
      <c r="K1161" s="929"/>
      <c r="L1161" s="929"/>
      <c r="M1161" s="929"/>
      <c r="N1161" s="929"/>
      <c r="O1161" s="929"/>
      <c r="P1161" s="929"/>
      <c r="Q1161" s="929"/>
      <c r="R1161" s="929"/>
      <c r="S1161" s="929"/>
      <c r="T1161" s="929"/>
      <c r="U1161" s="929"/>
      <c r="V1161" s="929"/>
      <c r="W1161" s="905"/>
      <c r="X1161" s="905"/>
      <c r="Y1161" s="905"/>
      <c r="Z1161" s="905"/>
      <c r="AA1161" s="905"/>
      <c r="AB1161" s="905"/>
      <c r="AC1161" s="905"/>
      <c r="AD1161" s="905"/>
      <c r="AE1161" s="905"/>
      <c r="AF1161" s="905"/>
      <c r="AG1161" s="905"/>
      <c r="AH1161" s="905"/>
      <c r="AI1161" s="905"/>
      <c r="AJ1161" s="905"/>
      <c r="AK1161" s="905"/>
      <c r="AL1161" s="905"/>
      <c r="AM1161" s="905"/>
      <c r="AN1161" s="905"/>
      <c r="AO1161" s="905"/>
      <c r="AP1161" s="905"/>
      <c r="AQ1161" s="905"/>
      <c r="AR1161" s="905"/>
      <c r="AS1161" s="905"/>
      <c r="AT1161" s="905"/>
      <c r="AU1161" s="905"/>
      <c r="AV1161" s="905"/>
      <c r="AW1161" s="905"/>
      <c r="AX1161" s="905"/>
      <c r="AY1161" s="905"/>
      <c r="AZ1161" s="905"/>
      <c r="BA1161" s="905"/>
      <c r="BB1161" s="905"/>
    </row>
    <row r="1162" spans="1:54" ht="12.6" customHeight="1" x14ac:dyDescent="0.25">
      <c r="A1162" s="929"/>
      <c r="B1162" s="929"/>
      <c r="C1162" s="929"/>
      <c r="D1162" s="929"/>
      <c r="E1162" s="929"/>
      <c r="F1162" s="929"/>
      <c r="G1162" s="929"/>
      <c r="H1162" s="929"/>
      <c r="I1162" s="929"/>
      <c r="J1162" s="929"/>
      <c r="K1162" s="929"/>
      <c r="L1162" s="929"/>
      <c r="M1162" s="929"/>
      <c r="N1162" s="929"/>
      <c r="O1162" s="929"/>
      <c r="P1162" s="929"/>
      <c r="Q1162" s="929"/>
      <c r="R1162" s="929"/>
      <c r="S1162" s="929"/>
      <c r="T1162" s="929"/>
      <c r="U1162" s="929"/>
      <c r="V1162" s="929"/>
      <c r="W1162" s="905"/>
      <c r="X1162" s="905"/>
      <c r="Y1162" s="905"/>
      <c r="Z1162" s="905"/>
      <c r="AA1162" s="905"/>
      <c r="AB1162" s="905"/>
      <c r="AC1162" s="905"/>
      <c r="AD1162" s="905"/>
      <c r="AE1162" s="905"/>
      <c r="AF1162" s="905"/>
      <c r="AG1162" s="905"/>
      <c r="AH1162" s="905"/>
      <c r="AI1162" s="905"/>
      <c r="AJ1162" s="905"/>
      <c r="AK1162" s="905"/>
      <c r="AL1162" s="905"/>
      <c r="AM1162" s="905"/>
      <c r="AN1162" s="905"/>
      <c r="AO1162" s="905"/>
      <c r="AP1162" s="905"/>
      <c r="AQ1162" s="905"/>
      <c r="AR1162" s="905"/>
      <c r="AS1162" s="905"/>
      <c r="AT1162" s="905"/>
      <c r="AU1162" s="905"/>
      <c r="AV1162" s="905"/>
      <c r="AW1162" s="905"/>
      <c r="AX1162" s="905"/>
      <c r="AY1162" s="905"/>
      <c r="AZ1162" s="905"/>
      <c r="BA1162" s="905"/>
      <c r="BB1162" s="905"/>
    </row>
    <row r="1164" spans="1:54" ht="12.6" customHeight="1" x14ac:dyDescent="0.25">
      <c r="A1164" s="565" t="s">
        <v>1426</v>
      </c>
    </row>
    <row r="1165" spans="1:54" ht="12.6" customHeight="1" x14ac:dyDescent="0.25">
      <c r="A1165" s="590"/>
      <c r="B1165" s="591"/>
      <c r="C1165" s="591"/>
      <c r="D1165" s="591"/>
      <c r="E1165" s="591"/>
      <c r="F1165" s="591"/>
      <c r="G1165" s="591"/>
      <c r="H1165" s="591"/>
      <c r="I1165" s="591"/>
      <c r="J1165" s="591"/>
      <c r="K1165" s="591"/>
      <c r="L1165" s="591"/>
      <c r="M1165" s="591"/>
      <c r="N1165" s="591"/>
      <c r="O1165" s="591"/>
      <c r="P1165" s="591"/>
      <c r="Q1165" s="591"/>
      <c r="R1165" s="591"/>
      <c r="S1165" s="591"/>
      <c r="T1165" s="609"/>
      <c r="U1165" s="895"/>
      <c r="V1165" s="895"/>
      <c r="W1165" s="895"/>
      <c r="X1165" s="895"/>
      <c r="Y1165" s="895"/>
      <c r="Z1165" s="895"/>
      <c r="AA1165" s="895"/>
      <c r="AB1165" s="895"/>
      <c r="AC1165" s="895"/>
      <c r="AD1165" s="895"/>
      <c r="AE1165" s="895"/>
      <c r="AF1165" s="895"/>
      <c r="AG1165" s="895"/>
      <c r="AH1165" s="895"/>
      <c r="AI1165" s="895"/>
      <c r="AJ1165" s="895" t="s">
        <v>1641</v>
      </c>
      <c r="AK1165" s="895"/>
      <c r="AL1165" s="895"/>
      <c r="AM1165" s="895"/>
      <c r="AN1165" s="895"/>
      <c r="AO1165" s="895"/>
      <c r="AP1165" s="895"/>
      <c r="AQ1165" s="895"/>
      <c r="AR1165" s="895"/>
      <c r="AS1165" s="895"/>
      <c r="AT1165" s="895"/>
      <c r="AU1165" s="895"/>
      <c r="AV1165" s="895"/>
      <c r="AW1165" s="895"/>
      <c r="AX1165" s="895"/>
      <c r="AY1165" s="895"/>
      <c r="AZ1165" s="895"/>
      <c r="BA1165" s="895"/>
      <c r="BB1165" s="895"/>
    </row>
    <row r="1166" spans="1:54" ht="12.6" customHeight="1" x14ac:dyDescent="0.25">
      <c r="A1166" s="592"/>
      <c r="B1166" s="571"/>
      <c r="C1166" s="571"/>
      <c r="D1166" s="571"/>
      <c r="E1166" s="571"/>
      <c r="F1166" s="571"/>
      <c r="G1166" s="571"/>
      <c r="H1166" s="571"/>
      <c r="I1166" s="571"/>
      <c r="J1166" s="571"/>
      <c r="K1166" s="571"/>
      <c r="L1166" s="571"/>
      <c r="M1166" s="571"/>
      <c r="N1166" s="571"/>
      <c r="O1166" s="571"/>
      <c r="P1166" s="571"/>
      <c r="Q1166" s="571"/>
      <c r="R1166" s="571"/>
      <c r="S1166" s="571"/>
      <c r="T1166" s="610"/>
      <c r="U1166" s="845" t="s">
        <v>1261</v>
      </c>
      <c r="V1166" s="845"/>
      <c r="W1166" s="845"/>
      <c r="X1166" s="845"/>
      <c r="Y1166" s="845"/>
      <c r="Z1166" s="845"/>
      <c r="AA1166" s="845"/>
      <c r="AB1166" s="845"/>
      <c r="AC1166" s="845"/>
      <c r="AD1166" s="845"/>
      <c r="AE1166" s="845"/>
      <c r="AF1166" s="845"/>
      <c r="AG1166" s="845"/>
      <c r="AH1166" s="845"/>
      <c r="AI1166" s="845"/>
      <c r="AJ1166" s="845" t="s">
        <v>1642</v>
      </c>
      <c r="AK1166" s="845"/>
      <c r="AL1166" s="845"/>
      <c r="AM1166" s="845"/>
      <c r="AN1166" s="845"/>
      <c r="AO1166" s="845"/>
      <c r="AP1166" s="845"/>
      <c r="AQ1166" s="845"/>
      <c r="AR1166" s="845"/>
      <c r="AS1166" s="845"/>
      <c r="AT1166" s="845"/>
      <c r="AU1166" s="845"/>
      <c r="AV1166" s="845"/>
      <c r="AW1166" s="845"/>
      <c r="AX1166" s="845"/>
      <c r="AY1166" s="845"/>
      <c r="AZ1166" s="845"/>
      <c r="BA1166" s="845"/>
      <c r="BB1166" s="845"/>
    </row>
    <row r="1167" spans="1:54" ht="12.6" customHeight="1" x14ac:dyDescent="0.25">
      <c r="A1167" s="839" t="s">
        <v>1260</v>
      </c>
      <c r="B1167" s="840"/>
      <c r="C1167" s="840"/>
      <c r="D1167" s="840"/>
      <c r="E1167" s="840"/>
      <c r="F1167" s="840"/>
      <c r="G1167" s="840"/>
      <c r="H1167" s="840"/>
      <c r="I1167" s="840"/>
      <c r="J1167" s="840"/>
      <c r="K1167" s="840"/>
      <c r="L1167" s="840"/>
      <c r="M1167" s="840"/>
      <c r="N1167" s="840"/>
      <c r="O1167" s="840"/>
      <c r="P1167" s="840"/>
      <c r="Q1167" s="840"/>
      <c r="R1167" s="840"/>
      <c r="S1167" s="840"/>
      <c r="T1167" s="846"/>
      <c r="U1167" s="843"/>
      <c r="V1167" s="843"/>
      <c r="W1167" s="843"/>
      <c r="X1167" s="843"/>
      <c r="Y1167" s="843"/>
      <c r="Z1167" s="843"/>
      <c r="AA1167" s="843"/>
      <c r="AB1167" s="843"/>
      <c r="AC1167" s="843"/>
      <c r="AD1167" s="843"/>
      <c r="AE1167" s="843"/>
      <c r="AF1167" s="843"/>
      <c r="AG1167" s="843"/>
      <c r="AH1167" s="843"/>
      <c r="AI1167" s="843"/>
      <c r="AJ1167" s="843" t="s">
        <v>1430</v>
      </c>
      <c r="AK1167" s="843"/>
      <c r="AL1167" s="843"/>
      <c r="AM1167" s="843"/>
      <c r="AN1167" s="843"/>
      <c r="AO1167" s="843"/>
      <c r="AP1167" s="843"/>
      <c r="AQ1167" s="843"/>
      <c r="AR1167" s="843"/>
      <c r="AS1167" s="843"/>
      <c r="AT1167" s="843"/>
      <c r="AU1167" s="843"/>
      <c r="AV1167" s="843"/>
      <c r="AW1167" s="843"/>
      <c r="AX1167" s="843"/>
      <c r="AY1167" s="843"/>
      <c r="AZ1167" s="843"/>
      <c r="BA1167" s="843"/>
      <c r="BB1167" s="843"/>
    </row>
    <row r="1168" spans="1:54" ht="12.6" customHeight="1" x14ac:dyDescent="0.25">
      <c r="A1168" s="592"/>
      <c r="B1168" s="571"/>
      <c r="C1168" s="571"/>
      <c r="D1168" s="571"/>
      <c r="E1168" s="571"/>
      <c r="F1168" s="571"/>
      <c r="G1168" s="571"/>
      <c r="H1168" s="571"/>
      <c r="I1168" s="571"/>
      <c r="J1168" s="571"/>
      <c r="K1168" s="571"/>
      <c r="L1168" s="571"/>
      <c r="M1168" s="571"/>
      <c r="N1168" s="571"/>
      <c r="O1168" s="571"/>
      <c r="P1168" s="571"/>
      <c r="Q1168" s="571"/>
      <c r="R1168" s="571"/>
      <c r="S1168" s="571"/>
      <c r="T1168" s="610"/>
      <c r="U1168" s="837" t="s">
        <v>1799</v>
      </c>
      <c r="V1168" s="838"/>
      <c r="W1168" s="838"/>
      <c r="X1168" s="838"/>
      <c r="Y1168" s="838"/>
      <c r="Z1168" s="838"/>
      <c r="AA1168" s="838"/>
      <c r="AB1168" s="838"/>
      <c r="AC1168" s="838"/>
      <c r="AD1168" s="838"/>
      <c r="AE1168" s="838"/>
      <c r="AF1168" s="838"/>
      <c r="AG1168" s="838"/>
      <c r="AH1168" s="838"/>
      <c r="AI1168" s="897"/>
      <c r="AJ1168" s="837" t="s">
        <v>1799</v>
      </c>
      <c r="AK1168" s="838"/>
      <c r="AL1168" s="838"/>
      <c r="AM1168" s="838"/>
      <c r="AN1168" s="838"/>
      <c r="AO1168" s="838"/>
      <c r="AP1168" s="838"/>
      <c r="AQ1168" s="838"/>
      <c r="AR1168" s="838"/>
      <c r="AS1168" s="838"/>
      <c r="AT1168" s="838"/>
      <c r="AU1168" s="838"/>
      <c r="AV1168" s="838"/>
      <c r="AW1168" s="838"/>
      <c r="AX1168" s="838"/>
      <c r="AY1168" s="838"/>
      <c r="AZ1168" s="838"/>
      <c r="BA1168" s="838"/>
      <c r="BB1168" s="897"/>
    </row>
    <row r="1169" spans="1:54" ht="12.6" customHeight="1" x14ac:dyDescent="0.25">
      <c r="A1169" s="592"/>
      <c r="B1169" s="571"/>
      <c r="C1169" s="571"/>
      <c r="D1169" s="571"/>
      <c r="E1169" s="571"/>
      <c r="F1169" s="571"/>
      <c r="G1169" s="571"/>
      <c r="H1169" s="571"/>
      <c r="I1169" s="571"/>
      <c r="J1169" s="571"/>
      <c r="K1169" s="571"/>
      <c r="L1169" s="571"/>
      <c r="M1169" s="571"/>
      <c r="N1169" s="571"/>
      <c r="O1169" s="571"/>
      <c r="P1169" s="571"/>
      <c r="Q1169" s="571"/>
      <c r="R1169" s="571"/>
      <c r="S1169" s="571"/>
      <c r="T1169" s="610"/>
      <c r="U1169" s="839" t="s">
        <v>1800</v>
      </c>
      <c r="V1169" s="840"/>
      <c r="W1169" s="840"/>
      <c r="X1169" s="840"/>
      <c r="Y1169" s="840"/>
      <c r="Z1169" s="840"/>
      <c r="AA1169" s="840"/>
      <c r="AB1169" s="840"/>
      <c r="AC1169" s="840"/>
      <c r="AD1169" s="840"/>
      <c r="AE1169" s="840"/>
      <c r="AF1169" s="840"/>
      <c r="AG1169" s="840"/>
      <c r="AH1169" s="840"/>
      <c r="AI1169" s="846"/>
      <c r="AJ1169" s="839" t="s">
        <v>1800</v>
      </c>
      <c r="AK1169" s="840"/>
      <c r="AL1169" s="840"/>
      <c r="AM1169" s="840"/>
      <c r="AN1169" s="840"/>
      <c r="AO1169" s="840"/>
      <c r="AP1169" s="840"/>
      <c r="AQ1169" s="840"/>
      <c r="AR1169" s="840"/>
      <c r="AS1169" s="840"/>
      <c r="AT1169" s="840"/>
      <c r="AU1169" s="840"/>
      <c r="AV1169" s="840"/>
      <c r="AW1169" s="840"/>
      <c r="AX1169" s="840"/>
      <c r="AY1169" s="840"/>
      <c r="AZ1169" s="840"/>
      <c r="BA1169" s="840"/>
      <c r="BB1169" s="846"/>
    </row>
    <row r="1170" spans="1:54" ht="12.6" customHeight="1" x14ac:dyDescent="0.25">
      <c r="A1170" s="592"/>
      <c r="B1170" s="571"/>
      <c r="C1170" s="571"/>
      <c r="D1170" s="571"/>
      <c r="E1170" s="571"/>
      <c r="F1170" s="571"/>
      <c r="G1170" s="571"/>
      <c r="H1170" s="571"/>
      <c r="I1170" s="571"/>
      <c r="J1170" s="571"/>
      <c r="K1170" s="571"/>
      <c r="L1170" s="571"/>
      <c r="M1170" s="571"/>
      <c r="N1170" s="571"/>
      <c r="O1170" s="571"/>
      <c r="P1170" s="571"/>
      <c r="Q1170" s="571"/>
      <c r="R1170" s="571"/>
      <c r="S1170" s="571"/>
      <c r="T1170" s="610"/>
      <c r="U1170" s="593"/>
      <c r="V1170" s="594"/>
      <c r="W1170" s="594"/>
      <c r="X1170" s="594"/>
      <c r="Y1170" s="594"/>
      <c r="Z1170" s="594"/>
      <c r="AA1170" s="594"/>
      <c r="AB1170" s="594"/>
      <c r="AC1170" s="594"/>
      <c r="AD1170" s="594"/>
      <c r="AE1170" s="594"/>
      <c r="AF1170" s="594"/>
      <c r="AG1170" s="594"/>
      <c r="AH1170" s="594"/>
      <c r="AI1170" s="595"/>
      <c r="AJ1170" s="593"/>
      <c r="AK1170" s="594"/>
      <c r="AL1170" s="594"/>
      <c r="AM1170" s="594"/>
      <c r="AN1170" s="594"/>
      <c r="AO1170" s="594"/>
      <c r="AP1170" s="594"/>
      <c r="AQ1170" s="594"/>
      <c r="AR1170" s="594"/>
      <c r="AS1170" s="594"/>
      <c r="AT1170" s="594"/>
      <c r="AU1170" s="594"/>
      <c r="AV1170" s="594"/>
      <c r="AW1170" s="594"/>
      <c r="AX1170" s="594"/>
      <c r="AY1170" s="594"/>
      <c r="AZ1170" s="594"/>
      <c r="BA1170" s="594"/>
      <c r="BB1170" s="595"/>
    </row>
    <row r="1171" spans="1:54" ht="12.6" customHeight="1" x14ac:dyDescent="0.25">
      <c r="A1171" s="592"/>
      <c r="B1171" s="571"/>
      <c r="C1171" s="571"/>
      <c r="D1171" s="571"/>
      <c r="E1171" s="571"/>
      <c r="F1171" s="571"/>
      <c r="G1171" s="571"/>
      <c r="H1171" s="571"/>
      <c r="I1171" s="571"/>
      <c r="J1171" s="571"/>
      <c r="K1171" s="571"/>
      <c r="L1171" s="571"/>
      <c r="M1171" s="571"/>
      <c r="N1171" s="571"/>
      <c r="O1171" s="571"/>
      <c r="P1171" s="571"/>
      <c r="Q1171" s="571"/>
      <c r="R1171" s="571"/>
      <c r="S1171" s="571"/>
      <c r="T1171" s="610"/>
      <c r="U1171" s="895" t="s">
        <v>1801</v>
      </c>
      <c r="V1171" s="895"/>
      <c r="W1171" s="895"/>
      <c r="X1171" s="895"/>
      <c r="Y1171" s="895"/>
      <c r="Z1171" s="895"/>
      <c r="AA1171" s="895"/>
      <c r="AB1171" s="895"/>
      <c r="AC1171" s="895"/>
      <c r="AD1171" s="895" t="s">
        <v>1802</v>
      </c>
      <c r="AE1171" s="895"/>
      <c r="AF1171" s="895"/>
      <c r="AG1171" s="895"/>
      <c r="AH1171" s="895"/>
      <c r="AI1171" s="895"/>
      <c r="AJ1171" s="895" t="s">
        <v>1801</v>
      </c>
      <c r="AK1171" s="895"/>
      <c r="AL1171" s="895"/>
      <c r="AM1171" s="895"/>
      <c r="AN1171" s="895"/>
      <c r="AO1171" s="895"/>
      <c r="AP1171" s="895"/>
      <c r="AQ1171" s="895"/>
      <c r="AR1171" s="895" t="s">
        <v>1802</v>
      </c>
      <c r="AS1171" s="895"/>
      <c r="AT1171" s="895"/>
      <c r="AU1171" s="895"/>
      <c r="AV1171" s="895"/>
      <c r="AW1171" s="895"/>
      <c r="AX1171" s="895"/>
      <c r="AY1171" s="895"/>
      <c r="AZ1171" s="895"/>
      <c r="BA1171" s="895"/>
      <c r="BB1171" s="895"/>
    </row>
    <row r="1172" spans="1:54" ht="12.6" customHeight="1" x14ac:dyDescent="0.25">
      <c r="A1172" s="593"/>
      <c r="B1172" s="594"/>
      <c r="C1172" s="594"/>
      <c r="D1172" s="594"/>
      <c r="E1172" s="594"/>
      <c r="F1172" s="594"/>
      <c r="G1172" s="594"/>
      <c r="H1172" s="594"/>
      <c r="I1172" s="594"/>
      <c r="J1172" s="594"/>
      <c r="K1172" s="594"/>
      <c r="L1172" s="594"/>
      <c r="M1172" s="594"/>
      <c r="N1172" s="594"/>
      <c r="O1172" s="594"/>
      <c r="P1172" s="594"/>
      <c r="Q1172" s="594"/>
      <c r="R1172" s="594"/>
      <c r="S1172" s="594"/>
      <c r="T1172" s="595"/>
      <c r="U1172" s="843" t="s">
        <v>1803</v>
      </c>
      <c r="V1172" s="843"/>
      <c r="W1172" s="843"/>
      <c r="X1172" s="843"/>
      <c r="Y1172" s="843"/>
      <c r="Z1172" s="843"/>
      <c r="AA1172" s="843"/>
      <c r="AB1172" s="843"/>
      <c r="AC1172" s="843"/>
      <c r="AD1172" s="843" t="s">
        <v>1804</v>
      </c>
      <c r="AE1172" s="843"/>
      <c r="AF1172" s="843"/>
      <c r="AG1172" s="843"/>
      <c r="AH1172" s="843"/>
      <c r="AI1172" s="843"/>
      <c r="AJ1172" s="843" t="s">
        <v>1803</v>
      </c>
      <c r="AK1172" s="843"/>
      <c r="AL1172" s="843"/>
      <c r="AM1172" s="843"/>
      <c r="AN1172" s="843"/>
      <c r="AO1172" s="843"/>
      <c r="AP1172" s="843"/>
      <c r="AQ1172" s="843"/>
      <c r="AR1172" s="843" t="s">
        <v>1804</v>
      </c>
      <c r="AS1172" s="843"/>
      <c r="AT1172" s="843"/>
      <c r="AU1172" s="843"/>
      <c r="AV1172" s="843"/>
      <c r="AW1172" s="843"/>
      <c r="AX1172" s="843"/>
      <c r="AY1172" s="843"/>
      <c r="AZ1172" s="843"/>
      <c r="BA1172" s="843"/>
      <c r="BB1172" s="843"/>
    </row>
    <row r="1173" spans="1:54" ht="12.6" customHeight="1" x14ac:dyDescent="0.25">
      <c r="A1173" s="844" t="s">
        <v>1407</v>
      </c>
      <c r="B1173" s="844"/>
      <c r="C1173" s="844"/>
      <c r="D1173" s="844"/>
      <c r="E1173" s="844"/>
      <c r="F1173" s="844"/>
      <c r="G1173" s="844"/>
      <c r="H1173" s="844"/>
      <c r="I1173" s="844"/>
      <c r="J1173" s="844"/>
      <c r="K1173" s="844"/>
      <c r="L1173" s="844"/>
      <c r="M1173" s="844"/>
      <c r="N1173" s="844"/>
      <c r="O1173" s="844"/>
      <c r="P1173" s="844"/>
      <c r="Q1173" s="844"/>
      <c r="R1173" s="844"/>
      <c r="S1173" s="844"/>
      <c r="T1173" s="844"/>
      <c r="U1173" s="844" t="s">
        <v>1408</v>
      </c>
      <c r="V1173" s="844"/>
      <c r="W1173" s="844"/>
      <c r="X1173" s="844"/>
      <c r="Y1173" s="844"/>
      <c r="Z1173" s="844"/>
      <c r="AA1173" s="844"/>
      <c r="AB1173" s="844"/>
      <c r="AC1173" s="844"/>
      <c r="AD1173" s="844" t="s">
        <v>1409</v>
      </c>
      <c r="AE1173" s="844"/>
      <c r="AF1173" s="844"/>
      <c r="AG1173" s="844"/>
      <c r="AH1173" s="844"/>
      <c r="AI1173" s="844"/>
      <c r="AJ1173" s="844" t="s">
        <v>1410</v>
      </c>
      <c r="AK1173" s="844"/>
      <c r="AL1173" s="844"/>
      <c r="AM1173" s="844"/>
      <c r="AN1173" s="844"/>
      <c r="AO1173" s="844"/>
      <c r="AP1173" s="844"/>
      <c r="AQ1173" s="844"/>
      <c r="AR1173" s="844" t="s">
        <v>1411</v>
      </c>
      <c r="AS1173" s="844"/>
      <c r="AT1173" s="844"/>
      <c r="AU1173" s="844"/>
      <c r="AV1173" s="844"/>
      <c r="AW1173" s="844"/>
      <c r="AX1173" s="844"/>
      <c r="AY1173" s="844"/>
      <c r="AZ1173" s="844"/>
      <c r="BA1173" s="844"/>
      <c r="BB1173" s="844"/>
    </row>
    <row r="1174" spans="1:54" ht="12.6" customHeight="1" x14ac:dyDescent="0.25">
      <c r="A1174" s="633" t="s">
        <v>1797</v>
      </c>
      <c r="B1174" s="598"/>
      <c r="C1174" s="598"/>
      <c r="D1174" s="598"/>
      <c r="E1174" s="598"/>
      <c r="F1174" s="598"/>
      <c r="G1174" s="598"/>
      <c r="H1174" s="598"/>
      <c r="I1174" s="598"/>
      <c r="J1174" s="598"/>
      <c r="K1174" s="598"/>
      <c r="L1174" s="598"/>
      <c r="M1174" s="598"/>
      <c r="N1174" s="598"/>
      <c r="O1174" s="598"/>
      <c r="P1174" s="598"/>
      <c r="Q1174" s="598"/>
      <c r="R1174" s="598"/>
      <c r="S1174" s="598"/>
      <c r="T1174" s="596"/>
      <c r="U1174" s="905"/>
      <c r="V1174" s="905"/>
      <c r="W1174" s="905"/>
      <c r="X1174" s="905"/>
      <c r="Y1174" s="905"/>
      <c r="Z1174" s="905"/>
      <c r="AA1174" s="905"/>
      <c r="AB1174" s="905"/>
      <c r="AC1174" s="905"/>
      <c r="AD1174" s="905"/>
      <c r="AE1174" s="905"/>
      <c r="AF1174" s="905"/>
      <c r="AG1174" s="905"/>
      <c r="AH1174" s="905"/>
      <c r="AI1174" s="905"/>
      <c r="AJ1174" s="905"/>
      <c r="AK1174" s="905"/>
      <c r="AL1174" s="905"/>
      <c r="AM1174" s="905"/>
      <c r="AN1174" s="905"/>
      <c r="AO1174" s="905"/>
      <c r="AP1174" s="905"/>
      <c r="AQ1174" s="905"/>
      <c r="AR1174" s="905"/>
      <c r="AS1174" s="905"/>
      <c r="AT1174" s="905"/>
      <c r="AU1174" s="905"/>
      <c r="AV1174" s="905"/>
      <c r="AW1174" s="905"/>
      <c r="AX1174" s="905"/>
      <c r="AY1174" s="905"/>
      <c r="AZ1174" s="905"/>
      <c r="BA1174" s="905"/>
      <c r="BB1174" s="1010"/>
    </row>
    <row r="1175" spans="1:54" ht="12.6" customHeight="1" x14ac:dyDescent="0.25">
      <c r="A1175" s="929"/>
      <c r="B1175" s="929"/>
      <c r="C1175" s="929"/>
      <c r="D1175" s="929"/>
      <c r="E1175" s="929"/>
      <c r="F1175" s="929"/>
      <c r="G1175" s="929"/>
      <c r="H1175" s="929"/>
      <c r="I1175" s="929"/>
      <c r="J1175" s="929"/>
      <c r="K1175" s="929"/>
      <c r="L1175" s="929"/>
      <c r="M1175" s="929"/>
      <c r="N1175" s="929"/>
      <c r="O1175" s="929"/>
      <c r="P1175" s="929"/>
      <c r="Q1175" s="929"/>
      <c r="R1175" s="929"/>
      <c r="S1175" s="929"/>
      <c r="T1175" s="929"/>
      <c r="U1175" s="905"/>
      <c r="V1175" s="905"/>
      <c r="W1175" s="905"/>
      <c r="X1175" s="905"/>
      <c r="Y1175" s="905"/>
      <c r="Z1175" s="905"/>
      <c r="AA1175" s="905"/>
      <c r="AB1175" s="905"/>
      <c r="AC1175" s="905"/>
      <c r="AD1175" s="905"/>
      <c r="AE1175" s="905"/>
      <c r="AF1175" s="905"/>
      <c r="AG1175" s="905"/>
      <c r="AH1175" s="905"/>
      <c r="AI1175" s="905"/>
      <c r="AJ1175" s="905"/>
      <c r="AK1175" s="905"/>
      <c r="AL1175" s="905"/>
      <c r="AM1175" s="905"/>
      <c r="AN1175" s="905"/>
      <c r="AO1175" s="905"/>
      <c r="AP1175" s="905"/>
      <c r="AQ1175" s="905"/>
      <c r="AR1175" s="905"/>
      <c r="AS1175" s="905"/>
      <c r="AT1175" s="905"/>
      <c r="AU1175" s="905"/>
      <c r="AV1175" s="905"/>
      <c r="AW1175" s="905"/>
      <c r="AX1175" s="905"/>
      <c r="AY1175" s="905"/>
      <c r="AZ1175" s="905"/>
      <c r="BA1175" s="905"/>
      <c r="BB1175" s="905"/>
    </row>
    <row r="1176" spans="1:54" ht="12.6" customHeight="1" x14ac:dyDescent="0.25">
      <c r="A1176" s="929"/>
      <c r="B1176" s="929"/>
      <c r="C1176" s="929"/>
      <c r="D1176" s="929"/>
      <c r="E1176" s="929"/>
      <c r="F1176" s="929"/>
      <c r="G1176" s="929"/>
      <c r="H1176" s="929"/>
      <c r="I1176" s="929"/>
      <c r="J1176" s="929"/>
      <c r="K1176" s="929"/>
      <c r="L1176" s="929"/>
      <c r="M1176" s="929"/>
      <c r="N1176" s="929"/>
      <c r="O1176" s="929"/>
      <c r="P1176" s="929"/>
      <c r="Q1176" s="929"/>
      <c r="R1176" s="929"/>
      <c r="S1176" s="929"/>
      <c r="T1176" s="929"/>
      <c r="U1176" s="905"/>
      <c r="V1176" s="905"/>
      <c r="W1176" s="905"/>
      <c r="X1176" s="905"/>
      <c r="Y1176" s="905"/>
      <c r="Z1176" s="905"/>
      <c r="AA1176" s="905"/>
      <c r="AB1176" s="905"/>
      <c r="AC1176" s="905"/>
      <c r="AD1176" s="905"/>
      <c r="AE1176" s="905"/>
      <c r="AF1176" s="905"/>
      <c r="AG1176" s="905"/>
      <c r="AH1176" s="905"/>
      <c r="AI1176" s="905"/>
      <c r="AJ1176" s="905"/>
      <c r="AK1176" s="905"/>
      <c r="AL1176" s="905"/>
      <c r="AM1176" s="905"/>
      <c r="AN1176" s="905"/>
      <c r="AO1176" s="905"/>
      <c r="AP1176" s="905"/>
      <c r="AQ1176" s="905"/>
      <c r="AR1176" s="905"/>
      <c r="AS1176" s="905"/>
      <c r="AT1176" s="905"/>
      <c r="AU1176" s="905"/>
      <c r="AV1176" s="905"/>
      <c r="AW1176" s="905"/>
      <c r="AX1176" s="905"/>
      <c r="AY1176" s="905"/>
      <c r="AZ1176" s="905"/>
      <c r="BA1176" s="905"/>
      <c r="BB1176" s="905"/>
    </row>
    <row r="1177" spans="1:54" ht="12.6" customHeight="1" x14ac:dyDescent="0.25">
      <c r="A1177" s="929"/>
      <c r="B1177" s="929"/>
      <c r="C1177" s="929"/>
      <c r="D1177" s="929"/>
      <c r="E1177" s="929"/>
      <c r="F1177" s="929"/>
      <c r="G1177" s="929"/>
      <c r="H1177" s="929"/>
      <c r="I1177" s="929"/>
      <c r="J1177" s="929"/>
      <c r="K1177" s="929"/>
      <c r="L1177" s="929"/>
      <c r="M1177" s="929"/>
      <c r="N1177" s="929"/>
      <c r="O1177" s="929"/>
      <c r="P1177" s="929"/>
      <c r="Q1177" s="929"/>
      <c r="R1177" s="929"/>
      <c r="S1177" s="929"/>
      <c r="T1177" s="929"/>
      <c r="U1177" s="905"/>
      <c r="V1177" s="905"/>
      <c r="W1177" s="905"/>
      <c r="X1177" s="905"/>
      <c r="Y1177" s="905"/>
      <c r="Z1177" s="905"/>
      <c r="AA1177" s="905"/>
      <c r="AB1177" s="905"/>
      <c r="AC1177" s="905"/>
      <c r="AD1177" s="905"/>
      <c r="AE1177" s="905"/>
      <c r="AF1177" s="905"/>
      <c r="AG1177" s="905"/>
      <c r="AH1177" s="905"/>
      <c r="AI1177" s="905"/>
      <c r="AJ1177" s="905"/>
      <c r="AK1177" s="905"/>
      <c r="AL1177" s="905"/>
      <c r="AM1177" s="905"/>
      <c r="AN1177" s="905"/>
      <c r="AO1177" s="905"/>
      <c r="AP1177" s="905"/>
      <c r="AQ1177" s="905"/>
      <c r="AR1177" s="905"/>
      <c r="AS1177" s="905"/>
      <c r="AT1177" s="905"/>
      <c r="AU1177" s="905"/>
      <c r="AV1177" s="905"/>
      <c r="AW1177" s="905"/>
      <c r="AX1177" s="905"/>
      <c r="AY1177" s="905"/>
      <c r="AZ1177" s="905"/>
      <c r="BA1177" s="905"/>
      <c r="BB1177" s="905"/>
    </row>
    <row r="1178" spans="1:54" ht="12.6" customHeight="1" x14ac:dyDescent="0.25">
      <c r="A1178" s="633" t="s">
        <v>1798</v>
      </c>
      <c r="B1178" s="598"/>
      <c r="C1178" s="598"/>
      <c r="D1178" s="598"/>
      <c r="E1178" s="598"/>
      <c r="F1178" s="598"/>
      <c r="G1178" s="598"/>
      <c r="H1178" s="598"/>
      <c r="I1178" s="598"/>
      <c r="J1178" s="598"/>
      <c r="K1178" s="598"/>
      <c r="L1178" s="598"/>
      <c r="M1178" s="598"/>
      <c r="N1178" s="598"/>
      <c r="O1178" s="598"/>
      <c r="P1178" s="598"/>
      <c r="Q1178" s="598"/>
      <c r="R1178" s="598"/>
      <c r="S1178" s="598"/>
      <c r="T1178" s="596"/>
      <c r="U1178" s="905"/>
      <c r="V1178" s="905"/>
      <c r="W1178" s="905"/>
      <c r="X1178" s="905"/>
      <c r="Y1178" s="905"/>
      <c r="Z1178" s="905"/>
      <c r="AA1178" s="905"/>
      <c r="AB1178" s="905"/>
      <c r="AC1178" s="905"/>
      <c r="AD1178" s="905"/>
      <c r="AE1178" s="905"/>
      <c r="AF1178" s="905"/>
      <c r="AG1178" s="905"/>
      <c r="AH1178" s="905"/>
      <c r="AI1178" s="905"/>
      <c r="AJ1178" s="905"/>
      <c r="AK1178" s="905"/>
      <c r="AL1178" s="905"/>
      <c r="AM1178" s="905"/>
      <c r="AN1178" s="905"/>
      <c r="AO1178" s="905"/>
      <c r="AP1178" s="905"/>
      <c r="AQ1178" s="905"/>
      <c r="AR1178" s="905"/>
      <c r="AS1178" s="905"/>
      <c r="AT1178" s="905"/>
      <c r="AU1178" s="905"/>
      <c r="AV1178" s="905"/>
      <c r="AW1178" s="905"/>
      <c r="AX1178" s="905"/>
      <c r="AY1178" s="905"/>
      <c r="AZ1178" s="905"/>
      <c r="BA1178" s="905"/>
      <c r="BB1178" s="1010"/>
    </row>
    <row r="1179" spans="1:54" ht="12.6" customHeight="1" x14ac:dyDescent="0.25">
      <c r="A1179" s="929"/>
      <c r="B1179" s="929"/>
      <c r="C1179" s="929"/>
      <c r="D1179" s="929"/>
      <c r="E1179" s="929"/>
      <c r="F1179" s="929"/>
      <c r="G1179" s="929"/>
      <c r="H1179" s="929"/>
      <c r="I1179" s="929"/>
      <c r="J1179" s="929"/>
      <c r="K1179" s="929"/>
      <c r="L1179" s="929"/>
      <c r="M1179" s="929"/>
      <c r="N1179" s="929"/>
      <c r="O1179" s="929"/>
      <c r="P1179" s="929"/>
      <c r="Q1179" s="929"/>
      <c r="R1179" s="929"/>
      <c r="S1179" s="929"/>
      <c r="T1179" s="929"/>
      <c r="U1179" s="905"/>
      <c r="V1179" s="905"/>
      <c r="W1179" s="905"/>
      <c r="X1179" s="905"/>
      <c r="Y1179" s="905"/>
      <c r="Z1179" s="905"/>
      <c r="AA1179" s="905"/>
      <c r="AB1179" s="905"/>
      <c r="AC1179" s="905"/>
      <c r="AD1179" s="905"/>
      <c r="AE1179" s="905"/>
      <c r="AF1179" s="905"/>
      <c r="AG1179" s="905"/>
      <c r="AH1179" s="905"/>
      <c r="AI1179" s="905"/>
      <c r="AJ1179" s="905"/>
      <c r="AK1179" s="905"/>
      <c r="AL1179" s="905"/>
      <c r="AM1179" s="905"/>
      <c r="AN1179" s="905"/>
      <c r="AO1179" s="905"/>
      <c r="AP1179" s="905"/>
      <c r="AQ1179" s="905"/>
      <c r="AR1179" s="905"/>
      <c r="AS1179" s="905"/>
      <c r="AT1179" s="905"/>
      <c r="AU1179" s="905"/>
      <c r="AV1179" s="905"/>
      <c r="AW1179" s="905"/>
      <c r="AX1179" s="905"/>
      <c r="AY1179" s="905"/>
      <c r="AZ1179" s="905"/>
      <c r="BA1179" s="905"/>
      <c r="BB1179" s="905"/>
    </row>
    <row r="1180" spans="1:54" ht="12.6" customHeight="1" x14ac:dyDescent="0.25">
      <c r="A1180" s="929"/>
      <c r="B1180" s="929"/>
      <c r="C1180" s="929"/>
      <c r="D1180" s="929"/>
      <c r="E1180" s="929"/>
      <c r="F1180" s="929"/>
      <c r="G1180" s="929"/>
      <c r="H1180" s="929"/>
      <c r="I1180" s="929"/>
      <c r="J1180" s="929"/>
      <c r="K1180" s="929"/>
      <c r="L1180" s="929"/>
      <c r="M1180" s="929"/>
      <c r="N1180" s="929"/>
      <c r="O1180" s="929"/>
      <c r="P1180" s="929"/>
      <c r="Q1180" s="929"/>
      <c r="R1180" s="929"/>
      <c r="S1180" s="929"/>
      <c r="T1180" s="929"/>
      <c r="U1180" s="905"/>
      <c r="V1180" s="905"/>
      <c r="W1180" s="905"/>
      <c r="X1180" s="905"/>
      <c r="Y1180" s="905"/>
      <c r="Z1180" s="905"/>
      <c r="AA1180" s="905"/>
      <c r="AB1180" s="905"/>
      <c r="AC1180" s="905"/>
      <c r="AD1180" s="905"/>
      <c r="AE1180" s="905"/>
      <c r="AF1180" s="905"/>
      <c r="AG1180" s="905"/>
      <c r="AH1180" s="905"/>
      <c r="AI1180" s="905"/>
      <c r="AJ1180" s="905"/>
      <c r="AK1180" s="905"/>
      <c r="AL1180" s="905"/>
      <c r="AM1180" s="905"/>
      <c r="AN1180" s="905"/>
      <c r="AO1180" s="905"/>
      <c r="AP1180" s="905"/>
      <c r="AQ1180" s="905"/>
      <c r="AR1180" s="905"/>
      <c r="AS1180" s="905"/>
      <c r="AT1180" s="905"/>
      <c r="AU1180" s="905"/>
      <c r="AV1180" s="905"/>
      <c r="AW1180" s="905"/>
      <c r="AX1180" s="905"/>
      <c r="AY1180" s="905"/>
      <c r="AZ1180" s="905"/>
      <c r="BA1180" s="905"/>
      <c r="BB1180" s="905"/>
    </row>
    <row r="1181" spans="1:54" ht="12.6" customHeight="1" x14ac:dyDescent="0.25">
      <c r="A1181" s="929"/>
      <c r="B1181" s="929"/>
      <c r="C1181" s="929"/>
      <c r="D1181" s="929"/>
      <c r="E1181" s="929"/>
      <c r="F1181" s="929"/>
      <c r="G1181" s="929"/>
      <c r="H1181" s="929"/>
      <c r="I1181" s="929"/>
      <c r="J1181" s="929"/>
      <c r="K1181" s="929"/>
      <c r="L1181" s="929"/>
      <c r="M1181" s="929"/>
      <c r="N1181" s="929"/>
      <c r="O1181" s="929"/>
      <c r="P1181" s="929"/>
      <c r="Q1181" s="929"/>
      <c r="R1181" s="929"/>
      <c r="S1181" s="929"/>
      <c r="T1181" s="929"/>
      <c r="U1181" s="905"/>
      <c r="V1181" s="905"/>
      <c r="W1181" s="905"/>
      <c r="X1181" s="905"/>
      <c r="Y1181" s="905"/>
      <c r="Z1181" s="905"/>
      <c r="AA1181" s="905"/>
      <c r="AB1181" s="905"/>
      <c r="AC1181" s="905"/>
      <c r="AD1181" s="905"/>
      <c r="AE1181" s="905"/>
      <c r="AF1181" s="905"/>
      <c r="AG1181" s="905"/>
      <c r="AH1181" s="905"/>
      <c r="AI1181" s="905"/>
      <c r="AJ1181" s="905"/>
      <c r="AK1181" s="905"/>
      <c r="AL1181" s="905"/>
      <c r="AM1181" s="905"/>
      <c r="AN1181" s="905"/>
      <c r="AO1181" s="905"/>
      <c r="AP1181" s="905"/>
      <c r="AQ1181" s="905"/>
      <c r="AR1181" s="905"/>
      <c r="AS1181" s="905"/>
      <c r="AT1181" s="905"/>
      <c r="AU1181" s="905"/>
      <c r="AV1181" s="905"/>
      <c r="AW1181" s="905"/>
      <c r="AX1181" s="905"/>
      <c r="AY1181" s="905"/>
      <c r="AZ1181" s="905"/>
      <c r="BA1181" s="905"/>
      <c r="BB1181" s="905"/>
    </row>
    <row r="1182" spans="1:54" ht="12.6" customHeight="1" x14ac:dyDescent="0.25">
      <c r="A1182" s="565" t="s">
        <v>4950</v>
      </c>
    </row>
    <row r="1183" spans="1:54" ht="15" customHeight="1" x14ac:dyDescent="0.25">
      <c r="A1183" s="862"/>
      <c r="B1183" s="863"/>
      <c r="C1183" s="863"/>
      <c r="D1183" s="863"/>
      <c r="E1183" s="863"/>
      <c r="F1183" s="863"/>
      <c r="G1183" s="863"/>
      <c r="H1183" s="863"/>
      <c r="I1183" s="863"/>
      <c r="J1183" s="863"/>
      <c r="K1183" s="863"/>
      <c r="L1183" s="863"/>
      <c r="M1183" s="863"/>
      <c r="N1183" s="863"/>
      <c r="O1183" s="863"/>
      <c r="P1183" s="863"/>
      <c r="Q1183" s="863"/>
      <c r="R1183" s="863"/>
      <c r="S1183" s="863"/>
      <c r="T1183" s="863"/>
      <c r="U1183" s="863"/>
      <c r="V1183" s="863"/>
      <c r="W1183" s="863"/>
      <c r="X1183" s="863"/>
      <c r="Y1183" s="863"/>
      <c r="Z1183" s="863"/>
      <c r="AA1183" s="863"/>
      <c r="AB1183" s="863"/>
      <c r="AC1183" s="863"/>
      <c r="AD1183" s="863"/>
      <c r="AE1183" s="863"/>
      <c r="AF1183" s="863"/>
      <c r="AG1183" s="863"/>
      <c r="AH1183" s="863"/>
      <c r="AI1183" s="863"/>
      <c r="AJ1183" s="863"/>
      <c r="AK1183" s="863"/>
      <c r="AL1183" s="863"/>
      <c r="AM1183" s="863"/>
      <c r="AN1183" s="863"/>
      <c r="AO1183" s="863"/>
      <c r="AP1183" s="863"/>
      <c r="AQ1183" s="863"/>
      <c r="AR1183" s="863"/>
      <c r="AS1183" s="863"/>
      <c r="AT1183" s="863"/>
      <c r="AU1183" s="863"/>
      <c r="AV1183" s="863"/>
      <c r="AW1183" s="863"/>
      <c r="AX1183" s="864"/>
      <c r="AY1183" s="613"/>
      <c r="AZ1183" s="613"/>
      <c r="BA1183" s="613"/>
      <c r="BB1183" s="613"/>
    </row>
    <row r="1184" spans="1:54" ht="15" customHeight="1" x14ac:dyDescent="0.25">
      <c r="A1184" s="865"/>
      <c r="B1184" s="866"/>
      <c r="C1184" s="866"/>
      <c r="D1184" s="866"/>
      <c r="E1184" s="866"/>
      <c r="F1184" s="866"/>
      <c r="G1184" s="866"/>
      <c r="H1184" s="866"/>
      <c r="I1184" s="866"/>
      <c r="J1184" s="866"/>
      <c r="K1184" s="866"/>
      <c r="L1184" s="866"/>
      <c r="M1184" s="866"/>
      <c r="N1184" s="866"/>
      <c r="O1184" s="866"/>
      <c r="P1184" s="866"/>
      <c r="Q1184" s="866"/>
      <c r="R1184" s="866"/>
      <c r="S1184" s="866"/>
      <c r="T1184" s="866"/>
      <c r="U1184" s="866"/>
      <c r="V1184" s="866"/>
      <c r="W1184" s="866"/>
      <c r="X1184" s="866"/>
      <c r="Y1184" s="866"/>
      <c r="Z1184" s="866"/>
      <c r="AA1184" s="866"/>
      <c r="AB1184" s="866"/>
      <c r="AC1184" s="866"/>
      <c r="AD1184" s="866"/>
      <c r="AE1184" s="866"/>
      <c r="AF1184" s="866"/>
      <c r="AG1184" s="866"/>
      <c r="AH1184" s="866"/>
      <c r="AI1184" s="866"/>
      <c r="AJ1184" s="866"/>
      <c r="AK1184" s="866"/>
      <c r="AL1184" s="866"/>
      <c r="AM1184" s="866"/>
      <c r="AN1184" s="866"/>
      <c r="AO1184" s="866"/>
      <c r="AP1184" s="866"/>
      <c r="AQ1184" s="866"/>
      <c r="AR1184" s="866"/>
      <c r="AS1184" s="866"/>
      <c r="AT1184" s="866"/>
      <c r="AU1184" s="866"/>
      <c r="AV1184" s="866"/>
      <c r="AW1184" s="866"/>
      <c r="AX1184" s="867"/>
      <c r="AY1184" s="613"/>
      <c r="AZ1184" s="613"/>
      <c r="BA1184" s="613"/>
      <c r="BB1184" s="613"/>
    </row>
    <row r="1185" spans="1:54" ht="15" customHeight="1" x14ac:dyDescent="0.25">
      <c r="A1185" s="577"/>
      <c r="B1185" s="577"/>
      <c r="C1185" s="577"/>
      <c r="D1185" s="577"/>
      <c r="E1185" s="577"/>
      <c r="F1185" s="577"/>
      <c r="G1185" s="577"/>
      <c r="H1185" s="577"/>
      <c r="I1185" s="577"/>
      <c r="J1185" s="577"/>
      <c r="K1185" s="577"/>
      <c r="L1185" s="577"/>
      <c r="M1185" s="577"/>
      <c r="N1185" s="577"/>
      <c r="O1185" s="577"/>
      <c r="P1185" s="577"/>
      <c r="Q1185" s="577"/>
      <c r="R1185" s="577"/>
      <c r="S1185" s="577"/>
      <c r="T1185" s="577"/>
      <c r="U1185" s="577"/>
      <c r="V1185" s="577"/>
      <c r="W1185" s="577"/>
      <c r="X1185" s="577"/>
      <c r="Y1185" s="577"/>
      <c r="Z1185" s="577"/>
      <c r="AA1185" s="577"/>
      <c r="AB1185" s="577"/>
      <c r="AC1185" s="577"/>
      <c r="AD1185" s="577"/>
      <c r="AE1185" s="577"/>
      <c r="AF1185" s="577"/>
      <c r="AG1185" s="577"/>
      <c r="AH1185" s="577"/>
      <c r="AI1185" s="577"/>
      <c r="AJ1185" s="577"/>
      <c r="AK1185" s="577"/>
      <c r="AL1185" s="577"/>
      <c r="AM1185" s="577"/>
      <c r="AN1185" s="577"/>
      <c r="AO1185" s="577"/>
      <c r="AP1185" s="577"/>
      <c r="AQ1185" s="577"/>
      <c r="AR1185" s="577"/>
      <c r="AS1185" s="577"/>
      <c r="AT1185" s="577"/>
      <c r="AU1185" s="577"/>
      <c r="AV1185" s="577"/>
      <c r="AW1185" s="577"/>
      <c r="AX1185" s="577"/>
      <c r="AY1185" s="613"/>
      <c r="AZ1185" s="613"/>
      <c r="BA1185" s="613"/>
      <c r="BB1185" s="613"/>
    </row>
    <row r="1186" spans="1:54" ht="15" customHeight="1" x14ac:dyDescent="0.25">
      <c r="A1186" s="577"/>
      <c r="B1186" s="577"/>
      <c r="C1186" s="577"/>
      <c r="D1186" s="577"/>
      <c r="E1186" s="577"/>
      <c r="F1186" s="577"/>
      <c r="G1186" s="577"/>
      <c r="H1186" s="577"/>
      <c r="I1186" s="577"/>
      <c r="J1186" s="577"/>
      <c r="K1186" s="577"/>
      <c r="L1186" s="577"/>
      <c r="M1186" s="577"/>
      <c r="N1186" s="577"/>
      <c r="O1186" s="577"/>
      <c r="P1186" s="577"/>
      <c r="Q1186" s="577"/>
      <c r="R1186" s="577"/>
      <c r="S1186" s="577"/>
      <c r="T1186" s="577"/>
      <c r="U1186" s="577"/>
      <c r="V1186" s="577"/>
      <c r="W1186" s="577"/>
      <c r="X1186" s="577"/>
      <c r="Y1186" s="577"/>
      <c r="Z1186" s="577"/>
      <c r="AA1186" s="577"/>
      <c r="AB1186" s="577"/>
      <c r="AC1186" s="577"/>
      <c r="AD1186" s="577"/>
      <c r="AE1186" s="577"/>
      <c r="AF1186" s="577"/>
      <c r="AG1186" s="577"/>
      <c r="AH1186" s="577"/>
      <c r="AI1186" s="577"/>
      <c r="AJ1186" s="577"/>
      <c r="AK1186" s="577"/>
      <c r="AL1186" s="577"/>
      <c r="AM1186" s="577"/>
      <c r="AN1186" s="577"/>
      <c r="AO1186" s="577"/>
      <c r="AP1186" s="577"/>
      <c r="AQ1186" s="577"/>
      <c r="AR1186" s="577"/>
      <c r="AS1186" s="577"/>
      <c r="AT1186" s="577"/>
      <c r="AU1186" s="577"/>
      <c r="AV1186" s="577"/>
      <c r="AW1186" s="577"/>
      <c r="AX1186" s="577"/>
      <c r="AY1186" s="613"/>
      <c r="AZ1186" s="613"/>
      <c r="BA1186" s="613"/>
      <c r="BB1186" s="613"/>
    </row>
    <row r="1187" spans="1:54" ht="15" customHeight="1" x14ac:dyDescent="0.25">
      <c r="A1187" s="577"/>
      <c r="B1187" s="577"/>
      <c r="C1187" s="577"/>
      <c r="D1187" s="577"/>
      <c r="E1187" s="577"/>
      <c r="F1187" s="577"/>
      <c r="G1187" s="577"/>
      <c r="H1187" s="577"/>
      <c r="I1187" s="577"/>
      <c r="J1187" s="577"/>
      <c r="K1187" s="577"/>
      <c r="L1187" s="577"/>
      <c r="M1187" s="577"/>
      <c r="N1187" s="577"/>
      <c r="O1187" s="577"/>
      <c r="P1187" s="577"/>
      <c r="Q1187" s="577"/>
      <c r="R1187" s="577"/>
      <c r="S1187" s="577"/>
      <c r="T1187" s="577"/>
      <c r="U1187" s="577"/>
      <c r="V1187" s="577"/>
      <c r="W1187" s="577"/>
      <c r="X1187" s="577"/>
      <c r="Y1187" s="577"/>
      <c r="Z1187" s="577"/>
      <c r="AA1187" s="577"/>
      <c r="AB1187" s="577"/>
      <c r="AC1187" s="577"/>
      <c r="AD1187" s="577"/>
      <c r="AE1187" s="577"/>
      <c r="AF1187" s="577"/>
      <c r="AG1187" s="577"/>
      <c r="AH1187" s="577"/>
      <c r="AI1187" s="577"/>
      <c r="AJ1187" s="577"/>
      <c r="AK1187" s="577"/>
      <c r="AL1187" s="577"/>
      <c r="AM1187" s="577"/>
      <c r="AN1187" s="577"/>
      <c r="AO1187" s="577"/>
      <c r="AP1187" s="577"/>
      <c r="AQ1187" s="577"/>
      <c r="AR1187" s="577"/>
      <c r="AS1187" s="577"/>
      <c r="AT1187" s="577"/>
      <c r="AU1187" s="577"/>
      <c r="AV1187" s="577"/>
      <c r="AW1187" s="577"/>
      <c r="AX1187" s="577"/>
      <c r="AY1187" s="613"/>
      <c r="AZ1187" s="613"/>
      <c r="BA1187" s="613"/>
      <c r="BB1187" s="613"/>
    </row>
    <row r="1188" spans="1:54" ht="15" customHeight="1" x14ac:dyDescent="0.25">
      <c r="A1188" s="577"/>
      <c r="B1188" s="577"/>
      <c r="C1188" s="577"/>
      <c r="D1188" s="577"/>
      <c r="E1188" s="577"/>
      <c r="F1188" s="577"/>
      <c r="G1188" s="577"/>
      <c r="H1188" s="577"/>
      <c r="I1188" s="577"/>
      <c r="J1188" s="577"/>
      <c r="K1188" s="577"/>
      <c r="L1188" s="577"/>
      <c r="M1188" s="577"/>
      <c r="N1188" s="577"/>
      <c r="O1188" s="577"/>
      <c r="P1188" s="577"/>
      <c r="Q1188" s="577"/>
      <c r="R1188" s="577"/>
      <c r="S1188" s="577"/>
      <c r="T1188" s="577"/>
      <c r="U1188" s="577"/>
      <c r="V1188" s="577"/>
      <c r="W1188" s="577"/>
      <c r="X1188" s="577"/>
      <c r="Y1188" s="577"/>
      <c r="Z1188" s="577"/>
      <c r="AA1188" s="577"/>
      <c r="AB1188" s="577"/>
      <c r="AC1188" s="577"/>
      <c r="AD1188" s="577"/>
      <c r="AE1188" s="577"/>
      <c r="AF1188" s="577"/>
      <c r="AG1188" s="577"/>
      <c r="AH1188" s="577"/>
      <c r="AI1188" s="577"/>
      <c r="AJ1188" s="577"/>
      <c r="AK1188" s="577"/>
      <c r="AL1188" s="577"/>
      <c r="AM1188" s="577"/>
      <c r="AN1188" s="577"/>
      <c r="AO1188" s="577"/>
      <c r="AP1188" s="577"/>
      <c r="AQ1188" s="577"/>
      <c r="AR1188" s="577"/>
      <c r="AS1188" s="577"/>
      <c r="AT1188" s="577"/>
      <c r="AU1188" s="577"/>
      <c r="AV1188" s="577"/>
      <c r="AW1188" s="577"/>
      <c r="AX1188" s="577"/>
      <c r="AY1188" s="613"/>
      <c r="AZ1188" s="613"/>
      <c r="BA1188" s="613"/>
      <c r="BB1188" s="613"/>
    </row>
    <row r="1189" spans="1:54" ht="15" customHeight="1" x14ac:dyDescent="0.25">
      <c r="A1189" s="577"/>
      <c r="B1189" s="577"/>
      <c r="C1189" s="577"/>
      <c r="D1189" s="577"/>
      <c r="E1189" s="577"/>
      <c r="F1189" s="577"/>
      <c r="G1189" s="577"/>
      <c r="H1189" s="577"/>
      <c r="I1189" s="577"/>
      <c r="J1189" s="577"/>
      <c r="K1189" s="577"/>
      <c r="L1189" s="577"/>
      <c r="M1189" s="577"/>
      <c r="N1189" s="577"/>
      <c r="O1189" s="577"/>
      <c r="P1189" s="577"/>
      <c r="Q1189" s="577"/>
      <c r="R1189" s="577"/>
      <c r="S1189" s="577"/>
      <c r="T1189" s="577"/>
      <c r="U1189" s="577"/>
      <c r="V1189" s="577"/>
      <c r="W1189" s="577"/>
      <c r="X1189" s="577"/>
      <c r="Y1189" s="577"/>
      <c r="Z1189" s="577"/>
      <c r="AA1189" s="577"/>
      <c r="AB1189" s="577"/>
      <c r="AC1189" s="577"/>
      <c r="AD1189" s="577"/>
      <c r="AE1189" s="577"/>
      <c r="AF1189" s="577"/>
      <c r="AG1189" s="577"/>
      <c r="AH1189" s="577"/>
      <c r="AI1189" s="577"/>
      <c r="AJ1189" s="577"/>
      <c r="AK1189" s="577"/>
      <c r="AL1189" s="577"/>
      <c r="AM1189" s="577"/>
      <c r="AN1189" s="577"/>
      <c r="AO1189" s="577"/>
      <c r="AP1189" s="577"/>
      <c r="AQ1189" s="577"/>
      <c r="AR1189" s="577"/>
      <c r="AS1189" s="577"/>
      <c r="AT1189" s="577"/>
      <c r="AU1189" s="577"/>
      <c r="AV1189" s="577"/>
      <c r="AW1189" s="577"/>
      <c r="AX1189" s="577"/>
      <c r="AY1189" s="613"/>
      <c r="AZ1189" s="613"/>
      <c r="BA1189" s="613"/>
      <c r="BB1189" s="613"/>
    </row>
    <row r="1190" spans="1:54" ht="15" customHeight="1" x14ac:dyDescent="0.25">
      <c r="A1190" s="577"/>
      <c r="B1190" s="577"/>
      <c r="C1190" s="577"/>
      <c r="D1190" s="577"/>
      <c r="E1190" s="577"/>
      <c r="F1190" s="577"/>
      <c r="G1190" s="577"/>
      <c r="H1190" s="577"/>
      <c r="I1190" s="577"/>
      <c r="J1190" s="577"/>
      <c r="K1190" s="577"/>
      <c r="L1190" s="577"/>
      <c r="M1190" s="577"/>
      <c r="N1190" s="577"/>
      <c r="O1190" s="577"/>
      <c r="P1190" s="577"/>
      <c r="Q1190" s="577"/>
      <c r="R1190" s="577"/>
      <c r="S1190" s="577"/>
      <c r="T1190" s="577"/>
      <c r="U1190" s="577"/>
      <c r="V1190" s="577"/>
      <c r="W1190" s="577"/>
      <c r="X1190" s="577"/>
      <c r="Y1190" s="577"/>
      <c r="Z1190" s="577"/>
      <c r="AA1190" s="577"/>
      <c r="AB1190" s="577"/>
      <c r="AC1190" s="577"/>
      <c r="AD1190" s="577"/>
      <c r="AE1190" s="577"/>
      <c r="AF1190" s="577"/>
      <c r="AG1190" s="577"/>
      <c r="AH1190" s="577"/>
      <c r="AI1190" s="577"/>
      <c r="AJ1190" s="577"/>
      <c r="AK1190" s="577"/>
      <c r="AL1190" s="577"/>
      <c r="AM1190" s="577"/>
      <c r="AN1190" s="577"/>
      <c r="AO1190" s="577"/>
      <c r="AP1190" s="577"/>
      <c r="AQ1190" s="577"/>
      <c r="AR1190" s="577"/>
      <c r="AS1190" s="577"/>
      <c r="AT1190" s="577"/>
      <c r="AU1190" s="577"/>
      <c r="AV1190" s="577"/>
      <c r="AW1190" s="577"/>
      <c r="AX1190" s="577"/>
      <c r="AY1190" s="613"/>
      <c r="AZ1190" s="613"/>
      <c r="BA1190" s="613"/>
      <c r="BB1190" s="613"/>
    </row>
    <row r="1191" spans="1:54" ht="15" customHeight="1" x14ac:dyDescent="0.25">
      <c r="A1191" s="577"/>
      <c r="B1191" s="577"/>
      <c r="C1191" s="577"/>
      <c r="D1191" s="577"/>
      <c r="E1191" s="577"/>
      <c r="F1191" s="577"/>
      <c r="G1191" s="577"/>
      <c r="H1191" s="577"/>
      <c r="I1191" s="577"/>
      <c r="J1191" s="577"/>
      <c r="K1191" s="577"/>
      <c r="L1191" s="577"/>
      <c r="M1191" s="577"/>
      <c r="N1191" s="577"/>
      <c r="O1191" s="577"/>
      <c r="P1191" s="577"/>
      <c r="Q1191" s="577"/>
      <c r="R1191" s="577"/>
      <c r="S1191" s="577"/>
      <c r="T1191" s="577"/>
      <c r="U1191" s="577"/>
      <c r="V1191" s="577"/>
      <c r="W1191" s="577"/>
      <c r="X1191" s="577"/>
      <c r="Y1191" s="577"/>
      <c r="Z1191" s="577"/>
      <c r="AA1191" s="577"/>
      <c r="AB1191" s="577"/>
      <c r="AC1191" s="577"/>
      <c r="AD1191" s="577"/>
      <c r="AE1191" s="577"/>
      <c r="AF1191" s="577"/>
      <c r="AG1191" s="577"/>
      <c r="AH1191" s="577"/>
      <c r="AI1191" s="577"/>
      <c r="AJ1191" s="577"/>
      <c r="AK1191" s="577"/>
      <c r="AL1191" s="577"/>
      <c r="AM1191" s="577"/>
      <c r="AN1191" s="577"/>
      <c r="AO1191" s="577"/>
      <c r="AP1191" s="577"/>
      <c r="AQ1191" s="577"/>
      <c r="AR1191" s="577"/>
      <c r="AS1191" s="577"/>
      <c r="AT1191" s="577"/>
      <c r="AU1191" s="577"/>
      <c r="AV1191" s="577"/>
      <c r="AW1191" s="577"/>
      <c r="AX1191" s="577"/>
      <c r="AY1191" s="613"/>
      <c r="AZ1191" s="613"/>
      <c r="BA1191" s="613"/>
      <c r="BB1191" s="613"/>
    </row>
    <row r="1192" spans="1:54" ht="12.6" customHeight="1" x14ac:dyDescent="0.25">
      <c r="A1192" s="571" t="s">
        <v>5237</v>
      </c>
    </row>
    <row r="1193" spans="1:54" ht="12.6" customHeight="1" x14ac:dyDescent="0.25">
      <c r="A1193" s="590"/>
      <c r="B1193" s="591"/>
      <c r="C1193" s="591"/>
      <c r="D1193" s="591"/>
      <c r="E1193" s="591"/>
      <c r="F1193" s="591"/>
      <c r="G1193" s="591"/>
      <c r="H1193" s="591"/>
      <c r="I1193" s="591"/>
      <c r="J1193" s="591"/>
      <c r="K1193" s="591"/>
      <c r="L1193" s="591"/>
      <c r="M1193" s="591"/>
      <c r="N1193" s="591"/>
      <c r="O1193" s="591"/>
      <c r="P1193" s="591"/>
      <c r="Q1193" s="591"/>
      <c r="R1193" s="591"/>
      <c r="S1193" s="591"/>
      <c r="T1193" s="591"/>
      <c r="U1193" s="591"/>
      <c r="V1193" s="591"/>
      <c r="W1193" s="591"/>
      <c r="X1193" s="591"/>
      <c r="Y1193" s="591"/>
      <c r="Z1193" s="591"/>
      <c r="AA1193" s="591"/>
      <c r="AB1193" s="591"/>
      <c r="AC1193" s="609"/>
      <c r="AD1193" s="844" t="s">
        <v>1805</v>
      </c>
      <c r="AE1193" s="844"/>
      <c r="AF1193" s="844"/>
      <c r="AG1193" s="844"/>
      <c r="AH1193" s="844"/>
      <c r="AI1193" s="844"/>
      <c r="AJ1193" s="844"/>
      <c r="AK1193" s="844"/>
      <c r="AL1193" s="844"/>
      <c r="AM1193" s="844"/>
      <c r="AN1193" s="844"/>
      <c r="AO1193" s="844"/>
      <c r="AP1193" s="844"/>
      <c r="AQ1193" s="844"/>
      <c r="AR1193" s="844"/>
      <c r="AS1193" s="844"/>
      <c r="AT1193" s="844"/>
      <c r="AU1193" s="844"/>
      <c r="AV1193" s="844"/>
      <c r="AW1193" s="844"/>
      <c r="AX1193" s="844"/>
      <c r="AY1193" s="844"/>
      <c r="AZ1193" s="844"/>
      <c r="BA1193" s="844"/>
      <c r="BB1193" s="844"/>
    </row>
    <row r="1194" spans="1:54" ht="12.6" customHeight="1" x14ac:dyDescent="0.25">
      <c r="A1194" s="592"/>
      <c r="B1194" s="571"/>
      <c r="C1194" s="571"/>
      <c r="D1194" s="571"/>
      <c r="E1194" s="571"/>
      <c r="F1194" s="571"/>
      <c r="G1194" s="571"/>
      <c r="H1194" s="571"/>
      <c r="I1194" s="571"/>
      <c r="J1194" s="571"/>
      <c r="K1194" s="571"/>
      <c r="L1194" s="571"/>
      <c r="M1194" s="571"/>
      <c r="N1194" s="571"/>
      <c r="O1194" s="571"/>
      <c r="P1194" s="571"/>
      <c r="Q1194" s="571"/>
      <c r="R1194" s="571"/>
      <c r="S1194" s="571"/>
      <c r="T1194" s="571"/>
      <c r="U1194" s="571"/>
      <c r="V1194" s="571"/>
      <c r="W1194" s="571"/>
      <c r="X1194" s="571"/>
      <c r="Y1194" s="571"/>
      <c r="Z1194" s="571"/>
      <c r="AA1194" s="571"/>
      <c r="AB1194" s="571"/>
      <c r="AC1194" s="610"/>
      <c r="AD1194" s="895"/>
      <c r="AE1194" s="895"/>
      <c r="AF1194" s="895"/>
      <c r="AG1194" s="895"/>
      <c r="AH1194" s="895"/>
      <c r="AI1194" s="895"/>
      <c r="AJ1194" s="895"/>
      <c r="AK1194" s="895"/>
      <c r="AL1194" s="895"/>
      <c r="AM1194" s="895"/>
      <c r="AN1194" s="895" t="s">
        <v>1641</v>
      </c>
      <c r="AO1194" s="895"/>
      <c r="AP1194" s="895"/>
      <c r="AQ1194" s="895"/>
      <c r="AR1194" s="895"/>
      <c r="AS1194" s="895"/>
      <c r="AT1194" s="895"/>
      <c r="AU1194" s="895"/>
      <c r="AV1194" s="895"/>
      <c r="AW1194" s="895"/>
      <c r="AX1194" s="895"/>
      <c r="AY1194" s="895"/>
      <c r="AZ1194" s="895"/>
      <c r="BA1194" s="895"/>
      <c r="BB1194" s="895"/>
    </row>
    <row r="1195" spans="1:54" ht="12.6" customHeight="1" x14ac:dyDescent="0.25">
      <c r="A1195" s="592" t="s">
        <v>1806</v>
      </c>
      <c r="B1195" s="571"/>
      <c r="C1195" s="571"/>
      <c r="D1195" s="571"/>
      <c r="E1195" s="571"/>
      <c r="F1195" s="571"/>
      <c r="G1195" s="571"/>
      <c r="H1195" s="571"/>
      <c r="I1195" s="571"/>
      <c r="J1195" s="571"/>
      <c r="K1195" s="571"/>
      <c r="L1195" s="571"/>
      <c r="M1195" s="571"/>
      <c r="N1195" s="571"/>
      <c r="O1195" s="571"/>
      <c r="P1195" s="571"/>
      <c r="Q1195" s="571"/>
      <c r="R1195" s="571"/>
      <c r="S1195" s="571"/>
      <c r="T1195" s="571"/>
      <c r="U1195" s="571"/>
      <c r="V1195" s="571"/>
      <c r="W1195" s="571"/>
      <c r="X1195" s="571"/>
      <c r="Y1195" s="571"/>
      <c r="Z1195" s="571"/>
      <c r="AA1195" s="571"/>
      <c r="AB1195" s="571"/>
      <c r="AC1195" s="610"/>
      <c r="AD1195" s="845" t="s">
        <v>1807</v>
      </c>
      <c r="AE1195" s="845"/>
      <c r="AF1195" s="845"/>
      <c r="AG1195" s="845"/>
      <c r="AH1195" s="845"/>
      <c r="AI1195" s="845"/>
      <c r="AJ1195" s="845"/>
      <c r="AK1195" s="845"/>
      <c r="AL1195" s="845"/>
      <c r="AM1195" s="845"/>
      <c r="AN1195" s="845" t="s">
        <v>1579</v>
      </c>
      <c r="AO1195" s="845"/>
      <c r="AP1195" s="845"/>
      <c r="AQ1195" s="845"/>
      <c r="AR1195" s="845"/>
      <c r="AS1195" s="845"/>
      <c r="AT1195" s="845"/>
      <c r="AU1195" s="845"/>
      <c r="AV1195" s="845"/>
      <c r="AW1195" s="845"/>
      <c r="AX1195" s="845"/>
      <c r="AY1195" s="845"/>
      <c r="AZ1195" s="845"/>
      <c r="BA1195" s="845"/>
      <c r="BB1195" s="845"/>
    </row>
    <row r="1196" spans="1:54" ht="12.6" customHeight="1" x14ac:dyDescent="0.25">
      <c r="A1196" s="593"/>
      <c r="B1196" s="594"/>
      <c r="C1196" s="594"/>
      <c r="D1196" s="594"/>
      <c r="E1196" s="594"/>
      <c r="F1196" s="594"/>
      <c r="G1196" s="594"/>
      <c r="H1196" s="594"/>
      <c r="I1196" s="594"/>
      <c r="J1196" s="594"/>
      <c r="K1196" s="594"/>
      <c r="L1196" s="594"/>
      <c r="M1196" s="594"/>
      <c r="N1196" s="594"/>
      <c r="O1196" s="594"/>
      <c r="P1196" s="594"/>
      <c r="Q1196" s="594"/>
      <c r="R1196" s="594"/>
      <c r="S1196" s="594"/>
      <c r="T1196" s="594"/>
      <c r="U1196" s="594"/>
      <c r="V1196" s="594"/>
      <c r="W1196" s="594"/>
      <c r="X1196" s="594"/>
      <c r="Y1196" s="594"/>
      <c r="Z1196" s="594"/>
      <c r="AA1196" s="594"/>
      <c r="AB1196" s="594"/>
      <c r="AC1196" s="595"/>
      <c r="AD1196" s="843" t="s">
        <v>1430</v>
      </c>
      <c r="AE1196" s="843"/>
      <c r="AF1196" s="843"/>
      <c r="AG1196" s="843"/>
      <c r="AH1196" s="843"/>
      <c r="AI1196" s="843"/>
      <c r="AJ1196" s="843"/>
      <c r="AK1196" s="843"/>
      <c r="AL1196" s="843"/>
      <c r="AM1196" s="843"/>
      <c r="AN1196" s="843" t="s">
        <v>1263</v>
      </c>
      <c r="AO1196" s="843"/>
      <c r="AP1196" s="843"/>
      <c r="AQ1196" s="843"/>
      <c r="AR1196" s="843"/>
      <c r="AS1196" s="843"/>
      <c r="AT1196" s="843"/>
      <c r="AU1196" s="843"/>
      <c r="AV1196" s="843"/>
      <c r="AW1196" s="843"/>
      <c r="AX1196" s="843"/>
      <c r="AY1196" s="843"/>
      <c r="AZ1196" s="843"/>
      <c r="BA1196" s="843"/>
      <c r="BB1196" s="843"/>
    </row>
    <row r="1197" spans="1:54" ht="12.6" customHeight="1" x14ac:dyDescent="0.25">
      <c r="A1197" s="844" t="s">
        <v>1407</v>
      </c>
      <c r="B1197" s="844"/>
      <c r="C1197" s="844"/>
      <c r="D1197" s="844"/>
      <c r="E1197" s="844"/>
      <c r="F1197" s="844"/>
      <c r="G1197" s="844"/>
      <c r="H1197" s="844"/>
      <c r="I1197" s="844"/>
      <c r="J1197" s="844"/>
      <c r="K1197" s="844"/>
      <c r="L1197" s="844"/>
      <c r="M1197" s="844"/>
      <c r="N1197" s="844"/>
      <c r="O1197" s="844"/>
      <c r="P1197" s="844"/>
      <c r="Q1197" s="844"/>
      <c r="R1197" s="844"/>
      <c r="S1197" s="844"/>
      <c r="T1197" s="844"/>
      <c r="U1197" s="844"/>
      <c r="V1197" s="844"/>
      <c r="W1197" s="844"/>
      <c r="X1197" s="844"/>
      <c r="Y1197" s="844"/>
      <c r="Z1197" s="844"/>
      <c r="AA1197" s="844"/>
      <c r="AB1197" s="844"/>
      <c r="AC1197" s="844"/>
      <c r="AD1197" s="844" t="s">
        <v>1808</v>
      </c>
      <c r="AE1197" s="844"/>
      <c r="AF1197" s="844"/>
      <c r="AG1197" s="844"/>
      <c r="AH1197" s="844"/>
      <c r="AI1197" s="844"/>
      <c r="AJ1197" s="844"/>
      <c r="AK1197" s="844"/>
      <c r="AL1197" s="844"/>
      <c r="AM1197" s="844"/>
      <c r="AN1197" s="844" t="s">
        <v>1409</v>
      </c>
      <c r="AO1197" s="844"/>
      <c r="AP1197" s="844"/>
      <c r="AQ1197" s="844"/>
      <c r="AR1197" s="844"/>
      <c r="AS1197" s="844"/>
      <c r="AT1197" s="844"/>
      <c r="AU1197" s="844"/>
      <c r="AV1197" s="844"/>
      <c r="AW1197" s="844"/>
      <c r="AX1197" s="844"/>
      <c r="AY1197" s="844"/>
      <c r="AZ1197" s="844"/>
      <c r="BA1197" s="844"/>
      <c r="BB1197" s="844"/>
    </row>
    <row r="1198" spans="1:54" ht="12.6" customHeight="1" x14ac:dyDescent="0.25">
      <c r="A1198" s="597" t="s">
        <v>1809</v>
      </c>
      <c r="B1198" s="598"/>
      <c r="C1198" s="598"/>
      <c r="D1198" s="598"/>
      <c r="E1198" s="598"/>
      <c r="F1198" s="598"/>
      <c r="G1198" s="598"/>
      <c r="H1198" s="598"/>
      <c r="I1198" s="598"/>
      <c r="J1198" s="598"/>
      <c r="K1198" s="598"/>
      <c r="L1198" s="598"/>
      <c r="M1198" s="598"/>
      <c r="N1198" s="598"/>
      <c r="O1198" s="598"/>
      <c r="P1198" s="598"/>
      <c r="Q1198" s="598"/>
      <c r="R1198" s="598"/>
      <c r="S1198" s="598"/>
      <c r="T1198" s="598"/>
      <c r="U1198" s="598"/>
      <c r="V1198" s="598"/>
      <c r="W1198" s="598"/>
      <c r="X1198" s="598"/>
      <c r="Y1198" s="598"/>
      <c r="Z1198" s="598"/>
      <c r="AA1198" s="598"/>
      <c r="AB1198" s="598"/>
      <c r="AC1198" s="596"/>
      <c r="AD1198" s="905"/>
      <c r="AE1198" s="905"/>
      <c r="AF1198" s="905"/>
      <c r="AG1198" s="905"/>
      <c r="AH1198" s="905"/>
      <c r="AI1198" s="905"/>
      <c r="AJ1198" s="905"/>
      <c r="AK1198" s="905"/>
      <c r="AL1198" s="905"/>
      <c r="AM1198" s="905"/>
      <c r="AN1198" s="905"/>
      <c r="AO1198" s="905"/>
      <c r="AP1198" s="905"/>
      <c r="AQ1198" s="905"/>
      <c r="AR1198" s="905"/>
      <c r="AS1198" s="905"/>
      <c r="AT1198" s="905"/>
      <c r="AU1198" s="905"/>
      <c r="AV1198" s="905"/>
      <c r="AW1198" s="905"/>
      <c r="AX1198" s="905"/>
      <c r="AY1198" s="905"/>
      <c r="AZ1198" s="905"/>
      <c r="BA1198" s="905"/>
      <c r="BB1198" s="905"/>
    </row>
    <row r="1199" spans="1:54" ht="12.6" customHeight="1" x14ac:dyDescent="0.25">
      <c r="A1199" s="597" t="s">
        <v>1810</v>
      </c>
      <c r="B1199" s="598"/>
      <c r="C1199" s="598"/>
      <c r="D1199" s="598"/>
      <c r="E1199" s="598"/>
      <c r="F1199" s="598"/>
      <c r="G1199" s="598"/>
      <c r="H1199" s="598"/>
      <c r="I1199" s="598"/>
      <c r="J1199" s="598"/>
      <c r="K1199" s="598"/>
      <c r="L1199" s="598"/>
      <c r="M1199" s="598"/>
      <c r="N1199" s="598"/>
      <c r="O1199" s="598"/>
      <c r="P1199" s="598"/>
      <c r="Q1199" s="598"/>
      <c r="R1199" s="598"/>
      <c r="S1199" s="598"/>
      <c r="T1199" s="598"/>
      <c r="U1199" s="598"/>
      <c r="V1199" s="598"/>
      <c r="W1199" s="598"/>
      <c r="X1199" s="598"/>
      <c r="Y1199" s="598"/>
      <c r="Z1199" s="598"/>
      <c r="AA1199" s="598"/>
      <c r="AB1199" s="598"/>
      <c r="AC1199" s="596"/>
      <c r="AD1199" s="905"/>
      <c r="AE1199" s="905"/>
      <c r="AF1199" s="905"/>
      <c r="AG1199" s="905"/>
      <c r="AH1199" s="905"/>
      <c r="AI1199" s="905"/>
      <c r="AJ1199" s="905"/>
      <c r="AK1199" s="905"/>
      <c r="AL1199" s="905"/>
      <c r="AM1199" s="905"/>
      <c r="AN1199" s="905"/>
      <c r="AO1199" s="905"/>
      <c r="AP1199" s="905"/>
      <c r="AQ1199" s="905"/>
      <c r="AR1199" s="905"/>
      <c r="AS1199" s="905"/>
      <c r="AT1199" s="905"/>
      <c r="AU1199" s="905"/>
      <c r="AV1199" s="905"/>
      <c r="AW1199" s="905"/>
      <c r="AX1199" s="905"/>
      <c r="AY1199" s="905"/>
      <c r="AZ1199" s="905"/>
      <c r="BA1199" s="905"/>
      <c r="BB1199" s="905"/>
    </row>
    <row r="1200" spans="1:54" ht="12.6" customHeight="1" x14ac:dyDescent="0.25">
      <c r="A1200" s="597" t="s">
        <v>1811</v>
      </c>
      <c r="B1200" s="598"/>
      <c r="C1200" s="598"/>
      <c r="D1200" s="598"/>
      <c r="E1200" s="598"/>
      <c r="F1200" s="598"/>
      <c r="G1200" s="598"/>
      <c r="H1200" s="598"/>
      <c r="I1200" s="598"/>
      <c r="J1200" s="598"/>
      <c r="K1200" s="598"/>
      <c r="L1200" s="598"/>
      <c r="M1200" s="598"/>
      <c r="N1200" s="598"/>
      <c r="O1200" s="598"/>
      <c r="P1200" s="598"/>
      <c r="Q1200" s="598"/>
      <c r="R1200" s="598"/>
      <c r="S1200" s="598"/>
      <c r="T1200" s="598"/>
      <c r="U1200" s="598"/>
      <c r="V1200" s="598"/>
      <c r="W1200" s="598"/>
      <c r="X1200" s="598"/>
      <c r="Y1200" s="598"/>
      <c r="Z1200" s="598"/>
      <c r="AA1200" s="598"/>
      <c r="AB1200" s="598"/>
      <c r="AC1200" s="596"/>
      <c r="AD1200" s="905"/>
      <c r="AE1200" s="905"/>
      <c r="AF1200" s="905"/>
      <c r="AG1200" s="905"/>
      <c r="AH1200" s="905"/>
      <c r="AI1200" s="905"/>
      <c r="AJ1200" s="905"/>
      <c r="AK1200" s="905"/>
      <c r="AL1200" s="905"/>
      <c r="AM1200" s="905"/>
      <c r="AN1200" s="905"/>
      <c r="AO1200" s="905"/>
      <c r="AP1200" s="905"/>
      <c r="AQ1200" s="905"/>
      <c r="AR1200" s="905"/>
      <c r="AS1200" s="905"/>
      <c r="AT1200" s="905"/>
      <c r="AU1200" s="905"/>
      <c r="AV1200" s="905"/>
      <c r="AW1200" s="905"/>
      <c r="AX1200" s="905"/>
      <c r="AY1200" s="905"/>
      <c r="AZ1200" s="905"/>
      <c r="BA1200" s="905"/>
      <c r="BB1200" s="905"/>
    </row>
    <row r="1201" spans="1:54" ht="12.6" customHeight="1" x14ac:dyDescent="0.25">
      <c r="A1201" s="597" t="s">
        <v>1812</v>
      </c>
      <c r="B1201" s="598"/>
      <c r="C1201" s="598"/>
      <c r="D1201" s="598"/>
      <c r="E1201" s="598"/>
      <c r="F1201" s="598"/>
      <c r="G1201" s="598"/>
      <c r="H1201" s="598"/>
      <c r="I1201" s="598"/>
      <c r="J1201" s="598"/>
      <c r="K1201" s="598"/>
      <c r="L1201" s="598"/>
      <c r="M1201" s="598"/>
      <c r="N1201" s="598"/>
      <c r="O1201" s="598"/>
      <c r="P1201" s="598"/>
      <c r="Q1201" s="598"/>
      <c r="R1201" s="598"/>
      <c r="S1201" s="598"/>
      <c r="T1201" s="598"/>
      <c r="U1201" s="598"/>
      <c r="V1201" s="598"/>
      <c r="W1201" s="598"/>
      <c r="X1201" s="598"/>
      <c r="Y1201" s="598"/>
      <c r="Z1201" s="598"/>
      <c r="AA1201" s="598"/>
      <c r="AB1201" s="598"/>
      <c r="AC1201" s="596"/>
      <c r="AD1201" s="905"/>
      <c r="AE1201" s="905"/>
      <c r="AF1201" s="905"/>
      <c r="AG1201" s="905"/>
      <c r="AH1201" s="905"/>
      <c r="AI1201" s="905"/>
      <c r="AJ1201" s="905"/>
      <c r="AK1201" s="905"/>
      <c r="AL1201" s="905"/>
      <c r="AM1201" s="905"/>
      <c r="AN1201" s="905"/>
      <c r="AO1201" s="905"/>
      <c r="AP1201" s="905"/>
      <c r="AQ1201" s="905"/>
      <c r="AR1201" s="905"/>
      <c r="AS1201" s="905"/>
      <c r="AT1201" s="905"/>
      <c r="AU1201" s="905"/>
      <c r="AV1201" s="905"/>
      <c r="AW1201" s="905"/>
      <c r="AX1201" s="905"/>
      <c r="AY1201" s="905"/>
      <c r="AZ1201" s="905"/>
      <c r="BA1201" s="905"/>
      <c r="BB1201" s="905"/>
    </row>
    <row r="1202" spans="1:54" ht="12.6" customHeight="1" x14ac:dyDescent="0.25">
      <c r="A1202" s="597" t="s">
        <v>1394</v>
      </c>
      <c r="B1202" s="598"/>
      <c r="C1202" s="598"/>
      <c r="D1202" s="598"/>
      <c r="E1202" s="598"/>
      <c r="F1202" s="598"/>
      <c r="G1202" s="598"/>
      <c r="H1202" s="598"/>
      <c r="I1202" s="598"/>
      <c r="J1202" s="598"/>
      <c r="K1202" s="598"/>
      <c r="L1202" s="598"/>
      <c r="M1202" s="598"/>
      <c r="N1202" s="598"/>
      <c r="O1202" s="598"/>
      <c r="P1202" s="598"/>
      <c r="Q1202" s="598"/>
      <c r="R1202" s="598"/>
      <c r="S1202" s="598"/>
      <c r="T1202" s="598"/>
      <c r="U1202" s="598"/>
      <c r="V1202" s="598"/>
      <c r="W1202" s="598"/>
      <c r="X1202" s="598"/>
      <c r="Y1202" s="598"/>
      <c r="Z1202" s="598"/>
      <c r="AA1202" s="598"/>
      <c r="AB1202" s="598"/>
      <c r="AC1202" s="596"/>
      <c r="AD1202" s="905"/>
      <c r="AE1202" s="905"/>
      <c r="AF1202" s="905"/>
      <c r="AG1202" s="905"/>
      <c r="AH1202" s="905"/>
      <c r="AI1202" s="905"/>
      <c r="AJ1202" s="905"/>
      <c r="AK1202" s="905"/>
      <c r="AL1202" s="905"/>
      <c r="AM1202" s="905"/>
      <c r="AN1202" s="905"/>
      <c r="AO1202" s="905"/>
      <c r="AP1202" s="905"/>
      <c r="AQ1202" s="905"/>
      <c r="AR1202" s="905"/>
      <c r="AS1202" s="905"/>
      <c r="AT1202" s="905"/>
      <c r="AU1202" s="905"/>
      <c r="AV1202" s="905"/>
      <c r="AW1202" s="905"/>
      <c r="AX1202" s="905"/>
      <c r="AY1202" s="905"/>
      <c r="AZ1202" s="905"/>
      <c r="BA1202" s="905"/>
      <c r="BB1202" s="905"/>
    </row>
    <row r="1203" spans="1:54" ht="12.6" customHeight="1" x14ac:dyDescent="0.25">
      <c r="A1203" s="565" t="s">
        <v>4972</v>
      </c>
    </row>
    <row r="1204" spans="1:54" ht="15" customHeight="1" x14ac:dyDescent="0.25">
      <c r="A1204" s="862"/>
      <c r="B1204" s="863"/>
      <c r="C1204" s="863"/>
      <c r="D1204" s="863"/>
      <c r="E1204" s="863"/>
      <c r="F1204" s="863"/>
      <c r="G1204" s="863"/>
      <c r="H1204" s="863"/>
      <c r="I1204" s="863"/>
      <c r="J1204" s="863"/>
      <c r="K1204" s="863"/>
      <c r="L1204" s="863"/>
      <c r="M1204" s="863"/>
      <c r="N1204" s="863"/>
      <c r="O1204" s="863"/>
      <c r="P1204" s="863"/>
      <c r="Q1204" s="863"/>
      <c r="R1204" s="863"/>
      <c r="S1204" s="863"/>
      <c r="T1204" s="863"/>
      <c r="U1204" s="863"/>
      <c r="V1204" s="863"/>
      <c r="W1204" s="863"/>
      <c r="X1204" s="863"/>
      <c r="Y1204" s="863"/>
      <c r="Z1204" s="863"/>
      <c r="AA1204" s="863"/>
      <c r="AB1204" s="863"/>
      <c r="AC1204" s="863"/>
      <c r="AD1204" s="863"/>
      <c r="AE1204" s="863"/>
      <c r="AF1204" s="863"/>
      <c r="AG1204" s="863"/>
      <c r="AH1204" s="863"/>
      <c r="AI1204" s="863"/>
      <c r="AJ1204" s="863"/>
      <c r="AK1204" s="863"/>
      <c r="AL1204" s="863"/>
      <c r="AM1204" s="863"/>
      <c r="AN1204" s="863"/>
      <c r="AO1204" s="863"/>
      <c r="AP1204" s="863"/>
      <c r="AQ1204" s="863"/>
      <c r="AR1204" s="863"/>
      <c r="AS1204" s="863"/>
      <c r="AT1204" s="863"/>
      <c r="AU1204" s="863"/>
      <c r="AV1204" s="863"/>
      <c r="AW1204" s="863"/>
      <c r="AX1204" s="864"/>
      <c r="AY1204" s="613"/>
      <c r="AZ1204" s="613"/>
      <c r="BA1204" s="613"/>
      <c r="BB1204" s="613"/>
    </row>
    <row r="1205" spans="1:54" ht="15" customHeight="1" x14ac:dyDescent="0.25">
      <c r="A1205" s="865"/>
      <c r="B1205" s="866"/>
      <c r="C1205" s="866"/>
      <c r="D1205" s="866"/>
      <c r="E1205" s="866"/>
      <c r="F1205" s="866"/>
      <c r="G1205" s="866"/>
      <c r="H1205" s="866"/>
      <c r="I1205" s="866"/>
      <c r="J1205" s="866"/>
      <c r="K1205" s="866"/>
      <c r="L1205" s="866"/>
      <c r="M1205" s="866"/>
      <c r="N1205" s="866"/>
      <c r="O1205" s="866"/>
      <c r="P1205" s="866"/>
      <c r="Q1205" s="866"/>
      <c r="R1205" s="866"/>
      <c r="S1205" s="866"/>
      <c r="T1205" s="866"/>
      <c r="U1205" s="866"/>
      <c r="V1205" s="866"/>
      <c r="W1205" s="866"/>
      <c r="X1205" s="866"/>
      <c r="Y1205" s="866"/>
      <c r="Z1205" s="866"/>
      <c r="AA1205" s="866"/>
      <c r="AB1205" s="866"/>
      <c r="AC1205" s="866"/>
      <c r="AD1205" s="866"/>
      <c r="AE1205" s="866"/>
      <c r="AF1205" s="866"/>
      <c r="AG1205" s="866"/>
      <c r="AH1205" s="866"/>
      <c r="AI1205" s="866"/>
      <c r="AJ1205" s="866"/>
      <c r="AK1205" s="866"/>
      <c r="AL1205" s="866"/>
      <c r="AM1205" s="866"/>
      <c r="AN1205" s="866"/>
      <c r="AO1205" s="866"/>
      <c r="AP1205" s="866"/>
      <c r="AQ1205" s="866"/>
      <c r="AR1205" s="866"/>
      <c r="AS1205" s="866"/>
      <c r="AT1205" s="866"/>
      <c r="AU1205" s="866"/>
      <c r="AV1205" s="866"/>
      <c r="AW1205" s="866"/>
      <c r="AX1205" s="867"/>
      <c r="AY1205" s="613"/>
      <c r="AZ1205" s="613"/>
      <c r="BA1205" s="613"/>
      <c r="BB1205" s="613"/>
    </row>
    <row r="1207" spans="1:54" ht="12.6" customHeight="1" x14ac:dyDescent="0.25">
      <c r="A1207" s="571" t="s">
        <v>5238</v>
      </c>
    </row>
    <row r="1208" spans="1:54" ht="12.6" customHeight="1" x14ac:dyDescent="0.25">
      <c r="A1208" s="590"/>
      <c r="B1208" s="591"/>
      <c r="C1208" s="591"/>
      <c r="D1208" s="591"/>
      <c r="E1208" s="591"/>
      <c r="F1208" s="591"/>
      <c r="G1208" s="591"/>
      <c r="H1208" s="609"/>
      <c r="I1208" s="837" t="s">
        <v>1261</v>
      </c>
      <c r="J1208" s="838"/>
      <c r="K1208" s="838"/>
      <c r="L1208" s="838"/>
      <c r="M1208" s="838"/>
      <c r="N1208" s="838"/>
      <c r="O1208" s="838"/>
      <c r="P1208" s="838"/>
      <c r="Q1208" s="838"/>
      <c r="R1208" s="838"/>
      <c r="S1208" s="838"/>
      <c r="T1208" s="838"/>
      <c r="U1208" s="838"/>
      <c r="V1208" s="838"/>
      <c r="W1208" s="838"/>
      <c r="X1208" s="838"/>
      <c r="Y1208" s="838"/>
      <c r="Z1208" s="838"/>
      <c r="AA1208" s="838"/>
      <c r="AB1208" s="897"/>
      <c r="AC1208" s="895" t="s">
        <v>1679</v>
      </c>
      <c r="AD1208" s="895"/>
      <c r="AE1208" s="895"/>
      <c r="AF1208" s="895"/>
      <c r="AG1208" s="895"/>
      <c r="AH1208" s="895"/>
      <c r="AI1208" s="895"/>
      <c r="AJ1208" s="895"/>
      <c r="AK1208" s="895"/>
      <c r="AL1208" s="895"/>
      <c r="AM1208" s="895"/>
      <c r="AN1208" s="895"/>
      <c r="AO1208" s="895"/>
      <c r="AP1208" s="895"/>
      <c r="AQ1208" s="895"/>
      <c r="AR1208" s="895"/>
      <c r="AS1208" s="895"/>
      <c r="AT1208" s="895"/>
      <c r="AU1208" s="895"/>
      <c r="AV1208" s="895"/>
      <c r="AW1208" s="895"/>
      <c r="AX1208" s="895"/>
      <c r="AY1208" s="895"/>
      <c r="AZ1208" s="895"/>
      <c r="BA1208" s="895"/>
      <c r="BB1208" s="895"/>
    </row>
    <row r="1209" spans="1:54" ht="12.6" customHeight="1" x14ac:dyDescent="0.25">
      <c r="A1209" s="592"/>
      <c r="B1209" s="571"/>
      <c r="C1209" s="571"/>
      <c r="D1209" s="571"/>
      <c r="E1209" s="571"/>
      <c r="F1209" s="571"/>
      <c r="G1209" s="571"/>
      <c r="H1209" s="610"/>
      <c r="I1209" s="593"/>
      <c r="J1209" s="594"/>
      <c r="K1209" s="594"/>
      <c r="L1209" s="594"/>
      <c r="M1209" s="594"/>
      <c r="N1209" s="594"/>
      <c r="O1209" s="594"/>
      <c r="P1209" s="594"/>
      <c r="Q1209" s="594"/>
      <c r="R1209" s="594"/>
      <c r="S1209" s="594"/>
      <c r="T1209" s="594"/>
      <c r="U1209" s="594"/>
      <c r="V1209" s="594"/>
      <c r="W1209" s="594"/>
      <c r="X1209" s="594"/>
      <c r="Y1209" s="594"/>
      <c r="Z1209" s="594"/>
      <c r="AA1209" s="594"/>
      <c r="AB1209" s="595"/>
      <c r="AC1209" s="843" t="s">
        <v>1430</v>
      </c>
      <c r="AD1209" s="843"/>
      <c r="AE1209" s="843"/>
      <c r="AF1209" s="843"/>
      <c r="AG1209" s="843"/>
      <c r="AH1209" s="843"/>
      <c r="AI1209" s="843"/>
      <c r="AJ1209" s="843"/>
      <c r="AK1209" s="843"/>
      <c r="AL1209" s="843"/>
      <c r="AM1209" s="843"/>
      <c r="AN1209" s="843"/>
      <c r="AO1209" s="843"/>
      <c r="AP1209" s="843"/>
      <c r="AQ1209" s="843"/>
      <c r="AR1209" s="843"/>
      <c r="AS1209" s="843"/>
      <c r="AT1209" s="843"/>
      <c r="AU1209" s="843"/>
      <c r="AV1209" s="843"/>
      <c r="AW1209" s="843"/>
      <c r="AX1209" s="843"/>
      <c r="AY1209" s="843"/>
      <c r="AZ1209" s="843"/>
      <c r="BA1209" s="843"/>
      <c r="BB1209" s="843"/>
    </row>
    <row r="1210" spans="1:54" ht="12.6" customHeight="1" x14ac:dyDescent="0.25">
      <c r="A1210" s="839" t="s">
        <v>129</v>
      </c>
      <c r="B1210" s="840"/>
      <c r="C1210" s="840"/>
      <c r="D1210" s="840"/>
      <c r="E1210" s="840"/>
      <c r="F1210" s="840"/>
      <c r="G1210" s="840"/>
      <c r="H1210" s="846"/>
      <c r="I1210" s="844" t="s">
        <v>1680</v>
      </c>
      <c r="J1210" s="844"/>
      <c r="K1210" s="844"/>
      <c r="L1210" s="844"/>
      <c r="M1210" s="844"/>
      <c r="N1210" s="844"/>
      <c r="O1210" s="844"/>
      <c r="P1210" s="844"/>
      <c r="Q1210" s="844"/>
      <c r="R1210" s="844"/>
      <c r="S1210" s="844"/>
      <c r="T1210" s="844"/>
      <c r="U1210" s="844"/>
      <c r="V1210" s="844"/>
      <c r="W1210" s="844"/>
      <c r="X1210" s="844"/>
      <c r="Y1210" s="844"/>
      <c r="Z1210" s="844"/>
      <c r="AA1210" s="844"/>
      <c r="AB1210" s="844"/>
      <c r="AC1210" s="844" t="s">
        <v>1680</v>
      </c>
      <c r="AD1210" s="844"/>
      <c r="AE1210" s="844"/>
      <c r="AF1210" s="844"/>
      <c r="AG1210" s="844"/>
      <c r="AH1210" s="844"/>
      <c r="AI1210" s="844"/>
      <c r="AJ1210" s="844"/>
      <c r="AK1210" s="844"/>
      <c r="AL1210" s="844"/>
      <c r="AM1210" s="844"/>
      <c r="AN1210" s="844"/>
      <c r="AO1210" s="844"/>
      <c r="AP1210" s="844"/>
      <c r="AQ1210" s="844"/>
      <c r="AR1210" s="844"/>
      <c r="AS1210" s="844"/>
      <c r="AT1210" s="844"/>
      <c r="AU1210" s="844"/>
      <c r="AV1210" s="844"/>
      <c r="AW1210" s="844"/>
      <c r="AX1210" s="844"/>
      <c r="AY1210" s="844"/>
      <c r="AZ1210" s="844"/>
      <c r="BA1210" s="844"/>
      <c r="BB1210" s="844"/>
    </row>
    <row r="1211" spans="1:54" ht="12.6" customHeight="1" x14ac:dyDescent="0.25">
      <c r="A1211" s="839" t="s">
        <v>1681</v>
      </c>
      <c r="B1211" s="840"/>
      <c r="C1211" s="840"/>
      <c r="D1211" s="840"/>
      <c r="E1211" s="840"/>
      <c r="F1211" s="840"/>
      <c r="G1211" s="840"/>
      <c r="H1211" s="846"/>
      <c r="I1211" s="895" t="s">
        <v>1682</v>
      </c>
      <c r="J1211" s="895"/>
      <c r="K1211" s="895"/>
      <c r="L1211" s="895"/>
      <c r="M1211" s="895"/>
      <c r="N1211" s="895"/>
      <c r="O1211" s="895" t="s">
        <v>1683</v>
      </c>
      <c r="P1211" s="895"/>
      <c r="Q1211" s="895"/>
      <c r="R1211" s="895"/>
      <c r="S1211" s="895"/>
      <c r="T1211" s="895"/>
      <c r="U1211" s="895"/>
      <c r="V1211" s="895"/>
      <c r="W1211" s="895" t="s">
        <v>1684</v>
      </c>
      <c r="X1211" s="895"/>
      <c r="Y1211" s="895"/>
      <c r="Z1211" s="895"/>
      <c r="AA1211" s="895"/>
      <c r="AB1211" s="895"/>
      <c r="AC1211" s="895" t="s">
        <v>1682</v>
      </c>
      <c r="AD1211" s="895"/>
      <c r="AE1211" s="895"/>
      <c r="AF1211" s="895"/>
      <c r="AG1211" s="895"/>
      <c r="AH1211" s="895"/>
      <c r="AI1211" s="895" t="s">
        <v>1683</v>
      </c>
      <c r="AJ1211" s="895"/>
      <c r="AK1211" s="895"/>
      <c r="AL1211" s="895"/>
      <c r="AM1211" s="895"/>
      <c r="AN1211" s="895"/>
      <c r="AO1211" s="895"/>
      <c r="AP1211" s="895"/>
      <c r="AQ1211" s="895" t="s">
        <v>1684</v>
      </c>
      <c r="AR1211" s="895"/>
      <c r="AS1211" s="895"/>
      <c r="AT1211" s="895"/>
      <c r="AU1211" s="895"/>
      <c r="AV1211" s="895"/>
      <c r="AW1211" s="895"/>
      <c r="AX1211" s="895"/>
      <c r="AY1211" s="895"/>
      <c r="AZ1211" s="895"/>
      <c r="BA1211" s="895"/>
      <c r="BB1211" s="895"/>
    </row>
    <row r="1212" spans="1:54" ht="12.6" customHeight="1" x14ac:dyDescent="0.25">
      <c r="A1212" s="592"/>
      <c r="B1212" s="571"/>
      <c r="C1212" s="571"/>
      <c r="D1212" s="571"/>
      <c r="E1212" s="571"/>
      <c r="F1212" s="571"/>
      <c r="G1212" s="571"/>
      <c r="H1212" s="610"/>
      <c r="I1212" s="845" t="s">
        <v>1685</v>
      </c>
      <c r="J1212" s="845"/>
      <c r="K1212" s="845"/>
      <c r="L1212" s="845"/>
      <c r="M1212" s="845"/>
      <c r="N1212" s="845"/>
      <c r="O1212" s="845" t="s">
        <v>1686</v>
      </c>
      <c r="P1212" s="845"/>
      <c r="Q1212" s="845"/>
      <c r="R1212" s="845"/>
      <c r="S1212" s="845"/>
      <c r="T1212" s="845"/>
      <c r="U1212" s="845"/>
      <c r="V1212" s="845"/>
      <c r="W1212" s="845" t="s">
        <v>1687</v>
      </c>
      <c r="X1212" s="845"/>
      <c r="Y1212" s="845"/>
      <c r="Z1212" s="845"/>
      <c r="AA1212" s="845"/>
      <c r="AB1212" s="845"/>
      <c r="AC1212" s="845" t="s">
        <v>1685</v>
      </c>
      <c r="AD1212" s="845"/>
      <c r="AE1212" s="845"/>
      <c r="AF1212" s="845"/>
      <c r="AG1212" s="845"/>
      <c r="AH1212" s="845"/>
      <c r="AI1212" s="845" t="s">
        <v>1686</v>
      </c>
      <c r="AJ1212" s="845"/>
      <c r="AK1212" s="845"/>
      <c r="AL1212" s="845"/>
      <c r="AM1212" s="845"/>
      <c r="AN1212" s="845"/>
      <c r="AO1212" s="845"/>
      <c r="AP1212" s="845"/>
      <c r="AQ1212" s="845" t="s">
        <v>1687</v>
      </c>
      <c r="AR1212" s="845"/>
      <c r="AS1212" s="845"/>
      <c r="AT1212" s="845"/>
      <c r="AU1212" s="845"/>
      <c r="AV1212" s="845"/>
      <c r="AW1212" s="845"/>
      <c r="AX1212" s="845"/>
      <c r="AY1212" s="845"/>
      <c r="AZ1212" s="845"/>
      <c r="BA1212" s="845"/>
      <c r="BB1212" s="845"/>
    </row>
    <row r="1213" spans="1:54" ht="12.6" customHeight="1" x14ac:dyDescent="0.25">
      <c r="A1213" s="593"/>
      <c r="B1213" s="594"/>
      <c r="C1213" s="594"/>
      <c r="D1213" s="594"/>
      <c r="E1213" s="594"/>
      <c r="F1213" s="594"/>
      <c r="G1213" s="594"/>
      <c r="H1213" s="595"/>
      <c r="I1213" s="843" t="s">
        <v>1535</v>
      </c>
      <c r="J1213" s="843"/>
      <c r="K1213" s="843"/>
      <c r="L1213" s="843"/>
      <c r="M1213" s="843"/>
      <c r="N1213" s="843"/>
      <c r="O1213" s="843" t="s">
        <v>1535</v>
      </c>
      <c r="P1213" s="843"/>
      <c r="Q1213" s="843"/>
      <c r="R1213" s="843"/>
      <c r="S1213" s="843"/>
      <c r="T1213" s="843"/>
      <c r="U1213" s="843"/>
      <c r="V1213" s="843"/>
      <c r="W1213" s="843"/>
      <c r="X1213" s="843"/>
      <c r="Y1213" s="843"/>
      <c r="Z1213" s="843"/>
      <c r="AA1213" s="843"/>
      <c r="AB1213" s="843"/>
      <c r="AC1213" s="843" t="s">
        <v>1535</v>
      </c>
      <c r="AD1213" s="843"/>
      <c r="AE1213" s="843"/>
      <c r="AF1213" s="843"/>
      <c r="AG1213" s="843"/>
      <c r="AH1213" s="843"/>
      <c r="AI1213" s="843" t="s">
        <v>1535</v>
      </c>
      <c r="AJ1213" s="843"/>
      <c r="AK1213" s="843"/>
      <c r="AL1213" s="843"/>
      <c r="AM1213" s="843"/>
      <c r="AN1213" s="843"/>
      <c r="AO1213" s="843"/>
      <c r="AP1213" s="843"/>
      <c r="AQ1213" s="843"/>
      <c r="AR1213" s="843"/>
      <c r="AS1213" s="843"/>
      <c r="AT1213" s="843"/>
      <c r="AU1213" s="843"/>
      <c r="AV1213" s="843"/>
      <c r="AW1213" s="843"/>
      <c r="AX1213" s="843"/>
      <c r="AY1213" s="843"/>
      <c r="AZ1213" s="843"/>
      <c r="BA1213" s="843"/>
      <c r="BB1213" s="843"/>
    </row>
    <row r="1214" spans="1:54" ht="12.6" customHeight="1" x14ac:dyDescent="0.25">
      <c r="A1214" s="844" t="s">
        <v>1407</v>
      </c>
      <c r="B1214" s="844"/>
      <c r="C1214" s="844"/>
      <c r="D1214" s="844"/>
      <c r="E1214" s="844"/>
      <c r="F1214" s="844"/>
      <c r="G1214" s="844"/>
      <c r="H1214" s="844"/>
      <c r="I1214" s="844" t="s">
        <v>1408</v>
      </c>
      <c r="J1214" s="844"/>
      <c r="K1214" s="844"/>
      <c r="L1214" s="844"/>
      <c r="M1214" s="844"/>
      <c r="N1214" s="844"/>
      <c r="O1214" s="844" t="s">
        <v>1409</v>
      </c>
      <c r="P1214" s="844"/>
      <c r="Q1214" s="844"/>
      <c r="R1214" s="844"/>
      <c r="S1214" s="844"/>
      <c r="T1214" s="844"/>
      <c r="U1214" s="844"/>
      <c r="V1214" s="844"/>
      <c r="W1214" s="844" t="s">
        <v>1410</v>
      </c>
      <c r="X1214" s="844"/>
      <c r="Y1214" s="844"/>
      <c r="Z1214" s="844"/>
      <c r="AA1214" s="844"/>
      <c r="AB1214" s="844"/>
      <c r="AC1214" s="844" t="s">
        <v>1411</v>
      </c>
      <c r="AD1214" s="844"/>
      <c r="AE1214" s="844"/>
      <c r="AF1214" s="844"/>
      <c r="AG1214" s="844"/>
      <c r="AH1214" s="844"/>
      <c r="AI1214" s="844" t="s">
        <v>1412</v>
      </c>
      <c r="AJ1214" s="844"/>
      <c r="AK1214" s="844"/>
      <c r="AL1214" s="844"/>
      <c r="AM1214" s="844"/>
      <c r="AN1214" s="844"/>
      <c r="AO1214" s="844"/>
      <c r="AP1214" s="844"/>
      <c r="AQ1214" s="844" t="s">
        <v>1413</v>
      </c>
      <c r="AR1214" s="844"/>
      <c r="AS1214" s="844"/>
      <c r="AT1214" s="844"/>
      <c r="AU1214" s="844"/>
      <c r="AV1214" s="844"/>
      <c r="AW1214" s="844"/>
      <c r="AX1214" s="844"/>
      <c r="AY1214" s="844"/>
      <c r="AZ1214" s="844"/>
      <c r="BA1214" s="844"/>
      <c r="BB1214" s="844"/>
    </row>
    <row r="1215" spans="1:54" ht="12.6" customHeight="1" x14ac:dyDescent="0.25">
      <c r="A1215" s="597" t="s">
        <v>1688</v>
      </c>
      <c r="B1215" s="598"/>
      <c r="C1215" s="598"/>
      <c r="D1215" s="598"/>
      <c r="E1215" s="598"/>
      <c r="F1215" s="598"/>
      <c r="G1215" s="598"/>
      <c r="H1215" s="596"/>
      <c r="I1215" s="905"/>
      <c r="J1215" s="905"/>
      <c r="K1215" s="905"/>
      <c r="L1215" s="905"/>
      <c r="M1215" s="905"/>
      <c r="N1215" s="905"/>
      <c r="O1215" s="905"/>
      <c r="P1215" s="905"/>
      <c r="Q1215" s="905"/>
      <c r="R1215" s="905"/>
      <c r="S1215" s="905"/>
      <c r="T1215" s="905"/>
      <c r="U1215" s="905"/>
      <c r="V1215" s="905"/>
      <c r="W1215" s="905"/>
      <c r="X1215" s="905"/>
      <c r="Y1215" s="905"/>
      <c r="Z1215" s="905"/>
      <c r="AA1215" s="905"/>
      <c r="AB1215" s="905"/>
      <c r="AC1215" s="905"/>
      <c r="AD1215" s="905"/>
      <c r="AE1215" s="905"/>
      <c r="AF1215" s="905"/>
      <c r="AG1215" s="905"/>
      <c r="AH1215" s="905"/>
      <c r="AI1215" s="905"/>
      <c r="AJ1215" s="905"/>
      <c r="AK1215" s="905"/>
      <c r="AL1215" s="905"/>
      <c r="AM1215" s="905"/>
      <c r="AN1215" s="905"/>
      <c r="AO1215" s="905"/>
      <c r="AP1215" s="905"/>
      <c r="AQ1215" s="905"/>
      <c r="AR1215" s="905"/>
      <c r="AS1215" s="905"/>
      <c r="AT1215" s="905"/>
      <c r="AU1215" s="905"/>
      <c r="AV1215" s="905"/>
      <c r="AW1215" s="905"/>
      <c r="AX1215" s="905"/>
      <c r="AY1215" s="905"/>
      <c r="AZ1215" s="905"/>
      <c r="BA1215" s="905"/>
      <c r="BB1215" s="905"/>
    </row>
    <row r="1216" spans="1:54" ht="12.6" customHeight="1" x14ac:dyDescent="0.25">
      <c r="A1216" s="597" t="s">
        <v>1813</v>
      </c>
      <c r="B1216" s="598"/>
      <c r="C1216" s="598"/>
      <c r="D1216" s="598"/>
      <c r="E1216" s="598"/>
      <c r="F1216" s="598"/>
      <c r="G1216" s="598"/>
      <c r="H1216" s="596"/>
      <c r="I1216" s="905"/>
      <c r="J1216" s="905"/>
      <c r="K1216" s="905"/>
      <c r="L1216" s="905"/>
      <c r="M1216" s="905"/>
      <c r="N1216" s="905"/>
      <c r="O1216" s="905"/>
      <c r="P1216" s="905"/>
      <c r="Q1216" s="905"/>
      <c r="R1216" s="905"/>
      <c r="S1216" s="905"/>
      <c r="T1216" s="905"/>
      <c r="U1216" s="905"/>
      <c r="V1216" s="905"/>
      <c r="W1216" s="905"/>
      <c r="X1216" s="905"/>
      <c r="Y1216" s="905"/>
      <c r="Z1216" s="905"/>
      <c r="AA1216" s="905"/>
      <c r="AB1216" s="905"/>
      <c r="AC1216" s="905"/>
      <c r="AD1216" s="905"/>
      <c r="AE1216" s="905"/>
      <c r="AF1216" s="905"/>
      <c r="AG1216" s="905"/>
      <c r="AH1216" s="905"/>
      <c r="AI1216" s="905"/>
      <c r="AJ1216" s="905"/>
      <c r="AK1216" s="905"/>
      <c r="AL1216" s="905"/>
      <c r="AM1216" s="905"/>
      <c r="AN1216" s="905"/>
      <c r="AO1216" s="905"/>
      <c r="AP1216" s="905"/>
      <c r="AQ1216" s="905"/>
      <c r="AR1216" s="905"/>
      <c r="AS1216" s="905"/>
      <c r="AT1216" s="905"/>
      <c r="AU1216" s="905"/>
      <c r="AV1216" s="905"/>
      <c r="AW1216" s="905"/>
      <c r="AX1216" s="905"/>
      <c r="AY1216" s="905"/>
      <c r="AZ1216" s="905"/>
      <c r="BA1216" s="905"/>
      <c r="BB1216" s="905"/>
    </row>
    <row r="1217" spans="1:54" ht="12.6" customHeight="1" x14ac:dyDescent="0.25">
      <c r="A1217" s="597" t="s">
        <v>1394</v>
      </c>
      <c r="B1217" s="598"/>
      <c r="C1217" s="598"/>
      <c r="D1217" s="598"/>
      <c r="E1217" s="598"/>
      <c r="F1217" s="598"/>
      <c r="G1217" s="598"/>
      <c r="H1217" s="596"/>
      <c r="I1217" s="905">
        <f>SUM(I1215:N1216)</f>
        <v>0</v>
      </c>
      <c r="J1217" s="905"/>
      <c r="K1217" s="905"/>
      <c r="L1217" s="905"/>
      <c r="M1217" s="905"/>
      <c r="N1217" s="905"/>
      <c r="O1217" s="905">
        <f>SUM(O1215:V1216)</f>
        <v>0</v>
      </c>
      <c r="P1217" s="905"/>
      <c r="Q1217" s="905"/>
      <c r="R1217" s="905"/>
      <c r="S1217" s="905"/>
      <c r="T1217" s="905"/>
      <c r="U1217" s="905"/>
      <c r="V1217" s="905"/>
      <c r="W1217" s="905">
        <f>SUM(W1215:AB1216)</f>
        <v>0</v>
      </c>
      <c r="X1217" s="905"/>
      <c r="Y1217" s="905"/>
      <c r="Z1217" s="905"/>
      <c r="AA1217" s="905"/>
      <c r="AB1217" s="905"/>
      <c r="AC1217" s="905">
        <f>SUM(AC1215:AH1216)</f>
        <v>0</v>
      </c>
      <c r="AD1217" s="905"/>
      <c r="AE1217" s="905"/>
      <c r="AF1217" s="905"/>
      <c r="AG1217" s="905"/>
      <c r="AH1217" s="905"/>
      <c r="AI1217" s="905">
        <f>SUM(AI1215:AP1216)</f>
        <v>0</v>
      </c>
      <c r="AJ1217" s="905"/>
      <c r="AK1217" s="905"/>
      <c r="AL1217" s="905"/>
      <c r="AM1217" s="905"/>
      <c r="AN1217" s="905"/>
      <c r="AO1217" s="905"/>
      <c r="AP1217" s="905"/>
      <c r="AQ1217" s="905">
        <f>SUM(AQ1215:BB1216)</f>
        <v>0</v>
      </c>
      <c r="AR1217" s="905"/>
      <c r="AS1217" s="905"/>
      <c r="AT1217" s="905"/>
      <c r="AU1217" s="905"/>
      <c r="AV1217" s="905"/>
      <c r="AW1217" s="905"/>
      <c r="AX1217" s="905"/>
      <c r="AY1217" s="905"/>
      <c r="AZ1217" s="905"/>
      <c r="BA1217" s="905"/>
      <c r="BB1217" s="905"/>
    </row>
    <row r="1218" spans="1:54" ht="12.6" customHeight="1" x14ac:dyDescent="0.25">
      <c r="A1218" s="565" t="s">
        <v>4950</v>
      </c>
      <c r="N1218" s="568"/>
      <c r="O1218" s="568"/>
      <c r="P1218" s="568"/>
      <c r="Q1218" s="568"/>
      <c r="R1218" s="568"/>
      <c r="S1218" s="568"/>
      <c r="T1218" s="568"/>
      <c r="U1218" s="568"/>
      <c r="V1218" s="568"/>
      <c r="W1218" s="568"/>
      <c r="X1218" s="568"/>
      <c r="Y1218" s="568"/>
      <c r="Z1218" s="568"/>
      <c r="AA1218" s="568"/>
      <c r="AB1218" s="568"/>
      <c r="AC1218" s="568"/>
      <c r="AD1218" s="568"/>
      <c r="AE1218" s="568"/>
      <c r="AF1218" s="568"/>
    </row>
    <row r="1219" spans="1:54" ht="15" customHeight="1" x14ac:dyDescent="0.25">
      <c r="A1219" s="862"/>
      <c r="B1219" s="863"/>
      <c r="C1219" s="863"/>
      <c r="D1219" s="863"/>
      <c r="E1219" s="863"/>
      <c r="F1219" s="863"/>
      <c r="G1219" s="863"/>
      <c r="H1219" s="863"/>
      <c r="I1219" s="863"/>
      <c r="J1219" s="863"/>
      <c r="K1219" s="863"/>
      <c r="L1219" s="863"/>
      <c r="M1219" s="863"/>
      <c r="N1219" s="863"/>
      <c r="O1219" s="863"/>
      <c r="P1219" s="863"/>
      <c r="Q1219" s="863"/>
      <c r="R1219" s="863"/>
      <c r="S1219" s="863"/>
      <c r="T1219" s="863"/>
      <c r="U1219" s="863"/>
      <c r="V1219" s="863"/>
      <c r="W1219" s="863"/>
      <c r="X1219" s="863"/>
      <c r="Y1219" s="863"/>
      <c r="Z1219" s="863"/>
      <c r="AA1219" s="863"/>
      <c r="AB1219" s="863"/>
      <c r="AC1219" s="863"/>
      <c r="AD1219" s="863"/>
      <c r="AE1219" s="863"/>
      <c r="AF1219" s="863"/>
      <c r="AG1219" s="863"/>
      <c r="AH1219" s="863"/>
      <c r="AI1219" s="863"/>
      <c r="AJ1219" s="863"/>
      <c r="AK1219" s="863"/>
      <c r="AL1219" s="863"/>
      <c r="AM1219" s="863"/>
      <c r="AN1219" s="863"/>
      <c r="AO1219" s="863"/>
      <c r="AP1219" s="863"/>
      <c r="AQ1219" s="863"/>
      <c r="AR1219" s="863"/>
      <c r="AS1219" s="863"/>
      <c r="AT1219" s="863"/>
      <c r="AU1219" s="863"/>
      <c r="AV1219" s="863"/>
      <c r="AW1219" s="863"/>
      <c r="AX1219" s="864"/>
      <c r="AY1219" s="613"/>
      <c r="AZ1219" s="613"/>
      <c r="BA1219" s="613"/>
      <c r="BB1219" s="613"/>
    </row>
    <row r="1220" spans="1:54" ht="15" customHeight="1" x14ac:dyDescent="0.25">
      <c r="A1220" s="865"/>
      <c r="B1220" s="866"/>
      <c r="C1220" s="866"/>
      <c r="D1220" s="866"/>
      <c r="E1220" s="866"/>
      <c r="F1220" s="866"/>
      <c r="G1220" s="866"/>
      <c r="H1220" s="866"/>
      <c r="I1220" s="866"/>
      <c r="J1220" s="866"/>
      <c r="K1220" s="866"/>
      <c r="L1220" s="866"/>
      <c r="M1220" s="866"/>
      <c r="N1220" s="866"/>
      <c r="O1220" s="866"/>
      <c r="P1220" s="866"/>
      <c r="Q1220" s="866"/>
      <c r="R1220" s="866"/>
      <c r="S1220" s="866"/>
      <c r="T1220" s="866"/>
      <c r="U1220" s="866"/>
      <c r="V1220" s="866"/>
      <c r="W1220" s="866"/>
      <c r="X1220" s="866"/>
      <c r="Y1220" s="866"/>
      <c r="Z1220" s="866"/>
      <c r="AA1220" s="866"/>
      <c r="AB1220" s="866"/>
      <c r="AC1220" s="866"/>
      <c r="AD1220" s="866"/>
      <c r="AE1220" s="866"/>
      <c r="AF1220" s="866"/>
      <c r="AG1220" s="866"/>
      <c r="AH1220" s="866"/>
      <c r="AI1220" s="866"/>
      <c r="AJ1220" s="866"/>
      <c r="AK1220" s="866"/>
      <c r="AL1220" s="866"/>
      <c r="AM1220" s="866"/>
      <c r="AN1220" s="866"/>
      <c r="AO1220" s="866"/>
      <c r="AP1220" s="866"/>
      <c r="AQ1220" s="866"/>
      <c r="AR1220" s="866"/>
      <c r="AS1220" s="866"/>
      <c r="AT1220" s="866"/>
      <c r="AU1220" s="866"/>
      <c r="AV1220" s="866"/>
      <c r="AW1220" s="866"/>
      <c r="AX1220" s="867"/>
      <c r="AY1220" s="613"/>
      <c r="AZ1220" s="613"/>
      <c r="BA1220" s="613"/>
      <c r="BB1220" s="613"/>
    </row>
    <row r="1221" spans="1:54" s="567" customFormat="1" ht="12.6" customHeight="1" x14ac:dyDescent="0.25">
      <c r="A1221" s="574" t="s">
        <v>1818</v>
      </c>
      <c r="B1221" s="651"/>
      <c r="C1221" s="651"/>
      <c r="D1221" s="651"/>
      <c r="E1221" s="651"/>
      <c r="F1221" s="651"/>
      <c r="G1221" s="651"/>
      <c r="H1221" s="651"/>
      <c r="I1221" s="651"/>
      <c r="J1221" s="651"/>
      <c r="K1221" s="651"/>
      <c r="L1221" s="651"/>
      <c r="M1221" s="651"/>
      <c r="N1221" s="651"/>
      <c r="O1221" s="651"/>
      <c r="P1221" s="651"/>
      <c r="Q1221" s="651"/>
      <c r="R1221" s="651"/>
      <c r="S1221" s="651"/>
      <c r="T1221" s="651"/>
      <c r="U1221" s="651"/>
      <c r="V1221" s="651"/>
      <c r="W1221" s="651"/>
      <c r="X1221" s="651"/>
      <c r="Y1221" s="651"/>
      <c r="Z1221" s="651"/>
      <c r="AA1221" s="651"/>
      <c r="AB1221" s="651"/>
      <c r="AC1221" s="651"/>
      <c r="AD1221" s="651"/>
      <c r="AE1221" s="651"/>
      <c r="AF1221" s="651"/>
      <c r="AG1221" s="651"/>
      <c r="AH1221" s="651"/>
      <c r="AI1221" s="651"/>
      <c r="AJ1221" s="651"/>
      <c r="AK1221" s="651"/>
      <c r="AL1221" s="651"/>
      <c r="AM1221" s="651"/>
      <c r="AN1221" s="651"/>
      <c r="AO1221" s="651"/>
      <c r="AP1221" s="651"/>
      <c r="AQ1221" s="651"/>
      <c r="AR1221" s="651"/>
      <c r="AS1221" s="651"/>
      <c r="AT1221" s="651"/>
      <c r="AU1221" s="651"/>
      <c r="AV1221" s="651"/>
      <c r="AW1221" s="651"/>
      <c r="AX1221" s="651"/>
      <c r="AY1221" s="651"/>
      <c r="AZ1221" s="651"/>
      <c r="BA1221" s="651"/>
      <c r="BB1221" s="652"/>
    </row>
    <row r="1222" spans="1:54" ht="15" customHeight="1" x14ac:dyDescent="0.25">
      <c r="A1222" s="571" t="s">
        <v>5239</v>
      </c>
      <c r="B1222" s="643"/>
      <c r="C1222" s="643"/>
      <c r="D1222" s="643"/>
      <c r="E1222" s="643"/>
      <c r="F1222" s="643"/>
      <c r="G1222" s="643"/>
      <c r="H1222" s="643"/>
      <c r="I1222" s="643"/>
      <c r="J1222" s="643"/>
      <c r="K1222" s="643"/>
      <c r="L1222" s="643"/>
      <c r="M1222" s="643"/>
      <c r="N1222" s="643"/>
      <c r="O1222" s="643"/>
      <c r="P1222" s="643"/>
      <c r="Q1222" s="643"/>
      <c r="R1222" s="643"/>
      <c r="S1222" s="643"/>
      <c r="T1222" s="643"/>
      <c r="U1222" s="643"/>
      <c r="V1222" s="643"/>
      <c r="W1222" s="643"/>
      <c r="X1222" s="643"/>
      <c r="Y1222" s="643"/>
      <c r="Z1222" s="643"/>
      <c r="AA1222" s="643"/>
      <c r="AB1222" s="643"/>
      <c r="AC1222" s="643"/>
      <c r="AD1222" s="643"/>
      <c r="AE1222" s="643"/>
      <c r="AF1222" s="643"/>
      <c r="AG1222" s="643"/>
      <c r="AH1222" s="643"/>
      <c r="AI1222" s="643"/>
      <c r="AJ1222" s="643"/>
      <c r="AK1222" s="643"/>
      <c r="AL1222" s="643"/>
      <c r="AM1222" s="643"/>
      <c r="AN1222" s="643"/>
      <c r="AO1222" s="643"/>
      <c r="AP1222" s="643"/>
      <c r="AQ1222" s="643"/>
      <c r="AR1222" s="643"/>
      <c r="AS1222" s="643"/>
      <c r="AT1222" s="643"/>
      <c r="AU1222" s="643"/>
      <c r="AV1222" s="643"/>
      <c r="AW1222" s="643"/>
      <c r="AX1222" s="643"/>
      <c r="AY1222" s="643"/>
      <c r="AZ1222" s="643"/>
      <c r="BA1222" s="643"/>
      <c r="BB1222" s="653"/>
    </row>
    <row r="1223" spans="1:54" ht="15" customHeight="1" x14ac:dyDescent="0.25">
      <c r="A1223" s="896" t="s">
        <v>1814</v>
      </c>
      <c r="B1223" s="896"/>
      <c r="C1223" s="896"/>
      <c r="D1223" s="896"/>
      <c r="E1223" s="896"/>
      <c r="F1223" s="896"/>
      <c r="G1223" s="896"/>
      <c r="H1223" s="896"/>
      <c r="I1223" s="998" t="s">
        <v>1815</v>
      </c>
      <c r="J1223" s="998"/>
      <c r="K1223" s="998"/>
      <c r="L1223" s="998"/>
      <c r="M1223" s="998"/>
      <c r="N1223" s="998"/>
      <c r="O1223" s="998"/>
      <c r="P1223" s="998"/>
      <c r="Q1223" s="998"/>
      <c r="R1223" s="998"/>
      <c r="S1223" s="998"/>
      <c r="T1223" s="998"/>
      <c r="U1223" s="998"/>
      <c r="V1223" s="998"/>
      <c r="W1223" s="998" t="s">
        <v>1816</v>
      </c>
      <c r="X1223" s="998"/>
      <c r="Y1223" s="998"/>
      <c r="Z1223" s="998"/>
      <c r="AA1223" s="998"/>
      <c r="AB1223" s="998"/>
      <c r="AC1223" s="998"/>
      <c r="AD1223" s="998"/>
      <c r="AE1223" s="998"/>
      <c r="AF1223" s="998"/>
      <c r="AG1223" s="998"/>
      <c r="AH1223" s="998"/>
      <c r="AI1223" s="998" t="s">
        <v>1817</v>
      </c>
      <c r="AJ1223" s="998"/>
      <c r="AK1223" s="998"/>
      <c r="AL1223" s="998"/>
      <c r="AM1223" s="998"/>
      <c r="AN1223" s="998"/>
      <c r="AO1223" s="998"/>
      <c r="AP1223" s="998"/>
      <c r="AQ1223" s="998"/>
      <c r="AR1223" s="998"/>
      <c r="AS1223" s="998"/>
      <c r="AT1223" s="998"/>
      <c r="AU1223" s="998"/>
      <c r="AV1223" s="998"/>
      <c r="AW1223" s="998"/>
      <c r="AX1223" s="998"/>
      <c r="AY1223" s="998"/>
      <c r="AZ1223" s="998"/>
      <c r="BA1223" s="998"/>
      <c r="BB1223" s="998"/>
    </row>
    <row r="1224" spans="1:54" ht="15" customHeight="1" x14ac:dyDescent="0.25">
      <c r="A1224" s="896"/>
      <c r="B1224" s="896"/>
      <c r="C1224" s="896"/>
      <c r="D1224" s="896"/>
      <c r="E1224" s="896"/>
      <c r="F1224" s="896"/>
      <c r="G1224" s="896"/>
      <c r="H1224" s="896"/>
      <c r="I1224" s="998"/>
      <c r="J1224" s="998"/>
      <c r="K1224" s="998"/>
      <c r="L1224" s="998"/>
      <c r="M1224" s="998"/>
      <c r="N1224" s="998"/>
      <c r="O1224" s="998"/>
      <c r="P1224" s="998"/>
      <c r="Q1224" s="998"/>
      <c r="R1224" s="998"/>
      <c r="S1224" s="998"/>
      <c r="T1224" s="998"/>
      <c r="U1224" s="998"/>
      <c r="V1224" s="998"/>
      <c r="W1224" s="998"/>
      <c r="X1224" s="998"/>
      <c r="Y1224" s="998"/>
      <c r="Z1224" s="998"/>
      <c r="AA1224" s="998"/>
      <c r="AB1224" s="998"/>
      <c r="AC1224" s="998"/>
      <c r="AD1224" s="998"/>
      <c r="AE1224" s="998"/>
      <c r="AF1224" s="998"/>
      <c r="AG1224" s="998"/>
      <c r="AH1224" s="998"/>
      <c r="AI1224" s="998"/>
      <c r="AJ1224" s="998"/>
      <c r="AK1224" s="998"/>
      <c r="AL1224" s="998"/>
      <c r="AM1224" s="998"/>
      <c r="AN1224" s="998"/>
      <c r="AO1224" s="998"/>
      <c r="AP1224" s="998"/>
      <c r="AQ1224" s="998"/>
      <c r="AR1224" s="998"/>
      <c r="AS1224" s="998"/>
      <c r="AT1224" s="998"/>
      <c r="AU1224" s="998"/>
      <c r="AV1224" s="998"/>
      <c r="AW1224" s="998"/>
      <c r="AX1224" s="998"/>
      <c r="AY1224" s="998"/>
      <c r="AZ1224" s="998"/>
      <c r="BA1224" s="998"/>
      <c r="BB1224" s="998"/>
    </row>
    <row r="1225" spans="1:54" ht="15" customHeight="1" x14ac:dyDescent="0.25">
      <c r="A1225" s="896"/>
      <c r="B1225" s="896"/>
      <c r="C1225" s="896"/>
      <c r="D1225" s="896"/>
      <c r="E1225" s="896"/>
      <c r="F1225" s="896"/>
      <c r="G1225" s="896"/>
      <c r="H1225" s="896"/>
      <c r="I1225" s="998" t="s">
        <v>1261</v>
      </c>
      <c r="J1225" s="998"/>
      <c r="K1225" s="998"/>
      <c r="L1225" s="998"/>
      <c r="M1225" s="998"/>
      <c r="N1225" s="998"/>
      <c r="O1225" s="998" t="s">
        <v>1275</v>
      </c>
      <c r="P1225" s="998"/>
      <c r="Q1225" s="998"/>
      <c r="R1225" s="998"/>
      <c r="S1225" s="998"/>
      <c r="T1225" s="998"/>
      <c r="U1225" s="998"/>
      <c r="V1225" s="998"/>
      <c r="W1225" s="998" t="s">
        <v>1261</v>
      </c>
      <c r="X1225" s="998"/>
      <c r="Y1225" s="998"/>
      <c r="Z1225" s="998"/>
      <c r="AA1225" s="998"/>
      <c r="AB1225" s="998"/>
      <c r="AC1225" s="998" t="s">
        <v>1275</v>
      </c>
      <c r="AD1225" s="998"/>
      <c r="AE1225" s="998"/>
      <c r="AF1225" s="998"/>
      <c r="AG1225" s="998"/>
      <c r="AH1225" s="998"/>
      <c r="AI1225" s="998" t="s">
        <v>1261</v>
      </c>
      <c r="AJ1225" s="998"/>
      <c r="AK1225" s="998"/>
      <c r="AL1225" s="998"/>
      <c r="AM1225" s="998"/>
      <c r="AN1225" s="998"/>
      <c r="AO1225" s="998"/>
      <c r="AP1225" s="998"/>
      <c r="AQ1225" s="998" t="s">
        <v>1275</v>
      </c>
      <c r="AR1225" s="998"/>
      <c r="AS1225" s="998"/>
      <c r="AT1225" s="998"/>
      <c r="AU1225" s="998"/>
      <c r="AV1225" s="998"/>
      <c r="AW1225" s="998"/>
      <c r="AX1225" s="998"/>
      <c r="AY1225" s="998"/>
      <c r="AZ1225" s="998"/>
      <c r="BA1225" s="998"/>
      <c r="BB1225" s="998"/>
    </row>
    <row r="1226" spans="1:54" ht="15" customHeight="1" x14ac:dyDescent="0.25">
      <c r="A1226" s="896"/>
      <c r="B1226" s="896"/>
      <c r="C1226" s="896"/>
      <c r="D1226" s="896"/>
      <c r="E1226" s="896"/>
      <c r="F1226" s="896"/>
      <c r="G1226" s="896"/>
      <c r="H1226" s="896"/>
      <c r="I1226" s="998"/>
      <c r="J1226" s="998"/>
      <c r="K1226" s="998"/>
      <c r="L1226" s="998"/>
      <c r="M1226" s="998"/>
      <c r="N1226" s="998"/>
      <c r="O1226" s="998"/>
      <c r="P1226" s="998"/>
      <c r="Q1226" s="998"/>
      <c r="R1226" s="998"/>
      <c r="S1226" s="998"/>
      <c r="T1226" s="998"/>
      <c r="U1226" s="998"/>
      <c r="V1226" s="998"/>
      <c r="W1226" s="998"/>
      <c r="X1226" s="998"/>
      <c r="Y1226" s="998"/>
      <c r="Z1226" s="998"/>
      <c r="AA1226" s="998"/>
      <c r="AB1226" s="998"/>
      <c r="AC1226" s="998"/>
      <c r="AD1226" s="998"/>
      <c r="AE1226" s="998"/>
      <c r="AF1226" s="998"/>
      <c r="AG1226" s="998"/>
      <c r="AH1226" s="998"/>
      <c r="AI1226" s="998"/>
      <c r="AJ1226" s="998"/>
      <c r="AK1226" s="998"/>
      <c r="AL1226" s="998"/>
      <c r="AM1226" s="998"/>
      <c r="AN1226" s="998"/>
      <c r="AO1226" s="998"/>
      <c r="AP1226" s="998"/>
      <c r="AQ1226" s="998"/>
      <c r="AR1226" s="998"/>
      <c r="AS1226" s="998"/>
      <c r="AT1226" s="998"/>
      <c r="AU1226" s="998"/>
      <c r="AV1226" s="998"/>
      <c r="AW1226" s="998"/>
      <c r="AX1226" s="998"/>
      <c r="AY1226" s="998"/>
      <c r="AZ1226" s="998"/>
      <c r="BA1226" s="998"/>
      <c r="BB1226" s="998"/>
    </row>
    <row r="1227" spans="1:54" ht="31.5" customHeight="1" x14ac:dyDescent="0.25">
      <c r="A1227" s="896"/>
      <c r="B1227" s="896"/>
      <c r="C1227" s="896"/>
      <c r="D1227" s="896"/>
      <c r="E1227" s="896"/>
      <c r="F1227" s="896"/>
      <c r="G1227" s="896"/>
      <c r="H1227" s="896"/>
      <c r="I1227" s="998"/>
      <c r="J1227" s="998"/>
      <c r="K1227" s="998"/>
      <c r="L1227" s="998"/>
      <c r="M1227" s="998"/>
      <c r="N1227" s="998"/>
      <c r="O1227" s="998"/>
      <c r="P1227" s="998"/>
      <c r="Q1227" s="998"/>
      <c r="R1227" s="998"/>
      <c r="S1227" s="998"/>
      <c r="T1227" s="998"/>
      <c r="U1227" s="998"/>
      <c r="V1227" s="998"/>
      <c r="W1227" s="998"/>
      <c r="X1227" s="998"/>
      <c r="Y1227" s="998"/>
      <c r="Z1227" s="998"/>
      <c r="AA1227" s="998"/>
      <c r="AB1227" s="998"/>
      <c r="AC1227" s="998"/>
      <c r="AD1227" s="998"/>
      <c r="AE1227" s="998"/>
      <c r="AF1227" s="998"/>
      <c r="AG1227" s="998"/>
      <c r="AH1227" s="998"/>
      <c r="AI1227" s="998"/>
      <c r="AJ1227" s="998"/>
      <c r="AK1227" s="998"/>
      <c r="AL1227" s="998"/>
      <c r="AM1227" s="998"/>
      <c r="AN1227" s="998"/>
      <c r="AO1227" s="998"/>
      <c r="AP1227" s="998"/>
      <c r="AQ1227" s="998"/>
      <c r="AR1227" s="998"/>
      <c r="AS1227" s="998"/>
      <c r="AT1227" s="998"/>
      <c r="AU1227" s="998"/>
      <c r="AV1227" s="998"/>
      <c r="AW1227" s="998"/>
      <c r="AX1227" s="998"/>
      <c r="AY1227" s="998"/>
      <c r="AZ1227" s="998"/>
      <c r="BA1227" s="998"/>
      <c r="BB1227" s="998"/>
    </row>
    <row r="1228" spans="1:54" ht="15" customHeight="1" x14ac:dyDescent="0.25">
      <c r="A1228" s="844" t="s">
        <v>1407</v>
      </c>
      <c r="B1228" s="844"/>
      <c r="C1228" s="844"/>
      <c r="D1228" s="844"/>
      <c r="E1228" s="844"/>
      <c r="F1228" s="844"/>
      <c r="G1228" s="844"/>
      <c r="H1228" s="844"/>
      <c r="I1228" s="844" t="s">
        <v>1408</v>
      </c>
      <c r="J1228" s="844"/>
      <c r="K1228" s="844"/>
      <c r="L1228" s="844"/>
      <c r="M1228" s="844"/>
      <c r="N1228" s="844"/>
      <c r="O1228" s="844" t="s">
        <v>1409</v>
      </c>
      <c r="P1228" s="844"/>
      <c r="Q1228" s="844"/>
      <c r="R1228" s="844"/>
      <c r="S1228" s="844"/>
      <c r="T1228" s="844"/>
      <c r="U1228" s="844"/>
      <c r="V1228" s="844"/>
      <c r="W1228" s="844" t="s">
        <v>1410</v>
      </c>
      <c r="X1228" s="844"/>
      <c r="Y1228" s="844"/>
      <c r="Z1228" s="844"/>
      <c r="AA1228" s="844"/>
      <c r="AB1228" s="844"/>
      <c r="AC1228" s="844" t="s">
        <v>1411</v>
      </c>
      <c r="AD1228" s="844"/>
      <c r="AE1228" s="844"/>
      <c r="AF1228" s="844"/>
      <c r="AG1228" s="844"/>
      <c r="AH1228" s="844"/>
      <c r="AI1228" s="844" t="s">
        <v>1412</v>
      </c>
      <c r="AJ1228" s="844"/>
      <c r="AK1228" s="844"/>
      <c r="AL1228" s="844"/>
      <c r="AM1228" s="844"/>
      <c r="AN1228" s="844"/>
      <c r="AO1228" s="844"/>
      <c r="AP1228" s="844"/>
      <c r="AQ1228" s="844" t="s">
        <v>1413</v>
      </c>
      <c r="AR1228" s="844"/>
      <c r="AS1228" s="844"/>
      <c r="AT1228" s="844"/>
      <c r="AU1228" s="844"/>
      <c r="AV1228" s="844"/>
      <c r="AW1228" s="844"/>
      <c r="AX1228" s="844"/>
      <c r="AY1228" s="844"/>
      <c r="AZ1228" s="844"/>
      <c r="BA1228" s="844"/>
      <c r="BB1228" s="844"/>
    </row>
    <row r="1229" spans="1:54" ht="15" customHeight="1" x14ac:dyDescent="0.25">
      <c r="A1229" s="929"/>
      <c r="B1229" s="929"/>
      <c r="C1229" s="929"/>
      <c r="D1229" s="929"/>
      <c r="E1229" s="929"/>
      <c r="F1229" s="929"/>
      <c r="G1229" s="929"/>
      <c r="H1229" s="929"/>
      <c r="I1229" s="905"/>
      <c r="J1229" s="905"/>
      <c r="K1229" s="905"/>
      <c r="L1229" s="905"/>
      <c r="M1229" s="905"/>
      <c r="N1229" s="905"/>
      <c r="O1229" s="905"/>
      <c r="P1229" s="905"/>
      <c r="Q1229" s="905"/>
      <c r="R1229" s="905"/>
      <c r="S1229" s="905"/>
      <c r="T1229" s="905"/>
      <c r="U1229" s="905"/>
      <c r="V1229" s="905"/>
      <c r="W1229" s="905"/>
      <c r="X1229" s="905"/>
      <c r="Y1229" s="905"/>
      <c r="Z1229" s="905"/>
      <c r="AA1229" s="905"/>
      <c r="AB1229" s="905"/>
      <c r="AC1229" s="905"/>
      <c r="AD1229" s="905"/>
      <c r="AE1229" s="905"/>
      <c r="AF1229" s="905"/>
      <c r="AG1229" s="905"/>
      <c r="AH1229" s="905"/>
      <c r="AI1229" s="905"/>
      <c r="AJ1229" s="905"/>
      <c r="AK1229" s="905"/>
      <c r="AL1229" s="905"/>
      <c r="AM1229" s="905"/>
      <c r="AN1229" s="905"/>
      <c r="AO1229" s="905"/>
      <c r="AP1229" s="905"/>
      <c r="AQ1229" s="905"/>
      <c r="AR1229" s="905"/>
      <c r="AS1229" s="905"/>
      <c r="AT1229" s="905"/>
      <c r="AU1229" s="905"/>
      <c r="AV1229" s="905"/>
      <c r="AW1229" s="905"/>
      <c r="AX1229" s="905"/>
      <c r="AY1229" s="905"/>
      <c r="AZ1229" s="905"/>
      <c r="BA1229" s="905"/>
      <c r="BB1229" s="905"/>
    </row>
    <row r="1230" spans="1:54" ht="15" customHeight="1" x14ac:dyDescent="0.25">
      <c r="A1230" s="929"/>
      <c r="B1230" s="929"/>
      <c r="C1230" s="929"/>
      <c r="D1230" s="929"/>
      <c r="E1230" s="929"/>
      <c r="F1230" s="929"/>
      <c r="G1230" s="929"/>
      <c r="H1230" s="929"/>
      <c r="I1230" s="905"/>
      <c r="J1230" s="905"/>
      <c r="K1230" s="905"/>
      <c r="L1230" s="905"/>
      <c r="M1230" s="905"/>
      <c r="N1230" s="905"/>
      <c r="O1230" s="905"/>
      <c r="P1230" s="905"/>
      <c r="Q1230" s="905"/>
      <c r="R1230" s="905"/>
      <c r="S1230" s="905"/>
      <c r="T1230" s="905"/>
      <c r="U1230" s="905"/>
      <c r="V1230" s="905"/>
      <c r="W1230" s="905"/>
      <c r="X1230" s="905"/>
      <c r="Y1230" s="905"/>
      <c r="Z1230" s="905"/>
      <c r="AA1230" s="905"/>
      <c r="AB1230" s="905"/>
      <c r="AC1230" s="905"/>
      <c r="AD1230" s="905"/>
      <c r="AE1230" s="905"/>
      <c r="AF1230" s="905"/>
      <c r="AG1230" s="905"/>
      <c r="AH1230" s="905"/>
      <c r="AI1230" s="905"/>
      <c r="AJ1230" s="905"/>
      <c r="AK1230" s="905"/>
      <c r="AL1230" s="905"/>
      <c r="AM1230" s="905"/>
      <c r="AN1230" s="905"/>
      <c r="AO1230" s="905"/>
      <c r="AP1230" s="905"/>
      <c r="AQ1230" s="905"/>
      <c r="AR1230" s="905"/>
      <c r="AS1230" s="905"/>
      <c r="AT1230" s="905"/>
      <c r="AU1230" s="905"/>
      <c r="AV1230" s="905"/>
      <c r="AW1230" s="905"/>
      <c r="AX1230" s="905"/>
      <c r="AY1230" s="905"/>
      <c r="AZ1230" s="905"/>
      <c r="BA1230" s="905"/>
      <c r="BB1230" s="905"/>
    </row>
    <row r="1231" spans="1:54" ht="15" customHeight="1" x14ac:dyDescent="0.25">
      <c r="A1231" s="929"/>
      <c r="B1231" s="929"/>
      <c r="C1231" s="929"/>
      <c r="D1231" s="929"/>
      <c r="E1231" s="929"/>
      <c r="F1231" s="929"/>
      <c r="G1231" s="929"/>
      <c r="H1231" s="929"/>
      <c r="I1231" s="905"/>
      <c r="J1231" s="905"/>
      <c r="K1231" s="905"/>
      <c r="L1231" s="905"/>
      <c r="M1231" s="905"/>
      <c r="N1231" s="905"/>
      <c r="O1231" s="905"/>
      <c r="P1231" s="905"/>
      <c r="Q1231" s="905"/>
      <c r="R1231" s="905"/>
      <c r="S1231" s="905"/>
      <c r="T1231" s="905"/>
      <c r="U1231" s="905"/>
      <c r="V1231" s="905"/>
      <c r="W1231" s="905"/>
      <c r="X1231" s="905"/>
      <c r="Y1231" s="905"/>
      <c r="Z1231" s="905"/>
      <c r="AA1231" s="905"/>
      <c r="AB1231" s="905"/>
      <c r="AC1231" s="905"/>
      <c r="AD1231" s="905"/>
      <c r="AE1231" s="905"/>
      <c r="AF1231" s="905"/>
      <c r="AG1231" s="905"/>
      <c r="AH1231" s="905"/>
      <c r="AI1231" s="905"/>
      <c r="AJ1231" s="905"/>
      <c r="AK1231" s="905"/>
      <c r="AL1231" s="905"/>
      <c r="AM1231" s="905"/>
      <c r="AN1231" s="905"/>
      <c r="AO1231" s="905"/>
      <c r="AP1231" s="905"/>
      <c r="AQ1231" s="905"/>
      <c r="AR1231" s="905"/>
      <c r="AS1231" s="905"/>
      <c r="AT1231" s="905"/>
      <c r="AU1231" s="905"/>
      <c r="AV1231" s="905"/>
      <c r="AW1231" s="905"/>
      <c r="AX1231" s="905"/>
      <c r="AY1231" s="905"/>
      <c r="AZ1231" s="905"/>
      <c r="BA1231" s="905"/>
      <c r="BB1231" s="905"/>
    </row>
    <row r="1232" spans="1:54" ht="15" customHeight="1" x14ac:dyDescent="0.25">
      <c r="A1232" s="929"/>
      <c r="B1232" s="929"/>
      <c r="C1232" s="929"/>
      <c r="D1232" s="929"/>
      <c r="E1232" s="929"/>
      <c r="F1232" s="929"/>
      <c r="G1232" s="929"/>
      <c r="H1232" s="929"/>
      <c r="I1232" s="905"/>
      <c r="J1232" s="905"/>
      <c r="K1232" s="905"/>
      <c r="L1232" s="905"/>
      <c r="M1232" s="905"/>
      <c r="N1232" s="905"/>
      <c r="O1232" s="905"/>
      <c r="P1232" s="905"/>
      <c r="Q1232" s="905"/>
      <c r="R1232" s="905"/>
      <c r="S1232" s="905"/>
      <c r="T1232" s="905"/>
      <c r="U1232" s="905"/>
      <c r="V1232" s="905"/>
      <c r="W1232" s="905"/>
      <c r="X1232" s="905"/>
      <c r="Y1232" s="905"/>
      <c r="Z1232" s="905"/>
      <c r="AA1232" s="905"/>
      <c r="AB1232" s="905"/>
      <c r="AC1232" s="905"/>
      <c r="AD1232" s="905"/>
      <c r="AE1232" s="905"/>
      <c r="AF1232" s="905"/>
      <c r="AG1232" s="905"/>
      <c r="AH1232" s="905"/>
      <c r="AI1232" s="905"/>
      <c r="AJ1232" s="905"/>
      <c r="AK1232" s="905"/>
      <c r="AL1232" s="905"/>
      <c r="AM1232" s="905"/>
      <c r="AN1232" s="905"/>
      <c r="AO1232" s="905"/>
      <c r="AP1232" s="905"/>
      <c r="AQ1232" s="905"/>
      <c r="AR1232" s="905"/>
      <c r="AS1232" s="905"/>
      <c r="AT1232" s="905"/>
      <c r="AU1232" s="905"/>
      <c r="AV1232" s="905"/>
      <c r="AW1232" s="905"/>
      <c r="AX1232" s="905"/>
      <c r="AY1232" s="905"/>
      <c r="AZ1232" s="905"/>
      <c r="BA1232" s="905"/>
      <c r="BB1232" s="905"/>
    </row>
    <row r="1233" spans="1:54" ht="15" customHeight="1" x14ac:dyDescent="0.25">
      <c r="A1233" s="929"/>
      <c r="B1233" s="929"/>
      <c r="C1233" s="929"/>
      <c r="D1233" s="929"/>
      <c r="E1233" s="929"/>
      <c r="F1233" s="929"/>
      <c r="G1233" s="929"/>
      <c r="H1233" s="929"/>
      <c r="I1233" s="905"/>
      <c r="J1233" s="905"/>
      <c r="K1233" s="905"/>
      <c r="L1233" s="905"/>
      <c r="M1233" s="905"/>
      <c r="N1233" s="905"/>
      <c r="O1233" s="905"/>
      <c r="P1233" s="905"/>
      <c r="Q1233" s="905"/>
      <c r="R1233" s="905"/>
      <c r="S1233" s="905"/>
      <c r="T1233" s="905"/>
      <c r="U1233" s="905"/>
      <c r="V1233" s="905"/>
      <c r="W1233" s="905"/>
      <c r="X1233" s="905"/>
      <c r="Y1233" s="905"/>
      <c r="Z1233" s="905"/>
      <c r="AA1233" s="905"/>
      <c r="AB1233" s="905"/>
      <c r="AC1233" s="905"/>
      <c r="AD1233" s="905"/>
      <c r="AE1233" s="905"/>
      <c r="AF1233" s="905"/>
      <c r="AG1233" s="905"/>
      <c r="AH1233" s="905"/>
      <c r="AI1233" s="905"/>
      <c r="AJ1233" s="905"/>
      <c r="AK1233" s="905"/>
      <c r="AL1233" s="905"/>
      <c r="AM1233" s="905"/>
      <c r="AN1233" s="905"/>
      <c r="AO1233" s="905"/>
      <c r="AP1233" s="905"/>
      <c r="AQ1233" s="905"/>
      <c r="AR1233" s="905"/>
      <c r="AS1233" s="905"/>
      <c r="AT1233" s="905"/>
      <c r="AU1233" s="905"/>
      <c r="AV1233" s="905"/>
      <c r="AW1233" s="905"/>
      <c r="AX1233" s="905"/>
      <c r="AY1233" s="905"/>
      <c r="AZ1233" s="905"/>
      <c r="BA1233" s="905"/>
      <c r="BB1233" s="905"/>
    </row>
    <row r="1234" spans="1:54" ht="15" customHeight="1" x14ac:dyDescent="0.25">
      <c r="A1234" s="929" t="s">
        <v>1394</v>
      </c>
      <c r="B1234" s="929"/>
      <c r="C1234" s="929"/>
      <c r="D1234" s="929"/>
      <c r="E1234" s="929"/>
      <c r="F1234" s="929"/>
      <c r="G1234" s="929"/>
      <c r="H1234" s="929"/>
      <c r="I1234" s="905">
        <f>SUM(I1229:N1233)</f>
        <v>0</v>
      </c>
      <c r="J1234" s="905"/>
      <c r="K1234" s="905"/>
      <c r="L1234" s="905"/>
      <c r="M1234" s="905"/>
      <c r="N1234" s="905"/>
      <c r="O1234" s="905">
        <f>SUM(O1229:V1233)</f>
        <v>0</v>
      </c>
      <c r="P1234" s="905"/>
      <c r="Q1234" s="905"/>
      <c r="R1234" s="905"/>
      <c r="S1234" s="905"/>
      <c r="T1234" s="905"/>
      <c r="U1234" s="905"/>
      <c r="V1234" s="905"/>
      <c r="W1234" s="905">
        <f>SUM(W1229:AB1233)</f>
        <v>0</v>
      </c>
      <c r="X1234" s="905"/>
      <c r="Y1234" s="905"/>
      <c r="Z1234" s="905"/>
      <c r="AA1234" s="905"/>
      <c r="AB1234" s="905"/>
      <c r="AC1234" s="905">
        <f>SUM(AC1229:AH1233)</f>
        <v>0</v>
      </c>
      <c r="AD1234" s="905"/>
      <c r="AE1234" s="905"/>
      <c r="AF1234" s="905"/>
      <c r="AG1234" s="905"/>
      <c r="AH1234" s="905"/>
      <c r="AI1234" s="905">
        <f>SUM(AI1229:AP1233)</f>
        <v>0</v>
      </c>
      <c r="AJ1234" s="905"/>
      <c r="AK1234" s="905"/>
      <c r="AL1234" s="905"/>
      <c r="AM1234" s="905"/>
      <c r="AN1234" s="905"/>
      <c r="AO1234" s="905"/>
      <c r="AP1234" s="905"/>
      <c r="AQ1234" s="905">
        <f>SUM(AQ1229:BB1233)</f>
        <v>0</v>
      </c>
      <c r="AR1234" s="905"/>
      <c r="AS1234" s="905"/>
      <c r="AT1234" s="905"/>
      <c r="AU1234" s="905"/>
      <c r="AV1234" s="905"/>
      <c r="AW1234" s="905"/>
      <c r="AX1234" s="905"/>
      <c r="AY1234" s="905"/>
      <c r="AZ1234" s="905"/>
      <c r="BA1234" s="905"/>
      <c r="BB1234" s="905"/>
    </row>
    <row r="1235" spans="1:54" ht="12.6" customHeight="1" x14ac:dyDescent="0.25">
      <c r="A1235" s="565" t="s">
        <v>4972</v>
      </c>
      <c r="N1235" s="568"/>
      <c r="O1235" s="568"/>
      <c r="P1235" s="568"/>
      <c r="Q1235" s="568"/>
      <c r="R1235" s="568"/>
      <c r="S1235" s="568"/>
      <c r="T1235" s="568"/>
      <c r="U1235" s="568"/>
      <c r="V1235" s="568"/>
      <c r="W1235" s="568"/>
      <c r="X1235" s="568"/>
      <c r="Y1235" s="568"/>
      <c r="Z1235" s="568"/>
      <c r="AA1235" s="568"/>
      <c r="AB1235" s="568"/>
      <c r="AC1235" s="568"/>
      <c r="AD1235" s="568"/>
      <c r="AE1235" s="568"/>
      <c r="AF1235" s="568"/>
    </row>
    <row r="1236" spans="1:54" ht="15" customHeight="1" x14ac:dyDescent="0.25">
      <c r="A1236" s="862"/>
      <c r="B1236" s="863"/>
      <c r="C1236" s="863"/>
      <c r="D1236" s="863"/>
      <c r="E1236" s="863"/>
      <c r="F1236" s="863"/>
      <c r="G1236" s="863"/>
      <c r="H1236" s="863"/>
      <c r="I1236" s="863"/>
      <c r="J1236" s="863"/>
      <c r="K1236" s="863"/>
      <c r="L1236" s="863"/>
      <c r="M1236" s="863"/>
      <c r="N1236" s="863"/>
      <c r="O1236" s="863"/>
      <c r="P1236" s="863"/>
      <c r="Q1236" s="863"/>
      <c r="R1236" s="863"/>
      <c r="S1236" s="863"/>
      <c r="T1236" s="863"/>
      <c r="U1236" s="863"/>
      <c r="V1236" s="863"/>
      <c r="W1236" s="863"/>
      <c r="X1236" s="863"/>
      <c r="Y1236" s="863"/>
      <c r="Z1236" s="863"/>
      <c r="AA1236" s="863"/>
      <c r="AB1236" s="863"/>
      <c r="AC1236" s="863"/>
      <c r="AD1236" s="863"/>
      <c r="AE1236" s="863"/>
      <c r="AF1236" s="863"/>
      <c r="AG1236" s="863"/>
      <c r="AH1236" s="863"/>
      <c r="AI1236" s="863"/>
      <c r="AJ1236" s="863"/>
      <c r="AK1236" s="863"/>
      <c r="AL1236" s="863"/>
      <c r="AM1236" s="863"/>
      <c r="AN1236" s="863"/>
      <c r="AO1236" s="863"/>
      <c r="AP1236" s="863"/>
      <c r="AQ1236" s="863"/>
      <c r="AR1236" s="863"/>
      <c r="AS1236" s="863"/>
      <c r="AT1236" s="863"/>
      <c r="AU1236" s="863"/>
      <c r="AV1236" s="863"/>
      <c r="AW1236" s="863"/>
      <c r="AX1236" s="864"/>
      <c r="AY1236" s="613"/>
      <c r="AZ1236" s="613"/>
      <c r="BA1236" s="613"/>
      <c r="BB1236" s="613"/>
    </row>
    <row r="1237" spans="1:54" ht="15" customHeight="1" x14ac:dyDescent="0.25">
      <c r="A1237" s="865"/>
      <c r="B1237" s="866"/>
      <c r="C1237" s="866"/>
      <c r="D1237" s="866"/>
      <c r="E1237" s="866"/>
      <c r="F1237" s="866"/>
      <c r="G1237" s="866"/>
      <c r="H1237" s="866"/>
      <c r="I1237" s="866"/>
      <c r="J1237" s="866"/>
      <c r="K1237" s="866"/>
      <c r="L1237" s="866"/>
      <c r="M1237" s="866"/>
      <c r="N1237" s="866"/>
      <c r="O1237" s="866"/>
      <c r="P1237" s="866"/>
      <c r="Q1237" s="866"/>
      <c r="R1237" s="866"/>
      <c r="S1237" s="866"/>
      <c r="T1237" s="866"/>
      <c r="U1237" s="866"/>
      <c r="V1237" s="866"/>
      <c r="W1237" s="866"/>
      <c r="X1237" s="866"/>
      <c r="Y1237" s="866"/>
      <c r="Z1237" s="866"/>
      <c r="AA1237" s="866"/>
      <c r="AB1237" s="866"/>
      <c r="AC1237" s="866"/>
      <c r="AD1237" s="866"/>
      <c r="AE1237" s="866"/>
      <c r="AF1237" s="866"/>
      <c r="AG1237" s="866"/>
      <c r="AH1237" s="866"/>
      <c r="AI1237" s="866"/>
      <c r="AJ1237" s="866"/>
      <c r="AK1237" s="866"/>
      <c r="AL1237" s="866"/>
      <c r="AM1237" s="866"/>
      <c r="AN1237" s="866"/>
      <c r="AO1237" s="866"/>
      <c r="AP1237" s="866"/>
      <c r="AQ1237" s="866"/>
      <c r="AR1237" s="866"/>
      <c r="AS1237" s="866"/>
      <c r="AT1237" s="866"/>
      <c r="AU1237" s="866"/>
      <c r="AV1237" s="866"/>
      <c r="AW1237" s="866"/>
      <c r="AX1237" s="867"/>
      <c r="AY1237" s="613"/>
      <c r="AZ1237" s="613"/>
      <c r="BA1237" s="613"/>
      <c r="BB1237" s="613"/>
    </row>
    <row r="1238" spans="1:54" ht="15" customHeight="1" x14ac:dyDescent="0.25">
      <c r="A1238" s="577"/>
      <c r="B1238" s="577"/>
      <c r="C1238" s="577"/>
      <c r="D1238" s="577"/>
      <c r="E1238" s="577"/>
      <c r="F1238" s="577"/>
      <c r="G1238" s="577"/>
      <c r="H1238" s="577"/>
      <c r="I1238" s="577"/>
      <c r="J1238" s="577"/>
      <c r="K1238" s="577"/>
      <c r="L1238" s="577"/>
      <c r="M1238" s="577"/>
      <c r="N1238" s="577"/>
      <c r="O1238" s="577"/>
      <c r="P1238" s="577"/>
      <c r="Q1238" s="577"/>
      <c r="R1238" s="577"/>
      <c r="S1238" s="577"/>
      <c r="T1238" s="577"/>
      <c r="U1238" s="577"/>
      <c r="V1238" s="577"/>
      <c r="W1238" s="577"/>
      <c r="X1238" s="577"/>
      <c r="Y1238" s="577"/>
      <c r="Z1238" s="577"/>
      <c r="AA1238" s="577"/>
      <c r="AB1238" s="577"/>
      <c r="AC1238" s="577"/>
      <c r="AD1238" s="577"/>
      <c r="AE1238" s="577"/>
      <c r="AF1238" s="577"/>
      <c r="AG1238" s="577"/>
      <c r="AH1238" s="577"/>
      <c r="AI1238" s="577"/>
      <c r="AJ1238" s="577"/>
      <c r="AK1238" s="577"/>
      <c r="AL1238" s="577"/>
      <c r="AM1238" s="577"/>
      <c r="AN1238" s="577"/>
      <c r="AO1238" s="577"/>
      <c r="AP1238" s="577"/>
      <c r="AQ1238" s="577"/>
      <c r="AR1238" s="577"/>
      <c r="AS1238" s="577"/>
      <c r="AT1238" s="577"/>
      <c r="AU1238" s="577"/>
      <c r="AV1238" s="577"/>
      <c r="AW1238" s="577"/>
      <c r="AX1238" s="577"/>
      <c r="AY1238" s="613"/>
      <c r="AZ1238" s="613"/>
      <c r="BA1238" s="613"/>
      <c r="BB1238" s="613"/>
    </row>
    <row r="1239" spans="1:54" ht="15" customHeight="1" x14ac:dyDescent="0.25">
      <c r="A1239" s="577"/>
      <c r="B1239" s="577"/>
      <c r="C1239" s="577"/>
      <c r="D1239" s="577"/>
      <c r="E1239" s="577"/>
      <c r="F1239" s="577"/>
      <c r="G1239" s="577"/>
      <c r="H1239" s="577"/>
      <c r="I1239" s="577"/>
      <c r="J1239" s="577"/>
      <c r="K1239" s="577"/>
      <c r="L1239" s="577"/>
      <c r="M1239" s="577"/>
      <c r="N1239" s="577"/>
      <c r="O1239" s="577"/>
      <c r="P1239" s="577"/>
      <c r="Q1239" s="577"/>
      <c r="R1239" s="577"/>
      <c r="S1239" s="577"/>
      <c r="T1239" s="577"/>
      <c r="U1239" s="577"/>
      <c r="V1239" s="577"/>
      <c r="W1239" s="577"/>
      <c r="X1239" s="577"/>
      <c r="Y1239" s="577"/>
      <c r="Z1239" s="577"/>
      <c r="AA1239" s="577"/>
      <c r="AB1239" s="577"/>
      <c r="AC1239" s="577"/>
      <c r="AD1239" s="577"/>
      <c r="AE1239" s="577"/>
      <c r="AF1239" s="577"/>
      <c r="AG1239" s="577"/>
      <c r="AH1239" s="577"/>
      <c r="AI1239" s="577"/>
      <c r="AJ1239" s="577"/>
      <c r="AK1239" s="577"/>
      <c r="AL1239" s="577"/>
      <c r="AM1239" s="577"/>
      <c r="AN1239" s="577"/>
      <c r="AO1239" s="577"/>
      <c r="AP1239" s="577"/>
      <c r="AQ1239" s="577"/>
      <c r="AR1239" s="577"/>
      <c r="AS1239" s="577"/>
      <c r="AT1239" s="577"/>
      <c r="AU1239" s="577"/>
      <c r="AV1239" s="577"/>
      <c r="AW1239" s="577"/>
      <c r="AX1239" s="577"/>
      <c r="AY1239" s="613"/>
      <c r="AZ1239" s="613"/>
      <c r="BA1239" s="613"/>
      <c r="BB1239" s="613"/>
    </row>
    <row r="1240" spans="1:54" ht="15" customHeight="1" x14ac:dyDescent="0.25">
      <c r="A1240" s="577"/>
      <c r="B1240" s="577"/>
      <c r="C1240" s="577"/>
      <c r="D1240" s="577"/>
      <c r="E1240" s="577"/>
      <c r="F1240" s="577"/>
      <c r="G1240" s="577"/>
      <c r="H1240" s="577"/>
      <c r="I1240" s="577"/>
      <c r="J1240" s="577"/>
      <c r="K1240" s="577"/>
      <c r="L1240" s="577"/>
      <c r="M1240" s="577"/>
      <c r="N1240" s="577"/>
      <c r="O1240" s="577"/>
      <c r="P1240" s="577"/>
      <c r="Q1240" s="577"/>
      <c r="R1240" s="577"/>
      <c r="S1240" s="577"/>
      <c r="T1240" s="577"/>
      <c r="U1240" s="577"/>
      <c r="V1240" s="577"/>
      <c r="W1240" s="577"/>
      <c r="X1240" s="577"/>
      <c r="Y1240" s="577"/>
      <c r="Z1240" s="577"/>
      <c r="AA1240" s="577"/>
      <c r="AB1240" s="577"/>
      <c r="AC1240" s="577"/>
      <c r="AD1240" s="577"/>
      <c r="AE1240" s="577"/>
      <c r="AF1240" s="577"/>
      <c r="AG1240" s="577"/>
      <c r="AH1240" s="577"/>
      <c r="AI1240" s="577"/>
      <c r="AJ1240" s="577"/>
      <c r="AK1240" s="577"/>
      <c r="AL1240" s="577"/>
      <c r="AM1240" s="577"/>
      <c r="AN1240" s="577"/>
      <c r="AO1240" s="577"/>
      <c r="AP1240" s="577"/>
      <c r="AQ1240" s="577"/>
      <c r="AR1240" s="577"/>
      <c r="AS1240" s="577"/>
      <c r="AT1240" s="577"/>
      <c r="AU1240" s="577"/>
      <c r="AV1240" s="577"/>
      <c r="AW1240" s="577"/>
      <c r="AX1240" s="577"/>
      <c r="AY1240" s="613"/>
      <c r="AZ1240" s="613"/>
      <c r="BA1240" s="613"/>
      <c r="BB1240" s="613"/>
    </row>
    <row r="1241" spans="1:54" ht="15" customHeight="1" x14ac:dyDescent="0.25">
      <c r="A1241" s="577"/>
      <c r="B1241" s="577"/>
      <c r="C1241" s="577"/>
      <c r="D1241" s="577"/>
      <c r="E1241" s="577"/>
      <c r="F1241" s="577"/>
      <c r="G1241" s="577"/>
      <c r="H1241" s="577"/>
      <c r="I1241" s="577"/>
      <c r="J1241" s="577"/>
      <c r="K1241" s="577"/>
      <c r="L1241" s="577"/>
      <c r="M1241" s="577"/>
      <c r="N1241" s="577"/>
      <c r="O1241" s="577"/>
      <c r="P1241" s="577"/>
      <c r="Q1241" s="577"/>
      <c r="R1241" s="577"/>
      <c r="S1241" s="577"/>
      <c r="T1241" s="577"/>
      <c r="U1241" s="577"/>
      <c r="V1241" s="577"/>
      <c r="W1241" s="577"/>
      <c r="X1241" s="577"/>
      <c r="Y1241" s="577"/>
      <c r="Z1241" s="577"/>
      <c r="AA1241" s="577"/>
      <c r="AB1241" s="577"/>
      <c r="AC1241" s="577"/>
      <c r="AD1241" s="577"/>
      <c r="AE1241" s="577"/>
      <c r="AF1241" s="577"/>
      <c r="AG1241" s="577"/>
      <c r="AH1241" s="577"/>
      <c r="AI1241" s="577"/>
      <c r="AJ1241" s="577"/>
      <c r="AK1241" s="577"/>
      <c r="AL1241" s="577"/>
      <c r="AM1241" s="577"/>
      <c r="AN1241" s="577"/>
      <c r="AO1241" s="577"/>
      <c r="AP1241" s="577"/>
      <c r="AQ1241" s="577"/>
      <c r="AR1241" s="577"/>
      <c r="AS1241" s="577"/>
      <c r="AT1241" s="577"/>
      <c r="AU1241" s="577"/>
      <c r="AV1241" s="577"/>
      <c r="AW1241" s="577"/>
      <c r="AX1241" s="577"/>
      <c r="AY1241" s="613"/>
      <c r="AZ1241" s="613"/>
      <c r="BA1241" s="613"/>
      <c r="BB1241" s="613"/>
    </row>
    <row r="1242" spans="1:54" ht="15" customHeight="1" x14ac:dyDescent="0.25">
      <c r="A1242" s="577"/>
      <c r="B1242" s="577"/>
      <c r="C1242" s="577"/>
      <c r="D1242" s="577"/>
      <c r="E1242" s="577"/>
      <c r="F1242" s="577"/>
      <c r="G1242" s="577"/>
      <c r="H1242" s="577"/>
      <c r="I1242" s="577"/>
      <c r="J1242" s="577"/>
      <c r="K1242" s="577"/>
      <c r="L1242" s="577"/>
      <c r="M1242" s="577"/>
      <c r="N1242" s="577"/>
      <c r="O1242" s="577"/>
      <c r="P1242" s="577"/>
      <c r="Q1242" s="577"/>
      <c r="R1242" s="577"/>
      <c r="S1242" s="577"/>
      <c r="T1242" s="577"/>
      <c r="U1242" s="577"/>
      <c r="V1242" s="577"/>
      <c r="W1242" s="577"/>
      <c r="X1242" s="577"/>
      <c r="Y1242" s="577"/>
      <c r="Z1242" s="577"/>
      <c r="AA1242" s="577"/>
      <c r="AB1242" s="577"/>
      <c r="AC1242" s="577"/>
      <c r="AD1242" s="577"/>
      <c r="AE1242" s="577"/>
      <c r="AF1242" s="577"/>
      <c r="AG1242" s="577"/>
      <c r="AH1242" s="577"/>
      <c r="AI1242" s="577"/>
      <c r="AJ1242" s="577"/>
      <c r="AK1242" s="577"/>
      <c r="AL1242" s="577"/>
      <c r="AM1242" s="577"/>
      <c r="AN1242" s="577"/>
      <c r="AO1242" s="577"/>
      <c r="AP1242" s="577"/>
      <c r="AQ1242" s="577"/>
      <c r="AR1242" s="577"/>
      <c r="AS1242" s="577"/>
      <c r="AT1242" s="577"/>
      <c r="AU1242" s="577"/>
      <c r="AV1242" s="577"/>
      <c r="AW1242" s="577"/>
      <c r="AX1242" s="577"/>
      <c r="AY1242" s="613"/>
      <c r="AZ1242" s="613"/>
      <c r="BA1242" s="613"/>
      <c r="BB1242" s="613"/>
    </row>
    <row r="1243" spans="1:54" ht="15" customHeight="1" x14ac:dyDescent="0.25">
      <c r="A1243" s="577"/>
      <c r="B1243" s="577"/>
      <c r="C1243" s="577"/>
      <c r="D1243" s="577"/>
      <c r="E1243" s="577"/>
      <c r="F1243" s="577"/>
      <c r="G1243" s="577"/>
      <c r="H1243" s="577"/>
      <c r="I1243" s="577"/>
      <c r="J1243" s="577"/>
      <c r="K1243" s="577"/>
      <c r="L1243" s="577"/>
      <c r="M1243" s="577"/>
      <c r="N1243" s="577"/>
      <c r="O1243" s="577"/>
      <c r="P1243" s="577"/>
      <c r="Q1243" s="577"/>
      <c r="R1243" s="577"/>
      <c r="S1243" s="577"/>
      <c r="T1243" s="577"/>
      <c r="U1243" s="577"/>
      <c r="V1243" s="577"/>
      <c r="W1243" s="577"/>
      <c r="X1243" s="577"/>
      <c r="Y1243" s="577"/>
      <c r="Z1243" s="577"/>
      <c r="AA1243" s="577"/>
      <c r="AB1243" s="577"/>
      <c r="AC1243" s="577"/>
      <c r="AD1243" s="577"/>
      <c r="AE1243" s="577"/>
      <c r="AF1243" s="577"/>
      <c r="AG1243" s="577"/>
      <c r="AH1243" s="577"/>
      <c r="AI1243" s="577"/>
      <c r="AJ1243" s="577"/>
      <c r="AK1243" s="577"/>
      <c r="AL1243" s="577"/>
      <c r="AM1243" s="577"/>
      <c r="AN1243" s="577"/>
      <c r="AO1243" s="577"/>
      <c r="AP1243" s="577"/>
      <c r="AQ1243" s="577"/>
      <c r="AR1243" s="577"/>
      <c r="AS1243" s="577"/>
      <c r="AT1243" s="577"/>
      <c r="AU1243" s="577"/>
      <c r="AV1243" s="577"/>
      <c r="AW1243" s="577"/>
      <c r="AX1243" s="577"/>
      <c r="AY1243" s="613"/>
      <c r="AZ1243" s="613"/>
      <c r="BA1243" s="613"/>
      <c r="BB1243" s="613"/>
    </row>
    <row r="1244" spans="1:54" ht="15" customHeight="1" x14ac:dyDescent="0.25">
      <c r="A1244" s="577"/>
      <c r="B1244" s="577"/>
      <c r="C1244" s="577"/>
      <c r="D1244" s="577"/>
      <c r="E1244" s="577"/>
      <c r="F1244" s="577"/>
      <c r="G1244" s="577"/>
      <c r="H1244" s="577"/>
      <c r="I1244" s="577"/>
      <c r="J1244" s="577"/>
      <c r="K1244" s="577"/>
      <c r="L1244" s="577"/>
      <c r="M1244" s="577"/>
      <c r="N1244" s="577"/>
      <c r="O1244" s="577"/>
      <c r="P1244" s="577"/>
      <c r="Q1244" s="577"/>
      <c r="R1244" s="577"/>
      <c r="S1244" s="577"/>
      <c r="T1244" s="577"/>
      <c r="U1244" s="577"/>
      <c r="V1244" s="577"/>
      <c r="W1244" s="577"/>
      <c r="X1244" s="577"/>
      <c r="Y1244" s="577"/>
      <c r="Z1244" s="577"/>
      <c r="AA1244" s="577"/>
      <c r="AB1244" s="577"/>
      <c r="AC1244" s="577"/>
      <c r="AD1244" s="577"/>
      <c r="AE1244" s="577"/>
      <c r="AF1244" s="577"/>
      <c r="AG1244" s="577"/>
      <c r="AH1244" s="577"/>
      <c r="AI1244" s="577"/>
      <c r="AJ1244" s="577"/>
      <c r="AK1244" s="577"/>
      <c r="AL1244" s="577"/>
      <c r="AM1244" s="577"/>
      <c r="AN1244" s="577"/>
      <c r="AO1244" s="577"/>
      <c r="AP1244" s="577"/>
      <c r="AQ1244" s="577"/>
      <c r="AR1244" s="577"/>
      <c r="AS1244" s="577"/>
      <c r="AT1244" s="577"/>
      <c r="AU1244" s="577"/>
      <c r="AV1244" s="577"/>
      <c r="AW1244" s="577"/>
      <c r="AX1244" s="577"/>
      <c r="AY1244" s="613"/>
      <c r="AZ1244" s="613"/>
      <c r="BA1244" s="613"/>
      <c r="BB1244" s="613"/>
    </row>
    <row r="1245" spans="1:54" ht="15" customHeight="1" x14ac:dyDescent="0.25">
      <c r="A1245" s="577"/>
      <c r="B1245" s="577"/>
      <c r="C1245" s="577"/>
      <c r="D1245" s="577"/>
      <c r="E1245" s="577"/>
      <c r="F1245" s="577"/>
      <c r="G1245" s="577"/>
      <c r="H1245" s="577"/>
      <c r="I1245" s="577"/>
      <c r="J1245" s="577"/>
      <c r="K1245" s="577"/>
      <c r="L1245" s="577"/>
      <c r="M1245" s="577"/>
      <c r="N1245" s="577"/>
      <c r="O1245" s="577"/>
      <c r="P1245" s="577"/>
      <c r="Q1245" s="577"/>
      <c r="R1245" s="577"/>
      <c r="S1245" s="577"/>
      <c r="T1245" s="577"/>
      <c r="U1245" s="577"/>
      <c r="V1245" s="577"/>
      <c r="W1245" s="577"/>
      <c r="X1245" s="577"/>
      <c r="Y1245" s="577"/>
      <c r="Z1245" s="577"/>
      <c r="AA1245" s="577"/>
      <c r="AB1245" s="577"/>
      <c r="AC1245" s="577"/>
      <c r="AD1245" s="577"/>
      <c r="AE1245" s="577"/>
      <c r="AF1245" s="577"/>
      <c r="AG1245" s="577"/>
      <c r="AH1245" s="577"/>
      <c r="AI1245" s="577"/>
      <c r="AJ1245" s="577"/>
      <c r="AK1245" s="577"/>
      <c r="AL1245" s="577"/>
      <c r="AM1245" s="577"/>
      <c r="AN1245" s="577"/>
      <c r="AO1245" s="577"/>
      <c r="AP1245" s="577"/>
      <c r="AQ1245" s="577"/>
      <c r="AR1245" s="577"/>
      <c r="AS1245" s="577"/>
      <c r="AT1245" s="577"/>
      <c r="AU1245" s="577"/>
      <c r="AV1245" s="577"/>
      <c r="AW1245" s="577"/>
      <c r="AX1245" s="577"/>
      <c r="AY1245" s="613"/>
      <c r="AZ1245" s="613"/>
      <c r="BA1245" s="613"/>
      <c r="BB1245" s="613"/>
    </row>
    <row r="1246" spans="1:54" ht="15" customHeight="1" x14ac:dyDescent="0.25">
      <c r="A1246" s="577"/>
      <c r="B1246" s="577"/>
      <c r="C1246" s="577"/>
      <c r="D1246" s="577"/>
      <c r="E1246" s="577"/>
      <c r="F1246" s="577"/>
      <c r="G1246" s="577"/>
      <c r="H1246" s="577"/>
      <c r="I1246" s="577"/>
      <c r="J1246" s="577"/>
      <c r="K1246" s="577"/>
      <c r="L1246" s="577"/>
      <c r="M1246" s="577"/>
      <c r="N1246" s="577"/>
      <c r="O1246" s="577"/>
      <c r="P1246" s="577"/>
      <c r="Q1246" s="577"/>
      <c r="R1246" s="577"/>
      <c r="S1246" s="577"/>
      <c r="T1246" s="577"/>
      <c r="U1246" s="577"/>
      <c r="V1246" s="577"/>
      <c r="W1246" s="577"/>
      <c r="X1246" s="577"/>
      <c r="Y1246" s="577"/>
      <c r="Z1246" s="577"/>
      <c r="AA1246" s="577"/>
      <c r="AB1246" s="577"/>
      <c r="AC1246" s="577"/>
      <c r="AD1246" s="577"/>
      <c r="AE1246" s="577"/>
      <c r="AF1246" s="577"/>
      <c r="AG1246" s="577"/>
      <c r="AH1246" s="577"/>
      <c r="AI1246" s="577"/>
      <c r="AJ1246" s="577"/>
      <c r="AK1246" s="577"/>
      <c r="AL1246" s="577"/>
      <c r="AM1246" s="577"/>
      <c r="AN1246" s="577"/>
      <c r="AO1246" s="577"/>
      <c r="AP1246" s="577"/>
      <c r="AQ1246" s="577"/>
      <c r="AR1246" s="577"/>
      <c r="AS1246" s="577"/>
      <c r="AT1246" s="577"/>
      <c r="AU1246" s="577"/>
      <c r="AV1246" s="577"/>
      <c r="AW1246" s="577"/>
      <c r="AX1246" s="577"/>
      <c r="AY1246" s="613"/>
      <c r="AZ1246" s="613"/>
      <c r="BA1246" s="613"/>
      <c r="BB1246" s="613"/>
    </row>
    <row r="1247" spans="1:54" ht="15" customHeight="1" x14ac:dyDescent="0.25">
      <c r="A1247" s="577"/>
      <c r="B1247" s="577"/>
      <c r="C1247" s="577"/>
      <c r="D1247" s="577"/>
      <c r="E1247" s="577"/>
      <c r="F1247" s="577"/>
      <c r="G1247" s="577"/>
      <c r="H1247" s="577"/>
      <c r="I1247" s="577"/>
      <c r="J1247" s="577"/>
      <c r="K1247" s="577"/>
      <c r="L1247" s="577"/>
      <c r="M1247" s="577"/>
      <c r="N1247" s="577"/>
      <c r="O1247" s="577"/>
      <c r="P1247" s="577"/>
      <c r="Q1247" s="577"/>
      <c r="R1247" s="577"/>
      <c r="S1247" s="577"/>
      <c r="T1247" s="577"/>
      <c r="U1247" s="577"/>
      <c r="V1247" s="577"/>
      <c r="W1247" s="577"/>
      <c r="X1247" s="577"/>
      <c r="Y1247" s="577"/>
      <c r="Z1247" s="577"/>
      <c r="AA1247" s="577"/>
      <c r="AB1247" s="577"/>
      <c r="AC1247" s="577"/>
      <c r="AD1247" s="577"/>
      <c r="AE1247" s="577"/>
      <c r="AF1247" s="577"/>
      <c r="AG1247" s="577"/>
      <c r="AH1247" s="577"/>
      <c r="AI1247" s="577"/>
      <c r="AJ1247" s="577"/>
      <c r="AK1247" s="577"/>
      <c r="AL1247" s="577"/>
      <c r="AM1247" s="577"/>
      <c r="AN1247" s="577"/>
      <c r="AO1247" s="577"/>
      <c r="AP1247" s="577"/>
      <c r="AQ1247" s="577"/>
      <c r="AR1247" s="577"/>
      <c r="AS1247" s="577"/>
      <c r="AT1247" s="577"/>
      <c r="AU1247" s="577"/>
      <c r="AV1247" s="577"/>
      <c r="AW1247" s="577"/>
      <c r="AX1247" s="577"/>
      <c r="AY1247" s="613"/>
      <c r="AZ1247" s="613"/>
      <c r="BA1247" s="613"/>
      <c r="BB1247" s="613"/>
    </row>
    <row r="1248" spans="1:54" ht="15" customHeight="1" x14ac:dyDescent="0.25">
      <c r="A1248" s="643"/>
      <c r="B1248" s="643"/>
      <c r="C1248" s="643"/>
      <c r="D1248" s="643"/>
      <c r="E1248" s="643"/>
      <c r="F1248" s="643"/>
      <c r="G1248" s="643"/>
      <c r="H1248" s="643"/>
      <c r="I1248" s="643"/>
      <c r="J1248" s="643"/>
      <c r="K1248" s="643"/>
      <c r="L1248" s="643"/>
      <c r="M1248" s="643"/>
      <c r="N1248" s="643"/>
      <c r="O1248" s="643"/>
      <c r="P1248" s="643"/>
      <c r="Q1248" s="643"/>
      <c r="R1248" s="643"/>
      <c r="S1248" s="643"/>
      <c r="T1248" s="643"/>
      <c r="U1248" s="643"/>
      <c r="V1248" s="643"/>
      <c r="W1248" s="643"/>
      <c r="X1248" s="643"/>
      <c r="Y1248" s="643"/>
      <c r="Z1248" s="643"/>
      <c r="AA1248" s="643"/>
      <c r="AB1248" s="643"/>
      <c r="AC1248" s="643"/>
      <c r="AD1248" s="643"/>
      <c r="AE1248" s="643"/>
      <c r="AF1248" s="643"/>
      <c r="AG1248" s="643"/>
      <c r="AH1248" s="643"/>
      <c r="AI1248" s="643"/>
      <c r="AJ1248" s="643"/>
      <c r="AK1248" s="643"/>
      <c r="AL1248" s="643"/>
      <c r="AM1248" s="643"/>
      <c r="AN1248" s="643"/>
      <c r="AO1248" s="643"/>
      <c r="AP1248" s="643"/>
      <c r="AQ1248" s="643"/>
      <c r="AR1248" s="643"/>
      <c r="AS1248" s="643"/>
      <c r="AT1248" s="643"/>
      <c r="AU1248" s="643"/>
      <c r="AV1248" s="643"/>
      <c r="AW1248" s="643"/>
      <c r="AX1248" s="643"/>
      <c r="AY1248" s="643"/>
      <c r="AZ1248" s="643"/>
      <c r="BA1248" s="643"/>
      <c r="BB1248" s="653"/>
    </row>
    <row r="1249" spans="1:54" ht="12.6" customHeight="1" x14ac:dyDescent="0.25">
      <c r="A1249" s="571" t="s">
        <v>5240</v>
      </c>
    </row>
    <row r="1250" spans="1:54" ht="12.6" customHeight="1" x14ac:dyDescent="0.25">
      <c r="A1250" s="896" t="s">
        <v>1260</v>
      </c>
      <c r="B1250" s="896"/>
      <c r="C1250" s="896"/>
      <c r="D1250" s="896"/>
      <c r="E1250" s="896"/>
      <c r="F1250" s="896"/>
      <c r="G1250" s="896"/>
      <c r="H1250" s="896"/>
      <c r="I1250" s="896"/>
      <c r="J1250" s="896"/>
      <c r="K1250" s="896"/>
      <c r="L1250" s="896"/>
      <c r="M1250" s="895" t="s">
        <v>1819</v>
      </c>
      <c r="N1250" s="895"/>
      <c r="O1250" s="895"/>
      <c r="P1250" s="895"/>
      <c r="Q1250" s="895"/>
      <c r="R1250" s="895"/>
      <c r="S1250" s="895"/>
      <c r="T1250" s="895" t="s">
        <v>1641</v>
      </c>
      <c r="U1250" s="895"/>
      <c r="V1250" s="895"/>
      <c r="W1250" s="895"/>
      <c r="X1250" s="895"/>
      <c r="Y1250" s="895"/>
      <c r="Z1250" s="895"/>
      <c r="AA1250" s="895"/>
      <c r="AB1250" s="895"/>
      <c r="AC1250" s="895"/>
      <c r="AD1250" s="895"/>
      <c r="AE1250" s="895"/>
      <c r="AF1250" s="895"/>
      <c r="AG1250" s="895"/>
      <c r="AH1250" s="895" t="s">
        <v>1820</v>
      </c>
      <c r="AI1250" s="895"/>
      <c r="AJ1250" s="895"/>
      <c r="AK1250" s="895"/>
      <c r="AL1250" s="895"/>
      <c r="AM1250" s="895"/>
      <c r="AN1250" s="895"/>
      <c r="AO1250" s="895"/>
      <c r="AP1250" s="895"/>
      <c r="AQ1250" s="895"/>
      <c r="AR1250" s="895"/>
      <c r="AS1250" s="895"/>
      <c r="AT1250" s="895"/>
      <c r="AU1250" s="895"/>
      <c r="AV1250" s="895"/>
      <c r="AW1250" s="895"/>
      <c r="AX1250" s="895"/>
      <c r="AY1250" s="895"/>
      <c r="AZ1250" s="895"/>
      <c r="BA1250" s="895"/>
      <c r="BB1250" s="895"/>
    </row>
    <row r="1251" spans="1:54" ht="12.6" customHeight="1" x14ac:dyDescent="0.25">
      <c r="A1251" s="896"/>
      <c r="B1251" s="896"/>
      <c r="C1251" s="896"/>
      <c r="D1251" s="896"/>
      <c r="E1251" s="896"/>
      <c r="F1251" s="896"/>
      <c r="G1251" s="896"/>
      <c r="H1251" s="896"/>
      <c r="I1251" s="896"/>
      <c r="J1251" s="896"/>
      <c r="K1251" s="896"/>
      <c r="L1251" s="896"/>
      <c r="M1251" s="845" t="s">
        <v>1782</v>
      </c>
      <c r="N1251" s="845"/>
      <c r="O1251" s="845"/>
      <c r="P1251" s="845"/>
      <c r="Q1251" s="845"/>
      <c r="R1251" s="845"/>
      <c r="S1251" s="845"/>
      <c r="T1251" s="845" t="s">
        <v>1642</v>
      </c>
      <c r="U1251" s="845"/>
      <c r="V1251" s="845"/>
      <c r="W1251" s="845"/>
      <c r="X1251" s="845"/>
      <c r="Y1251" s="845"/>
      <c r="Z1251" s="845"/>
      <c r="AA1251" s="845"/>
      <c r="AB1251" s="845"/>
      <c r="AC1251" s="845"/>
      <c r="AD1251" s="845"/>
      <c r="AE1251" s="845"/>
      <c r="AF1251" s="845"/>
      <c r="AG1251" s="845"/>
      <c r="AH1251" s="845" t="s">
        <v>1821</v>
      </c>
      <c r="AI1251" s="845"/>
      <c r="AJ1251" s="845"/>
      <c r="AK1251" s="845"/>
      <c r="AL1251" s="845"/>
      <c r="AM1251" s="845"/>
      <c r="AN1251" s="845"/>
      <c r="AO1251" s="845"/>
      <c r="AP1251" s="845"/>
      <c r="AQ1251" s="845"/>
      <c r="AR1251" s="845"/>
      <c r="AS1251" s="845"/>
      <c r="AT1251" s="845"/>
      <c r="AU1251" s="845"/>
      <c r="AV1251" s="845"/>
      <c r="AW1251" s="845"/>
      <c r="AX1251" s="845"/>
      <c r="AY1251" s="845"/>
      <c r="AZ1251" s="845"/>
      <c r="BA1251" s="845"/>
      <c r="BB1251" s="845"/>
    </row>
    <row r="1252" spans="1:54" ht="12.6" customHeight="1" x14ac:dyDescent="0.25">
      <c r="A1252" s="896"/>
      <c r="B1252" s="896"/>
      <c r="C1252" s="896"/>
      <c r="D1252" s="896"/>
      <c r="E1252" s="896"/>
      <c r="F1252" s="896"/>
      <c r="G1252" s="896"/>
      <c r="H1252" s="896"/>
      <c r="I1252" s="896"/>
      <c r="J1252" s="896"/>
      <c r="K1252" s="896"/>
      <c r="L1252" s="896"/>
      <c r="M1252" s="843" t="s">
        <v>1430</v>
      </c>
      <c r="N1252" s="843"/>
      <c r="O1252" s="843"/>
      <c r="P1252" s="843"/>
      <c r="Q1252" s="843"/>
      <c r="R1252" s="843"/>
      <c r="S1252" s="843"/>
      <c r="T1252" s="843" t="s">
        <v>1430</v>
      </c>
      <c r="U1252" s="843"/>
      <c r="V1252" s="843"/>
      <c r="W1252" s="843"/>
      <c r="X1252" s="843"/>
      <c r="Y1252" s="843"/>
      <c r="Z1252" s="843"/>
      <c r="AA1252" s="843"/>
      <c r="AB1252" s="843"/>
      <c r="AC1252" s="843"/>
      <c r="AD1252" s="843"/>
      <c r="AE1252" s="843"/>
      <c r="AF1252" s="843"/>
      <c r="AG1252" s="843"/>
      <c r="AH1252" s="843" t="s">
        <v>1822</v>
      </c>
      <c r="AI1252" s="843"/>
      <c r="AJ1252" s="843"/>
      <c r="AK1252" s="843"/>
      <c r="AL1252" s="843"/>
      <c r="AM1252" s="843"/>
      <c r="AN1252" s="843"/>
      <c r="AO1252" s="843"/>
      <c r="AP1252" s="843"/>
      <c r="AQ1252" s="843"/>
      <c r="AR1252" s="843"/>
      <c r="AS1252" s="843"/>
      <c r="AT1252" s="843"/>
      <c r="AU1252" s="843"/>
      <c r="AV1252" s="843"/>
      <c r="AW1252" s="843"/>
      <c r="AX1252" s="843"/>
      <c r="AY1252" s="843"/>
      <c r="AZ1252" s="843"/>
      <c r="BA1252" s="843"/>
      <c r="BB1252" s="843"/>
    </row>
    <row r="1253" spans="1:54" ht="12.6" customHeight="1" x14ac:dyDescent="0.25">
      <c r="A1253" s="896"/>
      <c r="B1253" s="896"/>
      <c r="C1253" s="896"/>
      <c r="D1253" s="896"/>
      <c r="E1253" s="896"/>
      <c r="F1253" s="896"/>
      <c r="G1253" s="896"/>
      <c r="H1253" s="896"/>
      <c r="I1253" s="896"/>
      <c r="J1253" s="896"/>
      <c r="K1253" s="896"/>
      <c r="L1253" s="896"/>
      <c r="M1253" s="845" t="s">
        <v>1823</v>
      </c>
      <c r="N1253" s="845"/>
      <c r="O1253" s="845"/>
      <c r="P1253" s="845"/>
      <c r="Q1253" s="845"/>
      <c r="R1253" s="845"/>
      <c r="S1253" s="845"/>
      <c r="T1253" s="895" t="s">
        <v>1823</v>
      </c>
      <c r="U1253" s="895"/>
      <c r="V1253" s="895"/>
      <c r="W1253" s="895"/>
      <c r="X1253" s="895"/>
      <c r="Y1253" s="895"/>
      <c r="Z1253" s="895"/>
      <c r="AA1253" s="895" t="s">
        <v>1824</v>
      </c>
      <c r="AB1253" s="895"/>
      <c r="AC1253" s="895"/>
      <c r="AD1253" s="895"/>
      <c r="AE1253" s="895"/>
      <c r="AF1253" s="895"/>
      <c r="AG1253" s="895"/>
      <c r="AH1253" s="895" t="s">
        <v>1819</v>
      </c>
      <c r="AI1253" s="895"/>
      <c r="AJ1253" s="895"/>
      <c r="AK1253" s="895"/>
      <c r="AL1253" s="895"/>
      <c r="AM1253" s="895"/>
      <c r="AN1253" s="895"/>
      <c r="AO1253" s="895" t="s">
        <v>1641</v>
      </c>
      <c r="AP1253" s="895"/>
      <c r="AQ1253" s="895"/>
      <c r="AR1253" s="895"/>
      <c r="AS1253" s="895"/>
      <c r="AT1253" s="895"/>
      <c r="AU1253" s="895"/>
      <c r="AV1253" s="895"/>
      <c r="AW1253" s="895"/>
      <c r="AX1253" s="895"/>
      <c r="AY1253" s="895"/>
      <c r="AZ1253" s="895"/>
      <c r="BA1253" s="895"/>
      <c r="BB1253" s="895"/>
    </row>
    <row r="1254" spans="1:54" ht="12.6" customHeight="1" x14ac:dyDescent="0.25">
      <c r="A1254" s="896"/>
      <c r="B1254" s="896"/>
      <c r="C1254" s="896"/>
      <c r="D1254" s="896"/>
      <c r="E1254" s="896"/>
      <c r="F1254" s="896"/>
      <c r="G1254" s="896"/>
      <c r="H1254" s="896"/>
      <c r="I1254" s="896"/>
      <c r="J1254" s="896"/>
      <c r="K1254" s="896"/>
      <c r="L1254" s="896"/>
      <c r="M1254" s="845" t="s">
        <v>1825</v>
      </c>
      <c r="N1254" s="845"/>
      <c r="O1254" s="845"/>
      <c r="P1254" s="845"/>
      <c r="Q1254" s="845"/>
      <c r="R1254" s="845"/>
      <c r="S1254" s="845"/>
      <c r="T1254" s="845" t="s">
        <v>1825</v>
      </c>
      <c r="U1254" s="845"/>
      <c r="V1254" s="845"/>
      <c r="W1254" s="845"/>
      <c r="X1254" s="845"/>
      <c r="Y1254" s="845"/>
      <c r="Z1254" s="845"/>
      <c r="AA1254" s="845" t="s">
        <v>1826</v>
      </c>
      <c r="AB1254" s="845"/>
      <c r="AC1254" s="845"/>
      <c r="AD1254" s="845"/>
      <c r="AE1254" s="845"/>
      <c r="AF1254" s="845"/>
      <c r="AG1254" s="845"/>
      <c r="AH1254" s="845" t="s">
        <v>1782</v>
      </c>
      <c r="AI1254" s="845"/>
      <c r="AJ1254" s="845"/>
      <c r="AK1254" s="845"/>
      <c r="AL1254" s="845"/>
      <c r="AM1254" s="845"/>
      <c r="AN1254" s="845"/>
      <c r="AO1254" s="845" t="s">
        <v>1579</v>
      </c>
      <c r="AP1254" s="845"/>
      <c r="AQ1254" s="845"/>
      <c r="AR1254" s="845"/>
      <c r="AS1254" s="845"/>
      <c r="AT1254" s="845"/>
      <c r="AU1254" s="845"/>
      <c r="AV1254" s="845"/>
      <c r="AW1254" s="845"/>
      <c r="AX1254" s="845"/>
      <c r="AY1254" s="845"/>
      <c r="AZ1254" s="845"/>
      <c r="BA1254" s="845"/>
      <c r="BB1254" s="845"/>
    </row>
    <row r="1255" spans="1:54" ht="12.6" customHeight="1" x14ac:dyDescent="0.25">
      <c r="A1255" s="896"/>
      <c r="B1255" s="896"/>
      <c r="C1255" s="896"/>
      <c r="D1255" s="896"/>
      <c r="E1255" s="896"/>
      <c r="F1255" s="896"/>
      <c r="G1255" s="896"/>
      <c r="H1255" s="896"/>
      <c r="I1255" s="896"/>
      <c r="J1255" s="896"/>
      <c r="K1255" s="896"/>
      <c r="L1255" s="896"/>
      <c r="M1255" s="843"/>
      <c r="N1255" s="843"/>
      <c r="O1255" s="843"/>
      <c r="P1255" s="843"/>
      <c r="Q1255" s="843"/>
      <c r="R1255" s="843"/>
      <c r="S1255" s="843"/>
      <c r="T1255" s="843"/>
      <c r="U1255" s="843"/>
      <c r="V1255" s="843"/>
      <c r="W1255" s="843"/>
      <c r="X1255" s="843"/>
      <c r="Y1255" s="843"/>
      <c r="Z1255" s="843"/>
      <c r="AA1255" s="843"/>
      <c r="AB1255" s="843"/>
      <c r="AC1255" s="843"/>
      <c r="AD1255" s="843"/>
      <c r="AE1255" s="843"/>
      <c r="AF1255" s="843"/>
      <c r="AG1255" s="843"/>
      <c r="AH1255" s="843" t="s">
        <v>1430</v>
      </c>
      <c r="AI1255" s="843"/>
      <c r="AJ1255" s="843"/>
      <c r="AK1255" s="843"/>
      <c r="AL1255" s="843"/>
      <c r="AM1255" s="843"/>
      <c r="AN1255" s="843"/>
      <c r="AO1255" s="843" t="s">
        <v>1263</v>
      </c>
      <c r="AP1255" s="843"/>
      <c r="AQ1255" s="843"/>
      <c r="AR1255" s="843"/>
      <c r="AS1255" s="843"/>
      <c r="AT1255" s="843"/>
      <c r="AU1255" s="843"/>
      <c r="AV1255" s="843"/>
      <c r="AW1255" s="843"/>
      <c r="AX1255" s="843"/>
      <c r="AY1255" s="843"/>
      <c r="AZ1255" s="843"/>
      <c r="BA1255" s="843"/>
      <c r="BB1255" s="843"/>
    </row>
    <row r="1256" spans="1:54" ht="12.6" customHeight="1" x14ac:dyDescent="0.25">
      <c r="A1256" s="844" t="s">
        <v>1407</v>
      </c>
      <c r="B1256" s="844"/>
      <c r="C1256" s="844"/>
      <c r="D1256" s="844"/>
      <c r="E1256" s="844"/>
      <c r="F1256" s="844"/>
      <c r="G1256" s="844"/>
      <c r="H1256" s="844"/>
      <c r="I1256" s="844"/>
      <c r="J1256" s="844"/>
      <c r="K1256" s="844"/>
      <c r="L1256" s="844"/>
      <c r="M1256" s="844" t="s">
        <v>1408</v>
      </c>
      <c r="N1256" s="844"/>
      <c r="O1256" s="844"/>
      <c r="P1256" s="844"/>
      <c r="Q1256" s="844"/>
      <c r="R1256" s="844"/>
      <c r="S1256" s="844"/>
      <c r="T1256" s="844" t="s">
        <v>1409</v>
      </c>
      <c r="U1256" s="844"/>
      <c r="V1256" s="844"/>
      <c r="W1256" s="844"/>
      <c r="X1256" s="844"/>
      <c r="Y1256" s="844"/>
      <c r="Z1256" s="844"/>
      <c r="AA1256" s="844" t="s">
        <v>1410</v>
      </c>
      <c r="AB1256" s="844"/>
      <c r="AC1256" s="844"/>
      <c r="AD1256" s="844"/>
      <c r="AE1256" s="844"/>
      <c r="AF1256" s="844"/>
      <c r="AG1256" s="844"/>
      <c r="AH1256" s="844" t="s">
        <v>1411</v>
      </c>
      <c r="AI1256" s="844"/>
      <c r="AJ1256" s="844"/>
      <c r="AK1256" s="844"/>
      <c r="AL1256" s="844"/>
      <c r="AM1256" s="844"/>
      <c r="AN1256" s="844"/>
      <c r="AO1256" s="844" t="s">
        <v>1412</v>
      </c>
      <c r="AP1256" s="844"/>
      <c r="AQ1256" s="844"/>
      <c r="AR1256" s="844"/>
      <c r="AS1256" s="844"/>
      <c r="AT1256" s="844"/>
      <c r="AU1256" s="844"/>
      <c r="AV1256" s="844"/>
      <c r="AW1256" s="844"/>
      <c r="AX1256" s="844"/>
      <c r="AY1256" s="844"/>
      <c r="AZ1256" s="844"/>
      <c r="BA1256" s="844"/>
      <c r="BB1256" s="844"/>
    </row>
    <row r="1257" spans="1:54" ht="12.6" customHeight="1" x14ac:dyDescent="0.25">
      <c r="A1257" s="612" t="s">
        <v>1827</v>
      </c>
      <c r="B1257" s="599"/>
      <c r="C1257" s="599"/>
      <c r="D1257" s="599"/>
      <c r="E1257" s="599"/>
      <c r="F1257" s="599"/>
      <c r="G1257" s="599"/>
      <c r="H1257" s="599"/>
      <c r="I1257" s="599"/>
      <c r="J1257" s="599"/>
      <c r="K1257" s="599"/>
      <c r="L1257" s="600"/>
      <c r="M1257" s="905">
        <f>'HL KNIHA VYPOC'!$G$87+'HL KNIHA VYPOC'!G88</f>
        <v>0</v>
      </c>
      <c r="N1257" s="905"/>
      <c r="O1257" s="905"/>
      <c r="P1257" s="905"/>
      <c r="Q1257" s="905"/>
      <c r="R1257" s="905"/>
      <c r="S1257" s="905"/>
      <c r="T1257" s="905">
        <f>'HL KNIHA VYPOC'!$K$87+'HL KNIHA VYPOC'!K88</f>
        <v>0</v>
      </c>
      <c r="U1257" s="905"/>
      <c r="V1257" s="905"/>
      <c r="W1257" s="905"/>
      <c r="X1257" s="905"/>
      <c r="Y1257" s="905"/>
      <c r="Z1257" s="905"/>
      <c r="AA1257" s="905">
        <f>'HL KNIHA VYPOC'!$H$87+'HL KNIHA VYPOC'!H88</f>
        <v>0</v>
      </c>
      <c r="AB1257" s="905"/>
      <c r="AC1257" s="905"/>
      <c r="AD1257" s="905"/>
      <c r="AE1257" s="905"/>
      <c r="AF1257" s="905"/>
      <c r="AG1257" s="905"/>
      <c r="AH1257" s="905">
        <f>SUM(M1257-T1257)</f>
        <v>0</v>
      </c>
      <c r="AI1257" s="905"/>
      <c r="AJ1257" s="905"/>
      <c r="AK1257" s="905"/>
      <c r="AL1257" s="905"/>
      <c r="AM1257" s="905"/>
      <c r="AN1257" s="905"/>
      <c r="AO1257" s="905">
        <f>SUM(AA1257-T1257)</f>
        <v>0</v>
      </c>
      <c r="AP1257" s="905"/>
      <c r="AQ1257" s="905"/>
      <c r="AR1257" s="905"/>
      <c r="AS1257" s="905"/>
      <c r="AT1257" s="905"/>
      <c r="AU1257" s="905"/>
      <c r="AV1257" s="905"/>
      <c r="AW1257" s="905"/>
      <c r="AX1257" s="905"/>
      <c r="AY1257" s="905"/>
      <c r="AZ1257" s="905"/>
      <c r="BA1257" s="905"/>
      <c r="BB1257" s="905"/>
    </row>
    <row r="1258" spans="1:54" ht="12.6" customHeight="1" x14ac:dyDescent="0.25">
      <c r="A1258" s="611" t="s">
        <v>1828</v>
      </c>
      <c r="B1258" s="603"/>
      <c r="C1258" s="603"/>
      <c r="D1258" s="603"/>
      <c r="E1258" s="603"/>
      <c r="F1258" s="603"/>
      <c r="G1258" s="603"/>
      <c r="H1258" s="603"/>
      <c r="I1258" s="603"/>
      <c r="J1258" s="603"/>
      <c r="K1258" s="603"/>
      <c r="L1258" s="604"/>
      <c r="M1258" s="905"/>
      <c r="N1258" s="905"/>
      <c r="O1258" s="905"/>
      <c r="P1258" s="905"/>
      <c r="Q1258" s="905"/>
      <c r="R1258" s="905"/>
      <c r="S1258" s="905"/>
      <c r="T1258" s="905"/>
      <c r="U1258" s="905"/>
      <c r="V1258" s="905"/>
      <c r="W1258" s="905"/>
      <c r="X1258" s="905"/>
      <c r="Y1258" s="905"/>
      <c r="Z1258" s="905"/>
      <c r="AA1258" s="905"/>
      <c r="AB1258" s="905"/>
      <c r="AC1258" s="905"/>
      <c r="AD1258" s="905"/>
      <c r="AE1258" s="905"/>
      <c r="AF1258" s="905"/>
      <c r="AG1258" s="905"/>
      <c r="AH1258" s="905"/>
      <c r="AI1258" s="905"/>
      <c r="AJ1258" s="905"/>
      <c r="AK1258" s="905"/>
      <c r="AL1258" s="905"/>
      <c r="AM1258" s="905"/>
      <c r="AN1258" s="905"/>
      <c r="AO1258" s="905"/>
      <c r="AP1258" s="905"/>
      <c r="AQ1258" s="905"/>
      <c r="AR1258" s="905"/>
      <c r="AS1258" s="905"/>
      <c r="AT1258" s="905"/>
      <c r="AU1258" s="905"/>
      <c r="AV1258" s="905"/>
      <c r="AW1258" s="905"/>
      <c r="AX1258" s="905"/>
      <c r="AY1258" s="905"/>
      <c r="AZ1258" s="905"/>
      <c r="BA1258" s="905"/>
      <c r="BB1258" s="905"/>
    </row>
    <row r="1259" spans="1:54" ht="12.6" customHeight="1" x14ac:dyDescent="0.25">
      <c r="A1259" s="597" t="s">
        <v>1563</v>
      </c>
      <c r="B1259" s="598"/>
      <c r="C1259" s="598"/>
      <c r="D1259" s="598"/>
      <c r="E1259" s="598"/>
      <c r="F1259" s="598"/>
      <c r="G1259" s="598"/>
      <c r="H1259" s="598"/>
      <c r="I1259" s="598"/>
      <c r="J1259" s="598"/>
      <c r="K1259" s="598"/>
      <c r="L1259" s="596"/>
      <c r="M1259" s="905">
        <f>'HL KNIHA VYPOC'!$G$89</f>
        <v>0</v>
      </c>
      <c r="N1259" s="905"/>
      <c r="O1259" s="905"/>
      <c r="P1259" s="905"/>
      <c r="Q1259" s="905"/>
      <c r="R1259" s="905"/>
      <c r="S1259" s="905"/>
      <c r="T1259" s="905">
        <f>'HL KNIHA VYPOC'!$K$89</f>
        <v>0</v>
      </c>
      <c r="U1259" s="905"/>
      <c r="V1259" s="905"/>
      <c r="W1259" s="905"/>
      <c r="X1259" s="905"/>
      <c r="Y1259" s="905"/>
      <c r="Z1259" s="905"/>
      <c r="AA1259" s="905">
        <f>'HL KNIHA VYPOC'!$H$89</f>
        <v>0</v>
      </c>
      <c r="AB1259" s="905"/>
      <c r="AC1259" s="905"/>
      <c r="AD1259" s="905"/>
      <c r="AE1259" s="905"/>
      <c r="AF1259" s="905"/>
      <c r="AG1259" s="905"/>
      <c r="AH1259" s="905">
        <f>SUM(M1259-T1259)</f>
        <v>0</v>
      </c>
      <c r="AI1259" s="905"/>
      <c r="AJ1259" s="905"/>
      <c r="AK1259" s="905"/>
      <c r="AL1259" s="905"/>
      <c r="AM1259" s="905"/>
      <c r="AN1259" s="905"/>
      <c r="AO1259" s="905">
        <f>SUM(AA1259-T1259)</f>
        <v>0</v>
      </c>
      <c r="AP1259" s="905"/>
      <c r="AQ1259" s="905"/>
      <c r="AR1259" s="905"/>
      <c r="AS1259" s="905"/>
      <c r="AT1259" s="905"/>
      <c r="AU1259" s="905"/>
      <c r="AV1259" s="905"/>
      <c r="AW1259" s="905"/>
      <c r="AX1259" s="905"/>
      <c r="AY1259" s="905"/>
      <c r="AZ1259" s="905"/>
      <c r="BA1259" s="905"/>
      <c r="BB1259" s="905"/>
    </row>
    <row r="1260" spans="1:54" ht="12.6" customHeight="1" x14ac:dyDescent="0.25">
      <c r="A1260" s="597" t="s">
        <v>1564</v>
      </c>
      <c r="B1260" s="598"/>
      <c r="C1260" s="598"/>
      <c r="D1260" s="598"/>
      <c r="E1260" s="598"/>
      <c r="F1260" s="598"/>
      <c r="G1260" s="598"/>
      <c r="H1260" s="598"/>
      <c r="I1260" s="598"/>
      <c r="J1260" s="598"/>
      <c r="K1260" s="598"/>
      <c r="L1260" s="596"/>
      <c r="M1260" s="905">
        <f>'HL KNIHA VYPOC'!$G$90</f>
        <v>0</v>
      </c>
      <c r="N1260" s="905"/>
      <c r="O1260" s="905"/>
      <c r="P1260" s="905"/>
      <c r="Q1260" s="905"/>
      <c r="R1260" s="905"/>
      <c r="S1260" s="905"/>
      <c r="T1260" s="905">
        <f>'HL KNIHA VYPOC'!$K$90</f>
        <v>0</v>
      </c>
      <c r="U1260" s="905"/>
      <c r="V1260" s="905"/>
      <c r="W1260" s="905"/>
      <c r="X1260" s="905"/>
      <c r="Y1260" s="905"/>
      <c r="Z1260" s="905"/>
      <c r="AA1260" s="905">
        <f>'HL KNIHA VYPOC'!$H$90</f>
        <v>0</v>
      </c>
      <c r="AB1260" s="905"/>
      <c r="AC1260" s="905"/>
      <c r="AD1260" s="905"/>
      <c r="AE1260" s="905"/>
      <c r="AF1260" s="905"/>
      <c r="AG1260" s="905"/>
      <c r="AH1260" s="905">
        <f>SUM(M1260-T1260)</f>
        <v>0</v>
      </c>
      <c r="AI1260" s="905"/>
      <c r="AJ1260" s="905"/>
      <c r="AK1260" s="905"/>
      <c r="AL1260" s="905"/>
      <c r="AM1260" s="905"/>
      <c r="AN1260" s="905"/>
      <c r="AO1260" s="905">
        <f>SUM(AA1260-T1260)</f>
        <v>0</v>
      </c>
      <c r="AP1260" s="905"/>
      <c r="AQ1260" s="905"/>
      <c r="AR1260" s="905"/>
      <c r="AS1260" s="905"/>
      <c r="AT1260" s="905"/>
      <c r="AU1260" s="905"/>
      <c r="AV1260" s="905"/>
      <c r="AW1260" s="905"/>
      <c r="AX1260" s="905"/>
      <c r="AY1260" s="905"/>
      <c r="AZ1260" s="905"/>
      <c r="BA1260" s="905"/>
      <c r="BB1260" s="905"/>
    </row>
    <row r="1261" spans="1:54" ht="12.6" customHeight="1" x14ac:dyDescent="0.25">
      <c r="A1261" s="633" t="s">
        <v>1394</v>
      </c>
      <c r="B1261" s="598"/>
      <c r="C1261" s="598"/>
      <c r="D1261" s="598"/>
      <c r="E1261" s="598"/>
      <c r="F1261" s="598"/>
      <c r="G1261" s="598"/>
      <c r="H1261" s="598"/>
      <c r="I1261" s="598"/>
      <c r="J1261" s="598"/>
      <c r="K1261" s="598"/>
      <c r="L1261" s="596"/>
      <c r="M1261" s="905">
        <f>SUM(M1257:S1260)</f>
        <v>0</v>
      </c>
      <c r="N1261" s="905"/>
      <c r="O1261" s="905"/>
      <c r="P1261" s="905"/>
      <c r="Q1261" s="905"/>
      <c r="R1261" s="905"/>
      <c r="S1261" s="905"/>
      <c r="T1261" s="905">
        <f t="shared" ref="T1261" si="3">SUM(T1257:Z1260)</f>
        <v>0</v>
      </c>
      <c r="U1261" s="905"/>
      <c r="V1261" s="905"/>
      <c r="W1261" s="905"/>
      <c r="X1261" s="905"/>
      <c r="Y1261" s="905"/>
      <c r="Z1261" s="905"/>
      <c r="AA1261" s="905">
        <f t="shared" ref="AA1261" si="4">SUM(AA1257:AG1260)</f>
        <v>0</v>
      </c>
      <c r="AB1261" s="905"/>
      <c r="AC1261" s="905"/>
      <c r="AD1261" s="905"/>
      <c r="AE1261" s="905"/>
      <c r="AF1261" s="905"/>
      <c r="AG1261" s="905"/>
      <c r="AH1261" s="905">
        <f>SUM(M1261-T1261)</f>
        <v>0</v>
      </c>
      <c r="AI1261" s="905"/>
      <c r="AJ1261" s="905"/>
      <c r="AK1261" s="905"/>
      <c r="AL1261" s="905"/>
      <c r="AM1261" s="905"/>
      <c r="AN1261" s="905"/>
      <c r="AO1261" s="905">
        <f>SUM(AA1261-T1261)</f>
        <v>0</v>
      </c>
      <c r="AP1261" s="905"/>
      <c r="AQ1261" s="905"/>
      <c r="AR1261" s="905"/>
      <c r="AS1261" s="905"/>
      <c r="AT1261" s="905"/>
      <c r="AU1261" s="905"/>
      <c r="AV1261" s="905"/>
      <c r="AW1261" s="905"/>
      <c r="AX1261" s="905"/>
      <c r="AY1261" s="905"/>
      <c r="AZ1261" s="905"/>
      <c r="BA1261" s="905"/>
      <c r="BB1261" s="905"/>
    </row>
    <row r="1262" spans="1:54" ht="12.6" customHeight="1" x14ac:dyDescent="0.25">
      <c r="A1262" s="597" t="s">
        <v>1829</v>
      </c>
      <c r="B1262" s="598"/>
      <c r="C1262" s="598"/>
      <c r="D1262" s="598"/>
      <c r="E1262" s="598"/>
      <c r="F1262" s="598"/>
      <c r="G1262" s="598"/>
      <c r="H1262" s="598"/>
      <c r="I1262" s="598"/>
      <c r="J1262" s="598"/>
      <c r="K1262" s="598"/>
      <c r="L1262" s="596"/>
      <c r="M1262" s="844" t="s">
        <v>18</v>
      </c>
      <c r="N1262" s="844"/>
      <c r="O1262" s="844"/>
      <c r="P1262" s="844"/>
      <c r="Q1262" s="844"/>
      <c r="R1262" s="844"/>
      <c r="S1262" s="844"/>
      <c r="T1262" s="844" t="s">
        <v>18</v>
      </c>
      <c r="U1262" s="844"/>
      <c r="V1262" s="844"/>
      <c r="W1262" s="844"/>
      <c r="X1262" s="844"/>
      <c r="Y1262" s="844"/>
      <c r="Z1262" s="844"/>
      <c r="AA1262" s="844" t="s">
        <v>18</v>
      </c>
      <c r="AB1262" s="844"/>
      <c r="AC1262" s="844"/>
      <c r="AD1262" s="844"/>
      <c r="AE1262" s="844"/>
      <c r="AF1262" s="844"/>
      <c r="AG1262" s="844"/>
      <c r="AH1262" s="905">
        <f>'HL KNIHA VYPOC'!$G$305</f>
        <v>0</v>
      </c>
      <c r="AI1262" s="905"/>
      <c r="AJ1262" s="905"/>
      <c r="AK1262" s="905"/>
      <c r="AL1262" s="905"/>
      <c r="AM1262" s="905"/>
      <c r="AN1262" s="905"/>
      <c r="AO1262" s="905">
        <f>'HL KNIHA VYPOC'!$K$305</f>
        <v>0</v>
      </c>
      <c r="AP1262" s="905"/>
      <c r="AQ1262" s="905"/>
      <c r="AR1262" s="905"/>
      <c r="AS1262" s="905"/>
      <c r="AT1262" s="905"/>
      <c r="AU1262" s="905"/>
      <c r="AV1262" s="905"/>
      <c r="AW1262" s="905"/>
      <c r="AX1262" s="905"/>
      <c r="AY1262" s="905"/>
      <c r="AZ1262" s="905"/>
      <c r="BA1262" s="905"/>
      <c r="BB1262" s="905"/>
    </row>
    <row r="1263" spans="1:54" ht="12.6" customHeight="1" x14ac:dyDescent="0.25">
      <c r="A1263" s="597" t="s">
        <v>1830</v>
      </c>
      <c r="B1263" s="598"/>
      <c r="C1263" s="598"/>
      <c r="D1263" s="598"/>
      <c r="E1263" s="598"/>
      <c r="F1263" s="598"/>
      <c r="G1263" s="598"/>
      <c r="H1263" s="598"/>
      <c r="I1263" s="598"/>
      <c r="J1263" s="598"/>
      <c r="K1263" s="598"/>
      <c r="L1263" s="596"/>
      <c r="M1263" s="844" t="s">
        <v>18</v>
      </c>
      <c r="N1263" s="844"/>
      <c r="O1263" s="844"/>
      <c r="P1263" s="844"/>
      <c r="Q1263" s="844"/>
      <c r="R1263" s="844"/>
      <c r="S1263" s="844"/>
      <c r="T1263" s="844" t="s">
        <v>18</v>
      </c>
      <c r="U1263" s="844"/>
      <c r="V1263" s="844"/>
      <c r="W1263" s="844"/>
      <c r="X1263" s="844"/>
      <c r="Y1263" s="844"/>
      <c r="Z1263" s="844"/>
      <c r="AA1263" s="844" t="s">
        <v>18</v>
      </c>
      <c r="AB1263" s="844"/>
      <c r="AC1263" s="844"/>
      <c r="AD1263" s="844"/>
      <c r="AE1263" s="844"/>
      <c r="AF1263" s="844"/>
      <c r="AG1263" s="844"/>
      <c r="AH1263" s="905">
        <f>'HL KNIHA VYPOC'!$G$275</f>
        <v>100.82</v>
      </c>
      <c r="AI1263" s="905"/>
      <c r="AJ1263" s="905"/>
      <c r="AK1263" s="905"/>
      <c r="AL1263" s="905"/>
      <c r="AM1263" s="905"/>
      <c r="AN1263" s="905"/>
      <c r="AO1263" s="905">
        <f>'HL KNIHA VYPOC'!$K$275</f>
        <v>0</v>
      </c>
      <c r="AP1263" s="905"/>
      <c r="AQ1263" s="905"/>
      <c r="AR1263" s="905"/>
      <c r="AS1263" s="905"/>
      <c r="AT1263" s="905"/>
      <c r="AU1263" s="905"/>
      <c r="AV1263" s="905"/>
      <c r="AW1263" s="905"/>
      <c r="AX1263" s="905"/>
      <c r="AY1263" s="905"/>
      <c r="AZ1263" s="905"/>
      <c r="BA1263" s="905"/>
      <c r="BB1263" s="905"/>
    </row>
    <row r="1264" spans="1:54" ht="12.6" customHeight="1" x14ac:dyDescent="0.25">
      <c r="A1264" s="597" t="s">
        <v>1831</v>
      </c>
      <c r="B1264" s="598"/>
      <c r="C1264" s="598"/>
      <c r="D1264" s="598"/>
      <c r="E1264" s="598"/>
      <c r="F1264" s="598"/>
      <c r="G1264" s="598"/>
      <c r="H1264" s="598"/>
      <c r="I1264" s="598"/>
      <c r="J1264" s="598"/>
      <c r="K1264" s="598"/>
      <c r="L1264" s="596"/>
      <c r="M1264" s="844" t="s">
        <v>18</v>
      </c>
      <c r="N1264" s="844"/>
      <c r="O1264" s="844"/>
      <c r="P1264" s="844"/>
      <c r="Q1264" s="844"/>
      <c r="R1264" s="844"/>
      <c r="S1264" s="844"/>
      <c r="T1264" s="844" t="s">
        <v>18</v>
      </c>
      <c r="U1264" s="844"/>
      <c r="V1264" s="844"/>
      <c r="W1264" s="844"/>
      <c r="X1264" s="844"/>
      <c r="Y1264" s="844"/>
      <c r="Z1264" s="844"/>
      <c r="AA1264" s="844" t="s">
        <v>18</v>
      </c>
      <c r="AB1264" s="844"/>
      <c r="AC1264" s="844"/>
      <c r="AD1264" s="844"/>
      <c r="AE1264" s="844"/>
      <c r="AF1264" s="844"/>
      <c r="AG1264" s="844"/>
      <c r="AH1264" s="905">
        <f>'HL KNIHA VYPOC'!$G$299</f>
        <v>0</v>
      </c>
      <c r="AI1264" s="905"/>
      <c r="AJ1264" s="905"/>
      <c r="AK1264" s="905"/>
      <c r="AL1264" s="905"/>
      <c r="AM1264" s="905"/>
      <c r="AN1264" s="905"/>
      <c r="AO1264" s="905">
        <f>'HL KNIHA VYPOC'!$K$299</f>
        <v>0</v>
      </c>
      <c r="AP1264" s="905"/>
      <c r="AQ1264" s="905"/>
      <c r="AR1264" s="905"/>
      <c r="AS1264" s="905"/>
      <c r="AT1264" s="905"/>
      <c r="AU1264" s="905"/>
      <c r="AV1264" s="905"/>
      <c r="AW1264" s="905"/>
      <c r="AX1264" s="905"/>
      <c r="AY1264" s="905"/>
      <c r="AZ1264" s="905"/>
      <c r="BA1264" s="905"/>
      <c r="BB1264" s="905"/>
    </row>
    <row r="1265" spans="1:54" ht="12.6" customHeight="1" x14ac:dyDescent="0.25">
      <c r="A1265" s="597" t="s">
        <v>1700</v>
      </c>
      <c r="B1265" s="598"/>
      <c r="C1265" s="598"/>
      <c r="D1265" s="598"/>
      <c r="E1265" s="598"/>
      <c r="F1265" s="598"/>
      <c r="G1265" s="598"/>
      <c r="H1265" s="598"/>
      <c r="I1265" s="598"/>
      <c r="J1265" s="598"/>
      <c r="K1265" s="598"/>
      <c r="L1265" s="596"/>
      <c r="M1265" s="844" t="s">
        <v>18</v>
      </c>
      <c r="N1265" s="844"/>
      <c r="O1265" s="844"/>
      <c r="P1265" s="844"/>
      <c r="Q1265" s="844"/>
      <c r="R1265" s="844"/>
      <c r="S1265" s="844"/>
      <c r="T1265" s="844" t="s">
        <v>18</v>
      </c>
      <c r="U1265" s="844"/>
      <c r="V1265" s="844"/>
      <c r="W1265" s="844"/>
      <c r="X1265" s="844"/>
      <c r="Y1265" s="844"/>
      <c r="Z1265" s="844"/>
      <c r="AA1265" s="844" t="s">
        <v>18</v>
      </c>
      <c r="AB1265" s="844"/>
      <c r="AC1265" s="844"/>
      <c r="AD1265" s="844"/>
      <c r="AE1265" s="844"/>
      <c r="AF1265" s="844"/>
      <c r="AG1265" s="844"/>
      <c r="AH1265" s="905"/>
      <c r="AI1265" s="905"/>
      <c r="AJ1265" s="905"/>
      <c r="AK1265" s="905"/>
      <c r="AL1265" s="905"/>
      <c r="AM1265" s="905"/>
      <c r="AN1265" s="905"/>
      <c r="AO1265" s="905"/>
      <c r="AP1265" s="905"/>
      <c r="AQ1265" s="905"/>
      <c r="AR1265" s="905"/>
      <c r="AS1265" s="905"/>
      <c r="AT1265" s="905"/>
      <c r="AU1265" s="905"/>
      <c r="AV1265" s="905"/>
      <c r="AW1265" s="905"/>
      <c r="AX1265" s="905"/>
      <c r="AY1265" s="905"/>
      <c r="AZ1265" s="905"/>
      <c r="BA1265" s="905"/>
      <c r="BB1265" s="905"/>
    </row>
    <row r="1266" spans="1:54" ht="12.6" customHeight="1" x14ac:dyDescent="0.25">
      <c r="A1266" s="590" t="s">
        <v>1820</v>
      </c>
      <c r="B1266" s="599"/>
      <c r="C1266" s="599"/>
      <c r="D1266" s="599"/>
      <c r="E1266" s="599"/>
      <c r="F1266" s="599"/>
      <c r="G1266" s="599"/>
      <c r="H1266" s="599"/>
      <c r="I1266" s="599"/>
      <c r="J1266" s="599"/>
      <c r="K1266" s="599"/>
      <c r="L1266" s="600"/>
      <c r="M1266" s="896" t="s">
        <v>18</v>
      </c>
      <c r="N1266" s="896"/>
      <c r="O1266" s="896"/>
      <c r="P1266" s="896"/>
      <c r="Q1266" s="896"/>
      <c r="R1266" s="896"/>
      <c r="S1266" s="896"/>
      <c r="T1266" s="896" t="s">
        <v>18</v>
      </c>
      <c r="U1266" s="896"/>
      <c r="V1266" s="896"/>
      <c r="W1266" s="896"/>
      <c r="X1266" s="896"/>
      <c r="Y1266" s="896"/>
      <c r="Z1266" s="896"/>
      <c r="AA1266" s="896" t="s">
        <v>18</v>
      </c>
      <c r="AB1266" s="896"/>
      <c r="AC1266" s="896"/>
      <c r="AD1266" s="896"/>
      <c r="AE1266" s="896"/>
      <c r="AF1266" s="896"/>
      <c r="AG1266" s="896"/>
      <c r="AH1266" s="905">
        <f>'HL KNIHA VYPOC'!$G$357*-1</f>
        <v>0</v>
      </c>
      <c r="AI1266" s="905"/>
      <c r="AJ1266" s="905"/>
      <c r="AK1266" s="905"/>
      <c r="AL1266" s="905"/>
      <c r="AM1266" s="905"/>
      <c r="AN1266" s="905"/>
      <c r="AO1266" s="905">
        <f>'HL KNIHA VYPOC'!$K$357</f>
        <v>0</v>
      </c>
      <c r="AP1266" s="905"/>
      <c r="AQ1266" s="905"/>
      <c r="AR1266" s="905"/>
      <c r="AS1266" s="905"/>
      <c r="AT1266" s="905"/>
      <c r="AU1266" s="905"/>
      <c r="AV1266" s="905"/>
      <c r="AW1266" s="905"/>
      <c r="AX1266" s="905"/>
      <c r="AY1266" s="905"/>
      <c r="AZ1266" s="905"/>
      <c r="BA1266" s="905"/>
      <c r="BB1266" s="905"/>
    </row>
    <row r="1267" spans="1:54" ht="12.6" customHeight="1" x14ac:dyDescent="0.25">
      <c r="A1267" s="592" t="s">
        <v>1821</v>
      </c>
      <c r="L1267" s="601"/>
      <c r="M1267" s="896"/>
      <c r="N1267" s="896"/>
      <c r="O1267" s="896"/>
      <c r="P1267" s="896"/>
      <c r="Q1267" s="896"/>
      <c r="R1267" s="896"/>
      <c r="S1267" s="896"/>
      <c r="T1267" s="896"/>
      <c r="U1267" s="896"/>
      <c r="V1267" s="896"/>
      <c r="W1267" s="896"/>
      <c r="X1267" s="896"/>
      <c r="Y1267" s="896"/>
      <c r="Z1267" s="896"/>
      <c r="AA1267" s="896"/>
      <c r="AB1267" s="896"/>
      <c r="AC1267" s="896"/>
      <c r="AD1267" s="896"/>
      <c r="AE1267" s="896"/>
      <c r="AF1267" s="896"/>
      <c r="AG1267" s="896"/>
      <c r="AH1267" s="905"/>
      <c r="AI1267" s="905"/>
      <c r="AJ1267" s="905"/>
      <c r="AK1267" s="905"/>
      <c r="AL1267" s="905"/>
      <c r="AM1267" s="905"/>
      <c r="AN1267" s="905"/>
      <c r="AO1267" s="905"/>
      <c r="AP1267" s="905"/>
      <c r="AQ1267" s="905"/>
      <c r="AR1267" s="905"/>
      <c r="AS1267" s="905"/>
      <c r="AT1267" s="905"/>
      <c r="AU1267" s="905"/>
      <c r="AV1267" s="905"/>
      <c r="AW1267" s="905"/>
      <c r="AX1267" s="905"/>
      <c r="AY1267" s="905"/>
      <c r="AZ1267" s="905"/>
      <c r="BA1267" s="905"/>
      <c r="BB1267" s="905"/>
    </row>
    <row r="1268" spans="1:54" ht="12.6" customHeight="1" x14ac:dyDescent="0.25">
      <c r="A1268" s="592" t="s">
        <v>1832</v>
      </c>
      <c r="L1268" s="601"/>
      <c r="M1268" s="896"/>
      <c r="N1268" s="896"/>
      <c r="O1268" s="896"/>
      <c r="P1268" s="896"/>
      <c r="Q1268" s="896"/>
      <c r="R1268" s="896"/>
      <c r="S1268" s="896"/>
      <c r="T1268" s="896"/>
      <c r="U1268" s="896"/>
      <c r="V1268" s="896"/>
      <c r="W1268" s="896"/>
      <c r="X1268" s="896"/>
      <c r="Y1268" s="896"/>
      <c r="Z1268" s="896"/>
      <c r="AA1268" s="896"/>
      <c r="AB1268" s="896"/>
      <c r="AC1268" s="896"/>
      <c r="AD1268" s="896"/>
      <c r="AE1268" s="896"/>
      <c r="AF1268" s="896"/>
      <c r="AG1268" s="896"/>
      <c r="AH1268" s="905"/>
      <c r="AI1268" s="905"/>
      <c r="AJ1268" s="905"/>
      <c r="AK1268" s="905"/>
      <c r="AL1268" s="905"/>
      <c r="AM1268" s="905"/>
      <c r="AN1268" s="905"/>
      <c r="AO1268" s="905"/>
      <c r="AP1268" s="905"/>
      <c r="AQ1268" s="905"/>
      <c r="AR1268" s="905"/>
      <c r="AS1268" s="905"/>
      <c r="AT1268" s="905"/>
      <c r="AU1268" s="905"/>
      <c r="AV1268" s="905"/>
      <c r="AW1268" s="905"/>
      <c r="AX1268" s="905"/>
      <c r="AY1268" s="905"/>
      <c r="AZ1268" s="905"/>
      <c r="BA1268" s="905"/>
      <c r="BB1268" s="905"/>
    </row>
    <row r="1269" spans="1:54" ht="12.6" customHeight="1" x14ac:dyDescent="0.25">
      <c r="A1269" s="593" t="s">
        <v>1833</v>
      </c>
      <c r="B1269" s="603"/>
      <c r="C1269" s="603"/>
      <c r="D1269" s="603"/>
      <c r="E1269" s="603"/>
      <c r="F1269" s="603"/>
      <c r="G1269" s="603"/>
      <c r="H1269" s="603"/>
      <c r="I1269" s="603"/>
      <c r="J1269" s="603"/>
      <c r="K1269" s="603"/>
      <c r="L1269" s="604"/>
      <c r="M1269" s="896"/>
      <c r="N1269" s="896"/>
      <c r="O1269" s="896"/>
      <c r="P1269" s="896"/>
      <c r="Q1269" s="896"/>
      <c r="R1269" s="896"/>
      <c r="S1269" s="896"/>
      <c r="T1269" s="896"/>
      <c r="U1269" s="896"/>
      <c r="V1269" s="896"/>
      <c r="W1269" s="896"/>
      <c r="X1269" s="896"/>
      <c r="Y1269" s="896"/>
      <c r="Z1269" s="896"/>
      <c r="AA1269" s="896"/>
      <c r="AB1269" s="896"/>
      <c r="AC1269" s="896"/>
      <c r="AD1269" s="896"/>
      <c r="AE1269" s="896"/>
      <c r="AF1269" s="896"/>
      <c r="AG1269" s="896"/>
      <c r="AH1269" s="905"/>
      <c r="AI1269" s="905"/>
      <c r="AJ1269" s="905"/>
      <c r="AK1269" s="905"/>
      <c r="AL1269" s="905"/>
      <c r="AM1269" s="905"/>
      <c r="AN1269" s="905"/>
      <c r="AO1269" s="905"/>
      <c r="AP1269" s="905"/>
      <c r="AQ1269" s="905"/>
      <c r="AR1269" s="905"/>
      <c r="AS1269" s="905"/>
      <c r="AT1269" s="905"/>
      <c r="AU1269" s="905"/>
      <c r="AV1269" s="905"/>
      <c r="AW1269" s="905"/>
      <c r="AX1269" s="905"/>
      <c r="AY1269" s="905"/>
      <c r="AZ1269" s="905"/>
      <c r="BA1269" s="905"/>
      <c r="BB1269" s="905"/>
    </row>
    <row r="1270" spans="1:54" ht="12.6" customHeight="1" x14ac:dyDescent="0.25">
      <c r="A1270" s="565" t="s">
        <v>4950</v>
      </c>
    </row>
    <row r="1271" spans="1:54" ht="15" customHeight="1" x14ac:dyDescent="0.25">
      <c r="A1271" s="862"/>
      <c r="B1271" s="863"/>
      <c r="C1271" s="863"/>
      <c r="D1271" s="863"/>
      <c r="E1271" s="863"/>
      <c r="F1271" s="863"/>
      <c r="G1271" s="863"/>
      <c r="H1271" s="863"/>
      <c r="I1271" s="863"/>
      <c r="J1271" s="863"/>
      <c r="K1271" s="863"/>
      <c r="L1271" s="863"/>
      <c r="M1271" s="863"/>
      <c r="N1271" s="863"/>
      <c r="O1271" s="863"/>
      <c r="P1271" s="863"/>
      <c r="Q1271" s="863"/>
      <c r="R1271" s="863"/>
      <c r="S1271" s="863"/>
      <c r="T1271" s="863"/>
      <c r="U1271" s="863"/>
      <c r="V1271" s="863"/>
      <c r="W1271" s="863"/>
      <c r="X1271" s="863"/>
      <c r="Y1271" s="863"/>
      <c r="Z1271" s="863"/>
      <c r="AA1271" s="863"/>
      <c r="AB1271" s="863"/>
      <c r="AC1271" s="863"/>
      <c r="AD1271" s="863"/>
      <c r="AE1271" s="863"/>
      <c r="AF1271" s="863"/>
      <c r="AG1271" s="863"/>
      <c r="AH1271" s="863"/>
      <c r="AI1271" s="863"/>
      <c r="AJ1271" s="863"/>
      <c r="AK1271" s="863"/>
      <c r="AL1271" s="863"/>
      <c r="AM1271" s="863"/>
      <c r="AN1271" s="863"/>
      <c r="AO1271" s="863"/>
      <c r="AP1271" s="863"/>
      <c r="AQ1271" s="863"/>
      <c r="AR1271" s="863"/>
      <c r="AS1271" s="863"/>
      <c r="AT1271" s="863"/>
      <c r="AU1271" s="863"/>
      <c r="AV1271" s="863"/>
      <c r="AW1271" s="863"/>
      <c r="AX1271" s="864"/>
      <c r="AY1271" s="613"/>
      <c r="AZ1271" s="613"/>
      <c r="BA1271" s="613"/>
      <c r="BB1271" s="613"/>
    </row>
    <row r="1272" spans="1:54" ht="15" customHeight="1" x14ac:dyDescent="0.25">
      <c r="A1272" s="865"/>
      <c r="B1272" s="866"/>
      <c r="C1272" s="866"/>
      <c r="D1272" s="866"/>
      <c r="E1272" s="866"/>
      <c r="F1272" s="866"/>
      <c r="G1272" s="866"/>
      <c r="H1272" s="866"/>
      <c r="I1272" s="866"/>
      <c r="J1272" s="866"/>
      <c r="K1272" s="866"/>
      <c r="L1272" s="866"/>
      <c r="M1272" s="866"/>
      <c r="N1272" s="866"/>
      <c r="O1272" s="866"/>
      <c r="P1272" s="866"/>
      <c r="Q1272" s="866"/>
      <c r="R1272" s="866"/>
      <c r="S1272" s="866"/>
      <c r="T1272" s="866"/>
      <c r="U1272" s="866"/>
      <c r="V1272" s="866"/>
      <c r="W1272" s="866"/>
      <c r="X1272" s="866"/>
      <c r="Y1272" s="866"/>
      <c r="Z1272" s="866"/>
      <c r="AA1272" s="866"/>
      <c r="AB1272" s="866"/>
      <c r="AC1272" s="866"/>
      <c r="AD1272" s="866"/>
      <c r="AE1272" s="866"/>
      <c r="AF1272" s="866"/>
      <c r="AG1272" s="866"/>
      <c r="AH1272" s="866"/>
      <c r="AI1272" s="866"/>
      <c r="AJ1272" s="866"/>
      <c r="AK1272" s="866"/>
      <c r="AL1272" s="866"/>
      <c r="AM1272" s="866"/>
      <c r="AN1272" s="866"/>
      <c r="AO1272" s="866"/>
      <c r="AP1272" s="866"/>
      <c r="AQ1272" s="866"/>
      <c r="AR1272" s="866"/>
      <c r="AS1272" s="866"/>
      <c r="AT1272" s="866"/>
      <c r="AU1272" s="866"/>
      <c r="AV1272" s="866"/>
      <c r="AW1272" s="866"/>
      <c r="AX1272" s="867"/>
      <c r="AY1272" s="613"/>
      <c r="AZ1272" s="613"/>
      <c r="BA1272" s="613"/>
      <c r="BB1272" s="613"/>
    </row>
    <row r="1273" spans="1:54" ht="30" customHeight="1" x14ac:dyDescent="0.25">
      <c r="A1273" s="1011" t="s">
        <v>5241</v>
      </c>
      <c r="B1273" s="1011"/>
      <c r="C1273" s="1011"/>
      <c r="D1273" s="1011"/>
      <c r="E1273" s="1011"/>
      <c r="F1273" s="1011"/>
      <c r="G1273" s="1011"/>
      <c r="H1273" s="1011"/>
      <c r="I1273" s="1011"/>
      <c r="J1273" s="1011"/>
      <c r="K1273" s="1011"/>
      <c r="L1273" s="1011"/>
      <c r="M1273" s="1011"/>
      <c r="N1273" s="1011"/>
      <c r="O1273" s="1011"/>
      <c r="P1273" s="1011"/>
      <c r="Q1273" s="1011"/>
      <c r="R1273" s="1011"/>
      <c r="S1273" s="1011"/>
      <c r="T1273" s="1011"/>
      <c r="U1273" s="1011"/>
      <c r="V1273" s="1011"/>
      <c r="W1273" s="1011"/>
      <c r="X1273" s="1011"/>
      <c r="Y1273" s="1011"/>
      <c r="Z1273" s="1011"/>
      <c r="AA1273" s="1011"/>
      <c r="AB1273" s="1011"/>
      <c r="AC1273" s="1011"/>
      <c r="AD1273" s="1011"/>
      <c r="AE1273" s="1011"/>
      <c r="AF1273" s="1011"/>
      <c r="AG1273" s="1011"/>
      <c r="AH1273" s="1011"/>
      <c r="AI1273" s="1011"/>
      <c r="AJ1273" s="1011"/>
      <c r="AK1273" s="1011"/>
      <c r="AL1273" s="1011"/>
      <c r="AM1273" s="1011"/>
      <c r="AN1273" s="1011"/>
      <c r="AO1273" s="1011"/>
      <c r="AP1273" s="1011"/>
      <c r="AQ1273" s="1011"/>
      <c r="AR1273" s="1011"/>
      <c r="AS1273" s="1011"/>
      <c r="AT1273" s="1011"/>
      <c r="AU1273" s="1011"/>
      <c r="AV1273" s="1011"/>
      <c r="AW1273" s="1011"/>
      <c r="AX1273" s="1011"/>
      <c r="AY1273" s="1011"/>
      <c r="AZ1273" s="1011"/>
      <c r="BA1273" s="1011"/>
      <c r="BB1273" s="643"/>
    </row>
    <row r="1274" spans="1:54" ht="30.75" customHeight="1" x14ac:dyDescent="0.25">
      <c r="A1274" s="1007" t="s">
        <v>1260</v>
      </c>
      <c r="B1274" s="1007"/>
      <c r="C1274" s="1007"/>
      <c r="D1274" s="1007"/>
      <c r="E1274" s="1007"/>
      <c r="F1274" s="1007"/>
      <c r="G1274" s="1007"/>
      <c r="H1274" s="1007"/>
      <c r="I1274" s="1007"/>
      <c r="J1274" s="1007"/>
      <c r="K1274" s="1007"/>
      <c r="L1274" s="1007"/>
      <c r="M1274" s="1007"/>
      <c r="N1274" s="1007"/>
      <c r="O1274" s="1007"/>
      <c r="P1274" s="1007"/>
      <c r="Q1274" s="1007"/>
      <c r="R1274" s="1007"/>
      <c r="S1274" s="1007"/>
      <c r="T1274" s="1007"/>
      <c r="U1274" s="1007"/>
      <c r="V1274" s="1007"/>
      <c r="W1274" s="1007"/>
      <c r="X1274" s="1007"/>
      <c r="Y1274" s="1007"/>
      <c r="Z1274" s="1007"/>
      <c r="AA1274" s="1007"/>
      <c r="AB1274" s="1007"/>
      <c r="AC1274" s="1007"/>
      <c r="AD1274" s="1007"/>
      <c r="AE1274" s="1007"/>
      <c r="AF1274" s="1008" t="s">
        <v>1261</v>
      </c>
      <c r="AG1274" s="1008"/>
      <c r="AH1274" s="1008"/>
      <c r="AI1274" s="1008"/>
      <c r="AJ1274" s="1008"/>
      <c r="AK1274" s="1008"/>
      <c r="AL1274" s="1008"/>
      <c r="AM1274" s="1008"/>
      <c r="AN1274" s="1008"/>
      <c r="AO1274" s="1008" t="s">
        <v>1275</v>
      </c>
      <c r="AP1274" s="1008"/>
      <c r="AQ1274" s="1008"/>
      <c r="AR1274" s="1008"/>
      <c r="AS1274" s="1008"/>
      <c r="AT1274" s="1008"/>
      <c r="AU1274" s="1008"/>
      <c r="AV1274" s="1008"/>
      <c r="AW1274" s="1008"/>
      <c r="AX1274" s="1008"/>
      <c r="AY1274" s="1008"/>
      <c r="AZ1274" s="1008"/>
      <c r="BA1274" s="1008"/>
      <c r="BB1274" s="1008"/>
    </row>
    <row r="1275" spans="1:54" ht="15" customHeight="1" x14ac:dyDescent="0.25">
      <c r="A1275" s="1005" t="s">
        <v>1834</v>
      </c>
      <c r="B1275" s="1005"/>
      <c r="C1275" s="1005"/>
      <c r="D1275" s="1005"/>
      <c r="E1275" s="1005"/>
      <c r="F1275" s="1005"/>
      <c r="G1275" s="1005"/>
      <c r="H1275" s="1005"/>
      <c r="I1275" s="1005"/>
      <c r="J1275" s="1005"/>
      <c r="K1275" s="1005"/>
      <c r="L1275" s="1005"/>
      <c r="M1275" s="1005"/>
      <c r="N1275" s="1005"/>
      <c r="O1275" s="1005"/>
      <c r="P1275" s="1005"/>
      <c r="Q1275" s="1005"/>
      <c r="R1275" s="1005"/>
      <c r="S1275" s="1005"/>
      <c r="T1275" s="1005"/>
      <c r="U1275" s="1005"/>
      <c r="V1275" s="1005"/>
      <c r="W1275" s="1005"/>
      <c r="X1275" s="1005"/>
      <c r="Y1275" s="1005"/>
      <c r="Z1275" s="1005"/>
      <c r="AA1275" s="1005"/>
      <c r="AB1275" s="1005"/>
      <c r="AC1275" s="1005"/>
      <c r="AD1275" s="1005"/>
      <c r="AE1275" s="1005"/>
      <c r="AF1275" s="1004"/>
      <c r="AG1275" s="1004"/>
      <c r="AH1275" s="1004"/>
      <c r="AI1275" s="1004"/>
      <c r="AJ1275" s="1004"/>
      <c r="AK1275" s="1004"/>
      <c r="AL1275" s="1004"/>
      <c r="AM1275" s="1004"/>
      <c r="AN1275" s="1004"/>
      <c r="AO1275" s="1004"/>
      <c r="AP1275" s="1004"/>
      <c r="AQ1275" s="1004"/>
      <c r="AR1275" s="1004"/>
      <c r="AS1275" s="1004"/>
      <c r="AT1275" s="1004"/>
      <c r="AU1275" s="1004"/>
      <c r="AV1275" s="1004"/>
      <c r="AW1275" s="1004"/>
      <c r="AX1275" s="1004"/>
      <c r="AY1275" s="1004"/>
      <c r="AZ1275" s="1004"/>
      <c r="BA1275" s="1004"/>
      <c r="BB1275" s="1004"/>
    </row>
    <row r="1276" spans="1:54" ht="15" customHeight="1" x14ac:dyDescent="0.25">
      <c r="A1276" s="1003"/>
      <c r="B1276" s="1003"/>
      <c r="C1276" s="1003"/>
      <c r="D1276" s="1003"/>
      <c r="E1276" s="1003"/>
      <c r="F1276" s="1003"/>
      <c r="G1276" s="1003"/>
      <c r="H1276" s="1003"/>
      <c r="I1276" s="1003"/>
      <c r="J1276" s="1003"/>
      <c r="K1276" s="1003"/>
      <c r="L1276" s="1003"/>
      <c r="M1276" s="1003"/>
      <c r="N1276" s="1003"/>
      <c r="O1276" s="1003"/>
      <c r="P1276" s="1003"/>
      <c r="Q1276" s="1003"/>
      <c r="R1276" s="1003"/>
      <c r="S1276" s="1003"/>
      <c r="T1276" s="1003"/>
      <c r="U1276" s="1003"/>
      <c r="V1276" s="1003"/>
      <c r="W1276" s="1003"/>
      <c r="X1276" s="1003"/>
      <c r="Y1276" s="1003"/>
      <c r="Z1276" s="1003"/>
      <c r="AA1276" s="1003"/>
      <c r="AB1276" s="1003"/>
      <c r="AC1276" s="1003"/>
      <c r="AD1276" s="1003"/>
      <c r="AE1276" s="1003"/>
      <c r="AF1276" s="1004"/>
      <c r="AG1276" s="1004"/>
      <c r="AH1276" s="1004"/>
      <c r="AI1276" s="1004"/>
      <c r="AJ1276" s="1004"/>
      <c r="AK1276" s="1004"/>
      <c r="AL1276" s="1004"/>
      <c r="AM1276" s="1004"/>
      <c r="AN1276" s="1004"/>
      <c r="AO1276" s="1004"/>
      <c r="AP1276" s="1004"/>
      <c r="AQ1276" s="1004"/>
      <c r="AR1276" s="1004"/>
      <c r="AS1276" s="1004"/>
      <c r="AT1276" s="1004"/>
      <c r="AU1276" s="1004"/>
      <c r="AV1276" s="1004"/>
      <c r="AW1276" s="1004"/>
      <c r="AX1276" s="1004"/>
      <c r="AY1276" s="1004"/>
      <c r="AZ1276" s="1004"/>
      <c r="BA1276" s="1004"/>
      <c r="BB1276" s="1004"/>
    </row>
    <row r="1277" spans="1:54" ht="15" customHeight="1" x14ac:dyDescent="0.25">
      <c r="A1277" s="1003"/>
      <c r="B1277" s="1003"/>
      <c r="C1277" s="1003"/>
      <c r="D1277" s="1003"/>
      <c r="E1277" s="1003"/>
      <c r="F1277" s="1003"/>
      <c r="G1277" s="1003"/>
      <c r="H1277" s="1003"/>
      <c r="I1277" s="1003"/>
      <c r="J1277" s="1003"/>
      <c r="K1277" s="1003"/>
      <c r="L1277" s="1003"/>
      <c r="M1277" s="1003"/>
      <c r="N1277" s="1003"/>
      <c r="O1277" s="1003"/>
      <c r="P1277" s="1003"/>
      <c r="Q1277" s="1003"/>
      <c r="R1277" s="1003"/>
      <c r="S1277" s="1003"/>
      <c r="T1277" s="1003"/>
      <c r="U1277" s="1003"/>
      <c r="V1277" s="1003"/>
      <c r="W1277" s="1003"/>
      <c r="X1277" s="1003"/>
      <c r="Y1277" s="1003"/>
      <c r="Z1277" s="1003"/>
      <c r="AA1277" s="1003"/>
      <c r="AB1277" s="1003"/>
      <c r="AC1277" s="1003"/>
      <c r="AD1277" s="1003"/>
      <c r="AE1277" s="1003"/>
      <c r="AF1277" s="1004"/>
      <c r="AG1277" s="1004"/>
      <c r="AH1277" s="1004"/>
      <c r="AI1277" s="1004"/>
      <c r="AJ1277" s="1004"/>
      <c r="AK1277" s="1004"/>
      <c r="AL1277" s="1004"/>
      <c r="AM1277" s="1004"/>
      <c r="AN1277" s="1004"/>
      <c r="AO1277" s="1004"/>
      <c r="AP1277" s="1004"/>
      <c r="AQ1277" s="1004"/>
      <c r="AR1277" s="1004"/>
      <c r="AS1277" s="1004"/>
      <c r="AT1277" s="1004"/>
      <c r="AU1277" s="1004"/>
      <c r="AV1277" s="1004"/>
      <c r="AW1277" s="1004"/>
      <c r="AX1277" s="1004"/>
      <c r="AY1277" s="1004"/>
      <c r="AZ1277" s="1004"/>
      <c r="BA1277" s="1004"/>
      <c r="BB1277" s="1004"/>
    </row>
    <row r="1278" spans="1:54" ht="15" customHeight="1" x14ac:dyDescent="0.25">
      <c r="A1278" s="1005" t="s">
        <v>1835</v>
      </c>
      <c r="B1278" s="1005"/>
      <c r="C1278" s="1005"/>
      <c r="D1278" s="1005"/>
      <c r="E1278" s="1005"/>
      <c r="F1278" s="1005"/>
      <c r="G1278" s="1005"/>
      <c r="H1278" s="1005"/>
      <c r="I1278" s="1005"/>
      <c r="J1278" s="1005"/>
      <c r="K1278" s="1005"/>
      <c r="L1278" s="1005"/>
      <c r="M1278" s="1005"/>
      <c r="N1278" s="1005"/>
      <c r="O1278" s="1005"/>
      <c r="P1278" s="1005"/>
      <c r="Q1278" s="1005"/>
      <c r="R1278" s="1005"/>
      <c r="S1278" s="1005"/>
      <c r="T1278" s="1005"/>
      <c r="U1278" s="1005"/>
      <c r="V1278" s="1005"/>
      <c r="W1278" s="1005"/>
      <c r="X1278" s="1005"/>
      <c r="Y1278" s="1005"/>
      <c r="Z1278" s="1005"/>
      <c r="AA1278" s="1005"/>
      <c r="AB1278" s="1005"/>
      <c r="AC1278" s="1005"/>
      <c r="AD1278" s="1005"/>
      <c r="AE1278" s="1005"/>
      <c r="AF1278" s="1004">
        <f>SUVAHAVUJ!$N$157</f>
        <v>0</v>
      </c>
      <c r="AG1278" s="1004"/>
      <c r="AH1278" s="1004"/>
      <c r="AI1278" s="1004"/>
      <c r="AJ1278" s="1004"/>
      <c r="AK1278" s="1004"/>
      <c r="AL1278" s="1004"/>
      <c r="AM1278" s="1004"/>
      <c r="AN1278" s="1004"/>
      <c r="AO1278" s="1004">
        <f>SUVAHAVUJ!$X$157</f>
        <v>0</v>
      </c>
      <c r="AP1278" s="1004"/>
      <c r="AQ1278" s="1004"/>
      <c r="AR1278" s="1004"/>
      <c r="AS1278" s="1004"/>
      <c r="AT1278" s="1004"/>
      <c r="AU1278" s="1004"/>
      <c r="AV1278" s="1004"/>
      <c r="AW1278" s="1004"/>
      <c r="AX1278" s="1004"/>
      <c r="AY1278" s="1004"/>
      <c r="AZ1278" s="1004"/>
      <c r="BA1278" s="1004"/>
      <c r="BB1278" s="1004"/>
    </row>
    <row r="1279" spans="1:54" ht="15" customHeight="1" x14ac:dyDescent="0.25">
      <c r="A1279" s="1003"/>
      <c r="B1279" s="1003"/>
      <c r="C1279" s="1003"/>
      <c r="D1279" s="1003"/>
      <c r="E1279" s="1003"/>
      <c r="F1279" s="1003"/>
      <c r="G1279" s="1003"/>
      <c r="H1279" s="1003"/>
      <c r="I1279" s="1003"/>
      <c r="J1279" s="1003"/>
      <c r="K1279" s="1003"/>
      <c r="L1279" s="1003"/>
      <c r="M1279" s="1003"/>
      <c r="N1279" s="1003"/>
      <c r="O1279" s="1003"/>
      <c r="P1279" s="1003"/>
      <c r="Q1279" s="1003"/>
      <c r="R1279" s="1003"/>
      <c r="S1279" s="1003"/>
      <c r="T1279" s="1003"/>
      <c r="U1279" s="1003"/>
      <c r="V1279" s="1003"/>
      <c r="W1279" s="1003"/>
      <c r="X1279" s="1003"/>
      <c r="Y1279" s="1003"/>
      <c r="Z1279" s="1003"/>
      <c r="AA1279" s="1003"/>
      <c r="AB1279" s="1003"/>
      <c r="AC1279" s="1003"/>
      <c r="AD1279" s="1003"/>
      <c r="AE1279" s="1003"/>
      <c r="AF1279" s="1004"/>
      <c r="AG1279" s="1004"/>
      <c r="AH1279" s="1004"/>
      <c r="AI1279" s="1004"/>
      <c r="AJ1279" s="1004"/>
      <c r="AK1279" s="1004"/>
      <c r="AL1279" s="1004"/>
      <c r="AM1279" s="1004"/>
      <c r="AN1279" s="1004"/>
      <c r="AO1279" s="1004"/>
      <c r="AP1279" s="1004"/>
      <c r="AQ1279" s="1004"/>
      <c r="AR1279" s="1004"/>
      <c r="AS1279" s="1004"/>
      <c r="AT1279" s="1004"/>
      <c r="AU1279" s="1004"/>
      <c r="AV1279" s="1004"/>
      <c r="AW1279" s="1004"/>
      <c r="AX1279" s="1004"/>
      <c r="AY1279" s="1004"/>
      <c r="AZ1279" s="1004"/>
      <c r="BA1279" s="1004"/>
      <c r="BB1279" s="1004"/>
    </row>
    <row r="1280" spans="1:54" ht="15" customHeight="1" x14ac:dyDescent="0.25">
      <c r="A1280" s="1003"/>
      <c r="B1280" s="1003"/>
      <c r="C1280" s="1003"/>
      <c r="D1280" s="1003"/>
      <c r="E1280" s="1003"/>
      <c r="F1280" s="1003"/>
      <c r="G1280" s="1003"/>
      <c r="H1280" s="1003"/>
      <c r="I1280" s="1003"/>
      <c r="J1280" s="1003"/>
      <c r="K1280" s="1003"/>
      <c r="L1280" s="1003"/>
      <c r="M1280" s="1003"/>
      <c r="N1280" s="1003"/>
      <c r="O1280" s="1003"/>
      <c r="P1280" s="1003"/>
      <c r="Q1280" s="1003"/>
      <c r="R1280" s="1003"/>
      <c r="S1280" s="1003"/>
      <c r="T1280" s="1003"/>
      <c r="U1280" s="1003"/>
      <c r="V1280" s="1003"/>
      <c r="W1280" s="1003"/>
      <c r="X1280" s="1003"/>
      <c r="Y1280" s="1003"/>
      <c r="Z1280" s="1003"/>
      <c r="AA1280" s="1003"/>
      <c r="AB1280" s="1003"/>
      <c r="AC1280" s="1003"/>
      <c r="AD1280" s="1003"/>
      <c r="AE1280" s="1003"/>
      <c r="AF1280" s="1004"/>
      <c r="AG1280" s="1004"/>
      <c r="AH1280" s="1004"/>
      <c r="AI1280" s="1004"/>
      <c r="AJ1280" s="1004"/>
      <c r="AK1280" s="1004"/>
      <c r="AL1280" s="1004"/>
      <c r="AM1280" s="1004"/>
      <c r="AN1280" s="1004"/>
      <c r="AO1280" s="1004"/>
      <c r="AP1280" s="1004"/>
      <c r="AQ1280" s="1004"/>
      <c r="AR1280" s="1004"/>
      <c r="AS1280" s="1004"/>
      <c r="AT1280" s="1004"/>
      <c r="AU1280" s="1004"/>
      <c r="AV1280" s="1004"/>
      <c r="AW1280" s="1004"/>
      <c r="AX1280" s="1004"/>
      <c r="AY1280" s="1004"/>
      <c r="AZ1280" s="1004"/>
      <c r="BA1280" s="1004"/>
      <c r="BB1280" s="1004"/>
    </row>
    <row r="1281" spans="1:54" ht="15" customHeight="1" x14ac:dyDescent="0.25">
      <c r="A1281" s="1003"/>
      <c r="B1281" s="1003"/>
      <c r="C1281" s="1003"/>
      <c r="D1281" s="1003"/>
      <c r="E1281" s="1003"/>
      <c r="F1281" s="1003"/>
      <c r="G1281" s="1003"/>
      <c r="H1281" s="1003"/>
      <c r="I1281" s="1003"/>
      <c r="J1281" s="1003"/>
      <c r="K1281" s="1003"/>
      <c r="L1281" s="1003"/>
      <c r="M1281" s="1003"/>
      <c r="N1281" s="1003"/>
      <c r="O1281" s="1003"/>
      <c r="P1281" s="1003"/>
      <c r="Q1281" s="1003"/>
      <c r="R1281" s="1003"/>
      <c r="S1281" s="1003"/>
      <c r="T1281" s="1003"/>
      <c r="U1281" s="1003"/>
      <c r="V1281" s="1003"/>
      <c r="W1281" s="1003"/>
      <c r="X1281" s="1003"/>
      <c r="Y1281" s="1003"/>
      <c r="Z1281" s="1003"/>
      <c r="AA1281" s="1003"/>
      <c r="AB1281" s="1003"/>
      <c r="AC1281" s="1003"/>
      <c r="AD1281" s="1003"/>
      <c r="AE1281" s="1003"/>
      <c r="AF1281" s="1004"/>
      <c r="AG1281" s="1004"/>
      <c r="AH1281" s="1004"/>
      <c r="AI1281" s="1004"/>
      <c r="AJ1281" s="1004"/>
      <c r="AK1281" s="1004"/>
      <c r="AL1281" s="1004"/>
      <c r="AM1281" s="1004"/>
      <c r="AN1281" s="1004"/>
      <c r="AO1281" s="1004"/>
      <c r="AP1281" s="1004"/>
      <c r="AQ1281" s="1004"/>
      <c r="AR1281" s="1004"/>
      <c r="AS1281" s="1004"/>
      <c r="AT1281" s="1004"/>
      <c r="AU1281" s="1004"/>
      <c r="AV1281" s="1004"/>
      <c r="AW1281" s="1004"/>
      <c r="AX1281" s="1004"/>
      <c r="AY1281" s="1004"/>
      <c r="AZ1281" s="1004"/>
      <c r="BA1281" s="1004"/>
      <c r="BB1281" s="1004"/>
    </row>
    <row r="1282" spans="1:54" ht="15" customHeight="1" x14ac:dyDescent="0.25">
      <c r="A1282" s="1005" t="s">
        <v>1836</v>
      </c>
      <c r="B1282" s="1005"/>
      <c r="C1282" s="1005"/>
      <c r="D1282" s="1005"/>
      <c r="E1282" s="1005"/>
      <c r="F1282" s="1005"/>
      <c r="G1282" s="1005"/>
      <c r="H1282" s="1005"/>
      <c r="I1282" s="1005"/>
      <c r="J1282" s="1005"/>
      <c r="K1282" s="1005"/>
      <c r="L1282" s="1005"/>
      <c r="M1282" s="1005"/>
      <c r="N1282" s="1005"/>
      <c r="O1282" s="1005"/>
      <c r="P1282" s="1005"/>
      <c r="Q1282" s="1005"/>
      <c r="R1282" s="1005"/>
      <c r="S1282" s="1005"/>
      <c r="T1282" s="1005"/>
      <c r="U1282" s="1005"/>
      <c r="V1282" s="1005"/>
      <c r="W1282" s="1005"/>
      <c r="X1282" s="1005"/>
      <c r="Y1282" s="1005"/>
      <c r="Z1282" s="1005"/>
      <c r="AA1282" s="1005"/>
      <c r="AB1282" s="1005"/>
      <c r="AC1282" s="1005"/>
      <c r="AD1282" s="1005"/>
      <c r="AE1282" s="1005"/>
      <c r="AF1282" s="1004">
        <f>SUVAHAVUJ!$N$177</f>
        <v>0</v>
      </c>
      <c r="AG1282" s="1004"/>
      <c r="AH1282" s="1004"/>
      <c r="AI1282" s="1004"/>
      <c r="AJ1282" s="1004"/>
      <c r="AK1282" s="1004"/>
      <c r="AL1282" s="1004"/>
      <c r="AM1282" s="1004"/>
      <c r="AN1282" s="1004"/>
      <c r="AO1282" s="1004">
        <f>SUVAHAVUJ!$X$177</f>
        <v>0</v>
      </c>
      <c r="AP1282" s="1004"/>
      <c r="AQ1282" s="1004"/>
      <c r="AR1282" s="1004"/>
      <c r="AS1282" s="1004"/>
      <c r="AT1282" s="1004"/>
      <c r="AU1282" s="1004"/>
      <c r="AV1282" s="1004"/>
      <c r="AW1282" s="1004"/>
      <c r="AX1282" s="1004"/>
      <c r="AY1282" s="1004"/>
      <c r="AZ1282" s="1004"/>
      <c r="BA1282" s="1004"/>
      <c r="BB1282" s="1004"/>
    </row>
    <row r="1283" spans="1:54" ht="15" customHeight="1" x14ac:dyDescent="0.25">
      <c r="A1283" s="1003" t="s">
        <v>1837</v>
      </c>
      <c r="B1283" s="1003"/>
      <c r="C1283" s="1003"/>
      <c r="D1283" s="1003"/>
      <c r="E1283" s="1003"/>
      <c r="F1283" s="1003"/>
      <c r="G1283" s="1003"/>
      <c r="H1283" s="1003"/>
      <c r="I1283" s="1003"/>
      <c r="J1283" s="1003"/>
      <c r="K1283" s="1003"/>
      <c r="L1283" s="1003"/>
      <c r="M1283" s="1003"/>
      <c r="N1283" s="1003"/>
      <c r="O1283" s="1003"/>
      <c r="P1283" s="1003"/>
      <c r="Q1283" s="1003"/>
      <c r="R1283" s="1003"/>
      <c r="S1283" s="1003"/>
      <c r="T1283" s="1003"/>
      <c r="U1283" s="1003"/>
      <c r="V1283" s="1003"/>
      <c r="W1283" s="1003"/>
      <c r="X1283" s="1003"/>
      <c r="Y1283" s="1003"/>
      <c r="Z1283" s="1003"/>
      <c r="AA1283" s="1003"/>
      <c r="AB1283" s="1003"/>
      <c r="AC1283" s="1003"/>
      <c r="AD1283" s="1003"/>
      <c r="AE1283" s="1003"/>
      <c r="AF1283" s="1004">
        <f>SUVAHAVUJ!$N$190</f>
        <v>0</v>
      </c>
      <c r="AG1283" s="1004"/>
      <c r="AH1283" s="1004"/>
      <c r="AI1283" s="1004"/>
      <c r="AJ1283" s="1004"/>
      <c r="AK1283" s="1004"/>
      <c r="AL1283" s="1004"/>
      <c r="AM1283" s="1004"/>
      <c r="AN1283" s="1004"/>
      <c r="AO1283" s="1004">
        <f>SUVAHAVUJ!$X$190</f>
        <v>0</v>
      </c>
      <c r="AP1283" s="1004"/>
      <c r="AQ1283" s="1004"/>
      <c r="AR1283" s="1004"/>
      <c r="AS1283" s="1004"/>
      <c r="AT1283" s="1004"/>
      <c r="AU1283" s="1004"/>
      <c r="AV1283" s="1004"/>
      <c r="AW1283" s="1004"/>
      <c r="AX1283" s="1004"/>
      <c r="AY1283" s="1004"/>
      <c r="AZ1283" s="1004"/>
      <c r="BA1283" s="1004"/>
      <c r="BB1283" s="1004"/>
    </row>
    <row r="1284" spans="1:54" ht="15" customHeight="1" x14ac:dyDescent="0.25">
      <c r="A1284" s="1003" t="s">
        <v>1838</v>
      </c>
      <c r="B1284" s="1003"/>
      <c r="C1284" s="1003"/>
      <c r="D1284" s="1003"/>
      <c r="E1284" s="1003"/>
      <c r="F1284" s="1003"/>
      <c r="G1284" s="1003"/>
      <c r="H1284" s="1003"/>
      <c r="I1284" s="1003"/>
      <c r="J1284" s="1003"/>
      <c r="K1284" s="1003"/>
      <c r="L1284" s="1003"/>
      <c r="M1284" s="1003"/>
      <c r="N1284" s="1003"/>
      <c r="O1284" s="1003"/>
      <c r="P1284" s="1003"/>
      <c r="Q1284" s="1003"/>
      <c r="R1284" s="1003"/>
      <c r="S1284" s="1003"/>
      <c r="T1284" s="1003"/>
      <c r="U1284" s="1003"/>
      <c r="V1284" s="1003"/>
      <c r="W1284" s="1003"/>
      <c r="X1284" s="1003"/>
      <c r="Y1284" s="1003"/>
      <c r="Z1284" s="1003"/>
      <c r="AA1284" s="1003"/>
      <c r="AB1284" s="1003"/>
      <c r="AC1284" s="1003"/>
      <c r="AD1284" s="1003"/>
      <c r="AE1284" s="1003"/>
      <c r="AF1284" s="1004"/>
      <c r="AG1284" s="1004"/>
      <c r="AH1284" s="1004"/>
      <c r="AI1284" s="1004"/>
      <c r="AJ1284" s="1004"/>
      <c r="AK1284" s="1004"/>
      <c r="AL1284" s="1004"/>
      <c r="AM1284" s="1004"/>
      <c r="AN1284" s="1004"/>
      <c r="AO1284" s="1004"/>
      <c r="AP1284" s="1004"/>
      <c r="AQ1284" s="1004"/>
      <c r="AR1284" s="1004"/>
      <c r="AS1284" s="1004"/>
      <c r="AT1284" s="1004"/>
      <c r="AU1284" s="1004"/>
      <c r="AV1284" s="1004"/>
      <c r="AW1284" s="1004"/>
      <c r="AX1284" s="1004"/>
      <c r="AY1284" s="1004"/>
      <c r="AZ1284" s="1004"/>
      <c r="BA1284" s="1004"/>
      <c r="BB1284" s="1004"/>
    </row>
    <row r="1285" spans="1:54" ht="15" customHeight="1" x14ac:dyDescent="0.25">
      <c r="A1285" s="1003" t="s">
        <v>1839</v>
      </c>
      <c r="B1285" s="1003"/>
      <c r="C1285" s="1003"/>
      <c r="D1285" s="1003"/>
      <c r="E1285" s="1003"/>
      <c r="F1285" s="1003"/>
      <c r="G1285" s="1003"/>
      <c r="H1285" s="1003"/>
      <c r="I1285" s="1003"/>
      <c r="J1285" s="1003"/>
      <c r="K1285" s="1003"/>
      <c r="L1285" s="1003"/>
      <c r="M1285" s="1003"/>
      <c r="N1285" s="1003"/>
      <c r="O1285" s="1003"/>
      <c r="P1285" s="1003"/>
      <c r="Q1285" s="1003"/>
      <c r="R1285" s="1003"/>
      <c r="S1285" s="1003"/>
      <c r="T1285" s="1003"/>
      <c r="U1285" s="1003"/>
      <c r="V1285" s="1003"/>
      <c r="W1285" s="1003"/>
      <c r="X1285" s="1003"/>
      <c r="Y1285" s="1003"/>
      <c r="Z1285" s="1003"/>
      <c r="AA1285" s="1003"/>
      <c r="AB1285" s="1003"/>
      <c r="AC1285" s="1003"/>
      <c r="AD1285" s="1003"/>
      <c r="AE1285" s="1003"/>
      <c r="AF1285" s="1004"/>
      <c r="AG1285" s="1004"/>
      <c r="AH1285" s="1004"/>
      <c r="AI1285" s="1004"/>
      <c r="AJ1285" s="1004"/>
      <c r="AK1285" s="1004"/>
      <c r="AL1285" s="1004"/>
      <c r="AM1285" s="1004"/>
      <c r="AN1285" s="1004"/>
      <c r="AO1285" s="1004"/>
      <c r="AP1285" s="1004"/>
      <c r="AQ1285" s="1004"/>
      <c r="AR1285" s="1004"/>
      <c r="AS1285" s="1004"/>
      <c r="AT1285" s="1004"/>
      <c r="AU1285" s="1004"/>
      <c r="AV1285" s="1004"/>
      <c r="AW1285" s="1004"/>
      <c r="AX1285" s="1004"/>
      <c r="AY1285" s="1004"/>
      <c r="AZ1285" s="1004"/>
      <c r="BA1285" s="1004"/>
      <c r="BB1285" s="1004"/>
    </row>
    <row r="1286" spans="1:54" ht="15" customHeight="1" x14ac:dyDescent="0.25">
      <c r="A1286" s="1003"/>
      <c r="B1286" s="1003"/>
      <c r="C1286" s="1003"/>
      <c r="D1286" s="1003"/>
      <c r="E1286" s="1003"/>
      <c r="F1286" s="1003"/>
      <c r="G1286" s="1003"/>
      <c r="H1286" s="1003"/>
      <c r="I1286" s="1003"/>
      <c r="J1286" s="1003"/>
      <c r="K1286" s="1003"/>
      <c r="L1286" s="1003"/>
      <c r="M1286" s="1003"/>
      <c r="N1286" s="1003"/>
      <c r="O1286" s="1003"/>
      <c r="P1286" s="1003"/>
      <c r="Q1286" s="1003"/>
      <c r="R1286" s="1003"/>
      <c r="S1286" s="1003"/>
      <c r="T1286" s="1003"/>
      <c r="U1286" s="1003"/>
      <c r="V1286" s="1003"/>
      <c r="W1286" s="1003"/>
      <c r="X1286" s="1003"/>
      <c r="Y1286" s="1003"/>
      <c r="Z1286" s="1003"/>
      <c r="AA1286" s="1003"/>
      <c r="AB1286" s="1003"/>
      <c r="AC1286" s="1003"/>
      <c r="AD1286" s="1003"/>
      <c r="AE1286" s="1003"/>
      <c r="AF1286" s="1004"/>
      <c r="AG1286" s="1004"/>
      <c r="AH1286" s="1004"/>
      <c r="AI1286" s="1004"/>
      <c r="AJ1286" s="1004"/>
      <c r="AK1286" s="1004"/>
      <c r="AL1286" s="1004"/>
      <c r="AM1286" s="1004"/>
      <c r="AN1286" s="1004"/>
      <c r="AO1286" s="1004"/>
      <c r="AP1286" s="1004"/>
      <c r="AQ1286" s="1004"/>
      <c r="AR1286" s="1004"/>
      <c r="AS1286" s="1004"/>
      <c r="AT1286" s="1004"/>
      <c r="AU1286" s="1004"/>
      <c r="AV1286" s="1004"/>
      <c r="AW1286" s="1004"/>
      <c r="AX1286" s="1004"/>
      <c r="AY1286" s="1004"/>
      <c r="AZ1286" s="1004"/>
      <c r="BA1286" s="1004"/>
      <c r="BB1286" s="1004"/>
    </row>
    <row r="1287" spans="1:54" ht="15" customHeight="1" x14ac:dyDescent="0.25">
      <c r="A1287" s="1003"/>
      <c r="B1287" s="1003"/>
      <c r="C1287" s="1003"/>
      <c r="D1287" s="1003"/>
      <c r="E1287" s="1003"/>
      <c r="F1287" s="1003"/>
      <c r="G1287" s="1003"/>
      <c r="H1287" s="1003"/>
      <c r="I1287" s="1003"/>
      <c r="J1287" s="1003"/>
      <c r="K1287" s="1003"/>
      <c r="L1287" s="1003"/>
      <c r="M1287" s="1003"/>
      <c r="N1287" s="1003"/>
      <c r="O1287" s="1003"/>
      <c r="P1287" s="1003"/>
      <c r="Q1287" s="1003"/>
      <c r="R1287" s="1003"/>
      <c r="S1287" s="1003"/>
      <c r="T1287" s="1003"/>
      <c r="U1287" s="1003"/>
      <c r="V1287" s="1003"/>
      <c r="W1287" s="1003"/>
      <c r="X1287" s="1003"/>
      <c r="Y1287" s="1003"/>
      <c r="Z1287" s="1003"/>
      <c r="AA1287" s="1003"/>
      <c r="AB1287" s="1003"/>
      <c r="AC1287" s="1003"/>
      <c r="AD1287" s="1003"/>
      <c r="AE1287" s="1003"/>
      <c r="AF1287" s="1004"/>
      <c r="AG1287" s="1004"/>
      <c r="AH1287" s="1004"/>
      <c r="AI1287" s="1004"/>
      <c r="AJ1287" s="1004"/>
      <c r="AK1287" s="1004"/>
      <c r="AL1287" s="1004"/>
      <c r="AM1287" s="1004"/>
      <c r="AN1287" s="1004"/>
      <c r="AO1287" s="1004"/>
      <c r="AP1287" s="1004"/>
      <c r="AQ1287" s="1004"/>
      <c r="AR1287" s="1004"/>
      <c r="AS1287" s="1004"/>
      <c r="AT1287" s="1004"/>
      <c r="AU1287" s="1004"/>
      <c r="AV1287" s="1004"/>
      <c r="AW1287" s="1004"/>
      <c r="AX1287" s="1004"/>
      <c r="AY1287" s="1004"/>
      <c r="AZ1287" s="1004"/>
      <c r="BA1287" s="1004"/>
      <c r="BB1287" s="1004"/>
    </row>
    <row r="1288" spans="1:54" ht="15" customHeight="1" x14ac:dyDescent="0.25">
      <c r="A1288" s="1003"/>
      <c r="B1288" s="1003"/>
      <c r="C1288" s="1003"/>
      <c r="D1288" s="1003"/>
      <c r="E1288" s="1003"/>
      <c r="F1288" s="1003"/>
      <c r="G1288" s="1003"/>
      <c r="H1288" s="1003"/>
      <c r="I1288" s="1003"/>
      <c r="J1288" s="1003"/>
      <c r="K1288" s="1003"/>
      <c r="L1288" s="1003"/>
      <c r="M1288" s="1003"/>
      <c r="N1288" s="1003"/>
      <c r="O1288" s="1003"/>
      <c r="P1288" s="1003"/>
      <c r="Q1288" s="1003"/>
      <c r="R1288" s="1003"/>
      <c r="S1288" s="1003"/>
      <c r="T1288" s="1003"/>
      <c r="U1288" s="1003"/>
      <c r="V1288" s="1003"/>
      <c r="W1288" s="1003"/>
      <c r="X1288" s="1003"/>
      <c r="Y1288" s="1003"/>
      <c r="Z1288" s="1003"/>
      <c r="AA1288" s="1003"/>
      <c r="AB1288" s="1003"/>
      <c r="AC1288" s="1003"/>
      <c r="AD1288" s="1003"/>
      <c r="AE1288" s="1003"/>
      <c r="AF1288" s="1004"/>
      <c r="AG1288" s="1004"/>
      <c r="AH1288" s="1004"/>
      <c r="AI1288" s="1004"/>
      <c r="AJ1288" s="1004"/>
      <c r="AK1288" s="1004"/>
      <c r="AL1288" s="1004"/>
      <c r="AM1288" s="1004"/>
      <c r="AN1288" s="1004"/>
      <c r="AO1288" s="1004"/>
      <c r="AP1288" s="1004"/>
      <c r="AQ1288" s="1004"/>
      <c r="AR1288" s="1004"/>
      <c r="AS1288" s="1004"/>
      <c r="AT1288" s="1004"/>
      <c r="AU1288" s="1004"/>
      <c r="AV1288" s="1004"/>
      <c r="AW1288" s="1004"/>
      <c r="AX1288" s="1004"/>
      <c r="AY1288" s="1004"/>
      <c r="AZ1288" s="1004"/>
      <c r="BA1288" s="1004"/>
      <c r="BB1288" s="1004"/>
    </row>
    <row r="1289" spans="1:54" ht="15" customHeight="1" x14ac:dyDescent="0.25">
      <c r="A1289" s="1005"/>
      <c r="B1289" s="1005"/>
      <c r="C1289" s="1005"/>
      <c r="D1289" s="1005"/>
      <c r="E1289" s="1005"/>
      <c r="F1289" s="1005"/>
      <c r="G1289" s="1005"/>
      <c r="H1289" s="1005"/>
      <c r="I1289" s="1005"/>
      <c r="J1289" s="1005"/>
      <c r="K1289" s="1005"/>
      <c r="L1289" s="1005"/>
      <c r="M1289" s="1005"/>
      <c r="N1289" s="1005"/>
      <c r="O1289" s="1005"/>
      <c r="P1289" s="1005"/>
      <c r="Q1289" s="1005"/>
      <c r="R1289" s="1005"/>
      <c r="S1289" s="1005"/>
      <c r="T1289" s="1005"/>
      <c r="U1289" s="1005"/>
      <c r="V1289" s="1005"/>
      <c r="W1289" s="1005"/>
      <c r="X1289" s="1005"/>
      <c r="Y1289" s="1005"/>
      <c r="Z1289" s="1005"/>
      <c r="AA1289" s="1005"/>
      <c r="AB1289" s="1005"/>
      <c r="AC1289" s="1005"/>
      <c r="AD1289" s="1005"/>
      <c r="AE1289" s="1005"/>
      <c r="AF1289" s="1004"/>
      <c r="AG1289" s="1004"/>
      <c r="AH1289" s="1004"/>
      <c r="AI1289" s="1004"/>
      <c r="AJ1289" s="1004"/>
      <c r="AK1289" s="1004"/>
      <c r="AL1289" s="1004"/>
      <c r="AM1289" s="1004"/>
      <c r="AN1289" s="1004"/>
      <c r="AO1289" s="1004"/>
      <c r="AP1289" s="1004"/>
      <c r="AQ1289" s="1004"/>
      <c r="AR1289" s="1004"/>
      <c r="AS1289" s="1004"/>
      <c r="AT1289" s="1004"/>
      <c r="AU1289" s="1004"/>
      <c r="AV1289" s="1004"/>
      <c r="AW1289" s="1004"/>
      <c r="AX1289" s="1004"/>
      <c r="AY1289" s="1004"/>
      <c r="AZ1289" s="1004"/>
      <c r="BA1289" s="1004"/>
      <c r="BB1289" s="1004"/>
    </row>
    <row r="1290" spans="1:54" ht="15" customHeight="1" x14ac:dyDescent="0.25">
      <c r="A1290" s="1003"/>
      <c r="B1290" s="1003"/>
      <c r="C1290" s="1003"/>
      <c r="D1290" s="1003"/>
      <c r="E1290" s="1003"/>
      <c r="F1290" s="1003"/>
      <c r="G1290" s="1003"/>
      <c r="H1290" s="1003"/>
      <c r="I1290" s="1003"/>
      <c r="J1290" s="1003"/>
      <c r="K1290" s="1003"/>
      <c r="L1290" s="1003"/>
      <c r="M1290" s="1003"/>
      <c r="N1290" s="1003"/>
      <c r="O1290" s="1003"/>
      <c r="P1290" s="1003"/>
      <c r="Q1290" s="1003"/>
      <c r="R1290" s="1003"/>
      <c r="S1290" s="1003"/>
      <c r="T1290" s="1003"/>
      <c r="U1290" s="1003"/>
      <c r="V1290" s="1003"/>
      <c r="W1290" s="1003"/>
      <c r="X1290" s="1003"/>
      <c r="Y1290" s="1003"/>
      <c r="Z1290" s="1003"/>
      <c r="AA1290" s="1003"/>
      <c r="AB1290" s="1003"/>
      <c r="AC1290" s="1003"/>
      <c r="AD1290" s="1003"/>
      <c r="AE1290" s="1003"/>
      <c r="AF1290" s="1004"/>
      <c r="AG1290" s="1004"/>
      <c r="AH1290" s="1004"/>
      <c r="AI1290" s="1004"/>
      <c r="AJ1290" s="1004"/>
      <c r="AK1290" s="1004"/>
      <c r="AL1290" s="1004"/>
      <c r="AM1290" s="1004"/>
      <c r="AN1290" s="1004"/>
      <c r="AO1290" s="1004"/>
      <c r="AP1290" s="1004"/>
      <c r="AQ1290" s="1004"/>
      <c r="AR1290" s="1004"/>
      <c r="AS1290" s="1004"/>
      <c r="AT1290" s="1004"/>
      <c r="AU1290" s="1004"/>
      <c r="AV1290" s="1004"/>
      <c r="AW1290" s="1004"/>
      <c r="AX1290" s="1004"/>
      <c r="AY1290" s="1004"/>
      <c r="AZ1290" s="1004"/>
      <c r="BA1290" s="1004"/>
      <c r="BB1290" s="1004"/>
    </row>
    <row r="1291" spans="1:54" ht="15" customHeight="1" x14ac:dyDescent="0.25">
      <c r="A1291" s="1003"/>
      <c r="B1291" s="1003"/>
      <c r="C1291" s="1003"/>
      <c r="D1291" s="1003"/>
      <c r="E1291" s="1003"/>
      <c r="F1291" s="1003"/>
      <c r="G1291" s="1003"/>
      <c r="H1291" s="1003"/>
      <c r="I1291" s="1003"/>
      <c r="J1291" s="1003"/>
      <c r="K1291" s="1003"/>
      <c r="L1291" s="1003"/>
      <c r="M1291" s="1003"/>
      <c r="N1291" s="1003"/>
      <c r="O1291" s="1003"/>
      <c r="P1291" s="1003"/>
      <c r="Q1291" s="1003"/>
      <c r="R1291" s="1003"/>
      <c r="S1291" s="1003"/>
      <c r="T1291" s="1003"/>
      <c r="U1291" s="1003"/>
      <c r="V1291" s="1003"/>
      <c r="W1291" s="1003"/>
      <c r="X1291" s="1003"/>
      <c r="Y1291" s="1003"/>
      <c r="Z1291" s="1003"/>
      <c r="AA1291" s="1003"/>
      <c r="AB1291" s="1003"/>
      <c r="AC1291" s="1003"/>
      <c r="AD1291" s="1003"/>
      <c r="AE1291" s="1003"/>
      <c r="AF1291" s="1004"/>
      <c r="AG1291" s="1004"/>
      <c r="AH1291" s="1004"/>
      <c r="AI1291" s="1004"/>
      <c r="AJ1291" s="1004"/>
      <c r="AK1291" s="1004"/>
      <c r="AL1291" s="1004"/>
      <c r="AM1291" s="1004"/>
      <c r="AN1291" s="1004"/>
      <c r="AO1291" s="1004"/>
      <c r="AP1291" s="1004"/>
      <c r="AQ1291" s="1004"/>
      <c r="AR1291" s="1004"/>
      <c r="AS1291" s="1004"/>
      <c r="AT1291" s="1004"/>
      <c r="AU1291" s="1004"/>
      <c r="AV1291" s="1004"/>
      <c r="AW1291" s="1004"/>
      <c r="AX1291" s="1004"/>
      <c r="AY1291" s="1004"/>
      <c r="AZ1291" s="1004"/>
      <c r="BA1291" s="1004"/>
      <c r="BB1291" s="1004"/>
    </row>
    <row r="1292" spans="1:54" ht="11.25" customHeight="1" x14ac:dyDescent="0.25">
      <c r="A1292" s="565" t="s">
        <v>4972</v>
      </c>
    </row>
    <row r="1293" spans="1:54" ht="15" customHeight="1" x14ac:dyDescent="0.25">
      <c r="A1293" s="862"/>
      <c r="B1293" s="863"/>
      <c r="C1293" s="863"/>
      <c r="D1293" s="863"/>
      <c r="E1293" s="863"/>
      <c r="F1293" s="863"/>
      <c r="G1293" s="863"/>
      <c r="H1293" s="863"/>
      <c r="I1293" s="863"/>
      <c r="J1293" s="863"/>
      <c r="K1293" s="863"/>
      <c r="L1293" s="863"/>
      <c r="M1293" s="863"/>
      <c r="N1293" s="863"/>
      <c r="O1293" s="863"/>
      <c r="P1293" s="863"/>
      <c r="Q1293" s="863"/>
      <c r="R1293" s="863"/>
      <c r="S1293" s="863"/>
      <c r="T1293" s="863"/>
      <c r="U1293" s="863"/>
      <c r="V1293" s="863"/>
      <c r="W1293" s="863"/>
      <c r="X1293" s="863"/>
      <c r="Y1293" s="863"/>
      <c r="Z1293" s="863"/>
      <c r="AA1293" s="863"/>
      <c r="AB1293" s="863"/>
      <c r="AC1293" s="863"/>
      <c r="AD1293" s="863"/>
      <c r="AE1293" s="863"/>
      <c r="AF1293" s="863"/>
      <c r="AG1293" s="863"/>
      <c r="AH1293" s="863"/>
      <c r="AI1293" s="863"/>
      <c r="AJ1293" s="863"/>
      <c r="AK1293" s="863"/>
      <c r="AL1293" s="863"/>
      <c r="AM1293" s="863"/>
      <c r="AN1293" s="863"/>
      <c r="AO1293" s="863"/>
      <c r="AP1293" s="863"/>
      <c r="AQ1293" s="863"/>
      <c r="AR1293" s="863"/>
      <c r="AS1293" s="863"/>
      <c r="AT1293" s="863"/>
      <c r="AU1293" s="863"/>
      <c r="AV1293" s="863"/>
      <c r="AW1293" s="863"/>
      <c r="AX1293" s="864"/>
      <c r="AY1293" s="613"/>
      <c r="AZ1293" s="613"/>
      <c r="BA1293" s="613"/>
      <c r="BB1293" s="613"/>
    </row>
    <row r="1294" spans="1:54" ht="15" customHeight="1" x14ac:dyDescent="0.25">
      <c r="A1294" s="865"/>
      <c r="B1294" s="866"/>
      <c r="C1294" s="866"/>
      <c r="D1294" s="866"/>
      <c r="E1294" s="866"/>
      <c r="F1294" s="866"/>
      <c r="G1294" s="866"/>
      <c r="H1294" s="866"/>
      <c r="I1294" s="866"/>
      <c r="J1294" s="866"/>
      <c r="K1294" s="866"/>
      <c r="L1294" s="866"/>
      <c r="M1294" s="866"/>
      <c r="N1294" s="866"/>
      <c r="O1294" s="866"/>
      <c r="P1294" s="866"/>
      <c r="Q1294" s="866"/>
      <c r="R1294" s="866"/>
      <c r="S1294" s="866"/>
      <c r="T1294" s="866"/>
      <c r="U1294" s="866"/>
      <c r="V1294" s="866"/>
      <c r="W1294" s="866"/>
      <c r="X1294" s="866"/>
      <c r="Y1294" s="866"/>
      <c r="Z1294" s="866"/>
      <c r="AA1294" s="866"/>
      <c r="AB1294" s="866"/>
      <c r="AC1294" s="866"/>
      <c r="AD1294" s="866"/>
      <c r="AE1294" s="866"/>
      <c r="AF1294" s="866"/>
      <c r="AG1294" s="866"/>
      <c r="AH1294" s="866"/>
      <c r="AI1294" s="866"/>
      <c r="AJ1294" s="866"/>
      <c r="AK1294" s="866"/>
      <c r="AL1294" s="866"/>
      <c r="AM1294" s="866"/>
      <c r="AN1294" s="866"/>
      <c r="AO1294" s="866"/>
      <c r="AP1294" s="866"/>
      <c r="AQ1294" s="866"/>
      <c r="AR1294" s="866"/>
      <c r="AS1294" s="866"/>
      <c r="AT1294" s="866"/>
      <c r="AU1294" s="866"/>
      <c r="AV1294" s="866"/>
      <c r="AW1294" s="866"/>
      <c r="AX1294" s="867"/>
      <c r="AY1294" s="613"/>
      <c r="AZ1294" s="613"/>
      <c r="BA1294" s="613"/>
      <c r="BB1294" s="613"/>
    </row>
    <row r="1295" spans="1:54" ht="12.6" customHeight="1" x14ac:dyDescent="0.25">
      <c r="A1295" s="571" t="s">
        <v>5242</v>
      </c>
    </row>
    <row r="1296" spans="1:54" ht="12.6" customHeight="1" x14ac:dyDescent="0.25">
      <c r="A1296" s="590"/>
      <c r="B1296" s="591"/>
      <c r="C1296" s="591"/>
      <c r="D1296" s="591"/>
      <c r="E1296" s="591"/>
      <c r="F1296" s="591"/>
      <c r="G1296" s="591"/>
      <c r="H1296" s="591"/>
      <c r="I1296" s="591"/>
      <c r="J1296" s="591"/>
      <c r="K1296" s="591"/>
      <c r="L1296" s="591"/>
      <c r="M1296" s="591"/>
      <c r="N1296" s="591"/>
      <c r="O1296" s="591"/>
      <c r="P1296" s="591"/>
      <c r="Q1296" s="591"/>
      <c r="R1296" s="591"/>
      <c r="S1296" s="591"/>
      <c r="T1296" s="591"/>
      <c r="U1296" s="591"/>
      <c r="V1296" s="591"/>
      <c r="W1296" s="591"/>
      <c r="X1296" s="591"/>
      <c r="Y1296" s="591"/>
      <c r="Z1296" s="591"/>
      <c r="AA1296" s="591"/>
      <c r="AB1296" s="591"/>
      <c r="AC1296" s="591"/>
      <c r="AD1296" s="591"/>
      <c r="AE1296" s="609"/>
      <c r="AF1296" s="590"/>
      <c r="AG1296" s="591"/>
      <c r="AH1296" s="591"/>
      <c r="AI1296" s="591"/>
      <c r="AJ1296" s="591"/>
      <c r="AK1296" s="591"/>
      <c r="AL1296" s="591"/>
      <c r="AM1296" s="591"/>
      <c r="AN1296" s="609"/>
      <c r="AO1296" s="895" t="s">
        <v>1641</v>
      </c>
      <c r="AP1296" s="895"/>
      <c r="AQ1296" s="895"/>
      <c r="AR1296" s="895"/>
      <c r="AS1296" s="895"/>
      <c r="AT1296" s="895"/>
      <c r="AU1296" s="895"/>
      <c r="AV1296" s="895"/>
      <c r="AW1296" s="895"/>
      <c r="AX1296" s="895"/>
      <c r="AY1296" s="895"/>
      <c r="AZ1296" s="895"/>
      <c r="BA1296" s="895"/>
      <c r="BB1296" s="895"/>
    </row>
    <row r="1297" spans="1:69" ht="12.6" customHeight="1" x14ac:dyDescent="0.25">
      <c r="A1297" s="839" t="s">
        <v>1260</v>
      </c>
      <c r="B1297" s="840"/>
      <c r="C1297" s="840"/>
      <c r="D1297" s="840"/>
      <c r="E1297" s="840"/>
      <c r="F1297" s="840"/>
      <c r="G1297" s="840"/>
      <c r="H1297" s="840"/>
      <c r="I1297" s="840"/>
      <c r="J1297" s="840"/>
      <c r="K1297" s="840"/>
      <c r="L1297" s="840"/>
      <c r="M1297" s="840"/>
      <c r="N1297" s="840"/>
      <c r="O1297" s="840"/>
      <c r="P1297" s="840"/>
      <c r="Q1297" s="840"/>
      <c r="R1297" s="840"/>
      <c r="S1297" s="840"/>
      <c r="T1297" s="840"/>
      <c r="U1297" s="840"/>
      <c r="V1297" s="840"/>
      <c r="W1297" s="840"/>
      <c r="X1297" s="840"/>
      <c r="Y1297" s="840"/>
      <c r="Z1297" s="840"/>
      <c r="AA1297" s="840"/>
      <c r="AB1297" s="840"/>
      <c r="AC1297" s="840"/>
      <c r="AD1297" s="840"/>
      <c r="AE1297" s="846"/>
      <c r="AF1297" s="839" t="s">
        <v>1807</v>
      </c>
      <c r="AG1297" s="840"/>
      <c r="AH1297" s="840"/>
      <c r="AI1297" s="840"/>
      <c r="AJ1297" s="840"/>
      <c r="AK1297" s="840"/>
      <c r="AL1297" s="840"/>
      <c r="AM1297" s="840"/>
      <c r="AN1297" s="846"/>
      <c r="AO1297" s="845" t="s">
        <v>1579</v>
      </c>
      <c r="AP1297" s="845"/>
      <c r="AQ1297" s="845"/>
      <c r="AR1297" s="845"/>
      <c r="AS1297" s="845"/>
      <c r="AT1297" s="845"/>
      <c r="AU1297" s="845"/>
      <c r="AV1297" s="845"/>
      <c r="AW1297" s="845"/>
      <c r="AX1297" s="845"/>
      <c r="AY1297" s="845"/>
      <c r="AZ1297" s="845"/>
      <c r="BA1297" s="845"/>
      <c r="BB1297" s="845"/>
    </row>
    <row r="1298" spans="1:69" ht="12.6" customHeight="1" x14ac:dyDescent="0.25">
      <c r="A1298" s="593"/>
      <c r="B1298" s="594"/>
      <c r="C1298" s="594"/>
      <c r="D1298" s="594"/>
      <c r="E1298" s="594"/>
      <c r="F1298" s="594"/>
      <c r="G1298" s="594"/>
      <c r="H1298" s="594"/>
      <c r="I1298" s="594"/>
      <c r="J1298" s="594"/>
      <c r="K1298" s="594"/>
      <c r="L1298" s="594"/>
      <c r="M1298" s="594"/>
      <c r="N1298" s="594"/>
      <c r="O1298" s="594"/>
      <c r="P1298" s="594"/>
      <c r="Q1298" s="594"/>
      <c r="R1298" s="594"/>
      <c r="S1298" s="594"/>
      <c r="T1298" s="594"/>
      <c r="U1298" s="594"/>
      <c r="V1298" s="594"/>
      <c r="W1298" s="594"/>
      <c r="X1298" s="594"/>
      <c r="Y1298" s="594"/>
      <c r="Z1298" s="594"/>
      <c r="AA1298" s="594"/>
      <c r="AB1298" s="594"/>
      <c r="AC1298" s="594"/>
      <c r="AD1298" s="594"/>
      <c r="AE1298" s="595"/>
      <c r="AF1298" s="841" t="s">
        <v>1430</v>
      </c>
      <c r="AG1298" s="842"/>
      <c r="AH1298" s="842"/>
      <c r="AI1298" s="842"/>
      <c r="AJ1298" s="842"/>
      <c r="AK1298" s="842"/>
      <c r="AL1298" s="842"/>
      <c r="AM1298" s="842"/>
      <c r="AN1298" s="904"/>
      <c r="AO1298" s="843" t="s">
        <v>1263</v>
      </c>
      <c r="AP1298" s="843"/>
      <c r="AQ1298" s="843"/>
      <c r="AR1298" s="843"/>
      <c r="AS1298" s="843"/>
      <c r="AT1298" s="843"/>
      <c r="AU1298" s="843"/>
      <c r="AV1298" s="843"/>
      <c r="AW1298" s="843"/>
      <c r="AX1298" s="843"/>
      <c r="AY1298" s="843"/>
      <c r="AZ1298" s="843"/>
      <c r="BA1298" s="843"/>
      <c r="BB1298" s="843"/>
    </row>
    <row r="1299" spans="1:69" ht="12.6" customHeight="1" x14ac:dyDescent="0.25">
      <c r="A1299" s="929" t="s">
        <v>1840</v>
      </c>
      <c r="B1299" s="929"/>
      <c r="C1299" s="929"/>
      <c r="D1299" s="929"/>
      <c r="E1299" s="929"/>
      <c r="F1299" s="929"/>
      <c r="G1299" s="929"/>
      <c r="H1299" s="929"/>
      <c r="I1299" s="929"/>
      <c r="J1299" s="929"/>
      <c r="K1299" s="929"/>
      <c r="L1299" s="929"/>
      <c r="M1299" s="929"/>
      <c r="N1299" s="929"/>
      <c r="O1299" s="929"/>
      <c r="P1299" s="929"/>
      <c r="Q1299" s="929"/>
      <c r="R1299" s="929"/>
      <c r="S1299" s="929"/>
      <c r="T1299" s="929"/>
      <c r="U1299" s="929"/>
      <c r="V1299" s="929"/>
      <c r="W1299" s="929"/>
      <c r="X1299" s="929"/>
      <c r="Y1299" s="929"/>
      <c r="Z1299" s="929"/>
      <c r="AA1299" s="929"/>
      <c r="AB1299" s="929"/>
      <c r="AC1299" s="929"/>
      <c r="AD1299" s="929"/>
      <c r="AE1299" s="929"/>
      <c r="AF1299" s="1012">
        <f>'HL KNIHA VYPOC'!$G$352*-1</f>
        <v>0</v>
      </c>
      <c r="AG1299" s="1012"/>
      <c r="AH1299" s="1012"/>
      <c r="AI1299" s="1012"/>
      <c r="AJ1299" s="1012"/>
      <c r="AK1299" s="1012"/>
      <c r="AL1299" s="1012"/>
      <c r="AM1299" s="1012"/>
      <c r="AN1299" s="1012"/>
      <c r="AO1299" s="1012">
        <f>'HL KNIHA VYPOC'!$K$352*-1</f>
        <v>0</v>
      </c>
      <c r="AP1299" s="1012"/>
      <c r="AQ1299" s="1012"/>
      <c r="AR1299" s="1012"/>
      <c r="AS1299" s="1012"/>
      <c r="AT1299" s="1012"/>
      <c r="AU1299" s="1012"/>
      <c r="AV1299" s="1012"/>
      <c r="AW1299" s="1012"/>
      <c r="AX1299" s="1012"/>
      <c r="AY1299" s="1012"/>
      <c r="AZ1299" s="1012"/>
      <c r="BA1299" s="1012"/>
      <c r="BB1299" s="1012"/>
    </row>
    <row r="1300" spans="1:69" ht="12" customHeight="1" x14ac:dyDescent="0.25">
      <c r="A1300" s="929" t="s">
        <v>1841</v>
      </c>
      <c r="B1300" s="929"/>
      <c r="C1300" s="929"/>
      <c r="D1300" s="929"/>
      <c r="E1300" s="929"/>
      <c r="F1300" s="929"/>
      <c r="G1300" s="929"/>
      <c r="H1300" s="929"/>
      <c r="I1300" s="929"/>
      <c r="J1300" s="929"/>
      <c r="K1300" s="929"/>
      <c r="L1300" s="929"/>
      <c r="M1300" s="929"/>
      <c r="N1300" s="929"/>
      <c r="O1300" s="929"/>
      <c r="P1300" s="929"/>
      <c r="Q1300" s="929"/>
      <c r="R1300" s="929"/>
      <c r="S1300" s="929"/>
      <c r="T1300" s="929"/>
      <c r="U1300" s="929"/>
      <c r="V1300" s="929"/>
      <c r="W1300" s="929"/>
      <c r="X1300" s="929"/>
      <c r="Y1300" s="929"/>
      <c r="Z1300" s="929"/>
      <c r="AA1300" s="929"/>
      <c r="AB1300" s="929"/>
      <c r="AC1300" s="929"/>
      <c r="AD1300" s="929"/>
      <c r="AE1300" s="929"/>
      <c r="AF1300" s="1012">
        <f>'HL KNIHA VYPOC'!$G$353*-1</f>
        <v>71170.17</v>
      </c>
      <c r="AG1300" s="1012"/>
      <c r="AH1300" s="1012"/>
      <c r="AI1300" s="1012"/>
      <c r="AJ1300" s="1012"/>
      <c r="AK1300" s="1012"/>
      <c r="AL1300" s="1012"/>
      <c r="AM1300" s="1012"/>
      <c r="AN1300" s="1012"/>
      <c r="AO1300" s="1012">
        <f>'HL KNIHA VYPOC'!$K$353*-1</f>
        <v>40853.1</v>
      </c>
      <c r="AP1300" s="1012"/>
      <c r="AQ1300" s="1012"/>
      <c r="AR1300" s="1012"/>
      <c r="AS1300" s="1012"/>
      <c r="AT1300" s="1012"/>
      <c r="AU1300" s="1012"/>
      <c r="AV1300" s="1012"/>
      <c r="AW1300" s="1012"/>
      <c r="AX1300" s="1012"/>
      <c r="AY1300" s="1012"/>
      <c r="AZ1300" s="1012"/>
      <c r="BA1300" s="1012"/>
      <c r="BB1300" s="1012"/>
    </row>
    <row r="1301" spans="1:69" ht="12.6" customHeight="1" x14ac:dyDescent="0.25">
      <c r="A1301" s="929" t="s">
        <v>1842</v>
      </c>
      <c r="B1301" s="929"/>
      <c r="C1301" s="929"/>
      <c r="D1301" s="929"/>
      <c r="E1301" s="929"/>
      <c r="F1301" s="929"/>
      <c r="G1301" s="929"/>
      <c r="H1301" s="929"/>
      <c r="I1301" s="929"/>
      <c r="J1301" s="929"/>
      <c r="K1301" s="929"/>
      <c r="L1301" s="929"/>
      <c r="M1301" s="929"/>
      <c r="N1301" s="929"/>
      <c r="O1301" s="929"/>
      <c r="P1301" s="929"/>
      <c r="Q1301" s="929"/>
      <c r="R1301" s="929"/>
      <c r="S1301" s="929"/>
      <c r="T1301" s="929"/>
      <c r="U1301" s="929"/>
      <c r="V1301" s="929"/>
      <c r="W1301" s="929"/>
      <c r="X1301" s="929"/>
      <c r="Y1301" s="929"/>
      <c r="Z1301" s="929"/>
      <c r="AA1301" s="929"/>
      <c r="AB1301" s="929"/>
      <c r="AC1301" s="929"/>
      <c r="AD1301" s="929"/>
      <c r="AE1301" s="929"/>
      <c r="AF1301" s="1012">
        <f>'HL KNIHA VYPOC'!$G$354*-1</f>
        <v>63592.09</v>
      </c>
      <c r="AG1301" s="1012"/>
      <c r="AH1301" s="1012"/>
      <c r="AI1301" s="1012"/>
      <c r="AJ1301" s="1012"/>
      <c r="AK1301" s="1012"/>
      <c r="AL1301" s="1012"/>
      <c r="AM1301" s="1012"/>
      <c r="AN1301" s="1012"/>
      <c r="AO1301" s="1012">
        <f>'HL KNIHA VYPOC'!$K$354*-1</f>
        <v>39256.239999999998</v>
      </c>
      <c r="AP1301" s="1012"/>
      <c r="AQ1301" s="1012"/>
      <c r="AR1301" s="1012"/>
      <c r="AS1301" s="1012"/>
      <c r="AT1301" s="1012"/>
      <c r="AU1301" s="1012"/>
      <c r="AV1301" s="1012"/>
      <c r="AW1301" s="1012"/>
      <c r="AX1301" s="1012"/>
      <c r="AY1301" s="1012"/>
      <c r="AZ1301" s="1012"/>
      <c r="BA1301" s="1012"/>
      <c r="BB1301" s="1012"/>
    </row>
    <row r="1302" spans="1:69" ht="12.6" customHeight="1" x14ac:dyDescent="0.25">
      <c r="A1302" s="929" t="s">
        <v>1843</v>
      </c>
      <c r="B1302" s="929"/>
      <c r="C1302" s="929"/>
      <c r="D1302" s="929"/>
      <c r="E1302" s="929"/>
      <c r="F1302" s="929"/>
      <c r="G1302" s="929"/>
      <c r="H1302" s="929"/>
      <c r="I1302" s="929"/>
      <c r="J1302" s="929"/>
      <c r="K1302" s="929"/>
      <c r="L1302" s="929"/>
      <c r="M1302" s="929"/>
      <c r="N1302" s="929"/>
      <c r="O1302" s="929"/>
      <c r="P1302" s="929"/>
      <c r="Q1302" s="929"/>
      <c r="R1302" s="929"/>
      <c r="S1302" s="929"/>
      <c r="T1302" s="929"/>
      <c r="U1302" s="929"/>
      <c r="V1302" s="929"/>
      <c r="W1302" s="929"/>
      <c r="X1302" s="929"/>
      <c r="Y1302" s="929"/>
      <c r="Z1302" s="929"/>
      <c r="AA1302" s="929"/>
      <c r="AB1302" s="929"/>
      <c r="AC1302" s="929"/>
      <c r="AD1302" s="929"/>
      <c r="AE1302" s="929"/>
      <c r="AF1302" s="1012">
        <f>'HL KNIHA VYPOC'!$G$355*-1</f>
        <v>0</v>
      </c>
      <c r="AG1302" s="1012"/>
      <c r="AH1302" s="1012"/>
      <c r="AI1302" s="1012"/>
      <c r="AJ1302" s="1012"/>
      <c r="AK1302" s="1012"/>
      <c r="AL1302" s="1012"/>
      <c r="AM1302" s="1012"/>
      <c r="AN1302" s="1012"/>
      <c r="AO1302" s="1012">
        <f>'HL KNIHA VYPOC'!$K$355*-1</f>
        <v>0</v>
      </c>
      <c r="AP1302" s="1012"/>
      <c r="AQ1302" s="1012"/>
      <c r="AR1302" s="1012"/>
      <c r="AS1302" s="1012"/>
      <c r="AT1302" s="1012"/>
      <c r="AU1302" s="1012"/>
      <c r="AV1302" s="1012"/>
      <c r="AW1302" s="1012"/>
      <c r="AX1302" s="1012"/>
      <c r="AY1302" s="1012"/>
      <c r="AZ1302" s="1012"/>
      <c r="BA1302" s="1012"/>
      <c r="BB1302" s="1012"/>
    </row>
    <row r="1303" spans="1:69" ht="12.6" customHeight="1" x14ac:dyDescent="0.25">
      <c r="A1303" s="929" t="s">
        <v>1844</v>
      </c>
      <c r="B1303" s="929"/>
      <c r="C1303" s="929"/>
      <c r="D1303" s="929"/>
      <c r="E1303" s="929"/>
      <c r="F1303" s="929"/>
      <c r="G1303" s="929"/>
      <c r="H1303" s="929"/>
      <c r="I1303" s="929"/>
      <c r="J1303" s="929"/>
      <c r="K1303" s="929"/>
      <c r="L1303" s="929"/>
      <c r="M1303" s="929"/>
      <c r="N1303" s="929"/>
      <c r="O1303" s="929"/>
      <c r="P1303" s="929"/>
      <c r="Q1303" s="929"/>
      <c r="R1303" s="929"/>
      <c r="S1303" s="929"/>
      <c r="T1303" s="929"/>
      <c r="U1303" s="929"/>
      <c r="V1303" s="929"/>
      <c r="W1303" s="929"/>
      <c r="X1303" s="929"/>
      <c r="Y1303" s="929"/>
      <c r="Z1303" s="929"/>
      <c r="AA1303" s="929"/>
      <c r="AB1303" s="929"/>
      <c r="AC1303" s="929"/>
      <c r="AD1303" s="929"/>
      <c r="AE1303" s="929"/>
      <c r="AF1303" s="1012">
        <f>SUVAHAVUJ!$N$156</f>
        <v>0</v>
      </c>
      <c r="AG1303" s="1012"/>
      <c r="AH1303" s="1012"/>
      <c r="AI1303" s="1012"/>
      <c r="AJ1303" s="1012"/>
      <c r="AK1303" s="1012"/>
      <c r="AL1303" s="1012"/>
      <c r="AM1303" s="1012"/>
      <c r="AN1303" s="1012"/>
      <c r="AO1303" s="1012">
        <f>SUVAHAVUJ!$X$156</f>
        <v>0</v>
      </c>
      <c r="AP1303" s="1012"/>
      <c r="AQ1303" s="1012"/>
      <c r="AR1303" s="1012"/>
      <c r="AS1303" s="1012"/>
      <c r="AT1303" s="1012"/>
      <c r="AU1303" s="1012"/>
      <c r="AV1303" s="1012"/>
      <c r="AW1303" s="1012"/>
      <c r="AX1303" s="1012"/>
      <c r="AY1303" s="1012"/>
      <c r="AZ1303" s="1012"/>
      <c r="BA1303" s="1012"/>
      <c r="BB1303" s="1012"/>
    </row>
    <row r="1304" spans="1:69" ht="12.6" customHeight="1" x14ac:dyDescent="0.25">
      <c r="A1304" s="929" t="s">
        <v>1845</v>
      </c>
      <c r="B1304" s="929"/>
      <c r="C1304" s="929"/>
      <c r="D1304" s="929"/>
      <c r="E1304" s="929"/>
      <c r="F1304" s="929"/>
      <c r="G1304" s="929"/>
      <c r="H1304" s="929"/>
      <c r="I1304" s="929"/>
      <c r="J1304" s="929"/>
      <c r="K1304" s="929"/>
      <c r="L1304" s="929"/>
      <c r="M1304" s="929"/>
      <c r="N1304" s="929"/>
      <c r="O1304" s="929"/>
      <c r="P1304" s="929"/>
      <c r="Q1304" s="929"/>
      <c r="R1304" s="929"/>
      <c r="S1304" s="929"/>
      <c r="T1304" s="929"/>
      <c r="U1304" s="929"/>
      <c r="V1304" s="929"/>
      <c r="W1304" s="929"/>
      <c r="X1304" s="929"/>
      <c r="Y1304" s="929"/>
      <c r="Z1304" s="929"/>
      <c r="AA1304" s="929"/>
      <c r="AB1304" s="929"/>
      <c r="AC1304" s="929"/>
      <c r="AD1304" s="929"/>
      <c r="AE1304" s="929"/>
      <c r="AF1304" s="1012">
        <f>SUM(SUVAHAVUJ!N154+SUVAHAVUJ!N155+SUVAHAVUJ!N157)</f>
        <v>0</v>
      </c>
      <c r="AG1304" s="1012"/>
      <c r="AH1304" s="1012"/>
      <c r="AI1304" s="1012"/>
      <c r="AJ1304" s="1012"/>
      <c r="AK1304" s="1012"/>
      <c r="AL1304" s="1012"/>
      <c r="AM1304" s="1012"/>
      <c r="AN1304" s="1012"/>
      <c r="AO1304" s="1012">
        <f>SUM(SUVAHAVUJ!X154+SUVAHAVUJ!X155+SUVAHAVUJ!X157)</f>
        <v>0</v>
      </c>
      <c r="AP1304" s="1012"/>
      <c r="AQ1304" s="1012"/>
      <c r="AR1304" s="1012"/>
      <c r="AS1304" s="1012"/>
      <c r="AT1304" s="1012"/>
      <c r="AU1304" s="1012"/>
      <c r="AV1304" s="1012"/>
      <c r="AW1304" s="1012"/>
      <c r="AX1304" s="1012"/>
      <c r="AY1304" s="1012"/>
      <c r="AZ1304" s="1012"/>
      <c r="BA1304" s="1012"/>
      <c r="BB1304" s="1012"/>
      <c r="BF1304" s="1013">
        <f>SUVAHAVUJ!$X$150</f>
        <v>80109</v>
      </c>
      <c r="BG1304" s="1013"/>
      <c r="BH1304" s="1013"/>
      <c r="BI1304" s="1013"/>
      <c r="BJ1304" s="1013"/>
      <c r="BK1304" s="1013"/>
      <c r="BL1304" s="1013"/>
      <c r="BM1304" s="1013"/>
      <c r="BN1304" s="1013"/>
    </row>
    <row r="1305" spans="1:69" ht="12.6" customHeight="1" x14ac:dyDescent="0.25">
      <c r="A1305" s="936" t="s">
        <v>5201</v>
      </c>
      <c r="B1305" s="936"/>
      <c r="C1305" s="936"/>
      <c r="D1305" s="936"/>
      <c r="E1305" s="936"/>
      <c r="F1305" s="936"/>
      <c r="G1305" s="936"/>
      <c r="H1305" s="936"/>
      <c r="I1305" s="936"/>
      <c r="J1305" s="936"/>
      <c r="K1305" s="936"/>
      <c r="L1305" s="936"/>
      <c r="M1305" s="936"/>
      <c r="N1305" s="936"/>
      <c r="O1305" s="936"/>
      <c r="P1305" s="936"/>
      <c r="Q1305" s="936"/>
      <c r="R1305" s="936"/>
      <c r="S1305" s="936"/>
      <c r="T1305" s="936"/>
      <c r="U1305" s="936"/>
      <c r="V1305" s="936"/>
      <c r="W1305" s="936"/>
      <c r="X1305" s="936"/>
      <c r="Y1305" s="936"/>
      <c r="Z1305" s="936"/>
      <c r="AA1305" s="936"/>
      <c r="AB1305" s="936"/>
      <c r="AC1305" s="936"/>
      <c r="AD1305" s="936"/>
      <c r="AE1305" s="936"/>
      <c r="AF1305" s="1012">
        <f>SUM(SUVAHAVUJ!N150+SUVAHAVUJ!N177)</f>
        <v>134762</v>
      </c>
      <c r="AG1305" s="1012"/>
      <c r="AH1305" s="1012"/>
      <c r="AI1305" s="1012"/>
      <c r="AJ1305" s="1012"/>
      <c r="AK1305" s="1012"/>
      <c r="AL1305" s="1012"/>
      <c r="AM1305" s="1012"/>
      <c r="AN1305" s="1012"/>
      <c r="AO1305" s="1012">
        <f>SUM(SUVAHAVUJ!X150+SUVAHAVUJ!X177)</f>
        <v>80109</v>
      </c>
      <c r="AP1305" s="1012"/>
      <c r="AQ1305" s="1012"/>
      <c r="AR1305" s="1012"/>
      <c r="AS1305" s="1012"/>
      <c r="AT1305" s="1012"/>
      <c r="AU1305" s="1012"/>
      <c r="AV1305" s="1012"/>
      <c r="AW1305" s="1012"/>
      <c r="AX1305" s="1012"/>
      <c r="AY1305" s="1012"/>
      <c r="AZ1305" s="1012"/>
      <c r="BA1305" s="1012"/>
      <c r="BB1305" s="1012"/>
      <c r="BF1305" s="1013"/>
      <c r="BG1305" s="1013"/>
      <c r="BH1305" s="1013"/>
      <c r="BI1305" s="1013"/>
      <c r="BJ1305" s="1013"/>
      <c r="BK1305" s="1013"/>
      <c r="BL1305" s="1013"/>
      <c r="BM1305" s="1013"/>
      <c r="BN1305" s="1013"/>
    </row>
    <row r="1306" spans="1:69" ht="12.6" customHeight="1" x14ac:dyDescent="0.25">
      <c r="A1306" s="936" t="s">
        <v>1846</v>
      </c>
      <c r="B1306" s="936"/>
      <c r="C1306" s="936"/>
      <c r="D1306" s="936"/>
      <c r="E1306" s="936"/>
      <c r="F1306" s="936"/>
      <c r="G1306" s="936"/>
      <c r="H1306" s="936"/>
      <c r="I1306" s="936"/>
      <c r="J1306" s="936"/>
      <c r="K1306" s="936"/>
      <c r="L1306" s="936"/>
      <c r="M1306" s="936"/>
      <c r="N1306" s="936"/>
      <c r="O1306" s="936"/>
      <c r="P1306" s="936"/>
      <c r="Q1306" s="936"/>
      <c r="R1306" s="936"/>
      <c r="S1306" s="936"/>
      <c r="T1306" s="936"/>
      <c r="U1306" s="936"/>
      <c r="V1306" s="936"/>
      <c r="W1306" s="936"/>
      <c r="X1306" s="936"/>
      <c r="Y1306" s="936"/>
      <c r="Z1306" s="936"/>
      <c r="AA1306" s="936"/>
      <c r="AB1306" s="936"/>
      <c r="AC1306" s="936"/>
      <c r="AD1306" s="936"/>
      <c r="AE1306" s="936"/>
      <c r="AF1306" s="1015"/>
      <c r="AG1306" s="1015"/>
      <c r="AH1306" s="1015"/>
      <c r="AI1306" s="1015"/>
      <c r="AJ1306" s="1015"/>
      <c r="AK1306" s="1015"/>
      <c r="AL1306" s="1015"/>
      <c r="AM1306" s="1015"/>
      <c r="AN1306" s="1015"/>
      <c r="AO1306" s="1015"/>
      <c r="AP1306" s="1015"/>
      <c r="AQ1306" s="1015"/>
      <c r="AR1306" s="1015"/>
      <c r="AS1306" s="1015"/>
      <c r="AT1306" s="1015"/>
      <c r="AU1306" s="1015"/>
      <c r="AV1306" s="1015"/>
      <c r="AW1306" s="1015"/>
      <c r="AX1306" s="1015"/>
      <c r="AY1306" s="1015"/>
      <c r="AZ1306" s="1015"/>
      <c r="BA1306" s="1015"/>
      <c r="BB1306" s="1015"/>
      <c r="BF1306" s="1013">
        <f>SUVAHAVUJ!$N$150</f>
        <v>134762</v>
      </c>
      <c r="BG1306" s="855"/>
      <c r="BH1306" s="855"/>
      <c r="BI1306" s="855"/>
      <c r="BJ1306" s="855"/>
      <c r="BK1306" s="855"/>
      <c r="BL1306" s="855"/>
      <c r="BM1306" s="855"/>
      <c r="BN1306" s="855"/>
      <c r="BO1306" s="855"/>
      <c r="BP1306" s="855"/>
      <c r="BQ1306" s="855"/>
    </row>
    <row r="1307" spans="1:69" ht="11.25" customHeight="1" x14ac:dyDescent="0.25">
      <c r="A1307" s="565" t="s">
        <v>4972</v>
      </c>
    </row>
    <row r="1308" spans="1:69" ht="15" customHeight="1" x14ac:dyDescent="0.25">
      <c r="A1308" s="862"/>
      <c r="B1308" s="863"/>
      <c r="C1308" s="863"/>
      <c r="D1308" s="863"/>
      <c r="E1308" s="863"/>
      <c r="F1308" s="863"/>
      <c r="G1308" s="863"/>
      <c r="H1308" s="863"/>
      <c r="I1308" s="863"/>
      <c r="J1308" s="863"/>
      <c r="K1308" s="863"/>
      <c r="L1308" s="863"/>
      <c r="M1308" s="863"/>
      <c r="N1308" s="863"/>
      <c r="O1308" s="863"/>
      <c r="P1308" s="863"/>
      <c r="Q1308" s="863"/>
      <c r="R1308" s="863"/>
      <c r="S1308" s="863"/>
      <c r="T1308" s="863"/>
      <c r="U1308" s="863"/>
      <c r="V1308" s="863"/>
      <c r="W1308" s="863"/>
      <c r="X1308" s="863"/>
      <c r="Y1308" s="863"/>
      <c r="Z1308" s="863"/>
      <c r="AA1308" s="863"/>
      <c r="AB1308" s="863"/>
      <c r="AC1308" s="863"/>
      <c r="AD1308" s="863"/>
      <c r="AE1308" s="863"/>
      <c r="AF1308" s="863"/>
      <c r="AG1308" s="863"/>
      <c r="AH1308" s="863"/>
      <c r="AI1308" s="863"/>
      <c r="AJ1308" s="863"/>
      <c r="AK1308" s="863"/>
      <c r="AL1308" s="863"/>
      <c r="AM1308" s="863"/>
      <c r="AN1308" s="863"/>
      <c r="AO1308" s="863"/>
      <c r="AP1308" s="863"/>
      <c r="AQ1308" s="863"/>
      <c r="AR1308" s="863"/>
      <c r="AS1308" s="863"/>
      <c r="AT1308" s="863"/>
      <c r="AU1308" s="863"/>
      <c r="AV1308" s="863"/>
      <c r="AW1308" s="863"/>
      <c r="AX1308" s="864"/>
      <c r="AY1308" s="613"/>
      <c r="AZ1308" s="613"/>
      <c r="BA1308" s="613"/>
      <c r="BB1308" s="613"/>
    </row>
    <row r="1309" spans="1:69" ht="15" customHeight="1" x14ac:dyDescent="0.25">
      <c r="A1309" s="865"/>
      <c r="B1309" s="866"/>
      <c r="C1309" s="866"/>
      <c r="D1309" s="866"/>
      <c r="E1309" s="866"/>
      <c r="F1309" s="866"/>
      <c r="G1309" s="866"/>
      <c r="H1309" s="866"/>
      <c r="I1309" s="866"/>
      <c r="J1309" s="866"/>
      <c r="K1309" s="866"/>
      <c r="L1309" s="866"/>
      <c r="M1309" s="866"/>
      <c r="N1309" s="866"/>
      <c r="O1309" s="866"/>
      <c r="P1309" s="866"/>
      <c r="Q1309" s="866"/>
      <c r="R1309" s="866"/>
      <c r="S1309" s="866"/>
      <c r="T1309" s="866"/>
      <c r="U1309" s="866"/>
      <c r="V1309" s="866"/>
      <c r="W1309" s="866"/>
      <c r="X1309" s="866"/>
      <c r="Y1309" s="866"/>
      <c r="Z1309" s="866"/>
      <c r="AA1309" s="866"/>
      <c r="AB1309" s="866"/>
      <c r="AC1309" s="866"/>
      <c r="AD1309" s="866"/>
      <c r="AE1309" s="866"/>
      <c r="AF1309" s="866"/>
      <c r="AG1309" s="866"/>
      <c r="AH1309" s="866"/>
      <c r="AI1309" s="866"/>
      <c r="AJ1309" s="866"/>
      <c r="AK1309" s="866"/>
      <c r="AL1309" s="866"/>
      <c r="AM1309" s="866"/>
      <c r="AN1309" s="866"/>
      <c r="AO1309" s="866"/>
      <c r="AP1309" s="866"/>
      <c r="AQ1309" s="866"/>
      <c r="AR1309" s="866"/>
      <c r="AS1309" s="866"/>
      <c r="AT1309" s="866"/>
      <c r="AU1309" s="866"/>
      <c r="AV1309" s="866"/>
      <c r="AW1309" s="866"/>
      <c r="AX1309" s="867"/>
      <c r="AY1309" s="613"/>
      <c r="AZ1309" s="613"/>
      <c r="BA1309" s="613"/>
      <c r="BB1309" s="613"/>
    </row>
    <row r="1310" spans="1:69" s="567" customFormat="1" ht="12.6" customHeight="1" x14ac:dyDescent="0.25">
      <c r="A1310" s="654" t="s">
        <v>1847</v>
      </c>
      <c r="B1310" s="655"/>
      <c r="C1310" s="655"/>
      <c r="D1310" s="655"/>
      <c r="E1310" s="655"/>
      <c r="F1310" s="655"/>
      <c r="G1310" s="655"/>
      <c r="H1310" s="655"/>
      <c r="I1310" s="655"/>
      <c r="J1310" s="655"/>
      <c r="K1310" s="655"/>
      <c r="L1310" s="655"/>
      <c r="M1310" s="655"/>
      <c r="N1310" s="655"/>
      <c r="O1310" s="655"/>
      <c r="P1310" s="655"/>
      <c r="Q1310" s="655"/>
      <c r="R1310" s="655"/>
      <c r="S1310" s="655"/>
      <c r="T1310" s="655"/>
      <c r="U1310" s="655"/>
      <c r="V1310" s="655"/>
      <c r="W1310" s="655"/>
      <c r="X1310" s="655"/>
      <c r="Y1310" s="655"/>
      <c r="Z1310" s="655"/>
      <c r="AA1310" s="655"/>
      <c r="AB1310" s="655"/>
      <c r="AC1310" s="655"/>
      <c r="AD1310" s="655"/>
      <c r="AE1310" s="655"/>
      <c r="AF1310" s="655"/>
      <c r="AG1310" s="655"/>
      <c r="AH1310" s="655"/>
      <c r="AI1310" s="655"/>
      <c r="AJ1310" s="655"/>
      <c r="AK1310" s="655"/>
      <c r="AL1310" s="655"/>
      <c r="AM1310" s="655"/>
      <c r="AN1310" s="655"/>
      <c r="AO1310" s="655"/>
      <c r="AP1310" s="655"/>
      <c r="AQ1310" s="655"/>
      <c r="AR1310" s="655"/>
      <c r="AS1310" s="655"/>
      <c r="AT1310" s="655"/>
      <c r="AU1310" s="655"/>
      <c r="AV1310" s="655"/>
      <c r="AW1310" s="655"/>
      <c r="AX1310" s="655"/>
      <c r="AY1310" s="655"/>
      <c r="AZ1310" s="655"/>
      <c r="BA1310" s="655"/>
      <c r="BB1310" s="655"/>
    </row>
    <row r="1311" spans="1:69" ht="12" hidden="1" customHeight="1" x14ac:dyDescent="0.3">
      <c r="A1311" s="648"/>
      <c r="B1311" s="649"/>
      <c r="C1311" s="649"/>
      <c r="D1311" s="649"/>
      <c r="E1311" s="649"/>
      <c r="F1311" s="649"/>
      <c r="G1311" s="649"/>
      <c r="H1311" s="649"/>
      <c r="I1311" s="649"/>
      <c r="J1311" s="649"/>
      <c r="K1311" s="649"/>
      <c r="L1311" s="649"/>
      <c r="M1311" s="649"/>
      <c r="N1311" s="649"/>
      <c r="O1311" s="649"/>
      <c r="P1311" s="649"/>
      <c r="Q1311" s="649"/>
      <c r="R1311" s="649"/>
      <c r="S1311" s="649"/>
      <c r="T1311" s="649"/>
      <c r="U1311" s="649"/>
      <c r="V1311" s="649"/>
      <c r="W1311" s="649"/>
      <c r="X1311" s="649"/>
      <c r="Y1311" s="649"/>
      <c r="Z1311" s="649"/>
      <c r="AA1311" s="649"/>
      <c r="AB1311" s="649"/>
      <c r="AC1311" s="649"/>
      <c r="AD1311" s="649"/>
      <c r="AE1311" s="649"/>
      <c r="AF1311" s="649"/>
      <c r="AG1311" s="649"/>
      <c r="AH1311" s="649"/>
      <c r="AI1311" s="649"/>
      <c r="AJ1311" s="649"/>
      <c r="AK1311" s="649"/>
      <c r="AL1311" s="649"/>
      <c r="AM1311" s="649"/>
      <c r="AN1311" s="649"/>
      <c r="AO1311" s="649"/>
      <c r="AP1311" s="649"/>
      <c r="AQ1311" s="649"/>
      <c r="AR1311" s="649"/>
      <c r="AS1311" s="649"/>
      <c r="AT1311" s="649"/>
      <c r="AU1311" s="649"/>
      <c r="AV1311" s="649"/>
      <c r="AW1311" s="649"/>
      <c r="AX1311" s="649"/>
      <c r="AY1311" s="649"/>
      <c r="AZ1311" s="649"/>
      <c r="BA1311" s="649"/>
      <c r="BB1311" s="650"/>
    </row>
    <row r="1312" spans="1:69" ht="12.6" customHeight="1" x14ac:dyDescent="0.25">
      <c r="A1312" s="571" t="s">
        <v>4987</v>
      </c>
    </row>
    <row r="1313" spans="1:54" ht="12.6" customHeight="1" x14ac:dyDescent="0.25">
      <c r="A1313" s="590"/>
      <c r="B1313" s="591"/>
      <c r="C1313" s="591"/>
      <c r="D1313" s="591"/>
      <c r="E1313" s="591"/>
      <c r="F1313" s="591"/>
      <c r="G1313" s="591"/>
      <c r="H1313" s="591"/>
      <c r="I1313" s="591"/>
      <c r="J1313" s="591"/>
      <c r="K1313" s="591"/>
      <c r="L1313" s="591"/>
      <c r="M1313" s="591"/>
      <c r="N1313" s="591"/>
      <c r="O1313" s="591"/>
      <c r="P1313" s="591"/>
      <c r="Q1313" s="591"/>
      <c r="R1313" s="591"/>
      <c r="S1313" s="591"/>
      <c r="T1313" s="591"/>
      <c r="U1313" s="591"/>
      <c r="V1313" s="591"/>
      <c r="W1313" s="591"/>
      <c r="X1313" s="591"/>
      <c r="Y1313" s="591"/>
      <c r="Z1313" s="591"/>
      <c r="AA1313" s="591"/>
      <c r="AB1313" s="591"/>
      <c r="AC1313" s="591"/>
      <c r="AD1313" s="591"/>
      <c r="AE1313" s="609"/>
      <c r="AF1313" s="590"/>
      <c r="AG1313" s="591"/>
      <c r="AH1313" s="591"/>
      <c r="AI1313" s="591"/>
      <c r="AJ1313" s="591"/>
      <c r="AK1313" s="591"/>
      <c r="AL1313" s="591"/>
      <c r="AM1313" s="591"/>
      <c r="AN1313" s="609"/>
      <c r="AO1313" s="895" t="s">
        <v>1641</v>
      </c>
      <c r="AP1313" s="895"/>
      <c r="AQ1313" s="895"/>
      <c r="AR1313" s="895"/>
      <c r="AS1313" s="895"/>
      <c r="AT1313" s="895"/>
      <c r="AU1313" s="895"/>
      <c r="AV1313" s="895"/>
      <c r="AW1313" s="895"/>
      <c r="AX1313" s="895"/>
      <c r="AY1313" s="895"/>
      <c r="AZ1313" s="895"/>
      <c r="BA1313" s="895"/>
      <c r="BB1313" s="895"/>
    </row>
    <row r="1314" spans="1:54" ht="12.6" customHeight="1" x14ac:dyDescent="0.25">
      <c r="A1314" s="839" t="s">
        <v>1260</v>
      </c>
      <c r="B1314" s="840"/>
      <c r="C1314" s="840"/>
      <c r="D1314" s="840"/>
      <c r="E1314" s="840"/>
      <c r="F1314" s="840"/>
      <c r="G1314" s="840"/>
      <c r="H1314" s="840"/>
      <c r="I1314" s="840"/>
      <c r="J1314" s="840"/>
      <c r="K1314" s="840"/>
      <c r="L1314" s="840"/>
      <c r="M1314" s="840"/>
      <c r="N1314" s="840"/>
      <c r="O1314" s="840"/>
      <c r="P1314" s="840"/>
      <c r="Q1314" s="840"/>
      <c r="R1314" s="840"/>
      <c r="S1314" s="840"/>
      <c r="T1314" s="840"/>
      <c r="U1314" s="840"/>
      <c r="V1314" s="840"/>
      <c r="W1314" s="840"/>
      <c r="X1314" s="840"/>
      <c r="Y1314" s="840"/>
      <c r="Z1314" s="840"/>
      <c r="AA1314" s="840"/>
      <c r="AB1314" s="840"/>
      <c r="AC1314" s="840"/>
      <c r="AD1314" s="840"/>
      <c r="AE1314" s="846"/>
      <c r="AF1314" s="839" t="s">
        <v>1807</v>
      </c>
      <c r="AG1314" s="840"/>
      <c r="AH1314" s="840"/>
      <c r="AI1314" s="840"/>
      <c r="AJ1314" s="840"/>
      <c r="AK1314" s="840"/>
      <c r="AL1314" s="840"/>
      <c r="AM1314" s="840"/>
      <c r="AN1314" s="846"/>
      <c r="AO1314" s="845" t="s">
        <v>1579</v>
      </c>
      <c r="AP1314" s="845"/>
      <c r="AQ1314" s="845"/>
      <c r="AR1314" s="845"/>
      <c r="AS1314" s="845"/>
      <c r="AT1314" s="845"/>
      <c r="AU1314" s="845"/>
      <c r="AV1314" s="845"/>
      <c r="AW1314" s="845"/>
      <c r="AX1314" s="845"/>
      <c r="AY1314" s="845"/>
      <c r="AZ1314" s="845"/>
      <c r="BA1314" s="845"/>
      <c r="BB1314" s="845"/>
    </row>
    <row r="1315" spans="1:54" ht="12.6" customHeight="1" x14ac:dyDescent="0.25">
      <c r="A1315" s="593"/>
      <c r="B1315" s="594"/>
      <c r="C1315" s="594"/>
      <c r="D1315" s="594"/>
      <c r="E1315" s="594"/>
      <c r="F1315" s="594"/>
      <c r="G1315" s="594"/>
      <c r="H1315" s="594"/>
      <c r="I1315" s="594"/>
      <c r="J1315" s="594"/>
      <c r="K1315" s="594"/>
      <c r="L1315" s="594"/>
      <c r="M1315" s="594"/>
      <c r="N1315" s="594"/>
      <c r="O1315" s="594"/>
      <c r="P1315" s="594"/>
      <c r="Q1315" s="594"/>
      <c r="R1315" s="594"/>
      <c r="S1315" s="594"/>
      <c r="T1315" s="594"/>
      <c r="U1315" s="594"/>
      <c r="V1315" s="594"/>
      <c r="W1315" s="594"/>
      <c r="X1315" s="594"/>
      <c r="Y1315" s="594"/>
      <c r="Z1315" s="594"/>
      <c r="AA1315" s="594"/>
      <c r="AB1315" s="594"/>
      <c r="AC1315" s="594"/>
      <c r="AD1315" s="594"/>
      <c r="AE1315" s="595"/>
      <c r="AF1315" s="841" t="s">
        <v>1430</v>
      </c>
      <c r="AG1315" s="842"/>
      <c r="AH1315" s="842"/>
      <c r="AI1315" s="842"/>
      <c r="AJ1315" s="842"/>
      <c r="AK1315" s="842"/>
      <c r="AL1315" s="842"/>
      <c r="AM1315" s="842"/>
      <c r="AN1315" s="904"/>
      <c r="AO1315" s="843" t="s">
        <v>1263</v>
      </c>
      <c r="AP1315" s="843"/>
      <c r="AQ1315" s="843"/>
      <c r="AR1315" s="843"/>
      <c r="AS1315" s="843"/>
      <c r="AT1315" s="843"/>
      <c r="AU1315" s="843"/>
      <c r="AV1315" s="843"/>
      <c r="AW1315" s="843"/>
      <c r="AX1315" s="843"/>
      <c r="AY1315" s="843"/>
      <c r="AZ1315" s="843"/>
      <c r="BA1315" s="843"/>
      <c r="BB1315" s="843"/>
    </row>
    <row r="1316" spans="1:54" ht="12.6" customHeight="1" x14ac:dyDescent="0.25">
      <c r="A1316" s="936" t="s">
        <v>1848</v>
      </c>
      <c r="B1316" s="936"/>
      <c r="C1316" s="936"/>
      <c r="D1316" s="936"/>
      <c r="E1316" s="936"/>
      <c r="F1316" s="936"/>
      <c r="G1316" s="936"/>
      <c r="H1316" s="936"/>
      <c r="I1316" s="936"/>
      <c r="J1316" s="936"/>
      <c r="K1316" s="936"/>
      <c r="L1316" s="936"/>
      <c r="M1316" s="936"/>
      <c r="N1316" s="936"/>
      <c r="O1316" s="936"/>
      <c r="P1316" s="936"/>
      <c r="Q1316" s="936"/>
      <c r="R1316" s="936"/>
      <c r="S1316" s="936"/>
      <c r="T1316" s="936"/>
      <c r="U1316" s="936"/>
      <c r="V1316" s="936"/>
      <c r="W1316" s="936"/>
      <c r="X1316" s="936"/>
      <c r="Y1316" s="936"/>
      <c r="Z1316" s="936"/>
      <c r="AA1316" s="936"/>
      <c r="AB1316" s="936"/>
      <c r="AC1316" s="936"/>
      <c r="AD1316" s="936"/>
      <c r="AE1316" s="936"/>
      <c r="AF1316" s="943">
        <f>SUVAHAVUJ!$N$162</f>
        <v>20296</v>
      </c>
      <c r="AG1316" s="943"/>
      <c r="AH1316" s="943"/>
      <c r="AI1316" s="943"/>
      <c r="AJ1316" s="943"/>
      <c r="AK1316" s="943"/>
      <c r="AL1316" s="943"/>
      <c r="AM1316" s="943"/>
      <c r="AN1316" s="943"/>
      <c r="AO1316" s="943">
        <f>SUVAHAVUJ!$X$162</f>
        <v>16021</v>
      </c>
      <c r="AP1316" s="943"/>
      <c r="AQ1316" s="943"/>
      <c r="AR1316" s="943"/>
      <c r="AS1316" s="943"/>
      <c r="AT1316" s="943"/>
      <c r="AU1316" s="943"/>
      <c r="AV1316" s="943"/>
      <c r="AW1316" s="943"/>
      <c r="AX1316" s="943"/>
      <c r="AY1316" s="943"/>
      <c r="AZ1316" s="943"/>
      <c r="BA1316" s="943"/>
      <c r="BB1316" s="943"/>
    </row>
    <row r="1317" spans="1:54" ht="12.6" customHeight="1" x14ac:dyDescent="0.25">
      <c r="A1317" s="929" t="s">
        <v>1849</v>
      </c>
      <c r="B1317" s="929"/>
      <c r="C1317" s="929"/>
      <c r="D1317" s="929"/>
      <c r="E1317" s="929"/>
      <c r="F1317" s="929"/>
      <c r="G1317" s="929"/>
      <c r="H1317" s="929"/>
      <c r="I1317" s="929"/>
      <c r="J1317" s="929"/>
      <c r="K1317" s="929"/>
      <c r="L1317" s="929"/>
      <c r="M1317" s="929"/>
      <c r="N1317" s="929"/>
      <c r="O1317" s="929"/>
      <c r="P1317" s="929"/>
      <c r="Q1317" s="929"/>
      <c r="R1317" s="929"/>
      <c r="S1317" s="929"/>
      <c r="T1317" s="929"/>
      <c r="U1317" s="929"/>
      <c r="V1317" s="929"/>
      <c r="W1317" s="929"/>
      <c r="X1317" s="929"/>
      <c r="Y1317" s="929"/>
      <c r="Z1317" s="929"/>
      <c r="AA1317" s="929"/>
      <c r="AB1317" s="929"/>
      <c r="AC1317" s="929"/>
      <c r="AD1317" s="929"/>
      <c r="AE1317" s="929"/>
      <c r="AF1317" s="943"/>
      <c r="AG1317" s="943"/>
      <c r="AH1317" s="943"/>
      <c r="AI1317" s="943"/>
      <c r="AJ1317" s="943"/>
      <c r="AK1317" s="943"/>
      <c r="AL1317" s="943"/>
      <c r="AM1317" s="943"/>
      <c r="AN1317" s="943"/>
      <c r="AO1317" s="943"/>
      <c r="AP1317" s="943"/>
      <c r="AQ1317" s="943"/>
      <c r="AR1317" s="943"/>
      <c r="AS1317" s="943"/>
      <c r="AT1317" s="943"/>
      <c r="AU1317" s="943"/>
      <c r="AV1317" s="943"/>
      <c r="AW1317" s="943"/>
      <c r="AX1317" s="943"/>
      <c r="AY1317" s="943"/>
      <c r="AZ1317" s="943"/>
      <c r="BA1317" s="943"/>
      <c r="BB1317" s="943"/>
    </row>
    <row r="1318" spans="1:54" ht="12.6" customHeight="1" x14ac:dyDescent="0.25">
      <c r="A1318" s="929" t="s">
        <v>1850</v>
      </c>
      <c r="B1318" s="929"/>
      <c r="C1318" s="929"/>
      <c r="D1318" s="929"/>
      <c r="E1318" s="929"/>
      <c r="F1318" s="929"/>
      <c r="G1318" s="929"/>
      <c r="H1318" s="929"/>
      <c r="I1318" s="929"/>
      <c r="J1318" s="929"/>
      <c r="K1318" s="929"/>
      <c r="L1318" s="929"/>
      <c r="M1318" s="929"/>
      <c r="N1318" s="929"/>
      <c r="O1318" s="929"/>
      <c r="P1318" s="929"/>
      <c r="Q1318" s="929"/>
      <c r="R1318" s="929"/>
      <c r="S1318" s="929"/>
      <c r="T1318" s="929"/>
      <c r="U1318" s="929"/>
      <c r="V1318" s="929"/>
      <c r="W1318" s="929"/>
      <c r="X1318" s="929"/>
      <c r="Y1318" s="929"/>
      <c r="Z1318" s="929"/>
      <c r="AA1318" s="929"/>
      <c r="AB1318" s="929"/>
      <c r="AC1318" s="929"/>
      <c r="AD1318" s="929"/>
      <c r="AE1318" s="929"/>
      <c r="AF1318" s="943"/>
      <c r="AG1318" s="943"/>
      <c r="AH1318" s="943"/>
      <c r="AI1318" s="943"/>
      <c r="AJ1318" s="943"/>
      <c r="AK1318" s="943"/>
      <c r="AL1318" s="943"/>
      <c r="AM1318" s="943"/>
      <c r="AN1318" s="943"/>
      <c r="AO1318" s="943"/>
      <c r="AP1318" s="943"/>
      <c r="AQ1318" s="943"/>
      <c r="AR1318" s="943"/>
      <c r="AS1318" s="943"/>
      <c r="AT1318" s="943"/>
      <c r="AU1318" s="943"/>
      <c r="AV1318" s="943"/>
      <c r="AW1318" s="943"/>
      <c r="AX1318" s="943"/>
      <c r="AY1318" s="943"/>
      <c r="AZ1318" s="943"/>
      <c r="BA1318" s="943"/>
      <c r="BB1318" s="943"/>
    </row>
    <row r="1319" spans="1:54" ht="12.6" customHeight="1" x14ac:dyDescent="0.25">
      <c r="A1319" s="929" t="s">
        <v>1851</v>
      </c>
      <c r="B1319" s="929"/>
      <c r="C1319" s="929"/>
      <c r="D1319" s="929"/>
      <c r="E1319" s="929"/>
      <c r="F1319" s="929"/>
      <c r="G1319" s="929"/>
      <c r="H1319" s="929"/>
      <c r="I1319" s="929"/>
      <c r="J1319" s="929"/>
      <c r="K1319" s="929"/>
      <c r="L1319" s="929"/>
      <c r="M1319" s="929"/>
      <c r="N1319" s="929"/>
      <c r="O1319" s="929"/>
      <c r="P1319" s="929"/>
      <c r="Q1319" s="929"/>
      <c r="R1319" s="929"/>
      <c r="S1319" s="929"/>
      <c r="T1319" s="929"/>
      <c r="U1319" s="929"/>
      <c r="V1319" s="929"/>
      <c r="W1319" s="929"/>
      <c r="X1319" s="929"/>
      <c r="Y1319" s="929"/>
      <c r="Z1319" s="929"/>
      <c r="AA1319" s="929"/>
      <c r="AB1319" s="929"/>
      <c r="AC1319" s="929"/>
      <c r="AD1319" s="929"/>
      <c r="AE1319" s="929"/>
      <c r="AF1319" s="943"/>
      <c r="AG1319" s="943"/>
      <c r="AH1319" s="943"/>
      <c r="AI1319" s="943"/>
      <c r="AJ1319" s="943"/>
      <c r="AK1319" s="943"/>
      <c r="AL1319" s="943"/>
      <c r="AM1319" s="943"/>
      <c r="AN1319" s="943"/>
      <c r="AO1319" s="943"/>
      <c r="AP1319" s="943"/>
      <c r="AQ1319" s="943"/>
      <c r="AR1319" s="943"/>
      <c r="AS1319" s="943"/>
      <c r="AT1319" s="943"/>
      <c r="AU1319" s="943"/>
      <c r="AV1319" s="943"/>
      <c r="AW1319" s="943"/>
      <c r="AX1319" s="943"/>
      <c r="AY1319" s="943"/>
      <c r="AZ1319" s="943"/>
      <c r="BA1319" s="943"/>
      <c r="BB1319" s="943"/>
    </row>
    <row r="1320" spans="1:54" ht="12.6" customHeight="1" x14ac:dyDescent="0.25">
      <c r="A1320" s="929" t="s">
        <v>1852</v>
      </c>
      <c r="B1320" s="929"/>
      <c r="C1320" s="929"/>
      <c r="D1320" s="929"/>
      <c r="E1320" s="929"/>
      <c r="F1320" s="929"/>
      <c r="G1320" s="929"/>
      <c r="H1320" s="929"/>
      <c r="I1320" s="929"/>
      <c r="J1320" s="929"/>
      <c r="K1320" s="929"/>
      <c r="L1320" s="929"/>
      <c r="M1320" s="929"/>
      <c r="N1320" s="929"/>
      <c r="O1320" s="929"/>
      <c r="P1320" s="929"/>
      <c r="Q1320" s="929"/>
      <c r="R1320" s="929"/>
      <c r="S1320" s="929"/>
      <c r="T1320" s="929"/>
      <c r="U1320" s="929"/>
      <c r="V1320" s="929"/>
      <c r="W1320" s="929"/>
      <c r="X1320" s="929"/>
      <c r="Y1320" s="929"/>
      <c r="Z1320" s="929"/>
      <c r="AA1320" s="929"/>
      <c r="AB1320" s="929"/>
      <c r="AC1320" s="929"/>
      <c r="AD1320" s="929"/>
      <c r="AE1320" s="929"/>
      <c r="AF1320" s="943"/>
      <c r="AG1320" s="943"/>
      <c r="AH1320" s="943"/>
      <c r="AI1320" s="943"/>
      <c r="AJ1320" s="943"/>
      <c r="AK1320" s="943"/>
      <c r="AL1320" s="943"/>
      <c r="AM1320" s="943"/>
      <c r="AN1320" s="943"/>
      <c r="AO1320" s="943"/>
      <c r="AP1320" s="943"/>
      <c r="AQ1320" s="943"/>
      <c r="AR1320" s="943"/>
      <c r="AS1320" s="943"/>
      <c r="AT1320" s="943"/>
      <c r="AU1320" s="943"/>
      <c r="AV1320" s="943"/>
      <c r="AW1320" s="943"/>
      <c r="AX1320" s="943"/>
      <c r="AY1320" s="943"/>
      <c r="AZ1320" s="943"/>
      <c r="BA1320" s="943"/>
      <c r="BB1320" s="943"/>
    </row>
    <row r="1321" spans="1:54" ht="12.6" customHeight="1" x14ac:dyDescent="0.25">
      <c r="A1321" s="929" t="s">
        <v>1853</v>
      </c>
      <c r="B1321" s="929"/>
      <c r="C1321" s="929"/>
      <c r="D1321" s="929"/>
      <c r="E1321" s="929"/>
      <c r="F1321" s="929"/>
      <c r="G1321" s="929"/>
      <c r="H1321" s="929"/>
      <c r="I1321" s="929"/>
      <c r="J1321" s="929"/>
      <c r="K1321" s="929"/>
      <c r="L1321" s="929"/>
      <c r="M1321" s="929"/>
      <c r="N1321" s="929"/>
      <c r="O1321" s="929"/>
      <c r="P1321" s="929"/>
      <c r="Q1321" s="929"/>
      <c r="R1321" s="929"/>
      <c r="S1321" s="929"/>
      <c r="T1321" s="929"/>
      <c r="U1321" s="929"/>
      <c r="V1321" s="929"/>
      <c r="W1321" s="929"/>
      <c r="X1321" s="929"/>
      <c r="Y1321" s="929"/>
      <c r="Z1321" s="929"/>
      <c r="AA1321" s="929"/>
      <c r="AB1321" s="929"/>
      <c r="AC1321" s="929"/>
      <c r="AD1321" s="929"/>
      <c r="AE1321" s="929"/>
      <c r="AF1321" s="943"/>
      <c r="AG1321" s="943"/>
      <c r="AH1321" s="943"/>
      <c r="AI1321" s="943"/>
      <c r="AJ1321" s="943"/>
      <c r="AK1321" s="943"/>
      <c r="AL1321" s="943"/>
      <c r="AM1321" s="943"/>
      <c r="AN1321" s="943"/>
      <c r="AO1321" s="943"/>
      <c r="AP1321" s="943"/>
      <c r="AQ1321" s="943"/>
      <c r="AR1321" s="943"/>
      <c r="AS1321" s="943"/>
      <c r="AT1321" s="943"/>
      <c r="AU1321" s="943"/>
      <c r="AV1321" s="943"/>
      <c r="AW1321" s="943"/>
      <c r="AX1321" s="943"/>
      <c r="AY1321" s="943"/>
      <c r="AZ1321" s="943"/>
      <c r="BA1321" s="943"/>
      <c r="BB1321" s="943"/>
    </row>
    <row r="1322" spans="1:54" ht="12.6" customHeight="1" x14ac:dyDescent="0.25">
      <c r="A1322" s="929" t="s">
        <v>1854</v>
      </c>
      <c r="B1322" s="929"/>
      <c r="C1322" s="929"/>
      <c r="D1322" s="929"/>
      <c r="E1322" s="929"/>
      <c r="F1322" s="929"/>
      <c r="G1322" s="929"/>
      <c r="H1322" s="929"/>
      <c r="I1322" s="929"/>
      <c r="J1322" s="929"/>
      <c r="K1322" s="929"/>
      <c r="L1322" s="929"/>
      <c r="M1322" s="929"/>
      <c r="N1322" s="929"/>
      <c r="O1322" s="929"/>
      <c r="P1322" s="929"/>
      <c r="Q1322" s="929"/>
      <c r="R1322" s="929"/>
      <c r="S1322" s="929"/>
      <c r="T1322" s="929"/>
      <c r="U1322" s="929"/>
      <c r="V1322" s="929"/>
      <c r="W1322" s="929"/>
      <c r="X1322" s="929"/>
      <c r="Y1322" s="929"/>
      <c r="Z1322" s="929"/>
      <c r="AA1322" s="929"/>
      <c r="AB1322" s="929"/>
      <c r="AC1322" s="929"/>
      <c r="AD1322" s="929"/>
      <c r="AE1322" s="929"/>
      <c r="AF1322" s="943"/>
      <c r="AG1322" s="943"/>
      <c r="AH1322" s="943"/>
      <c r="AI1322" s="943"/>
      <c r="AJ1322" s="943"/>
      <c r="AK1322" s="943"/>
      <c r="AL1322" s="943"/>
      <c r="AM1322" s="943"/>
      <c r="AN1322" s="943"/>
      <c r="AO1322" s="943"/>
      <c r="AP1322" s="943"/>
      <c r="AQ1322" s="943"/>
      <c r="AR1322" s="943"/>
      <c r="AS1322" s="943"/>
      <c r="AT1322" s="943"/>
      <c r="AU1322" s="943"/>
      <c r="AV1322" s="943"/>
      <c r="AW1322" s="943"/>
      <c r="AX1322" s="943"/>
      <c r="AY1322" s="943"/>
      <c r="AZ1322" s="943"/>
      <c r="BA1322" s="943"/>
      <c r="BB1322" s="943"/>
    </row>
    <row r="1323" spans="1:54" ht="12.6" customHeight="1" x14ac:dyDescent="0.25">
      <c r="A1323" s="1014" t="s">
        <v>1855</v>
      </c>
      <c r="B1323" s="1014"/>
      <c r="C1323" s="1014"/>
      <c r="D1323" s="1014"/>
      <c r="E1323" s="1014"/>
      <c r="F1323" s="1014"/>
      <c r="G1323" s="1014"/>
      <c r="H1323" s="1014"/>
      <c r="I1323" s="1014"/>
      <c r="J1323" s="1014"/>
      <c r="K1323" s="1014"/>
      <c r="L1323" s="1014"/>
      <c r="M1323" s="1014"/>
      <c r="N1323" s="1014"/>
      <c r="O1323" s="1014"/>
      <c r="P1323" s="1014"/>
      <c r="Q1323" s="1014"/>
      <c r="R1323" s="1014"/>
      <c r="S1323" s="1014"/>
      <c r="T1323" s="1014"/>
      <c r="U1323" s="1014"/>
      <c r="V1323" s="1014"/>
      <c r="W1323" s="1014"/>
      <c r="X1323" s="1014"/>
      <c r="Y1323" s="1014"/>
      <c r="Z1323" s="1014"/>
      <c r="AA1323" s="1014"/>
      <c r="AB1323" s="1014"/>
      <c r="AC1323" s="1014"/>
      <c r="AD1323" s="1014"/>
      <c r="AE1323" s="1014"/>
      <c r="AF1323" s="943"/>
      <c r="AG1323" s="943"/>
      <c r="AH1323" s="943"/>
      <c r="AI1323" s="943"/>
      <c r="AJ1323" s="943"/>
      <c r="AK1323" s="943"/>
      <c r="AL1323" s="943"/>
      <c r="AM1323" s="943"/>
      <c r="AN1323" s="943"/>
      <c r="AO1323" s="943"/>
      <c r="AP1323" s="943"/>
      <c r="AQ1323" s="943"/>
      <c r="AR1323" s="943"/>
      <c r="AS1323" s="943"/>
      <c r="AT1323" s="943"/>
      <c r="AU1323" s="943"/>
      <c r="AV1323" s="943"/>
      <c r="AW1323" s="943"/>
      <c r="AX1323" s="943"/>
      <c r="AY1323" s="943"/>
      <c r="AZ1323" s="943"/>
      <c r="BA1323" s="943"/>
      <c r="BB1323" s="943"/>
    </row>
    <row r="1324" spans="1:54" ht="12.6" customHeight="1" x14ac:dyDescent="0.25">
      <c r="A1324" s="1014"/>
      <c r="B1324" s="1014"/>
      <c r="C1324" s="1014"/>
      <c r="D1324" s="1014"/>
      <c r="E1324" s="1014"/>
      <c r="F1324" s="1014"/>
      <c r="G1324" s="1014"/>
      <c r="H1324" s="1014"/>
      <c r="I1324" s="1014"/>
      <c r="J1324" s="1014"/>
      <c r="K1324" s="1014"/>
      <c r="L1324" s="1014"/>
      <c r="M1324" s="1014"/>
      <c r="N1324" s="1014"/>
      <c r="O1324" s="1014"/>
      <c r="P1324" s="1014"/>
      <c r="Q1324" s="1014"/>
      <c r="R1324" s="1014"/>
      <c r="S1324" s="1014"/>
      <c r="T1324" s="1014"/>
      <c r="U1324" s="1014"/>
      <c r="V1324" s="1014"/>
      <c r="W1324" s="1014"/>
      <c r="X1324" s="1014"/>
      <c r="Y1324" s="1014"/>
      <c r="Z1324" s="1014"/>
      <c r="AA1324" s="1014"/>
      <c r="AB1324" s="1014"/>
      <c r="AC1324" s="1014"/>
      <c r="AD1324" s="1014"/>
      <c r="AE1324" s="1014"/>
      <c r="AF1324" s="943"/>
      <c r="AG1324" s="943"/>
      <c r="AH1324" s="943"/>
      <c r="AI1324" s="943"/>
      <c r="AJ1324" s="943"/>
      <c r="AK1324" s="943"/>
      <c r="AL1324" s="943"/>
      <c r="AM1324" s="943"/>
      <c r="AN1324" s="943"/>
      <c r="AO1324" s="943"/>
      <c r="AP1324" s="943"/>
      <c r="AQ1324" s="943"/>
      <c r="AR1324" s="943"/>
      <c r="AS1324" s="943"/>
      <c r="AT1324" s="943"/>
      <c r="AU1324" s="943"/>
      <c r="AV1324" s="943"/>
      <c r="AW1324" s="943"/>
      <c r="AX1324" s="943"/>
      <c r="AY1324" s="943"/>
      <c r="AZ1324" s="943"/>
      <c r="BA1324" s="943"/>
      <c r="BB1324" s="943"/>
    </row>
    <row r="1325" spans="1:54" ht="12.6" customHeight="1" x14ac:dyDescent="0.25">
      <c r="A1325" s="1014"/>
      <c r="B1325" s="1014"/>
      <c r="C1325" s="1014"/>
      <c r="D1325" s="1014"/>
      <c r="E1325" s="1014"/>
      <c r="F1325" s="1014"/>
      <c r="G1325" s="1014"/>
      <c r="H1325" s="1014"/>
      <c r="I1325" s="1014"/>
      <c r="J1325" s="1014"/>
      <c r="K1325" s="1014"/>
      <c r="L1325" s="1014"/>
      <c r="M1325" s="1014"/>
      <c r="N1325" s="1014"/>
      <c r="O1325" s="1014"/>
      <c r="P1325" s="1014"/>
      <c r="Q1325" s="1014"/>
      <c r="R1325" s="1014"/>
      <c r="S1325" s="1014"/>
      <c r="T1325" s="1014"/>
      <c r="U1325" s="1014"/>
      <c r="V1325" s="1014"/>
      <c r="W1325" s="1014"/>
      <c r="X1325" s="1014"/>
      <c r="Y1325" s="1014"/>
      <c r="Z1325" s="1014"/>
      <c r="AA1325" s="1014"/>
      <c r="AB1325" s="1014"/>
      <c r="AC1325" s="1014"/>
      <c r="AD1325" s="1014"/>
      <c r="AE1325" s="1014"/>
      <c r="AF1325" s="943"/>
      <c r="AG1325" s="943"/>
      <c r="AH1325" s="943"/>
      <c r="AI1325" s="943"/>
      <c r="AJ1325" s="943"/>
      <c r="AK1325" s="943"/>
      <c r="AL1325" s="943"/>
      <c r="AM1325" s="943"/>
      <c r="AN1325" s="943"/>
      <c r="AO1325" s="943"/>
      <c r="AP1325" s="943"/>
      <c r="AQ1325" s="943"/>
      <c r="AR1325" s="943"/>
      <c r="AS1325" s="943"/>
      <c r="AT1325" s="943"/>
      <c r="AU1325" s="943"/>
      <c r="AV1325" s="943"/>
      <c r="AW1325" s="943"/>
      <c r="AX1325" s="943"/>
      <c r="AY1325" s="943"/>
      <c r="AZ1325" s="943"/>
      <c r="BA1325" s="943"/>
      <c r="BB1325" s="943"/>
    </row>
    <row r="1326" spans="1:54" ht="12.6" customHeight="1" x14ac:dyDescent="0.25">
      <c r="A1326" s="1014"/>
      <c r="B1326" s="1014"/>
      <c r="C1326" s="1014"/>
      <c r="D1326" s="1014"/>
      <c r="E1326" s="1014"/>
      <c r="F1326" s="1014"/>
      <c r="G1326" s="1014"/>
      <c r="H1326" s="1014"/>
      <c r="I1326" s="1014"/>
      <c r="J1326" s="1014"/>
      <c r="K1326" s="1014"/>
      <c r="L1326" s="1014"/>
      <c r="M1326" s="1014"/>
      <c r="N1326" s="1014"/>
      <c r="O1326" s="1014"/>
      <c r="P1326" s="1014"/>
      <c r="Q1326" s="1014"/>
      <c r="R1326" s="1014"/>
      <c r="S1326" s="1014"/>
      <c r="T1326" s="1014"/>
      <c r="U1326" s="1014"/>
      <c r="V1326" s="1014"/>
      <c r="W1326" s="1014"/>
      <c r="X1326" s="1014"/>
      <c r="Y1326" s="1014"/>
      <c r="Z1326" s="1014"/>
      <c r="AA1326" s="1014"/>
      <c r="AB1326" s="1014"/>
      <c r="AC1326" s="1014"/>
      <c r="AD1326" s="1014"/>
      <c r="AE1326" s="1014"/>
      <c r="AF1326" s="943"/>
      <c r="AG1326" s="943"/>
      <c r="AH1326" s="943"/>
      <c r="AI1326" s="943"/>
      <c r="AJ1326" s="943"/>
      <c r="AK1326" s="943"/>
      <c r="AL1326" s="943"/>
      <c r="AM1326" s="943"/>
      <c r="AN1326" s="943"/>
      <c r="AO1326" s="943"/>
      <c r="AP1326" s="943"/>
      <c r="AQ1326" s="943"/>
      <c r="AR1326" s="943"/>
      <c r="AS1326" s="943"/>
      <c r="AT1326" s="943"/>
      <c r="AU1326" s="943"/>
      <c r="AV1326" s="943"/>
      <c r="AW1326" s="943"/>
      <c r="AX1326" s="943"/>
      <c r="AY1326" s="943"/>
      <c r="AZ1326" s="943"/>
      <c r="BA1326" s="943"/>
      <c r="BB1326" s="943"/>
    </row>
    <row r="1327" spans="1:54" ht="12.6" customHeight="1" x14ac:dyDescent="0.25">
      <c r="A1327" s="1016" t="s">
        <v>1856</v>
      </c>
      <c r="B1327" s="1016"/>
      <c r="C1327" s="1016"/>
      <c r="D1327" s="1016"/>
      <c r="E1327" s="1016"/>
      <c r="F1327" s="1016"/>
      <c r="G1327" s="1016"/>
      <c r="H1327" s="1016"/>
      <c r="I1327" s="1016"/>
      <c r="J1327" s="1016"/>
      <c r="K1327" s="1016"/>
      <c r="L1327" s="1016"/>
      <c r="M1327" s="1016"/>
      <c r="N1327" s="1016"/>
      <c r="O1327" s="1016"/>
      <c r="P1327" s="1016"/>
      <c r="Q1327" s="1016"/>
      <c r="R1327" s="1016"/>
      <c r="S1327" s="1016"/>
      <c r="T1327" s="1016"/>
      <c r="U1327" s="1016"/>
      <c r="V1327" s="1016"/>
      <c r="W1327" s="1016"/>
      <c r="X1327" s="1016"/>
      <c r="Y1327" s="1016"/>
      <c r="Z1327" s="1016"/>
      <c r="AA1327" s="1016"/>
      <c r="AB1327" s="1016"/>
      <c r="AC1327" s="1016"/>
      <c r="AD1327" s="1016"/>
      <c r="AE1327" s="1016"/>
      <c r="AF1327" s="943"/>
      <c r="AG1327" s="943"/>
      <c r="AH1327" s="943"/>
      <c r="AI1327" s="943"/>
      <c r="AJ1327" s="943"/>
      <c r="AK1327" s="943"/>
      <c r="AL1327" s="943"/>
      <c r="AM1327" s="943"/>
      <c r="AN1327" s="943"/>
      <c r="AO1327" s="943"/>
      <c r="AP1327" s="943"/>
      <c r="AQ1327" s="943"/>
      <c r="AR1327" s="943"/>
      <c r="AS1327" s="943"/>
      <c r="AT1327" s="943"/>
      <c r="AU1327" s="943"/>
      <c r="AV1327" s="943"/>
      <c r="AW1327" s="943"/>
      <c r="AX1327" s="943"/>
      <c r="AY1327" s="943"/>
      <c r="AZ1327" s="943"/>
      <c r="BA1327" s="943"/>
      <c r="BB1327" s="943"/>
    </row>
    <row r="1328" spans="1:54" ht="12.6" customHeight="1" x14ac:dyDescent="0.25">
      <c r="A1328" s="1014"/>
      <c r="B1328" s="1014"/>
      <c r="C1328" s="1014"/>
      <c r="D1328" s="1014"/>
      <c r="E1328" s="1014"/>
      <c r="F1328" s="1014"/>
      <c r="G1328" s="1014"/>
      <c r="H1328" s="1014"/>
      <c r="I1328" s="1014"/>
      <c r="J1328" s="1014"/>
      <c r="K1328" s="1014"/>
      <c r="L1328" s="1014"/>
      <c r="M1328" s="1014"/>
      <c r="N1328" s="1014"/>
      <c r="O1328" s="1014"/>
      <c r="P1328" s="1014"/>
      <c r="Q1328" s="1014"/>
      <c r="R1328" s="1014"/>
      <c r="S1328" s="1014"/>
      <c r="T1328" s="1014"/>
      <c r="U1328" s="1014"/>
      <c r="V1328" s="1014"/>
      <c r="W1328" s="1014"/>
      <c r="X1328" s="1014"/>
      <c r="Y1328" s="1014"/>
      <c r="Z1328" s="1014"/>
      <c r="AA1328" s="1014"/>
      <c r="AB1328" s="1014"/>
      <c r="AC1328" s="1014"/>
      <c r="AD1328" s="1014"/>
      <c r="AE1328" s="1014"/>
      <c r="AF1328" s="943"/>
      <c r="AG1328" s="943"/>
      <c r="AH1328" s="943"/>
      <c r="AI1328" s="943"/>
      <c r="AJ1328" s="943"/>
      <c r="AK1328" s="943"/>
      <c r="AL1328" s="943"/>
      <c r="AM1328" s="943"/>
      <c r="AN1328" s="943"/>
      <c r="AO1328" s="943"/>
      <c r="AP1328" s="943"/>
      <c r="AQ1328" s="943"/>
      <c r="AR1328" s="943"/>
      <c r="AS1328" s="943"/>
      <c r="AT1328" s="943"/>
      <c r="AU1328" s="943"/>
      <c r="AV1328" s="943"/>
      <c r="AW1328" s="943"/>
      <c r="AX1328" s="943"/>
      <c r="AY1328" s="943"/>
      <c r="AZ1328" s="943"/>
      <c r="BA1328" s="943"/>
      <c r="BB1328" s="943"/>
    </row>
    <row r="1329" spans="1:54" ht="12.6" customHeight="1" x14ac:dyDescent="0.25">
      <c r="A1329" s="1014"/>
      <c r="B1329" s="1014"/>
      <c r="C1329" s="1014"/>
      <c r="D1329" s="1014"/>
      <c r="E1329" s="1014"/>
      <c r="F1329" s="1014"/>
      <c r="G1329" s="1014"/>
      <c r="H1329" s="1014"/>
      <c r="I1329" s="1014"/>
      <c r="J1329" s="1014"/>
      <c r="K1329" s="1014"/>
      <c r="L1329" s="1014"/>
      <c r="M1329" s="1014"/>
      <c r="N1329" s="1014"/>
      <c r="O1329" s="1014"/>
      <c r="P1329" s="1014"/>
      <c r="Q1329" s="1014"/>
      <c r="R1329" s="1014"/>
      <c r="S1329" s="1014"/>
      <c r="T1329" s="1014"/>
      <c r="U1329" s="1014"/>
      <c r="V1329" s="1014"/>
      <c r="W1329" s="1014"/>
      <c r="X1329" s="1014"/>
      <c r="Y1329" s="1014"/>
      <c r="Z1329" s="1014"/>
      <c r="AA1329" s="1014"/>
      <c r="AB1329" s="1014"/>
      <c r="AC1329" s="1014"/>
      <c r="AD1329" s="1014"/>
      <c r="AE1329" s="1014"/>
      <c r="AF1329" s="943"/>
      <c r="AG1329" s="943"/>
      <c r="AH1329" s="943"/>
      <c r="AI1329" s="943"/>
      <c r="AJ1329" s="943"/>
      <c r="AK1329" s="943"/>
      <c r="AL1329" s="943"/>
      <c r="AM1329" s="943"/>
      <c r="AN1329" s="943"/>
      <c r="AO1329" s="943"/>
      <c r="AP1329" s="943"/>
      <c r="AQ1329" s="943"/>
      <c r="AR1329" s="943"/>
      <c r="AS1329" s="943"/>
      <c r="AT1329" s="943"/>
      <c r="AU1329" s="943"/>
      <c r="AV1329" s="943"/>
      <c r="AW1329" s="943"/>
      <c r="AX1329" s="943"/>
      <c r="AY1329" s="943"/>
      <c r="AZ1329" s="943"/>
      <c r="BA1329" s="943"/>
      <c r="BB1329" s="943"/>
    </row>
    <row r="1330" spans="1:54" ht="12.6" customHeight="1" x14ac:dyDescent="0.25">
      <c r="A1330" s="1014"/>
      <c r="B1330" s="1014"/>
      <c r="C1330" s="1014"/>
      <c r="D1330" s="1014"/>
      <c r="E1330" s="1014"/>
      <c r="F1330" s="1014"/>
      <c r="G1330" s="1014"/>
      <c r="H1330" s="1014"/>
      <c r="I1330" s="1014"/>
      <c r="J1330" s="1014"/>
      <c r="K1330" s="1014"/>
      <c r="L1330" s="1014"/>
      <c r="M1330" s="1014"/>
      <c r="N1330" s="1014"/>
      <c r="O1330" s="1014"/>
      <c r="P1330" s="1014"/>
      <c r="Q1330" s="1014"/>
      <c r="R1330" s="1014"/>
      <c r="S1330" s="1014"/>
      <c r="T1330" s="1014"/>
      <c r="U1330" s="1014"/>
      <c r="V1330" s="1014"/>
      <c r="W1330" s="1014"/>
      <c r="X1330" s="1014"/>
      <c r="Y1330" s="1014"/>
      <c r="Z1330" s="1014"/>
      <c r="AA1330" s="1014"/>
      <c r="AB1330" s="1014"/>
      <c r="AC1330" s="1014"/>
      <c r="AD1330" s="1014"/>
      <c r="AE1330" s="1014"/>
      <c r="AF1330" s="943"/>
      <c r="AG1330" s="943"/>
      <c r="AH1330" s="943"/>
      <c r="AI1330" s="943"/>
      <c r="AJ1330" s="943"/>
      <c r="AK1330" s="943"/>
      <c r="AL1330" s="943"/>
      <c r="AM1330" s="943"/>
      <c r="AN1330" s="943"/>
      <c r="AO1330" s="943"/>
      <c r="AP1330" s="943"/>
      <c r="AQ1330" s="943"/>
      <c r="AR1330" s="943"/>
      <c r="AS1330" s="943"/>
      <c r="AT1330" s="943"/>
      <c r="AU1330" s="943"/>
      <c r="AV1330" s="943"/>
      <c r="AW1330" s="943"/>
      <c r="AX1330" s="943"/>
      <c r="AY1330" s="943"/>
      <c r="AZ1330" s="943"/>
      <c r="BA1330" s="943"/>
      <c r="BB1330" s="943"/>
    </row>
    <row r="1331" spans="1:54" ht="12.6" customHeight="1" x14ac:dyDescent="0.25">
      <c r="A1331" s="1014"/>
      <c r="B1331" s="1014"/>
      <c r="C1331" s="1014"/>
      <c r="D1331" s="1014"/>
      <c r="E1331" s="1014"/>
      <c r="F1331" s="1014"/>
      <c r="G1331" s="1014"/>
      <c r="H1331" s="1014"/>
      <c r="I1331" s="1014"/>
      <c r="J1331" s="1014"/>
      <c r="K1331" s="1014"/>
      <c r="L1331" s="1014"/>
      <c r="M1331" s="1014"/>
      <c r="N1331" s="1014"/>
      <c r="O1331" s="1014"/>
      <c r="P1331" s="1014"/>
      <c r="Q1331" s="1014"/>
      <c r="R1331" s="1014"/>
      <c r="S1331" s="1014"/>
      <c r="T1331" s="1014"/>
      <c r="U1331" s="1014"/>
      <c r="V1331" s="1014"/>
      <c r="W1331" s="1014"/>
      <c r="X1331" s="1014"/>
      <c r="Y1331" s="1014"/>
      <c r="Z1331" s="1014"/>
      <c r="AA1331" s="1014"/>
      <c r="AB1331" s="1014"/>
      <c r="AC1331" s="1014"/>
      <c r="AD1331" s="1014"/>
      <c r="AE1331" s="1014"/>
      <c r="AF1331" s="943"/>
      <c r="AG1331" s="943"/>
      <c r="AH1331" s="943"/>
      <c r="AI1331" s="943"/>
      <c r="AJ1331" s="943"/>
      <c r="AK1331" s="943"/>
      <c r="AL1331" s="943"/>
      <c r="AM1331" s="943"/>
      <c r="AN1331" s="943"/>
      <c r="AO1331" s="943"/>
      <c r="AP1331" s="943"/>
      <c r="AQ1331" s="943"/>
      <c r="AR1331" s="943"/>
      <c r="AS1331" s="943"/>
      <c r="AT1331" s="943"/>
      <c r="AU1331" s="943"/>
      <c r="AV1331" s="943"/>
      <c r="AW1331" s="943"/>
      <c r="AX1331" s="943"/>
      <c r="AY1331" s="943"/>
      <c r="AZ1331" s="943"/>
      <c r="BA1331" s="943"/>
      <c r="BB1331" s="943"/>
    </row>
    <row r="1332" spans="1:54" ht="12.6" customHeight="1" x14ac:dyDescent="0.25">
      <c r="A1332" s="1016" t="s">
        <v>1857</v>
      </c>
      <c r="B1332" s="1016"/>
      <c r="C1332" s="1016"/>
      <c r="D1332" s="1016"/>
      <c r="E1332" s="1016"/>
      <c r="F1332" s="1016"/>
      <c r="G1332" s="1016"/>
      <c r="H1332" s="1016"/>
      <c r="I1332" s="1016"/>
      <c r="J1332" s="1016"/>
      <c r="K1332" s="1016"/>
      <c r="L1332" s="1016"/>
      <c r="M1332" s="1016"/>
      <c r="N1332" s="1016"/>
      <c r="O1332" s="1016"/>
      <c r="P1332" s="1016"/>
      <c r="Q1332" s="1016"/>
      <c r="R1332" s="1016"/>
      <c r="S1332" s="1016"/>
      <c r="T1332" s="1016"/>
      <c r="U1332" s="1016"/>
      <c r="V1332" s="1016"/>
      <c r="W1332" s="1016"/>
      <c r="X1332" s="1016"/>
      <c r="Y1332" s="1016"/>
      <c r="Z1332" s="1016"/>
      <c r="AA1332" s="1016"/>
      <c r="AB1332" s="1016"/>
      <c r="AC1332" s="1016"/>
      <c r="AD1332" s="1016"/>
      <c r="AE1332" s="1016"/>
      <c r="AF1332" s="943">
        <f>SUVAHAVUJ!$N$193</f>
        <v>2505</v>
      </c>
      <c r="AG1332" s="943"/>
      <c r="AH1332" s="943"/>
      <c r="AI1332" s="943"/>
      <c r="AJ1332" s="943"/>
      <c r="AK1332" s="943"/>
      <c r="AL1332" s="943"/>
      <c r="AM1332" s="943"/>
      <c r="AN1332" s="943"/>
      <c r="AO1332" s="943">
        <f>SUVAHAVUJ!$X$193</f>
        <v>9</v>
      </c>
      <c r="AP1332" s="943"/>
      <c r="AQ1332" s="943"/>
      <c r="AR1332" s="943"/>
      <c r="AS1332" s="943"/>
      <c r="AT1332" s="943"/>
      <c r="AU1332" s="943"/>
      <c r="AV1332" s="943"/>
      <c r="AW1332" s="943"/>
      <c r="AX1332" s="943"/>
      <c r="AY1332" s="943"/>
      <c r="AZ1332" s="943"/>
      <c r="BA1332" s="943"/>
      <c r="BB1332" s="943"/>
    </row>
    <row r="1333" spans="1:54" ht="12.6" customHeight="1" x14ac:dyDescent="0.25">
      <c r="A1333" s="1014" t="s">
        <v>1858</v>
      </c>
      <c r="B1333" s="1014"/>
      <c r="C1333" s="1014"/>
      <c r="D1333" s="1014"/>
      <c r="E1333" s="1014"/>
      <c r="F1333" s="1014"/>
      <c r="G1333" s="1014"/>
      <c r="H1333" s="1014"/>
      <c r="I1333" s="1014"/>
      <c r="J1333" s="1014"/>
      <c r="K1333" s="1014"/>
      <c r="L1333" s="1014"/>
      <c r="M1333" s="1014"/>
      <c r="N1333" s="1014"/>
      <c r="O1333" s="1014"/>
      <c r="P1333" s="1014"/>
      <c r="Q1333" s="1014"/>
      <c r="R1333" s="1014"/>
      <c r="S1333" s="1014"/>
      <c r="T1333" s="1014"/>
      <c r="U1333" s="1014"/>
      <c r="V1333" s="1014"/>
      <c r="W1333" s="1014"/>
      <c r="X1333" s="1014"/>
      <c r="Y1333" s="1014"/>
      <c r="Z1333" s="1014"/>
      <c r="AA1333" s="1014"/>
      <c r="AB1333" s="1014"/>
      <c r="AC1333" s="1014"/>
      <c r="AD1333" s="1014"/>
      <c r="AE1333" s="1014"/>
      <c r="AF1333" s="943">
        <f>SUVAHAVUJ!$N$200</f>
        <v>0</v>
      </c>
      <c r="AG1333" s="943"/>
      <c r="AH1333" s="943"/>
      <c r="AI1333" s="943"/>
      <c r="AJ1333" s="943"/>
      <c r="AK1333" s="943"/>
      <c r="AL1333" s="943"/>
      <c r="AM1333" s="943"/>
      <c r="AN1333" s="943"/>
      <c r="AO1333" s="943">
        <f>SUVAHAVUJ!$X$200</f>
        <v>0</v>
      </c>
      <c r="AP1333" s="943"/>
      <c r="AQ1333" s="943"/>
      <c r="AR1333" s="943"/>
      <c r="AS1333" s="943"/>
      <c r="AT1333" s="943"/>
      <c r="AU1333" s="943"/>
      <c r="AV1333" s="943"/>
      <c r="AW1333" s="943"/>
      <c r="AX1333" s="943"/>
      <c r="AY1333" s="943"/>
      <c r="AZ1333" s="943"/>
      <c r="BA1333" s="943"/>
      <c r="BB1333" s="943"/>
    </row>
    <row r="1334" spans="1:54" ht="12.6" customHeight="1" x14ac:dyDescent="0.25">
      <c r="A1334" s="1014" t="s">
        <v>1859</v>
      </c>
      <c r="B1334" s="1014"/>
      <c r="C1334" s="1014"/>
      <c r="D1334" s="1014"/>
      <c r="E1334" s="1014"/>
      <c r="F1334" s="1014"/>
      <c r="G1334" s="1014"/>
      <c r="H1334" s="1014"/>
      <c r="I1334" s="1014"/>
      <c r="J1334" s="1014"/>
      <c r="K1334" s="1014"/>
      <c r="L1334" s="1014"/>
      <c r="M1334" s="1014"/>
      <c r="N1334" s="1014"/>
      <c r="O1334" s="1014"/>
      <c r="P1334" s="1014"/>
      <c r="Q1334" s="1014"/>
      <c r="R1334" s="1014"/>
      <c r="S1334" s="1014"/>
      <c r="T1334" s="1014"/>
      <c r="U1334" s="1014"/>
      <c r="V1334" s="1014"/>
      <c r="W1334" s="1014"/>
      <c r="X1334" s="1014"/>
      <c r="Y1334" s="1014"/>
      <c r="Z1334" s="1014"/>
      <c r="AA1334" s="1014"/>
      <c r="AB1334" s="1014"/>
      <c r="AC1334" s="1014"/>
      <c r="AD1334" s="1014"/>
      <c r="AE1334" s="1014"/>
      <c r="AF1334" s="943"/>
      <c r="AG1334" s="943"/>
      <c r="AH1334" s="943"/>
      <c r="AI1334" s="943"/>
      <c r="AJ1334" s="943"/>
      <c r="AK1334" s="943"/>
      <c r="AL1334" s="943"/>
      <c r="AM1334" s="943"/>
      <c r="AN1334" s="943"/>
      <c r="AO1334" s="943"/>
      <c r="AP1334" s="943"/>
      <c r="AQ1334" s="943"/>
      <c r="AR1334" s="943"/>
      <c r="AS1334" s="943"/>
      <c r="AT1334" s="943"/>
      <c r="AU1334" s="943"/>
      <c r="AV1334" s="943"/>
      <c r="AW1334" s="943"/>
      <c r="AX1334" s="943"/>
      <c r="AY1334" s="943"/>
      <c r="AZ1334" s="943"/>
      <c r="BA1334" s="943"/>
      <c r="BB1334" s="943"/>
    </row>
    <row r="1335" spans="1:54" ht="12.6" customHeight="1" x14ac:dyDescent="0.25">
      <c r="A1335" s="1014" t="s">
        <v>1860</v>
      </c>
      <c r="B1335" s="1014"/>
      <c r="C1335" s="1014"/>
      <c r="D1335" s="1014"/>
      <c r="E1335" s="1014"/>
      <c r="F1335" s="1014"/>
      <c r="G1335" s="1014"/>
      <c r="H1335" s="1014"/>
      <c r="I1335" s="1014"/>
      <c r="J1335" s="1014"/>
      <c r="K1335" s="1014"/>
      <c r="L1335" s="1014"/>
      <c r="M1335" s="1014"/>
      <c r="N1335" s="1014"/>
      <c r="O1335" s="1014"/>
      <c r="P1335" s="1014"/>
      <c r="Q1335" s="1014"/>
      <c r="R1335" s="1014"/>
      <c r="S1335" s="1014"/>
      <c r="T1335" s="1014"/>
      <c r="U1335" s="1014"/>
      <c r="V1335" s="1014"/>
      <c r="W1335" s="1014"/>
      <c r="X1335" s="1014"/>
      <c r="Y1335" s="1014"/>
      <c r="Z1335" s="1014"/>
      <c r="AA1335" s="1014"/>
      <c r="AB1335" s="1014"/>
      <c r="AC1335" s="1014"/>
      <c r="AD1335" s="1014"/>
      <c r="AE1335" s="1014"/>
      <c r="AF1335" s="943"/>
      <c r="AG1335" s="943"/>
      <c r="AH1335" s="943"/>
      <c r="AI1335" s="943"/>
      <c r="AJ1335" s="943"/>
      <c r="AK1335" s="943"/>
      <c r="AL1335" s="943"/>
      <c r="AM1335" s="943"/>
      <c r="AN1335" s="943"/>
      <c r="AO1335" s="943"/>
      <c r="AP1335" s="943"/>
      <c r="AQ1335" s="943"/>
      <c r="AR1335" s="943"/>
      <c r="AS1335" s="943"/>
      <c r="AT1335" s="943"/>
      <c r="AU1335" s="943"/>
      <c r="AV1335" s="943"/>
      <c r="AW1335" s="943"/>
      <c r="AX1335" s="943"/>
      <c r="AY1335" s="943"/>
      <c r="AZ1335" s="943"/>
      <c r="BA1335" s="943"/>
      <c r="BB1335" s="943"/>
    </row>
    <row r="1336" spans="1:54" ht="12.6" customHeight="1" x14ac:dyDescent="0.25">
      <c r="A1336" s="1014"/>
      <c r="B1336" s="1014"/>
      <c r="C1336" s="1014"/>
      <c r="D1336" s="1014"/>
      <c r="E1336" s="1014"/>
      <c r="F1336" s="1014"/>
      <c r="G1336" s="1014"/>
      <c r="H1336" s="1014"/>
      <c r="I1336" s="1014"/>
      <c r="J1336" s="1014"/>
      <c r="K1336" s="1014"/>
      <c r="L1336" s="1014"/>
      <c r="M1336" s="1014"/>
      <c r="N1336" s="1014"/>
      <c r="O1336" s="1014"/>
      <c r="P1336" s="1014"/>
      <c r="Q1336" s="1014"/>
      <c r="R1336" s="1014"/>
      <c r="S1336" s="1014"/>
      <c r="T1336" s="1014"/>
      <c r="U1336" s="1014"/>
      <c r="V1336" s="1014"/>
      <c r="W1336" s="1014"/>
      <c r="X1336" s="1014"/>
      <c r="Y1336" s="1014"/>
      <c r="Z1336" s="1014"/>
      <c r="AA1336" s="1014"/>
      <c r="AB1336" s="1014"/>
      <c r="AC1336" s="1014"/>
      <c r="AD1336" s="1014"/>
      <c r="AE1336" s="1014"/>
      <c r="AF1336" s="943"/>
      <c r="AG1336" s="943"/>
      <c r="AH1336" s="943"/>
      <c r="AI1336" s="943"/>
      <c r="AJ1336" s="943"/>
      <c r="AK1336" s="943"/>
      <c r="AL1336" s="943"/>
      <c r="AM1336" s="943"/>
      <c r="AN1336" s="943"/>
      <c r="AO1336" s="943"/>
      <c r="AP1336" s="943"/>
      <c r="AQ1336" s="943"/>
      <c r="AR1336" s="943"/>
      <c r="AS1336" s="943"/>
      <c r="AT1336" s="943"/>
      <c r="AU1336" s="943"/>
      <c r="AV1336" s="943"/>
      <c r="AW1336" s="943"/>
      <c r="AX1336" s="943"/>
      <c r="AY1336" s="943"/>
      <c r="AZ1336" s="943"/>
      <c r="BA1336" s="943"/>
      <c r="BB1336" s="943"/>
    </row>
    <row r="1337" spans="1:54" ht="12.6" customHeight="1" x14ac:dyDescent="0.25">
      <c r="A1337" s="1014"/>
      <c r="B1337" s="1014"/>
      <c r="C1337" s="1014"/>
      <c r="D1337" s="1014"/>
      <c r="E1337" s="1014"/>
      <c r="F1337" s="1014"/>
      <c r="G1337" s="1014"/>
      <c r="H1337" s="1014"/>
      <c r="I1337" s="1014"/>
      <c r="J1337" s="1014"/>
      <c r="K1337" s="1014"/>
      <c r="L1337" s="1014"/>
      <c r="M1337" s="1014"/>
      <c r="N1337" s="1014"/>
      <c r="O1337" s="1014"/>
      <c r="P1337" s="1014"/>
      <c r="Q1337" s="1014"/>
      <c r="R1337" s="1014"/>
      <c r="S1337" s="1014"/>
      <c r="T1337" s="1014"/>
      <c r="U1337" s="1014"/>
      <c r="V1337" s="1014"/>
      <c r="W1337" s="1014"/>
      <c r="X1337" s="1014"/>
      <c r="Y1337" s="1014"/>
      <c r="Z1337" s="1014"/>
      <c r="AA1337" s="1014"/>
      <c r="AB1337" s="1014"/>
      <c r="AC1337" s="1014"/>
      <c r="AD1337" s="1014"/>
      <c r="AE1337" s="1014"/>
      <c r="AF1337" s="943"/>
      <c r="AG1337" s="943"/>
      <c r="AH1337" s="943"/>
      <c r="AI1337" s="943"/>
      <c r="AJ1337" s="943"/>
      <c r="AK1337" s="943"/>
      <c r="AL1337" s="943"/>
      <c r="AM1337" s="943"/>
      <c r="AN1337" s="943"/>
      <c r="AO1337" s="943"/>
      <c r="AP1337" s="943"/>
      <c r="AQ1337" s="943"/>
      <c r="AR1337" s="943"/>
      <c r="AS1337" s="943"/>
      <c r="AT1337" s="943"/>
      <c r="AU1337" s="943"/>
      <c r="AV1337" s="943"/>
      <c r="AW1337" s="943"/>
      <c r="AX1337" s="943"/>
      <c r="AY1337" s="943"/>
      <c r="AZ1337" s="943"/>
      <c r="BA1337" s="943"/>
      <c r="BB1337" s="943"/>
    </row>
    <row r="1338" spans="1:54" ht="12.6" customHeight="1" x14ac:dyDescent="0.25">
      <c r="A1338" s="1016"/>
      <c r="B1338" s="1016"/>
      <c r="C1338" s="1016"/>
      <c r="D1338" s="1016"/>
      <c r="E1338" s="1016"/>
      <c r="F1338" s="1016"/>
      <c r="G1338" s="1016"/>
      <c r="H1338" s="1016"/>
      <c r="I1338" s="1016"/>
      <c r="J1338" s="1016"/>
      <c r="K1338" s="1016"/>
      <c r="L1338" s="1016"/>
      <c r="M1338" s="1016"/>
      <c r="N1338" s="1016"/>
      <c r="O1338" s="1016"/>
      <c r="P1338" s="1016"/>
      <c r="Q1338" s="1016"/>
      <c r="R1338" s="1016"/>
      <c r="S1338" s="1016"/>
      <c r="T1338" s="1016"/>
      <c r="U1338" s="1016"/>
      <c r="V1338" s="1016"/>
      <c r="W1338" s="1016"/>
      <c r="X1338" s="1016"/>
      <c r="Y1338" s="1016"/>
      <c r="Z1338" s="1016"/>
      <c r="AA1338" s="1016"/>
      <c r="AB1338" s="1016"/>
      <c r="AC1338" s="1016"/>
      <c r="AD1338" s="1016"/>
      <c r="AE1338" s="1016"/>
      <c r="AF1338" s="943"/>
      <c r="AG1338" s="943"/>
      <c r="AH1338" s="943"/>
      <c r="AI1338" s="943"/>
      <c r="AJ1338" s="943"/>
      <c r="AK1338" s="943"/>
      <c r="AL1338" s="943"/>
      <c r="AM1338" s="943"/>
      <c r="AN1338" s="943"/>
      <c r="AO1338" s="943"/>
      <c r="AP1338" s="943"/>
      <c r="AQ1338" s="943"/>
      <c r="AR1338" s="943"/>
      <c r="AS1338" s="943"/>
      <c r="AT1338" s="943"/>
      <c r="AU1338" s="943"/>
      <c r="AV1338" s="943"/>
      <c r="AW1338" s="943"/>
      <c r="AX1338" s="943"/>
      <c r="AY1338" s="943"/>
      <c r="AZ1338" s="943"/>
      <c r="BA1338" s="943"/>
      <c r="BB1338" s="943"/>
    </row>
    <row r="1339" spans="1:54" ht="12.6" customHeight="1" x14ac:dyDescent="0.25">
      <c r="A1339" s="1014"/>
      <c r="B1339" s="1014"/>
      <c r="C1339" s="1014"/>
      <c r="D1339" s="1014"/>
      <c r="E1339" s="1014"/>
      <c r="F1339" s="1014"/>
      <c r="G1339" s="1014"/>
      <c r="H1339" s="1014"/>
      <c r="I1339" s="1014"/>
      <c r="J1339" s="1014"/>
      <c r="K1339" s="1014"/>
      <c r="L1339" s="1014"/>
      <c r="M1339" s="1014"/>
      <c r="N1339" s="1014"/>
      <c r="O1339" s="1014"/>
      <c r="P1339" s="1014"/>
      <c r="Q1339" s="1014"/>
      <c r="R1339" s="1014"/>
      <c r="S1339" s="1014"/>
      <c r="T1339" s="1014"/>
      <c r="U1339" s="1014"/>
      <c r="V1339" s="1014"/>
      <c r="W1339" s="1014"/>
      <c r="X1339" s="1014"/>
      <c r="Y1339" s="1014"/>
      <c r="Z1339" s="1014"/>
      <c r="AA1339" s="1014"/>
      <c r="AB1339" s="1014"/>
      <c r="AC1339" s="1014"/>
      <c r="AD1339" s="1014"/>
      <c r="AE1339" s="1014"/>
      <c r="AF1339" s="943"/>
      <c r="AG1339" s="943"/>
      <c r="AH1339" s="943"/>
      <c r="AI1339" s="943"/>
      <c r="AJ1339" s="943"/>
      <c r="AK1339" s="943"/>
      <c r="AL1339" s="943"/>
      <c r="AM1339" s="943"/>
      <c r="AN1339" s="943"/>
      <c r="AO1339" s="943"/>
      <c r="AP1339" s="943"/>
      <c r="AQ1339" s="943"/>
      <c r="AR1339" s="943"/>
      <c r="AS1339" s="943"/>
      <c r="AT1339" s="943"/>
      <c r="AU1339" s="943"/>
      <c r="AV1339" s="943"/>
      <c r="AW1339" s="943"/>
      <c r="AX1339" s="943"/>
      <c r="AY1339" s="943"/>
      <c r="AZ1339" s="943"/>
      <c r="BA1339" s="943"/>
      <c r="BB1339" s="943"/>
    </row>
    <row r="1340" spans="1:54" ht="12.6" customHeight="1" x14ac:dyDescent="0.25">
      <c r="A1340" s="929"/>
      <c r="B1340" s="929"/>
      <c r="C1340" s="929"/>
      <c r="D1340" s="929"/>
      <c r="E1340" s="929"/>
      <c r="F1340" s="929"/>
      <c r="G1340" s="929"/>
      <c r="H1340" s="929"/>
      <c r="I1340" s="929"/>
      <c r="J1340" s="929"/>
      <c r="K1340" s="929"/>
      <c r="L1340" s="929"/>
      <c r="M1340" s="929"/>
      <c r="N1340" s="929"/>
      <c r="O1340" s="929"/>
      <c r="P1340" s="929"/>
      <c r="Q1340" s="929"/>
      <c r="R1340" s="929"/>
      <c r="S1340" s="929"/>
      <c r="T1340" s="929"/>
      <c r="U1340" s="929"/>
      <c r="V1340" s="929"/>
      <c r="W1340" s="929"/>
      <c r="X1340" s="929"/>
      <c r="Y1340" s="929"/>
      <c r="Z1340" s="929"/>
      <c r="AA1340" s="929"/>
      <c r="AB1340" s="929"/>
      <c r="AC1340" s="929"/>
      <c r="AD1340" s="929"/>
      <c r="AE1340" s="929"/>
      <c r="AF1340" s="943"/>
      <c r="AG1340" s="943"/>
      <c r="AH1340" s="943"/>
      <c r="AI1340" s="943"/>
      <c r="AJ1340" s="943"/>
      <c r="AK1340" s="943"/>
      <c r="AL1340" s="943"/>
      <c r="AM1340" s="943"/>
      <c r="AN1340" s="943"/>
      <c r="AO1340" s="943"/>
      <c r="AP1340" s="943"/>
      <c r="AQ1340" s="943"/>
      <c r="AR1340" s="943"/>
      <c r="AS1340" s="943"/>
      <c r="AT1340" s="943"/>
      <c r="AU1340" s="943"/>
      <c r="AV1340" s="943"/>
      <c r="AW1340" s="943"/>
      <c r="AX1340" s="943"/>
      <c r="AY1340" s="943"/>
      <c r="AZ1340" s="943"/>
      <c r="BA1340" s="943"/>
      <c r="BB1340" s="943"/>
    </row>
    <row r="1341" spans="1:54" ht="12.6" customHeight="1" x14ac:dyDescent="0.25">
      <c r="A1341" s="929"/>
      <c r="B1341" s="929"/>
      <c r="C1341" s="929"/>
      <c r="D1341" s="929"/>
      <c r="E1341" s="929"/>
      <c r="F1341" s="929"/>
      <c r="G1341" s="929"/>
      <c r="H1341" s="929"/>
      <c r="I1341" s="929"/>
      <c r="J1341" s="929"/>
      <c r="K1341" s="929"/>
      <c r="L1341" s="929"/>
      <c r="M1341" s="929"/>
      <c r="N1341" s="929"/>
      <c r="O1341" s="929"/>
      <c r="P1341" s="929"/>
      <c r="Q1341" s="929"/>
      <c r="R1341" s="929"/>
      <c r="S1341" s="929"/>
      <c r="T1341" s="929"/>
      <c r="U1341" s="929"/>
      <c r="V1341" s="929"/>
      <c r="W1341" s="929"/>
      <c r="X1341" s="929"/>
      <c r="Y1341" s="929"/>
      <c r="Z1341" s="929"/>
      <c r="AA1341" s="929"/>
      <c r="AB1341" s="929"/>
      <c r="AC1341" s="929"/>
      <c r="AD1341" s="929"/>
      <c r="AE1341" s="929"/>
      <c r="AF1341" s="943"/>
      <c r="AG1341" s="943"/>
      <c r="AH1341" s="943"/>
      <c r="AI1341" s="943"/>
      <c r="AJ1341" s="943"/>
      <c r="AK1341" s="943"/>
      <c r="AL1341" s="943"/>
      <c r="AM1341" s="943"/>
      <c r="AN1341" s="943"/>
      <c r="AO1341" s="943"/>
      <c r="AP1341" s="943"/>
      <c r="AQ1341" s="943"/>
      <c r="AR1341" s="943"/>
      <c r="AS1341" s="943"/>
      <c r="AT1341" s="943"/>
      <c r="AU1341" s="943"/>
      <c r="AV1341" s="943"/>
      <c r="AW1341" s="943"/>
      <c r="AX1341" s="943"/>
      <c r="AY1341" s="943"/>
      <c r="AZ1341" s="943"/>
      <c r="BA1341" s="943"/>
      <c r="BB1341" s="943"/>
    </row>
    <row r="1342" spans="1:54" ht="12.6" customHeight="1" x14ac:dyDescent="0.25">
      <c r="A1342" s="565" t="s">
        <v>4972</v>
      </c>
    </row>
    <row r="1343" spans="1:54" ht="15" customHeight="1" x14ac:dyDescent="0.25">
      <c r="A1343" s="862"/>
      <c r="B1343" s="863"/>
      <c r="C1343" s="863"/>
      <c r="D1343" s="863"/>
      <c r="E1343" s="863"/>
      <c r="F1343" s="863"/>
      <c r="G1343" s="863"/>
      <c r="H1343" s="863"/>
      <c r="I1343" s="863"/>
      <c r="J1343" s="863"/>
      <c r="K1343" s="863"/>
      <c r="L1343" s="863"/>
      <c r="M1343" s="863"/>
      <c r="N1343" s="863"/>
      <c r="O1343" s="863"/>
      <c r="P1343" s="863"/>
      <c r="Q1343" s="863"/>
      <c r="R1343" s="863"/>
      <c r="S1343" s="863"/>
      <c r="T1343" s="863"/>
      <c r="U1343" s="863"/>
      <c r="V1343" s="863"/>
      <c r="W1343" s="863"/>
      <c r="X1343" s="863"/>
      <c r="Y1343" s="863"/>
      <c r="Z1343" s="863"/>
      <c r="AA1343" s="863"/>
      <c r="AB1343" s="863"/>
      <c r="AC1343" s="863"/>
      <c r="AD1343" s="863"/>
      <c r="AE1343" s="863"/>
      <c r="AF1343" s="863"/>
      <c r="AG1343" s="863"/>
      <c r="AH1343" s="863"/>
      <c r="AI1343" s="863"/>
      <c r="AJ1343" s="863"/>
      <c r="AK1343" s="863"/>
      <c r="AL1343" s="863"/>
      <c r="AM1343" s="863"/>
      <c r="AN1343" s="863"/>
      <c r="AO1343" s="863"/>
      <c r="AP1343" s="863"/>
      <c r="AQ1343" s="863"/>
      <c r="AR1343" s="863"/>
      <c r="AS1343" s="863"/>
      <c r="AT1343" s="863"/>
      <c r="AU1343" s="863"/>
      <c r="AV1343" s="863"/>
      <c r="AW1343" s="863"/>
      <c r="AX1343" s="864"/>
      <c r="AY1343" s="613"/>
      <c r="AZ1343" s="613"/>
      <c r="BA1343" s="613"/>
      <c r="BB1343" s="613"/>
    </row>
    <row r="1344" spans="1:54" ht="15" customHeight="1" x14ac:dyDescent="0.25">
      <c r="A1344" s="865"/>
      <c r="B1344" s="866"/>
      <c r="C1344" s="866"/>
      <c r="D1344" s="866"/>
      <c r="E1344" s="866"/>
      <c r="F1344" s="866"/>
      <c r="G1344" s="866"/>
      <c r="H1344" s="866"/>
      <c r="I1344" s="866"/>
      <c r="J1344" s="866"/>
      <c r="K1344" s="866"/>
      <c r="L1344" s="866"/>
      <c r="M1344" s="866"/>
      <c r="N1344" s="866"/>
      <c r="O1344" s="866"/>
      <c r="P1344" s="866"/>
      <c r="Q1344" s="866"/>
      <c r="R1344" s="866"/>
      <c r="S1344" s="866"/>
      <c r="T1344" s="866"/>
      <c r="U1344" s="866"/>
      <c r="V1344" s="866"/>
      <c r="W1344" s="866"/>
      <c r="X1344" s="866"/>
      <c r="Y1344" s="866"/>
      <c r="Z1344" s="866"/>
      <c r="AA1344" s="866"/>
      <c r="AB1344" s="866"/>
      <c r="AC1344" s="866"/>
      <c r="AD1344" s="866"/>
      <c r="AE1344" s="866"/>
      <c r="AF1344" s="866"/>
      <c r="AG1344" s="866"/>
      <c r="AH1344" s="866"/>
      <c r="AI1344" s="866"/>
      <c r="AJ1344" s="866"/>
      <c r="AK1344" s="866"/>
      <c r="AL1344" s="866"/>
      <c r="AM1344" s="866"/>
      <c r="AN1344" s="866"/>
      <c r="AO1344" s="866"/>
      <c r="AP1344" s="866"/>
      <c r="AQ1344" s="866"/>
      <c r="AR1344" s="866"/>
      <c r="AS1344" s="866"/>
      <c r="AT1344" s="866"/>
      <c r="AU1344" s="866"/>
      <c r="AV1344" s="866"/>
      <c r="AW1344" s="866"/>
      <c r="AX1344" s="867"/>
      <c r="AY1344" s="613"/>
      <c r="AZ1344" s="613"/>
      <c r="BA1344" s="613"/>
      <c r="BB1344" s="613"/>
    </row>
    <row r="1345" spans="1:54" ht="12" hidden="1" customHeight="1" x14ac:dyDescent="0.3">
      <c r="A1345" s="656"/>
      <c r="B1345" s="572"/>
      <c r="C1345" s="572"/>
      <c r="D1345" s="572"/>
      <c r="E1345" s="572"/>
      <c r="F1345" s="572"/>
      <c r="G1345" s="572"/>
      <c r="H1345" s="572"/>
      <c r="I1345" s="572"/>
      <c r="J1345" s="572"/>
      <c r="K1345" s="572"/>
      <c r="L1345" s="572"/>
      <c r="M1345" s="572"/>
      <c r="N1345" s="572"/>
      <c r="O1345" s="572"/>
      <c r="P1345" s="572"/>
      <c r="Q1345" s="572"/>
      <c r="R1345" s="572"/>
      <c r="S1345" s="572"/>
      <c r="T1345" s="572"/>
      <c r="U1345" s="572"/>
      <c r="V1345" s="572"/>
      <c r="W1345" s="572"/>
      <c r="X1345" s="572"/>
      <c r="Y1345" s="572"/>
      <c r="Z1345" s="572"/>
      <c r="AA1345" s="572"/>
      <c r="AB1345" s="572"/>
      <c r="AC1345" s="572"/>
      <c r="AD1345" s="572"/>
      <c r="AE1345" s="572"/>
      <c r="AF1345" s="572"/>
      <c r="AG1345" s="572"/>
      <c r="AH1345" s="572"/>
      <c r="AI1345" s="572"/>
      <c r="AJ1345" s="572"/>
      <c r="AK1345" s="572"/>
      <c r="AL1345" s="572"/>
      <c r="AM1345" s="572"/>
      <c r="AN1345" s="572"/>
      <c r="AO1345" s="572"/>
      <c r="AP1345" s="572"/>
      <c r="AQ1345" s="572"/>
      <c r="AR1345" s="572"/>
      <c r="AS1345" s="572"/>
      <c r="AT1345" s="572"/>
      <c r="AU1345" s="572"/>
      <c r="AV1345" s="572"/>
      <c r="AW1345" s="572"/>
      <c r="AX1345" s="572"/>
      <c r="AY1345" s="572"/>
      <c r="AZ1345" s="572"/>
      <c r="BA1345" s="572"/>
      <c r="BB1345" s="657"/>
    </row>
    <row r="1346" spans="1:54" ht="12" customHeight="1" x14ac:dyDescent="0.25">
      <c r="A1346" s="572"/>
      <c r="B1346" s="572"/>
      <c r="C1346" s="572"/>
      <c r="D1346" s="572"/>
      <c r="E1346" s="572"/>
      <c r="F1346" s="572"/>
      <c r="G1346" s="572"/>
      <c r="H1346" s="572"/>
      <c r="I1346" s="572"/>
      <c r="J1346" s="572"/>
      <c r="K1346" s="572"/>
      <c r="L1346" s="572"/>
      <c r="M1346" s="572"/>
      <c r="N1346" s="572"/>
      <c r="O1346" s="572"/>
      <c r="P1346" s="572"/>
      <c r="Q1346" s="572"/>
      <c r="R1346" s="572"/>
      <c r="S1346" s="572"/>
      <c r="T1346" s="572"/>
      <c r="U1346" s="572"/>
      <c r="V1346" s="572"/>
      <c r="W1346" s="572"/>
      <c r="X1346" s="572"/>
      <c r="Y1346" s="572"/>
      <c r="Z1346" s="572"/>
      <c r="AA1346" s="572"/>
      <c r="AB1346" s="572"/>
      <c r="AC1346" s="572"/>
      <c r="AD1346" s="572"/>
      <c r="AE1346" s="572"/>
      <c r="AF1346" s="572"/>
      <c r="AG1346" s="572"/>
      <c r="AH1346" s="572"/>
      <c r="AI1346" s="572"/>
      <c r="AJ1346" s="572"/>
      <c r="AK1346" s="572"/>
      <c r="AL1346" s="572"/>
      <c r="AM1346" s="572"/>
      <c r="AN1346" s="572"/>
      <c r="AO1346" s="572"/>
      <c r="AP1346" s="572"/>
      <c r="AQ1346" s="572"/>
      <c r="AR1346" s="572"/>
      <c r="AS1346" s="572"/>
      <c r="AT1346" s="572"/>
      <c r="AU1346" s="572"/>
      <c r="AV1346" s="572"/>
      <c r="AW1346" s="572"/>
      <c r="AX1346" s="572"/>
      <c r="AY1346" s="572"/>
      <c r="AZ1346" s="572"/>
      <c r="BA1346" s="572"/>
      <c r="BB1346" s="657"/>
    </row>
    <row r="1347" spans="1:54" ht="12" customHeight="1" x14ac:dyDescent="0.25">
      <c r="A1347" s="572"/>
      <c r="B1347" s="572"/>
      <c r="C1347" s="572"/>
      <c r="D1347" s="572"/>
      <c r="E1347" s="572"/>
      <c r="F1347" s="572"/>
      <c r="G1347" s="572"/>
      <c r="H1347" s="572"/>
      <c r="I1347" s="572"/>
      <c r="J1347" s="572"/>
      <c r="K1347" s="572"/>
      <c r="L1347" s="572"/>
      <c r="M1347" s="572"/>
      <c r="N1347" s="572"/>
      <c r="O1347" s="572"/>
      <c r="P1347" s="572"/>
      <c r="Q1347" s="572"/>
      <c r="R1347" s="572"/>
      <c r="S1347" s="572"/>
      <c r="T1347" s="572"/>
      <c r="U1347" s="572"/>
      <c r="V1347" s="572"/>
      <c r="W1347" s="572"/>
      <c r="X1347" s="572"/>
      <c r="Y1347" s="572"/>
      <c r="Z1347" s="572"/>
      <c r="AA1347" s="572"/>
      <c r="AB1347" s="572"/>
      <c r="AC1347" s="572"/>
      <c r="AD1347" s="572"/>
      <c r="AE1347" s="572"/>
      <c r="AF1347" s="572"/>
      <c r="AG1347" s="572"/>
      <c r="AH1347" s="572"/>
      <c r="AI1347" s="572"/>
      <c r="AJ1347" s="572"/>
      <c r="AK1347" s="572"/>
      <c r="AL1347" s="572"/>
      <c r="AM1347" s="572"/>
      <c r="AN1347" s="572"/>
      <c r="AO1347" s="572"/>
      <c r="AP1347" s="572"/>
      <c r="AQ1347" s="572"/>
      <c r="AR1347" s="572"/>
      <c r="AS1347" s="572"/>
      <c r="AT1347" s="572"/>
      <c r="AU1347" s="572"/>
      <c r="AV1347" s="572"/>
      <c r="AW1347" s="572"/>
      <c r="AX1347" s="572"/>
      <c r="AY1347" s="572"/>
      <c r="AZ1347" s="572"/>
      <c r="BA1347" s="572"/>
      <c r="BB1347" s="657"/>
    </row>
    <row r="1348" spans="1:54" ht="12" customHeight="1" x14ac:dyDescent="0.25">
      <c r="A1348" s="572"/>
      <c r="B1348" s="572"/>
      <c r="C1348" s="572"/>
      <c r="D1348" s="572"/>
      <c r="E1348" s="572"/>
      <c r="F1348" s="572"/>
      <c r="G1348" s="572"/>
      <c r="H1348" s="572"/>
      <c r="I1348" s="572"/>
      <c r="J1348" s="572"/>
      <c r="K1348" s="572"/>
      <c r="L1348" s="572"/>
      <c r="M1348" s="572"/>
      <c r="N1348" s="572"/>
      <c r="O1348" s="572"/>
      <c r="P1348" s="572"/>
      <c r="Q1348" s="572"/>
      <c r="R1348" s="572"/>
      <c r="S1348" s="572"/>
      <c r="T1348" s="572"/>
      <c r="U1348" s="572"/>
      <c r="V1348" s="572"/>
      <c r="W1348" s="572"/>
      <c r="X1348" s="572"/>
      <c r="Y1348" s="572"/>
      <c r="Z1348" s="572"/>
      <c r="AA1348" s="572"/>
      <c r="AB1348" s="572"/>
      <c r="AC1348" s="572"/>
      <c r="AD1348" s="572"/>
      <c r="AE1348" s="572"/>
      <c r="AF1348" s="572"/>
      <c r="AG1348" s="572"/>
      <c r="AH1348" s="572"/>
      <c r="AI1348" s="572"/>
      <c r="AJ1348" s="572"/>
      <c r="AK1348" s="572"/>
      <c r="AL1348" s="572"/>
      <c r="AM1348" s="572"/>
      <c r="AN1348" s="572"/>
      <c r="AO1348" s="572"/>
      <c r="AP1348" s="572"/>
      <c r="AQ1348" s="572"/>
      <c r="AR1348" s="572"/>
      <c r="AS1348" s="572"/>
      <c r="AT1348" s="572"/>
      <c r="AU1348" s="572"/>
      <c r="AV1348" s="572"/>
      <c r="AW1348" s="572"/>
      <c r="AX1348" s="572"/>
      <c r="AY1348" s="572"/>
      <c r="AZ1348" s="572"/>
      <c r="BA1348" s="572"/>
      <c r="BB1348" s="657"/>
    </row>
    <row r="1349" spans="1:54" ht="12" customHeight="1" x14ac:dyDescent="0.25">
      <c r="A1349" s="572"/>
      <c r="B1349" s="572"/>
      <c r="C1349" s="572"/>
      <c r="D1349" s="572"/>
      <c r="E1349" s="572"/>
      <c r="F1349" s="572"/>
      <c r="G1349" s="572"/>
      <c r="H1349" s="572"/>
      <c r="I1349" s="572"/>
      <c r="J1349" s="572"/>
      <c r="K1349" s="572"/>
      <c r="L1349" s="572"/>
      <c r="M1349" s="572"/>
      <c r="N1349" s="572"/>
      <c r="O1349" s="572"/>
      <c r="P1349" s="572"/>
      <c r="Q1349" s="572"/>
      <c r="R1349" s="572"/>
      <c r="S1349" s="572"/>
      <c r="T1349" s="572"/>
      <c r="U1349" s="572"/>
      <c r="V1349" s="572"/>
      <c r="W1349" s="572"/>
      <c r="X1349" s="572"/>
      <c r="Y1349" s="572"/>
      <c r="Z1349" s="572"/>
      <c r="AA1349" s="572"/>
      <c r="AB1349" s="572"/>
      <c r="AC1349" s="572"/>
      <c r="AD1349" s="572"/>
      <c r="AE1349" s="572"/>
      <c r="AF1349" s="572"/>
      <c r="AG1349" s="572"/>
      <c r="AH1349" s="572"/>
      <c r="AI1349" s="572"/>
      <c r="AJ1349" s="572"/>
      <c r="AK1349" s="572"/>
      <c r="AL1349" s="572"/>
      <c r="AM1349" s="572"/>
      <c r="AN1349" s="572"/>
      <c r="AO1349" s="572"/>
      <c r="AP1349" s="572"/>
      <c r="AQ1349" s="572"/>
      <c r="AR1349" s="572"/>
      <c r="AS1349" s="572"/>
      <c r="AT1349" s="572"/>
      <c r="AU1349" s="572"/>
      <c r="AV1349" s="572"/>
      <c r="AW1349" s="572"/>
      <c r="AX1349" s="572"/>
      <c r="AY1349" s="572"/>
      <c r="AZ1349" s="572"/>
      <c r="BA1349" s="572"/>
      <c r="BB1349" s="657"/>
    </row>
    <row r="1350" spans="1:54" ht="12" customHeight="1" x14ac:dyDescent="0.25">
      <c r="A1350" s="572"/>
      <c r="B1350" s="572"/>
      <c r="C1350" s="572"/>
      <c r="D1350" s="572"/>
      <c r="E1350" s="572"/>
      <c r="F1350" s="572"/>
      <c r="G1350" s="572"/>
      <c r="H1350" s="572"/>
      <c r="I1350" s="572"/>
      <c r="J1350" s="572"/>
      <c r="K1350" s="572"/>
      <c r="L1350" s="572"/>
      <c r="M1350" s="572"/>
      <c r="N1350" s="572"/>
      <c r="O1350" s="572"/>
      <c r="P1350" s="572"/>
      <c r="Q1350" s="572"/>
      <c r="R1350" s="572"/>
      <c r="S1350" s="572"/>
      <c r="T1350" s="572"/>
      <c r="U1350" s="572"/>
      <c r="V1350" s="572"/>
      <c r="W1350" s="572"/>
      <c r="X1350" s="572"/>
      <c r="Y1350" s="572"/>
      <c r="Z1350" s="572"/>
      <c r="AA1350" s="572"/>
      <c r="AB1350" s="572"/>
      <c r="AC1350" s="572"/>
      <c r="AD1350" s="572"/>
      <c r="AE1350" s="572"/>
      <c r="AF1350" s="572"/>
      <c r="AG1350" s="572"/>
      <c r="AH1350" s="572"/>
      <c r="AI1350" s="572"/>
      <c r="AJ1350" s="572"/>
      <c r="AK1350" s="572"/>
      <c r="AL1350" s="572"/>
      <c r="AM1350" s="572"/>
      <c r="AN1350" s="572"/>
      <c r="AO1350" s="572"/>
      <c r="AP1350" s="572"/>
      <c r="AQ1350" s="572"/>
      <c r="AR1350" s="572"/>
      <c r="AS1350" s="572"/>
      <c r="AT1350" s="572"/>
      <c r="AU1350" s="572"/>
      <c r="AV1350" s="572"/>
      <c r="AW1350" s="572"/>
      <c r="AX1350" s="572"/>
      <c r="AY1350" s="572"/>
      <c r="AZ1350" s="572"/>
      <c r="BA1350" s="572"/>
      <c r="BB1350" s="657"/>
    </row>
    <row r="1351" spans="1:54" ht="12" customHeight="1" x14ac:dyDescent="0.25">
      <c r="A1351" s="572"/>
      <c r="B1351" s="572"/>
      <c r="C1351" s="572"/>
      <c r="D1351" s="572"/>
      <c r="E1351" s="572"/>
      <c r="F1351" s="572"/>
      <c r="G1351" s="572"/>
      <c r="H1351" s="572"/>
      <c r="I1351" s="572"/>
      <c r="J1351" s="572"/>
      <c r="K1351" s="572"/>
      <c r="L1351" s="572"/>
      <c r="M1351" s="572"/>
      <c r="N1351" s="572"/>
      <c r="O1351" s="572"/>
      <c r="P1351" s="572"/>
      <c r="Q1351" s="572"/>
      <c r="R1351" s="572"/>
      <c r="S1351" s="572"/>
      <c r="T1351" s="572"/>
      <c r="U1351" s="572"/>
      <c r="V1351" s="572"/>
      <c r="W1351" s="572"/>
      <c r="X1351" s="572"/>
      <c r="Y1351" s="572"/>
      <c r="Z1351" s="572"/>
      <c r="AA1351" s="572"/>
      <c r="AB1351" s="572"/>
      <c r="AC1351" s="572"/>
      <c r="AD1351" s="572"/>
      <c r="AE1351" s="572"/>
      <c r="AF1351" s="572"/>
      <c r="AG1351" s="572"/>
      <c r="AH1351" s="572"/>
      <c r="AI1351" s="572"/>
      <c r="AJ1351" s="572"/>
      <c r="AK1351" s="572"/>
      <c r="AL1351" s="572"/>
      <c r="AM1351" s="572"/>
      <c r="AN1351" s="572"/>
      <c r="AO1351" s="572"/>
      <c r="AP1351" s="572"/>
      <c r="AQ1351" s="572"/>
      <c r="AR1351" s="572"/>
      <c r="AS1351" s="572"/>
      <c r="AT1351" s="572"/>
      <c r="AU1351" s="572"/>
      <c r="AV1351" s="572"/>
      <c r="AW1351" s="572"/>
      <c r="AX1351" s="572"/>
      <c r="AY1351" s="572"/>
      <c r="AZ1351" s="572"/>
      <c r="BA1351" s="572"/>
      <c r="BB1351" s="657"/>
    </row>
    <row r="1352" spans="1:54" ht="12" customHeight="1" x14ac:dyDescent="0.25">
      <c r="A1352" s="572"/>
      <c r="B1352" s="572"/>
      <c r="C1352" s="572"/>
      <c r="D1352" s="572"/>
      <c r="E1352" s="572"/>
      <c r="F1352" s="572"/>
      <c r="G1352" s="572"/>
      <c r="H1352" s="572"/>
      <c r="I1352" s="572"/>
      <c r="J1352" s="572"/>
      <c r="K1352" s="572"/>
      <c r="L1352" s="572"/>
      <c r="M1352" s="572"/>
      <c r="N1352" s="572"/>
      <c r="O1352" s="572"/>
      <c r="P1352" s="572"/>
      <c r="Q1352" s="572"/>
      <c r="R1352" s="572"/>
      <c r="S1352" s="572"/>
      <c r="T1352" s="572"/>
      <c r="U1352" s="572"/>
      <c r="V1352" s="572"/>
      <c r="W1352" s="572"/>
      <c r="X1352" s="572"/>
      <c r="Y1352" s="572"/>
      <c r="Z1352" s="572"/>
      <c r="AA1352" s="572"/>
      <c r="AB1352" s="572"/>
      <c r="AC1352" s="572"/>
      <c r="AD1352" s="572"/>
      <c r="AE1352" s="572"/>
      <c r="AF1352" s="572"/>
      <c r="AG1352" s="572"/>
      <c r="AH1352" s="572"/>
      <c r="AI1352" s="572"/>
      <c r="AJ1352" s="572"/>
      <c r="AK1352" s="572"/>
      <c r="AL1352" s="572"/>
      <c r="AM1352" s="572"/>
      <c r="AN1352" s="572"/>
      <c r="AO1352" s="572"/>
      <c r="AP1352" s="572"/>
      <c r="AQ1352" s="572"/>
      <c r="AR1352" s="572"/>
      <c r="AS1352" s="572"/>
      <c r="AT1352" s="572"/>
      <c r="AU1352" s="572"/>
      <c r="AV1352" s="572"/>
      <c r="AW1352" s="572"/>
      <c r="AX1352" s="572"/>
      <c r="AY1352" s="572"/>
      <c r="AZ1352" s="572"/>
      <c r="BA1352" s="572"/>
      <c r="BB1352" s="657"/>
    </row>
    <row r="1353" spans="1:54" ht="12" customHeight="1" x14ac:dyDescent="0.25">
      <c r="A1353" s="572"/>
      <c r="B1353" s="572"/>
      <c r="C1353" s="572"/>
      <c r="D1353" s="572"/>
      <c r="E1353" s="572"/>
      <c r="F1353" s="572"/>
      <c r="G1353" s="572"/>
      <c r="H1353" s="572"/>
      <c r="I1353" s="572"/>
      <c r="J1353" s="572"/>
      <c r="K1353" s="572"/>
      <c r="L1353" s="572"/>
      <c r="M1353" s="572"/>
      <c r="N1353" s="572"/>
      <c r="O1353" s="572"/>
      <c r="P1353" s="572"/>
      <c r="Q1353" s="572"/>
      <c r="R1353" s="572"/>
      <c r="S1353" s="572"/>
      <c r="T1353" s="572"/>
      <c r="U1353" s="572"/>
      <c r="V1353" s="572"/>
      <c r="W1353" s="572"/>
      <c r="X1353" s="572"/>
      <c r="Y1353" s="572"/>
      <c r="Z1353" s="572"/>
      <c r="AA1353" s="572"/>
      <c r="AB1353" s="572"/>
      <c r="AC1353" s="572"/>
      <c r="AD1353" s="572"/>
      <c r="AE1353" s="572"/>
      <c r="AF1353" s="572"/>
      <c r="AG1353" s="572"/>
      <c r="AH1353" s="572"/>
      <c r="AI1353" s="572"/>
      <c r="AJ1353" s="572"/>
      <c r="AK1353" s="572"/>
      <c r="AL1353" s="572"/>
      <c r="AM1353" s="572"/>
      <c r="AN1353" s="572"/>
      <c r="AO1353" s="572"/>
      <c r="AP1353" s="572"/>
      <c r="AQ1353" s="572"/>
      <c r="AR1353" s="572"/>
      <c r="AS1353" s="572"/>
      <c r="AT1353" s="572"/>
      <c r="AU1353" s="572"/>
      <c r="AV1353" s="572"/>
      <c r="AW1353" s="572"/>
      <c r="AX1353" s="572"/>
      <c r="AY1353" s="572"/>
      <c r="AZ1353" s="572"/>
      <c r="BA1353" s="572"/>
      <c r="BB1353" s="657"/>
    </row>
    <row r="1354" spans="1:54" ht="12" customHeight="1" x14ac:dyDescent="0.25">
      <c r="A1354" s="572"/>
      <c r="B1354" s="572"/>
      <c r="C1354" s="572"/>
      <c r="D1354" s="572"/>
      <c r="E1354" s="572"/>
      <c r="F1354" s="572"/>
      <c r="G1354" s="572"/>
      <c r="H1354" s="572"/>
      <c r="I1354" s="572"/>
      <c r="J1354" s="572"/>
      <c r="K1354" s="572"/>
      <c r="L1354" s="572"/>
      <c r="M1354" s="572"/>
      <c r="N1354" s="572"/>
      <c r="O1354" s="572"/>
      <c r="P1354" s="572"/>
      <c r="Q1354" s="572"/>
      <c r="R1354" s="572"/>
      <c r="S1354" s="572"/>
      <c r="T1354" s="572"/>
      <c r="U1354" s="572"/>
      <c r="V1354" s="572"/>
      <c r="W1354" s="572"/>
      <c r="X1354" s="572"/>
      <c r="Y1354" s="572"/>
      <c r="Z1354" s="572"/>
      <c r="AA1354" s="572"/>
      <c r="AB1354" s="572"/>
      <c r="AC1354" s="572"/>
      <c r="AD1354" s="572"/>
      <c r="AE1354" s="572"/>
      <c r="AF1354" s="572"/>
      <c r="AG1354" s="572"/>
      <c r="AH1354" s="572"/>
      <c r="AI1354" s="572"/>
      <c r="AJ1354" s="572"/>
      <c r="AK1354" s="572"/>
      <c r="AL1354" s="572"/>
      <c r="AM1354" s="572"/>
      <c r="AN1354" s="572"/>
      <c r="AO1354" s="572"/>
      <c r="AP1354" s="572"/>
      <c r="AQ1354" s="572"/>
      <c r="AR1354" s="572"/>
      <c r="AS1354" s="572"/>
      <c r="AT1354" s="572"/>
      <c r="AU1354" s="572"/>
      <c r="AV1354" s="572"/>
      <c r="AW1354" s="572"/>
      <c r="AX1354" s="572"/>
      <c r="AY1354" s="572"/>
      <c r="AZ1354" s="572"/>
      <c r="BA1354" s="572"/>
      <c r="BB1354" s="657"/>
    </row>
    <row r="1355" spans="1:54" ht="12" customHeight="1" x14ac:dyDescent="0.25">
      <c r="A1355" s="572"/>
      <c r="B1355" s="572"/>
      <c r="C1355" s="572"/>
      <c r="D1355" s="572"/>
      <c r="E1355" s="572"/>
      <c r="F1355" s="572"/>
      <c r="G1355" s="572"/>
      <c r="H1355" s="572"/>
      <c r="I1355" s="572"/>
      <c r="J1355" s="572"/>
      <c r="K1355" s="572"/>
      <c r="L1355" s="572"/>
      <c r="M1355" s="572"/>
      <c r="N1355" s="572"/>
      <c r="O1355" s="572"/>
      <c r="P1355" s="572"/>
      <c r="Q1355" s="572"/>
      <c r="R1355" s="572"/>
      <c r="S1355" s="572"/>
      <c r="T1355" s="572"/>
      <c r="U1355" s="572"/>
      <c r="V1355" s="572"/>
      <c r="W1355" s="572"/>
      <c r="X1355" s="572"/>
      <c r="Y1355" s="572"/>
      <c r="Z1355" s="572"/>
      <c r="AA1355" s="572"/>
      <c r="AB1355" s="572"/>
      <c r="AC1355" s="572"/>
      <c r="AD1355" s="572"/>
      <c r="AE1355" s="572"/>
      <c r="AF1355" s="572"/>
      <c r="AG1355" s="572"/>
      <c r="AH1355" s="572"/>
      <c r="AI1355" s="572"/>
      <c r="AJ1355" s="572"/>
      <c r="AK1355" s="572"/>
      <c r="AL1355" s="572"/>
      <c r="AM1355" s="572"/>
      <c r="AN1355" s="572"/>
      <c r="AO1355" s="572"/>
      <c r="AP1355" s="572"/>
      <c r="AQ1355" s="572"/>
      <c r="AR1355" s="572"/>
      <c r="AS1355" s="572"/>
      <c r="AT1355" s="572"/>
      <c r="AU1355" s="572"/>
      <c r="AV1355" s="572"/>
      <c r="AW1355" s="572"/>
      <c r="AX1355" s="572"/>
      <c r="AY1355" s="572"/>
      <c r="AZ1355" s="572"/>
      <c r="BA1355" s="572"/>
      <c r="BB1355" s="657"/>
    </row>
    <row r="1356" spans="1:54" ht="12" customHeight="1" x14ac:dyDescent="0.25">
      <c r="A1356" s="572"/>
      <c r="B1356" s="572"/>
      <c r="C1356" s="572"/>
      <c r="D1356" s="572"/>
      <c r="E1356" s="572"/>
      <c r="F1356" s="572"/>
      <c r="G1356" s="572"/>
      <c r="H1356" s="572"/>
      <c r="I1356" s="572"/>
      <c r="J1356" s="572"/>
      <c r="K1356" s="572"/>
      <c r="L1356" s="572"/>
      <c r="M1356" s="572"/>
      <c r="N1356" s="572"/>
      <c r="O1356" s="572"/>
      <c r="P1356" s="572"/>
      <c r="Q1356" s="572"/>
      <c r="R1356" s="572"/>
      <c r="S1356" s="572"/>
      <c r="T1356" s="572"/>
      <c r="U1356" s="572"/>
      <c r="V1356" s="572"/>
      <c r="W1356" s="572"/>
      <c r="X1356" s="572"/>
      <c r="Y1356" s="572"/>
      <c r="Z1356" s="572"/>
      <c r="AA1356" s="572"/>
      <c r="AB1356" s="572"/>
      <c r="AC1356" s="572"/>
      <c r="AD1356" s="572"/>
      <c r="AE1356" s="572"/>
      <c r="AF1356" s="572"/>
      <c r="AG1356" s="572"/>
      <c r="AH1356" s="572"/>
      <c r="AI1356" s="572"/>
      <c r="AJ1356" s="572"/>
      <c r="AK1356" s="572"/>
      <c r="AL1356" s="572"/>
      <c r="AM1356" s="572"/>
      <c r="AN1356" s="572"/>
      <c r="AO1356" s="572"/>
      <c r="AP1356" s="572"/>
      <c r="AQ1356" s="572"/>
      <c r="AR1356" s="572"/>
      <c r="AS1356" s="572"/>
      <c r="AT1356" s="572"/>
      <c r="AU1356" s="572"/>
      <c r="AV1356" s="572"/>
      <c r="AW1356" s="572"/>
      <c r="AX1356" s="572"/>
      <c r="AY1356" s="572"/>
      <c r="AZ1356" s="572"/>
      <c r="BA1356" s="572"/>
      <c r="BB1356" s="657"/>
    </row>
    <row r="1357" spans="1:54" ht="12" customHeight="1" x14ac:dyDescent="0.25">
      <c r="A1357" s="572"/>
      <c r="B1357" s="572"/>
      <c r="C1357" s="572"/>
      <c r="D1357" s="572"/>
      <c r="E1357" s="572"/>
      <c r="F1357" s="572"/>
      <c r="G1357" s="572"/>
      <c r="H1357" s="572"/>
      <c r="I1357" s="572"/>
      <c r="J1357" s="572"/>
      <c r="K1357" s="572"/>
      <c r="L1357" s="572"/>
      <c r="M1357" s="572"/>
      <c r="N1357" s="572"/>
      <c r="O1357" s="572"/>
      <c r="P1357" s="572"/>
      <c r="Q1357" s="572"/>
      <c r="R1357" s="572"/>
      <c r="S1357" s="572"/>
      <c r="T1357" s="572"/>
      <c r="U1357" s="572"/>
      <c r="V1357" s="572"/>
      <c r="W1357" s="572"/>
      <c r="X1357" s="572"/>
      <c r="Y1357" s="572"/>
      <c r="Z1357" s="572"/>
      <c r="AA1357" s="572"/>
      <c r="AB1357" s="572"/>
      <c r="AC1357" s="572"/>
      <c r="AD1357" s="572"/>
      <c r="AE1357" s="572"/>
      <c r="AF1357" s="572"/>
      <c r="AG1357" s="572"/>
      <c r="AH1357" s="572"/>
      <c r="AI1357" s="572"/>
      <c r="AJ1357" s="572"/>
      <c r="AK1357" s="572"/>
      <c r="AL1357" s="572"/>
      <c r="AM1357" s="572"/>
      <c r="AN1357" s="572"/>
      <c r="AO1357" s="572"/>
      <c r="AP1357" s="572"/>
      <c r="AQ1357" s="572"/>
      <c r="AR1357" s="572"/>
      <c r="AS1357" s="572"/>
      <c r="AT1357" s="572"/>
      <c r="AU1357" s="572"/>
      <c r="AV1357" s="572"/>
      <c r="AW1357" s="572"/>
      <c r="AX1357" s="572"/>
      <c r="AY1357" s="572"/>
      <c r="AZ1357" s="572"/>
      <c r="BA1357" s="572"/>
      <c r="BB1357" s="657"/>
    </row>
    <row r="1358" spans="1:54" ht="12" customHeight="1" x14ac:dyDescent="0.25">
      <c r="A1358" s="572"/>
      <c r="B1358" s="572"/>
      <c r="C1358" s="572"/>
      <c r="D1358" s="572"/>
      <c r="E1358" s="572"/>
      <c r="F1358" s="572"/>
      <c r="G1358" s="572"/>
      <c r="H1358" s="572"/>
      <c r="I1358" s="572"/>
      <c r="J1358" s="572"/>
      <c r="K1358" s="572"/>
      <c r="L1358" s="572"/>
      <c r="M1358" s="572"/>
      <c r="N1358" s="572"/>
      <c r="O1358" s="572"/>
      <c r="P1358" s="572"/>
      <c r="Q1358" s="572"/>
      <c r="R1358" s="572"/>
      <c r="S1358" s="572"/>
      <c r="T1358" s="572"/>
      <c r="U1358" s="572"/>
      <c r="V1358" s="572"/>
      <c r="W1358" s="572"/>
      <c r="X1358" s="572"/>
      <c r="Y1358" s="572"/>
      <c r="Z1358" s="572"/>
      <c r="AA1358" s="572"/>
      <c r="AB1358" s="572"/>
      <c r="AC1358" s="572"/>
      <c r="AD1358" s="572"/>
      <c r="AE1358" s="572"/>
      <c r="AF1358" s="572"/>
      <c r="AG1358" s="572"/>
      <c r="AH1358" s="572"/>
      <c r="AI1358" s="572"/>
      <c r="AJ1358" s="572"/>
      <c r="AK1358" s="572"/>
      <c r="AL1358" s="572"/>
      <c r="AM1358" s="572"/>
      <c r="AN1358" s="572"/>
      <c r="AO1358" s="572"/>
      <c r="AP1358" s="572"/>
      <c r="AQ1358" s="572"/>
      <c r="AR1358" s="572"/>
      <c r="AS1358" s="572"/>
      <c r="AT1358" s="572"/>
      <c r="AU1358" s="572"/>
      <c r="AV1358" s="572"/>
      <c r="AW1358" s="572"/>
      <c r="AX1358" s="572"/>
      <c r="AY1358" s="572"/>
      <c r="AZ1358" s="572"/>
      <c r="BA1358" s="572"/>
      <c r="BB1358" s="657"/>
    </row>
    <row r="1359" spans="1:54" ht="12" customHeight="1" x14ac:dyDescent="0.25">
      <c r="A1359" s="572"/>
      <c r="B1359" s="572"/>
      <c r="C1359" s="572"/>
      <c r="D1359" s="572"/>
      <c r="E1359" s="572"/>
      <c r="F1359" s="572"/>
      <c r="G1359" s="572"/>
      <c r="H1359" s="572"/>
      <c r="I1359" s="572"/>
      <c r="J1359" s="572"/>
      <c r="K1359" s="572"/>
      <c r="L1359" s="572"/>
      <c r="M1359" s="572"/>
      <c r="N1359" s="572"/>
      <c r="O1359" s="572"/>
      <c r="P1359" s="572"/>
      <c r="Q1359" s="572"/>
      <c r="R1359" s="572"/>
      <c r="S1359" s="572"/>
      <c r="T1359" s="572"/>
      <c r="U1359" s="572"/>
      <c r="V1359" s="572"/>
      <c r="W1359" s="572"/>
      <c r="X1359" s="572"/>
      <c r="Y1359" s="572"/>
      <c r="Z1359" s="572"/>
      <c r="AA1359" s="572"/>
      <c r="AB1359" s="572"/>
      <c r="AC1359" s="572"/>
      <c r="AD1359" s="572"/>
      <c r="AE1359" s="572"/>
      <c r="AF1359" s="572"/>
      <c r="AG1359" s="572"/>
      <c r="AH1359" s="572"/>
      <c r="AI1359" s="572"/>
      <c r="AJ1359" s="572"/>
      <c r="AK1359" s="572"/>
      <c r="AL1359" s="572"/>
      <c r="AM1359" s="572"/>
      <c r="AN1359" s="572"/>
      <c r="AO1359" s="572"/>
      <c r="AP1359" s="572"/>
      <c r="AQ1359" s="572"/>
      <c r="AR1359" s="572"/>
      <c r="AS1359" s="572"/>
      <c r="AT1359" s="572"/>
      <c r="AU1359" s="572"/>
      <c r="AV1359" s="572"/>
      <c r="AW1359" s="572"/>
      <c r="AX1359" s="572"/>
      <c r="AY1359" s="572"/>
      <c r="AZ1359" s="572"/>
      <c r="BA1359" s="572"/>
      <c r="BB1359" s="657"/>
    </row>
    <row r="1360" spans="1:54" ht="12" customHeight="1" x14ac:dyDescent="0.25">
      <c r="A1360" s="572"/>
      <c r="B1360" s="572"/>
      <c r="C1360" s="572"/>
      <c r="D1360" s="572"/>
      <c r="E1360" s="572"/>
      <c r="F1360" s="572"/>
      <c r="G1360" s="572"/>
      <c r="H1360" s="572"/>
      <c r="I1360" s="572"/>
      <c r="J1360" s="572"/>
      <c r="K1360" s="572"/>
      <c r="L1360" s="572"/>
      <c r="M1360" s="572"/>
      <c r="N1360" s="572"/>
      <c r="O1360" s="572"/>
      <c r="P1360" s="572"/>
      <c r="Q1360" s="572"/>
      <c r="R1360" s="572"/>
      <c r="S1360" s="572"/>
      <c r="T1360" s="572"/>
      <c r="U1360" s="572"/>
      <c r="V1360" s="572"/>
      <c r="W1360" s="572"/>
      <c r="X1360" s="572"/>
      <c r="Y1360" s="572"/>
      <c r="Z1360" s="572"/>
      <c r="AA1360" s="572"/>
      <c r="AB1360" s="572"/>
      <c r="AC1360" s="572"/>
      <c r="AD1360" s="572"/>
      <c r="AE1360" s="572"/>
      <c r="AF1360" s="572"/>
      <c r="AG1360" s="572"/>
      <c r="AH1360" s="572"/>
      <c r="AI1360" s="572"/>
      <c r="AJ1360" s="572"/>
      <c r="AK1360" s="572"/>
      <c r="AL1360" s="572"/>
      <c r="AM1360" s="572"/>
      <c r="AN1360" s="572"/>
      <c r="AO1360" s="572"/>
      <c r="AP1360" s="572"/>
      <c r="AQ1360" s="572"/>
      <c r="AR1360" s="572"/>
      <c r="AS1360" s="572"/>
      <c r="AT1360" s="572"/>
      <c r="AU1360" s="572"/>
      <c r="AV1360" s="572"/>
      <c r="AW1360" s="572"/>
      <c r="AX1360" s="572"/>
      <c r="AY1360" s="572"/>
      <c r="AZ1360" s="572"/>
      <c r="BA1360" s="572"/>
      <c r="BB1360" s="657"/>
    </row>
    <row r="1361" spans="1:54" ht="12" customHeight="1" x14ac:dyDescent="0.25">
      <c r="A1361" s="572"/>
      <c r="B1361" s="572"/>
      <c r="C1361" s="572"/>
      <c r="D1361" s="572"/>
      <c r="E1361" s="572"/>
      <c r="F1361" s="572"/>
      <c r="G1361" s="572"/>
      <c r="H1361" s="572"/>
      <c r="I1361" s="572"/>
      <c r="J1361" s="572"/>
      <c r="K1361" s="572"/>
      <c r="L1361" s="572"/>
      <c r="M1361" s="572"/>
      <c r="N1361" s="572"/>
      <c r="O1361" s="572"/>
      <c r="P1361" s="572"/>
      <c r="Q1361" s="572"/>
      <c r="R1361" s="572"/>
      <c r="S1361" s="572"/>
      <c r="T1361" s="572"/>
      <c r="U1361" s="572"/>
      <c r="V1361" s="572"/>
      <c r="W1361" s="572"/>
      <c r="X1361" s="572"/>
      <c r="Y1361" s="572"/>
      <c r="Z1361" s="572"/>
      <c r="AA1361" s="572"/>
      <c r="AB1361" s="572"/>
      <c r="AC1361" s="572"/>
      <c r="AD1361" s="572"/>
      <c r="AE1361" s="572"/>
      <c r="AF1361" s="572"/>
      <c r="AG1361" s="572"/>
      <c r="AH1361" s="572"/>
      <c r="AI1361" s="572"/>
      <c r="AJ1361" s="572"/>
      <c r="AK1361" s="572"/>
      <c r="AL1361" s="572"/>
      <c r="AM1361" s="572"/>
      <c r="AN1361" s="572"/>
      <c r="AO1361" s="572"/>
      <c r="AP1361" s="572"/>
      <c r="AQ1361" s="572"/>
      <c r="AR1361" s="572"/>
      <c r="AS1361" s="572"/>
      <c r="AT1361" s="572"/>
      <c r="AU1361" s="572"/>
      <c r="AV1361" s="572"/>
      <c r="AW1361" s="572"/>
      <c r="AX1361" s="572"/>
      <c r="AY1361" s="572"/>
      <c r="AZ1361" s="572"/>
      <c r="BA1361" s="572"/>
      <c r="BB1361" s="657"/>
    </row>
    <row r="1362" spans="1:54" ht="12" customHeight="1" x14ac:dyDescent="0.25">
      <c r="A1362" s="572"/>
      <c r="B1362" s="572"/>
      <c r="C1362" s="572"/>
      <c r="D1362" s="572"/>
      <c r="E1362" s="572"/>
      <c r="F1362" s="572"/>
      <c r="G1362" s="572"/>
      <c r="H1362" s="572"/>
      <c r="I1362" s="572"/>
      <c r="J1362" s="572"/>
      <c r="K1362" s="572"/>
      <c r="L1362" s="572"/>
      <c r="M1362" s="572"/>
      <c r="N1362" s="572"/>
      <c r="O1362" s="572"/>
      <c r="P1362" s="572"/>
      <c r="Q1362" s="572"/>
      <c r="R1362" s="572"/>
      <c r="S1362" s="572"/>
      <c r="T1362" s="572"/>
      <c r="U1362" s="572"/>
      <c r="V1362" s="572"/>
      <c r="W1362" s="572"/>
      <c r="X1362" s="572"/>
      <c r="Y1362" s="572"/>
      <c r="Z1362" s="572"/>
      <c r="AA1362" s="572"/>
      <c r="AB1362" s="572"/>
      <c r="AC1362" s="572"/>
      <c r="AD1362" s="572"/>
      <c r="AE1362" s="572"/>
      <c r="AF1362" s="572"/>
      <c r="AG1362" s="572"/>
      <c r="AH1362" s="572"/>
      <c r="AI1362" s="572"/>
      <c r="AJ1362" s="572"/>
      <c r="AK1362" s="572"/>
      <c r="AL1362" s="572"/>
      <c r="AM1362" s="572"/>
      <c r="AN1362" s="572"/>
      <c r="AO1362" s="572"/>
      <c r="AP1362" s="572"/>
      <c r="AQ1362" s="572"/>
      <c r="AR1362" s="572"/>
      <c r="AS1362" s="572"/>
      <c r="AT1362" s="572"/>
      <c r="AU1362" s="572"/>
      <c r="AV1362" s="572"/>
      <c r="AW1362" s="572"/>
      <c r="AX1362" s="572"/>
      <c r="AY1362" s="572"/>
      <c r="AZ1362" s="572"/>
      <c r="BA1362" s="572"/>
      <c r="BB1362" s="657"/>
    </row>
    <row r="1363" spans="1:54" ht="12" customHeight="1" x14ac:dyDescent="0.25">
      <c r="A1363" s="572"/>
      <c r="B1363" s="572"/>
      <c r="C1363" s="572"/>
      <c r="D1363" s="572"/>
      <c r="E1363" s="572"/>
      <c r="F1363" s="572"/>
      <c r="G1363" s="572"/>
      <c r="H1363" s="572"/>
      <c r="I1363" s="572"/>
      <c r="J1363" s="572"/>
      <c r="K1363" s="572"/>
      <c r="L1363" s="572"/>
      <c r="M1363" s="572"/>
      <c r="N1363" s="572"/>
      <c r="O1363" s="572"/>
      <c r="P1363" s="572"/>
      <c r="Q1363" s="572"/>
      <c r="R1363" s="572"/>
      <c r="S1363" s="572"/>
      <c r="T1363" s="572"/>
      <c r="U1363" s="572"/>
      <c r="V1363" s="572"/>
      <c r="W1363" s="572"/>
      <c r="X1363" s="572"/>
      <c r="Y1363" s="572"/>
      <c r="Z1363" s="572"/>
      <c r="AA1363" s="572"/>
      <c r="AB1363" s="572"/>
      <c r="AC1363" s="572"/>
      <c r="AD1363" s="572"/>
      <c r="AE1363" s="572"/>
      <c r="AF1363" s="572"/>
      <c r="AG1363" s="572"/>
      <c r="AH1363" s="572"/>
      <c r="AI1363" s="572"/>
      <c r="AJ1363" s="572"/>
      <c r="AK1363" s="572"/>
      <c r="AL1363" s="572"/>
      <c r="AM1363" s="572"/>
      <c r="AN1363" s="572"/>
      <c r="AO1363" s="572"/>
      <c r="AP1363" s="572"/>
      <c r="AQ1363" s="572"/>
      <c r="AR1363" s="572"/>
      <c r="AS1363" s="572"/>
      <c r="AT1363" s="572"/>
      <c r="AU1363" s="572"/>
      <c r="AV1363" s="572"/>
      <c r="AW1363" s="572"/>
      <c r="AX1363" s="572"/>
      <c r="AY1363" s="572"/>
      <c r="AZ1363" s="572"/>
      <c r="BA1363" s="572"/>
      <c r="BB1363" s="657"/>
    </row>
    <row r="1364" spans="1:54" ht="12" customHeight="1" x14ac:dyDescent="0.25">
      <c r="A1364" s="572"/>
      <c r="B1364" s="572"/>
      <c r="C1364" s="572"/>
      <c r="D1364" s="572"/>
      <c r="E1364" s="572"/>
      <c r="F1364" s="572"/>
      <c r="G1364" s="572"/>
      <c r="H1364" s="572"/>
      <c r="I1364" s="572"/>
      <c r="J1364" s="572"/>
      <c r="K1364" s="572"/>
      <c r="L1364" s="572"/>
      <c r="M1364" s="572"/>
      <c r="N1364" s="572"/>
      <c r="O1364" s="572"/>
      <c r="P1364" s="572"/>
      <c r="Q1364" s="572"/>
      <c r="R1364" s="572"/>
      <c r="S1364" s="572"/>
      <c r="T1364" s="572"/>
      <c r="U1364" s="572"/>
      <c r="V1364" s="572"/>
      <c r="W1364" s="572"/>
      <c r="X1364" s="572"/>
      <c r="Y1364" s="572"/>
      <c r="Z1364" s="572"/>
      <c r="AA1364" s="572"/>
      <c r="AB1364" s="572"/>
      <c r="AC1364" s="572"/>
      <c r="AD1364" s="572"/>
      <c r="AE1364" s="572"/>
      <c r="AF1364" s="572"/>
      <c r="AG1364" s="572"/>
      <c r="AH1364" s="572"/>
      <c r="AI1364" s="572"/>
      <c r="AJ1364" s="572"/>
      <c r="AK1364" s="572"/>
      <c r="AL1364" s="572"/>
      <c r="AM1364" s="572"/>
      <c r="AN1364" s="572"/>
      <c r="AO1364" s="572"/>
      <c r="AP1364" s="572"/>
      <c r="AQ1364" s="572"/>
      <c r="AR1364" s="572"/>
      <c r="AS1364" s="572"/>
      <c r="AT1364" s="572"/>
      <c r="AU1364" s="572"/>
      <c r="AV1364" s="572"/>
      <c r="AW1364" s="572"/>
      <c r="AX1364" s="572"/>
      <c r="AY1364" s="572"/>
      <c r="AZ1364" s="572"/>
      <c r="BA1364" s="572"/>
      <c r="BB1364" s="657"/>
    </row>
    <row r="1365" spans="1:54" ht="12" customHeight="1" x14ac:dyDescent="0.25">
      <c r="A1365" s="572"/>
      <c r="B1365" s="572"/>
      <c r="C1365" s="572"/>
      <c r="D1365" s="572"/>
      <c r="E1365" s="572"/>
      <c r="F1365" s="572"/>
      <c r="G1365" s="572"/>
      <c r="H1365" s="572"/>
      <c r="I1365" s="572"/>
      <c r="J1365" s="572"/>
      <c r="K1365" s="572"/>
      <c r="L1365" s="572"/>
      <c r="M1365" s="572"/>
      <c r="N1365" s="572"/>
      <c r="O1365" s="572"/>
      <c r="P1365" s="572"/>
      <c r="Q1365" s="572"/>
      <c r="R1365" s="572"/>
      <c r="S1365" s="572"/>
      <c r="T1365" s="572"/>
      <c r="U1365" s="572"/>
      <c r="V1365" s="572"/>
      <c r="W1365" s="572"/>
      <c r="X1365" s="572"/>
      <c r="Y1365" s="572"/>
      <c r="Z1365" s="572"/>
      <c r="AA1365" s="572"/>
      <c r="AB1365" s="572"/>
      <c r="AC1365" s="572"/>
      <c r="AD1365" s="572"/>
      <c r="AE1365" s="572"/>
      <c r="AF1365" s="572"/>
      <c r="AG1365" s="572"/>
      <c r="AH1365" s="572"/>
      <c r="AI1365" s="572"/>
      <c r="AJ1365" s="572"/>
      <c r="AK1365" s="572"/>
      <c r="AL1365" s="572"/>
      <c r="AM1365" s="572"/>
      <c r="AN1365" s="572"/>
      <c r="AO1365" s="572"/>
      <c r="AP1365" s="572"/>
      <c r="AQ1365" s="572"/>
      <c r="AR1365" s="572"/>
      <c r="AS1365" s="572"/>
      <c r="AT1365" s="572"/>
      <c r="AU1365" s="572"/>
      <c r="AV1365" s="572"/>
      <c r="AW1365" s="572"/>
      <c r="AX1365" s="572"/>
      <c r="AY1365" s="572"/>
      <c r="AZ1365" s="572"/>
      <c r="BA1365" s="572"/>
      <c r="BB1365" s="657"/>
    </row>
    <row r="1366" spans="1:54" ht="12" customHeight="1" x14ac:dyDescent="0.25">
      <c r="A1366" s="572"/>
      <c r="B1366" s="572"/>
      <c r="C1366" s="572"/>
      <c r="D1366" s="572"/>
      <c r="E1366" s="572"/>
      <c r="F1366" s="572"/>
      <c r="G1366" s="572"/>
      <c r="H1366" s="572"/>
      <c r="I1366" s="572"/>
      <c r="J1366" s="572"/>
      <c r="K1366" s="572"/>
      <c r="L1366" s="572"/>
      <c r="M1366" s="572"/>
      <c r="N1366" s="572"/>
      <c r="O1366" s="572"/>
      <c r="P1366" s="572"/>
      <c r="Q1366" s="572"/>
      <c r="R1366" s="572"/>
      <c r="S1366" s="572"/>
      <c r="T1366" s="572"/>
      <c r="U1366" s="572"/>
      <c r="V1366" s="572"/>
      <c r="W1366" s="572"/>
      <c r="X1366" s="572"/>
      <c r="Y1366" s="572"/>
      <c r="Z1366" s="572"/>
      <c r="AA1366" s="572"/>
      <c r="AB1366" s="572"/>
      <c r="AC1366" s="572"/>
      <c r="AD1366" s="572"/>
      <c r="AE1366" s="572"/>
      <c r="AF1366" s="572"/>
      <c r="AG1366" s="572"/>
      <c r="AH1366" s="572"/>
      <c r="AI1366" s="572"/>
      <c r="AJ1366" s="572"/>
      <c r="AK1366" s="572"/>
      <c r="AL1366" s="572"/>
      <c r="AM1366" s="572"/>
      <c r="AN1366" s="572"/>
      <c r="AO1366" s="572"/>
      <c r="AP1366" s="572"/>
      <c r="AQ1366" s="572"/>
      <c r="AR1366" s="572"/>
      <c r="AS1366" s="572"/>
      <c r="AT1366" s="572"/>
      <c r="AU1366" s="572"/>
      <c r="AV1366" s="572"/>
      <c r="AW1366" s="572"/>
      <c r="AX1366" s="572"/>
      <c r="AY1366" s="572"/>
      <c r="AZ1366" s="572"/>
      <c r="BA1366" s="572"/>
      <c r="BB1366" s="657"/>
    </row>
    <row r="1367" spans="1:54" ht="12" customHeight="1" x14ac:dyDescent="0.25">
      <c r="A1367" s="572"/>
      <c r="B1367" s="572"/>
      <c r="C1367" s="572"/>
      <c r="D1367" s="572"/>
      <c r="E1367" s="572"/>
      <c r="F1367" s="572"/>
      <c r="G1367" s="572"/>
      <c r="H1367" s="572"/>
      <c r="I1367" s="572"/>
      <c r="J1367" s="572"/>
      <c r="K1367" s="572"/>
      <c r="L1367" s="572"/>
      <c r="M1367" s="572"/>
      <c r="N1367" s="572"/>
      <c r="O1367" s="572"/>
      <c r="P1367" s="572"/>
      <c r="Q1367" s="572"/>
      <c r="R1367" s="572"/>
      <c r="S1367" s="572"/>
      <c r="T1367" s="572"/>
      <c r="U1367" s="572"/>
      <c r="V1367" s="572"/>
      <c r="W1367" s="572"/>
      <c r="X1367" s="572"/>
      <c r="Y1367" s="572"/>
      <c r="Z1367" s="572"/>
      <c r="AA1367" s="572"/>
      <c r="AB1367" s="572"/>
      <c r="AC1367" s="572"/>
      <c r="AD1367" s="572"/>
      <c r="AE1367" s="572"/>
      <c r="AF1367" s="572"/>
      <c r="AG1367" s="572"/>
      <c r="AH1367" s="572"/>
      <c r="AI1367" s="572"/>
      <c r="AJ1367" s="572"/>
      <c r="AK1367" s="572"/>
      <c r="AL1367" s="572"/>
      <c r="AM1367" s="572"/>
      <c r="AN1367" s="572"/>
      <c r="AO1367" s="572"/>
      <c r="AP1367" s="572"/>
      <c r="AQ1367" s="572"/>
      <c r="AR1367" s="572"/>
      <c r="AS1367" s="572"/>
      <c r="AT1367" s="572"/>
      <c r="AU1367" s="572"/>
      <c r="AV1367" s="572"/>
      <c r="AW1367" s="572"/>
      <c r="AX1367" s="572"/>
      <c r="AY1367" s="572"/>
      <c r="AZ1367" s="572"/>
      <c r="BA1367" s="572"/>
      <c r="BB1367" s="657"/>
    </row>
    <row r="1368" spans="1:54" ht="12" customHeight="1" x14ac:dyDescent="0.25">
      <c r="A1368" s="572"/>
      <c r="B1368" s="572"/>
      <c r="C1368" s="572"/>
      <c r="D1368" s="572"/>
      <c r="E1368" s="572"/>
      <c r="F1368" s="572"/>
      <c r="G1368" s="572"/>
      <c r="H1368" s="572"/>
      <c r="I1368" s="572"/>
      <c r="J1368" s="572"/>
      <c r="K1368" s="572"/>
      <c r="L1368" s="572"/>
      <c r="M1368" s="572"/>
      <c r="N1368" s="572"/>
      <c r="O1368" s="572"/>
      <c r="P1368" s="572"/>
      <c r="Q1368" s="572"/>
      <c r="R1368" s="572"/>
      <c r="S1368" s="572"/>
      <c r="T1368" s="572"/>
      <c r="U1368" s="572"/>
      <c r="V1368" s="572"/>
      <c r="W1368" s="572"/>
      <c r="X1368" s="572"/>
      <c r="Y1368" s="572"/>
      <c r="Z1368" s="572"/>
      <c r="AA1368" s="572"/>
      <c r="AB1368" s="572"/>
      <c r="AC1368" s="572"/>
      <c r="AD1368" s="572"/>
      <c r="AE1368" s="572"/>
      <c r="AF1368" s="572"/>
      <c r="AG1368" s="572"/>
      <c r="AH1368" s="572"/>
      <c r="AI1368" s="572"/>
      <c r="AJ1368" s="572"/>
      <c r="AK1368" s="572"/>
      <c r="AL1368" s="572"/>
      <c r="AM1368" s="572"/>
      <c r="AN1368" s="572"/>
      <c r="AO1368" s="572"/>
      <c r="AP1368" s="572"/>
      <c r="AQ1368" s="572"/>
      <c r="AR1368" s="572"/>
      <c r="AS1368" s="572"/>
      <c r="AT1368" s="572"/>
      <c r="AU1368" s="572"/>
      <c r="AV1368" s="572"/>
      <c r="AW1368" s="572"/>
      <c r="AX1368" s="572"/>
      <c r="AY1368" s="572"/>
      <c r="AZ1368" s="572"/>
      <c r="BA1368" s="572"/>
      <c r="BB1368" s="657"/>
    </row>
    <row r="1369" spans="1:54" ht="12" customHeight="1" x14ac:dyDescent="0.25">
      <c r="A1369" s="572"/>
      <c r="B1369" s="572"/>
      <c r="C1369" s="572"/>
      <c r="D1369" s="572"/>
      <c r="E1369" s="572"/>
      <c r="F1369" s="572"/>
      <c r="G1369" s="572"/>
      <c r="H1369" s="572"/>
      <c r="I1369" s="572"/>
      <c r="J1369" s="572"/>
      <c r="K1369" s="572"/>
      <c r="L1369" s="572"/>
      <c r="M1369" s="572"/>
      <c r="N1369" s="572"/>
      <c r="O1369" s="572"/>
      <c r="P1369" s="572"/>
      <c r="Q1369" s="572"/>
      <c r="R1369" s="572"/>
      <c r="S1369" s="572"/>
      <c r="T1369" s="572"/>
      <c r="U1369" s="572"/>
      <c r="V1369" s="572"/>
      <c r="W1369" s="572"/>
      <c r="X1369" s="572"/>
      <c r="Y1369" s="572"/>
      <c r="Z1369" s="572"/>
      <c r="AA1369" s="572"/>
      <c r="AB1369" s="572"/>
      <c r="AC1369" s="572"/>
      <c r="AD1369" s="572"/>
      <c r="AE1369" s="572"/>
      <c r="AF1369" s="572"/>
      <c r="AG1369" s="572"/>
      <c r="AH1369" s="572"/>
      <c r="AI1369" s="572"/>
      <c r="AJ1369" s="572"/>
      <c r="AK1369" s="572"/>
      <c r="AL1369" s="572"/>
      <c r="AM1369" s="572"/>
      <c r="AN1369" s="572"/>
      <c r="AO1369" s="572"/>
      <c r="AP1369" s="572"/>
      <c r="AQ1369" s="572"/>
      <c r="AR1369" s="572"/>
      <c r="AS1369" s="572"/>
      <c r="AT1369" s="572"/>
      <c r="AU1369" s="572"/>
      <c r="AV1369" s="572"/>
      <c r="AW1369" s="572"/>
      <c r="AX1369" s="572"/>
      <c r="AY1369" s="572"/>
      <c r="AZ1369" s="572"/>
      <c r="BA1369" s="572"/>
      <c r="BB1369" s="657"/>
    </row>
    <row r="1370" spans="1:54" ht="12" customHeight="1" x14ac:dyDescent="0.25">
      <c r="A1370" s="572"/>
      <c r="B1370" s="572"/>
      <c r="C1370" s="572"/>
      <c r="D1370" s="572"/>
      <c r="E1370" s="572"/>
      <c r="F1370" s="572"/>
      <c r="G1370" s="572"/>
      <c r="H1370" s="572"/>
      <c r="I1370" s="572"/>
      <c r="J1370" s="572"/>
      <c r="K1370" s="572"/>
      <c r="L1370" s="572"/>
      <c r="M1370" s="572"/>
      <c r="N1370" s="572"/>
      <c r="O1370" s="572"/>
      <c r="P1370" s="572"/>
      <c r="Q1370" s="572"/>
      <c r="R1370" s="572"/>
      <c r="S1370" s="572"/>
      <c r="T1370" s="572"/>
      <c r="U1370" s="572"/>
      <c r="V1370" s="572"/>
      <c r="W1370" s="572"/>
      <c r="X1370" s="572"/>
      <c r="Y1370" s="572"/>
      <c r="Z1370" s="572"/>
      <c r="AA1370" s="572"/>
      <c r="AB1370" s="572"/>
      <c r="AC1370" s="572"/>
      <c r="AD1370" s="572"/>
      <c r="AE1370" s="572"/>
      <c r="AF1370" s="572"/>
      <c r="AG1370" s="572"/>
      <c r="AH1370" s="572"/>
      <c r="AI1370" s="572"/>
      <c r="AJ1370" s="572"/>
      <c r="AK1370" s="572"/>
      <c r="AL1370" s="572"/>
      <c r="AM1370" s="572"/>
      <c r="AN1370" s="572"/>
      <c r="AO1370" s="572"/>
      <c r="AP1370" s="572"/>
      <c r="AQ1370" s="572"/>
      <c r="AR1370" s="572"/>
      <c r="AS1370" s="572"/>
      <c r="AT1370" s="572"/>
      <c r="AU1370" s="572"/>
      <c r="AV1370" s="572"/>
      <c r="AW1370" s="572"/>
      <c r="AX1370" s="572"/>
      <c r="AY1370" s="572"/>
      <c r="AZ1370" s="572"/>
      <c r="BA1370" s="572"/>
      <c r="BB1370" s="657"/>
    </row>
    <row r="1371" spans="1:54" ht="12" customHeight="1" x14ac:dyDescent="0.25">
      <c r="A1371" s="572"/>
      <c r="B1371" s="572"/>
      <c r="C1371" s="572"/>
      <c r="D1371" s="572"/>
      <c r="E1371" s="572"/>
      <c r="F1371" s="572"/>
      <c r="G1371" s="572"/>
      <c r="H1371" s="572"/>
      <c r="I1371" s="572"/>
      <c r="J1371" s="572"/>
      <c r="K1371" s="572"/>
      <c r="L1371" s="572"/>
      <c r="M1371" s="572"/>
      <c r="N1371" s="572"/>
      <c r="O1371" s="572"/>
      <c r="P1371" s="572"/>
      <c r="Q1371" s="572"/>
      <c r="R1371" s="572"/>
      <c r="S1371" s="572"/>
      <c r="T1371" s="572"/>
      <c r="U1371" s="572"/>
      <c r="V1371" s="572"/>
      <c r="W1371" s="572"/>
      <c r="X1371" s="572"/>
      <c r="Y1371" s="572"/>
      <c r="Z1371" s="572"/>
      <c r="AA1371" s="572"/>
      <c r="AB1371" s="572"/>
      <c r="AC1371" s="572"/>
      <c r="AD1371" s="572"/>
      <c r="AE1371" s="572"/>
      <c r="AF1371" s="572"/>
      <c r="AG1371" s="572"/>
      <c r="AH1371" s="572"/>
      <c r="AI1371" s="572"/>
      <c r="AJ1371" s="572"/>
      <c r="AK1371" s="572"/>
      <c r="AL1371" s="572"/>
      <c r="AM1371" s="572"/>
      <c r="AN1371" s="572"/>
      <c r="AO1371" s="572"/>
      <c r="AP1371" s="572"/>
      <c r="AQ1371" s="572"/>
      <c r="AR1371" s="572"/>
      <c r="AS1371" s="572"/>
      <c r="AT1371" s="572"/>
      <c r="AU1371" s="572"/>
      <c r="AV1371" s="572"/>
      <c r="AW1371" s="572"/>
      <c r="AX1371" s="572"/>
      <c r="AY1371" s="572"/>
      <c r="AZ1371" s="572"/>
      <c r="BA1371" s="572"/>
      <c r="BB1371" s="657"/>
    </row>
    <row r="1372" spans="1:54" ht="12" customHeight="1" x14ac:dyDescent="0.25">
      <c r="A1372" s="572"/>
      <c r="B1372" s="572"/>
      <c r="C1372" s="572"/>
      <c r="D1372" s="572"/>
      <c r="E1372" s="572"/>
      <c r="F1372" s="572"/>
      <c r="G1372" s="572"/>
      <c r="H1372" s="572"/>
      <c r="I1372" s="572"/>
      <c r="J1372" s="572"/>
      <c r="K1372" s="572"/>
      <c r="L1372" s="572"/>
      <c r="M1372" s="572"/>
      <c r="N1372" s="572"/>
      <c r="O1372" s="572"/>
      <c r="P1372" s="572"/>
      <c r="Q1372" s="572"/>
      <c r="R1372" s="572"/>
      <c r="S1372" s="572"/>
      <c r="T1372" s="572"/>
      <c r="U1372" s="572"/>
      <c r="V1372" s="572"/>
      <c r="W1372" s="572"/>
      <c r="X1372" s="572"/>
      <c r="Y1372" s="572"/>
      <c r="Z1372" s="572"/>
      <c r="AA1372" s="572"/>
      <c r="AB1372" s="572"/>
      <c r="AC1372" s="572"/>
      <c r="AD1372" s="572"/>
      <c r="AE1372" s="572"/>
      <c r="AF1372" s="572"/>
      <c r="AG1372" s="572"/>
      <c r="AH1372" s="572"/>
      <c r="AI1372" s="572"/>
      <c r="AJ1372" s="572"/>
      <c r="AK1372" s="572"/>
      <c r="AL1372" s="572"/>
      <c r="AM1372" s="572"/>
      <c r="AN1372" s="572"/>
      <c r="AO1372" s="572"/>
      <c r="AP1372" s="572"/>
      <c r="AQ1372" s="572"/>
      <c r="AR1372" s="572"/>
      <c r="AS1372" s="572"/>
      <c r="AT1372" s="572"/>
      <c r="AU1372" s="572"/>
      <c r="AV1372" s="572"/>
      <c r="AW1372" s="572"/>
      <c r="AX1372" s="572"/>
      <c r="AY1372" s="572"/>
      <c r="AZ1372" s="572"/>
      <c r="BA1372" s="572"/>
      <c r="BB1372" s="657"/>
    </row>
    <row r="1373" spans="1:54" ht="12" customHeight="1" x14ac:dyDescent="0.25">
      <c r="A1373" s="572"/>
      <c r="B1373" s="572"/>
      <c r="C1373" s="572"/>
      <c r="D1373" s="572"/>
      <c r="E1373" s="572"/>
      <c r="F1373" s="572"/>
      <c r="G1373" s="572"/>
      <c r="H1373" s="572"/>
      <c r="I1373" s="572"/>
      <c r="J1373" s="572"/>
      <c r="K1373" s="572"/>
      <c r="L1373" s="572"/>
      <c r="M1373" s="572"/>
      <c r="N1373" s="572"/>
      <c r="O1373" s="572"/>
      <c r="P1373" s="572"/>
      <c r="Q1373" s="572"/>
      <c r="R1373" s="572"/>
      <c r="S1373" s="572"/>
      <c r="T1373" s="572"/>
      <c r="U1373" s="572"/>
      <c r="V1373" s="572"/>
      <c r="W1373" s="572"/>
      <c r="X1373" s="572"/>
      <c r="Y1373" s="572"/>
      <c r="Z1373" s="572"/>
      <c r="AA1373" s="572"/>
      <c r="AB1373" s="572"/>
      <c r="AC1373" s="572"/>
      <c r="AD1373" s="572"/>
      <c r="AE1373" s="572"/>
      <c r="AF1373" s="572"/>
      <c r="AG1373" s="572"/>
      <c r="AH1373" s="572"/>
      <c r="AI1373" s="572"/>
      <c r="AJ1373" s="572"/>
      <c r="AK1373" s="572"/>
      <c r="AL1373" s="572"/>
      <c r="AM1373" s="572"/>
      <c r="AN1373" s="572"/>
      <c r="AO1373" s="572"/>
      <c r="AP1373" s="572"/>
      <c r="AQ1373" s="572"/>
      <c r="AR1373" s="572"/>
      <c r="AS1373" s="572"/>
      <c r="AT1373" s="572"/>
      <c r="AU1373" s="572"/>
      <c r="AV1373" s="572"/>
      <c r="AW1373" s="572"/>
      <c r="AX1373" s="572"/>
      <c r="AY1373" s="572"/>
      <c r="AZ1373" s="572"/>
      <c r="BA1373" s="572"/>
      <c r="BB1373" s="657"/>
    </row>
    <row r="1374" spans="1:54" ht="12" customHeight="1" x14ac:dyDescent="0.25">
      <c r="A1374" s="572"/>
      <c r="B1374" s="572"/>
      <c r="C1374" s="572"/>
      <c r="D1374" s="572"/>
      <c r="E1374" s="572"/>
      <c r="F1374" s="572"/>
      <c r="G1374" s="572"/>
      <c r="H1374" s="572"/>
      <c r="I1374" s="572"/>
      <c r="J1374" s="572"/>
      <c r="K1374" s="572"/>
      <c r="L1374" s="572"/>
      <c r="M1374" s="572"/>
      <c r="N1374" s="572"/>
      <c r="O1374" s="572"/>
      <c r="P1374" s="572"/>
      <c r="Q1374" s="572"/>
      <c r="R1374" s="572"/>
      <c r="S1374" s="572"/>
      <c r="T1374" s="572"/>
      <c r="U1374" s="572"/>
      <c r="V1374" s="572"/>
      <c r="W1374" s="572"/>
      <c r="X1374" s="572"/>
      <c r="Y1374" s="572"/>
      <c r="Z1374" s="572"/>
      <c r="AA1374" s="572"/>
      <c r="AB1374" s="572"/>
      <c r="AC1374" s="572"/>
      <c r="AD1374" s="572"/>
      <c r="AE1374" s="572"/>
      <c r="AF1374" s="572"/>
      <c r="AG1374" s="572"/>
      <c r="AH1374" s="572"/>
      <c r="AI1374" s="572"/>
      <c r="AJ1374" s="572"/>
      <c r="AK1374" s="572"/>
      <c r="AL1374" s="572"/>
      <c r="AM1374" s="572"/>
      <c r="AN1374" s="572"/>
      <c r="AO1374" s="572"/>
      <c r="AP1374" s="572"/>
      <c r="AQ1374" s="572"/>
      <c r="AR1374" s="572"/>
      <c r="AS1374" s="572"/>
      <c r="AT1374" s="572"/>
      <c r="AU1374" s="572"/>
      <c r="AV1374" s="572"/>
      <c r="AW1374" s="572"/>
      <c r="AX1374" s="572"/>
      <c r="AY1374" s="572"/>
      <c r="AZ1374" s="572"/>
      <c r="BA1374" s="572"/>
      <c r="BB1374" s="657"/>
    </row>
    <row r="1375" spans="1:54" ht="12" customHeight="1" x14ac:dyDescent="0.25">
      <c r="A1375" s="572"/>
      <c r="B1375" s="572"/>
      <c r="C1375" s="572"/>
      <c r="D1375" s="572"/>
      <c r="E1375" s="572"/>
      <c r="F1375" s="572"/>
      <c r="G1375" s="572"/>
      <c r="H1375" s="572"/>
      <c r="I1375" s="572"/>
      <c r="J1375" s="572"/>
      <c r="K1375" s="572"/>
      <c r="L1375" s="572"/>
      <c r="M1375" s="572"/>
      <c r="N1375" s="572"/>
      <c r="O1375" s="572"/>
      <c r="P1375" s="572"/>
      <c r="Q1375" s="572"/>
      <c r="R1375" s="572"/>
      <c r="S1375" s="572"/>
      <c r="T1375" s="572"/>
      <c r="U1375" s="572"/>
      <c r="V1375" s="572"/>
      <c r="W1375" s="572"/>
      <c r="X1375" s="572"/>
      <c r="Y1375" s="572"/>
      <c r="Z1375" s="572"/>
      <c r="AA1375" s="572"/>
      <c r="AB1375" s="572"/>
      <c r="AC1375" s="572"/>
      <c r="AD1375" s="572"/>
      <c r="AE1375" s="572"/>
      <c r="AF1375" s="572"/>
      <c r="AG1375" s="572"/>
      <c r="AH1375" s="572"/>
      <c r="AI1375" s="572"/>
      <c r="AJ1375" s="572"/>
      <c r="AK1375" s="572"/>
      <c r="AL1375" s="572"/>
      <c r="AM1375" s="572"/>
      <c r="AN1375" s="572"/>
      <c r="AO1375" s="572"/>
      <c r="AP1375" s="572"/>
      <c r="AQ1375" s="572"/>
      <c r="AR1375" s="572"/>
      <c r="AS1375" s="572"/>
      <c r="AT1375" s="572"/>
      <c r="AU1375" s="572"/>
      <c r="AV1375" s="572"/>
      <c r="AW1375" s="572"/>
      <c r="AX1375" s="572"/>
      <c r="AY1375" s="572"/>
      <c r="AZ1375" s="572"/>
      <c r="BA1375" s="572"/>
      <c r="BB1375" s="657"/>
    </row>
    <row r="1376" spans="1:54" ht="12" customHeight="1" x14ac:dyDescent="0.25">
      <c r="A1376" s="572"/>
      <c r="B1376" s="572"/>
      <c r="C1376" s="572"/>
      <c r="D1376" s="572"/>
      <c r="E1376" s="572"/>
      <c r="F1376" s="572"/>
      <c r="G1376" s="572"/>
      <c r="H1376" s="572"/>
      <c r="I1376" s="572"/>
      <c r="J1376" s="572"/>
      <c r="K1376" s="572"/>
      <c r="L1376" s="572"/>
      <c r="M1376" s="572"/>
      <c r="N1376" s="572"/>
      <c r="O1376" s="572"/>
      <c r="P1376" s="572"/>
      <c r="Q1376" s="572"/>
      <c r="R1376" s="572"/>
      <c r="S1376" s="572"/>
      <c r="T1376" s="572"/>
      <c r="U1376" s="572"/>
      <c r="V1376" s="572"/>
      <c r="W1376" s="572"/>
      <c r="X1376" s="572"/>
      <c r="Y1376" s="572"/>
      <c r="Z1376" s="572"/>
      <c r="AA1376" s="572"/>
      <c r="AB1376" s="572"/>
      <c r="AC1376" s="572"/>
      <c r="AD1376" s="572"/>
      <c r="AE1376" s="572"/>
      <c r="AF1376" s="572"/>
      <c r="AG1376" s="572"/>
      <c r="AH1376" s="572"/>
      <c r="AI1376" s="572"/>
      <c r="AJ1376" s="572"/>
      <c r="AK1376" s="572"/>
      <c r="AL1376" s="572"/>
      <c r="AM1376" s="572"/>
      <c r="AN1376" s="572"/>
      <c r="AO1376" s="572"/>
      <c r="AP1376" s="572"/>
      <c r="AQ1376" s="572"/>
      <c r="AR1376" s="572"/>
      <c r="AS1376" s="572"/>
      <c r="AT1376" s="572"/>
      <c r="AU1376" s="572"/>
      <c r="AV1376" s="572"/>
      <c r="AW1376" s="572"/>
      <c r="AX1376" s="572"/>
      <c r="AY1376" s="572"/>
      <c r="AZ1376" s="572"/>
      <c r="BA1376" s="572"/>
      <c r="BB1376" s="657"/>
    </row>
    <row r="1377" spans="1:54" ht="12" customHeight="1" x14ac:dyDescent="0.25">
      <c r="A1377" s="572"/>
      <c r="B1377" s="572"/>
      <c r="C1377" s="572"/>
      <c r="D1377" s="572"/>
      <c r="E1377" s="572"/>
      <c r="F1377" s="572"/>
      <c r="G1377" s="572"/>
      <c r="H1377" s="572"/>
      <c r="I1377" s="572"/>
      <c r="J1377" s="572"/>
      <c r="K1377" s="572"/>
      <c r="L1377" s="572"/>
      <c r="M1377" s="572"/>
      <c r="N1377" s="572"/>
      <c r="O1377" s="572"/>
      <c r="P1377" s="572"/>
      <c r="Q1377" s="572"/>
      <c r="R1377" s="572"/>
      <c r="S1377" s="572"/>
      <c r="T1377" s="572"/>
      <c r="U1377" s="572"/>
      <c r="V1377" s="572"/>
      <c r="W1377" s="572"/>
      <c r="X1377" s="572"/>
      <c r="Y1377" s="572"/>
      <c r="Z1377" s="572"/>
      <c r="AA1377" s="572"/>
      <c r="AB1377" s="572"/>
      <c r="AC1377" s="572"/>
      <c r="AD1377" s="572"/>
      <c r="AE1377" s="572"/>
      <c r="AF1377" s="572"/>
      <c r="AG1377" s="572"/>
      <c r="AH1377" s="572"/>
      <c r="AI1377" s="572"/>
      <c r="AJ1377" s="572"/>
      <c r="AK1377" s="572"/>
      <c r="AL1377" s="572"/>
      <c r="AM1377" s="572"/>
      <c r="AN1377" s="572"/>
      <c r="AO1377" s="572"/>
      <c r="AP1377" s="572"/>
      <c r="AQ1377" s="572"/>
      <c r="AR1377" s="572"/>
      <c r="AS1377" s="572"/>
      <c r="AT1377" s="572"/>
      <c r="AU1377" s="572"/>
      <c r="AV1377" s="572"/>
      <c r="AW1377" s="572"/>
      <c r="AX1377" s="572"/>
      <c r="AY1377" s="572"/>
      <c r="AZ1377" s="572"/>
      <c r="BA1377" s="572"/>
      <c r="BB1377" s="657"/>
    </row>
    <row r="1378" spans="1:54" ht="12" customHeight="1" x14ac:dyDescent="0.25">
      <c r="A1378" s="572"/>
      <c r="B1378" s="572"/>
      <c r="C1378" s="572"/>
      <c r="D1378" s="572"/>
      <c r="E1378" s="572"/>
      <c r="F1378" s="572"/>
      <c r="G1378" s="572"/>
      <c r="H1378" s="572"/>
      <c r="I1378" s="572"/>
      <c r="J1378" s="572"/>
      <c r="K1378" s="572"/>
      <c r="L1378" s="572"/>
      <c r="M1378" s="572"/>
      <c r="N1378" s="572"/>
      <c r="O1378" s="572"/>
      <c r="P1378" s="572"/>
      <c r="Q1378" s="572"/>
      <c r="R1378" s="572"/>
      <c r="S1378" s="572"/>
      <c r="T1378" s="572"/>
      <c r="U1378" s="572"/>
      <c r="V1378" s="572"/>
      <c r="W1378" s="572"/>
      <c r="X1378" s="572"/>
      <c r="Y1378" s="572"/>
      <c r="Z1378" s="572"/>
      <c r="AA1378" s="572"/>
      <c r="AB1378" s="572"/>
      <c r="AC1378" s="572"/>
      <c r="AD1378" s="572"/>
      <c r="AE1378" s="572"/>
      <c r="AF1378" s="572"/>
      <c r="AG1378" s="572"/>
      <c r="AH1378" s="572"/>
      <c r="AI1378" s="572"/>
      <c r="AJ1378" s="572"/>
      <c r="AK1378" s="572"/>
      <c r="AL1378" s="572"/>
      <c r="AM1378" s="572"/>
      <c r="AN1378" s="572"/>
      <c r="AO1378" s="572"/>
      <c r="AP1378" s="572"/>
      <c r="AQ1378" s="572"/>
      <c r="AR1378" s="572"/>
      <c r="AS1378" s="572"/>
      <c r="AT1378" s="572"/>
      <c r="AU1378" s="572"/>
      <c r="AV1378" s="572"/>
      <c r="AW1378" s="572"/>
      <c r="AX1378" s="572"/>
      <c r="AY1378" s="572"/>
      <c r="AZ1378" s="572"/>
      <c r="BA1378" s="572"/>
      <c r="BB1378" s="657"/>
    </row>
    <row r="1379" spans="1:54" s="567" customFormat="1" ht="12.6" customHeight="1" x14ac:dyDescent="0.25">
      <c r="A1379" s="574" t="s">
        <v>1861</v>
      </c>
      <c r="B1379" s="651"/>
      <c r="C1379" s="651"/>
      <c r="D1379" s="651"/>
      <c r="E1379" s="651"/>
      <c r="F1379" s="651"/>
      <c r="G1379" s="651"/>
      <c r="H1379" s="651"/>
      <c r="I1379" s="651"/>
      <c r="J1379" s="651"/>
      <c r="K1379" s="651"/>
      <c r="L1379" s="651"/>
      <c r="M1379" s="651"/>
      <c r="N1379" s="651"/>
      <c r="O1379" s="651"/>
      <c r="P1379" s="651"/>
      <c r="Q1379" s="651"/>
      <c r="R1379" s="651"/>
      <c r="S1379" s="651"/>
      <c r="T1379" s="651"/>
      <c r="U1379" s="651"/>
      <c r="V1379" s="651"/>
      <c r="W1379" s="651"/>
      <c r="X1379" s="651"/>
      <c r="Y1379" s="651"/>
      <c r="Z1379" s="651"/>
      <c r="AA1379" s="651"/>
      <c r="AB1379" s="651"/>
      <c r="AC1379" s="651"/>
      <c r="AD1379" s="651"/>
      <c r="AE1379" s="651"/>
      <c r="AF1379" s="651"/>
      <c r="AG1379" s="651"/>
      <c r="AH1379" s="651"/>
      <c r="AI1379" s="651"/>
      <c r="AJ1379" s="651"/>
      <c r="AK1379" s="651"/>
      <c r="AL1379" s="651"/>
      <c r="AM1379" s="651"/>
      <c r="AN1379" s="651"/>
      <c r="AO1379" s="651"/>
      <c r="AP1379" s="651"/>
      <c r="AQ1379" s="651"/>
      <c r="AR1379" s="651"/>
      <c r="AS1379" s="651"/>
      <c r="AT1379" s="651"/>
      <c r="AU1379" s="651"/>
      <c r="AV1379" s="651"/>
      <c r="AW1379" s="651"/>
      <c r="AX1379" s="651"/>
      <c r="AY1379" s="651"/>
      <c r="AZ1379" s="651"/>
      <c r="BA1379" s="651"/>
      <c r="BB1379" s="652"/>
    </row>
    <row r="1380" spans="1:54" ht="12" hidden="1" customHeight="1" x14ac:dyDescent="0.3">
      <c r="A1380" s="648"/>
      <c r="B1380" s="649"/>
      <c r="C1380" s="649"/>
      <c r="D1380" s="649"/>
      <c r="E1380" s="649"/>
      <c r="F1380" s="649"/>
      <c r="G1380" s="649"/>
      <c r="H1380" s="649"/>
      <c r="I1380" s="649"/>
      <c r="J1380" s="649"/>
      <c r="K1380" s="649"/>
      <c r="L1380" s="649"/>
      <c r="M1380" s="649"/>
      <c r="N1380" s="649"/>
      <c r="O1380" s="649"/>
      <c r="P1380" s="649"/>
      <c r="Q1380" s="649"/>
      <c r="R1380" s="649"/>
      <c r="S1380" s="649"/>
      <c r="T1380" s="649"/>
      <c r="U1380" s="649"/>
      <c r="V1380" s="649"/>
      <c r="W1380" s="649"/>
      <c r="X1380" s="649"/>
      <c r="Y1380" s="649"/>
      <c r="Z1380" s="649"/>
      <c r="AA1380" s="649"/>
      <c r="AB1380" s="649"/>
      <c r="AC1380" s="649"/>
      <c r="AD1380" s="649"/>
      <c r="AE1380" s="649"/>
      <c r="AF1380" s="649"/>
      <c r="AG1380" s="649"/>
      <c r="AH1380" s="649"/>
      <c r="AI1380" s="649"/>
      <c r="AJ1380" s="649"/>
      <c r="AK1380" s="649"/>
      <c r="AL1380" s="649"/>
      <c r="AM1380" s="649"/>
      <c r="AN1380" s="649"/>
      <c r="AO1380" s="649"/>
      <c r="AP1380" s="649"/>
      <c r="AQ1380" s="649"/>
      <c r="AR1380" s="649"/>
      <c r="AS1380" s="649"/>
      <c r="AT1380" s="649"/>
      <c r="AU1380" s="649"/>
      <c r="AV1380" s="649"/>
      <c r="AW1380" s="649"/>
      <c r="AX1380" s="649"/>
      <c r="AY1380" s="649"/>
      <c r="AZ1380" s="649"/>
      <c r="BA1380" s="649"/>
      <c r="BB1380" s="650"/>
    </row>
    <row r="1381" spans="1:54" ht="12.6" customHeight="1" x14ac:dyDescent="0.25">
      <c r="A1381" s="571" t="s">
        <v>5243</v>
      </c>
    </row>
    <row r="1382" spans="1:54" ht="12.6" customHeight="1" x14ac:dyDescent="0.25">
      <c r="A1382" s="590"/>
      <c r="B1382" s="591"/>
      <c r="C1382" s="591"/>
      <c r="D1382" s="591"/>
      <c r="E1382" s="591"/>
      <c r="F1382" s="591"/>
      <c r="G1382" s="591"/>
      <c r="H1382" s="591"/>
      <c r="I1382" s="591"/>
      <c r="J1382" s="591"/>
      <c r="K1382" s="591"/>
      <c r="L1382" s="591"/>
      <c r="M1382" s="591"/>
      <c r="N1382" s="591"/>
      <c r="O1382" s="591"/>
      <c r="P1382" s="591"/>
      <c r="Q1382" s="591"/>
      <c r="R1382" s="591"/>
      <c r="S1382" s="591"/>
      <c r="T1382" s="591"/>
      <c r="U1382" s="591"/>
      <c r="V1382" s="591"/>
      <c r="W1382" s="591"/>
      <c r="X1382" s="591"/>
      <c r="Y1382" s="591"/>
      <c r="Z1382" s="591"/>
      <c r="AA1382" s="591"/>
      <c r="AB1382" s="591"/>
      <c r="AC1382" s="591"/>
      <c r="AD1382" s="591"/>
      <c r="AE1382" s="609"/>
      <c r="AF1382" s="590"/>
      <c r="AG1382" s="591"/>
      <c r="AH1382" s="591"/>
      <c r="AI1382" s="591"/>
      <c r="AJ1382" s="591"/>
      <c r="AK1382" s="591"/>
      <c r="AL1382" s="591"/>
      <c r="AM1382" s="591"/>
      <c r="AN1382" s="609"/>
      <c r="AO1382" s="895" t="s">
        <v>1641</v>
      </c>
      <c r="AP1382" s="895"/>
      <c r="AQ1382" s="895"/>
      <c r="AR1382" s="895"/>
      <c r="AS1382" s="895"/>
      <c r="AT1382" s="895"/>
      <c r="AU1382" s="895"/>
      <c r="AV1382" s="895"/>
      <c r="AW1382" s="895"/>
      <c r="AX1382" s="895"/>
      <c r="AY1382" s="895"/>
      <c r="AZ1382" s="895"/>
      <c r="BA1382" s="895"/>
      <c r="BB1382" s="895"/>
    </row>
    <row r="1383" spans="1:54" ht="12.6" customHeight="1" x14ac:dyDescent="0.25">
      <c r="A1383" s="839" t="s">
        <v>1260</v>
      </c>
      <c r="B1383" s="840"/>
      <c r="C1383" s="840"/>
      <c r="D1383" s="840"/>
      <c r="E1383" s="840"/>
      <c r="F1383" s="840"/>
      <c r="G1383" s="840"/>
      <c r="H1383" s="840"/>
      <c r="I1383" s="840"/>
      <c r="J1383" s="840"/>
      <c r="K1383" s="840"/>
      <c r="L1383" s="840"/>
      <c r="M1383" s="840"/>
      <c r="N1383" s="840"/>
      <c r="O1383" s="840"/>
      <c r="P1383" s="840"/>
      <c r="Q1383" s="840"/>
      <c r="R1383" s="840"/>
      <c r="S1383" s="840"/>
      <c r="T1383" s="840"/>
      <c r="U1383" s="840"/>
      <c r="V1383" s="840"/>
      <c r="W1383" s="840"/>
      <c r="X1383" s="840"/>
      <c r="Y1383" s="840"/>
      <c r="Z1383" s="840"/>
      <c r="AA1383" s="840"/>
      <c r="AB1383" s="840"/>
      <c r="AC1383" s="840"/>
      <c r="AD1383" s="840"/>
      <c r="AE1383" s="846"/>
      <c r="AF1383" s="839" t="s">
        <v>1807</v>
      </c>
      <c r="AG1383" s="840"/>
      <c r="AH1383" s="840"/>
      <c r="AI1383" s="840"/>
      <c r="AJ1383" s="840"/>
      <c r="AK1383" s="840"/>
      <c r="AL1383" s="840"/>
      <c r="AM1383" s="840"/>
      <c r="AN1383" s="846"/>
      <c r="AO1383" s="845" t="s">
        <v>1579</v>
      </c>
      <c r="AP1383" s="845"/>
      <c r="AQ1383" s="845"/>
      <c r="AR1383" s="845"/>
      <c r="AS1383" s="845"/>
      <c r="AT1383" s="845"/>
      <c r="AU1383" s="845"/>
      <c r="AV1383" s="845"/>
      <c r="AW1383" s="845"/>
      <c r="AX1383" s="845"/>
      <c r="AY1383" s="845"/>
      <c r="AZ1383" s="845"/>
      <c r="BA1383" s="845"/>
      <c r="BB1383" s="845"/>
    </row>
    <row r="1384" spans="1:54" ht="12.6" customHeight="1" x14ac:dyDescent="0.25">
      <c r="A1384" s="593"/>
      <c r="B1384" s="594"/>
      <c r="C1384" s="594"/>
      <c r="D1384" s="594"/>
      <c r="E1384" s="594"/>
      <c r="F1384" s="594"/>
      <c r="G1384" s="594"/>
      <c r="H1384" s="594"/>
      <c r="I1384" s="594"/>
      <c r="J1384" s="594"/>
      <c r="K1384" s="594"/>
      <c r="L1384" s="594"/>
      <c r="M1384" s="594"/>
      <c r="N1384" s="594"/>
      <c r="O1384" s="594"/>
      <c r="P1384" s="594"/>
      <c r="Q1384" s="594"/>
      <c r="R1384" s="594"/>
      <c r="S1384" s="594"/>
      <c r="T1384" s="594"/>
      <c r="U1384" s="594"/>
      <c r="V1384" s="594"/>
      <c r="W1384" s="594"/>
      <c r="X1384" s="594"/>
      <c r="Y1384" s="594"/>
      <c r="Z1384" s="594"/>
      <c r="AA1384" s="594"/>
      <c r="AB1384" s="594"/>
      <c r="AC1384" s="594"/>
      <c r="AD1384" s="594"/>
      <c r="AE1384" s="595"/>
      <c r="AF1384" s="841" t="s">
        <v>1430</v>
      </c>
      <c r="AG1384" s="842"/>
      <c r="AH1384" s="842"/>
      <c r="AI1384" s="842"/>
      <c r="AJ1384" s="842"/>
      <c r="AK1384" s="842"/>
      <c r="AL1384" s="842"/>
      <c r="AM1384" s="842"/>
      <c r="AN1384" s="904"/>
      <c r="AO1384" s="843" t="s">
        <v>1263</v>
      </c>
      <c r="AP1384" s="843"/>
      <c r="AQ1384" s="843"/>
      <c r="AR1384" s="843"/>
      <c r="AS1384" s="843"/>
      <c r="AT1384" s="843"/>
      <c r="AU1384" s="843"/>
      <c r="AV1384" s="843"/>
      <c r="AW1384" s="843"/>
      <c r="AX1384" s="843"/>
      <c r="AY1384" s="843"/>
      <c r="AZ1384" s="843"/>
      <c r="BA1384" s="843"/>
      <c r="BB1384" s="843"/>
    </row>
    <row r="1385" spans="1:54" ht="12.6" customHeight="1" x14ac:dyDescent="0.25">
      <c r="A1385" s="612" t="s">
        <v>1862</v>
      </c>
      <c r="B1385" s="599"/>
      <c r="C1385" s="599"/>
      <c r="D1385" s="599"/>
      <c r="E1385" s="599"/>
      <c r="F1385" s="599"/>
      <c r="G1385" s="599"/>
      <c r="H1385" s="599"/>
      <c r="I1385" s="599"/>
      <c r="J1385" s="599"/>
      <c r="K1385" s="599"/>
      <c r="L1385" s="599"/>
      <c r="M1385" s="599"/>
      <c r="N1385" s="599"/>
      <c r="O1385" s="599"/>
      <c r="P1385" s="599"/>
      <c r="Q1385" s="599"/>
      <c r="R1385" s="599"/>
      <c r="S1385" s="599"/>
      <c r="T1385" s="599"/>
      <c r="U1385" s="599"/>
      <c r="V1385" s="599"/>
      <c r="W1385" s="599"/>
      <c r="X1385" s="599"/>
      <c r="Y1385" s="599"/>
      <c r="Z1385" s="599"/>
      <c r="AA1385" s="599"/>
      <c r="AB1385" s="599"/>
      <c r="AC1385" s="599"/>
      <c r="AD1385" s="599"/>
      <c r="AE1385" s="600"/>
      <c r="AF1385" s="943"/>
      <c r="AG1385" s="943"/>
      <c r="AH1385" s="943"/>
      <c r="AI1385" s="943"/>
      <c r="AJ1385" s="943"/>
      <c r="AK1385" s="943"/>
      <c r="AL1385" s="943"/>
      <c r="AM1385" s="943"/>
      <c r="AN1385" s="943"/>
      <c r="AO1385" s="943"/>
      <c r="AP1385" s="943"/>
      <c r="AQ1385" s="943"/>
      <c r="AR1385" s="943"/>
      <c r="AS1385" s="943"/>
      <c r="AT1385" s="943"/>
      <c r="AU1385" s="943"/>
      <c r="AV1385" s="943"/>
      <c r="AW1385" s="943"/>
      <c r="AX1385" s="943"/>
      <c r="AY1385" s="943"/>
      <c r="AZ1385" s="943"/>
      <c r="BA1385" s="943"/>
      <c r="BB1385" s="943"/>
    </row>
    <row r="1386" spans="1:54" ht="12.6" customHeight="1" x14ac:dyDescent="0.25">
      <c r="A1386" s="611" t="s">
        <v>1863</v>
      </c>
      <c r="B1386" s="603"/>
      <c r="C1386" s="603"/>
      <c r="D1386" s="603"/>
      <c r="E1386" s="603"/>
      <c r="F1386" s="603"/>
      <c r="G1386" s="603"/>
      <c r="H1386" s="603"/>
      <c r="I1386" s="603"/>
      <c r="J1386" s="603"/>
      <c r="K1386" s="603"/>
      <c r="L1386" s="603"/>
      <c r="M1386" s="603"/>
      <c r="N1386" s="603"/>
      <c r="O1386" s="603"/>
      <c r="P1386" s="603"/>
      <c r="Q1386" s="603"/>
      <c r="R1386" s="603"/>
      <c r="S1386" s="603"/>
      <c r="T1386" s="603"/>
      <c r="U1386" s="603"/>
      <c r="V1386" s="603"/>
      <c r="W1386" s="603"/>
      <c r="X1386" s="603"/>
      <c r="Y1386" s="603"/>
      <c r="Z1386" s="603"/>
      <c r="AA1386" s="603"/>
      <c r="AB1386" s="603"/>
      <c r="AC1386" s="603"/>
      <c r="AD1386" s="603"/>
      <c r="AE1386" s="604"/>
      <c r="AF1386" s="943"/>
      <c r="AG1386" s="943"/>
      <c r="AH1386" s="943"/>
      <c r="AI1386" s="943"/>
      <c r="AJ1386" s="943"/>
      <c r="AK1386" s="943"/>
      <c r="AL1386" s="943"/>
      <c r="AM1386" s="943"/>
      <c r="AN1386" s="943"/>
      <c r="AO1386" s="943"/>
      <c r="AP1386" s="943"/>
      <c r="AQ1386" s="943"/>
      <c r="AR1386" s="943"/>
      <c r="AS1386" s="943"/>
      <c r="AT1386" s="943"/>
      <c r="AU1386" s="943"/>
      <c r="AV1386" s="943"/>
      <c r="AW1386" s="943"/>
      <c r="AX1386" s="943"/>
      <c r="AY1386" s="943"/>
      <c r="AZ1386" s="943"/>
      <c r="BA1386" s="943"/>
      <c r="BB1386" s="943"/>
    </row>
    <row r="1387" spans="1:54" ht="12.6" customHeight="1" x14ac:dyDescent="0.25">
      <c r="A1387" s="612" t="s">
        <v>1864</v>
      </c>
      <c r="B1387" s="599"/>
      <c r="C1387" s="599"/>
      <c r="D1387" s="599"/>
      <c r="E1387" s="599"/>
      <c r="F1387" s="599"/>
      <c r="G1387" s="599"/>
      <c r="H1387" s="599"/>
      <c r="I1387" s="599"/>
      <c r="J1387" s="599"/>
      <c r="K1387" s="599"/>
      <c r="L1387" s="599"/>
      <c r="M1387" s="599"/>
      <c r="N1387" s="599"/>
      <c r="O1387" s="599"/>
      <c r="P1387" s="599"/>
      <c r="Q1387" s="599"/>
      <c r="R1387" s="599"/>
      <c r="S1387" s="599"/>
      <c r="T1387" s="599"/>
      <c r="U1387" s="599"/>
      <c r="V1387" s="599"/>
      <c r="W1387" s="599"/>
      <c r="X1387" s="599"/>
      <c r="Y1387" s="599"/>
      <c r="Z1387" s="599"/>
      <c r="AA1387" s="599"/>
      <c r="AB1387" s="599"/>
      <c r="AC1387" s="599"/>
      <c r="AD1387" s="599"/>
      <c r="AE1387" s="600"/>
      <c r="AF1387" s="943"/>
      <c r="AG1387" s="943"/>
      <c r="AH1387" s="943"/>
      <c r="AI1387" s="943"/>
      <c r="AJ1387" s="943"/>
      <c r="AK1387" s="943"/>
      <c r="AL1387" s="943"/>
      <c r="AM1387" s="943"/>
      <c r="AN1387" s="943"/>
      <c r="AO1387" s="943"/>
      <c r="AP1387" s="943"/>
      <c r="AQ1387" s="943"/>
      <c r="AR1387" s="943"/>
      <c r="AS1387" s="943"/>
      <c r="AT1387" s="943"/>
      <c r="AU1387" s="943"/>
      <c r="AV1387" s="943"/>
      <c r="AW1387" s="943"/>
      <c r="AX1387" s="943"/>
      <c r="AY1387" s="943"/>
      <c r="AZ1387" s="943"/>
      <c r="BA1387" s="943"/>
      <c r="BB1387" s="943"/>
    </row>
    <row r="1388" spans="1:54" ht="12.6" customHeight="1" x14ac:dyDescent="0.25">
      <c r="A1388" s="611" t="s">
        <v>1865</v>
      </c>
      <c r="B1388" s="603"/>
      <c r="C1388" s="603"/>
      <c r="D1388" s="603"/>
      <c r="E1388" s="603"/>
      <c r="F1388" s="603"/>
      <c r="G1388" s="603"/>
      <c r="H1388" s="603"/>
      <c r="I1388" s="603"/>
      <c r="J1388" s="603"/>
      <c r="K1388" s="603"/>
      <c r="L1388" s="603"/>
      <c r="M1388" s="603"/>
      <c r="N1388" s="603"/>
      <c r="O1388" s="603"/>
      <c r="P1388" s="603"/>
      <c r="Q1388" s="603"/>
      <c r="R1388" s="603"/>
      <c r="S1388" s="603"/>
      <c r="T1388" s="603"/>
      <c r="U1388" s="603"/>
      <c r="V1388" s="603"/>
      <c r="W1388" s="603"/>
      <c r="X1388" s="603"/>
      <c r="Y1388" s="603"/>
      <c r="Z1388" s="603"/>
      <c r="AA1388" s="603"/>
      <c r="AB1388" s="603"/>
      <c r="AC1388" s="603"/>
      <c r="AD1388" s="603"/>
      <c r="AE1388" s="604"/>
      <c r="AF1388" s="943"/>
      <c r="AG1388" s="943"/>
      <c r="AH1388" s="943"/>
      <c r="AI1388" s="943"/>
      <c r="AJ1388" s="943"/>
      <c r="AK1388" s="943"/>
      <c r="AL1388" s="943"/>
      <c r="AM1388" s="943"/>
      <c r="AN1388" s="943"/>
      <c r="AO1388" s="943"/>
      <c r="AP1388" s="943"/>
      <c r="AQ1388" s="943"/>
      <c r="AR1388" s="943"/>
      <c r="AS1388" s="943"/>
      <c r="AT1388" s="943"/>
      <c r="AU1388" s="943"/>
      <c r="AV1388" s="943"/>
      <c r="AW1388" s="943"/>
      <c r="AX1388" s="943"/>
      <c r="AY1388" s="943"/>
      <c r="AZ1388" s="943"/>
      <c r="BA1388" s="943"/>
      <c r="BB1388" s="943"/>
    </row>
    <row r="1389" spans="1:54" ht="12.6" customHeight="1" x14ac:dyDescent="0.25">
      <c r="A1389" s="612" t="s">
        <v>1866</v>
      </c>
      <c r="B1389" s="599"/>
      <c r="C1389" s="599"/>
      <c r="D1389" s="599"/>
      <c r="E1389" s="599"/>
      <c r="F1389" s="599"/>
      <c r="G1389" s="599"/>
      <c r="H1389" s="599"/>
      <c r="I1389" s="599"/>
      <c r="J1389" s="599"/>
      <c r="K1389" s="599"/>
      <c r="L1389" s="599"/>
      <c r="M1389" s="599"/>
      <c r="N1389" s="599"/>
      <c r="O1389" s="599"/>
      <c r="P1389" s="599"/>
      <c r="Q1389" s="599"/>
      <c r="R1389" s="599"/>
      <c r="S1389" s="599"/>
      <c r="T1389" s="599"/>
      <c r="U1389" s="599"/>
      <c r="V1389" s="599"/>
      <c r="W1389" s="599"/>
      <c r="X1389" s="599"/>
      <c r="Y1389" s="599"/>
      <c r="Z1389" s="599"/>
      <c r="AA1389" s="599"/>
      <c r="AB1389" s="599"/>
      <c r="AC1389" s="599"/>
      <c r="AD1389" s="599"/>
      <c r="AE1389" s="600"/>
      <c r="AF1389" s="943"/>
      <c r="AG1389" s="943"/>
      <c r="AH1389" s="943"/>
      <c r="AI1389" s="943"/>
      <c r="AJ1389" s="943"/>
      <c r="AK1389" s="943"/>
      <c r="AL1389" s="943"/>
      <c r="AM1389" s="943"/>
      <c r="AN1389" s="943"/>
      <c r="AO1389" s="943"/>
      <c r="AP1389" s="943"/>
      <c r="AQ1389" s="943"/>
      <c r="AR1389" s="943"/>
      <c r="AS1389" s="943"/>
      <c r="AT1389" s="943"/>
      <c r="AU1389" s="943"/>
      <c r="AV1389" s="943"/>
      <c r="AW1389" s="943"/>
      <c r="AX1389" s="943"/>
      <c r="AY1389" s="943"/>
      <c r="AZ1389" s="943"/>
      <c r="BA1389" s="943"/>
      <c r="BB1389" s="943"/>
    </row>
    <row r="1390" spans="1:54" ht="12.6" customHeight="1" x14ac:dyDescent="0.25">
      <c r="A1390" s="602" t="s">
        <v>1867</v>
      </c>
      <c r="AE1390" s="601"/>
      <c r="AF1390" s="943"/>
      <c r="AG1390" s="943"/>
      <c r="AH1390" s="943"/>
      <c r="AI1390" s="943"/>
      <c r="AJ1390" s="943"/>
      <c r="AK1390" s="943"/>
      <c r="AL1390" s="943"/>
      <c r="AM1390" s="943"/>
      <c r="AN1390" s="943"/>
      <c r="AO1390" s="943"/>
      <c r="AP1390" s="943"/>
      <c r="AQ1390" s="943"/>
      <c r="AR1390" s="943"/>
      <c r="AS1390" s="943"/>
      <c r="AT1390" s="943"/>
      <c r="AU1390" s="943"/>
      <c r="AV1390" s="943"/>
      <c r="AW1390" s="943"/>
      <c r="AX1390" s="943"/>
      <c r="AY1390" s="943"/>
      <c r="AZ1390" s="943"/>
      <c r="BA1390" s="943"/>
      <c r="BB1390" s="943"/>
    </row>
    <row r="1391" spans="1:54" ht="12.6" customHeight="1" x14ac:dyDescent="0.25">
      <c r="A1391" s="602" t="s">
        <v>1868</v>
      </c>
      <c r="AE1391" s="601"/>
      <c r="AF1391" s="943"/>
      <c r="AG1391" s="943"/>
      <c r="AH1391" s="943"/>
      <c r="AI1391" s="943"/>
      <c r="AJ1391" s="943"/>
      <c r="AK1391" s="943"/>
      <c r="AL1391" s="943"/>
      <c r="AM1391" s="943"/>
      <c r="AN1391" s="943"/>
      <c r="AO1391" s="943"/>
      <c r="AP1391" s="943"/>
      <c r="AQ1391" s="943"/>
      <c r="AR1391" s="943"/>
      <c r="AS1391" s="943"/>
      <c r="AT1391" s="943"/>
      <c r="AU1391" s="943"/>
      <c r="AV1391" s="943"/>
      <c r="AW1391" s="943"/>
      <c r="AX1391" s="943"/>
      <c r="AY1391" s="943"/>
      <c r="AZ1391" s="943"/>
      <c r="BA1391" s="943"/>
      <c r="BB1391" s="943"/>
    </row>
    <row r="1392" spans="1:54" ht="12.6" customHeight="1" x14ac:dyDescent="0.25">
      <c r="A1392" s="602" t="s">
        <v>1869</v>
      </c>
      <c r="AE1392" s="601"/>
      <c r="AF1392" s="943"/>
      <c r="AG1392" s="943"/>
      <c r="AH1392" s="943"/>
      <c r="AI1392" s="943"/>
      <c r="AJ1392" s="943"/>
      <c r="AK1392" s="943"/>
      <c r="AL1392" s="943"/>
      <c r="AM1392" s="943"/>
      <c r="AN1392" s="943"/>
      <c r="AO1392" s="943"/>
      <c r="AP1392" s="943"/>
      <c r="AQ1392" s="943"/>
      <c r="AR1392" s="943"/>
      <c r="AS1392" s="943"/>
      <c r="AT1392" s="943"/>
      <c r="AU1392" s="943"/>
      <c r="AV1392" s="943"/>
      <c r="AW1392" s="943"/>
      <c r="AX1392" s="943"/>
      <c r="AY1392" s="943"/>
      <c r="AZ1392" s="943"/>
      <c r="BA1392" s="943"/>
      <c r="BB1392" s="943"/>
    </row>
    <row r="1393" spans="1:54" ht="12.6" customHeight="1" x14ac:dyDescent="0.25">
      <c r="A1393" s="611" t="s">
        <v>1870</v>
      </c>
      <c r="B1393" s="603"/>
      <c r="C1393" s="603"/>
      <c r="D1393" s="603"/>
      <c r="E1393" s="603"/>
      <c r="F1393" s="603"/>
      <c r="G1393" s="603"/>
      <c r="H1393" s="603"/>
      <c r="I1393" s="603"/>
      <c r="J1393" s="603"/>
      <c r="K1393" s="603"/>
      <c r="L1393" s="603"/>
      <c r="M1393" s="603"/>
      <c r="N1393" s="603"/>
      <c r="O1393" s="603"/>
      <c r="P1393" s="603"/>
      <c r="Q1393" s="603"/>
      <c r="R1393" s="603"/>
      <c r="S1393" s="603"/>
      <c r="T1393" s="603"/>
      <c r="U1393" s="603"/>
      <c r="V1393" s="603"/>
      <c r="W1393" s="603"/>
      <c r="X1393" s="603"/>
      <c r="Y1393" s="603"/>
      <c r="Z1393" s="603"/>
      <c r="AA1393" s="603"/>
      <c r="AB1393" s="603"/>
      <c r="AC1393" s="603"/>
      <c r="AD1393" s="603"/>
      <c r="AE1393" s="604"/>
      <c r="AF1393" s="943"/>
      <c r="AG1393" s="943"/>
      <c r="AH1393" s="943"/>
      <c r="AI1393" s="943"/>
      <c r="AJ1393" s="943"/>
      <c r="AK1393" s="943"/>
      <c r="AL1393" s="943"/>
      <c r="AM1393" s="943"/>
      <c r="AN1393" s="943"/>
      <c r="AO1393" s="943"/>
      <c r="AP1393" s="943"/>
      <c r="AQ1393" s="943"/>
      <c r="AR1393" s="943"/>
      <c r="AS1393" s="943"/>
      <c r="AT1393" s="943"/>
      <c r="AU1393" s="943"/>
      <c r="AV1393" s="943"/>
      <c r="AW1393" s="943"/>
      <c r="AX1393" s="943"/>
      <c r="AY1393" s="943"/>
      <c r="AZ1393" s="943"/>
      <c r="BA1393" s="943"/>
      <c r="BB1393" s="943"/>
    </row>
    <row r="1394" spans="1:54" ht="12.6" customHeight="1" x14ac:dyDescent="0.25">
      <c r="A1394" s="612" t="s">
        <v>1871</v>
      </c>
      <c r="B1394" s="599"/>
      <c r="C1394" s="599"/>
      <c r="D1394" s="599"/>
      <c r="E1394" s="599"/>
      <c r="F1394" s="599"/>
      <c r="G1394" s="599"/>
      <c r="H1394" s="599"/>
      <c r="I1394" s="599"/>
      <c r="J1394" s="599"/>
      <c r="K1394" s="599"/>
      <c r="L1394" s="599"/>
      <c r="M1394" s="599"/>
      <c r="N1394" s="599"/>
      <c r="O1394" s="599"/>
      <c r="P1394" s="599"/>
      <c r="Q1394" s="599"/>
      <c r="R1394" s="599"/>
      <c r="S1394" s="599"/>
      <c r="T1394" s="599"/>
      <c r="U1394" s="599"/>
      <c r="V1394" s="599"/>
      <c r="W1394" s="599"/>
      <c r="X1394" s="599"/>
      <c r="Y1394" s="599"/>
      <c r="Z1394" s="599"/>
      <c r="AA1394" s="599"/>
      <c r="AB1394" s="599"/>
      <c r="AC1394" s="599"/>
      <c r="AD1394" s="599"/>
      <c r="AE1394" s="600"/>
      <c r="AF1394" s="943"/>
      <c r="AG1394" s="943"/>
      <c r="AH1394" s="943"/>
      <c r="AI1394" s="943"/>
      <c r="AJ1394" s="943"/>
      <c r="AK1394" s="943"/>
      <c r="AL1394" s="943"/>
      <c r="AM1394" s="943"/>
      <c r="AN1394" s="943"/>
      <c r="AO1394" s="943"/>
      <c r="AP1394" s="943"/>
      <c r="AQ1394" s="943"/>
      <c r="AR1394" s="943"/>
      <c r="AS1394" s="943"/>
      <c r="AT1394" s="943"/>
      <c r="AU1394" s="943"/>
      <c r="AV1394" s="943"/>
      <c r="AW1394" s="943"/>
      <c r="AX1394" s="943"/>
      <c r="AY1394" s="943"/>
      <c r="AZ1394" s="943"/>
      <c r="BA1394" s="943"/>
      <c r="BB1394" s="943"/>
    </row>
    <row r="1395" spans="1:54" ht="12.6" customHeight="1" x14ac:dyDescent="0.25">
      <c r="A1395" s="602" t="s">
        <v>1872</v>
      </c>
      <c r="AE1395" s="601"/>
      <c r="AF1395" s="943"/>
      <c r="AG1395" s="943"/>
      <c r="AH1395" s="943"/>
      <c r="AI1395" s="943"/>
      <c r="AJ1395" s="943"/>
      <c r="AK1395" s="943"/>
      <c r="AL1395" s="943"/>
      <c r="AM1395" s="943"/>
      <c r="AN1395" s="943"/>
      <c r="AO1395" s="943"/>
      <c r="AP1395" s="943"/>
      <c r="AQ1395" s="943"/>
      <c r="AR1395" s="943"/>
      <c r="AS1395" s="943"/>
      <c r="AT1395" s="943"/>
      <c r="AU1395" s="943"/>
      <c r="AV1395" s="943"/>
      <c r="AW1395" s="943"/>
      <c r="AX1395" s="943"/>
      <c r="AY1395" s="943"/>
      <c r="AZ1395" s="943"/>
      <c r="BA1395" s="943"/>
      <c r="BB1395" s="943"/>
    </row>
    <row r="1396" spans="1:54" ht="12.6" customHeight="1" x14ac:dyDescent="0.25">
      <c r="A1396" s="602" t="s">
        <v>1873</v>
      </c>
      <c r="AE1396" s="601"/>
      <c r="AF1396" s="943"/>
      <c r="AG1396" s="943"/>
      <c r="AH1396" s="943"/>
      <c r="AI1396" s="943"/>
      <c r="AJ1396" s="943"/>
      <c r="AK1396" s="943"/>
      <c r="AL1396" s="943"/>
      <c r="AM1396" s="943"/>
      <c r="AN1396" s="943"/>
      <c r="AO1396" s="943"/>
      <c r="AP1396" s="943"/>
      <c r="AQ1396" s="943"/>
      <c r="AR1396" s="943"/>
      <c r="AS1396" s="943"/>
      <c r="AT1396" s="943"/>
      <c r="AU1396" s="943"/>
      <c r="AV1396" s="943"/>
      <c r="AW1396" s="943"/>
      <c r="AX1396" s="943"/>
      <c r="AY1396" s="943"/>
      <c r="AZ1396" s="943"/>
      <c r="BA1396" s="943"/>
      <c r="BB1396" s="943"/>
    </row>
    <row r="1397" spans="1:54" ht="12.6" customHeight="1" x14ac:dyDescent="0.25">
      <c r="A1397" s="611" t="s">
        <v>1874</v>
      </c>
      <c r="B1397" s="603"/>
      <c r="C1397" s="603"/>
      <c r="D1397" s="603"/>
      <c r="E1397" s="603"/>
      <c r="F1397" s="603"/>
      <c r="G1397" s="603"/>
      <c r="H1397" s="603"/>
      <c r="I1397" s="603"/>
      <c r="J1397" s="603"/>
      <c r="K1397" s="603"/>
      <c r="L1397" s="603"/>
      <c r="M1397" s="603"/>
      <c r="N1397" s="603"/>
      <c r="O1397" s="603"/>
      <c r="P1397" s="603"/>
      <c r="Q1397" s="603"/>
      <c r="R1397" s="603"/>
      <c r="S1397" s="603"/>
      <c r="T1397" s="603"/>
      <c r="U1397" s="603"/>
      <c r="V1397" s="603"/>
      <c r="W1397" s="603"/>
      <c r="X1397" s="603"/>
      <c r="Y1397" s="603"/>
      <c r="Z1397" s="603"/>
      <c r="AA1397" s="603"/>
      <c r="AB1397" s="603"/>
      <c r="AC1397" s="603"/>
      <c r="AD1397" s="603"/>
      <c r="AE1397" s="604"/>
      <c r="AF1397" s="943"/>
      <c r="AG1397" s="943"/>
      <c r="AH1397" s="943"/>
      <c r="AI1397" s="943"/>
      <c r="AJ1397" s="943"/>
      <c r="AK1397" s="943"/>
      <c r="AL1397" s="943"/>
      <c r="AM1397" s="943"/>
      <c r="AN1397" s="943"/>
      <c r="AO1397" s="943"/>
      <c r="AP1397" s="943"/>
      <c r="AQ1397" s="943"/>
      <c r="AR1397" s="943"/>
      <c r="AS1397" s="943"/>
      <c r="AT1397" s="943"/>
      <c r="AU1397" s="943"/>
      <c r="AV1397" s="943"/>
      <c r="AW1397" s="943"/>
      <c r="AX1397" s="943"/>
      <c r="AY1397" s="943"/>
      <c r="AZ1397" s="943"/>
      <c r="BA1397" s="943"/>
      <c r="BB1397" s="943"/>
    </row>
    <row r="1398" spans="1:54" ht="12.6" customHeight="1" x14ac:dyDescent="0.25">
      <c r="A1398" s="612" t="s">
        <v>1875</v>
      </c>
      <c r="B1398" s="599"/>
      <c r="C1398" s="599"/>
      <c r="D1398" s="599"/>
      <c r="E1398" s="599"/>
      <c r="F1398" s="599"/>
      <c r="G1398" s="599"/>
      <c r="H1398" s="599"/>
      <c r="I1398" s="599"/>
      <c r="J1398" s="599"/>
      <c r="K1398" s="599"/>
      <c r="L1398" s="599"/>
      <c r="M1398" s="599"/>
      <c r="N1398" s="599"/>
      <c r="O1398" s="599"/>
      <c r="P1398" s="599"/>
      <c r="Q1398" s="599"/>
      <c r="R1398" s="599"/>
      <c r="S1398" s="599"/>
      <c r="T1398" s="599"/>
      <c r="U1398" s="599"/>
      <c r="V1398" s="599"/>
      <c r="W1398" s="599"/>
      <c r="X1398" s="599"/>
      <c r="Y1398" s="599"/>
      <c r="Z1398" s="599"/>
      <c r="AA1398" s="599"/>
      <c r="AB1398" s="599"/>
      <c r="AC1398" s="599"/>
      <c r="AD1398" s="599"/>
      <c r="AE1398" s="600"/>
      <c r="AF1398" s="943"/>
      <c r="AG1398" s="943"/>
      <c r="AH1398" s="943"/>
      <c r="AI1398" s="943"/>
      <c r="AJ1398" s="943"/>
      <c r="AK1398" s="943"/>
      <c r="AL1398" s="943"/>
      <c r="AM1398" s="943"/>
      <c r="AN1398" s="943"/>
      <c r="AO1398" s="943"/>
      <c r="AP1398" s="943"/>
      <c r="AQ1398" s="943"/>
      <c r="AR1398" s="943"/>
      <c r="AS1398" s="943"/>
      <c r="AT1398" s="943"/>
      <c r="AU1398" s="943"/>
      <c r="AV1398" s="943"/>
      <c r="AW1398" s="943"/>
      <c r="AX1398" s="943"/>
      <c r="AY1398" s="943"/>
      <c r="AZ1398" s="943"/>
      <c r="BA1398" s="943"/>
      <c r="BB1398" s="943"/>
    </row>
    <row r="1399" spans="1:54" ht="12.6" customHeight="1" x14ac:dyDescent="0.25">
      <c r="A1399" s="602" t="s">
        <v>1876</v>
      </c>
      <c r="AE1399" s="601"/>
      <c r="AF1399" s="943"/>
      <c r="AG1399" s="943"/>
      <c r="AH1399" s="943"/>
      <c r="AI1399" s="943"/>
      <c r="AJ1399" s="943"/>
      <c r="AK1399" s="943"/>
      <c r="AL1399" s="943"/>
      <c r="AM1399" s="943"/>
      <c r="AN1399" s="943"/>
      <c r="AO1399" s="943"/>
      <c r="AP1399" s="943"/>
      <c r="AQ1399" s="943"/>
      <c r="AR1399" s="943"/>
      <c r="AS1399" s="943"/>
      <c r="AT1399" s="943"/>
      <c r="AU1399" s="943"/>
      <c r="AV1399" s="943"/>
      <c r="AW1399" s="943"/>
      <c r="AX1399" s="943"/>
      <c r="AY1399" s="943"/>
      <c r="AZ1399" s="943"/>
      <c r="BA1399" s="943"/>
      <c r="BB1399" s="943"/>
    </row>
    <row r="1400" spans="1:54" ht="12.6" customHeight="1" x14ac:dyDescent="0.25">
      <c r="A1400" s="611" t="s">
        <v>1877</v>
      </c>
      <c r="B1400" s="603"/>
      <c r="C1400" s="603"/>
      <c r="D1400" s="603"/>
      <c r="E1400" s="603"/>
      <c r="F1400" s="603"/>
      <c r="G1400" s="603"/>
      <c r="H1400" s="603"/>
      <c r="I1400" s="603"/>
      <c r="J1400" s="603"/>
      <c r="K1400" s="603"/>
      <c r="L1400" s="603"/>
      <c r="M1400" s="603"/>
      <c r="N1400" s="603"/>
      <c r="O1400" s="603"/>
      <c r="P1400" s="603"/>
      <c r="Q1400" s="603"/>
      <c r="R1400" s="603"/>
      <c r="S1400" s="603"/>
      <c r="T1400" s="603"/>
      <c r="U1400" s="603"/>
      <c r="V1400" s="603"/>
      <c r="W1400" s="603"/>
      <c r="X1400" s="603"/>
      <c r="Y1400" s="603"/>
      <c r="Z1400" s="603"/>
      <c r="AA1400" s="603"/>
      <c r="AB1400" s="603"/>
      <c r="AC1400" s="603"/>
      <c r="AD1400" s="603"/>
      <c r="AE1400" s="604"/>
      <c r="AF1400" s="943"/>
      <c r="AG1400" s="943"/>
      <c r="AH1400" s="943"/>
      <c r="AI1400" s="943"/>
      <c r="AJ1400" s="943"/>
      <c r="AK1400" s="943"/>
      <c r="AL1400" s="943"/>
      <c r="AM1400" s="943"/>
      <c r="AN1400" s="943"/>
      <c r="AO1400" s="943"/>
      <c r="AP1400" s="943"/>
      <c r="AQ1400" s="943"/>
      <c r="AR1400" s="943"/>
      <c r="AS1400" s="943"/>
      <c r="AT1400" s="943"/>
      <c r="AU1400" s="943"/>
      <c r="AV1400" s="943"/>
      <c r="AW1400" s="943"/>
      <c r="AX1400" s="943"/>
      <c r="AY1400" s="943"/>
      <c r="AZ1400" s="943"/>
      <c r="BA1400" s="943"/>
      <c r="BB1400" s="943"/>
    </row>
    <row r="1401" spans="1:54" ht="12.6" customHeight="1" x14ac:dyDescent="0.25">
      <c r="A1401" s="612" t="s">
        <v>1878</v>
      </c>
      <c r="B1401" s="599"/>
      <c r="C1401" s="599"/>
      <c r="D1401" s="599"/>
      <c r="E1401" s="599"/>
      <c r="F1401" s="599"/>
      <c r="G1401" s="599"/>
      <c r="H1401" s="599"/>
      <c r="I1401" s="599"/>
      <c r="J1401" s="599"/>
      <c r="K1401" s="599"/>
      <c r="L1401" s="599"/>
      <c r="M1401" s="599"/>
      <c r="N1401" s="599"/>
      <c r="O1401" s="599"/>
      <c r="P1401" s="599"/>
      <c r="Q1401" s="599"/>
      <c r="R1401" s="599"/>
      <c r="S1401" s="599"/>
      <c r="T1401" s="599"/>
      <c r="U1401" s="599"/>
      <c r="V1401" s="599"/>
      <c r="W1401" s="599"/>
      <c r="X1401" s="599"/>
      <c r="Y1401" s="599"/>
      <c r="Z1401" s="599"/>
      <c r="AA1401" s="599"/>
      <c r="AB1401" s="599"/>
      <c r="AC1401" s="599"/>
      <c r="AD1401" s="599"/>
      <c r="AE1401" s="600"/>
      <c r="AF1401" s="943"/>
      <c r="AG1401" s="943"/>
      <c r="AH1401" s="943"/>
      <c r="AI1401" s="943"/>
      <c r="AJ1401" s="943"/>
      <c r="AK1401" s="943"/>
      <c r="AL1401" s="943"/>
      <c r="AM1401" s="943"/>
      <c r="AN1401" s="943"/>
      <c r="AO1401" s="943"/>
      <c r="AP1401" s="943"/>
      <c r="AQ1401" s="943"/>
      <c r="AR1401" s="943"/>
      <c r="AS1401" s="943"/>
      <c r="AT1401" s="943"/>
      <c r="AU1401" s="943"/>
      <c r="AV1401" s="943"/>
      <c r="AW1401" s="943"/>
      <c r="AX1401" s="943"/>
      <c r="AY1401" s="943"/>
      <c r="AZ1401" s="943"/>
      <c r="BA1401" s="943"/>
      <c r="BB1401" s="943"/>
    </row>
    <row r="1402" spans="1:54" ht="12.6" customHeight="1" x14ac:dyDescent="0.25">
      <c r="A1402" s="602" t="s">
        <v>1879</v>
      </c>
      <c r="AE1402" s="601"/>
      <c r="AF1402" s="943"/>
      <c r="AG1402" s="943"/>
      <c r="AH1402" s="943"/>
      <c r="AI1402" s="943"/>
      <c r="AJ1402" s="943"/>
      <c r="AK1402" s="943"/>
      <c r="AL1402" s="943"/>
      <c r="AM1402" s="943"/>
      <c r="AN1402" s="943"/>
      <c r="AO1402" s="943"/>
      <c r="AP1402" s="943"/>
      <c r="AQ1402" s="943"/>
      <c r="AR1402" s="943"/>
      <c r="AS1402" s="943"/>
      <c r="AT1402" s="943"/>
      <c r="AU1402" s="943"/>
      <c r="AV1402" s="943"/>
      <c r="AW1402" s="943"/>
      <c r="AX1402" s="943"/>
      <c r="AY1402" s="943"/>
      <c r="AZ1402" s="943"/>
      <c r="BA1402" s="943"/>
      <c r="BB1402" s="943"/>
    </row>
    <row r="1403" spans="1:54" ht="12.6" customHeight="1" x14ac:dyDescent="0.25">
      <c r="A1403" s="611" t="s">
        <v>1880</v>
      </c>
      <c r="B1403" s="603"/>
      <c r="C1403" s="603"/>
      <c r="D1403" s="603"/>
      <c r="E1403" s="603"/>
      <c r="F1403" s="603"/>
      <c r="G1403" s="603"/>
      <c r="H1403" s="603"/>
      <c r="I1403" s="603"/>
      <c r="J1403" s="603"/>
      <c r="K1403" s="603"/>
      <c r="L1403" s="603"/>
      <c r="M1403" s="603"/>
      <c r="N1403" s="603"/>
      <c r="O1403" s="603"/>
      <c r="P1403" s="603"/>
      <c r="Q1403" s="603"/>
      <c r="R1403" s="603"/>
      <c r="S1403" s="603"/>
      <c r="T1403" s="603"/>
      <c r="U1403" s="603"/>
      <c r="V1403" s="603"/>
      <c r="W1403" s="603"/>
      <c r="X1403" s="603"/>
      <c r="Y1403" s="603"/>
      <c r="Z1403" s="603"/>
      <c r="AA1403" s="603"/>
      <c r="AB1403" s="603"/>
      <c r="AC1403" s="603"/>
      <c r="AD1403" s="603"/>
      <c r="AE1403" s="604"/>
      <c r="AF1403" s="943"/>
      <c r="AG1403" s="943"/>
      <c r="AH1403" s="943"/>
      <c r="AI1403" s="943"/>
      <c r="AJ1403" s="943"/>
      <c r="AK1403" s="943"/>
      <c r="AL1403" s="943"/>
      <c r="AM1403" s="943"/>
      <c r="AN1403" s="943"/>
      <c r="AO1403" s="943"/>
      <c r="AP1403" s="943"/>
      <c r="AQ1403" s="943"/>
      <c r="AR1403" s="943"/>
      <c r="AS1403" s="943"/>
      <c r="AT1403" s="943"/>
      <c r="AU1403" s="943"/>
      <c r="AV1403" s="943"/>
      <c r="AW1403" s="943"/>
      <c r="AX1403" s="943"/>
      <c r="AY1403" s="943"/>
      <c r="AZ1403" s="943"/>
      <c r="BA1403" s="943"/>
      <c r="BB1403" s="943"/>
    </row>
    <row r="1404" spans="1:54" ht="12.6" customHeight="1" x14ac:dyDescent="0.25">
      <c r="A1404" s="565" t="s">
        <v>4950</v>
      </c>
    </row>
    <row r="1405" spans="1:54" ht="15" customHeight="1" x14ac:dyDescent="0.25">
      <c r="A1405" s="862"/>
      <c r="B1405" s="863"/>
      <c r="C1405" s="863"/>
      <c r="D1405" s="863"/>
      <c r="E1405" s="863"/>
      <c r="F1405" s="863"/>
      <c r="G1405" s="863"/>
      <c r="H1405" s="863"/>
      <c r="I1405" s="863"/>
      <c r="J1405" s="863"/>
      <c r="K1405" s="863"/>
      <c r="L1405" s="863"/>
      <c r="M1405" s="863"/>
      <c r="N1405" s="863"/>
      <c r="O1405" s="863"/>
      <c r="P1405" s="863"/>
      <c r="Q1405" s="863"/>
      <c r="R1405" s="863"/>
      <c r="S1405" s="863"/>
      <c r="T1405" s="863"/>
      <c r="U1405" s="863"/>
      <c r="V1405" s="863"/>
      <c r="W1405" s="863"/>
      <c r="X1405" s="863"/>
      <c r="Y1405" s="863"/>
      <c r="Z1405" s="863"/>
      <c r="AA1405" s="863"/>
      <c r="AB1405" s="863"/>
      <c r="AC1405" s="863"/>
      <c r="AD1405" s="863"/>
      <c r="AE1405" s="863"/>
      <c r="AF1405" s="863"/>
      <c r="AG1405" s="863"/>
      <c r="AH1405" s="863"/>
      <c r="AI1405" s="863"/>
      <c r="AJ1405" s="863"/>
      <c r="AK1405" s="863"/>
      <c r="AL1405" s="863"/>
      <c r="AM1405" s="863"/>
      <c r="AN1405" s="863"/>
      <c r="AO1405" s="863"/>
      <c r="AP1405" s="863"/>
      <c r="AQ1405" s="863"/>
      <c r="AR1405" s="863"/>
      <c r="AS1405" s="863"/>
      <c r="AT1405" s="863"/>
      <c r="AU1405" s="863"/>
      <c r="AV1405" s="863"/>
      <c r="AW1405" s="863"/>
      <c r="AX1405" s="864"/>
      <c r="AY1405" s="613"/>
      <c r="AZ1405" s="613"/>
      <c r="BA1405" s="613"/>
      <c r="BB1405" s="613"/>
    </row>
    <row r="1406" spans="1:54" ht="15" customHeight="1" x14ac:dyDescent="0.25">
      <c r="A1406" s="865"/>
      <c r="B1406" s="866"/>
      <c r="C1406" s="866"/>
      <c r="D1406" s="866"/>
      <c r="E1406" s="866"/>
      <c r="F1406" s="866"/>
      <c r="G1406" s="866"/>
      <c r="H1406" s="866"/>
      <c r="I1406" s="866"/>
      <c r="J1406" s="866"/>
      <c r="K1406" s="866"/>
      <c r="L1406" s="866"/>
      <c r="M1406" s="866"/>
      <c r="N1406" s="866"/>
      <c r="O1406" s="866"/>
      <c r="P1406" s="866"/>
      <c r="Q1406" s="866"/>
      <c r="R1406" s="866"/>
      <c r="S1406" s="866"/>
      <c r="T1406" s="866"/>
      <c r="U1406" s="866"/>
      <c r="V1406" s="866"/>
      <c r="W1406" s="866"/>
      <c r="X1406" s="866"/>
      <c r="Y1406" s="866"/>
      <c r="Z1406" s="866"/>
      <c r="AA1406" s="866"/>
      <c r="AB1406" s="866"/>
      <c r="AC1406" s="866"/>
      <c r="AD1406" s="866"/>
      <c r="AE1406" s="866"/>
      <c r="AF1406" s="866"/>
      <c r="AG1406" s="866"/>
      <c r="AH1406" s="866"/>
      <c r="AI1406" s="866"/>
      <c r="AJ1406" s="866"/>
      <c r="AK1406" s="866"/>
      <c r="AL1406" s="866"/>
      <c r="AM1406" s="866"/>
      <c r="AN1406" s="866"/>
      <c r="AO1406" s="866"/>
      <c r="AP1406" s="866"/>
      <c r="AQ1406" s="866"/>
      <c r="AR1406" s="866"/>
      <c r="AS1406" s="866"/>
      <c r="AT1406" s="866"/>
      <c r="AU1406" s="866"/>
      <c r="AV1406" s="866"/>
      <c r="AW1406" s="866"/>
      <c r="AX1406" s="867"/>
      <c r="AY1406" s="613"/>
      <c r="AZ1406" s="613"/>
      <c r="BA1406" s="613"/>
      <c r="BB1406" s="613"/>
    </row>
    <row r="1407" spans="1:54" ht="0.75" customHeight="1" x14ac:dyDescent="0.25"/>
    <row r="1408" spans="1:54" ht="12.6" customHeight="1" x14ac:dyDescent="0.25">
      <c r="A1408" s="571" t="s">
        <v>5244</v>
      </c>
    </row>
    <row r="1409" spans="1:54" ht="11.25" customHeight="1" x14ac:dyDescent="0.25">
      <c r="A1409" s="590"/>
      <c r="B1409" s="591"/>
      <c r="C1409" s="591"/>
      <c r="D1409" s="591"/>
      <c r="E1409" s="591"/>
      <c r="F1409" s="591"/>
      <c r="G1409" s="591"/>
      <c r="H1409" s="591"/>
      <c r="I1409" s="599"/>
      <c r="J1409" s="591"/>
      <c r="K1409" s="591"/>
      <c r="L1409" s="591"/>
      <c r="M1409" s="591"/>
      <c r="N1409" s="591"/>
      <c r="O1409" s="609"/>
      <c r="P1409" s="590"/>
      <c r="Q1409" s="591"/>
      <c r="R1409" s="591"/>
      <c r="S1409" s="591"/>
      <c r="T1409" s="591"/>
      <c r="U1409" s="591"/>
      <c r="V1409" s="591"/>
      <c r="W1409" s="591"/>
      <c r="X1409" s="591"/>
      <c r="Y1409" s="591"/>
      <c r="Z1409" s="591"/>
      <c r="AA1409" s="591"/>
      <c r="AB1409" s="591"/>
      <c r="AC1409" s="591"/>
      <c r="AD1409" s="591"/>
      <c r="AE1409" s="599"/>
      <c r="AF1409" s="609"/>
      <c r="AG1409" s="895" t="s">
        <v>1881</v>
      </c>
      <c r="AH1409" s="895"/>
      <c r="AI1409" s="895"/>
      <c r="AJ1409" s="895"/>
      <c r="AK1409" s="895"/>
      <c r="AL1409" s="895"/>
      <c r="AM1409" s="895"/>
      <c r="AN1409" s="895"/>
      <c r="AO1409" s="895"/>
      <c r="AP1409" s="895"/>
      <c r="AQ1409" s="895"/>
      <c r="AR1409" s="895"/>
      <c r="AS1409" s="895"/>
      <c r="AT1409" s="895"/>
      <c r="AU1409" s="895"/>
      <c r="AV1409" s="895"/>
      <c r="AW1409" s="895"/>
      <c r="AX1409" s="895"/>
      <c r="AY1409" s="895"/>
      <c r="AZ1409" s="895"/>
      <c r="BA1409" s="895"/>
      <c r="BB1409" s="895"/>
    </row>
    <row r="1410" spans="1:54" ht="11.25" customHeight="1" x14ac:dyDescent="0.25">
      <c r="A1410" s="592"/>
      <c r="B1410" s="571"/>
      <c r="C1410" s="571"/>
      <c r="D1410" s="571"/>
      <c r="E1410" s="571"/>
      <c r="F1410" s="571"/>
      <c r="G1410" s="571"/>
      <c r="H1410" s="571"/>
      <c r="J1410" s="571"/>
      <c r="K1410" s="571"/>
      <c r="L1410" s="571"/>
      <c r="M1410" s="571"/>
      <c r="O1410" s="610"/>
      <c r="P1410" s="841" t="s">
        <v>1261</v>
      </c>
      <c r="Q1410" s="842"/>
      <c r="R1410" s="842"/>
      <c r="S1410" s="842"/>
      <c r="T1410" s="842"/>
      <c r="U1410" s="842"/>
      <c r="V1410" s="842"/>
      <c r="W1410" s="842"/>
      <c r="X1410" s="842"/>
      <c r="Y1410" s="842"/>
      <c r="Z1410" s="842"/>
      <c r="AA1410" s="842"/>
      <c r="AB1410" s="842"/>
      <c r="AC1410" s="842"/>
      <c r="AD1410" s="842"/>
      <c r="AE1410" s="842"/>
      <c r="AF1410" s="904"/>
      <c r="AG1410" s="843" t="s">
        <v>1263</v>
      </c>
      <c r="AH1410" s="843"/>
      <c r="AI1410" s="843"/>
      <c r="AJ1410" s="843"/>
      <c r="AK1410" s="843"/>
      <c r="AL1410" s="843"/>
      <c r="AM1410" s="843"/>
      <c r="AN1410" s="843"/>
      <c r="AO1410" s="843"/>
      <c r="AP1410" s="843"/>
      <c r="AQ1410" s="843"/>
      <c r="AR1410" s="843"/>
      <c r="AS1410" s="843"/>
      <c r="AT1410" s="843"/>
      <c r="AU1410" s="843"/>
      <c r="AV1410" s="843"/>
      <c r="AW1410" s="843"/>
      <c r="AX1410" s="843"/>
      <c r="AY1410" s="843"/>
      <c r="AZ1410" s="843"/>
      <c r="BA1410" s="843"/>
      <c r="BB1410" s="843"/>
    </row>
    <row r="1411" spans="1:54" ht="11.25" customHeight="1" x14ac:dyDescent="0.25">
      <c r="A1411" s="839" t="s">
        <v>1260</v>
      </c>
      <c r="B1411" s="840"/>
      <c r="C1411" s="840"/>
      <c r="D1411" s="840"/>
      <c r="E1411" s="840"/>
      <c r="F1411" s="840"/>
      <c r="G1411" s="840"/>
      <c r="H1411" s="840"/>
      <c r="I1411" s="840"/>
      <c r="J1411" s="840"/>
      <c r="K1411" s="840"/>
      <c r="L1411" s="840"/>
      <c r="M1411" s="840"/>
      <c r="O1411" s="610"/>
      <c r="P1411" s="837" t="s">
        <v>1882</v>
      </c>
      <c r="Q1411" s="838"/>
      <c r="R1411" s="838"/>
      <c r="S1411" s="838"/>
      <c r="T1411" s="838"/>
      <c r="U1411" s="838"/>
      <c r="V1411" s="838"/>
      <c r="W1411" s="838"/>
      <c r="X1411" s="897"/>
      <c r="Y1411" s="837" t="s">
        <v>1883</v>
      </c>
      <c r="Z1411" s="838"/>
      <c r="AA1411" s="838"/>
      <c r="AB1411" s="897"/>
      <c r="AC1411" s="895" t="s">
        <v>1883</v>
      </c>
      <c r="AD1411" s="895"/>
      <c r="AE1411" s="895"/>
      <c r="AF1411" s="895"/>
      <c r="AG1411" s="837" t="s">
        <v>1882</v>
      </c>
      <c r="AH1411" s="838"/>
      <c r="AI1411" s="838"/>
      <c r="AJ1411" s="838"/>
      <c r="AK1411" s="838"/>
      <c r="AL1411" s="838"/>
      <c r="AM1411" s="838"/>
      <c r="AN1411" s="838"/>
      <c r="AO1411" s="897"/>
      <c r="AP1411" s="895" t="s">
        <v>1883</v>
      </c>
      <c r="AQ1411" s="895"/>
      <c r="AR1411" s="895"/>
      <c r="AS1411" s="895"/>
      <c r="AT1411" s="895"/>
      <c r="AU1411" s="895"/>
      <c r="AV1411" s="895" t="s">
        <v>1883</v>
      </c>
      <c r="AW1411" s="895"/>
      <c r="AX1411" s="895"/>
      <c r="AY1411" s="895"/>
      <c r="AZ1411" s="895"/>
      <c r="BA1411" s="895"/>
      <c r="BB1411" s="895"/>
    </row>
    <row r="1412" spans="1:54" ht="9.75" customHeight="1" x14ac:dyDescent="0.25">
      <c r="A1412" s="611"/>
      <c r="B1412" s="603"/>
      <c r="C1412" s="603"/>
      <c r="D1412" s="603"/>
      <c r="E1412" s="603"/>
      <c r="F1412" s="603"/>
      <c r="G1412" s="603"/>
      <c r="H1412" s="603"/>
      <c r="I1412" s="603"/>
      <c r="J1412" s="603"/>
      <c r="K1412" s="603"/>
      <c r="L1412" s="603"/>
      <c r="M1412" s="603"/>
      <c r="N1412" s="594"/>
      <c r="O1412" s="595"/>
      <c r="P1412" s="593"/>
      <c r="Q1412" s="594"/>
      <c r="R1412" s="594"/>
      <c r="S1412" s="594"/>
      <c r="T1412" s="594"/>
      <c r="U1412" s="594"/>
      <c r="V1412" s="594"/>
      <c r="W1412" s="603"/>
      <c r="X1412" s="604"/>
      <c r="Y1412" s="593"/>
      <c r="Z1412" s="594"/>
      <c r="AA1412" s="594"/>
      <c r="AB1412" s="604"/>
      <c r="AC1412" s="843" t="s">
        <v>1509</v>
      </c>
      <c r="AD1412" s="843"/>
      <c r="AE1412" s="843"/>
      <c r="AF1412" s="843"/>
      <c r="AG1412" s="593"/>
      <c r="AH1412" s="594"/>
      <c r="AI1412" s="594"/>
      <c r="AJ1412" s="594"/>
      <c r="AK1412" s="594"/>
      <c r="AL1412" s="594"/>
      <c r="AM1412" s="594"/>
      <c r="AN1412" s="603"/>
      <c r="AO1412" s="604"/>
      <c r="AP1412" s="843"/>
      <c r="AQ1412" s="843"/>
      <c r="AR1412" s="843"/>
      <c r="AS1412" s="843"/>
      <c r="AT1412" s="843"/>
      <c r="AU1412" s="843"/>
      <c r="AV1412" s="843" t="s">
        <v>1509</v>
      </c>
      <c r="AW1412" s="843"/>
      <c r="AX1412" s="843"/>
      <c r="AY1412" s="843"/>
      <c r="AZ1412" s="843"/>
      <c r="BA1412" s="843"/>
      <c r="BB1412" s="843"/>
    </row>
    <row r="1413" spans="1:54" ht="9.75" customHeight="1" x14ac:dyDescent="0.25">
      <c r="A1413" s="844" t="s">
        <v>1407</v>
      </c>
      <c r="B1413" s="844"/>
      <c r="C1413" s="844"/>
      <c r="D1413" s="844"/>
      <c r="E1413" s="844"/>
      <c r="F1413" s="844"/>
      <c r="G1413" s="844"/>
      <c r="H1413" s="844"/>
      <c r="I1413" s="844"/>
      <c r="J1413" s="844"/>
      <c r="K1413" s="844"/>
      <c r="L1413" s="844"/>
      <c r="M1413" s="844"/>
      <c r="N1413" s="844"/>
      <c r="O1413" s="844"/>
      <c r="P1413" s="844" t="s">
        <v>1408</v>
      </c>
      <c r="Q1413" s="844"/>
      <c r="R1413" s="844"/>
      <c r="S1413" s="844"/>
      <c r="T1413" s="844"/>
      <c r="U1413" s="844"/>
      <c r="V1413" s="844"/>
      <c r="W1413" s="844"/>
      <c r="X1413" s="844"/>
      <c r="Y1413" s="844" t="s">
        <v>1409</v>
      </c>
      <c r="Z1413" s="844"/>
      <c r="AA1413" s="844"/>
      <c r="AB1413" s="844"/>
      <c r="AC1413" s="844" t="s">
        <v>1796</v>
      </c>
      <c r="AD1413" s="844"/>
      <c r="AE1413" s="844"/>
      <c r="AF1413" s="844"/>
      <c r="AG1413" s="844" t="s">
        <v>1411</v>
      </c>
      <c r="AH1413" s="844"/>
      <c r="AI1413" s="844"/>
      <c r="AJ1413" s="844"/>
      <c r="AK1413" s="844"/>
      <c r="AL1413" s="844"/>
      <c r="AM1413" s="844"/>
      <c r="AN1413" s="844"/>
      <c r="AO1413" s="844"/>
      <c r="AP1413" s="844" t="s">
        <v>1412</v>
      </c>
      <c r="AQ1413" s="844"/>
      <c r="AR1413" s="844"/>
      <c r="AS1413" s="844"/>
      <c r="AT1413" s="844"/>
      <c r="AU1413" s="844"/>
      <c r="AV1413" s="844" t="s">
        <v>1413</v>
      </c>
      <c r="AW1413" s="844"/>
      <c r="AX1413" s="844"/>
      <c r="AY1413" s="844"/>
      <c r="AZ1413" s="844"/>
      <c r="BA1413" s="844"/>
      <c r="BB1413" s="844"/>
    </row>
    <row r="1414" spans="1:54" ht="12.6" customHeight="1" x14ac:dyDescent="0.25">
      <c r="A1414" s="1018" t="s">
        <v>1884</v>
      </c>
      <c r="B1414" s="1019"/>
      <c r="C1414" s="1019"/>
      <c r="D1414" s="1019"/>
      <c r="E1414" s="1019"/>
      <c r="F1414" s="1019"/>
      <c r="G1414" s="1019"/>
      <c r="H1414" s="1019"/>
      <c r="I1414" s="1019"/>
      <c r="J1414" s="1019"/>
      <c r="K1414" s="1019"/>
      <c r="L1414" s="1019"/>
      <c r="M1414" s="1019"/>
      <c r="N1414" s="1019"/>
      <c r="O1414" s="1020"/>
      <c r="P1414" s="905"/>
      <c r="Q1414" s="905"/>
      <c r="R1414" s="905"/>
      <c r="S1414" s="905"/>
      <c r="T1414" s="905"/>
      <c r="U1414" s="905"/>
      <c r="V1414" s="905"/>
      <c r="W1414" s="905"/>
      <c r="X1414" s="905"/>
      <c r="Y1414" s="844" t="s">
        <v>18</v>
      </c>
      <c r="Z1414" s="844"/>
      <c r="AA1414" s="844"/>
      <c r="AB1414" s="844"/>
      <c r="AC1414" s="844" t="s">
        <v>18</v>
      </c>
      <c r="AD1414" s="844"/>
      <c r="AE1414" s="844"/>
      <c r="AF1414" s="844"/>
      <c r="AG1414" s="905"/>
      <c r="AH1414" s="905"/>
      <c r="AI1414" s="905"/>
      <c r="AJ1414" s="905"/>
      <c r="AK1414" s="905"/>
      <c r="AL1414" s="905"/>
      <c r="AM1414" s="905"/>
      <c r="AN1414" s="905"/>
      <c r="AO1414" s="905"/>
      <c r="AP1414" s="844" t="s">
        <v>18</v>
      </c>
      <c r="AQ1414" s="844"/>
      <c r="AR1414" s="844"/>
      <c r="AS1414" s="844"/>
      <c r="AT1414" s="844"/>
      <c r="AU1414" s="844"/>
      <c r="AV1414" s="844" t="s">
        <v>18</v>
      </c>
      <c r="AW1414" s="844"/>
      <c r="AX1414" s="844"/>
      <c r="AY1414" s="844"/>
      <c r="AZ1414" s="844"/>
      <c r="BA1414" s="844"/>
      <c r="BB1414" s="844"/>
    </row>
    <row r="1415" spans="1:54" ht="12.6" customHeight="1" x14ac:dyDescent="0.25">
      <c r="A1415" s="593" t="s">
        <v>1885</v>
      </c>
      <c r="B1415" s="594"/>
      <c r="C1415" s="594"/>
      <c r="D1415" s="594"/>
      <c r="E1415" s="594"/>
      <c r="F1415" s="594"/>
      <c r="G1415" s="594"/>
      <c r="H1415" s="594"/>
      <c r="I1415" s="594"/>
      <c r="J1415" s="594"/>
      <c r="K1415" s="594"/>
      <c r="L1415" s="594"/>
      <c r="M1415" s="594"/>
      <c r="N1415" s="594"/>
      <c r="O1415" s="595"/>
      <c r="P1415" s="905"/>
      <c r="Q1415" s="905"/>
      <c r="R1415" s="905"/>
      <c r="S1415" s="905"/>
      <c r="T1415" s="905"/>
      <c r="U1415" s="905"/>
      <c r="V1415" s="905"/>
      <c r="W1415" s="905"/>
      <c r="X1415" s="905"/>
      <c r="Y1415" s="844"/>
      <c r="Z1415" s="844"/>
      <c r="AA1415" s="844"/>
      <c r="AB1415" s="844"/>
      <c r="AC1415" s="844"/>
      <c r="AD1415" s="844"/>
      <c r="AE1415" s="844"/>
      <c r="AF1415" s="844"/>
      <c r="AG1415" s="905"/>
      <c r="AH1415" s="905"/>
      <c r="AI1415" s="905"/>
      <c r="AJ1415" s="905"/>
      <c r="AK1415" s="905"/>
      <c r="AL1415" s="905"/>
      <c r="AM1415" s="905"/>
      <c r="AN1415" s="905"/>
      <c r="AO1415" s="905"/>
      <c r="AP1415" s="844"/>
      <c r="AQ1415" s="844"/>
      <c r="AR1415" s="844"/>
      <c r="AS1415" s="844"/>
      <c r="AT1415" s="844"/>
      <c r="AU1415" s="844"/>
      <c r="AV1415" s="844"/>
      <c r="AW1415" s="844"/>
      <c r="AX1415" s="844"/>
      <c r="AY1415" s="844"/>
      <c r="AZ1415" s="844"/>
      <c r="BA1415" s="844"/>
      <c r="BB1415" s="844"/>
    </row>
    <row r="1416" spans="1:54" ht="12.6" customHeight="1" x14ac:dyDescent="0.25">
      <c r="A1416" s="597" t="s">
        <v>1886</v>
      </c>
      <c r="B1416" s="598"/>
      <c r="C1416" s="598"/>
      <c r="D1416" s="598"/>
      <c r="E1416" s="598"/>
      <c r="F1416" s="598"/>
      <c r="G1416" s="598"/>
      <c r="H1416" s="598"/>
      <c r="I1416" s="598"/>
      <c r="J1416" s="598"/>
      <c r="K1416" s="598"/>
      <c r="L1416" s="598"/>
      <c r="M1416" s="598"/>
      <c r="N1416" s="598"/>
      <c r="O1416" s="596"/>
      <c r="P1416" s="844" t="s">
        <v>18</v>
      </c>
      <c r="Q1416" s="844"/>
      <c r="R1416" s="844"/>
      <c r="S1416" s="844"/>
      <c r="T1416" s="844"/>
      <c r="U1416" s="844"/>
      <c r="V1416" s="844"/>
      <c r="W1416" s="844"/>
      <c r="X1416" s="844"/>
      <c r="Y1416" s="905"/>
      <c r="Z1416" s="905"/>
      <c r="AA1416" s="905"/>
      <c r="AB1416" s="905"/>
      <c r="AC1416" s="905"/>
      <c r="AD1416" s="905"/>
      <c r="AE1416" s="905"/>
      <c r="AF1416" s="905"/>
      <c r="AG1416" s="844" t="s">
        <v>18</v>
      </c>
      <c r="AH1416" s="844"/>
      <c r="AI1416" s="844"/>
      <c r="AJ1416" s="844"/>
      <c r="AK1416" s="844"/>
      <c r="AL1416" s="844"/>
      <c r="AM1416" s="844"/>
      <c r="AN1416" s="844"/>
      <c r="AO1416" s="844"/>
      <c r="AP1416" s="1017"/>
      <c r="AQ1416" s="1017"/>
      <c r="AR1416" s="1017"/>
      <c r="AS1416" s="1017"/>
      <c r="AT1416" s="1017"/>
      <c r="AU1416" s="1017"/>
      <c r="AV1416" s="1017"/>
      <c r="AW1416" s="1017"/>
      <c r="AX1416" s="1017"/>
      <c r="AY1416" s="1017"/>
      <c r="AZ1416" s="1017"/>
      <c r="BA1416" s="1017"/>
      <c r="BB1416" s="1017"/>
    </row>
    <row r="1417" spans="1:54" ht="12.6" customHeight="1" x14ac:dyDescent="0.25">
      <c r="A1417" s="597" t="s">
        <v>1887</v>
      </c>
      <c r="B1417" s="598"/>
      <c r="C1417" s="598"/>
      <c r="D1417" s="598"/>
      <c r="E1417" s="598"/>
      <c r="F1417" s="598"/>
      <c r="G1417" s="598"/>
      <c r="H1417" s="598"/>
      <c r="I1417" s="598"/>
      <c r="J1417" s="598"/>
      <c r="K1417" s="598"/>
      <c r="L1417" s="598"/>
      <c r="M1417" s="598"/>
      <c r="N1417" s="598"/>
      <c r="O1417" s="596"/>
      <c r="P1417" s="905"/>
      <c r="Q1417" s="905"/>
      <c r="R1417" s="905"/>
      <c r="S1417" s="905"/>
      <c r="T1417" s="905"/>
      <c r="U1417" s="905"/>
      <c r="V1417" s="905"/>
      <c r="W1417" s="905"/>
      <c r="X1417" s="905"/>
      <c r="Y1417" s="943"/>
      <c r="Z1417" s="943"/>
      <c r="AA1417" s="943"/>
      <c r="AB1417" s="943"/>
      <c r="AC1417" s="943"/>
      <c r="AD1417" s="943"/>
      <c r="AE1417" s="943"/>
      <c r="AF1417" s="943"/>
      <c r="AG1417" s="943"/>
      <c r="AH1417" s="943"/>
      <c r="AI1417" s="943"/>
      <c r="AJ1417" s="943"/>
      <c r="AK1417" s="943"/>
      <c r="AL1417" s="943"/>
      <c r="AM1417" s="943"/>
      <c r="AN1417" s="943"/>
      <c r="AO1417" s="943"/>
      <c r="AP1417" s="943"/>
      <c r="AQ1417" s="943"/>
      <c r="AR1417" s="943"/>
      <c r="AS1417" s="943"/>
      <c r="AT1417" s="943"/>
      <c r="AU1417" s="943"/>
      <c r="AV1417" s="943"/>
      <c r="AW1417" s="943"/>
      <c r="AX1417" s="943"/>
      <c r="AY1417" s="943"/>
      <c r="AZ1417" s="943"/>
      <c r="BA1417" s="943"/>
      <c r="BB1417" s="943"/>
    </row>
    <row r="1418" spans="1:54" ht="23.25" customHeight="1" x14ac:dyDescent="0.25">
      <c r="A1418" s="658" t="s">
        <v>1888</v>
      </c>
      <c r="B1418" s="659"/>
      <c r="C1418" s="659"/>
      <c r="D1418" s="659"/>
      <c r="E1418" s="659"/>
      <c r="F1418" s="659"/>
      <c r="G1418" s="659"/>
      <c r="H1418" s="659"/>
      <c r="I1418" s="659"/>
      <c r="J1418" s="659"/>
      <c r="K1418" s="659"/>
      <c r="L1418" s="659"/>
      <c r="M1418" s="659"/>
      <c r="N1418" s="659"/>
      <c r="O1418" s="660"/>
      <c r="P1418" s="1021" t="s">
        <v>1889</v>
      </c>
      <c r="Q1418" s="1021"/>
      <c r="R1418" s="1021"/>
      <c r="S1418" s="1021"/>
      <c r="T1418" s="1021"/>
      <c r="U1418" s="1021"/>
      <c r="V1418" s="1021"/>
      <c r="W1418" s="1021"/>
      <c r="X1418" s="1021"/>
      <c r="Y1418" s="943"/>
      <c r="Z1418" s="943"/>
      <c r="AA1418" s="943"/>
      <c r="AB1418" s="943"/>
      <c r="AC1418" s="943"/>
      <c r="AD1418" s="943"/>
      <c r="AE1418" s="943"/>
      <c r="AF1418" s="943"/>
      <c r="AG1418" s="943"/>
      <c r="AH1418" s="943"/>
      <c r="AI1418" s="943"/>
      <c r="AJ1418" s="943"/>
      <c r="AK1418" s="943"/>
      <c r="AL1418" s="943"/>
      <c r="AM1418" s="943"/>
      <c r="AN1418" s="943"/>
      <c r="AO1418" s="943"/>
      <c r="AP1418" s="943"/>
      <c r="AQ1418" s="943"/>
      <c r="AR1418" s="943"/>
      <c r="AS1418" s="943"/>
      <c r="AT1418" s="943"/>
      <c r="AU1418" s="943"/>
      <c r="AV1418" s="943"/>
      <c r="AW1418" s="943"/>
      <c r="AX1418" s="943"/>
      <c r="AY1418" s="943"/>
      <c r="AZ1418" s="943"/>
      <c r="BA1418" s="943"/>
      <c r="BB1418" s="943"/>
    </row>
    <row r="1419" spans="1:54" ht="12.6" customHeight="1" x14ac:dyDescent="0.25">
      <c r="A1419" s="597" t="s">
        <v>1890</v>
      </c>
      <c r="B1419" s="598"/>
      <c r="C1419" s="598"/>
      <c r="D1419" s="598"/>
      <c r="E1419" s="598"/>
      <c r="F1419" s="598"/>
      <c r="G1419" s="598"/>
      <c r="H1419" s="598"/>
      <c r="I1419" s="598"/>
      <c r="J1419" s="598"/>
      <c r="K1419" s="598"/>
      <c r="L1419" s="598"/>
      <c r="M1419" s="598"/>
      <c r="N1419" s="598"/>
      <c r="O1419" s="596"/>
      <c r="P1419" s="905"/>
      <c r="Q1419" s="905"/>
      <c r="R1419" s="905"/>
      <c r="S1419" s="905"/>
      <c r="T1419" s="905"/>
      <c r="U1419" s="905"/>
      <c r="V1419" s="905"/>
      <c r="W1419" s="905"/>
      <c r="X1419" s="905"/>
      <c r="Y1419" s="943"/>
      <c r="Z1419" s="943"/>
      <c r="AA1419" s="943"/>
      <c r="AB1419" s="943"/>
      <c r="AC1419" s="943"/>
      <c r="AD1419" s="943"/>
      <c r="AE1419" s="943"/>
      <c r="AF1419" s="943"/>
      <c r="AG1419" s="943"/>
      <c r="AH1419" s="943"/>
      <c r="AI1419" s="943"/>
      <c r="AJ1419" s="943"/>
      <c r="AK1419" s="943"/>
      <c r="AL1419" s="943"/>
      <c r="AM1419" s="943"/>
      <c r="AN1419" s="943"/>
      <c r="AO1419" s="943"/>
      <c r="AP1419" s="943"/>
      <c r="AQ1419" s="943"/>
      <c r="AR1419" s="943"/>
      <c r="AS1419" s="943"/>
      <c r="AT1419" s="943"/>
      <c r="AU1419" s="943"/>
      <c r="AV1419" s="943"/>
      <c r="AW1419" s="943"/>
      <c r="AX1419" s="943"/>
      <c r="AY1419" s="943"/>
      <c r="AZ1419" s="943"/>
      <c r="BA1419" s="943"/>
      <c r="BB1419" s="943"/>
    </row>
    <row r="1420" spans="1:54" ht="12.6" customHeight="1" x14ac:dyDescent="0.25">
      <c r="A1420" s="597" t="s">
        <v>1891</v>
      </c>
      <c r="B1420" s="598"/>
      <c r="C1420" s="598"/>
      <c r="D1420" s="598"/>
      <c r="E1420" s="598"/>
      <c r="F1420" s="598"/>
      <c r="G1420" s="598"/>
      <c r="H1420" s="598"/>
      <c r="I1420" s="598"/>
      <c r="J1420" s="598"/>
      <c r="K1420" s="598"/>
      <c r="L1420" s="598"/>
      <c r="M1420" s="598"/>
      <c r="N1420" s="598"/>
      <c r="O1420" s="596"/>
      <c r="P1420" s="905"/>
      <c r="Q1420" s="905"/>
      <c r="R1420" s="905"/>
      <c r="S1420" s="905"/>
      <c r="T1420" s="905"/>
      <c r="U1420" s="905"/>
      <c r="V1420" s="905"/>
      <c r="W1420" s="905"/>
      <c r="X1420" s="905"/>
      <c r="Y1420" s="943"/>
      <c r="Z1420" s="943"/>
      <c r="AA1420" s="943"/>
      <c r="AB1420" s="943"/>
      <c r="AC1420" s="943"/>
      <c r="AD1420" s="943"/>
      <c r="AE1420" s="943"/>
      <c r="AF1420" s="943"/>
      <c r="AG1420" s="943"/>
      <c r="AH1420" s="943"/>
      <c r="AI1420" s="943"/>
      <c r="AJ1420" s="943"/>
      <c r="AK1420" s="943"/>
      <c r="AL1420" s="943"/>
      <c r="AM1420" s="943"/>
      <c r="AN1420" s="943"/>
      <c r="AO1420" s="943"/>
      <c r="AP1420" s="943"/>
      <c r="AQ1420" s="943"/>
      <c r="AR1420" s="943"/>
      <c r="AS1420" s="943"/>
      <c r="AT1420" s="943"/>
      <c r="AU1420" s="943"/>
      <c r="AV1420" s="943"/>
      <c r="AW1420" s="943"/>
      <c r="AX1420" s="943"/>
      <c r="AY1420" s="943"/>
      <c r="AZ1420" s="943"/>
      <c r="BA1420" s="943"/>
      <c r="BB1420" s="943"/>
    </row>
    <row r="1421" spans="1:54" ht="12.6" customHeight="1" x14ac:dyDescent="0.25">
      <c r="A1421" s="597" t="s">
        <v>1892</v>
      </c>
      <c r="B1421" s="598"/>
      <c r="C1421" s="598"/>
      <c r="D1421" s="598"/>
      <c r="E1421" s="598"/>
      <c r="F1421" s="598"/>
      <c r="G1421" s="598"/>
      <c r="H1421" s="598"/>
      <c r="I1421" s="598"/>
      <c r="J1421" s="598"/>
      <c r="K1421" s="598"/>
      <c r="L1421" s="598"/>
      <c r="M1421" s="598"/>
      <c r="N1421" s="598"/>
      <c r="O1421" s="596"/>
      <c r="P1421" s="905"/>
      <c r="Q1421" s="905"/>
      <c r="R1421" s="905"/>
      <c r="S1421" s="905"/>
      <c r="T1421" s="905"/>
      <c r="U1421" s="905"/>
      <c r="V1421" s="905"/>
      <c r="W1421" s="905"/>
      <c r="X1421" s="905"/>
      <c r="Y1421" s="943"/>
      <c r="Z1421" s="943"/>
      <c r="AA1421" s="943"/>
      <c r="AB1421" s="943"/>
      <c r="AC1421" s="943"/>
      <c r="AD1421" s="943"/>
      <c r="AE1421" s="943"/>
      <c r="AF1421" s="943"/>
      <c r="AG1421" s="943"/>
      <c r="AH1421" s="943"/>
      <c r="AI1421" s="943"/>
      <c r="AJ1421" s="943"/>
      <c r="AK1421" s="943"/>
      <c r="AL1421" s="943"/>
      <c r="AM1421" s="943"/>
      <c r="AN1421" s="943"/>
      <c r="AO1421" s="943"/>
      <c r="AP1421" s="943"/>
      <c r="AQ1421" s="943"/>
      <c r="AR1421" s="943"/>
      <c r="AS1421" s="943"/>
      <c r="AT1421" s="943"/>
      <c r="AU1421" s="943"/>
      <c r="AV1421" s="943"/>
      <c r="AW1421" s="943"/>
      <c r="AX1421" s="943"/>
      <c r="AY1421" s="943"/>
      <c r="AZ1421" s="943"/>
      <c r="BA1421" s="943"/>
      <c r="BB1421" s="943"/>
    </row>
    <row r="1422" spans="1:54" ht="12.6" customHeight="1" x14ac:dyDescent="0.25">
      <c r="A1422" s="597" t="s">
        <v>1893</v>
      </c>
      <c r="B1422" s="598"/>
      <c r="C1422" s="598"/>
      <c r="D1422" s="598"/>
      <c r="E1422" s="598"/>
      <c r="F1422" s="598"/>
      <c r="G1422" s="598"/>
      <c r="H1422" s="598"/>
      <c r="I1422" s="598"/>
      <c r="J1422" s="598"/>
      <c r="K1422" s="598"/>
      <c r="L1422" s="598"/>
      <c r="M1422" s="598"/>
      <c r="N1422" s="598"/>
      <c r="O1422" s="596"/>
      <c r="P1422" s="905"/>
      <c r="Q1422" s="905"/>
      <c r="R1422" s="905"/>
      <c r="S1422" s="905"/>
      <c r="T1422" s="905"/>
      <c r="U1422" s="905"/>
      <c r="V1422" s="905"/>
      <c r="W1422" s="905"/>
      <c r="X1422" s="905"/>
      <c r="Y1422" s="943"/>
      <c r="Z1422" s="943"/>
      <c r="AA1422" s="943"/>
      <c r="AB1422" s="943"/>
      <c r="AC1422" s="943"/>
      <c r="AD1422" s="943"/>
      <c r="AE1422" s="943"/>
      <c r="AF1422" s="943"/>
      <c r="AG1422" s="943"/>
      <c r="AH1422" s="943"/>
      <c r="AI1422" s="943"/>
      <c r="AJ1422" s="943"/>
      <c r="AK1422" s="943"/>
      <c r="AL1422" s="943"/>
      <c r="AM1422" s="943"/>
      <c r="AN1422" s="943"/>
      <c r="AO1422" s="943"/>
      <c r="AP1422" s="943"/>
      <c r="AQ1422" s="943"/>
      <c r="AR1422" s="943"/>
      <c r="AS1422" s="943"/>
      <c r="AT1422" s="943"/>
      <c r="AU1422" s="943"/>
      <c r="AV1422" s="943"/>
      <c r="AW1422" s="943"/>
      <c r="AX1422" s="943"/>
      <c r="AY1422" s="943"/>
      <c r="AZ1422" s="943"/>
      <c r="BA1422" s="943"/>
      <c r="BB1422" s="943"/>
    </row>
    <row r="1423" spans="1:54" ht="12.6" customHeight="1" x14ac:dyDescent="0.25">
      <c r="A1423" s="597" t="s">
        <v>1700</v>
      </c>
      <c r="B1423" s="598"/>
      <c r="C1423" s="598"/>
      <c r="D1423" s="598"/>
      <c r="E1423" s="598"/>
      <c r="F1423" s="598"/>
      <c r="G1423" s="598"/>
      <c r="H1423" s="598"/>
      <c r="I1423" s="598"/>
      <c r="J1423" s="598"/>
      <c r="K1423" s="598"/>
      <c r="L1423" s="598"/>
      <c r="M1423" s="598"/>
      <c r="N1423" s="598"/>
      <c r="O1423" s="596"/>
      <c r="P1423" s="905"/>
      <c r="Q1423" s="905"/>
      <c r="R1423" s="905"/>
      <c r="S1423" s="905"/>
      <c r="T1423" s="905"/>
      <c r="U1423" s="905"/>
      <c r="V1423" s="905"/>
      <c r="W1423" s="905"/>
      <c r="X1423" s="905"/>
      <c r="Y1423" s="943"/>
      <c r="Z1423" s="943"/>
      <c r="AA1423" s="943"/>
      <c r="AB1423" s="943"/>
      <c r="AC1423" s="943"/>
      <c r="AD1423" s="943"/>
      <c r="AE1423" s="943"/>
      <c r="AF1423" s="943"/>
      <c r="AG1423" s="943"/>
      <c r="AH1423" s="943"/>
      <c r="AI1423" s="943"/>
      <c r="AJ1423" s="943"/>
      <c r="AK1423" s="943"/>
      <c r="AL1423" s="943"/>
      <c r="AM1423" s="943"/>
      <c r="AN1423" s="943"/>
      <c r="AO1423" s="943"/>
      <c r="AP1423" s="943"/>
      <c r="AQ1423" s="943"/>
      <c r="AR1423" s="943"/>
      <c r="AS1423" s="943"/>
      <c r="AT1423" s="943"/>
      <c r="AU1423" s="943"/>
      <c r="AV1423" s="943"/>
      <c r="AW1423" s="943"/>
      <c r="AX1423" s="943"/>
      <c r="AY1423" s="943"/>
      <c r="AZ1423" s="943"/>
      <c r="BA1423" s="943"/>
      <c r="BB1423" s="943"/>
    </row>
    <row r="1424" spans="1:54" ht="12.6" customHeight="1" x14ac:dyDescent="0.25">
      <c r="A1424" s="633" t="s">
        <v>1394</v>
      </c>
      <c r="B1424" s="598"/>
      <c r="C1424" s="598"/>
      <c r="D1424" s="598"/>
      <c r="E1424" s="598"/>
      <c r="F1424" s="598"/>
      <c r="G1424" s="598"/>
      <c r="H1424" s="598"/>
      <c r="I1424" s="598"/>
      <c r="J1424" s="598"/>
      <c r="K1424" s="598"/>
      <c r="L1424" s="598"/>
      <c r="M1424" s="598"/>
      <c r="N1424" s="598"/>
      <c r="O1424" s="596"/>
      <c r="P1424" s="905"/>
      <c r="Q1424" s="905"/>
      <c r="R1424" s="905"/>
      <c r="S1424" s="905"/>
      <c r="T1424" s="905"/>
      <c r="U1424" s="905"/>
      <c r="V1424" s="905"/>
      <c r="W1424" s="905"/>
      <c r="X1424" s="905"/>
      <c r="Y1424" s="943"/>
      <c r="Z1424" s="943"/>
      <c r="AA1424" s="943"/>
      <c r="AB1424" s="943"/>
      <c r="AC1424" s="943"/>
      <c r="AD1424" s="943"/>
      <c r="AE1424" s="943"/>
      <c r="AF1424" s="943"/>
      <c r="AG1424" s="943"/>
      <c r="AH1424" s="943"/>
      <c r="AI1424" s="943"/>
      <c r="AJ1424" s="943"/>
      <c r="AK1424" s="943"/>
      <c r="AL1424" s="943"/>
      <c r="AM1424" s="943"/>
      <c r="AN1424" s="943"/>
      <c r="AO1424" s="943"/>
      <c r="AP1424" s="943"/>
      <c r="AQ1424" s="943"/>
      <c r="AR1424" s="943"/>
      <c r="AS1424" s="943"/>
      <c r="AT1424" s="943"/>
      <c r="AU1424" s="943"/>
      <c r="AV1424" s="943"/>
      <c r="AW1424" s="943"/>
      <c r="AX1424" s="943"/>
      <c r="AY1424" s="943"/>
      <c r="AZ1424" s="943"/>
      <c r="BA1424" s="943"/>
      <c r="BB1424" s="943"/>
    </row>
    <row r="1425" spans="1:54" ht="12.6" customHeight="1" x14ac:dyDescent="0.25">
      <c r="A1425" s="597" t="s">
        <v>1894</v>
      </c>
      <c r="B1425" s="598"/>
      <c r="C1425" s="598"/>
      <c r="D1425" s="598"/>
      <c r="E1425" s="598"/>
      <c r="F1425" s="598"/>
      <c r="G1425" s="598"/>
      <c r="H1425" s="598"/>
      <c r="I1425" s="598"/>
      <c r="J1425" s="598"/>
      <c r="K1425" s="598"/>
      <c r="L1425" s="598"/>
      <c r="M1425" s="598"/>
      <c r="N1425" s="598"/>
      <c r="O1425" s="596"/>
      <c r="P1425" s="844" t="s">
        <v>18</v>
      </c>
      <c r="Q1425" s="844"/>
      <c r="R1425" s="844"/>
      <c r="S1425" s="844"/>
      <c r="T1425" s="844"/>
      <c r="U1425" s="844"/>
      <c r="V1425" s="844"/>
      <c r="W1425" s="844"/>
      <c r="X1425" s="844"/>
      <c r="Y1425" s="943"/>
      <c r="Z1425" s="943"/>
      <c r="AA1425" s="943"/>
      <c r="AB1425" s="943"/>
      <c r="AC1425" s="943"/>
      <c r="AD1425" s="943"/>
      <c r="AE1425" s="943"/>
      <c r="AF1425" s="943"/>
      <c r="AG1425" s="844" t="s">
        <v>18</v>
      </c>
      <c r="AH1425" s="844"/>
      <c r="AI1425" s="844"/>
      <c r="AJ1425" s="844"/>
      <c r="AK1425" s="844"/>
      <c r="AL1425" s="844"/>
      <c r="AM1425" s="844"/>
      <c r="AN1425" s="844"/>
      <c r="AO1425" s="844"/>
      <c r="AP1425" s="905"/>
      <c r="AQ1425" s="905"/>
      <c r="AR1425" s="905"/>
      <c r="AS1425" s="905"/>
      <c r="AT1425" s="905"/>
      <c r="AU1425" s="905"/>
      <c r="AV1425" s="905"/>
      <c r="AW1425" s="905"/>
      <c r="AX1425" s="905"/>
      <c r="AY1425" s="905"/>
      <c r="AZ1425" s="905"/>
      <c r="BA1425" s="905"/>
      <c r="BB1425" s="905"/>
    </row>
    <row r="1426" spans="1:54" ht="12.6" customHeight="1" x14ac:dyDescent="0.25">
      <c r="A1426" s="597" t="s">
        <v>1011</v>
      </c>
      <c r="B1426" s="598"/>
      <c r="C1426" s="598"/>
      <c r="D1426" s="598"/>
      <c r="E1426" s="598"/>
      <c r="F1426" s="598"/>
      <c r="G1426" s="598"/>
      <c r="H1426" s="598"/>
      <c r="I1426" s="598"/>
      <c r="J1426" s="598"/>
      <c r="K1426" s="598"/>
      <c r="L1426" s="598"/>
      <c r="M1426" s="598"/>
      <c r="N1426" s="598"/>
      <c r="O1426" s="596"/>
      <c r="P1426" s="844" t="s">
        <v>18</v>
      </c>
      <c r="Q1426" s="844"/>
      <c r="R1426" s="844"/>
      <c r="S1426" s="844"/>
      <c r="T1426" s="844"/>
      <c r="U1426" s="844"/>
      <c r="V1426" s="844"/>
      <c r="W1426" s="844"/>
      <c r="X1426" s="844"/>
      <c r="Y1426" s="943"/>
      <c r="Z1426" s="943"/>
      <c r="AA1426" s="943"/>
      <c r="AB1426" s="943"/>
      <c r="AC1426" s="943"/>
      <c r="AD1426" s="943"/>
      <c r="AE1426" s="943"/>
      <c r="AF1426" s="943"/>
      <c r="AG1426" s="844" t="s">
        <v>18</v>
      </c>
      <c r="AH1426" s="844"/>
      <c r="AI1426" s="844"/>
      <c r="AJ1426" s="844"/>
      <c r="AK1426" s="844"/>
      <c r="AL1426" s="844"/>
      <c r="AM1426" s="844"/>
      <c r="AN1426" s="844"/>
      <c r="AO1426" s="844"/>
      <c r="AP1426" s="905"/>
      <c r="AQ1426" s="905"/>
      <c r="AR1426" s="905"/>
      <c r="AS1426" s="905"/>
      <c r="AT1426" s="905"/>
      <c r="AU1426" s="905"/>
      <c r="AV1426" s="905"/>
      <c r="AW1426" s="905"/>
      <c r="AX1426" s="905"/>
      <c r="AY1426" s="905"/>
      <c r="AZ1426" s="905"/>
      <c r="BA1426" s="905"/>
      <c r="BB1426" s="905"/>
    </row>
    <row r="1427" spans="1:54" ht="12.6" customHeight="1" x14ac:dyDescent="0.25">
      <c r="A1427" s="597" t="s">
        <v>1895</v>
      </c>
      <c r="B1427" s="598"/>
      <c r="C1427" s="598"/>
      <c r="D1427" s="598"/>
      <c r="E1427" s="598"/>
      <c r="F1427" s="598"/>
      <c r="G1427" s="598"/>
      <c r="H1427" s="598"/>
      <c r="I1427" s="598"/>
      <c r="J1427" s="598"/>
      <c r="K1427" s="598"/>
      <c r="L1427" s="598"/>
      <c r="M1427" s="598"/>
      <c r="N1427" s="598"/>
      <c r="O1427" s="596"/>
      <c r="P1427" s="844" t="s">
        <v>18</v>
      </c>
      <c r="Q1427" s="844"/>
      <c r="R1427" s="844"/>
      <c r="S1427" s="844"/>
      <c r="T1427" s="844"/>
      <c r="U1427" s="844"/>
      <c r="V1427" s="844"/>
      <c r="W1427" s="844"/>
      <c r="X1427" s="844"/>
      <c r="Y1427" s="943"/>
      <c r="Z1427" s="943"/>
      <c r="AA1427" s="943"/>
      <c r="AB1427" s="943"/>
      <c r="AC1427" s="943"/>
      <c r="AD1427" s="943"/>
      <c r="AE1427" s="943"/>
      <c r="AF1427" s="943"/>
      <c r="AG1427" s="844" t="s">
        <v>18</v>
      </c>
      <c r="AH1427" s="844"/>
      <c r="AI1427" s="844"/>
      <c r="AJ1427" s="844"/>
      <c r="AK1427" s="844"/>
      <c r="AL1427" s="844"/>
      <c r="AM1427" s="844"/>
      <c r="AN1427" s="844"/>
      <c r="AO1427" s="844"/>
      <c r="AP1427" s="905"/>
      <c r="AQ1427" s="905"/>
      <c r="AR1427" s="905"/>
      <c r="AS1427" s="905"/>
      <c r="AT1427" s="905"/>
      <c r="AU1427" s="905"/>
      <c r="AV1427" s="905"/>
      <c r="AW1427" s="905"/>
      <c r="AX1427" s="905"/>
      <c r="AY1427" s="905"/>
      <c r="AZ1427" s="905"/>
      <c r="BA1427" s="905"/>
      <c r="BB1427" s="905"/>
    </row>
    <row r="1428" spans="1:54" ht="12.6" customHeight="1" x14ac:dyDescent="0.25">
      <c r="A1428" s="565" t="s">
        <v>4972</v>
      </c>
    </row>
    <row r="1429" spans="1:54" ht="15" customHeight="1" x14ac:dyDescent="0.25">
      <c r="A1429" s="862"/>
      <c r="B1429" s="863"/>
      <c r="C1429" s="863"/>
      <c r="D1429" s="863"/>
      <c r="E1429" s="863"/>
      <c r="F1429" s="863"/>
      <c r="G1429" s="863"/>
      <c r="H1429" s="863"/>
      <c r="I1429" s="863"/>
      <c r="J1429" s="863"/>
      <c r="K1429" s="863"/>
      <c r="L1429" s="863"/>
      <c r="M1429" s="863"/>
      <c r="N1429" s="863"/>
      <c r="O1429" s="863"/>
      <c r="P1429" s="863"/>
      <c r="Q1429" s="863"/>
      <c r="R1429" s="863"/>
      <c r="S1429" s="863"/>
      <c r="T1429" s="863"/>
      <c r="U1429" s="863"/>
      <c r="V1429" s="863"/>
      <c r="W1429" s="863"/>
      <c r="X1429" s="863"/>
      <c r="Y1429" s="863"/>
      <c r="Z1429" s="863"/>
      <c r="AA1429" s="863"/>
      <c r="AB1429" s="863"/>
      <c r="AC1429" s="863"/>
      <c r="AD1429" s="863"/>
      <c r="AE1429" s="863"/>
      <c r="AF1429" s="863"/>
      <c r="AG1429" s="863"/>
      <c r="AH1429" s="863"/>
      <c r="AI1429" s="863"/>
      <c r="AJ1429" s="863"/>
      <c r="AK1429" s="863"/>
      <c r="AL1429" s="863"/>
      <c r="AM1429" s="863"/>
      <c r="AN1429" s="863"/>
      <c r="AO1429" s="863"/>
      <c r="AP1429" s="863"/>
      <c r="AQ1429" s="863"/>
      <c r="AR1429" s="863"/>
      <c r="AS1429" s="863"/>
      <c r="AT1429" s="863"/>
      <c r="AU1429" s="863"/>
      <c r="AV1429" s="863"/>
      <c r="AW1429" s="863"/>
      <c r="AX1429" s="864"/>
      <c r="AY1429" s="613"/>
      <c r="AZ1429" s="613"/>
      <c r="BA1429" s="613"/>
      <c r="BB1429" s="613"/>
    </row>
    <row r="1430" spans="1:54" ht="15" customHeight="1" x14ac:dyDescent="0.25">
      <c r="A1430" s="865"/>
      <c r="B1430" s="866"/>
      <c r="C1430" s="866"/>
      <c r="D1430" s="866"/>
      <c r="E1430" s="866"/>
      <c r="F1430" s="866"/>
      <c r="G1430" s="866"/>
      <c r="H1430" s="866"/>
      <c r="I1430" s="866"/>
      <c r="J1430" s="866"/>
      <c r="K1430" s="866"/>
      <c r="L1430" s="866"/>
      <c r="M1430" s="866"/>
      <c r="N1430" s="866"/>
      <c r="O1430" s="866"/>
      <c r="P1430" s="866"/>
      <c r="Q1430" s="866"/>
      <c r="R1430" s="866"/>
      <c r="S1430" s="866"/>
      <c r="T1430" s="866"/>
      <c r="U1430" s="866"/>
      <c r="V1430" s="866"/>
      <c r="W1430" s="866"/>
      <c r="X1430" s="866"/>
      <c r="Y1430" s="866"/>
      <c r="Z1430" s="866"/>
      <c r="AA1430" s="866"/>
      <c r="AB1430" s="866"/>
      <c r="AC1430" s="866"/>
      <c r="AD1430" s="866"/>
      <c r="AE1430" s="866"/>
      <c r="AF1430" s="866"/>
      <c r="AG1430" s="866"/>
      <c r="AH1430" s="866"/>
      <c r="AI1430" s="866"/>
      <c r="AJ1430" s="866"/>
      <c r="AK1430" s="866"/>
      <c r="AL1430" s="866"/>
      <c r="AM1430" s="866"/>
      <c r="AN1430" s="866"/>
      <c r="AO1430" s="866"/>
      <c r="AP1430" s="866"/>
      <c r="AQ1430" s="866"/>
      <c r="AR1430" s="866"/>
      <c r="AS1430" s="866"/>
      <c r="AT1430" s="866"/>
      <c r="AU1430" s="866"/>
      <c r="AV1430" s="866"/>
      <c r="AW1430" s="866"/>
      <c r="AX1430" s="867"/>
      <c r="AY1430" s="613"/>
      <c r="AZ1430" s="613"/>
      <c r="BA1430" s="613"/>
      <c r="BB1430" s="613"/>
    </row>
    <row r="1431" spans="1:54" ht="15" customHeight="1" x14ac:dyDescent="0.25">
      <c r="A1431" s="577"/>
      <c r="B1431" s="577"/>
      <c r="C1431" s="577"/>
      <c r="D1431" s="577"/>
      <c r="E1431" s="577"/>
      <c r="F1431" s="577"/>
      <c r="G1431" s="577"/>
      <c r="H1431" s="577"/>
      <c r="I1431" s="577"/>
      <c r="J1431" s="577"/>
      <c r="K1431" s="577"/>
      <c r="L1431" s="577"/>
      <c r="M1431" s="577"/>
      <c r="N1431" s="577"/>
      <c r="O1431" s="577"/>
      <c r="P1431" s="577"/>
      <c r="Q1431" s="577"/>
      <c r="R1431" s="577"/>
      <c r="S1431" s="577"/>
      <c r="T1431" s="577"/>
      <c r="U1431" s="577"/>
      <c r="V1431" s="577"/>
      <c r="W1431" s="577"/>
      <c r="X1431" s="577"/>
      <c r="Y1431" s="577"/>
      <c r="Z1431" s="577"/>
      <c r="AA1431" s="577"/>
      <c r="AB1431" s="577"/>
      <c r="AC1431" s="577"/>
      <c r="AD1431" s="577"/>
      <c r="AE1431" s="577"/>
      <c r="AF1431" s="577"/>
      <c r="AG1431" s="577"/>
      <c r="AH1431" s="577"/>
      <c r="AI1431" s="577"/>
      <c r="AJ1431" s="577"/>
      <c r="AK1431" s="577"/>
      <c r="AL1431" s="577"/>
      <c r="AM1431" s="577"/>
      <c r="AN1431" s="577"/>
      <c r="AO1431" s="577"/>
      <c r="AP1431" s="577"/>
      <c r="AQ1431" s="577"/>
      <c r="AR1431" s="577"/>
      <c r="AS1431" s="577"/>
      <c r="AT1431" s="577"/>
      <c r="AU1431" s="577"/>
      <c r="AV1431" s="577"/>
      <c r="AW1431" s="577"/>
      <c r="AX1431" s="577"/>
      <c r="AY1431" s="613"/>
      <c r="AZ1431" s="613"/>
      <c r="BA1431" s="613"/>
      <c r="BB1431" s="613"/>
    </row>
    <row r="1432" spans="1:54" ht="15" customHeight="1" x14ac:dyDescent="0.25">
      <c r="A1432" s="577"/>
      <c r="B1432" s="577"/>
      <c r="C1432" s="577"/>
      <c r="D1432" s="577"/>
      <c r="E1432" s="577"/>
      <c r="F1432" s="577"/>
      <c r="G1432" s="577"/>
      <c r="H1432" s="577"/>
      <c r="I1432" s="577"/>
      <c r="J1432" s="577"/>
      <c r="K1432" s="577"/>
      <c r="L1432" s="577"/>
      <c r="M1432" s="577"/>
      <c r="N1432" s="577"/>
      <c r="O1432" s="577"/>
      <c r="P1432" s="577"/>
      <c r="Q1432" s="577"/>
      <c r="R1432" s="577"/>
      <c r="S1432" s="577"/>
      <c r="T1432" s="577"/>
      <c r="U1432" s="577"/>
      <c r="V1432" s="577"/>
      <c r="W1432" s="577"/>
      <c r="X1432" s="577"/>
      <c r="Y1432" s="577"/>
      <c r="Z1432" s="577"/>
      <c r="AA1432" s="577"/>
      <c r="AB1432" s="577"/>
      <c r="AC1432" s="577"/>
      <c r="AD1432" s="577"/>
      <c r="AE1432" s="577"/>
      <c r="AF1432" s="577"/>
      <c r="AG1432" s="577"/>
      <c r="AH1432" s="577"/>
      <c r="AI1432" s="577"/>
      <c r="AJ1432" s="577"/>
      <c r="AK1432" s="577"/>
      <c r="AL1432" s="577"/>
      <c r="AM1432" s="577"/>
      <c r="AN1432" s="577"/>
      <c r="AO1432" s="577"/>
      <c r="AP1432" s="577"/>
      <c r="AQ1432" s="577"/>
      <c r="AR1432" s="577"/>
      <c r="AS1432" s="577"/>
      <c r="AT1432" s="577"/>
      <c r="AU1432" s="577"/>
      <c r="AV1432" s="577"/>
      <c r="AW1432" s="577"/>
      <c r="AX1432" s="577"/>
      <c r="AY1432" s="613"/>
      <c r="AZ1432" s="613"/>
      <c r="BA1432" s="613"/>
      <c r="BB1432" s="613"/>
    </row>
    <row r="1433" spans="1:54" ht="15" customHeight="1" x14ac:dyDescent="0.25">
      <c r="A1433" s="577"/>
      <c r="B1433" s="577"/>
      <c r="C1433" s="577"/>
      <c r="D1433" s="577"/>
      <c r="E1433" s="577"/>
      <c r="F1433" s="577"/>
      <c r="G1433" s="577"/>
      <c r="H1433" s="577"/>
      <c r="I1433" s="577"/>
      <c r="J1433" s="577"/>
      <c r="K1433" s="577"/>
      <c r="L1433" s="577"/>
      <c r="M1433" s="577"/>
      <c r="N1433" s="577"/>
      <c r="O1433" s="577"/>
      <c r="P1433" s="577"/>
      <c r="Q1433" s="577"/>
      <c r="R1433" s="577"/>
      <c r="S1433" s="577"/>
      <c r="T1433" s="577"/>
      <c r="U1433" s="577"/>
      <c r="V1433" s="577"/>
      <c r="W1433" s="577"/>
      <c r="X1433" s="577"/>
      <c r="Y1433" s="577"/>
      <c r="Z1433" s="577"/>
      <c r="AA1433" s="577"/>
      <c r="AB1433" s="577"/>
      <c r="AC1433" s="577"/>
      <c r="AD1433" s="577"/>
      <c r="AE1433" s="577"/>
      <c r="AF1433" s="577"/>
      <c r="AG1433" s="577"/>
      <c r="AH1433" s="577"/>
      <c r="AI1433" s="577"/>
      <c r="AJ1433" s="577"/>
      <c r="AK1433" s="577"/>
      <c r="AL1433" s="577"/>
      <c r="AM1433" s="577"/>
      <c r="AN1433" s="577"/>
      <c r="AO1433" s="577"/>
      <c r="AP1433" s="577"/>
      <c r="AQ1433" s="577"/>
      <c r="AR1433" s="577"/>
      <c r="AS1433" s="577"/>
      <c r="AT1433" s="577"/>
      <c r="AU1433" s="577"/>
      <c r="AV1433" s="577"/>
      <c r="AW1433" s="577"/>
      <c r="AX1433" s="577"/>
      <c r="AY1433" s="613"/>
      <c r="AZ1433" s="613"/>
      <c r="BA1433" s="613"/>
      <c r="BB1433" s="613"/>
    </row>
    <row r="1434" spans="1:54" ht="15" customHeight="1" x14ac:dyDescent="0.25">
      <c r="A1434" s="577"/>
      <c r="B1434" s="577"/>
      <c r="C1434" s="577"/>
      <c r="D1434" s="577"/>
      <c r="E1434" s="577"/>
      <c r="F1434" s="577"/>
      <c r="G1434" s="577"/>
      <c r="H1434" s="577"/>
      <c r="I1434" s="577"/>
      <c r="J1434" s="577"/>
      <c r="K1434" s="577"/>
      <c r="L1434" s="577"/>
      <c r="M1434" s="577"/>
      <c r="N1434" s="577"/>
      <c r="O1434" s="577"/>
      <c r="P1434" s="577"/>
      <c r="Q1434" s="577"/>
      <c r="R1434" s="577"/>
      <c r="S1434" s="577"/>
      <c r="T1434" s="577"/>
      <c r="U1434" s="577"/>
      <c r="V1434" s="577"/>
      <c r="W1434" s="577"/>
      <c r="X1434" s="577"/>
      <c r="Y1434" s="577"/>
      <c r="Z1434" s="577"/>
      <c r="AA1434" s="577"/>
      <c r="AB1434" s="577"/>
      <c r="AC1434" s="577"/>
      <c r="AD1434" s="577"/>
      <c r="AE1434" s="577"/>
      <c r="AF1434" s="577"/>
      <c r="AG1434" s="577"/>
      <c r="AH1434" s="577"/>
      <c r="AI1434" s="577"/>
      <c r="AJ1434" s="577"/>
      <c r="AK1434" s="577"/>
      <c r="AL1434" s="577"/>
      <c r="AM1434" s="577"/>
      <c r="AN1434" s="577"/>
      <c r="AO1434" s="577"/>
      <c r="AP1434" s="577"/>
      <c r="AQ1434" s="577"/>
      <c r="AR1434" s="577"/>
      <c r="AS1434" s="577"/>
      <c r="AT1434" s="577"/>
      <c r="AU1434" s="577"/>
      <c r="AV1434" s="577"/>
      <c r="AW1434" s="577"/>
      <c r="AX1434" s="577"/>
      <c r="AY1434" s="613"/>
      <c r="AZ1434" s="613"/>
      <c r="BA1434" s="613"/>
      <c r="BB1434" s="613"/>
    </row>
    <row r="1435" spans="1:54" ht="15" customHeight="1" x14ac:dyDescent="0.25">
      <c r="A1435" s="577"/>
      <c r="B1435" s="577"/>
      <c r="C1435" s="577"/>
      <c r="D1435" s="577"/>
      <c r="E1435" s="577"/>
      <c r="F1435" s="577"/>
      <c r="G1435" s="577"/>
      <c r="H1435" s="577"/>
      <c r="I1435" s="577"/>
      <c r="J1435" s="577"/>
      <c r="K1435" s="577"/>
      <c r="L1435" s="577"/>
      <c r="M1435" s="577"/>
      <c r="N1435" s="577"/>
      <c r="O1435" s="577"/>
      <c r="P1435" s="577"/>
      <c r="Q1435" s="577"/>
      <c r="R1435" s="577"/>
      <c r="S1435" s="577"/>
      <c r="T1435" s="577"/>
      <c r="U1435" s="577"/>
      <c r="V1435" s="577"/>
      <c r="W1435" s="577"/>
      <c r="X1435" s="577"/>
      <c r="Y1435" s="577"/>
      <c r="Z1435" s="577"/>
      <c r="AA1435" s="577"/>
      <c r="AB1435" s="577"/>
      <c r="AC1435" s="577"/>
      <c r="AD1435" s="577"/>
      <c r="AE1435" s="577"/>
      <c r="AF1435" s="577"/>
      <c r="AG1435" s="577"/>
      <c r="AH1435" s="577"/>
      <c r="AI1435" s="577"/>
      <c r="AJ1435" s="577"/>
      <c r="AK1435" s="577"/>
      <c r="AL1435" s="577"/>
      <c r="AM1435" s="577"/>
      <c r="AN1435" s="577"/>
      <c r="AO1435" s="577"/>
      <c r="AP1435" s="577"/>
      <c r="AQ1435" s="577"/>
      <c r="AR1435" s="577"/>
      <c r="AS1435" s="577"/>
      <c r="AT1435" s="577"/>
      <c r="AU1435" s="577"/>
      <c r="AV1435" s="577"/>
      <c r="AW1435" s="577"/>
      <c r="AX1435" s="577"/>
      <c r="AY1435" s="613"/>
      <c r="AZ1435" s="613"/>
      <c r="BA1435" s="613"/>
      <c r="BB1435" s="613"/>
    </row>
    <row r="1436" spans="1:54" ht="15" customHeight="1" x14ac:dyDescent="0.25">
      <c r="A1436" s="577"/>
      <c r="B1436" s="577"/>
      <c r="C1436" s="577"/>
      <c r="D1436" s="577"/>
      <c r="E1436" s="577"/>
      <c r="F1436" s="577"/>
      <c r="G1436" s="577"/>
      <c r="H1436" s="577"/>
      <c r="I1436" s="577"/>
      <c r="J1436" s="577"/>
      <c r="K1436" s="577"/>
      <c r="L1436" s="577"/>
      <c r="M1436" s="577"/>
      <c r="N1436" s="577"/>
      <c r="O1436" s="577"/>
      <c r="P1436" s="577"/>
      <c r="Q1436" s="577"/>
      <c r="R1436" s="577"/>
      <c r="S1436" s="577"/>
      <c r="T1436" s="577"/>
      <c r="U1436" s="577"/>
      <c r="V1436" s="577"/>
      <c r="W1436" s="577"/>
      <c r="X1436" s="577"/>
      <c r="Y1436" s="577"/>
      <c r="Z1436" s="577"/>
      <c r="AA1436" s="577"/>
      <c r="AB1436" s="577"/>
      <c r="AC1436" s="577"/>
      <c r="AD1436" s="577"/>
      <c r="AE1436" s="577"/>
      <c r="AF1436" s="577"/>
      <c r="AG1436" s="577"/>
      <c r="AH1436" s="577"/>
      <c r="AI1436" s="577"/>
      <c r="AJ1436" s="577"/>
      <c r="AK1436" s="577"/>
      <c r="AL1436" s="577"/>
      <c r="AM1436" s="577"/>
      <c r="AN1436" s="577"/>
      <c r="AO1436" s="577"/>
      <c r="AP1436" s="577"/>
      <c r="AQ1436" s="577"/>
      <c r="AR1436" s="577"/>
      <c r="AS1436" s="577"/>
      <c r="AT1436" s="577"/>
      <c r="AU1436" s="577"/>
      <c r="AV1436" s="577"/>
      <c r="AW1436" s="577"/>
      <c r="AX1436" s="577"/>
      <c r="AY1436" s="613"/>
      <c r="AZ1436" s="613"/>
      <c r="BA1436" s="613"/>
      <c r="BB1436" s="613"/>
    </row>
    <row r="1437" spans="1:54" ht="15" customHeight="1" x14ac:dyDescent="0.25">
      <c r="A1437" s="577"/>
      <c r="B1437" s="577"/>
      <c r="C1437" s="577"/>
      <c r="D1437" s="577"/>
      <c r="E1437" s="577"/>
      <c r="F1437" s="577"/>
      <c r="G1437" s="577"/>
      <c r="H1437" s="577"/>
      <c r="I1437" s="577"/>
      <c r="J1437" s="577"/>
      <c r="K1437" s="577"/>
      <c r="L1437" s="577"/>
      <c r="M1437" s="577"/>
      <c r="N1437" s="577"/>
      <c r="O1437" s="577"/>
      <c r="P1437" s="577"/>
      <c r="Q1437" s="577"/>
      <c r="R1437" s="577"/>
      <c r="S1437" s="577"/>
      <c r="T1437" s="577"/>
      <c r="U1437" s="577"/>
      <c r="V1437" s="577"/>
      <c r="W1437" s="577"/>
      <c r="X1437" s="577"/>
      <c r="Y1437" s="577"/>
      <c r="Z1437" s="577"/>
      <c r="AA1437" s="577"/>
      <c r="AB1437" s="577"/>
      <c r="AC1437" s="577"/>
      <c r="AD1437" s="577"/>
      <c r="AE1437" s="577"/>
      <c r="AF1437" s="577"/>
      <c r="AG1437" s="577"/>
      <c r="AH1437" s="577"/>
      <c r="AI1437" s="577"/>
      <c r="AJ1437" s="577"/>
      <c r="AK1437" s="577"/>
      <c r="AL1437" s="577"/>
      <c r="AM1437" s="577"/>
      <c r="AN1437" s="577"/>
      <c r="AO1437" s="577"/>
      <c r="AP1437" s="577"/>
      <c r="AQ1437" s="577"/>
      <c r="AR1437" s="577"/>
      <c r="AS1437" s="577"/>
      <c r="AT1437" s="577"/>
      <c r="AU1437" s="577"/>
      <c r="AV1437" s="577"/>
      <c r="AW1437" s="577"/>
      <c r="AX1437" s="577"/>
      <c r="AY1437" s="613"/>
      <c r="AZ1437" s="613"/>
      <c r="BA1437" s="613"/>
      <c r="BB1437" s="613"/>
    </row>
    <row r="1438" spans="1:54" ht="15" customHeight="1" x14ac:dyDescent="0.25">
      <c r="A1438" s="577"/>
      <c r="B1438" s="577"/>
      <c r="C1438" s="577"/>
      <c r="D1438" s="577"/>
      <c r="E1438" s="577"/>
      <c r="F1438" s="577"/>
      <c r="G1438" s="577"/>
      <c r="H1438" s="577"/>
      <c r="I1438" s="577"/>
      <c r="J1438" s="577"/>
      <c r="K1438" s="577"/>
      <c r="L1438" s="577"/>
      <c r="M1438" s="577"/>
      <c r="N1438" s="577"/>
      <c r="O1438" s="577"/>
      <c r="P1438" s="577"/>
      <c r="Q1438" s="577"/>
      <c r="R1438" s="577"/>
      <c r="S1438" s="577"/>
      <c r="T1438" s="577"/>
      <c r="U1438" s="577"/>
      <c r="V1438" s="577"/>
      <c r="W1438" s="577"/>
      <c r="X1438" s="577"/>
      <c r="Y1438" s="577"/>
      <c r="Z1438" s="577"/>
      <c r="AA1438" s="577"/>
      <c r="AB1438" s="577"/>
      <c r="AC1438" s="577"/>
      <c r="AD1438" s="577"/>
      <c r="AE1438" s="577"/>
      <c r="AF1438" s="577"/>
      <c r="AG1438" s="577"/>
      <c r="AH1438" s="577"/>
      <c r="AI1438" s="577"/>
      <c r="AJ1438" s="577"/>
      <c r="AK1438" s="577"/>
      <c r="AL1438" s="577"/>
      <c r="AM1438" s="577"/>
      <c r="AN1438" s="577"/>
      <c r="AO1438" s="577"/>
      <c r="AP1438" s="577"/>
      <c r="AQ1438" s="577"/>
      <c r="AR1438" s="577"/>
      <c r="AS1438" s="577"/>
      <c r="AT1438" s="577"/>
      <c r="AU1438" s="577"/>
      <c r="AV1438" s="577"/>
      <c r="AW1438" s="577"/>
      <c r="AX1438" s="577"/>
      <c r="AY1438" s="613"/>
      <c r="AZ1438" s="613"/>
      <c r="BA1438" s="613"/>
      <c r="BB1438" s="613"/>
    </row>
    <row r="1439" spans="1:54" ht="15" customHeight="1" x14ac:dyDescent="0.25">
      <c r="A1439" s="577"/>
      <c r="B1439" s="577"/>
      <c r="C1439" s="577"/>
      <c r="D1439" s="577"/>
      <c r="E1439" s="577"/>
      <c r="F1439" s="577"/>
      <c r="G1439" s="577"/>
      <c r="H1439" s="577"/>
      <c r="I1439" s="577"/>
      <c r="J1439" s="577"/>
      <c r="K1439" s="577"/>
      <c r="L1439" s="577"/>
      <c r="M1439" s="577"/>
      <c r="N1439" s="577"/>
      <c r="O1439" s="577"/>
      <c r="P1439" s="577"/>
      <c r="Q1439" s="577"/>
      <c r="R1439" s="577"/>
      <c r="S1439" s="577"/>
      <c r="T1439" s="577"/>
      <c r="U1439" s="577"/>
      <c r="V1439" s="577"/>
      <c r="W1439" s="577"/>
      <c r="X1439" s="577"/>
      <c r="Y1439" s="577"/>
      <c r="Z1439" s="577"/>
      <c r="AA1439" s="577"/>
      <c r="AB1439" s="577"/>
      <c r="AC1439" s="577"/>
      <c r="AD1439" s="577"/>
      <c r="AE1439" s="577"/>
      <c r="AF1439" s="577"/>
      <c r="AG1439" s="577"/>
      <c r="AH1439" s="577"/>
      <c r="AI1439" s="577"/>
      <c r="AJ1439" s="577"/>
      <c r="AK1439" s="577"/>
      <c r="AL1439" s="577"/>
      <c r="AM1439" s="577"/>
      <c r="AN1439" s="577"/>
      <c r="AO1439" s="577"/>
      <c r="AP1439" s="577"/>
      <c r="AQ1439" s="577"/>
      <c r="AR1439" s="577"/>
      <c r="AS1439" s="577"/>
      <c r="AT1439" s="577"/>
      <c r="AU1439" s="577"/>
      <c r="AV1439" s="577"/>
      <c r="AW1439" s="577"/>
      <c r="AX1439" s="577"/>
      <c r="AY1439" s="613"/>
      <c r="AZ1439" s="613"/>
      <c r="BA1439" s="613"/>
      <c r="BB1439" s="613"/>
    </row>
    <row r="1440" spans="1:54" ht="15" customHeight="1" x14ac:dyDescent="0.25">
      <c r="A1440" s="577"/>
      <c r="B1440" s="577"/>
      <c r="C1440" s="577"/>
      <c r="D1440" s="577"/>
      <c r="E1440" s="577"/>
      <c r="F1440" s="577"/>
      <c r="G1440" s="577"/>
      <c r="H1440" s="577"/>
      <c r="I1440" s="577"/>
      <c r="J1440" s="577"/>
      <c r="K1440" s="577"/>
      <c r="L1440" s="577"/>
      <c r="M1440" s="577"/>
      <c r="N1440" s="577"/>
      <c r="O1440" s="577"/>
      <c r="P1440" s="577"/>
      <c r="Q1440" s="577"/>
      <c r="R1440" s="577"/>
      <c r="S1440" s="577"/>
      <c r="T1440" s="577"/>
      <c r="U1440" s="577"/>
      <c r="V1440" s="577"/>
      <c r="W1440" s="577"/>
      <c r="X1440" s="577"/>
      <c r="Y1440" s="577"/>
      <c r="Z1440" s="577"/>
      <c r="AA1440" s="577"/>
      <c r="AB1440" s="577"/>
      <c r="AC1440" s="577"/>
      <c r="AD1440" s="577"/>
      <c r="AE1440" s="577"/>
      <c r="AF1440" s="577"/>
      <c r="AG1440" s="577"/>
      <c r="AH1440" s="577"/>
      <c r="AI1440" s="577"/>
      <c r="AJ1440" s="577"/>
      <c r="AK1440" s="577"/>
      <c r="AL1440" s="577"/>
      <c r="AM1440" s="577"/>
      <c r="AN1440" s="577"/>
      <c r="AO1440" s="577"/>
      <c r="AP1440" s="577"/>
      <c r="AQ1440" s="577"/>
      <c r="AR1440" s="577"/>
      <c r="AS1440" s="577"/>
      <c r="AT1440" s="577"/>
      <c r="AU1440" s="577"/>
      <c r="AV1440" s="577"/>
      <c r="AW1440" s="577"/>
      <c r="AX1440" s="577"/>
      <c r="AY1440" s="613"/>
      <c r="AZ1440" s="613"/>
      <c r="BA1440" s="613"/>
      <c r="BB1440" s="613"/>
    </row>
    <row r="1441" spans="1:54" ht="15" customHeight="1" x14ac:dyDescent="0.25">
      <c r="A1441" s="577"/>
      <c r="B1441" s="577"/>
      <c r="C1441" s="577"/>
      <c r="D1441" s="577"/>
      <c r="E1441" s="577"/>
      <c r="F1441" s="577"/>
      <c r="G1441" s="577"/>
      <c r="H1441" s="577"/>
      <c r="I1441" s="577"/>
      <c r="J1441" s="577"/>
      <c r="K1441" s="577"/>
      <c r="L1441" s="577"/>
      <c r="M1441" s="577"/>
      <c r="N1441" s="577"/>
      <c r="O1441" s="577"/>
      <c r="P1441" s="577"/>
      <c r="Q1441" s="577"/>
      <c r="R1441" s="577"/>
      <c r="S1441" s="577"/>
      <c r="T1441" s="577"/>
      <c r="U1441" s="577"/>
      <c r="V1441" s="577"/>
      <c r="W1441" s="577"/>
      <c r="X1441" s="577"/>
      <c r="Y1441" s="577"/>
      <c r="Z1441" s="577"/>
      <c r="AA1441" s="577"/>
      <c r="AB1441" s="577"/>
      <c r="AC1441" s="577"/>
      <c r="AD1441" s="577"/>
      <c r="AE1441" s="577"/>
      <c r="AF1441" s="577"/>
      <c r="AG1441" s="577"/>
      <c r="AH1441" s="577"/>
      <c r="AI1441" s="577"/>
      <c r="AJ1441" s="577"/>
      <c r="AK1441" s="577"/>
      <c r="AL1441" s="577"/>
      <c r="AM1441" s="577"/>
      <c r="AN1441" s="577"/>
      <c r="AO1441" s="577"/>
      <c r="AP1441" s="577"/>
      <c r="AQ1441" s="577"/>
      <c r="AR1441" s="577"/>
      <c r="AS1441" s="577"/>
      <c r="AT1441" s="577"/>
      <c r="AU1441" s="577"/>
      <c r="AV1441" s="577"/>
      <c r="AW1441" s="577"/>
      <c r="AX1441" s="577"/>
      <c r="AY1441" s="613"/>
      <c r="AZ1441" s="613"/>
      <c r="BA1441" s="613"/>
      <c r="BB1441" s="613"/>
    </row>
    <row r="1443" spans="1:54" s="567" customFormat="1" ht="13.5" x14ac:dyDescent="0.25">
      <c r="A1443" s="859" t="s">
        <v>1896</v>
      </c>
      <c r="B1443" s="859"/>
      <c r="C1443" s="859"/>
      <c r="D1443" s="859"/>
      <c r="E1443" s="859"/>
      <c r="F1443" s="859"/>
      <c r="G1443" s="859"/>
      <c r="H1443" s="859"/>
      <c r="I1443" s="859"/>
      <c r="J1443" s="859"/>
      <c r="K1443" s="859"/>
      <c r="L1443" s="859"/>
      <c r="M1443" s="859"/>
      <c r="N1443" s="859"/>
      <c r="O1443" s="859"/>
      <c r="P1443" s="859"/>
      <c r="Q1443" s="859"/>
      <c r="R1443" s="859"/>
      <c r="S1443" s="859"/>
      <c r="T1443" s="859"/>
      <c r="U1443" s="859"/>
      <c r="V1443" s="859"/>
      <c r="W1443" s="859"/>
      <c r="X1443" s="859"/>
      <c r="Y1443" s="859"/>
      <c r="Z1443" s="859"/>
      <c r="AA1443" s="859"/>
      <c r="AB1443" s="859"/>
      <c r="AC1443" s="859"/>
      <c r="AD1443" s="859"/>
      <c r="AE1443" s="859"/>
      <c r="AF1443" s="859"/>
      <c r="AG1443" s="859"/>
      <c r="AH1443" s="859"/>
      <c r="AI1443" s="859"/>
      <c r="AJ1443" s="859"/>
      <c r="AK1443" s="859"/>
      <c r="AL1443" s="859"/>
      <c r="AM1443" s="859"/>
      <c r="AN1443" s="859"/>
      <c r="AO1443" s="859"/>
      <c r="AP1443" s="859"/>
      <c r="AQ1443" s="859"/>
      <c r="AR1443" s="859"/>
      <c r="AS1443" s="859"/>
      <c r="AT1443" s="859"/>
      <c r="AU1443" s="859"/>
      <c r="AV1443" s="859"/>
      <c r="AW1443" s="859"/>
      <c r="AX1443" s="859"/>
      <c r="AY1443" s="859"/>
      <c r="AZ1443" s="859"/>
      <c r="BA1443" s="859"/>
      <c r="BB1443" s="661"/>
    </row>
    <row r="1444" spans="1:54" ht="12.6" customHeight="1" x14ac:dyDescent="0.25">
      <c r="B1444" s="662"/>
      <c r="C1444" s="662"/>
      <c r="D1444" s="662"/>
      <c r="E1444" s="662"/>
      <c r="F1444" s="662"/>
      <c r="G1444" s="662"/>
      <c r="H1444" s="662"/>
      <c r="I1444" s="662"/>
      <c r="J1444" s="662"/>
      <c r="K1444" s="662"/>
      <c r="L1444" s="662"/>
      <c r="M1444" s="662"/>
      <c r="N1444" s="662"/>
      <c r="O1444" s="662"/>
      <c r="P1444" s="662"/>
      <c r="Q1444" s="662"/>
      <c r="R1444" s="662"/>
      <c r="S1444" s="662"/>
      <c r="T1444" s="662"/>
      <c r="U1444" s="662"/>
      <c r="V1444" s="662"/>
      <c r="W1444" s="662"/>
      <c r="X1444" s="662"/>
      <c r="Y1444" s="662"/>
      <c r="Z1444" s="662"/>
      <c r="AA1444" s="662"/>
      <c r="AB1444" s="662"/>
      <c r="AC1444" s="662"/>
      <c r="AD1444" s="662"/>
      <c r="AE1444" s="662"/>
      <c r="AF1444" s="662"/>
      <c r="AG1444" s="662"/>
      <c r="AH1444" s="662"/>
      <c r="AI1444" s="662"/>
      <c r="AJ1444" s="662"/>
      <c r="AK1444" s="662"/>
      <c r="AL1444" s="662"/>
      <c r="AM1444" s="662"/>
      <c r="AN1444" s="662"/>
      <c r="AO1444" s="662"/>
      <c r="AP1444" s="662"/>
      <c r="AQ1444" s="662"/>
      <c r="AR1444" s="662"/>
      <c r="AS1444" s="662"/>
      <c r="AT1444" s="662"/>
      <c r="AU1444" s="662"/>
      <c r="AV1444" s="662"/>
      <c r="AW1444" s="662"/>
      <c r="AX1444" s="662"/>
      <c r="AY1444" s="662"/>
      <c r="AZ1444" s="662"/>
      <c r="BA1444" s="662"/>
      <c r="BB1444" s="663"/>
    </row>
    <row r="1445" spans="1:54" ht="12.6" customHeight="1" x14ac:dyDescent="0.25">
      <c r="A1445" s="571" t="s">
        <v>1897</v>
      </c>
      <c r="B1445" s="572"/>
      <c r="C1445" s="572"/>
      <c r="D1445" s="572"/>
      <c r="E1445" s="572"/>
      <c r="F1445" s="572"/>
      <c r="G1445" s="572"/>
      <c r="H1445" s="572"/>
      <c r="I1445" s="572"/>
      <c r="J1445" s="572"/>
      <c r="K1445" s="572"/>
      <c r="L1445" s="572"/>
      <c r="M1445" s="572"/>
      <c r="N1445" s="572"/>
      <c r="O1445" s="572"/>
      <c r="P1445" s="572"/>
      <c r="Q1445" s="572"/>
      <c r="R1445" s="572"/>
      <c r="S1445" s="572"/>
      <c r="T1445" s="572"/>
      <c r="U1445" s="572"/>
      <c r="V1445" s="572"/>
      <c r="W1445" s="572"/>
      <c r="X1445" s="572"/>
      <c r="Y1445" s="572"/>
      <c r="Z1445" s="572"/>
      <c r="AA1445" s="572"/>
      <c r="AB1445" s="572"/>
      <c r="AC1445" s="572"/>
      <c r="AD1445" s="572"/>
      <c r="AE1445" s="572"/>
      <c r="AF1445" s="572"/>
      <c r="AG1445" s="572"/>
      <c r="AH1445" s="572"/>
      <c r="AI1445" s="572"/>
      <c r="AJ1445" s="572"/>
      <c r="AK1445" s="572"/>
      <c r="AL1445" s="572"/>
      <c r="AM1445" s="572"/>
      <c r="AN1445" s="572"/>
      <c r="AO1445" s="572"/>
      <c r="AP1445" s="572"/>
      <c r="AQ1445" s="572"/>
      <c r="AR1445" s="572"/>
      <c r="AS1445" s="572"/>
      <c r="AT1445" s="572"/>
      <c r="AU1445" s="572"/>
      <c r="AV1445" s="572"/>
      <c r="AW1445" s="572"/>
      <c r="AX1445" s="572"/>
      <c r="AY1445" s="572"/>
      <c r="AZ1445" s="572"/>
      <c r="BA1445" s="572"/>
      <c r="BB1445" s="572"/>
    </row>
    <row r="1446" spans="1:54" ht="24" customHeight="1" x14ac:dyDescent="0.25">
      <c r="A1446" s="1024" t="s">
        <v>1260</v>
      </c>
      <c r="B1446" s="1024"/>
      <c r="C1446" s="1024"/>
      <c r="D1446" s="1024"/>
      <c r="E1446" s="1024"/>
      <c r="F1446" s="1024"/>
      <c r="G1446" s="1024"/>
      <c r="H1446" s="1024"/>
      <c r="I1446" s="1024"/>
      <c r="J1446" s="1024"/>
      <c r="K1446" s="1024"/>
      <c r="L1446" s="1024"/>
      <c r="M1446" s="1024"/>
      <c r="N1446" s="1024"/>
      <c r="O1446" s="1024"/>
      <c r="P1446" s="1024"/>
      <c r="Q1446" s="1024"/>
      <c r="R1446" s="1024"/>
      <c r="S1446" s="1024"/>
      <c r="T1446" s="1024"/>
      <c r="U1446" s="1024"/>
      <c r="V1446" s="1024"/>
      <c r="W1446" s="1024"/>
      <c r="X1446" s="1024"/>
      <c r="Y1446" s="1024"/>
      <c r="Z1446" s="1024"/>
      <c r="AA1446" s="1024"/>
      <c r="AB1446" s="1024"/>
      <c r="AC1446" s="1024"/>
      <c r="AD1446" s="1024"/>
      <c r="AE1446" s="1024"/>
      <c r="AF1446" s="1025" t="s">
        <v>1261</v>
      </c>
      <c r="AG1446" s="1025"/>
      <c r="AH1446" s="1025"/>
      <c r="AI1446" s="1025"/>
      <c r="AJ1446" s="1025"/>
      <c r="AK1446" s="1025"/>
      <c r="AL1446" s="1025"/>
      <c r="AM1446" s="1025"/>
      <c r="AN1446" s="1025"/>
      <c r="AO1446" s="1025" t="s">
        <v>1275</v>
      </c>
      <c r="AP1446" s="1025"/>
      <c r="AQ1446" s="1025"/>
      <c r="AR1446" s="1025"/>
      <c r="AS1446" s="1025"/>
      <c r="AT1446" s="1025"/>
      <c r="AU1446" s="1025"/>
      <c r="AV1446" s="1025"/>
      <c r="AW1446" s="1025"/>
      <c r="AX1446" s="1025"/>
      <c r="AY1446" s="1025"/>
      <c r="AZ1446" s="1025"/>
      <c r="BA1446" s="1025"/>
      <c r="BB1446" s="1025"/>
    </row>
    <row r="1447" spans="1:54" ht="12.6" customHeight="1" x14ac:dyDescent="0.25">
      <c r="A1447" s="1022" t="s">
        <v>1898</v>
      </c>
      <c r="B1447" s="1022"/>
      <c r="C1447" s="1022"/>
      <c r="D1447" s="1022"/>
      <c r="E1447" s="1022"/>
      <c r="F1447" s="1022"/>
      <c r="G1447" s="1022"/>
      <c r="H1447" s="1022"/>
      <c r="I1447" s="1022"/>
      <c r="J1447" s="1022"/>
      <c r="K1447" s="1022"/>
      <c r="L1447" s="1022"/>
      <c r="M1447" s="1022"/>
      <c r="N1447" s="1022"/>
      <c r="O1447" s="1022"/>
      <c r="P1447" s="1022"/>
      <c r="Q1447" s="1022"/>
      <c r="R1447" s="1022"/>
      <c r="S1447" s="1022"/>
      <c r="T1447" s="1022"/>
      <c r="U1447" s="1022"/>
      <c r="V1447" s="1022"/>
      <c r="W1447" s="1022"/>
      <c r="X1447" s="1022"/>
      <c r="Y1447" s="1022"/>
      <c r="Z1447" s="1022"/>
      <c r="AA1447" s="1022"/>
      <c r="AB1447" s="1022"/>
      <c r="AC1447" s="1022"/>
      <c r="AD1447" s="1022"/>
      <c r="AE1447" s="1022"/>
      <c r="AF1447" s="1023"/>
      <c r="AG1447" s="1023"/>
      <c r="AH1447" s="1023"/>
      <c r="AI1447" s="1023"/>
      <c r="AJ1447" s="1023"/>
      <c r="AK1447" s="1023"/>
      <c r="AL1447" s="1023"/>
      <c r="AM1447" s="1023"/>
      <c r="AN1447" s="1023"/>
      <c r="AO1447" s="1023"/>
      <c r="AP1447" s="1023"/>
      <c r="AQ1447" s="1023"/>
      <c r="AR1447" s="1023"/>
      <c r="AS1447" s="1023"/>
      <c r="AT1447" s="1023"/>
      <c r="AU1447" s="1023"/>
      <c r="AV1447" s="1023"/>
      <c r="AW1447" s="1023"/>
      <c r="AX1447" s="1023"/>
      <c r="AY1447" s="1023"/>
      <c r="AZ1447" s="1023"/>
      <c r="BA1447" s="1023"/>
      <c r="BB1447" s="1023"/>
    </row>
    <row r="1448" spans="1:54" ht="12.6" customHeight="1" x14ac:dyDescent="0.25">
      <c r="A1448" s="1022" t="s">
        <v>1889</v>
      </c>
      <c r="B1448" s="1022"/>
      <c r="C1448" s="1022"/>
      <c r="D1448" s="1022"/>
      <c r="E1448" s="1022"/>
      <c r="F1448" s="1022"/>
      <c r="G1448" s="1022"/>
      <c r="H1448" s="1022"/>
      <c r="I1448" s="1022"/>
      <c r="J1448" s="1022"/>
      <c r="K1448" s="1022"/>
      <c r="L1448" s="1022"/>
      <c r="M1448" s="1022"/>
      <c r="N1448" s="1022"/>
      <c r="O1448" s="1022"/>
      <c r="P1448" s="1022"/>
      <c r="Q1448" s="1022"/>
      <c r="R1448" s="1022"/>
      <c r="S1448" s="1022"/>
      <c r="T1448" s="1022"/>
      <c r="U1448" s="1022"/>
      <c r="V1448" s="1022"/>
      <c r="W1448" s="1022"/>
      <c r="X1448" s="1022"/>
      <c r="Y1448" s="1022"/>
      <c r="Z1448" s="1022"/>
      <c r="AA1448" s="1022"/>
      <c r="AB1448" s="1022"/>
      <c r="AC1448" s="1022"/>
      <c r="AD1448" s="1022"/>
      <c r="AE1448" s="1022"/>
      <c r="AF1448" s="1023"/>
      <c r="AG1448" s="1023"/>
      <c r="AH1448" s="1023"/>
      <c r="AI1448" s="1023"/>
      <c r="AJ1448" s="1023"/>
      <c r="AK1448" s="1023"/>
      <c r="AL1448" s="1023"/>
      <c r="AM1448" s="1023"/>
      <c r="AN1448" s="1023"/>
      <c r="AO1448" s="1023"/>
      <c r="AP1448" s="1023"/>
      <c r="AQ1448" s="1023"/>
      <c r="AR1448" s="1023"/>
      <c r="AS1448" s="1023"/>
      <c r="AT1448" s="1023"/>
      <c r="AU1448" s="1023"/>
      <c r="AV1448" s="1023"/>
      <c r="AW1448" s="1023"/>
      <c r="AX1448" s="1023"/>
      <c r="AY1448" s="1023"/>
      <c r="AZ1448" s="1023"/>
      <c r="BA1448" s="1023"/>
      <c r="BB1448" s="1023"/>
    </row>
    <row r="1449" spans="1:54" ht="12.6" customHeight="1" x14ac:dyDescent="0.25">
      <c r="A1449" s="1022" t="s">
        <v>1899</v>
      </c>
      <c r="B1449" s="1022"/>
      <c r="C1449" s="1022"/>
      <c r="D1449" s="1022"/>
      <c r="E1449" s="1022"/>
      <c r="F1449" s="1022"/>
      <c r="G1449" s="1022"/>
      <c r="H1449" s="1022"/>
      <c r="I1449" s="1022"/>
      <c r="J1449" s="1022"/>
      <c r="K1449" s="1022"/>
      <c r="L1449" s="1022"/>
      <c r="M1449" s="1022"/>
      <c r="N1449" s="1022"/>
      <c r="O1449" s="1022"/>
      <c r="P1449" s="1022"/>
      <c r="Q1449" s="1022"/>
      <c r="R1449" s="1022"/>
      <c r="S1449" s="1022"/>
      <c r="T1449" s="1022"/>
      <c r="U1449" s="1022"/>
      <c r="V1449" s="1022"/>
      <c r="W1449" s="1022"/>
      <c r="X1449" s="1022"/>
      <c r="Y1449" s="1022"/>
      <c r="Z1449" s="1022"/>
      <c r="AA1449" s="1022"/>
      <c r="AB1449" s="1022"/>
      <c r="AC1449" s="1022"/>
      <c r="AD1449" s="1022"/>
      <c r="AE1449" s="1022"/>
      <c r="AF1449" s="1023"/>
      <c r="AG1449" s="1023"/>
      <c r="AH1449" s="1023"/>
      <c r="AI1449" s="1023"/>
      <c r="AJ1449" s="1023"/>
      <c r="AK1449" s="1023"/>
      <c r="AL1449" s="1023"/>
      <c r="AM1449" s="1023"/>
      <c r="AN1449" s="1023"/>
      <c r="AO1449" s="1023"/>
      <c r="AP1449" s="1023"/>
      <c r="AQ1449" s="1023"/>
      <c r="AR1449" s="1023"/>
      <c r="AS1449" s="1023"/>
      <c r="AT1449" s="1023"/>
      <c r="AU1449" s="1023"/>
      <c r="AV1449" s="1023"/>
      <c r="AW1449" s="1023"/>
      <c r="AX1449" s="1023"/>
      <c r="AY1449" s="1023"/>
      <c r="AZ1449" s="1023"/>
      <c r="BA1449" s="1023"/>
      <c r="BB1449" s="1023"/>
    </row>
    <row r="1450" spans="1:54" ht="12.6" customHeight="1" x14ac:dyDescent="0.25">
      <c r="A1450" s="1022" t="s">
        <v>1900</v>
      </c>
      <c r="B1450" s="1022"/>
      <c r="C1450" s="1022"/>
      <c r="D1450" s="1022"/>
      <c r="E1450" s="1022"/>
      <c r="F1450" s="1022"/>
      <c r="G1450" s="1022"/>
      <c r="H1450" s="1022"/>
      <c r="I1450" s="1022"/>
      <c r="J1450" s="1022"/>
      <c r="K1450" s="1022"/>
      <c r="L1450" s="1022"/>
      <c r="M1450" s="1022"/>
      <c r="N1450" s="1022"/>
      <c r="O1450" s="1022"/>
      <c r="P1450" s="1022"/>
      <c r="Q1450" s="1022"/>
      <c r="R1450" s="1022"/>
      <c r="S1450" s="1022"/>
      <c r="T1450" s="1022"/>
      <c r="U1450" s="1022"/>
      <c r="V1450" s="1022"/>
      <c r="W1450" s="1022"/>
      <c r="X1450" s="1022"/>
      <c r="Y1450" s="1022"/>
      <c r="Z1450" s="1022"/>
      <c r="AA1450" s="1022"/>
      <c r="AB1450" s="1022"/>
      <c r="AC1450" s="1022"/>
      <c r="AD1450" s="1022"/>
      <c r="AE1450" s="1022"/>
      <c r="AF1450" s="1023"/>
      <c r="AG1450" s="1023"/>
      <c r="AH1450" s="1023"/>
      <c r="AI1450" s="1023"/>
      <c r="AJ1450" s="1023"/>
      <c r="AK1450" s="1023"/>
      <c r="AL1450" s="1023"/>
      <c r="AM1450" s="1023"/>
      <c r="AN1450" s="1023"/>
      <c r="AO1450" s="1023"/>
      <c r="AP1450" s="1023"/>
      <c r="AQ1450" s="1023"/>
      <c r="AR1450" s="1023"/>
      <c r="AS1450" s="1023"/>
      <c r="AT1450" s="1023"/>
      <c r="AU1450" s="1023"/>
      <c r="AV1450" s="1023"/>
      <c r="AW1450" s="1023"/>
      <c r="AX1450" s="1023"/>
      <c r="AY1450" s="1023"/>
      <c r="AZ1450" s="1023"/>
      <c r="BA1450" s="1023"/>
      <c r="BB1450" s="1023"/>
    </row>
    <row r="1451" spans="1:54" ht="12.6" customHeight="1" x14ac:dyDescent="0.25">
      <c r="A1451" s="1022" t="s">
        <v>1901</v>
      </c>
      <c r="B1451" s="1022"/>
      <c r="C1451" s="1022"/>
      <c r="D1451" s="1022"/>
      <c r="E1451" s="1022"/>
      <c r="F1451" s="1022"/>
      <c r="G1451" s="1022"/>
      <c r="H1451" s="1022"/>
      <c r="I1451" s="1022"/>
      <c r="J1451" s="1022"/>
      <c r="K1451" s="1022"/>
      <c r="L1451" s="1022"/>
      <c r="M1451" s="1022"/>
      <c r="N1451" s="1022"/>
      <c r="O1451" s="1022"/>
      <c r="P1451" s="1022"/>
      <c r="Q1451" s="1022"/>
      <c r="R1451" s="1022"/>
      <c r="S1451" s="1022"/>
      <c r="T1451" s="1022"/>
      <c r="U1451" s="1022"/>
      <c r="V1451" s="1022"/>
      <c r="W1451" s="1022"/>
      <c r="X1451" s="1022"/>
      <c r="Y1451" s="1022"/>
      <c r="Z1451" s="1022"/>
      <c r="AA1451" s="1022"/>
      <c r="AB1451" s="1022"/>
      <c r="AC1451" s="1022"/>
      <c r="AD1451" s="1022"/>
      <c r="AE1451" s="1022"/>
      <c r="AF1451" s="1023"/>
      <c r="AG1451" s="1023"/>
      <c r="AH1451" s="1023"/>
      <c r="AI1451" s="1023"/>
      <c r="AJ1451" s="1023"/>
      <c r="AK1451" s="1023"/>
      <c r="AL1451" s="1023"/>
      <c r="AM1451" s="1023"/>
      <c r="AN1451" s="1023"/>
      <c r="AO1451" s="1023"/>
      <c r="AP1451" s="1023"/>
      <c r="AQ1451" s="1023"/>
      <c r="AR1451" s="1023"/>
      <c r="AS1451" s="1023"/>
      <c r="AT1451" s="1023"/>
      <c r="AU1451" s="1023"/>
      <c r="AV1451" s="1023"/>
      <c r="AW1451" s="1023"/>
      <c r="AX1451" s="1023"/>
      <c r="AY1451" s="1023"/>
      <c r="AZ1451" s="1023"/>
      <c r="BA1451" s="1023"/>
      <c r="BB1451" s="1023"/>
    </row>
    <row r="1452" spans="1:54" ht="12.6" customHeight="1" x14ac:dyDescent="0.25">
      <c r="A1452" s="1022" t="s">
        <v>1902</v>
      </c>
      <c r="B1452" s="1022"/>
      <c r="C1452" s="1022"/>
      <c r="D1452" s="1022"/>
      <c r="E1452" s="1022"/>
      <c r="F1452" s="1022"/>
      <c r="G1452" s="1022"/>
      <c r="H1452" s="1022"/>
      <c r="I1452" s="1022"/>
      <c r="J1452" s="1022"/>
      <c r="K1452" s="1022"/>
      <c r="L1452" s="1022"/>
      <c r="M1452" s="1022"/>
      <c r="N1452" s="1022"/>
      <c r="O1452" s="1022"/>
      <c r="P1452" s="1022"/>
      <c r="Q1452" s="1022"/>
      <c r="R1452" s="1022"/>
      <c r="S1452" s="1022"/>
      <c r="T1452" s="1022"/>
      <c r="U1452" s="1022"/>
      <c r="V1452" s="1022"/>
      <c r="W1452" s="1022"/>
      <c r="X1452" s="1022"/>
      <c r="Y1452" s="1022"/>
      <c r="Z1452" s="1022"/>
      <c r="AA1452" s="1022"/>
      <c r="AB1452" s="1022"/>
      <c r="AC1452" s="1022"/>
      <c r="AD1452" s="1022"/>
      <c r="AE1452" s="1022"/>
      <c r="AF1452" s="1023"/>
      <c r="AG1452" s="1023"/>
      <c r="AH1452" s="1023"/>
      <c r="AI1452" s="1023"/>
      <c r="AJ1452" s="1023"/>
      <c r="AK1452" s="1023"/>
      <c r="AL1452" s="1023"/>
      <c r="AM1452" s="1023"/>
      <c r="AN1452" s="1023"/>
      <c r="AO1452" s="1023"/>
      <c r="AP1452" s="1023"/>
      <c r="AQ1452" s="1023"/>
      <c r="AR1452" s="1023"/>
      <c r="AS1452" s="1023"/>
      <c r="AT1452" s="1023"/>
      <c r="AU1452" s="1023"/>
      <c r="AV1452" s="1023"/>
      <c r="AW1452" s="1023"/>
      <c r="AX1452" s="1023"/>
      <c r="AY1452" s="1023"/>
      <c r="AZ1452" s="1023"/>
      <c r="BA1452" s="1023"/>
      <c r="BB1452" s="1023"/>
    </row>
    <row r="1453" spans="1:54" ht="12.6" customHeight="1" x14ac:dyDescent="0.25">
      <c r="A1453" s="1022" t="s">
        <v>1903</v>
      </c>
      <c r="B1453" s="1022"/>
      <c r="C1453" s="1022"/>
      <c r="D1453" s="1022"/>
      <c r="E1453" s="1022"/>
      <c r="F1453" s="1022"/>
      <c r="G1453" s="1022"/>
      <c r="H1453" s="1022"/>
      <c r="I1453" s="1022"/>
      <c r="J1453" s="1022"/>
      <c r="K1453" s="1022"/>
      <c r="L1453" s="1022"/>
      <c r="M1453" s="1022"/>
      <c r="N1453" s="1022"/>
      <c r="O1453" s="1022"/>
      <c r="P1453" s="1022"/>
      <c r="Q1453" s="1022"/>
      <c r="R1453" s="1022"/>
      <c r="S1453" s="1022"/>
      <c r="T1453" s="1022"/>
      <c r="U1453" s="1022"/>
      <c r="V1453" s="1022"/>
      <c r="W1453" s="1022"/>
      <c r="X1453" s="1022"/>
      <c r="Y1453" s="1022"/>
      <c r="Z1453" s="1022"/>
      <c r="AA1453" s="1022"/>
      <c r="AB1453" s="1022"/>
      <c r="AC1453" s="1022"/>
      <c r="AD1453" s="1022"/>
      <c r="AE1453" s="1022"/>
      <c r="AF1453" s="1023"/>
      <c r="AG1453" s="1023"/>
      <c r="AH1453" s="1023"/>
      <c r="AI1453" s="1023"/>
      <c r="AJ1453" s="1023"/>
      <c r="AK1453" s="1023"/>
      <c r="AL1453" s="1023"/>
      <c r="AM1453" s="1023"/>
      <c r="AN1453" s="1023"/>
      <c r="AO1453" s="1023"/>
      <c r="AP1453" s="1023"/>
      <c r="AQ1453" s="1023"/>
      <c r="AR1453" s="1023"/>
      <c r="AS1453" s="1023"/>
      <c r="AT1453" s="1023"/>
      <c r="AU1453" s="1023"/>
      <c r="AV1453" s="1023"/>
      <c r="AW1453" s="1023"/>
      <c r="AX1453" s="1023"/>
      <c r="AY1453" s="1023"/>
      <c r="AZ1453" s="1023"/>
      <c r="BA1453" s="1023"/>
      <c r="BB1453" s="1023"/>
    </row>
    <row r="1454" spans="1:54" ht="12.6" customHeight="1" x14ac:dyDescent="0.25">
      <c r="A1454" s="1022" t="s">
        <v>1904</v>
      </c>
      <c r="B1454" s="1022"/>
      <c r="C1454" s="1022"/>
      <c r="D1454" s="1022"/>
      <c r="E1454" s="1022"/>
      <c r="F1454" s="1022"/>
      <c r="G1454" s="1022"/>
      <c r="H1454" s="1022"/>
      <c r="I1454" s="1022"/>
      <c r="J1454" s="1022"/>
      <c r="K1454" s="1022"/>
      <c r="L1454" s="1022"/>
      <c r="M1454" s="1022"/>
      <c r="N1454" s="1022"/>
      <c r="O1454" s="1022"/>
      <c r="P1454" s="1022"/>
      <c r="Q1454" s="1022"/>
      <c r="R1454" s="1022"/>
      <c r="S1454" s="1022"/>
      <c r="T1454" s="1022"/>
      <c r="U1454" s="1022"/>
      <c r="V1454" s="1022"/>
      <c r="W1454" s="1022"/>
      <c r="X1454" s="1022"/>
      <c r="Y1454" s="1022"/>
      <c r="Z1454" s="1022"/>
      <c r="AA1454" s="1022"/>
      <c r="AB1454" s="1022"/>
      <c r="AC1454" s="1022"/>
      <c r="AD1454" s="1022"/>
      <c r="AE1454" s="1022"/>
      <c r="AF1454" s="1023"/>
      <c r="AG1454" s="1023"/>
      <c r="AH1454" s="1023"/>
      <c r="AI1454" s="1023"/>
      <c r="AJ1454" s="1023"/>
      <c r="AK1454" s="1023"/>
      <c r="AL1454" s="1023"/>
      <c r="AM1454" s="1023"/>
      <c r="AN1454" s="1023"/>
      <c r="AO1454" s="1023"/>
      <c r="AP1454" s="1023"/>
      <c r="AQ1454" s="1023"/>
      <c r="AR1454" s="1023"/>
      <c r="AS1454" s="1023"/>
      <c r="AT1454" s="1023"/>
      <c r="AU1454" s="1023"/>
      <c r="AV1454" s="1023"/>
      <c r="AW1454" s="1023"/>
      <c r="AX1454" s="1023"/>
      <c r="AY1454" s="1023"/>
      <c r="AZ1454" s="1023"/>
      <c r="BA1454" s="1023"/>
      <c r="BB1454" s="1023"/>
    </row>
    <row r="1455" spans="1:54" ht="12.6" customHeight="1" x14ac:dyDescent="0.25">
      <c r="A1455" s="1022" t="s">
        <v>1905</v>
      </c>
      <c r="B1455" s="1022"/>
      <c r="C1455" s="1022"/>
      <c r="D1455" s="1022"/>
      <c r="E1455" s="1022"/>
      <c r="F1455" s="1022"/>
      <c r="G1455" s="1022"/>
      <c r="H1455" s="1022"/>
      <c r="I1455" s="1022"/>
      <c r="J1455" s="1022"/>
      <c r="K1455" s="1022"/>
      <c r="L1455" s="1022"/>
      <c r="M1455" s="1022"/>
      <c r="N1455" s="1022"/>
      <c r="O1455" s="1022"/>
      <c r="P1455" s="1022"/>
      <c r="Q1455" s="1022"/>
      <c r="R1455" s="1022"/>
      <c r="S1455" s="1022"/>
      <c r="T1455" s="1022"/>
      <c r="U1455" s="1022"/>
      <c r="V1455" s="1022"/>
      <c r="W1455" s="1022"/>
      <c r="X1455" s="1022"/>
      <c r="Y1455" s="1022"/>
      <c r="Z1455" s="1022"/>
      <c r="AA1455" s="1022"/>
      <c r="AB1455" s="1022"/>
      <c r="AC1455" s="1022"/>
      <c r="AD1455" s="1022"/>
      <c r="AE1455" s="1022"/>
      <c r="AF1455" s="1023"/>
      <c r="AG1455" s="1023"/>
      <c r="AH1455" s="1023"/>
      <c r="AI1455" s="1023"/>
      <c r="AJ1455" s="1023"/>
      <c r="AK1455" s="1023"/>
      <c r="AL1455" s="1023"/>
      <c r="AM1455" s="1023"/>
      <c r="AN1455" s="1023"/>
      <c r="AO1455" s="1023"/>
      <c r="AP1455" s="1023"/>
      <c r="AQ1455" s="1023"/>
      <c r="AR1455" s="1023"/>
      <c r="AS1455" s="1023"/>
      <c r="AT1455" s="1023"/>
      <c r="AU1455" s="1023"/>
      <c r="AV1455" s="1023"/>
      <c r="AW1455" s="1023"/>
      <c r="AX1455" s="1023"/>
      <c r="AY1455" s="1023"/>
      <c r="AZ1455" s="1023"/>
      <c r="BA1455" s="1023"/>
      <c r="BB1455" s="1023"/>
    </row>
    <row r="1456" spans="1:54" ht="12.6" customHeight="1" x14ac:dyDescent="0.25">
      <c r="A1456" s="565" t="s">
        <v>4972</v>
      </c>
    </row>
    <row r="1457" spans="1:54" ht="15" customHeight="1" x14ac:dyDescent="0.25">
      <c r="A1457" s="862"/>
      <c r="B1457" s="863"/>
      <c r="C1457" s="863"/>
      <c r="D1457" s="863"/>
      <c r="E1457" s="863"/>
      <c r="F1457" s="863"/>
      <c r="G1457" s="863"/>
      <c r="H1457" s="863"/>
      <c r="I1457" s="863"/>
      <c r="J1457" s="863"/>
      <c r="K1457" s="863"/>
      <c r="L1457" s="863"/>
      <c r="M1457" s="863"/>
      <c r="N1457" s="863"/>
      <c r="O1457" s="863"/>
      <c r="P1457" s="863"/>
      <c r="Q1457" s="863"/>
      <c r="R1457" s="863"/>
      <c r="S1457" s="863"/>
      <c r="T1457" s="863"/>
      <c r="U1457" s="863"/>
      <c r="V1457" s="863"/>
      <c r="W1457" s="863"/>
      <c r="X1457" s="863"/>
      <c r="Y1457" s="863"/>
      <c r="Z1457" s="863"/>
      <c r="AA1457" s="863"/>
      <c r="AB1457" s="863"/>
      <c r="AC1457" s="863"/>
      <c r="AD1457" s="863"/>
      <c r="AE1457" s="863"/>
      <c r="AF1457" s="863"/>
      <c r="AG1457" s="863"/>
      <c r="AH1457" s="863"/>
      <c r="AI1457" s="863"/>
      <c r="AJ1457" s="863"/>
      <c r="AK1457" s="863"/>
      <c r="AL1457" s="863"/>
      <c r="AM1457" s="863"/>
      <c r="AN1457" s="863"/>
      <c r="AO1457" s="863"/>
      <c r="AP1457" s="863"/>
      <c r="AQ1457" s="863"/>
      <c r="AR1457" s="863"/>
      <c r="AS1457" s="863"/>
      <c r="AT1457" s="863"/>
      <c r="AU1457" s="863"/>
      <c r="AV1457" s="863"/>
      <c r="AW1457" s="863"/>
      <c r="AX1457" s="864"/>
      <c r="AY1457" s="613"/>
      <c r="AZ1457" s="613"/>
      <c r="BA1457" s="613"/>
      <c r="BB1457" s="613"/>
    </row>
    <row r="1458" spans="1:54" ht="15" customHeight="1" x14ac:dyDescent="0.25">
      <c r="A1458" s="865"/>
      <c r="B1458" s="866"/>
      <c r="C1458" s="866"/>
      <c r="D1458" s="866"/>
      <c r="E1458" s="866"/>
      <c r="F1458" s="866"/>
      <c r="G1458" s="866"/>
      <c r="H1458" s="866"/>
      <c r="I1458" s="866"/>
      <c r="J1458" s="866"/>
      <c r="K1458" s="866"/>
      <c r="L1458" s="866"/>
      <c r="M1458" s="866"/>
      <c r="N1458" s="866"/>
      <c r="O1458" s="866"/>
      <c r="P1458" s="866"/>
      <c r="Q1458" s="866"/>
      <c r="R1458" s="866"/>
      <c r="S1458" s="866"/>
      <c r="T1458" s="866"/>
      <c r="U1458" s="866"/>
      <c r="V1458" s="866"/>
      <c r="W1458" s="866"/>
      <c r="X1458" s="866"/>
      <c r="Y1458" s="866"/>
      <c r="Z1458" s="866"/>
      <c r="AA1458" s="866"/>
      <c r="AB1458" s="866"/>
      <c r="AC1458" s="866"/>
      <c r="AD1458" s="866"/>
      <c r="AE1458" s="866"/>
      <c r="AF1458" s="866"/>
      <c r="AG1458" s="866"/>
      <c r="AH1458" s="866"/>
      <c r="AI1458" s="866"/>
      <c r="AJ1458" s="866"/>
      <c r="AK1458" s="866"/>
      <c r="AL1458" s="866"/>
      <c r="AM1458" s="866"/>
      <c r="AN1458" s="866"/>
      <c r="AO1458" s="866"/>
      <c r="AP1458" s="866"/>
      <c r="AQ1458" s="866"/>
      <c r="AR1458" s="866"/>
      <c r="AS1458" s="866"/>
      <c r="AT1458" s="866"/>
      <c r="AU1458" s="866"/>
      <c r="AV1458" s="866"/>
      <c r="AW1458" s="866"/>
      <c r="AX1458" s="867"/>
      <c r="AY1458" s="664"/>
      <c r="AZ1458" s="613"/>
      <c r="BA1458" s="613"/>
      <c r="BB1458" s="613"/>
    </row>
    <row r="1459" spans="1:54" ht="12.6" customHeight="1" x14ac:dyDescent="0.25">
      <c r="A1459" s="665"/>
      <c r="B1459" s="665"/>
      <c r="C1459" s="665"/>
      <c r="D1459" s="665"/>
      <c r="E1459" s="665"/>
      <c r="F1459" s="665"/>
      <c r="G1459" s="665"/>
      <c r="H1459" s="665"/>
      <c r="I1459" s="665"/>
      <c r="J1459" s="665"/>
      <c r="K1459" s="665"/>
      <c r="L1459" s="665"/>
      <c r="M1459" s="665"/>
      <c r="N1459" s="665"/>
      <c r="O1459" s="665"/>
      <c r="P1459" s="665"/>
      <c r="Q1459" s="665"/>
      <c r="R1459" s="665"/>
      <c r="S1459" s="665"/>
      <c r="T1459" s="665"/>
      <c r="U1459" s="665"/>
      <c r="V1459" s="665"/>
      <c r="W1459" s="665"/>
      <c r="X1459" s="665"/>
      <c r="Y1459" s="665"/>
      <c r="Z1459" s="665"/>
      <c r="AA1459" s="665"/>
      <c r="AB1459" s="665"/>
      <c r="AC1459" s="665"/>
      <c r="AD1459" s="665"/>
      <c r="AE1459" s="665"/>
      <c r="AF1459" s="666"/>
      <c r="AG1459" s="666"/>
      <c r="AH1459" s="666"/>
      <c r="AI1459" s="666"/>
      <c r="AJ1459" s="666"/>
      <c r="AK1459" s="666"/>
      <c r="AL1459" s="666"/>
      <c r="AM1459" s="666"/>
      <c r="AN1459" s="666"/>
      <c r="AO1459" s="666"/>
      <c r="AP1459" s="666"/>
      <c r="AQ1459" s="666"/>
      <c r="AR1459" s="666"/>
      <c r="AS1459" s="666"/>
      <c r="AT1459" s="666"/>
      <c r="AU1459" s="666"/>
      <c r="AV1459" s="666"/>
      <c r="AW1459" s="666"/>
      <c r="AX1459" s="666"/>
      <c r="AY1459" s="666"/>
      <c r="AZ1459" s="666"/>
      <c r="BA1459" s="666"/>
      <c r="BB1459" s="666"/>
    </row>
    <row r="1460" spans="1:54" ht="12.6" customHeight="1" x14ac:dyDescent="0.25">
      <c r="A1460" s="571" t="s">
        <v>1906</v>
      </c>
      <c r="B1460" s="572"/>
      <c r="C1460" s="572"/>
      <c r="D1460" s="572"/>
      <c r="E1460" s="572"/>
      <c r="F1460" s="572"/>
      <c r="G1460" s="572"/>
      <c r="H1460" s="572"/>
      <c r="I1460" s="572"/>
      <c r="J1460" s="572"/>
      <c r="K1460" s="572"/>
      <c r="L1460" s="572"/>
      <c r="M1460" s="572"/>
      <c r="N1460" s="572"/>
      <c r="O1460" s="572"/>
      <c r="P1460" s="572"/>
      <c r="Q1460" s="572"/>
      <c r="R1460" s="572"/>
      <c r="S1460" s="572"/>
      <c r="T1460" s="572"/>
      <c r="U1460" s="572"/>
      <c r="V1460" s="572"/>
      <c r="W1460" s="572"/>
      <c r="X1460" s="572"/>
      <c r="Y1460" s="572"/>
      <c r="Z1460" s="572"/>
      <c r="AA1460" s="572"/>
      <c r="AB1460" s="572"/>
      <c r="AC1460" s="572"/>
      <c r="AD1460" s="572"/>
      <c r="AE1460" s="572"/>
      <c r="AF1460" s="572"/>
      <c r="AG1460" s="572"/>
      <c r="AH1460" s="572"/>
      <c r="AI1460" s="572"/>
      <c r="AJ1460" s="572"/>
      <c r="AK1460" s="572"/>
      <c r="AL1460" s="572"/>
      <c r="AM1460" s="572"/>
      <c r="AN1460" s="572"/>
      <c r="AO1460" s="572"/>
      <c r="AP1460" s="572"/>
      <c r="AQ1460" s="572"/>
      <c r="AR1460" s="572"/>
      <c r="AS1460" s="572"/>
      <c r="AT1460" s="572"/>
      <c r="AU1460" s="572"/>
      <c r="AV1460" s="572"/>
      <c r="AW1460" s="572"/>
      <c r="AX1460" s="572"/>
      <c r="AY1460" s="572"/>
      <c r="AZ1460" s="572"/>
      <c r="BA1460" s="572"/>
      <c r="BB1460" s="572"/>
    </row>
    <row r="1461" spans="1:54" ht="25.5" customHeight="1" x14ac:dyDescent="0.25">
      <c r="A1461" s="1026"/>
      <c r="B1461" s="1027"/>
      <c r="C1461" s="1027"/>
      <c r="D1461" s="1027"/>
      <c r="E1461" s="1027"/>
      <c r="F1461" s="1027"/>
      <c r="G1461" s="1027"/>
      <c r="H1461" s="1027"/>
      <c r="I1461" s="1027"/>
      <c r="J1461" s="1027"/>
      <c r="K1461" s="1027"/>
      <c r="L1461" s="1027"/>
      <c r="M1461" s="1027"/>
      <c r="N1461" s="1027"/>
      <c r="O1461" s="1027"/>
      <c r="P1461" s="1027"/>
      <c r="Q1461" s="1027"/>
      <c r="R1461" s="1027"/>
      <c r="S1461" s="1027"/>
      <c r="T1461" s="1027"/>
      <c r="U1461" s="1027"/>
      <c r="V1461" s="1027"/>
      <c r="W1461" s="1027"/>
      <c r="X1461" s="1027"/>
      <c r="Y1461" s="1027"/>
      <c r="Z1461" s="1027"/>
      <c r="AA1461" s="1027"/>
      <c r="AB1461" s="1027"/>
      <c r="AC1461" s="1027"/>
      <c r="AD1461" s="1027"/>
      <c r="AE1461" s="1027"/>
      <c r="AF1461" s="1027"/>
      <c r="AG1461" s="1027"/>
      <c r="AH1461" s="1027"/>
      <c r="AI1461" s="1027"/>
      <c r="AJ1461" s="1027"/>
      <c r="AK1461" s="1027"/>
      <c r="AL1461" s="1027"/>
      <c r="AM1461" s="1027"/>
      <c r="AN1461" s="1027"/>
      <c r="AO1461" s="1027"/>
      <c r="AP1461" s="1027"/>
      <c r="AQ1461" s="1027"/>
      <c r="AR1461" s="1027"/>
      <c r="AS1461" s="1027"/>
      <c r="AT1461" s="1027"/>
      <c r="AU1461" s="1027"/>
      <c r="AV1461" s="1027"/>
      <c r="AW1461" s="1027"/>
      <c r="AX1461" s="1028"/>
      <c r="AY1461" s="706"/>
      <c r="AZ1461" s="588"/>
      <c r="BA1461" s="588"/>
      <c r="BB1461" s="588"/>
    </row>
    <row r="1462" spans="1:54" s="567" customFormat="1" ht="13.5" x14ac:dyDescent="0.25">
      <c r="A1462" s="859" t="s">
        <v>1907</v>
      </c>
      <c r="B1462" s="859"/>
      <c r="C1462" s="859"/>
      <c r="D1462" s="859"/>
      <c r="E1462" s="859"/>
      <c r="F1462" s="859"/>
      <c r="G1462" s="859"/>
      <c r="H1462" s="859"/>
      <c r="I1462" s="859"/>
      <c r="J1462" s="859"/>
      <c r="K1462" s="859"/>
      <c r="L1462" s="859"/>
      <c r="M1462" s="859"/>
      <c r="N1462" s="859"/>
      <c r="O1462" s="859"/>
      <c r="P1462" s="859"/>
      <c r="Q1462" s="859"/>
      <c r="R1462" s="859"/>
      <c r="S1462" s="859"/>
      <c r="T1462" s="859"/>
      <c r="U1462" s="859"/>
      <c r="V1462" s="859"/>
      <c r="W1462" s="859"/>
      <c r="X1462" s="859"/>
      <c r="Y1462" s="859"/>
      <c r="Z1462" s="859"/>
      <c r="AA1462" s="859"/>
      <c r="AB1462" s="859"/>
      <c r="AC1462" s="859"/>
      <c r="AD1462" s="859"/>
      <c r="AE1462" s="859"/>
      <c r="AF1462" s="859"/>
      <c r="AG1462" s="859"/>
      <c r="AH1462" s="859"/>
      <c r="AI1462" s="859"/>
      <c r="AJ1462" s="859"/>
      <c r="AK1462" s="859"/>
      <c r="AL1462" s="859"/>
      <c r="AM1462" s="859"/>
      <c r="AN1462" s="859"/>
      <c r="AO1462" s="859"/>
      <c r="AP1462" s="859"/>
      <c r="AQ1462" s="859"/>
      <c r="AR1462" s="859"/>
      <c r="AS1462" s="859"/>
      <c r="AT1462" s="859"/>
      <c r="AU1462" s="859"/>
      <c r="AV1462" s="859"/>
      <c r="AW1462" s="859"/>
      <c r="AX1462" s="859"/>
      <c r="AY1462" s="859"/>
      <c r="AZ1462" s="859"/>
      <c r="BA1462" s="859"/>
      <c r="BB1462" s="661"/>
    </row>
    <row r="1463" spans="1:54" s="567" customFormat="1" ht="13.5" x14ac:dyDescent="0.25">
      <c r="A1463" s="571" t="s">
        <v>5245</v>
      </c>
      <c r="B1463" s="697"/>
      <c r="C1463" s="697"/>
      <c r="D1463" s="697"/>
      <c r="E1463" s="697"/>
      <c r="F1463" s="697"/>
      <c r="G1463" s="697"/>
      <c r="H1463" s="697"/>
      <c r="I1463" s="697"/>
      <c r="J1463" s="697"/>
      <c r="K1463" s="697"/>
      <c r="L1463" s="697"/>
      <c r="M1463" s="697"/>
      <c r="N1463" s="697"/>
      <c r="O1463" s="697"/>
      <c r="P1463" s="697"/>
      <c r="Q1463" s="697"/>
      <c r="R1463" s="697"/>
      <c r="S1463" s="697"/>
      <c r="T1463" s="697"/>
      <c r="U1463" s="697"/>
      <c r="V1463" s="697"/>
      <c r="W1463" s="697"/>
      <c r="X1463" s="697"/>
      <c r="Y1463" s="697"/>
      <c r="Z1463" s="697"/>
      <c r="AA1463" s="697"/>
      <c r="AB1463" s="697"/>
      <c r="AC1463" s="697"/>
      <c r="AD1463" s="697"/>
      <c r="AE1463" s="697"/>
      <c r="AF1463" s="697"/>
      <c r="AG1463" s="697"/>
      <c r="AH1463" s="697"/>
      <c r="AI1463" s="697"/>
      <c r="AJ1463" s="697"/>
      <c r="AK1463" s="697"/>
      <c r="AL1463" s="697"/>
      <c r="AM1463" s="697"/>
      <c r="AN1463" s="697"/>
      <c r="AO1463" s="697"/>
      <c r="AP1463" s="697"/>
      <c r="AQ1463" s="697"/>
      <c r="AR1463" s="697"/>
      <c r="AS1463" s="697"/>
      <c r="AT1463" s="697"/>
      <c r="AU1463" s="697"/>
      <c r="AV1463" s="697"/>
      <c r="AW1463" s="697"/>
      <c r="AX1463" s="697"/>
      <c r="AY1463" s="697"/>
      <c r="AZ1463" s="697"/>
      <c r="BA1463" s="697"/>
      <c r="BB1463" s="661"/>
    </row>
    <row r="1464" spans="1:54" ht="12.6" customHeight="1" x14ac:dyDescent="0.25">
      <c r="A1464" s="667" t="s">
        <v>1908</v>
      </c>
      <c r="B1464" s="643"/>
      <c r="C1464" s="643"/>
      <c r="D1464" s="643"/>
      <c r="E1464" s="643"/>
      <c r="F1464" s="643"/>
      <c r="G1464" s="643"/>
      <c r="H1464" s="643"/>
      <c r="I1464" s="643"/>
      <c r="J1464" s="643"/>
      <c r="K1464" s="643"/>
      <c r="L1464" s="643"/>
      <c r="M1464" s="643"/>
      <c r="N1464" s="643"/>
      <c r="O1464" s="643"/>
      <c r="P1464" s="643"/>
      <c r="Q1464" s="643"/>
      <c r="R1464" s="643"/>
      <c r="S1464" s="643"/>
      <c r="T1464" s="643"/>
      <c r="U1464" s="643"/>
      <c r="V1464" s="643"/>
      <c r="W1464" s="643"/>
      <c r="X1464" s="643"/>
      <c r="Y1464" s="643"/>
      <c r="Z1464" s="643"/>
      <c r="AA1464" s="643"/>
      <c r="AB1464" s="643"/>
      <c r="AC1464" s="643"/>
      <c r="AD1464" s="643"/>
      <c r="AE1464" s="643"/>
      <c r="AF1464" s="643"/>
      <c r="AG1464" s="643"/>
      <c r="AH1464" s="643"/>
      <c r="AI1464" s="643"/>
      <c r="AJ1464" s="643"/>
      <c r="AK1464" s="643"/>
      <c r="AL1464" s="643"/>
      <c r="AM1464" s="643"/>
      <c r="AN1464" s="643"/>
      <c r="AO1464" s="643"/>
      <c r="AP1464" s="643"/>
      <c r="AQ1464" s="643"/>
      <c r="AR1464" s="643"/>
      <c r="AS1464" s="643"/>
      <c r="AT1464" s="643"/>
      <c r="AU1464" s="643"/>
      <c r="AV1464" s="643"/>
      <c r="AW1464" s="643"/>
      <c r="AX1464" s="643"/>
      <c r="AY1464" s="643"/>
      <c r="AZ1464" s="643"/>
      <c r="BA1464" s="643"/>
      <c r="BB1464" s="643"/>
    </row>
    <row r="1465" spans="1:54" s="578" customFormat="1" ht="12.6" customHeight="1" x14ac:dyDescent="0.25">
      <c r="A1465" s="1026"/>
      <c r="B1465" s="1027"/>
      <c r="C1465" s="1027"/>
      <c r="D1465" s="1027"/>
      <c r="E1465" s="1027"/>
      <c r="F1465" s="1027"/>
      <c r="G1465" s="1027"/>
      <c r="H1465" s="1027"/>
      <c r="I1465" s="1027"/>
      <c r="J1465" s="1027"/>
      <c r="K1465" s="1027"/>
      <c r="L1465" s="1027"/>
      <c r="M1465" s="1027"/>
      <c r="N1465" s="1027"/>
      <c r="O1465" s="1027"/>
      <c r="P1465" s="1027"/>
      <c r="Q1465" s="1027"/>
      <c r="R1465" s="1027"/>
      <c r="S1465" s="1027"/>
      <c r="T1465" s="1027"/>
      <c r="U1465" s="1027"/>
      <c r="V1465" s="1027"/>
      <c r="W1465" s="1027"/>
      <c r="X1465" s="1027"/>
      <c r="Y1465" s="1027"/>
      <c r="Z1465" s="1027"/>
      <c r="AA1465" s="1027"/>
      <c r="AB1465" s="1027"/>
      <c r="AC1465" s="1027"/>
      <c r="AD1465" s="1027"/>
      <c r="AE1465" s="1027"/>
      <c r="AF1465" s="1027"/>
      <c r="AG1465" s="1027"/>
      <c r="AH1465" s="1027"/>
      <c r="AI1465" s="1027"/>
      <c r="AJ1465" s="1027"/>
      <c r="AK1465" s="1027"/>
      <c r="AL1465" s="1027"/>
      <c r="AM1465" s="1027"/>
      <c r="AN1465" s="1027"/>
      <c r="AO1465" s="1027"/>
      <c r="AP1465" s="1027"/>
      <c r="AQ1465" s="1027"/>
      <c r="AR1465" s="1027"/>
      <c r="AS1465" s="1027"/>
      <c r="AT1465" s="1027"/>
      <c r="AU1465" s="1027"/>
      <c r="AV1465" s="1027"/>
      <c r="AW1465" s="1027"/>
      <c r="AX1465" s="1027"/>
      <c r="AY1465" s="1028"/>
    </row>
    <row r="1466" spans="1:54" s="567" customFormat="1" ht="12.6" customHeight="1" x14ac:dyDescent="0.25">
      <c r="A1466" s="565" t="s">
        <v>1388</v>
      </c>
      <c r="B1466" s="576"/>
      <c r="C1466" s="576"/>
      <c r="D1466" s="576"/>
      <c r="E1466" s="576"/>
      <c r="F1466" s="576"/>
      <c r="G1466" s="576"/>
      <c r="H1466" s="576"/>
      <c r="I1466" s="576"/>
      <c r="J1466" s="576"/>
      <c r="K1466" s="576"/>
      <c r="L1466" s="576"/>
      <c r="M1466" s="576"/>
      <c r="N1466" s="576"/>
      <c r="O1466" s="576"/>
      <c r="P1466" s="576"/>
      <c r="Q1466" s="576"/>
      <c r="R1466" s="576"/>
      <c r="S1466" s="576"/>
      <c r="T1466" s="576"/>
      <c r="U1466" s="576"/>
      <c r="V1466" s="576"/>
      <c r="W1466" s="576"/>
      <c r="X1466" s="576"/>
      <c r="Y1466" s="576"/>
      <c r="Z1466" s="576"/>
      <c r="AA1466" s="576"/>
      <c r="AB1466" s="576"/>
      <c r="AC1466" s="576"/>
      <c r="AD1466" s="576"/>
      <c r="AE1466" s="576"/>
      <c r="AF1466" s="576"/>
      <c r="AG1466" s="576"/>
      <c r="AH1466" s="576"/>
      <c r="AI1466" s="576"/>
      <c r="AJ1466" s="576"/>
      <c r="AK1466" s="576"/>
      <c r="AL1466" s="576"/>
      <c r="AM1466" s="576"/>
      <c r="AN1466" s="576"/>
      <c r="AO1466" s="576"/>
      <c r="AP1466" s="576"/>
      <c r="AQ1466" s="576"/>
      <c r="AR1466" s="576"/>
      <c r="AS1466" s="576"/>
      <c r="AT1466" s="576"/>
      <c r="AU1466" s="576"/>
      <c r="AV1466" s="576"/>
      <c r="AW1466" s="576"/>
      <c r="AX1466" s="576"/>
      <c r="AY1466" s="576"/>
      <c r="AZ1466" s="576"/>
      <c r="BA1466" s="576"/>
      <c r="BB1466" s="576"/>
    </row>
    <row r="1467" spans="1:54" s="567" customFormat="1" ht="13.5" customHeight="1" x14ac:dyDescent="0.25">
      <c r="A1467" s="1007" t="s">
        <v>1909</v>
      </c>
      <c r="B1467" s="1007"/>
      <c r="C1467" s="1007"/>
      <c r="D1467" s="1007"/>
      <c r="E1467" s="1007"/>
      <c r="F1467" s="1007"/>
      <c r="G1467" s="1007"/>
      <c r="H1467" s="1007"/>
      <c r="I1467" s="1007"/>
      <c r="J1467" s="1007"/>
      <c r="K1467" s="1007"/>
      <c r="L1467" s="1007"/>
      <c r="M1467" s="1007"/>
      <c r="N1467" s="1007"/>
      <c r="O1467" s="1007"/>
      <c r="P1467" s="1007"/>
      <c r="Q1467" s="1007"/>
      <c r="R1467" s="1007"/>
      <c r="S1467" s="1007"/>
      <c r="T1467" s="1007"/>
      <c r="U1467" s="1007"/>
      <c r="V1467" s="1007"/>
      <c r="W1467" s="1007"/>
      <c r="X1467" s="1007"/>
      <c r="Y1467" s="1007"/>
      <c r="Z1467" s="1007"/>
      <c r="AA1467" s="1007"/>
      <c r="AB1467" s="1007"/>
      <c r="AC1467" s="1007"/>
      <c r="AD1467" s="1007"/>
      <c r="AE1467" s="1007"/>
      <c r="AF1467" s="1008" t="s">
        <v>1910</v>
      </c>
      <c r="AG1467" s="1008"/>
      <c r="AH1467" s="1008"/>
      <c r="AI1467" s="1008"/>
      <c r="AJ1467" s="1008"/>
      <c r="AK1467" s="1008"/>
      <c r="AL1467" s="1008"/>
      <c r="AM1467" s="1008"/>
      <c r="AN1467" s="1008"/>
      <c r="AO1467" s="1008"/>
      <c r="AP1467" s="1008"/>
      <c r="AQ1467" s="1008"/>
      <c r="AR1467" s="1008"/>
      <c r="AS1467" s="1008"/>
      <c r="AT1467" s="1008"/>
      <c r="AU1467" s="1008"/>
      <c r="AV1467" s="1008"/>
      <c r="AW1467" s="1008"/>
      <c r="AX1467" s="1008"/>
      <c r="AY1467" s="1008"/>
      <c r="AZ1467" s="1008"/>
      <c r="BA1467" s="1008"/>
      <c r="BB1467" s="1008"/>
    </row>
    <row r="1468" spans="1:54" s="567" customFormat="1" ht="13.5" customHeight="1" x14ac:dyDescent="0.25">
      <c r="A1468" s="1007"/>
      <c r="B1468" s="1007"/>
      <c r="C1468" s="1007"/>
      <c r="D1468" s="1007"/>
      <c r="E1468" s="1007"/>
      <c r="F1468" s="1007"/>
      <c r="G1468" s="1007"/>
      <c r="H1468" s="1007"/>
      <c r="I1468" s="1007"/>
      <c r="J1468" s="1007"/>
      <c r="K1468" s="1007"/>
      <c r="L1468" s="1007"/>
      <c r="M1468" s="1007"/>
      <c r="N1468" s="1007"/>
      <c r="O1468" s="1007"/>
      <c r="P1468" s="1007"/>
      <c r="Q1468" s="1007"/>
      <c r="R1468" s="1007"/>
      <c r="S1468" s="1007"/>
      <c r="T1468" s="1007"/>
      <c r="U1468" s="1007"/>
      <c r="V1468" s="1007"/>
      <c r="W1468" s="1007"/>
      <c r="X1468" s="1007"/>
      <c r="Y1468" s="1007"/>
      <c r="Z1468" s="1007"/>
      <c r="AA1468" s="1007"/>
      <c r="AB1468" s="1007"/>
      <c r="AC1468" s="1007"/>
      <c r="AD1468" s="1007"/>
      <c r="AE1468" s="1007"/>
      <c r="AF1468" s="1008" t="s">
        <v>1911</v>
      </c>
      <c r="AG1468" s="1008"/>
      <c r="AH1468" s="1008"/>
      <c r="AI1468" s="1008"/>
      <c r="AJ1468" s="1008"/>
      <c r="AK1468" s="1008"/>
      <c r="AL1468" s="1008"/>
      <c r="AM1468" s="1008"/>
      <c r="AN1468" s="1008"/>
      <c r="AO1468" s="1008" t="s">
        <v>1912</v>
      </c>
      <c r="AP1468" s="1008"/>
      <c r="AQ1468" s="1008"/>
      <c r="AR1468" s="1008"/>
      <c r="AS1468" s="1008"/>
      <c r="AT1468" s="1008"/>
      <c r="AU1468" s="1008"/>
      <c r="AV1468" s="1008"/>
      <c r="AW1468" s="1008"/>
      <c r="AX1468" s="1008"/>
      <c r="AY1468" s="1008"/>
      <c r="AZ1468" s="1008"/>
      <c r="BA1468" s="1008"/>
      <c r="BB1468" s="1008"/>
    </row>
    <row r="1469" spans="1:54" s="567" customFormat="1" ht="13.5" customHeight="1" x14ac:dyDescent="0.25">
      <c r="A1469" s="1003" t="s">
        <v>1913</v>
      </c>
      <c r="B1469" s="1003"/>
      <c r="C1469" s="1003"/>
      <c r="D1469" s="1003"/>
      <c r="E1469" s="1003"/>
      <c r="F1469" s="1003"/>
      <c r="G1469" s="1003"/>
      <c r="H1469" s="1003"/>
      <c r="I1469" s="1003"/>
      <c r="J1469" s="1003"/>
      <c r="K1469" s="1003"/>
      <c r="L1469" s="1003"/>
      <c r="M1469" s="1003"/>
      <c r="N1469" s="1003"/>
      <c r="O1469" s="1003"/>
      <c r="P1469" s="1003"/>
      <c r="Q1469" s="1003"/>
      <c r="R1469" s="1003"/>
      <c r="S1469" s="1003"/>
      <c r="T1469" s="1003"/>
      <c r="U1469" s="1003"/>
      <c r="V1469" s="1003"/>
      <c r="W1469" s="1003"/>
      <c r="X1469" s="1003"/>
      <c r="Y1469" s="1003"/>
      <c r="Z1469" s="1003"/>
      <c r="AA1469" s="1003"/>
      <c r="AB1469" s="1003"/>
      <c r="AC1469" s="1003"/>
      <c r="AD1469" s="1003"/>
      <c r="AE1469" s="1003"/>
      <c r="AF1469" s="1029"/>
      <c r="AG1469" s="1029"/>
      <c r="AH1469" s="1029"/>
      <c r="AI1469" s="1029"/>
      <c r="AJ1469" s="1029"/>
      <c r="AK1469" s="1029"/>
      <c r="AL1469" s="1029"/>
      <c r="AM1469" s="1029"/>
      <c r="AN1469" s="1029"/>
      <c r="AO1469" s="1029"/>
      <c r="AP1469" s="1029"/>
      <c r="AQ1469" s="1029"/>
      <c r="AR1469" s="1029"/>
      <c r="AS1469" s="1029"/>
      <c r="AT1469" s="1029"/>
      <c r="AU1469" s="1029"/>
      <c r="AV1469" s="1029"/>
      <c r="AW1469" s="1029"/>
      <c r="AX1469" s="1029"/>
      <c r="AY1469" s="1029"/>
      <c r="AZ1469" s="1029"/>
      <c r="BA1469" s="1029"/>
      <c r="BB1469" s="1029"/>
    </row>
    <row r="1470" spans="1:54" s="567" customFormat="1" ht="13.5" customHeight="1" x14ac:dyDescent="0.25">
      <c r="A1470" s="1003" t="s">
        <v>1914</v>
      </c>
      <c r="B1470" s="1003"/>
      <c r="C1470" s="1003"/>
      <c r="D1470" s="1003"/>
      <c r="E1470" s="1003"/>
      <c r="F1470" s="1003"/>
      <c r="G1470" s="1003"/>
      <c r="H1470" s="1003"/>
      <c r="I1470" s="1003"/>
      <c r="J1470" s="1003"/>
      <c r="K1470" s="1003"/>
      <c r="L1470" s="1003"/>
      <c r="M1470" s="1003"/>
      <c r="N1470" s="1003"/>
      <c r="O1470" s="1003"/>
      <c r="P1470" s="1003"/>
      <c r="Q1470" s="1003"/>
      <c r="R1470" s="1003"/>
      <c r="S1470" s="1003"/>
      <c r="T1470" s="1003"/>
      <c r="U1470" s="1003"/>
      <c r="V1470" s="1003"/>
      <c r="W1470" s="1003"/>
      <c r="X1470" s="1003"/>
      <c r="Y1470" s="1003"/>
      <c r="Z1470" s="1003"/>
      <c r="AA1470" s="1003"/>
      <c r="AB1470" s="1003"/>
      <c r="AC1470" s="1003"/>
      <c r="AD1470" s="1003"/>
      <c r="AE1470" s="1003"/>
      <c r="AF1470" s="1029"/>
      <c r="AG1470" s="1029"/>
      <c r="AH1470" s="1029"/>
      <c r="AI1470" s="1029"/>
      <c r="AJ1470" s="1029"/>
      <c r="AK1470" s="1029"/>
      <c r="AL1470" s="1029"/>
      <c r="AM1470" s="1029"/>
      <c r="AN1470" s="1029"/>
      <c r="AO1470" s="1029"/>
      <c r="AP1470" s="1029"/>
      <c r="AQ1470" s="1029"/>
      <c r="AR1470" s="1029"/>
      <c r="AS1470" s="1029"/>
      <c r="AT1470" s="1029"/>
      <c r="AU1470" s="1029"/>
      <c r="AV1470" s="1029"/>
      <c r="AW1470" s="1029"/>
      <c r="AX1470" s="1029"/>
      <c r="AY1470" s="1029"/>
      <c r="AZ1470" s="1029"/>
      <c r="BA1470" s="1029"/>
      <c r="BB1470" s="1029"/>
    </row>
    <row r="1471" spans="1:54" s="567" customFormat="1" ht="13.5" customHeight="1" x14ac:dyDescent="0.25">
      <c r="A1471" s="1003" t="s">
        <v>1915</v>
      </c>
      <c r="B1471" s="1003"/>
      <c r="C1471" s="1003"/>
      <c r="D1471" s="1003"/>
      <c r="E1471" s="1003"/>
      <c r="F1471" s="1003"/>
      <c r="G1471" s="1003"/>
      <c r="H1471" s="1003"/>
      <c r="I1471" s="1003"/>
      <c r="J1471" s="1003"/>
      <c r="K1471" s="1003"/>
      <c r="L1471" s="1003"/>
      <c r="M1471" s="1003"/>
      <c r="N1471" s="1003"/>
      <c r="O1471" s="1003"/>
      <c r="P1471" s="1003"/>
      <c r="Q1471" s="1003"/>
      <c r="R1471" s="1003"/>
      <c r="S1471" s="1003"/>
      <c r="T1471" s="1003"/>
      <c r="U1471" s="1003"/>
      <c r="V1471" s="1003"/>
      <c r="W1471" s="1003"/>
      <c r="X1471" s="1003"/>
      <c r="Y1471" s="1003"/>
      <c r="Z1471" s="1003"/>
      <c r="AA1471" s="1003"/>
      <c r="AB1471" s="1003"/>
      <c r="AC1471" s="1003"/>
      <c r="AD1471" s="1003"/>
      <c r="AE1471" s="1003"/>
      <c r="AF1471" s="1029"/>
      <c r="AG1471" s="1029"/>
      <c r="AH1471" s="1029"/>
      <c r="AI1471" s="1029"/>
      <c r="AJ1471" s="1029"/>
      <c r="AK1471" s="1029"/>
      <c r="AL1471" s="1029"/>
      <c r="AM1471" s="1029"/>
      <c r="AN1471" s="1029"/>
      <c r="AO1471" s="1029"/>
      <c r="AP1471" s="1029"/>
      <c r="AQ1471" s="1029"/>
      <c r="AR1471" s="1029"/>
      <c r="AS1471" s="1029"/>
      <c r="AT1471" s="1029"/>
      <c r="AU1471" s="1029"/>
      <c r="AV1471" s="1029"/>
      <c r="AW1471" s="1029"/>
      <c r="AX1471" s="1029"/>
      <c r="AY1471" s="1029"/>
      <c r="AZ1471" s="1029"/>
      <c r="BA1471" s="1029"/>
      <c r="BB1471" s="1029"/>
    </row>
    <row r="1472" spans="1:54" s="567" customFormat="1" ht="13.5" customHeight="1" x14ac:dyDescent="0.25">
      <c r="A1472" s="1003" t="s">
        <v>1916</v>
      </c>
      <c r="B1472" s="1003"/>
      <c r="C1472" s="1003"/>
      <c r="D1472" s="1003"/>
      <c r="E1472" s="1003"/>
      <c r="F1472" s="1003"/>
      <c r="G1472" s="1003"/>
      <c r="H1472" s="1003"/>
      <c r="I1472" s="1003"/>
      <c r="J1472" s="1003"/>
      <c r="K1472" s="1003"/>
      <c r="L1472" s="1003"/>
      <c r="M1472" s="1003"/>
      <c r="N1472" s="1003"/>
      <c r="O1472" s="1003"/>
      <c r="P1472" s="1003"/>
      <c r="Q1472" s="1003"/>
      <c r="R1472" s="1003"/>
      <c r="S1472" s="1003"/>
      <c r="T1472" s="1003"/>
      <c r="U1472" s="1003"/>
      <c r="V1472" s="1003"/>
      <c r="W1472" s="1003"/>
      <c r="X1472" s="1003"/>
      <c r="Y1472" s="1003"/>
      <c r="Z1472" s="1003"/>
      <c r="AA1472" s="1003"/>
      <c r="AB1472" s="1003"/>
      <c r="AC1472" s="1003"/>
      <c r="AD1472" s="1003"/>
      <c r="AE1472" s="1003"/>
      <c r="AF1472" s="1029"/>
      <c r="AG1472" s="1029"/>
      <c r="AH1472" s="1029"/>
      <c r="AI1472" s="1029"/>
      <c r="AJ1472" s="1029"/>
      <c r="AK1472" s="1029"/>
      <c r="AL1472" s="1029"/>
      <c r="AM1472" s="1029"/>
      <c r="AN1472" s="1029"/>
      <c r="AO1472" s="1029"/>
      <c r="AP1472" s="1029"/>
      <c r="AQ1472" s="1029"/>
      <c r="AR1472" s="1029"/>
      <c r="AS1472" s="1029"/>
      <c r="AT1472" s="1029"/>
      <c r="AU1472" s="1029"/>
      <c r="AV1472" s="1029"/>
      <c r="AW1472" s="1029"/>
      <c r="AX1472" s="1029"/>
      <c r="AY1472" s="1029"/>
      <c r="AZ1472" s="1029"/>
      <c r="BA1472" s="1029"/>
      <c r="BB1472" s="1029"/>
    </row>
    <row r="1473" spans="1:54" s="567" customFormat="1" ht="13.5" customHeight="1" x14ac:dyDescent="0.25">
      <c r="A1473" s="1003" t="s">
        <v>1917</v>
      </c>
      <c r="B1473" s="1003"/>
      <c r="C1473" s="1003"/>
      <c r="D1473" s="1003"/>
      <c r="E1473" s="1003"/>
      <c r="F1473" s="1003"/>
      <c r="G1473" s="1003"/>
      <c r="H1473" s="1003"/>
      <c r="I1473" s="1003"/>
      <c r="J1473" s="1003"/>
      <c r="K1473" s="1003"/>
      <c r="L1473" s="1003"/>
      <c r="M1473" s="1003"/>
      <c r="N1473" s="1003"/>
      <c r="O1473" s="1003"/>
      <c r="P1473" s="1003"/>
      <c r="Q1473" s="1003"/>
      <c r="R1473" s="1003"/>
      <c r="S1473" s="1003"/>
      <c r="T1473" s="1003"/>
      <c r="U1473" s="1003"/>
      <c r="V1473" s="1003"/>
      <c r="W1473" s="1003"/>
      <c r="X1473" s="1003"/>
      <c r="Y1473" s="1003"/>
      <c r="Z1473" s="1003"/>
      <c r="AA1473" s="1003"/>
      <c r="AB1473" s="1003"/>
      <c r="AC1473" s="1003"/>
      <c r="AD1473" s="1003"/>
      <c r="AE1473" s="1003"/>
      <c r="AF1473" s="1029"/>
      <c r="AG1473" s="1029"/>
      <c r="AH1473" s="1029"/>
      <c r="AI1473" s="1029"/>
      <c r="AJ1473" s="1029"/>
      <c r="AK1473" s="1029"/>
      <c r="AL1473" s="1029"/>
      <c r="AM1473" s="1029"/>
      <c r="AN1473" s="1029"/>
      <c r="AO1473" s="1029"/>
      <c r="AP1473" s="1029"/>
      <c r="AQ1473" s="1029"/>
      <c r="AR1473" s="1029"/>
      <c r="AS1473" s="1029"/>
      <c r="AT1473" s="1029"/>
      <c r="AU1473" s="1029"/>
      <c r="AV1473" s="1029"/>
      <c r="AW1473" s="1029"/>
      <c r="AX1473" s="1029"/>
      <c r="AY1473" s="1029"/>
      <c r="AZ1473" s="1029"/>
      <c r="BA1473" s="1029"/>
      <c r="BB1473" s="1029"/>
    </row>
    <row r="1474" spans="1:54" s="567" customFormat="1" ht="13.5" customHeight="1" x14ac:dyDescent="0.25">
      <c r="A1474" s="1003" t="s">
        <v>1918</v>
      </c>
      <c r="B1474" s="1003"/>
      <c r="C1474" s="1003"/>
      <c r="D1474" s="1003"/>
      <c r="E1474" s="1003"/>
      <c r="F1474" s="1003"/>
      <c r="G1474" s="1003"/>
      <c r="H1474" s="1003"/>
      <c r="I1474" s="1003"/>
      <c r="J1474" s="1003"/>
      <c r="K1474" s="1003"/>
      <c r="L1474" s="1003"/>
      <c r="M1474" s="1003"/>
      <c r="N1474" s="1003"/>
      <c r="O1474" s="1003"/>
      <c r="P1474" s="1003"/>
      <c r="Q1474" s="1003"/>
      <c r="R1474" s="1003"/>
      <c r="S1474" s="1003"/>
      <c r="T1474" s="1003"/>
      <c r="U1474" s="1003"/>
      <c r="V1474" s="1003"/>
      <c r="W1474" s="1003"/>
      <c r="X1474" s="1003"/>
      <c r="Y1474" s="1003"/>
      <c r="Z1474" s="1003"/>
      <c r="AA1474" s="1003"/>
      <c r="AB1474" s="1003"/>
      <c r="AC1474" s="1003"/>
      <c r="AD1474" s="1003"/>
      <c r="AE1474" s="1003"/>
      <c r="AF1474" s="1029"/>
      <c r="AG1474" s="1029"/>
      <c r="AH1474" s="1029"/>
      <c r="AI1474" s="1029"/>
      <c r="AJ1474" s="1029"/>
      <c r="AK1474" s="1029"/>
      <c r="AL1474" s="1029"/>
      <c r="AM1474" s="1029"/>
      <c r="AN1474" s="1029"/>
      <c r="AO1474" s="1029"/>
      <c r="AP1474" s="1029"/>
      <c r="AQ1474" s="1029"/>
      <c r="AR1474" s="1029"/>
      <c r="AS1474" s="1029"/>
      <c r="AT1474" s="1029"/>
      <c r="AU1474" s="1029"/>
      <c r="AV1474" s="1029"/>
      <c r="AW1474" s="1029"/>
      <c r="AX1474" s="1029"/>
      <c r="AY1474" s="1029"/>
      <c r="AZ1474" s="1029"/>
      <c r="BA1474" s="1029"/>
      <c r="BB1474" s="1029"/>
    </row>
    <row r="1475" spans="1:54" s="567" customFormat="1" ht="13.5" customHeight="1" x14ac:dyDescent="0.25">
      <c r="A1475" s="598" t="s">
        <v>1426</v>
      </c>
      <c r="B1475" s="668"/>
      <c r="C1475" s="668"/>
      <c r="D1475" s="668"/>
      <c r="E1475" s="668"/>
      <c r="F1475" s="668"/>
      <c r="G1475" s="668"/>
      <c r="H1475" s="668"/>
      <c r="I1475" s="668"/>
      <c r="J1475" s="668"/>
      <c r="K1475" s="668"/>
      <c r="L1475" s="668"/>
      <c r="M1475" s="668"/>
      <c r="N1475" s="668"/>
      <c r="O1475" s="668"/>
      <c r="P1475" s="668"/>
      <c r="Q1475" s="668"/>
      <c r="R1475" s="668"/>
      <c r="S1475" s="668"/>
      <c r="T1475" s="668"/>
      <c r="U1475" s="668"/>
      <c r="V1475" s="668"/>
      <c r="W1475" s="668"/>
      <c r="X1475" s="668"/>
      <c r="Y1475" s="668"/>
      <c r="Z1475" s="668"/>
      <c r="AA1475" s="668"/>
      <c r="AB1475" s="668"/>
      <c r="AC1475" s="668"/>
      <c r="AD1475" s="668"/>
      <c r="AE1475" s="668"/>
      <c r="AF1475" s="668"/>
      <c r="AG1475" s="668"/>
      <c r="AH1475" s="668"/>
      <c r="AI1475" s="668"/>
      <c r="AJ1475" s="668"/>
      <c r="AK1475" s="668"/>
      <c r="AL1475" s="668"/>
      <c r="AM1475" s="668"/>
      <c r="AN1475" s="668"/>
      <c r="AO1475" s="668"/>
      <c r="AP1475" s="668"/>
      <c r="AQ1475" s="668"/>
      <c r="AR1475" s="668"/>
      <c r="AS1475" s="668"/>
      <c r="AT1475" s="668"/>
      <c r="AU1475" s="668"/>
      <c r="AV1475" s="668"/>
      <c r="AW1475" s="668"/>
      <c r="AX1475" s="668"/>
      <c r="AY1475" s="668"/>
      <c r="AZ1475" s="668"/>
      <c r="BA1475" s="668"/>
      <c r="BB1475" s="669"/>
    </row>
    <row r="1476" spans="1:54" s="567" customFormat="1" ht="13.5" customHeight="1" x14ac:dyDescent="0.25">
      <c r="A1476" s="1007" t="s">
        <v>1909</v>
      </c>
      <c r="B1476" s="1007"/>
      <c r="C1476" s="1007"/>
      <c r="D1476" s="1007"/>
      <c r="E1476" s="1007"/>
      <c r="F1476" s="1007"/>
      <c r="G1476" s="1007"/>
      <c r="H1476" s="1007"/>
      <c r="I1476" s="1007"/>
      <c r="J1476" s="1007"/>
      <c r="K1476" s="1007"/>
      <c r="L1476" s="1007"/>
      <c r="M1476" s="1007"/>
      <c r="N1476" s="1007"/>
      <c r="O1476" s="1007"/>
      <c r="P1476" s="1007"/>
      <c r="Q1476" s="1007"/>
      <c r="R1476" s="1007"/>
      <c r="S1476" s="1007"/>
      <c r="T1476" s="1007"/>
      <c r="U1476" s="1007"/>
      <c r="V1476" s="1007"/>
      <c r="W1476" s="1007"/>
      <c r="X1476" s="1007"/>
      <c r="Y1476" s="1007"/>
      <c r="Z1476" s="1007"/>
      <c r="AA1476" s="1007"/>
      <c r="AB1476" s="1007"/>
      <c r="AC1476" s="1007"/>
      <c r="AD1476" s="1007"/>
      <c r="AE1476" s="1007"/>
      <c r="AF1476" s="1008" t="s">
        <v>1919</v>
      </c>
      <c r="AG1476" s="1008"/>
      <c r="AH1476" s="1008"/>
      <c r="AI1476" s="1008"/>
      <c r="AJ1476" s="1008"/>
      <c r="AK1476" s="1008"/>
      <c r="AL1476" s="1008"/>
      <c r="AM1476" s="1008"/>
      <c r="AN1476" s="1008"/>
      <c r="AO1476" s="1008"/>
      <c r="AP1476" s="1008"/>
      <c r="AQ1476" s="1008"/>
      <c r="AR1476" s="1008"/>
      <c r="AS1476" s="1008"/>
      <c r="AT1476" s="1008"/>
      <c r="AU1476" s="1008"/>
      <c r="AV1476" s="1008"/>
      <c r="AW1476" s="1008"/>
      <c r="AX1476" s="1008"/>
      <c r="AY1476" s="1008"/>
      <c r="AZ1476" s="1008"/>
      <c r="BA1476" s="1008"/>
      <c r="BB1476" s="1008"/>
    </row>
    <row r="1477" spans="1:54" s="567" customFormat="1" ht="13.5" customHeight="1" x14ac:dyDescent="0.25">
      <c r="A1477" s="1007"/>
      <c r="B1477" s="1007"/>
      <c r="C1477" s="1007"/>
      <c r="D1477" s="1007"/>
      <c r="E1477" s="1007"/>
      <c r="F1477" s="1007"/>
      <c r="G1477" s="1007"/>
      <c r="H1477" s="1007"/>
      <c r="I1477" s="1007"/>
      <c r="J1477" s="1007"/>
      <c r="K1477" s="1007"/>
      <c r="L1477" s="1007"/>
      <c r="M1477" s="1007"/>
      <c r="N1477" s="1007"/>
      <c r="O1477" s="1007"/>
      <c r="P1477" s="1007"/>
      <c r="Q1477" s="1007"/>
      <c r="R1477" s="1007"/>
      <c r="S1477" s="1007"/>
      <c r="T1477" s="1007"/>
      <c r="U1477" s="1007"/>
      <c r="V1477" s="1007"/>
      <c r="W1477" s="1007"/>
      <c r="X1477" s="1007"/>
      <c r="Y1477" s="1007"/>
      <c r="Z1477" s="1007"/>
      <c r="AA1477" s="1007"/>
      <c r="AB1477" s="1007"/>
      <c r="AC1477" s="1007"/>
      <c r="AD1477" s="1007"/>
      <c r="AE1477" s="1007"/>
      <c r="AF1477" s="1008" t="s">
        <v>1911</v>
      </c>
      <c r="AG1477" s="1008"/>
      <c r="AH1477" s="1008"/>
      <c r="AI1477" s="1008"/>
      <c r="AJ1477" s="1008"/>
      <c r="AK1477" s="1008"/>
      <c r="AL1477" s="1008"/>
      <c r="AM1477" s="1008"/>
      <c r="AN1477" s="1008"/>
      <c r="AO1477" s="1008" t="s">
        <v>1912</v>
      </c>
      <c r="AP1477" s="1008"/>
      <c r="AQ1477" s="1008"/>
      <c r="AR1477" s="1008"/>
      <c r="AS1477" s="1008"/>
      <c r="AT1477" s="1008"/>
      <c r="AU1477" s="1008"/>
      <c r="AV1477" s="1008"/>
      <c r="AW1477" s="1008"/>
      <c r="AX1477" s="1008"/>
      <c r="AY1477" s="1008"/>
      <c r="AZ1477" s="1008"/>
      <c r="BA1477" s="1008"/>
      <c r="BB1477" s="1008"/>
    </row>
    <row r="1478" spans="1:54" s="567" customFormat="1" ht="13.5" customHeight="1" x14ac:dyDescent="0.25">
      <c r="A1478" s="1003" t="s">
        <v>1913</v>
      </c>
      <c r="B1478" s="1003"/>
      <c r="C1478" s="1003"/>
      <c r="D1478" s="1003"/>
      <c r="E1478" s="1003"/>
      <c r="F1478" s="1003"/>
      <c r="G1478" s="1003"/>
      <c r="H1478" s="1003"/>
      <c r="I1478" s="1003"/>
      <c r="J1478" s="1003"/>
      <c r="K1478" s="1003"/>
      <c r="L1478" s="1003"/>
      <c r="M1478" s="1003"/>
      <c r="N1478" s="1003"/>
      <c r="O1478" s="1003"/>
      <c r="P1478" s="1003"/>
      <c r="Q1478" s="1003"/>
      <c r="R1478" s="1003"/>
      <c r="S1478" s="1003"/>
      <c r="T1478" s="1003"/>
      <c r="U1478" s="1003"/>
      <c r="V1478" s="1003"/>
      <c r="W1478" s="1003"/>
      <c r="X1478" s="1003"/>
      <c r="Y1478" s="1003"/>
      <c r="Z1478" s="1003"/>
      <c r="AA1478" s="1003"/>
      <c r="AB1478" s="1003"/>
      <c r="AC1478" s="1003"/>
      <c r="AD1478" s="1003"/>
      <c r="AE1478" s="1003"/>
      <c r="AF1478" s="1029"/>
      <c r="AG1478" s="1029"/>
      <c r="AH1478" s="1029"/>
      <c r="AI1478" s="1029"/>
      <c r="AJ1478" s="1029"/>
      <c r="AK1478" s="1029"/>
      <c r="AL1478" s="1029"/>
      <c r="AM1478" s="1029"/>
      <c r="AN1478" s="1029"/>
      <c r="AO1478" s="1029"/>
      <c r="AP1478" s="1029"/>
      <c r="AQ1478" s="1029"/>
      <c r="AR1478" s="1029"/>
      <c r="AS1478" s="1029"/>
      <c r="AT1478" s="1029"/>
      <c r="AU1478" s="1029"/>
      <c r="AV1478" s="1029"/>
      <c r="AW1478" s="1029"/>
      <c r="AX1478" s="1029"/>
      <c r="AY1478" s="1029"/>
      <c r="AZ1478" s="1029"/>
      <c r="BA1478" s="1029"/>
      <c r="BB1478" s="1029"/>
    </row>
    <row r="1479" spans="1:54" s="567" customFormat="1" ht="13.5" customHeight="1" x14ac:dyDescent="0.25">
      <c r="A1479" s="1003" t="s">
        <v>1914</v>
      </c>
      <c r="B1479" s="1003"/>
      <c r="C1479" s="1003"/>
      <c r="D1479" s="1003"/>
      <c r="E1479" s="1003"/>
      <c r="F1479" s="1003"/>
      <c r="G1479" s="1003"/>
      <c r="H1479" s="1003"/>
      <c r="I1479" s="1003"/>
      <c r="J1479" s="1003"/>
      <c r="K1479" s="1003"/>
      <c r="L1479" s="1003"/>
      <c r="M1479" s="1003"/>
      <c r="N1479" s="1003"/>
      <c r="O1479" s="1003"/>
      <c r="P1479" s="1003"/>
      <c r="Q1479" s="1003"/>
      <c r="R1479" s="1003"/>
      <c r="S1479" s="1003"/>
      <c r="T1479" s="1003"/>
      <c r="U1479" s="1003"/>
      <c r="V1479" s="1003"/>
      <c r="W1479" s="1003"/>
      <c r="X1479" s="1003"/>
      <c r="Y1479" s="1003"/>
      <c r="Z1479" s="1003"/>
      <c r="AA1479" s="1003"/>
      <c r="AB1479" s="1003"/>
      <c r="AC1479" s="1003"/>
      <c r="AD1479" s="1003"/>
      <c r="AE1479" s="1003"/>
      <c r="AF1479" s="1029"/>
      <c r="AG1479" s="1029"/>
      <c r="AH1479" s="1029"/>
      <c r="AI1479" s="1029"/>
      <c r="AJ1479" s="1029"/>
      <c r="AK1479" s="1029"/>
      <c r="AL1479" s="1029"/>
      <c r="AM1479" s="1029"/>
      <c r="AN1479" s="1029"/>
      <c r="AO1479" s="1029"/>
      <c r="AP1479" s="1029"/>
      <c r="AQ1479" s="1029"/>
      <c r="AR1479" s="1029"/>
      <c r="AS1479" s="1029"/>
      <c r="AT1479" s="1029"/>
      <c r="AU1479" s="1029"/>
      <c r="AV1479" s="1029"/>
      <c r="AW1479" s="1029"/>
      <c r="AX1479" s="1029"/>
      <c r="AY1479" s="1029"/>
      <c r="AZ1479" s="1029"/>
      <c r="BA1479" s="1029"/>
      <c r="BB1479" s="1029"/>
    </row>
    <row r="1480" spans="1:54" s="567" customFormat="1" ht="13.5" customHeight="1" x14ac:dyDescent="0.25">
      <c r="A1480" s="1003" t="s">
        <v>1915</v>
      </c>
      <c r="B1480" s="1003"/>
      <c r="C1480" s="1003"/>
      <c r="D1480" s="1003"/>
      <c r="E1480" s="1003"/>
      <c r="F1480" s="1003"/>
      <c r="G1480" s="1003"/>
      <c r="H1480" s="1003"/>
      <c r="I1480" s="1003"/>
      <c r="J1480" s="1003"/>
      <c r="K1480" s="1003"/>
      <c r="L1480" s="1003"/>
      <c r="M1480" s="1003"/>
      <c r="N1480" s="1003"/>
      <c r="O1480" s="1003"/>
      <c r="P1480" s="1003"/>
      <c r="Q1480" s="1003"/>
      <c r="R1480" s="1003"/>
      <c r="S1480" s="1003"/>
      <c r="T1480" s="1003"/>
      <c r="U1480" s="1003"/>
      <c r="V1480" s="1003"/>
      <c r="W1480" s="1003"/>
      <c r="X1480" s="1003"/>
      <c r="Y1480" s="1003"/>
      <c r="Z1480" s="1003"/>
      <c r="AA1480" s="1003"/>
      <c r="AB1480" s="1003"/>
      <c r="AC1480" s="1003"/>
      <c r="AD1480" s="1003"/>
      <c r="AE1480" s="1003"/>
      <c r="AF1480" s="1029"/>
      <c r="AG1480" s="1029"/>
      <c r="AH1480" s="1029"/>
      <c r="AI1480" s="1029"/>
      <c r="AJ1480" s="1029"/>
      <c r="AK1480" s="1029"/>
      <c r="AL1480" s="1029"/>
      <c r="AM1480" s="1029"/>
      <c r="AN1480" s="1029"/>
      <c r="AO1480" s="1029"/>
      <c r="AP1480" s="1029"/>
      <c r="AQ1480" s="1029"/>
      <c r="AR1480" s="1029"/>
      <c r="AS1480" s="1029"/>
      <c r="AT1480" s="1029"/>
      <c r="AU1480" s="1029"/>
      <c r="AV1480" s="1029"/>
      <c r="AW1480" s="1029"/>
      <c r="AX1480" s="1029"/>
      <c r="AY1480" s="1029"/>
      <c r="AZ1480" s="1029"/>
      <c r="BA1480" s="1029"/>
      <c r="BB1480" s="1029"/>
    </row>
    <row r="1481" spans="1:54" s="567" customFormat="1" ht="13.5" customHeight="1" x14ac:dyDescent="0.25">
      <c r="A1481" s="1003" t="s">
        <v>1916</v>
      </c>
      <c r="B1481" s="1003"/>
      <c r="C1481" s="1003"/>
      <c r="D1481" s="1003"/>
      <c r="E1481" s="1003"/>
      <c r="F1481" s="1003"/>
      <c r="G1481" s="1003"/>
      <c r="H1481" s="1003"/>
      <c r="I1481" s="1003"/>
      <c r="J1481" s="1003"/>
      <c r="K1481" s="1003"/>
      <c r="L1481" s="1003"/>
      <c r="M1481" s="1003"/>
      <c r="N1481" s="1003"/>
      <c r="O1481" s="1003"/>
      <c r="P1481" s="1003"/>
      <c r="Q1481" s="1003"/>
      <c r="R1481" s="1003"/>
      <c r="S1481" s="1003"/>
      <c r="T1481" s="1003"/>
      <c r="U1481" s="1003"/>
      <c r="V1481" s="1003"/>
      <c r="W1481" s="1003"/>
      <c r="X1481" s="1003"/>
      <c r="Y1481" s="1003"/>
      <c r="Z1481" s="1003"/>
      <c r="AA1481" s="1003"/>
      <c r="AB1481" s="1003"/>
      <c r="AC1481" s="1003"/>
      <c r="AD1481" s="1003"/>
      <c r="AE1481" s="1003"/>
      <c r="AF1481" s="1029"/>
      <c r="AG1481" s="1029"/>
      <c r="AH1481" s="1029"/>
      <c r="AI1481" s="1029"/>
      <c r="AJ1481" s="1029"/>
      <c r="AK1481" s="1029"/>
      <c r="AL1481" s="1029"/>
      <c r="AM1481" s="1029"/>
      <c r="AN1481" s="1029"/>
      <c r="AO1481" s="1029"/>
      <c r="AP1481" s="1029"/>
      <c r="AQ1481" s="1029"/>
      <c r="AR1481" s="1029"/>
      <c r="AS1481" s="1029"/>
      <c r="AT1481" s="1029"/>
      <c r="AU1481" s="1029"/>
      <c r="AV1481" s="1029"/>
      <c r="AW1481" s="1029"/>
      <c r="AX1481" s="1029"/>
      <c r="AY1481" s="1029"/>
      <c r="AZ1481" s="1029"/>
      <c r="BA1481" s="1029"/>
      <c r="BB1481" s="1029"/>
    </row>
    <row r="1482" spans="1:54" s="567" customFormat="1" ht="13.5" customHeight="1" x14ac:dyDescent="0.25">
      <c r="A1482" s="1003" t="s">
        <v>1917</v>
      </c>
      <c r="B1482" s="1003"/>
      <c r="C1482" s="1003"/>
      <c r="D1482" s="1003"/>
      <c r="E1482" s="1003"/>
      <c r="F1482" s="1003"/>
      <c r="G1482" s="1003"/>
      <c r="H1482" s="1003"/>
      <c r="I1482" s="1003"/>
      <c r="J1482" s="1003"/>
      <c r="K1482" s="1003"/>
      <c r="L1482" s="1003"/>
      <c r="M1482" s="1003"/>
      <c r="N1482" s="1003"/>
      <c r="O1482" s="1003"/>
      <c r="P1482" s="1003"/>
      <c r="Q1482" s="1003"/>
      <c r="R1482" s="1003"/>
      <c r="S1482" s="1003"/>
      <c r="T1482" s="1003"/>
      <c r="U1482" s="1003"/>
      <c r="V1482" s="1003"/>
      <c r="W1482" s="1003"/>
      <c r="X1482" s="1003"/>
      <c r="Y1482" s="1003"/>
      <c r="Z1482" s="1003"/>
      <c r="AA1482" s="1003"/>
      <c r="AB1482" s="1003"/>
      <c r="AC1482" s="1003"/>
      <c r="AD1482" s="1003"/>
      <c r="AE1482" s="1003"/>
      <c r="AF1482" s="1029"/>
      <c r="AG1482" s="1029"/>
      <c r="AH1482" s="1029"/>
      <c r="AI1482" s="1029"/>
      <c r="AJ1482" s="1029"/>
      <c r="AK1482" s="1029"/>
      <c r="AL1482" s="1029"/>
      <c r="AM1482" s="1029"/>
      <c r="AN1482" s="1029"/>
      <c r="AO1482" s="1029"/>
      <c r="AP1482" s="1029"/>
      <c r="AQ1482" s="1029"/>
      <c r="AR1482" s="1029"/>
      <c r="AS1482" s="1029"/>
      <c r="AT1482" s="1029"/>
      <c r="AU1482" s="1029"/>
      <c r="AV1482" s="1029"/>
      <c r="AW1482" s="1029"/>
      <c r="AX1482" s="1029"/>
      <c r="AY1482" s="1029"/>
      <c r="AZ1482" s="1029"/>
      <c r="BA1482" s="1029"/>
      <c r="BB1482" s="1029"/>
    </row>
    <row r="1483" spans="1:54" s="567" customFormat="1" ht="13.5" customHeight="1" x14ac:dyDescent="0.25">
      <c r="A1483" s="1003" t="s">
        <v>1918</v>
      </c>
      <c r="B1483" s="1003"/>
      <c r="C1483" s="1003"/>
      <c r="D1483" s="1003"/>
      <c r="E1483" s="1003"/>
      <c r="F1483" s="1003"/>
      <c r="G1483" s="1003"/>
      <c r="H1483" s="1003"/>
      <c r="I1483" s="1003"/>
      <c r="J1483" s="1003"/>
      <c r="K1483" s="1003"/>
      <c r="L1483" s="1003"/>
      <c r="M1483" s="1003"/>
      <c r="N1483" s="1003"/>
      <c r="O1483" s="1003"/>
      <c r="P1483" s="1003"/>
      <c r="Q1483" s="1003"/>
      <c r="R1483" s="1003"/>
      <c r="S1483" s="1003"/>
      <c r="T1483" s="1003"/>
      <c r="U1483" s="1003"/>
      <c r="V1483" s="1003"/>
      <c r="W1483" s="1003"/>
      <c r="X1483" s="1003"/>
      <c r="Y1483" s="1003"/>
      <c r="Z1483" s="1003"/>
      <c r="AA1483" s="1003"/>
      <c r="AB1483" s="1003"/>
      <c r="AC1483" s="1003"/>
      <c r="AD1483" s="1003"/>
      <c r="AE1483" s="1003"/>
      <c r="AF1483" s="1029"/>
      <c r="AG1483" s="1029"/>
      <c r="AH1483" s="1029"/>
      <c r="AI1483" s="1029"/>
      <c r="AJ1483" s="1029"/>
      <c r="AK1483" s="1029"/>
      <c r="AL1483" s="1029"/>
      <c r="AM1483" s="1029"/>
      <c r="AN1483" s="1029"/>
      <c r="AO1483" s="1029"/>
      <c r="AP1483" s="1029"/>
      <c r="AQ1483" s="1029"/>
      <c r="AR1483" s="1029"/>
      <c r="AS1483" s="1029"/>
      <c r="AT1483" s="1029"/>
      <c r="AU1483" s="1029"/>
      <c r="AV1483" s="1029"/>
      <c r="AW1483" s="1029"/>
      <c r="AX1483" s="1029"/>
      <c r="AY1483" s="1029"/>
      <c r="AZ1483" s="1029"/>
      <c r="BA1483" s="1029"/>
      <c r="BB1483" s="1029"/>
    </row>
    <row r="1484" spans="1:54" ht="12.6" customHeight="1" x14ac:dyDescent="0.25">
      <c r="A1484" s="565" t="s">
        <v>4950</v>
      </c>
    </row>
    <row r="1485" spans="1:54" ht="15" customHeight="1" x14ac:dyDescent="0.25">
      <c r="A1485" s="862"/>
      <c r="B1485" s="863"/>
      <c r="C1485" s="863"/>
      <c r="D1485" s="863"/>
      <c r="E1485" s="863"/>
      <c r="F1485" s="863"/>
      <c r="G1485" s="863"/>
      <c r="H1485" s="863"/>
      <c r="I1485" s="863"/>
      <c r="J1485" s="863"/>
      <c r="K1485" s="863"/>
      <c r="L1485" s="863"/>
      <c r="M1485" s="863"/>
      <c r="N1485" s="863"/>
      <c r="O1485" s="863"/>
      <c r="P1485" s="863"/>
      <c r="Q1485" s="863"/>
      <c r="R1485" s="863"/>
      <c r="S1485" s="863"/>
      <c r="T1485" s="863"/>
      <c r="U1485" s="863"/>
      <c r="V1485" s="863"/>
      <c r="W1485" s="863"/>
      <c r="X1485" s="863"/>
      <c r="Y1485" s="863"/>
      <c r="Z1485" s="863"/>
      <c r="AA1485" s="863"/>
      <c r="AB1485" s="863"/>
      <c r="AC1485" s="863"/>
      <c r="AD1485" s="863"/>
      <c r="AE1485" s="863"/>
      <c r="AF1485" s="863"/>
      <c r="AG1485" s="863"/>
      <c r="AH1485" s="863"/>
      <c r="AI1485" s="863"/>
      <c r="AJ1485" s="863"/>
      <c r="AK1485" s="863"/>
      <c r="AL1485" s="863"/>
      <c r="AM1485" s="863"/>
      <c r="AN1485" s="863"/>
      <c r="AO1485" s="863"/>
      <c r="AP1485" s="863"/>
      <c r="AQ1485" s="863"/>
      <c r="AR1485" s="863"/>
      <c r="AS1485" s="863"/>
      <c r="AT1485" s="863"/>
      <c r="AU1485" s="863"/>
      <c r="AV1485" s="863"/>
      <c r="AW1485" s="863"/>
      <c r="AX1485" s="864"/>
      <c r="AY1485" s="613"/>
      <c r="AZ1485" s="613"/>
      <c r="BA1485" s="613"/>
      <c r="BB1485" s="613"/>
    </row>
    <row r="1486" spans="1:54" ht="15" customHeight="1" x14ac:dyDescent="0.25">
      <c r="A1486" s="865"/>
      <c r="B1486" s="866"/>
      <c r="C1486" s="866"/>
      <c r="D1486" s="866"/>
      <c r="E1486" s="866"/>
      <c r="F1486" s="866"/>
      <c r="G1486" s="866"/>
      <c r="H1486" s="866"/>
      <c r="I1486" s="866"/>
      <c r="J1486" s="866"/>
      <c r="K1486" s="866"/>
      <c r="L1486" s="866"/>
      <c r="M1486" s="866"/>
      <c r="N1486" s="866"/>
      <c r="O1486" s="866"/>
      <c r="P1486" s="866"/>
      <c r="Q1486" s="866"/>
      <c r="R1486" s="866"/>
      <c r="S1486" s="866"/>
      <c r="T1486" s="866"/>
      <c r="U1486" s="866"/>
      <c r="V1486" s="866"/>
      <c r="W1486" s="866"/>
      <c r="X1486" s="866"/>
      <c r="Y1486" s="866"/>
      <c r="Z1486" s="866"/>
      <c r="AA1486" s="866"/>
      <c r="AB1486" s="866"/>
      <c r="AC1486" s="866"/>
      <c r="AD1486" s="866"/>
      <c r="AE1486" s="866"/>
      <c r="AF1486" s="866"/>
      <c r="AG1486" s="866"/>
      <c r="AH1486" s="866"/>
      <c r="AI1486" s="866"/>
      <c r="AJ1486" s="866"/>
      <c r="AK1486" s="866"/>
      <c r="AL1486" s="866"/>
      <c r="AM1486" s="866"/>
      <c r="AN1486" s="866"/>
      <c r="AO1486" s="866"/>
      <c r="AP1486" s="866"/>
      <c r="AQ1486" s="866"/>
      <c r="AR1486" s="866"/>
      <c r="AS1486" s="866"/>
      <c r="AT1486" s="866"/>
      <c r="AU1486" s="866"/>
      <c r="AV1486" s="866"/>
      <c r="AW1486" s="866"/>
      <c r="AX1486" s="867"/>
      <c r="AY1486" s="613"/>
      <c r="AZ1486" s="613"/>
      <c r="BA1486" s="613"/>
      <c r="BB1486" s="613"/>
    </row>
    <row r="1487" spans="1:54" ht="12.6" customHeight="1" x14ac:dyDescent="0.25">
      <c r="A1487" s="656"/>
      <c r="B1487" s="572"/>
      <c r="C1487" s="572"/>
      <c r="D1487" s="572"/>
      <c r="E1487" s="572"/>
      <c r="F1487" s="572"/>
      <c r="G1487" s="572"/>
      <c r="H1487" s="572"/>
      <c r="I1487" s="572"/>
      <c r="J1487" s="572"/>
      <c r="K1487" s="572"/>
      <c r="L1487" s="572"/>
      <c r="M1487" s="572"/>
      <c r="N1487" s="572"/>
      <c r="O1487" s="572"/>
      <c r="P1487" s="572"/>
      <c r="Q1487" s="572"/>
      <c r="R1487" s="572"/>
      <c r="S1487" s="572"/>
      <c r="T1487" s="572"/>
      <c r="U1487" s="572"/>
      <c r="V1487" s="572"/>
      <c r="W1487" s="572"/>
      <c r="X1487" s="572"/>
      <c r="Y1487" s="572"/>
      <c r="Z1487" s="572"/>
      <c r="AA1487" s="572"/>
      <c r="AB1487" s="572"/>
      <c r="AC1487" s="572"/>
      <c r="AD1487" s="572"/>
      <c r="AE1487" s="572"/>
      <c r="AF1487" s="572"/>
      <c r="AG1487" s="572"/>
      <c r="AH1487" s="572"/>
      <c r="AI1487" s="572"/>
      <c r="AJ1487" s="572"/>
      <c r="AK1487" s="572"/>
      <c r="AL1487" s="572"/>
      <c r="AM1487" s="572"/>
      <c r="AN1487" s="572"/>
      <c r="AO1487" s="572"/>
      <c r="AP1487" s="572"/>
      <c r="AQ1487" s="572"/>
      <c r="AR1487" s="572"/>
      <c r="AS1487" s="572"/>
      <c r="AT1487" s="572"/>
      <c r="AU1487" s="572"/>
      <c r="AV1487" s="572"/>
      <c r="AW1487" s="572"/>
      <c r="AX1487" s="572"/>
      <c r="AY1487" s="572"/>
      <c r="AZ1487" s="572"/>
      <c r="BA1487" s="572"/>
      <c r="BB1487" s="657"/>
    </row>
    <row r="1488" spans="1:54" ht="12.6" customHeight="1" x14ac:dyDescent="0.25">
      <c r="A1488" s="667" t="s">
        <v>1920</v>
      </c>
      <c r="B1488" s="643"/>
      <c r="C1488" s="643"/>
      <c r="D1488" s="643"/>
      <c r="E1488" s="643"/>
      <c r="F1488" s="643"/>
      <c r="G1488" s="643"/>
      <c r="H1488" s="643"/>
      <c r="I1488" s="643"/>
      <c r="J1488" s="643"/>
      <c r="K1488" s="643"/>
      <c r="L1488" s="643"/>
      <c r="M1488" s="643"/>
      <c r="N1488" s="643"/>
      <c r="O1488" s="643"/>
      <c r="P1488" s="643"/>
      <c r="Q1488" s="643"/>
      <c r="R1488" s="643"/>
      <c r="S1488" s="643"/>
      <c r="T1488" s="643"/>
      <c r="U1488" s="643"/>
      <c r="V1488" s="643"/>
      <c r="W1488" s="643"/>
      <c r="X1488" s="643"/>
      <c r="Y1488" s="643"/>
      <c r="Z1488" s="643"/>
      <c r="AA1488" s="643"/>
      <c r="AB1488" s="643"/>
      <c r="AC1488" s="643"/>
      <c r="AD1488" s="643"/>
      <c r="AE1488" s="643"/>
      <c r="AF1488" s="643"/>
      <c r="AG1488" s="643"/>
      <c r="AH1488" s="643"/>
      <c r="AI1488" s="643"/>
      <c r="AJ1488" s="643"/>
      <c r="AK1488" s="643"/>
      <c r="AL1488" s="643"/>
      <c r="AM1488" s="643"/>
      <c r="AN1488" s="643"/>
      <c r="AO1488" s="643"/>
      <c r="AP1488" s="643"/>
      <c r="AQ1488" s="643"/>
      <c r="AR1488" s="643"/>
      <c r="AS1488" s="643"/>
      <c r="AT1488" s="643"/>
      <c r="AU1488" s="643"/>
      <c r="AV1488" s="643"/>
      <c r="AW1488" s="643"/>
      <c r="AX1488" s="643"/>
      <c r="AY1488" s="643"/>
      <c r="AZ1488" s="643"/>
      <c r="BA1488" s="643"/>
      <c r="BB1488" s="643"/>
    </row>
    <row r="1489" spans="1:16384" ht="12.6" customHeight="1" x14ac:dyDescent="0.25">
      <c r="A1489" s="856" t="s">
        <v>1921</v>
      </c>
      <c r="B1489" s="856"/>
      <c r="C1489" s="856"/>
      <c r="D1489" s="856"/>
      <c r="E1489" s="856"/>
      <c r="F1489" s="856"/>
      <c r="G1489" s="856"/>
      <c r="H1489" s="856"/>
      <c r="I1489" s="856"/>
      <c r="J1489" s="856"/>
      <c r="K1489" s="856"/>
      <c r="L1489" s="856"/>
      <c r="M1489" s="856"/>
      <c r="N1489" s="856"/>
      <c r="O1489" s="856"/>
      <c r="P1489" s="856"/>
      <c r="Q1489" s="856"/>
      <c r="R1489" s="856"/>
      <c r="S1489" s="856"/>
      <c r="T1489" s="856"/>
      <c r="U1489" s="856"/>
      <c r="V1489" s="856"/>
      <c r="W1489" s="856"/>
      <c r="X1489" s="856"/>
      <c r="Y1489" s="856"/>
      <c r="Z1489" s="856"/>
      <c r="AA1489" s="856"/>
      <c r="AB1489" s="856"/>
      <c r="AC1489" s="856"/>
      <c r="AD1489" s="856"/>
      <c r="AE1489" s="856"/>
      <c r="AF1489" s="856"/>
      <c r="AG1489" s="856"/>
      <c r="AH1489" s="856"/>
      <c r="AI1489" s="856"/>
      <c r="AJ1489" s="856"/>
      <c r="AK1489" s="856"/>
      <c r="AL1489" s="856"/>
      <c r="AM1489" s="856"/>
      <c r="AN1489" s="856"/>
      <c r="AO1489" s="856"/>
      <c r="AP1489" s="856"/>
      <c r="AQ1489" s="856"/>
      <c r="AR1489" s="856"/>
      <c r="AS1489" s="856"/>
      <c r="AT1489" s="856"/>
      <c r="AU1489" s="856"/>
      <c r="AV1489" s="856"/>
      <c r="AW1489" s="856"/>
      <c r="AX1489" s="856"/>
      <c r="AY1489" s="856"/>
      <c r="AZ1489" s="578"/>
      <c r="BA1489" s="578"/>
      <c r="BB1489" s="578"/>
      <c r="BC1489" s="578"/>
      <c r="BD1489" s="578"/>
      <c r="BE1489" s="578"/>
      <c r="BF1489" s="578"/>
      <c r="BG1489" s="578"/>
      <c r="BH1489" s="578"/>
      <c r="BI1489" s="578"/>
      <c r="BJ1489" s="578"/>
      <c r="BK1489" s="578"/>
      <c r="BL1489" s="578"/>
      <c r="BM1489" s="578"/>
      <c r="BN1489" s="578"/>
      <c r="BO1489" s="578"/>
      <c r="BP1489" s="578"/>
      <c r="BQ1489" s="578"/>
      <c r="BR1489" s="578"/>
      <c r="BS1489" s="578"/>
      <c r="BT1489" s="578"/>
      <c r="BU1489" s="578"/>
      <c r="BV1489" s="578"/>
      <c r="BW1489" s="578"/>
      <c r="BX1489" s="578"/>
      <c r="BY1489" s="578"/>
      <c r="BZ1489" s="578"/>
      <c r="CA1489" s="578"/>
      <c r="CB1489" s="578"/>
      <c r="CC1489" s="578"/>
      <c r="CD1489" s="578"/>
      <c r="CE1489" s="578"/>
      <c r="CF1489" s="578"/>
      <c r="CG1489" s="578"/>
      <c r="CH1489" s="578"/>
      <c r="CI1489" s="578"/>
      <c r="CJ1489" s="578"/>
      <c r="CK1489" s="578"/>
      <c r="CL1489" s="578"/>
      <c r="CM1489" s="578"/>
      <c r="CN1489" s="578"/>
      <c r="CO1489" s="578"/>
      <c r="CP1489" s="578"/>
      <c r="CQ1489" s="578"/>
      <c r="CR1489" s="578"/>
      <c r="CS1489" s="578"/>
      <c r="CT1489" s="578"/>
      <c r="CU1489" s="578"/>
      <c r="CV1489" s="578"/>
      <c r="CW1489" s="578"/>
      <c r="CX1489" s="578"/>
      <c r="CY1489" s="856"/>
      <c r="CZ1489" s="856"/>
      <c r="DA1489" s="856"/>
      <c r="DB1489" s="856"/>
      <c r="DC1489" s="856"/>
      <c r="DD1489" s="856"/>
      <c r="DE1489" s="856"/>
      <c r="DF1489" s="856"/>
      <c r="DG1489" s="856"/>
      <c r="DH1489" s="856"/>
      <c r="DI1489" s="856"/>
      <c r="DJ1489" s="856"/>
      <c r="DK1489" s="856"/>
      <c r="DL1489" s="856"/>
      <c r="DM1489" s="856"/>
      <c r="DN1489" s="856"/>
      <c r="DO1489" s="856"/>
      <c r="DP1489" s="856"/>
      <c r="DQ1489" s="856"/>
      <c r="DR1489" s="856"/>
      <c r="DS1489" s="856"/>
      <c r="DT1489" s="856"/>
      <c r="DU1489" s="856"/>
      <c r="DV1489" s="856"/>
      <c r="DW1489" s="856"/>
      <c r="DX1489" s="856"/>
      <c r="DY1489" s="856"/>
      <c r="DZ1489" s="856"/>
      <c r="EA1489" s="856"/>
      <c r="EB1489" s="856"/>
      <c r="EC1489" s="856"/>
      <c r="ED1489" s="856"/>
      <c r="EE1489" s="856"/>
      <c r="EF1489" s="856"/>
      <c r="EG1489" s="856"/>
      <c r="EH1489" s="856"/>
      <c r="EI1489" s="856"/>
      <c r="EJ1489" s="856"/>
      <c r="EK1489" s="856"/>
      <c r="EL1489" s="856"/>
      <c r="EM1489" s="856"/>
      <c r="EN1489" s="856"/>
      <c r="EO1489" s="856"/>
      <c r="EP1489" s="856"/>
      <c r="EQ1489" s="856"/>
      <c r="ER1489" s="856"/>
      <c r="ES1489" s="856"/>
      <c r="ET1489" s="856"/>
      <c r="EU1489" s="856"/>
      <c r="EV1489" s="856"/>
      <c r="EW1489" s="856"/>
      <c r="EX1489" s="856"/>
      <c r="EY1489" s="856"/>
      <c r="EZ1489" s="856"/>
      <c r="FA1489" s="856"/>
      <c r="FB1489" s="856"/>
      <c r="FC1489" s="856"/>
      <c r="FD1489" s="856"/>
      <c r="FE1489" s="856"/>
      <c r="FF1489" s="856"/>
      <c r="FG1489" s="856"/>
      <c r="FH1489" s="856"/>
      <c r="FI1489" s="856"/>
      <c r="FJ1489" s="856"/>
      <c r="FK1489" s="856"/>
      <c r="FL1489" s="856"/>
      <c r="FM1489" s="856"/>
      <c r="FN1489" s="856"/>
      <c r="FO1489" s="856"/>
      <c r="FP1489" s="856"/>
      <c r="FQ1489" s="856"/>
      <c r="FR1489" s="856"/>
      <c r="FS1489" s="856"/>
      <c r="FT1489" s="856"/>
      <c r="FU1489" s="856"/>
      <c r="FV1489" s="856"/>
      <c r="FW1489" s="856"/>
      <c r="FX1489" s="856"/>
      <c r="FY1489" s="856"/>
      <c r="FZ1489" s="856"/>
      <c r="GA1489" s="856"/>
      <c r="GB1489" s="856"/>
      <c r="GC1489" s="856"/>
      <c r="GD1489" s="856"/>
      <c r="GE1489" s="856"/>
      <c r="GF1489" s="856"/>
      <c r="GG1489" s="856"/>
      <c r="GH1489" s="856"/>
      <c r="GI1489" s="856"/>
      <c r="GJ1489" s="856"/>
      <c r="GK1489" s="856"/>
      <c r="GL1489" s="856"/>
      <c r="GM1489" s="856"/>
      <c r="GN1489" s="856"/>
      <c r="GO1489" s="856"/>
      <c r="GP1489" s="856"/>
      <c r="GQ1489" s="856"/>
      <c r="GR1489" s="856"/>
      <c r="GS1489" s="856"/>
      <c r="GT1489" s="856"/>
      <c r="GU1489" s="856"/>
      <c r="GV1489" s="856"/>
      <c r="GW1489" s="856"/>
      <c r="GX1489" s="856"/>
      <c r="GY1489" s="856"/>
      <c r="GZ1489" s="856"/>
      <c r="HA1489" s="856"/>
      <c r="HB1489" s="856"/>
      <c r="HC1489" s="856"/>
      <c r="HD1489" s="856"/>
      <c r="HE1489" s="856"/>
      <c r="HF1489" s="856"/>
      <c r="HG1489" s="856"/>
      <c r="HH1489" s="856"/>
      <c r="HI1489" s="856"/>
      <c r="HJ1489" s="856"/>
      <c r="HK1489" s="856"/>
      <c r="HL1489" s="856"/>
      <c r="HM1489" s="856"/>
      <c r="HN1489" s="856"/>
      <c r="HO1489" s="856"/>
      <c r="HP1489" s="856"/>
      <c r="HQ1489" s="856"/>
      <c r="HR1489" s="856"/>
      <c r="HS1489" s="856"/>
      <c r="HT1489" s="856"/>
      <c r="HU1489" s="856"/>
      <c r="HV1489" s="856"/>
      <c r="HW1489" s="856"/>
      <c r="HX1489" s="856"/>
      <c r="HY1489" s="856"/>
      <c r="HZ1489" s="856"/>
      <c r="IA1489" s="856"/>
      <c r="IB1489" s="856"/>
      <c r="IC1489" s="856"/>
      <c r="ID1489" s="856"/>
      <c r="IE1489" s="856"/>
      <c r="IF1489" s="856"/>
      <c r="IG1489" s="856"/>
      <c r="IH1489" s="856"/>
      <c r="II1489" s="856"/>
      <c r="IJ1489" s="856"/>
      <c r="IK1489" s="856"/>
      <c r="IL1489" s="856"/>
      <c r="IM1489" s="856"/>
      <c r="IN1489" s="856"/>
      <c r="IO1489" s="856"/>
      <c r="IP1489" s="856"/>
      <c r="IQ1489" s="856"/>
      <c r="IR1489" s="856"/>
      <c r="IS1489" s="856"/>
      <c r="IT1489" s="856"/>
      <c r="IU1489" s="856"/>
      <c r="IV1489" s="856"/>
      <c r="IW1489" s="856"/>
      <c r="IX1489" s="856"/>
      <c r="IY1489" s="856"/>
      <c r="IZ1489" s="856"/>
      <c r="JA1489" s="856"/>
      <c r="JB1489" s="856"/>
      <c r="JC1489" s="856"/>
      <c r="JD1489" s="856"/>
      <c r="JE1489" s="856"/>
      <c r="JF1489" s="856"/>
      <c r="JG1489" s="856"/>
      <c r="JH1489" s="856"/>
      <c r="JI1489" s="856"/>
      <c r="JJ1489" s="856"/>
      <c r="JK1489" s="856"/>
      <c r="JL1489" s="856"/>
      <c r="JM1489" s="856"/>
      <c r="JN1489" s="856"/>
      <c r="JO1489" s="856"/>
      <c r="JP1489" s="856"/>
      <c r="JQ1489" s="856"/>
      <c r="JR1489" s="856"/>
      <c r="JS1489" s="856"/>
      <c r="JT1489" s="856"/>
      <c r="JU1489" s="856"/>
      <c r="JV1489" s="856"/>
      <c r="JW1489" s="856"/>
      <c r="JX1489" s="856"/>
      <c r="JY1489" s="856"/>
      <c r="JZ1489" s="856"/>
      <c r="KA1489" s="856"/>
      <c r="KB1489" s="856"/>
      <c r="KC1489" s="856"/>
      <c r="KD1489" s="856"/>
      <c r="KE1489" s="856"/>
      <c r="KF1489" s="856"/>
      <c r="KG1489" s="856"/>
      <c r="KH1489" s="856"/>
      <c r="KI1489" s="856"/>
      <c r="KJ1489" s="856"/>
      <c r="KK1489" s="856"/>
      <c r="KL1489" s="856"/>
      <c r="KM1489" s="856"/>
      <c r="KN1489" s="856"/>
      <c r="KO1489" s="856"/>
      <c r="KP1489" s="856"/>
      <c r="KQ1489" s="856"/>
      <c r="KR1489" s="856"/>
      <c r="KS1489" s="856"/>
      <c r="KT1489" s="856"/>
      <c r="KU1489" s="856"/>
      <c r="KV1489" s="856"/>
      <c r="KW1489" s="856"/>
      <c r="KX1489" s="856"/>
      <c r="KY1489" s="856"/>
      <c r="KZ1489" s="856"/>
      <c r="LA1489" s="856"/>
      <c r="LB1489" s="856"/>
      <c r="LC1489" s="856"/>
      <c r="LD1489" s="856"/>
      <c r="LE1489" s="856"/>
      <c r="LF1489" s="856"/>
      <c r="LG1489" s="856"/>
      <c r="LH1489" s="856"/>
      <c r="LI1489" s="856"/>
      <c r="LJ1489" s="856"/>
      <c r="LK1489" s="856"/>
      <c r="LL1489" s="856"/>
      <c r="LM1489" s="856"/>
      <c r="LN1489" s="856"/>
      <c r="LO1489" s="856"/>
      <c r="LP1489" s="856"/>
      <c r="LQ1489" s="856"/>
      <c r="LR1489" s="856"/>
      <c r="LS1489" s="856"/>
      <c r="LT1489" s="856"/>
      <c r="LU1489" s="856"/>
      <c r="LV1489" s="856"/>
      <c r="LW1489" s="856"/>
      <c r="LX1489" s="856"/>
      <c r="LY1489" s="856"/>
      <c r="LZ1489" s="856"/>
      <c r="MA1489" s="856"/>
      <c r="MB1489" s="856"/>
      <c r="MC1489" s="856"/>
      <c r="MD1489" s="856"/>
      <c r="ME1489" s="856"/>
      <c r="MF1489" s="856"/>
      <c r="MG1489" s="856"/>
      <c r="MH1489" s="856"/>
      <c r="MI1489" s="856"/>
      <c r="MJ1489" s="856"/>
      <c r="MK1489" s="856"/>
      <c r="ML1489" s="856"/>
      <c r="MM1489" s="856"/>
      <c r="MN1489" s="856"/>
      <c r="MO1489" s="856"/>
      <c r="MP1489" s="856"/>
      <c r="MQ1489" s="856"/>
      <c r="MR1489" s="856"/>
      <c r="MS1489" s="856"/>
      <c r="MT1489" s="856"/>
      <c r="MU1489" s="856"/>
      <c r="MV1489" s="856"/>
      <c r="MW1489" s="856"/>
      <c r="MX1489" s="856"/>
      <c r="MY1489" s="856"/>
      <c r="MZ1489" s="856"/>
      <c r="NA1489" s="856"/>
      <c r="NB1489" s="856"/>
      <c r="NC1489" s="856"/>
      <c r="ND1489" s="856"/>
      <c r="NE1489" s="856"/>
      <c r="NF1489" s="856"/>
      <c r="NG1489" s="856"/>
      <c r="NH1489" s="856"/>
      <c r="NI1489" s="856"/>
      <c r="NJ1489" s="856"/>
      <c r="NK1489" s="856"/>
      <c r="NL1489" s="856"/>
      <c r="NM1489" s="856"/>
      <c r="NN1489" s="856"/>
      <c r="NO1489" s="856"/>
      <c r="NP1489" s="856"/>
      <c r="NQ1489" s="856"/>
      <c r="NR1489" s="856"/>
      <c r="NS1489" s="856"/>
      <c r="NT1489" s="856"/>
      <c r="NU1489" s="856"/>
      <c r="NV1489" s="856"/>
      <c r="NW1489" s="856"/>
      <c r="NX1489" s="856"/>
      <c r="NY1489" s="856"/>
      <c r="NZ1489" s="856"/>
      <c r="OA1489" s="856"/>
      <c r="OB1489" s="856"/>
      <c r="OC1489" s="856"/>
      <c r="OD1489" s="856"/>
      <c r="OE1489" s="856"/>
      <c r="OF1489" s="856"/>
      <c r="OG1489" s="856"/>
      <c r="OH1489" s="856"/>
      <c r="OI1489" s="856"/>
      <c r="OJ1489" s="856"/>
      <c r="OK1489" s="856"/>
      <c r="OL1489" s="856"/>
      <c r="OM1489" s="856"/>
      <c r="ON1489" s="856"/>
      <c r="OO1489" s="856"/>
      <c r="OP1489" s="856"/>
      <c r="OQ1489" s="856"/>
      <c r="OR1489" s="856"/>
      <c r="OS1489" s="856"/>
      <c r="OT1489" s="856"/>
      <c r="OU1489" s="856"/>
      <c r="OV1489" s="856"/>
      <c r="OW1489" s="856"/>
      <c r="OX1489" s="856"/>
      <c r="OY1489" s="856"/>
      <c r="OZ1489" s="856"/>
      <c r="PA1489" s="856"/>
      <c r="PB1489" s="856"/>
      <c r="PC1489" s="856"/>
      <c r="PD1489" s="856"/>
      <c r="PE1489" s="856"/>
      <c r="PF1489" s="856"/>
      <c r="PG1489" s="856"/>
      <c r="PH1489" s="856"/>
      <c r="PI1489" s="856"/>
      <c r="PJ1489" s="856"/>
      <c r="PK1489" s="856"/>
      <c r="PL1489" s="856"/>
      <c r="PM1489" s="856"/>
      <c r="PN1489" s="856"/>
      <c r="PO1489" s="856"/>
      <c r="PP1489" s="856"/>
      <c r="PQ1489" s="856"/>
      <c r="PR1489" s="856"/>
      <c r="PS1489" s="856"/>
      <c r="PT1489" s="856"/>
      <c r="PU1489" s="856"/>
      <c r="PV1489" s="856"/>
      <c r="PW1489" s="856"/>
      <c r="PX1489" s="856"/>
      <c r="PY1489" s="856"/>
      <c r="PZ1489" s="856"/>
      <c r="QA1489" s="856"/>
      <c r="QB1489" s="856"/>
      <c r="QC1489" s="856"/>
      <c r="QD1489" s="856"/>
      <c r="QE1489" s="856"/>
      <c r="QF1489" s="856"/>
      <c r="QG1489" s="856"/>
      <c r="QH1489" s="856"/>
      <c r="QI1489" s="856"/>
      <c r="QJ1489" s="856"/>
      <c r="QK1489" s="856"/>
      <c r="QL1489" s="856"/>
      <c r="QM1489" s="856"/>
      <c r="QN1489" s="856"/>
      <c r="QO1489" s="856"/>
      <c r="QP1489" s="856"/>
      <c r="QQ1489" s="856"/>
      <c r="QR1489" s="856"/>
      <c r="QS1489" s="856"/>
      <c r="QT1489" s="856"/>
      <c r="QU1489" s="856"/>
      <c r="QV1489" s="856"/>
      <c r="QW1489" s="856"/>
      <c r="QX1489" s="856"/>
      <c r="QY1489" s="856"/>
      <c r="QZ1489" s="856"/>
      <c r="RA1489" s="856"/>
      <c r="RB1489" s="856"/>
      <c r="RC1489" s="856"/>
      <c r="RD1489" s="856"/>
      <c r="RE1489" s="856"/>
      <c r="RF1489" s="856"/>
      <c r="RG1489" s="856"/>
      <c r="RH1489" s="856"/>
      <c r="RI1489" s="856"/>
      <c r="RJ1489" s="856"/>
      <c r="RK1489" s="856"/>
      <c r="RL1489" s="856"/>
      <c r="RM1489" s="856"/>
      <c r="RN1489" s="856"/>
      <c r="RO1489" s="856"/>
      <c r="RP1489" s="856"/>
      <c r="RQ1489" s="856"/>
      <c r="RR1489" s="856"/>
      <c r="RS1489" s="856"/>
      <c r="RT1489" s="856"/>
      <c r="RU1489" s="856"/>
      <c r="RV1489" s="856"/>
      <c r="RW1489" s="856"/>
      <c r="RX1489" s="856"/>
      <c r="RY1489" s="856"/>
      <c r="RZ1489" s="856"/>
      <c r="SA1489" s="856"/>
      <c r="SB1489" s="856"/>
      <c r="SC1489" s="856"/>
      <c r="SD1489" s="856"/>
      <c r="SE1489" s="856"/>
      <c r="SF1489" s="856"/>
      <c r="SG1489" s="856"/>
      <c r="SH1489" s="856"/>
      <c r="SI1489" s="856"/>
      <c r="SJ1489" s="856"/>
      <c r="SK1489" s="856"/>
      <c r="SL1489" s="856"/>
      <c r="SM1489" s="856"/>
      <c r="SN1489" s="856"/>
      <c r="SO1489" s="856"/>
      <c r="SP1489" s="856"/>
      <c r="SQ1489" s="856"/>
      <c r="SR1489" s="856"/>
      <c r="SS1489" s="856"/>
      <c r="ST1489" s="856"/>
      <c r="SU1489" s="856"/>
      <c r="SV1489" s="856"/>
      <c r="SW1489" s="856"/>
      <c r="SX1489" s="856"/>
      <c r="SY1489" s="856"/>
      <c r="SZ1489" s="856"/>
      <c r="TA1489" s="856"/>
      <c r="TB1489" s="856"/>
      <c r="TC1489" s="856"/>
      <c r="TD1489" s="856"/>
      <c r="TE1489" s="856"/>
      <c r="TF1489" s="856"/>
      <c r="TG1489" s="856"/>
      <c r="TH1489" s="856"/>
      <c r="TI1489" s="856"/>
      <c r="TJ1489" s="856"/>
      <c r="TK1489" s="856"/>
      <c r="TL1489" s="856"/>
      <c r="TM1489" s="856"/>
      <c r="TN1489" s="856"/>
      <c r="TO1489" s="856"/>
      <c r="TP1489" s="856"/>
      <c r="TQ1489" s="856"/>
      <c r="TR1489" s="856"/>
      <c r="TS1489" s="856"/>
      <c r="TT1489" s="856"/>
      <c r="TU1489" s="856"/>
      <c r="TV1489" s="856"/>
      <c r="TW1489" s="856"/>
      <c r="TX1489" s="856"/>
      <c r="TY1489" s="856"/>
      <c r="TZ1489" s="856"/>
      <c r="UA1489" s="856"/>
      <c r="UB1489" s="856"/>
      <c r="UC1489" s="856"/>
      <c r="UD1489" s="856"/>
      <c r="UE1489" s="856"/>
      <c r="UF1489" s="856"/>
      <c r="UG1489" s="856"/>
      <c r="UH1489" s="856"/>
      <c r="UI1489" s="856"/>
      <c r="UJ1489" s="856"/>
      <c r="UK1489" s="856"/>
      <c r="UL1489" s="856"/>
      <c r="UM1489" s="856"/>
      <c r="UN1489" s="856"/>
      <c r="UO1489" s="856"/>
      <c r="UP1489" s="856"/>
      <c r="UQ1489" s="856"/>
      <c r="UR1489" s="856"/>
      <c r="US1489" s="856"/>
      <c r="UT1489" s="856"/>
      <c r="UU1489" s="856"/>
      <c r="UV1489" s="856"/>
      <c r="UW1489" s="856"/>
      <c r="UX1489" s="856"/>
      <c r="UY1489" s="856"/>
      <c r="UZ1489" s="856"/>
      <c r="VA1489" s="856"/>
      <c r="VB1489" s="856"/>
      <c r="VC1489" s="856"/>
      <c r="VD1489" s="856"/>
      <c r="VE1489" s="856"/>
      <c r="VF1489" s="856"/>
      <c r="VG1489" s="856"/>
      <c r="VH1489" s="856"/>
      <c r="VI1489" s="856"/>
      <c r="VJ1489" s="856"/>
      <c r="VK1489" s="856"/>
      <c r="VL1489" s="856"/>
      <c r="VM1489" s="856"/>
      <c r="VN1489" s="856"/>
      <c r="VO1489" s="856"/>
      <c r="VP1489" s="856"/>
      <c r="VQ1489" s="856"/>
      <c r="VR1489" s="856"/>
      <c r="VS1489" s="856"/>
      <c r="VT1489" s="856"/>
      <c r="VU1489" s="856"/>
      <c r="VV1489" s="856"/>
      <c r="VW1489" s="856"/>
      <c r="VX1489" s="856"/>
      <c r="VY1489" s="856"/>
      <c r="VZ1489" s="856"/>
      <c r="WA1489" s="856"/>
      <c r="WB1489" s="856"/>
      <c r="WC1489" s="856"/>
      <c r="WD1489" s="856"/>
      <c r="WE1489" s="856"/>
      <c r="WF1489" s="856"/>
      <c r="WG1489" s="856"/>
      <c r="WH1489" s="856"/>
      <c r="WI1489" s="856"/>
      <c r="WJ1489" s="856"/>
      <c r="WK1489" s="856"/>
      <c r="WL1489" s="856"/>
      <c r="WM1489" s="856"/>
      <c r="WN1489" s="856"/>
      <c r="WO1489" s="856"/>
      <c r="WP1489" s="856"/>
      <c r="WQ1489" s="856"/>
      <c r="WR1489" s="856"/>
      <c r="WS1489" s="856"/>
      <c r="WT1489" s="856"/>
      <c r="WU1489" s="856"/>
      <c r="WV1489" s="856"/>
      <c r="WW1489" s="856"/>
      <c r="WX1489" s="856"/>
      <c r="WY1489" s="856"/>
      <c r="WZ1489" s="856"/>
      <c r="XA1489" s="856"/>
      <c r="XB1489" s="856"/>
      <c r="XC1489" s="856"/>
      <c r="XD1489" s="856"/>
      <c r="XE1489" s="856"/>
      <c r="XF1489" s="856"/>
      <c r="XG1489" s="856"/>
      <c r="XH1489" s="856"/>
      <c r="XI1489" s="856"/>
      <c r="XJ1489" s="856"/>
      <c r="XK1489" s="856"/>
      <c r="XL1489" s="856"/>
      <c r="XM1489" s="856"/>
      <c r="XN1489" s="856"/>
      <c r="XO1489" s="856"/>
      <c r="XP1489" s="856"/>
      <c r="XQ1489" s="856"/>
      <c r="XR1489" s="856"/>
      <c r="XS1489" s="856"/>
      <c r="XT1489" s="856"/>
      <c r="XU1489" s="856"/>
      <c r="XV1489" s="856"/>
      <c r="XW1489" s="856"/>
      <c r="XX1489" s="856"/>
      <c r="XY1489" s="856"/>
      <c r="XZ1489" s="856"/>
      <c r="YA1489" s="856"/>
      <c r="YB1489" s="856"/>
      <c r="YC1489" s="856"/>
      <c r="YD1489" s="856"/>
      <c r="YE1489" s="856"/>
      <c r="YF1489" s="856"/>
      <c r="YG1489" s="856"/>
      <c r="YH1489" s="856"/>
      <c r="YI1489" s="856"/>
      <c r="YJ1489" s="856"/>
      <c r="YK1489" s="856"/>
      <c r="YL1489" s="856"/>
      <c r="YM1489" s="856"/>
      <c r="YN1489" s="856"/>
      <c r="YO1489" s="856"/>
      <c r="YP1489" s="856"/>
      <c r="YQ1489" s="856"/>
      <c r="YR1489" s="856"/>
      <c r="YS1489" s="856"/>
      <c r="YT1489" s="856"/>
      <c r="YU1489" s="856"/>
      <c r="YV1489" s="856"/>
      <c r="YW1489" s="856"/>
      <c r="YX1489" s="856"/>
      <c r="YY1489" s="856"/>
      <c r="YZ1489" s="856"/>
      <c r="ZA1489" s="856"/>
      <c r="ZB1489" s="856"/>
      <c r="ZC1489" s="856"/>
      <c r="ZD1489" s="856"/>
      <c r="ZE1489" s="856"/>
      <c r="ZF1489" s="856"/>
      <c r="ZG1489" s="856"/>
      <c r="ZH1489" s="856"/>
      <c r="ZI1489" s="856"/>
      <c r="ZJ1489" s="856"/>
      <c r="ZK1489" s="856"/>
      <c r="ZL1489" s="856"/>
      <c r="ZM1489" s="856"/>
      <c r="ZN1489" s="856"/>
      <c r="ZO1489" s="856"/>
      <c r="ZP1489" s="856"/>
      <c r="ZQ1489" s="856"/>
      <c r="ZR1489" s="856"/>
      <c r="ZS1489" s="856"/>
      <c r="ZT1489" s="856"/>
      <c r="ZU1489" s="856"/>
      <c r="ZV1489" s="856"/>
      <c r="ZW1489" s="856"/>
      <c r="ZX1489" s="856"/>
      <c r="ZY1489" s="856"/>
      <c r="ZZ1489" s="856"/>
      <c r="AAA1489" s="856"/>
      <c r="AAB1489" s="856"/>
      <c r="AAC1489" s="856"/>
      <c r="AAD1489" s="856"/>
      <c r="AAE1489" s="856"/>
      <c r="AAF1489" s="856"/>
      <c r="AAG1489" s="856"/>
      <c r="AAH1489" s="856"/>
      <c r="AAI1489" s="856"/>
      <c r="AAJ1489" s="856"/>
      <c r="AAK1489" s="856"/>
      <c r="AAL1489" s="856"/>
      <c r="AAM1489" s="856"/>
      <c r="AAN1489" s="856"/>
      <c r="AAO1489" s="856"/>
      <c r="AAP1489" s="856"/>
      <c r="AAQ1489" s="856"/>
      <c r="AAR1489" s="856"/>
      <c r="AAS1489" s="856"/>
      <c r="AAT1489" s="856"/>
      <c r="AAU1489" s="856"/>
      <c r="AAV1489" s="856"/>
      <c r="AAW1489" s="856"/>
      <c r="AAX1489" s="856"/>
      <c r="AAY1489" s="856"/>
      <c r="AAZ1489" s="856"/>
      <c r="ABA1489" s="856"/>
      <c r="ABB1489" s="856"/>
      <c r="ABC1489" s="856"/>
      <c r="ABD1489" s="856"/>
      <c r="ABE1489" s="856"/>
      <c r="ABF1489" s="856"/>
      <c r="ABG1489" s="856"/>
      <c r="ABH1489" s="856"/>
      <c r="ABI1489" s="856"/>
      <c r="ABJ1489" s="856"/>
      <c r="ABK1489" s="856"/>
      <c r="ABL1489" s="856"/>
      <c r="ABM1489" s="856"/>
      <c r="ABN1489" s="856"/>
      <c r="ABO1489" s="856"/>
      <c r="ABP1489" s="856"/>
      <c r="ABQ1489" s="856"/>
      <c r="ABR1489" s="856"/>
      <c r="ABS1489" s="856"/>
      <c r="ABT1489" s="856"/>
      <c r="ABU1489" s="856"/>
      <c r="ABV1489" s="856"/>
      <c r="ABW1489" s="856"/>
      <c r="ABX1489" s="856"/>
      <c r="ABY1489" s="856"/>
      <c r="ABZ1489" s="856"/>
      <c r="ACA1489" s="856"/>
      <c r="ACB1489" s="856"/>
      <c r="ACC1489" s="856"/>
      <c r="ACD1489" s="856"/>
      <c r="ACE1489" s="856"/>
      <c r="ACF1489" s="856"/>
      <c r="ACG1489" s="856"/>
      <c r="ACH1489" s="856"/>
      <c r="ACI1489" s="856"/>
      <c r="ACJ1489" s="856"/>
      <c r="ACK1489" s="856"/>
      <c r="ACL1489" s="856"/>
      <c r="ACM1489" s="856"/>
      <c r="ACN1489" s="856"/>
      <c r="ACO1489" s="856"/>
      <c r="ACP1489" s="856"/>
      <c r="ACQ1489" s="856"/>
      <c r="ACR1489" s="856"/>
      <c r="ACS1489" s="856"/>
      <c r="ACT1489" s="856"/>
      <c r="ACU1489" s="856"/>
      <c r="ACV1489" s="856"/>
      <c r="ACW1489" s="856"/>
      <c r="ACX1489" s="856"/>
      <c r="ACY1489" s="856"/>
      <c r="ACZ1489" s="856"/>
      <c r="ADA1489" s="856"/>
      <c r="ADB1489" s="856"/>
      <c r="ADC1489" s="856"/>
      <c r="ADD1489" s="856"/>
      <c r="ADE1489" s="856"/>
      <c r="ADF1489" s="856"/>
      <c r="ADG1489" s="856"/>
      <c r="ADH1489" s="856"/>
      <c r="ADI1489" s="856"/>
      <c r="ADJ1489" s="856"/>
      <c r="ADK1489" s="856"/>
      <c r="ADL1489" s="856"/>
      <c r="ADM1489" s="856"/>
      <c r="ADN1489" s="856"/>
      <c r="ADO1489" s="856"/>
      <c r="ADP1489" s="856"/>
      <c r="ADQ1489" s="856"/>
      <c r="ADR1489" s="856"/>
      <c r="ADS1489" s="856"/>
      <c r="ADT1489" s="856"/>
      <c r="ADU1489" s="856"/>
      <c r="ADV1489" s="856"/>
      <c r="ADW1489" s="856"/>
      <c r="ADX1489" s="856"/>
      <c r="ADY1489" s="856"/>
      <c r="ADZ1489" s="856"/>
      <c r="AEA1489" s="856"/>
      <c r="AEB1489" s="856"/>
      <c r="AEC1489" s="856"/>
      <c r="AED1489" s="856"/>
      <c r="AEE1489" s="856"/>
      <c r="AEF1489" s="856"/>
      <c r="AEG1489" s="856"/>
      <c r="AEH1489" s="856"/>
      <c r="AEI1489" s="856"/>
      <c r="AEJ1489" s="856"/>
      <c r="AEK1489" s="856"/>
      <c r="AEL1489" s="856"/>
      <c r="AEM1489" s="856"/>
      <c r="AEN1489" s="856"/>
      <c r="AEO1489" s="856"/>
      <c r="AEP1489" s="856"/>
      <c r="AEQ1489" s="856"/>
      <c r="AER1489" s="856"/>
      <c r="AES1489" s="856"/>
      <c r="AET1489" s="856"/>
      <c r="AEU1489" s="856"/>
      <c r="AEV1489" s="856"/>
      <c r="AEW1489" s="856"/>
      <c r="AEX1489" s="856"/>
      <c r="AEY1489" s="856"/>
      <c r="AEZ1489" s="856"/>
      <c r="AFA1489" s="856"/>
      <c r="AFB1489" s="856"/>
      <c r="AFC1489" s="856"/>
      <c r="AFD1489" s="856"/>
      <c r="AFE1489" s="856"/>
      <c r="AFF1489" s="856"/>
      <c r="AFG1489" s="856"/>
      <c r="AFH1489" s="856"/>
      <c r="AFI1489" s="856"/>
      <c r="AFJ1489" s="856"/>
      <c r="AFK1489" s="856"/>
      <c r="AFL1489" s="856"/>
      <c r="AFM1489" s="856"/>
      <c r="AFN1489" s="856"/>
      <c r="AFO1489" s="856"/>
      <c r="AFP1489" s="856"/>
      <c r="AFQ1489" s="856"/>
      <c r="AFR1489" s="856"/>
      <c r="AFS1489" s="856"/>
      <c r="AFT1489" s="856"/>
      <c r="AFU1489" s="856"/>
      <c r="AFV1489" s="856"/>
      <c r="AFW1489" s="856"/>
      <c r="AFX1489" s="856"/>
      <c r="AFY1489" s="856"/>
      <c r="AFZ1489" s="856"/>
      <c r="AGA1489" s="856"/>
      <c r="AGB1489" s="856"/>
      <c r="AGC1489" s="856"/>
      <c r="AGD1489" s="856"/>
      <c r="AGE1489" s="856"/>
      <c r="AGF1489" s="856"/>
      <c r="AGG1489" s="856"/>
      <c r="AGH1489" s="856"/>
      <c r="AGI1489" s="856"/>
      <c r="AGJ1489" s="856"/>
      <c r="AGK1489" s="856"/>
      <c r="AGL1489" s="856"/>
      <c r="AGM1489" s="856"/>
      <c r="AGN1489" s="856"/>
      <c r="AGO1489" s="856"/>
      <c r="AGP1489" s="856"/>
      <c r="AGQ1489" s="856"/>
      <c r="AGR1489" s="856"/>
      <c r="AGS1489" s="856"/>
      <c r="AGT1489" s="856"/>
      <c r="AGU1489" s="856"/>
      <c r="AGV1489" s="856"/>
      <c r="AGW1489" s="856"/>
      <c r="AGX1489" s="856"/>
      <c r="AGY1489" s="856"/>
      <c r="AGZ1489" s="856"/>
      <c r="AHA1489" s="856"/>
      <c r="AHB1489" s="856"/>
      <c r="AHC1489" s="856"/>
      <c r="AHD1489" s="856"/>
      <c r="AHE1489" s="856"/>
      <c r="AHF1489" s="856"/>
      <c r="AHG1489" s="856"/>
      <c r="AHH1489" s="856"/>
      <c r="AHI1489" s="856"/>
      <c r="AHJ1489" s="856"/>
      <c r="AHK1489" s="856"/>
      <c r="AHL1489" s="856"/>
      <c r="AHM1489" s="856"/>
      <c r="AHN1489" s="856"/>
      <c r="AHO1489" s="856"/>
      <c r="AHP1489" s="856"/>
      <c r="AHQ1489" s="856"/>
      <c r="AHR1489" s="856"/>
      <c r="AHS1489" s="856"/>
      <c r="AHT1489" s="856"/>
      <c r="AHU1489" s="856"/>
      <c r="AHV1489" s="856"/>
      <c r="AHW1489" s="856"/>
      <c r="AHX1489" s="856"/>
      <c r="AHY1489" s="856"/>
      <c r="AHZ1489" s="856"/>
      <c r="AIA1489" s="856"/>
      <c r="AIB1489" s="856"/>
      <c r="AIC1489" s="856"/>
      <c r="AID1489" s="856"/>
      <c r="AIE1489" s="856"/>
      <c r="AIF1489" s="856"/>
      <c r="AIG1489" s="856"/>
      <c r="AIH1489" s="856"/>
      <c r="AII1489" s="856"/>
      <c r="AIJ1489" s="856"/>
      <c r="AIK1489" s="856"/>
      <c r="AIL1489" s="856"/>
      <c r="AIM1489" s="856"/>
      <c r="AIN1489" s="856"/>
      <c r="AIO1489" s="856"/>
      <c r="AIP1489" s="856"/>
      <c r="AIQ1489" s="856"/>
      <c r="AIR1489" s="856"/>
      <c r="AIS1489" s="856"/>
      <c r="AIT1489" s="856"/>
      <c r="AIU1489" s="856"/>
      <c r="AIV1489" s="856"/>
      <c r="AIW1489" s="856"/>
      <c r="AIX1489" s="856"/>
      <c r="AIY1489" s="856"/>
      <c r="AIZ1489" s="856"/>
      <c r="AJA1489" s="856"/>
      <c r="AJB1489" s="856"/>
      <c r="AJC1489" s="856"/>
      <c r="AJD1489" s="856"/>
      <c r="AJE1489" s="856"/>
      <c r="AJF1489" s="856"/>
      <c r="AJG1489" s="856"/>
      <c r="AJH1489" s="856"/>
      <c r="AJI1489" s="856"/>
      <c r="AJJ1489" s="856"/>
      <c r="AJK1489" s="856"/>
      <c r="AJL1489" s="856"/>
      <c r="AJM1489" s="856"/>
      <c r="AJN1489" s="856"/>
      <c r="AJO1489" s="856"/>
      <c r="AJP1489" s="856"/>
      <c r="AJQ1489" s="856"/>
      <c r="AJR1489" s="856"/>
      <c r="AJS1489" s="856"/>
      <c r="AJT1489" s="856"/>
      <c r="AJU1489" s="856"/>
      <c r="AJV1489" s="856"/>
      <c r="AJW1489" s="856"/>
      <c r="AJX1489" s="856"/>
      <c r="AJY1489" s="856"/>
      <c r="AJZ1489" s="856"/>
      <c r="AKA1489" s="856"/>
      <c r="AKB1489" s="856"/>
      <c r="AKC1489" s="856"/>
      <c r="AKD1489" s="856"/>
      <c r="AKE1489" s="856"/>
      <c r="AKF1489" s="856"/>
      <c r="AKG1489" s="856"/>
      <c r="AKH1489" s="856"/>
      <c r="AKI1489" s="856"/>
      <c r="AKJ1489" s="856"/>
      <c r="AKK1489" s="856"/>
      <c r="AKL1489" s="856"/>
      <c r="AKM1489" s="856"/>
      <c r="AKN1489" s="856"/>
      <c r="AKO1489" s="856"/>
      <c r="AKP1489" s="856"/>
      <c r="AKQ1489" s="856"/>
      <c r="AKR1489" s="856"/>
      <c r="AKS1489" s="856"/>
      <c r="AKT1489" s="856"/>
      <c r="AKU1489" s="856"/>
      <c r="AKV1489" s="856"/>
      <c r="AKW1489" s="856"/>
      <c r="AKX1489" s="856"/>
      <c r="AKY1489" s="856"/>
      <c r="AKZ1489" s="856"/>
      <c r="ALA1489" s="856"/>
      <c r="ALB1489" s="856"/>
      <c r="ALC1489" s="856"/>
      <c r="ALD1489" s="856"/>
      <c r="ALE1489" s="856"/>
      <c r="ALF1489" s="856"/>
      <c r="ALG1489" s="856"/>
      <c r="ALH1489" s="856"/>
      <c r="ALI1489" s="856"/>
      <c r="ALJ1489" s="856"/>
      <c r="ALK1489" s="856"/>
      <c r="ALL1489" s="856"/>
      <c r="ALM1489" s="856"/>
      <c r="ALN1489" s="856"/>
      <c r="ALO1489" s="856"/>
      <c r="ALP1489" s="856"/>
      <c r="ALQ1489" s="856"/>
      <c r="ALR1489" s="856"/>
      <c r="ALS1489" s="856"/>
      <c r="ALT1489" s="856"/>
      <c r="ALU1489" s="856"/>
      <c r="ALV1489" s="856"/>
      <c r="ALW1489" s="856"/>
      <c r="ALX1489" s="856"/>
      <c r="ALY1489" s="856"/>
      <c r="ALZ1489" s="856"/>
      <c r="AMA1489" s="856"/>
      <c r="AMB1489" s="856"/>
      <c r="AMC1489" s="856"/>
      <c r="AMD1489" s="856"/>
      <c r="AME1489" s="856"/>
      <c r="AMF1489" s="856"/>
      <c r="AMG1489" s="856"/>
      <c r="AMH1489" s="856"/>
      <c r="AMI1489" s="856"/>
      <c r="AMJ1489" s="856"/>
      <c r="AMK1489" s="856"/>
      <c r="AML1489" s="856"/>
      <c r="AMM1489" s="856"/>
      <c r="AMN1489" s="856"/>
      <c r="AMO1489" s="856"/>
      <c r="AMP1489" s="856"/>
      <c r="AMQ1489" s="856"/>
      <c r="AMR1489" s="856"/>
      <c r="AMS1489" s="856"/>
      <c r="AMT1489" s="856"/>
      <c r="AMU1489" s="856"/>
      <c r="AMV1489" s="856"/>
      <c r="AMW1489" s="856"/>
      <c r="AMX1489" s="856"/>
      <c r="AMY1489" s="856"/>
      <c r="AMZ1489" s="856"/>
      <c r="ANA1489" s="856"/>
      <c r="ANB1489" s="856"/>
      <c r="ANC1489" s="856"/>
      <c r="AND1489" s="856"/>
      <c r="ANE1489" s="856"/>
      <c r="ANF1489" s="856"/>
      <c r="ANG1489" s="856"/>
      <c r="ANH1489" s="856"/>
      <c r="ANI1489" s="856"/>
      <c r="ANJ1489" s="856"/>
      <c r="ANK1489" s="856"/>
      <c r="ANL1489" s="856"/>
      <c r="ANM1489" s="856"/>
      <c r="ANN1489" s="856"/>
      <c r="ANO1489" s="856"/>
      <c r="ANP1489" s="856"/>
      <c r="ANQ1489" s="856"/>
      <c r="ANR1489" s="856"/>
      <c r="ANS1489" s="856"/>
      <c r="ANT1489" s="856"/>
      <c r="ANU1489" s="856"/>
      <c r="ANV1489" s="856"/>
      <c r="ANW1489" s="856"/>
      <c r="ANX1489" s="856"/>
      <c r="ANY1489" s="856"/>
      <c r="ANZ1489" s="856"/>
      <c r="AOA1489" s="856"/>
      <c r="AOB1489" s="856"/>
      <c r="AOC1489" s="856"/>
      <c r="AOD1489" s="856"/>
      <c r="AOE1489" s="856"/>
      <c r="AOF1489" s="856"/>
      <c r="AOG1489" s="856"/>
      <c r="AOH1489" s="856"/>
      <c r="AOI1489" s="856"/>
      <c r="AOJ1489" s="856"/>
      <c r="AOK1489" s="856"/>
      <c r="AOL1489" s="856"/>
      <c r="AOM1489" s="856"/>
      <c r="AON1489" s="856"/>
      <c r="AOO1489" s="856"/>
      <c r="AOP1489" s="856"/>
      <c r="AOQ1489" s="856"/>
      <c r="AOR1489" s="856"/>
      <c r="AOS1489" s="856"/>
      <c r="AOT1489" s="856"/>
      <c r="AOU1489" s="856"/>
      <c r="AOV1489" s="856"/>
      <c r="AOW1489" s="856"/>
      <c r="AOX1489" s="856"/>
      <c r="AOY1489" s="856"/>
      <c r="AOZ1489" s="856"/>
      <c r="APA1489" s="856"/>
      <c r="APB1489" s="856"/>
      <c r="APC1489" s="856"/>
      <c r="APD1489" s="856"/>
      <c r="APE1489" s="856"/>
      <c r="APF1489" s="856"/>
      <c r="APG1489" s="856"/>
      <c r="APH1489" s="856"/>
      <c r="API1489" s="856"/>
      <c r="APJ1489" s="856"/>
      <c r="APK1489" s="856"/>
      <c r="APL1489" s="856"/>
      <c r="APM1489" s="856"/>
      <c r="APN1489" s="856"/>
      <c r="APO1489" s="856"/>
      <c r="APP1489" s="856"/>
      <c r="APQ1489" s="856"/>
      <c r="APR1489" s="856"/>
      <c r="APS1489" s="856"/>
      <c r="APT1489" s="856"/>
      <c r="APU1489" s="856"/>
      <c r="APV1489" s="856"/>
      <c r="APW1489" s="856"/>
      <c r="APX1489" s="856"/>
      <c r="APY1489" s="856"/>
      <c r="APZ1489" s="856"/>
      <c r="AQA1489" s="856"/>
      <c r="AQB1489" s="856"/>
      <c r="AQC1489" s="856"/>
      <c r="AQD1489" s="856"/>
      <c r="AQE1489" s="856"/>
      <c r="AQF1489" s="856"/>
      <c r="AQG1489" s="856"/>
      <c r="AQH1489" s="856"/>
      <c r="AQI1489" s="856"/>
      <c r="AQJ1489" s="856"/>
      <c r="AQK1489" s="856"/>
      <c r="AQL1489" s="856"/>
      <c r="AQM1489" s="856"/>
      <c r="AQN1489" s="856"/>
      <c r="AQO1489" s="856"/>
      <c r="AQP1489" s="856"/>
      <c r="AQQ1489" s="856"/>
      <c r="AQR1489" s="856"/>
      <c r="AQS1489" s="856"/>
      <c r="AQT1489" s="856"/>
      <c r="AQU1489" s="856"/>
      <c r="AQV1489" s="856"/>
      <c r="AQW1489" s="856"/>
      <c r="AQX1489" s="856"/>
      <c r="AQY1489" s="856"/>
      <c r="AQZ1489" s="856"/>
      <c r="ARA1489" s="856"/>
      <c r="ARB1489" s="856"/>
      <c r="ARC1489" s="856"/>
      <c r="ARD1489" s="856"/>
      <c r="ARE1489" s="856"/>
      <c r="ARF1489" s="856"/>
      <c r="ARG1489" s="856"/>
      <c r="ARH1489" s="856"/>
      <c r="ARI1489" s="856"/>
      <c r="ARJ1489" s="856"/>
      <c r="ARK1489" s="856"/>
      <c r="ARL1489" s="856"/>
      <c r="ARM1489" s="856"/>
      <c r="ARN1489" s="856"/>
      <c r="ARO1489" s="856"/>
      <c r="ARP1489" s="856"/>
      <c r="ARQ1489" s="856"/>
      <c r="ARR1489" s="856"/>
      <c r="ARS1489" s="856"/>
      <c r="ART1489" s="856"/>
      <c r="ARU1489" s="856"/>
      <c r="ARV1489" s="856"/>
      <c r="ARW1489" s="856"/>
      <c r="ARX1489" s="856"/>
      <c r="ARY1489" s="856"/>
      <c r="ARZ1489" s="856"/>
      <c r="ASA1489" s="856"/>
      <c r="ASB1489" s="856"/>
      <c r="ASC1489" s="856"/>
      <c r="ASD1489" s="856"/>
      <c r="ASE1489" s="856"/>
      <c r="ASF1489" s="856"/>
      <c r="ASG1489" s="856"/>
      <c r="ASH1489" s="856"/>
      <c r="ASI1489" s="856"/>
      <c r="ASJ1489" s="856"/>
      <c r="ASK1489" s="856"/>
      <c r="ASL1489" s="856"/>
      <c r="ASM1489" s="856"/>
      <c r="ASN1489" s="856"/>
      <c r="ASO1489" s="856"/>
      <c r="ASP1489" s="856"/>
      <c r="ASQ1489" s="856"/>
      <c r="ASR1489" s="856"/>
      <c r="ASS1489" s="856"/>
      <c r="AST1489" s="856"/>
      <c r="ASU1489" s="856"/>
      <c r="ASV1489" s="856"/>
      <c r="ASW1489" s="856"/>
      <c r="ASX1489" s="856"/>
      <c r="ASY1489" s="856"/>
      <c r="ASZ1489" s="856"/>
      <c r="ATA1489" s="856"/>
      <c r="ATB1489" s="856"/>
      <c r="ATC1489" s="856"/>
      <c r="ATD1489" s="856"/>
      <c r="ATE1489" s="856"/>
      <c r="ATF1489" s="856"/>
      <c r="ATG1489" s="856"/>
      <c r="ATH1489" s="856"/>
      <c r="ATI1489" s="856"/>
      <c r="ATJ1489" s="856"/>
      <c r="ATK1489" s="856"/>
      <c r="ATL1489" s="856"/>
      <c r="ATM1489" s="856"/>
      <c r="ATN1489" s="856"/>
      <c r="ATO1489" s="856"/>
      <c r="ATP1489" s="856"/>
      <c r="ATQ1489" s="856"/>
      <c r="ATR1489" s="856"/>
      <c r="ATS1489" s="856"/>
      <c r="ATT1489" s="856"/>
      <c r="ATU1489" s="856"/>
      <c r="ATV1489" s="856"/>
      <c r="ATW1489" s="856"/>
      <c r="ATX1489" s="856"/>
      <c r="ATY1489" s="856"/>
      <c r="ATZ1489" s="856"/>
      <c r="AUA1489" s="856"/>
      <c r="AUB1489" s="856"/>
      <c r="AUC1489" s="856"/>
      <c r="AUD1489" s="856"/>
      <c r="AUE1489" s="856"/>
      <c r="AUF1489" s="856"/>
      <c r="AUG1489" s="856"/>
      <c r="AUH1489" s="856"/>
      <c r="AUI1489" s="856"/>
      <c r="AUJ1489" s="856"/>
      <c r="AUK1489" s="856"/>
      <c r="AUL1489" s="856"/>
      <c r="AUM1489" s="856"/>
      <c r="AUN1489" s="856"/>
      <c r="AUO1489" s="856"/>
      <c r="AUP1489" s="856"/>
      <c r="AUQ1489" s="856"/>
      <c r="AUR1489" s="856"/>
      <c r="AUS1489" s="856"/>
      <c r="AUT1489" s="856"/>
      <c r="AUU1489" s="856"/>
      <c r="AUV1489" s="856"/>
      <c r="AUW1489" s="856"/>
      <c r="AUX1489" s="856"/>
      <c r="AUY1489" s="856"/>
      <c r="AUZ1489" s="856"/>
      <c r="AVA1489" s="856"/>
      <c r="AVB1489" s="856"/>
      <c r="AVC1489" s="856"/>
      <c r="AVD1489" s="856"/>
      <c r="AVE1489" s="856"/>
      <c r="AVF1489" s="856"/>
      <c r="AVG1489" s="856"/>
      <c r="AVH1489" s="856"/>
      <c r="AVI1489" s="856"/>
      <c r="AVJ1489" s="856"/>
      <c r="AVK1489" s="856"/>
      <c r="AVL1489" s="856"/>
      <c r="AVM1489" s="856"/>
      <c r="AVN1489" s="856"/>
      <c r="AVO1489" s="856"/>
      <c r="AVP1489" s="856"/>
      <c r="AVQ1489" s="856"/>
      <c r="AVR1489" s="856"/>
      <c r="AVS1489" s="856"/>
      <c r="AVT1489" s="856"/>
      <c r="AVU1489" s="856"/>
      <c r="AVV1489" s="856"/>
      <c r="AVW1489" s="856"/>
      <c r="AVX1489" s="856"/>
      <c r="AVY1489" s="856"/>
      <c r="AVZ1489" s="856"/>
      <c r="AWA1489" s="856"/>
      <c r="AWB1489" s="856"/>
      <c r="AWC1489" s="856"/>
      <c r="AWD1489" s="856"/>
      <c r="AWE1489" s="856"/>
      <c r="AWF1489" s="856"/>
      <c r="AWG1489" s="856"/>
      <c r="AWH1489" s="856"/>
      <c r="AWI1489" s="856"/>
      <c r="AWJ1489" s="856"/>
      <c r="AWK1489" s="856"/>
      <c r="AWL1489" s="856"/>
      <c r="AWM1489" s="856"/>
      <c r="AWN1489" s="856"/>
      <c r="AWO1489" s="856"/>
      <c r="AWP1489" s="856"/>
      <c r="AWQ1489" s="856"/>
      <c r="AWR1489" s="856"/>
      <c r="AWS1489" s="856"/>
      <c r="AWT1489" s="856"/>
      <c r="AWU1489" s="856"/>
      <c r="AWV1489" s="856"/>
      <c r="AWW1489" s="856"/>
      <c r="AWX1489" s="856"/>
      <c r="AWY1489" s="856"/>
      <c r="AWZ1489" s="856"/>
      <c r="AXA1489" s="856"/>
      <c r="AXB1489" s="856"/>
      <c r="AXC1489" s="856"/>
      <c r="AXD1489" s="856"/>
      <c r="AXE1489" s="856"/>
      <c r="AXF1489" s="856"/>
      <c r="AXG1489" s="856"/>
      <c r="AXH1489" s="856"/>
      <c r="AXI1489" s="856"/>
      <c r="AXJ1489" s="856"/>
      <c r="AXK1489" s="856"/>
      <c r="AXL1489" s="856"/>
      <c r="AXM1489" s="856"/>
      <c r="AXN1489" s="856"/>
      <c r="AXO1489" s="856"/>
      <c r="AXP1489" s="856"/>
      <c r="AXQ1489" s="856"/>
      <c r="AXR1489" s="856"/>
      <c r="AXS1489" s="856"/>
      <c r="AXT1489" s="856"/>
      <c r="AXU1489" s="856"/>
      <c r="AXV1489" s="856"/>
      <c r="AXW1489" s="856"/>
      <c r="AXX1489" s="856"/>
      <c r="AXY1489" s="856"/>
      <c r="AXZ1489" s="856"/>
      <c r="AYA1489" s="856"/>
      <c r="AYB1489" s="856"/>
      <c r="AYC1489" s="856"/>
      <c r="AYD1489" s="856"/>
      <c r="AYE1489" s="856"/>
      <c r="AYF1489" s="856"/>
      <c r="AYG1489" s="856"/>
      <c r="AYH1489" s="856"/>
      <c r="AYI1489" s="856"/>
      <c r="AYJ1489" s="856"/>
      <c r="AYK1489" s="856"/>
      <c r="AYL1489" s="856"/>
      <c r="AYM1489" s="856"/>
      <c r="AYN1489" s="856"/>
      <c r="AYO1489" s="856"/>
      <c r="AYP1489" s="856"/>
      <c r="AYQ1489" s="856"/>
      <c r="AYR1489" s="856"/>
      <c r="AYS1489" s="856"/>
      <c r="AYT1489" s="856"/>
      <c r="AYU1489" s="856"/>
      <c r="AYV1489" s="856"/>
      <c r="AYW1489" s="856"/>
      <c r="AYX1489" s="856"/>
      <c r="AYY1489" s="856"/>
      <c r="AYZ1489" s="856"/>
      <c r="AZA1489" s="856"/>
      <c r="AZB1489" s="856"/>
      <c r="AZC1489" s="856"/>
      <c r="AZD1489" s="856"/>
      <c r="AZE1489" s="856"/>
      <c r="AZF1489" s="856"/>
      <c r="AZG1489" s="856"/>
      <c r="AZH1489" s="856"/>
      <c r="AZI1489" s="856"/>
      <c r="AZJ1489" s="856"/>
      <c r="AZK1489" s="856"/>
      <c r="AZL1489" s="856"/>
      <c r="AZM1489" s="856"/>
      <c r="AZN1489" s="856"/>
      <c r="AZO1489" s="856"/>
      <c r="AZP1489" s="856"/>
      <c r="AZQ1489" s="856"/>
      <c r="AZR1489" s="856"/>
      <c r="AZS1489" s="856"/>
      <c r="AZT1489" s="856"/>
      <c r="AZU1489" s="856"/>
      <c r="AZV1489" s="856"/>
      <c r="AZW1489" s="856"/>
      <c r="AZX1489" s="856"/>
      <c r="AZY1489" s="856"/>
      <c r="AZZ1489" s="856"/>
      <c r="BAA1489" s="856"/>
      <c r="BAB1489" s="856"/>
      <c r="BAC1489" s="856"/>
      <c r="BAD1489" s="856"/>
      <c r="BAE1489" s="856"/>
      <c r="BAF1489" s="856"/>
      <c r="BAG1489" s="856"/>
      <c r="BAH1489" s="856"/>
      <c r="BAI1489" s="856"/>
      <c r="BAJ1489" s="856"/>
      <c r="BAK1489" s="856"/>
      <c r="BAL1489" s="856"/>
      <c r="BAM1489" s="856"/>
      <c r="BAN1489" s="856"/>
      <c r="BAO1489" s="856"/>
      <c r="BAP1489" s="856"/>
      <c r="BAQ1489" s="856"/>
      <c r="BAR1489" s="856"/>
      <c r="BAS1489" s="856"/>
      <c r="BAT1489" s="856"/>
      <c r="BAU1489" s="856"/>
      <c r="BAV1489" s="856"/>
      <c r="BAW1489" s="856"/>
      <c r="BAX1489" s="856"/>
      <c r="BAY1489" s="856"/>
      <c r="BAZ1489" s="856"/>
      <c r="BBA1489" s="856"/>
      <c r="BBB1489" s="856"/>
      <c r="BBC1489" s="856"/>
      <c r="BBD1489" s="856"/>
      <c r="BBE1489" s="856"/>
      <c r="BBF1489" s="856"/>
      <c r="BBG1489" s="856"/>
      <c r="BBH1489" s="856"/>
      <c r="BBI1489" s="856"/>
      <c r="BBJ1489" s="856"/>
      <c r="BBK1489" s="856"/>
      <c r="BBL1489" s="856"/>
      <c r="BBM1489" s="856"/>
      <c r="BBN1489" s="856"/>
      <c r="BBO1489" s="856"/>
      <c r="BBP1489" s="856"/>
      <c r="BBQ1489" s="856"/>
      <c r="BBR1489" s="856"/>
      <c r="BBS1489" s="856"/>
      <c r="BBT1489" s="856"/>
      <c r="BBU1489" s="856"/>
      <c r="BBV1489" s="856"/>
      <c r="BBW1489" s="856"/>
      <c r="BBX1489" s="856"/>
      <c r="BBY1489" s="856"/>
      <c r="BBZ1489" s="856"/>
      <c r="BCA1489" s="856"/>
      <c r="BCB1489" s="856"/>
      <c r="BCC1489" s="856"/>
      <c r="BCD1489" s="856"/>
      <c r="BCE1489" s="856"/>
      <c r="BCF1489" s="856"/>
      <c r="BCG1489" s="856"/>
      <c r="BCH1489" s="856"/>
      <c r="BCI1489" s="856"/>
      <c r="BCJ1489" s="856"/>
      <c r="BCK1489" s="856"/>
      <c r="BCL1489" s="856"/>
      <c r="BCM1489" s="856"/>
      <c r="BCN1489" s="856"/>
      <c r="BCO1489" s="856"/>
      <c r="BCP1489" s="856"/>
      <c r="BCQ1489" s="856"/>
      <c r="BCR1489" s="856"/>
      <c r="BCS1489" s="856"/>
      <c r="BCT1489" s="856"/>
      <c r="BCU1489" s="856"/>
      <c r="BCV1489" s="856"/>
      <c r="BCW1489" s="856"/>
      <c r="BCX1489" s="856"/>
      <c r="BCY1489" s="856"/>
      <c r="BCZ1489" s="856"/>
      <c r="BDA1489" s="856"/>
      <c r="BDB1489" s="856"/>
      <c r="BDC1489" s="856"/>
      <c r="BDD1489" s="856"/>
      <c r="BDE1489" s="856"/>
      <c r="BDF1489" s="856"/>
      <c r="BDG1489" s="856"/>
      <c r="BDH1489" s="856"/>
      <c r="BDI1489" s="856"/>
      <c r="BDJ1489" s="856"/>
      <c r="BDK1489" s="856"/>
      <c r="BDL1489" s="856"/>
      <c r="BDM1489" s="856"/>
      <c r="BDN1489" s="856"/>
      <c r="BDO1489" s="856"/>
      <c r="BDP1489" s="856"/>
      <c r="BDQ1489" s="856"/>
      <c r="BDR1489" s="856"/>
      <c r="BDS1489" s="856"/>
      <c r="BDT1489" s="856"/>
      <c r="BDU1489" s="856"/>
      <c r="BDV1489" s="856"/>
      <c r="BDW1489" s="856"/>
      <c r="BDX1489" s="856"/>
      <c r="BDY1489" s="856"/>
      <c r="BDZ1489" s="856"/>
      <c r="BEA1489" s="856"/>
      <c r="BEB1489" s="856"/>
      <c r="BEC1489" s="856"/>
      <c r="BED1489" s="856"/>
      <c r="BEE1489" s="856"/>
      <c r="BEF1489" s="856"/>
      <c r="BEG1489" s="856"/>
      <c r="BEH1489" s="856"/>
      <c r="BEI1489" s="856"/>
      <c r="BEJ1489" s="856"/>
      <c r="BEK1489" s="856"/>
      <c r="BEL1489" s="856"/>
      <c r="BEM1489" s="856"/>
      <c r="BEN1489" s="856"/>
      <c r="BEO1489" s="856"/>
      <c r="BEP1489" s="856"/>
      <c r="BEQ1489" s="856"/>
      <c r="BER1489" s="856"/>
      <c r="BES1489" s="856"/>
      <c r="BET1489" s="856"/>
      <c r="BEU1489" s="856"/>
      <c r="BEV1489" s="856"/>
      <c r="BEW1489" s="856"/>
      <c r="BEX1489" s="856"/>
      <c r="BEY1489" s="856"/>
      <c r="BEZ1489" s="856"/>
      <c r="BFA1489" s="856"/>
      <c r="BFB1489" s="856"/>
      <c r="BFC1489" s="856"/>
      <c r="BFD1489" s="856"/>
      <c r="BFE1489" s="856"/>
      <c r="BFF1489" s="856"/>
      <c r="BFG1489" s="856"/>
      <c r="BFH1489" s="856"/>
      <c r="BFI1489" s="856"/>
      <c r="BFJ1489" s="856"/>
      <c r="BFK1489" s="856"/>
      <c r="BFL1489" s="856"/>
      <c r="BFM1489" s="856"/>
      <c r="BFN1489" s="856"/>
      <c r="BFO1489" s="856"/>
      <c r="BFP1489" s="856"/>
      <c r="BFQ1489" s="856"/>
      <c r="BFR1489" s="856"/>
      <c r="BFS1489" s="856"/>
      <c r="BFT1489" s="856"/>
      <c r="BFU1489" s="856"/>
      <c r="BFV1489" s="856"/>
      <c r="BFW1489" s="856"/>
      <c r="BFX1489" s="856"/>
      <c r="BFY1489" s="856"/>
      <c r="BFZ1489" s="856"/>
      <c r="BGA1489" s="856"/>
      <c r="BGB1489" s="856"/>
      <c r="BGC1489" s="856"/>
      <c r="BGD1489" s="856"/>
      <c r="BGE1489" s="856"/>
      <c r="BGF1489" s="856"/>
      <c r="BGG1489" s="856"/>
      <c r="BGH1489" s="856"/>
      <c r="BGI1489" s="856"/>
      <c r="BGJ1489" s="856"/>
      <c r="BGK1489" s="856"/>
      <c r="BGL1489" s="856"/>
      <c r="BGM1489" s="856"/>
      <c r="BGN1489" s="856"/>
      <c r="BGO1489" s="856"/>
      <c r="BGP1489" s="856"/>
      <c r="BGQ1489" s="856"/>
      <c r="BGR1489" s="856"/>
      <c r="BGS1489" s="856"/>
      <c r="BGT1489" s="856"/>
      <c r="BGU1489" s="856"/>
      <c r="BGV1489" s="856"/>
      <c r="BGW1489" s="856"/>
      <c r="BGX1489" s="856"/>
      <c r="BGY1489" s="856"/>
      <c r="BGZ1489" s="856"/>
      <c r="BHA1489" s="856"/>
      <c r="BHB1489" s="856"/>
      <c r="BHC1489" s="856"/>
      <c r="BHD1489" s="856"/>
      <c r="BHE1489" s="856"/>
      <c r="BHF1489" s="856"/>
      <c r="BHG1489" s="856"/>
      <c r="BHH1489" s="856"/>
      <c r="BHI1489" s="856"/>
      <c r="BHJ1489" s="856"/>
      <c r="BHK1489" s="856"/>
      <c r="BHL1489" s="856"/>
      <c r="BHM1489" s="856"/>
      <c r="BHN1489" s="856"/>
      <c r="BHO1489" s="856"/>
      <c r="BHP1489" s="856"/>
      <c r="BHQ1489" s="856"/>
      <c r="BHR1489" s="856"/>
      <c r="BHS1489" s="856"/>
      <c r="BHT1489" s="856"/>
      <c r="BHU1489" s="856"/>
      <c r="BHV1489" s="856"/>
      <c r="BHW1489" s="856"/>
      <c r="BHX1489" s="856"/>
      <c r="BHY1489" s="856"/>
      <c r="BHZ1489" s="856"/>
      <c r="BIA1489" s="856"/>
      <c r="BIB1489" s="856"/>
      <c r="BIC1489" s="856"/>
      <c r="BID1489" s="856"/>
      <c r="BIE1489" s="856"/>
      <c r="BIF1489" s="856"/>
      <c r="BIG1489" s="856"/>
      <c r="BIH1489" s="856"/>
      <c r="BII1489" s="856"/>
      <c r="BIJ1489" s="856"/>
      <c r="BIK1489" s="856"/>
      <c r="BIL1489" s="856"/>
      <c r="BIM1489" s="856"/>
      <c r="BIN1489" s="856"/>
      <c r="BIO1489" s="856"/>
      <c r="BIP1489" s="856"/>
      <c r="BIQ1489" s="856"/>
      <c r="BIR1489" s="856"/>
      <c r="BIS1489" s="856"/>
      <c r="BIT1489" s="856"/>
      <c r="BIU1489" s="856"/>
      <c r="BIV1489" s="856"/>
      <c r="BIW1489" s="856"/>
      <c r="BIX1489" s="856"/>
      <c r="BIY1489" s="856"/>
      <c r="BIZ1489" s="856"/>
      <c r="BJA1489" s="856"/>
      <c r="BJB1489" s="856"/>
      <c r="BJC1489" s="856"/>
      <c r="BJD1489" s="856"/>
      <c r="BJE1489" s="856"/>
      <c r="BJF1489" s="856"/>
      <c r="BJG1489" s="856"/>
      <c r="BJH1489" s="856"/>
      <c r="BJI1489" s="856"/>
      <c r="BJJ1489" s="856"/>
      <c r="BJK1489" s="856"/>
      <c r="BJL1489" s="856"/>
      <c r="BJM1489" s="856"/>
      <c r="BJN1489" s="856"/>
      <c r="BJO1489" s="856"/>
      <c r="BJP1489" s="856"/>
      <c r="BJQ1489" s="856"/>
      <c r="BJR1489" s="856"/>
      <c r="BJS1489" s="856"/>
      <c r="BJT1489" s="856"/>
      <c r="BJU1489" s="856"/>
      <c r="BJV1489" s="856"/>
      <c r="BJW1489" s="856"/>
      <c r="BJX1489" s="856"/>
      <c r="BJY1489" s="856"/>
      <c r="BJZ1489" s="856"/>
      <c r="BKA1489" s="856"/>
      <c r="BKB1489" s="856"/>
      <c r="BKC1489" s="856"/>
      <c r="BKD1489" s="856"/>
      <c r="BKE1489" s="856"/>
      <c r="BKF1489" s="856"/>
      <c r="BKG1489" s="856"/>
      <c r="BKH1489" s="856"/>
      <c r="BKI1489" s="856"/>
      <c r="BKJ1489" s="856"/>
      <c r="BKK1489" s="856"/>
      <c r="BKL1489" s="856"/>
      <c r="BKM1489" s="856"/>
      <c r="BKN1489" s="856"/>
      <c r="BKO1489" s="856"/>
      <c r="BKP1489" s="856"/>
      <c r="BKQ1489" s="856"/>
      <c r="BKR1489" s="856"/>
      <c r="BKS1489" s="856"/>
      <c r="BKT1489" s="856"/>
      <c r="BKU1489" s="856"/>
      <c r="BKV1489" s="856"/>
      <c r="BKW1489" s="856"/>
      <c r="BKX1489" s="856"/>
      <c r="BKY1489" s="856"/>
      <c r="BKZ1489" s="856"/>
      <c r="BLA1489" s="856"/>
      <c r="BLB1489" s="856"/>
      <c r="BLC1489" s="856"/>
      <c r="BLD1489" s="856"/>
      <c r="BLE1489" s="856"/>
      <c r="BLF1489" s="856"/>
      <c r="BLG1489" s="856"/>
      <c r="BLH1489" s="856"/>
      <c r="BLI1489" s="856"/>
      <c r="BLJ1489" s="856"/>
      <c r="BLK1489" s="856"/>
      <c r="BLL1489" s="856"/>
      <c r="BLM1489" s="856"/>
      <c r="BLN1489" s="856"/>
      <c r="BLO1489" s="856"/>
      <c r="BLP1489" s="856"/>
      <c r="BLQ1489" s="856"/>
      <c r="BLR1489" s="856"/>
      <c r="BLS1489" s="856"/>
      <c r="BLT1489" s="856"/>
      <c r="BLU1489" s="856"/>
      <c r="BLV1489" s="856"/>
      <c r="BLW1489" s="856"/>
      <c r="BLX1489" s="856"/>
      <c r="BLY1489" s="856"/>
      <c r="BLZ1489" s="856"/>
      <c r="BMA1489" s="856"/>
      <c r="BMB1489" s="856"/>
      <c r="BMC1489" s="856"/>
      <c r="BMD1489" s="856"/>
      <c r="BME1489" s="856"/>
      <c r="BMF1489" s="856"/>
      <c r="BMG1489" s="856"/>
      <c r="BMH1489" s="856"/>
      <c r="BMI1489" s="856"/>
      <c r="BMJ1489" s="856"/>
      <c r="BMK1489" s="856"/>
      <c r="BML1489" s="856"/>
      <c r="BMM1489" s="856"/>
      <c r="BMN1489" s="856"/>
      <c r="BMO1489" s="856"/>
      <c r="BMP1489" s="856"/>
      <c r="BMQ1489" s="856"/>
      <c r="BMR1489" s="856"/>
      <c r="BMS1489" s="856"/>
      <c r="BMT1489" s="856"/>
      <c r="BMU1489" s="856"/>
      <c r="BMV1489" s="856"/>
      <c r="BMW1489" s="856"/>
      <c r="BMX1489" s="856"/>
      <c r="BMY1489" s="856"/>
      <c r="BMZ1489" s="856"/>
      <c r="BNA1489" s="856"/>
      <c r="BNB1489" s="856"/>
      <c r="BNC1489" s="856"/>
      <c r="BND1489" s="856"/>
      <c r="BNE1489" s="856"/>
      <c r="BNF1489" s="856"/>
      <c r="BNG1489" s="856"/>
      <c r="BNH1489" s="856"/>
      <c r="BNI1489" s="856"/>
      <c r="BNJ1489" s="856"/>
      <c r="BNK1489" s="856"/>
      <c r="BNL1489" s="856"/>
      <c r="BNM1489" s="856"/>
      <c r="BNN1489" s="856"/>
      <c r="BNO1489" s="856"/>
      <c r="BNP1489" s="856"/>
      <c r="BNQ1489" s="856"/>
      <c r="BNR1489" s="856"/>
      <c r="BNS1489" s="856"/>
      <c r="BNT1489" s="856"/>
      <c r="BNU1489" s="856"/>
      <c r="BNV1489" s="856"/>
      <c r="BNW1489" s="856"/>
      <c r="BNX1489" s="856"/>
      <c r="BNY1489" s="856"/>
      <c r="BNZ1489" s="856"/>
      <c r="BOA1489" s="856"/>
      <c r="BOB1489" s="856"/>
      <c r="BOC1489" s="856"/>
      <c r="BOD1489" s="856"/>
      <c r="BOE1489" s="856"/>
      <c r="BOF1489" s="856"/>
      <c r="BOG1489" s="856"/>
      <c r="BOH1489" s="856"/>
      <c r="BOI1489" s="856"/>
      <c r="BOJ1489" s="856"/>
      <c r="BOK1489" s="856"/>
      <c r="BOL1489" s="856"/>
      <c r="BOM1489" s="856"/>
      <c r="BON1489" s="856"/>
      <c r="BOO1489" s="856"/>
      <c r="BOP1489" s="856"/>
      <c r="BOQ1489" s="856"/>
      <c r="BOR1489" s="856"/>
      <c r="BOS1489" s="856"/>
      <c r="BOT1489" s="856"/>
      <c r="BOU1489" s="856"/>
      <c r="BOV1489" s="856"/>
      <c r="BOW1489" s="856"/>
      <c r="BOX1489" s="856"/>
      <c r="BOY1489" s="856"/>
      <c r="BOZ1489" s="856"/>
      <c r="BPA1489" s="856"/>
      <c r="BPB1489" s="856"/>
      <c r="BPC1489" s="856"/>
      <c r="BPD1489" s="856"/>
      <c r="BPE1489" s="856"/>
      <c r="BPF1489" s="856"/>
      <c r="BPG1489" s="856"/>
      <c r="BPH1489" s="856"/>
      <c r="BPI1489" s="856"/>
      <c r="BPJ1489" s="856"/>
      <c r="BPK1489" s="856"/>
      <c r="BPL1489" s="856"/>
      <c r="BPM1489" s="856"/>
      <c r="BPN1489" s="856"/>
      <c r="BPO1489" s="856"/>
      <c r="BPP1489" s="856"/>
      <c r="BPQ1489" s="856"/>
      <c r="BPR1489" s="856"/>
      <c r="BPS1489" s="856"/>
      <c r="BPT1489" s="856"/>
      <c r="BPU1489" s="856"/>
      <c r="BPV1489" s="856"/>
      <c r="BPW1489" s="856"/>
      <c r="BPX1489" s="856"/>
      <c r="BPY1489" s="856"/>
      <c r="BPZ1489" s="856"/>
      <c r="BQA1489" s="856"/>
      <c r="BQB1489" s="856"/>
      <c r="BQC1489" s="856"/>
      <c r="BQD1489" s="856"/>
      <c r="BQE1489" s="856"/>
      <c r="BQF1489" s="856"/>
      <c r="BQG1489" s="856"/>
      <c r="BQH1489" s="856"/>
      <c r="BQI1489" s="856"/>
      <c r="BQJ1489" s="856"/>
      <c r="BQK1489" s="856"/>
      <c r="BQL1489" s="856"/>
      <c r="BQM1489" s="856"/>
      <c r="BQN1489" s="856"/>
      <c r="BQO1489" s="856"/>
      <c r="BQP1489" s="856"/>
      <c r="BQQ1489" s="856"/>
      <c r="BQR1489" s="856"/>
      <c r="BQS1489" s="856"/>
      <c r="BQT1489" s="856"/>
      <c r="BQU1489" s="856"/>
      <c r="BQV1489" s="856"/>
      <c r="BQW1489" s="856"/>
      <c r="BQX1489" s="856"/>
      <c r="BQY1489" s="856"/>
      <c r="BQZ1489" s="856"/>
      <c r="BRA1489" s="856"/>
      <c r="BRB1489" s="856"/>
      <c r="BRC1489" s="856"/>
      <c r="BRD1489" s="856"/>
      <c r="BRE1489" s="856"/>
      <c r="BRF1489" s="856"/>
      <c r="BRG1489" s="856"/>
      <c r="BRH1489" s="856"/>
      <c r="BRI1489" s="856"/>
      <c r="BRJ1489" s="856"/>
      <c r="BRK1489" s="856"/>
      <c r="BRL1489" s="856"/>
      <c r="BRM1489" s="856"/>
      <c r="BRN1489" s="856"/>
      <c r="BRO1489" s="856"/>
      <c r="BRP1489" s="856"/>
      <c r="BRQ1489" s="856"/>
      <c r="BRR1489" s="856"/>
      <c r="BRS1489" s="856"/>
      <c r="BRT1489" s="856"/>
      <c r="BRU1489" s="856"/>
      <c r="BRV1489" s="856"/>
      <c r="BRW1489" s="856"/>
      <c r="BRX1489" s="856"/>
      <c r="BRY1489" s="856"/>
      <c r="BRZ1489" s="856"/>
      <c r="BSA1489" s="856"/>
      <c r="BSB1489" s="856"/>
      <c r="BSC1489" s="856"/>
      <c r="BSD1489" s="856"/>
      <c r="BSE1489" s="856"/>
      <c r="BSF1489" s="856"/>
      <c r="BSG1489" s="856"/>
      <c r="BSH1489" s="856"/>
      <c r="BSI1489" s="856"/>
      <c r="BSJ1489" s="856"/>
      <c r="BSK1489" s="856"/>
      <c r="BSL1489" s="856"/>
      <c r="BSM1489" s="856"/>
      <c r="BSN1489" s="856"/>
      <c r="BSO1489" s="856"/>
      <c r="BSP1489" s="856"/>
      <c r="BSQ1489" s="856"/>
      <c r="BSR1489" s="856"/>
      <c r="BSS1489" s="856"/>
      <c r="BST1489" s="856"/>
      <c r="BSU1489" s="856"/>
      <c r="BSV1489" s="856"/>
      <c r="BSW1489" s="856"/>
      <c r="BSX1489" s="856"/>
      <c r="BSY1489" s="856"/>
      <c r="BSZ1489" s="856"/>
      <c r="BTA1489" s="856"/>
      <c r="BTB1489" s="856"/>
      <c r="BTC1489" s="856"/>
      <c r="BTD1489" s="856"/>
      <c r="BTE1489" s="856"/>
      <c r="BTF1489" s="856"/>
      <c r="BTG1489" s="856"/>
      <c r="BTH1489" s="856"/>
      <c r="BTI1489" s="856"/>
      <c r="BTJ1489" s="856"/>
      <c r="BTK1489" s="856"/>
      <c r="BTL1489" s="856"/>
      <c r="BTM1489" s="856"/>
      <c r="BTN1489" s="856"/>
      <c r="BTO1489" s="856"/>
      <c r="BTP1489" s="856"/>
      <c r="BTQ1489" s="856"/>
      <c r="BTR1489" s="856"/>
      <c r="BTS1489" s="856"/>
      <c r="BTT1489" s="856"/>
      <c r="BTU1489" s="856"/>
      <c r="BTV1489" s="856"/>
      <c r="BTW1489" s="856"/>
      <c r="BTX1489" s="856"/>
      <c r="BTY1489" s="856"/>
      <c r="BTZ1489" s="856"/>
      <c r="BUA1489" s="856"/>
      <c r="BUB1489" s="856"/>
      <c r="BUC1489" s="856"/>
      <c r="BUD1489" s="856"/>
      <c r="BUE1489" s="856"/>
      <c r="BUF1489" s="856"/>
      <c r="BUG1489" s="856"/>
      <c r="BUH1489" s="856"/>
      <c r="BUI1489" s="856"/>
      <c r="BUJ1489" s="856"/>
      <c r="BUK1489" s="856"/>
      <c r="BUL1489" s="856"/>
      <c r="BUM1489" s="856"/>
      <c r="BUN1489" s="856"/>
      <c r="BUO1489" s="856"/>
      <c r="BUP1489" s="856"/>
      <c r="BUQ1489" s="856"/>
      <c r="BUR1489" s="856"/>
      <c r="BUS1489" s="856"/>
      <c r="BUT1489" s="856"/>
      <c r="BUU1489" s="856"/>
      <c r="BUV1489" s="856"/>
      <c r="BUW1489" s="856"/>
      <c r="BUX1489" s="856"/>
      <c r="BUY1489" s="856"/>
      <c r="BUZ1489" s="856"/>
      <c r="BVA1489" s="856"/>
      <c r="BVB1489" s="856"/>
      <c r="BVC1489" s="856"/>
      <c r="BVD1489" s="856"/>
      <c r="BVE1489" s="856"/>
      <c r="BVF1489" s="856"/>
      <c r="BVG1489" s="856"/>
      <c r="BVH1489" s="856"/>
      <c r="BVI1489" s="856"/>
      <c r="BVJ1489" s="856"/>
      <c r="BVK1489" s="856"/>
      <c r="BVL1489" s="856"/>
      <c r="BVM1489" s="856"/>
      <c r="BVN1489" s="856"/>
      <c r="BVO1489" s="856"/>
      <c r="BVP1489" s="856"/>
      <c r="BVQ1489" s="856"/>
      <c r="BVR1489" s="856"/>
      <c r="BVS1489" s="856"/>
      <c r="BVT1489" s="856"/>
      <c r="BVU1489" s="856"/>
      <c r="BVV1489" s="856"/>
      <c r="BVW1489" s="856"/>
      <c r="BVX1489" s="856"/>
      <c r="BVY1489" s="856"/>
      <c r="BVZ1489" s="856"/>
      <c r="BWA1489" s="856"/>
      <c r="BWB1489" s="856"/>
      <c r="BWC1489" s="856"/>
      <c r="BWD1489" s="856"/>
      <c r="BWE1489" s="856"/>
      <c r="BWF1489" s="856"/>
      <c r="BWG1489" s="856"/>
      <c r="BWH1489" s="856"/>
      <c r="BWI1489" s="856"/>
      <c r="BWJ1489" s="856"/>
      <c r="BWK1489" s="856"/>
      <c r="BWL1489" s="856"/>
      <c r="BWM1489" s="856"/>
      <c r="BWN1489" s="856"/>
      <c r="BWO1489" s="856"/>
      <c r="BWP1489" s="856"/>
      <c r="BWQ1489" s="856"/>
      <c r="BWR1489" s="856"/>
      <c r="BWS1489" s="856"/>
      <c r="BWT1489" s="856"/>
      <c r="BWU1489" s="856"/>
      <c r="BWV1489" s="856"/>
      <c r="BWW1489" s="856"/>
      <c r="BWX1489" s="856"/>
      <c r="BWY1489" s="856"/>
      <c r="BWZ1489" s="856"/>
      <c r="BXA1489" s="856"/>
      <c r="BXB1489" s="856"/>
      <c r="BXC1489" s="856"/>
      <c r="BXD1489" s="856"/>
      <c r="BXE1489" s="856"/>
      <c r="BXF1489" s="856"/>
      <c r="BXG1489" s="856"/>
      <c r="BXH1489" s="856"/>
      <c r="BXI1489" s="856"/>
      <c r="BXJ1489" s="856"/>
      <c r="BXK1489" s="856"/>
      <c r="BXL1489" s="856"/>
      <c r="BXM1489" s="856"/>
      <c r="BXN1489" s="856"/>
      <c r="BXO1489" s="856"/>
      <c r="BXP1489" s="856"/>
      <c r="BXQ1489" s="856"/>
      <c r="BXR1489" s="856"/>
      <c r="BXS1489" s="856"/>
      <c r="BXT1489" s="856"/>
      <c r="BXU1489" s="856"/>
      <c r="BXV1489" s="856"/>
      <c r="BXW1489" s="856"/>
      <c r="BXX1489" s="856"/>
      <c r="BXY1489" s="856"/>
      <c r="BXZ1489" s="856"/>
      <c r="BYA1489" s="856"/>
      <c r="BYB1489" s="856"/>
      <c r="BYC1489" s="856"/>
      <c r="BYD1489" s="856"/>
      <c r="BYE1489" s="856"/>
      <c r="BYF1489" s="856"/>
      <c r="BYG1489" s="856"/>
      <c r="BYH1489" s="856"/>
      <c r="BYI1489" s="856"/>
      <c r="BYJ1489" s="856"/>
      <c r="BYK1489" s="856"/>
      <c r="BYL1489" s="856"/>
      <c r="BYM1489" s="856"/>
      <c r="BYN1489" s="856"/>
      <c r="BYO1489" s="856"/>
      <c r="BYP1489" s="856"/>
      <c r="BYQ1489" s="856"/>
      <c r="BYR1489" s="856"/>
      <c r="BYS1489" s="856"/>
      <c r="BYT1489" s="856"/>
      <c r="BYU1489" s="856"/>
      <c r="BYV1489" s="856"/>
      <c r="BYW1489" s="856"/>
      <c r="BYX1489" s="856"/>
      <c r="BYY1489" s="856"/>
      <c r="BYZ1489" s="856"/>
      <c r="BZA1489" s="856"/>
      <c r="BZB1489" s="856"/>
      <c r="BZC1489" s="856"/>
      <c r="BZD1489" s="856"/>
      <c r="BZE1489" s="856"/>
      <c r="BZF1489" s="856"/>
      <c r="BZG1489" s="856"/>
      <c r="BZH1489" s="856"/>
      <c r="BZI1489" s="856"/>
      <c r="BZJ1489" s="856"/>
      <c r="BZK1489" s="856"/>
      <c r="BZL1489" s="856"/>
      <c r="BZM1489" s="856"/>
      <c r="BZN1489" s="856"/>
      <c r="BZO1489" s="856"/>
      <c r="BZP1489" s="856"/>
      <c r="BZQ1489" s="856"/>
      <c r="BZR1489" s="856"/>
      <c r="BZS1489" s="856"/>
      <c r="BZT1489" s="856"/>
      <c r="BZU1489" s="856"/>
      <c r="BZV1489" s="856"/>
      <c r="BZW1489" s="856"/>
      <c r="BZX1489" s="856"/>
      <c r="BZY1489" s="856"/>
      <c r="BZZ1489" s="856"/>
      <c r="CAA1489" s="856"/>
      <c r="CAB1489" s="856"/>
      <c r="CAC1489" s="856"/>
      <c r="CAD1489" s="856"/>
      <c r="CAE1489" s="856"/>
      <c r="CAF1489" s="856"/>
      <c r="CAG1489" s="856"/>
      <c r="CAH1489" s="856"/>
      <c r="CAI1489" s="856"/>
      <c r="CAJ1489" s="856"/>
      <c r="CAK1489" s="856"/>
      <c r="CAL1489" s="856"/>
      <c r="CAM1489" s="856"/>
      <c r="CAN1489" s="856"/>
      <c r="CAO1489" s="856"/>
      <c r="CAP1489" s="856"/>
      <c r="CAQ1489" s="856"/>
      <c r="CAR1489" s="856"/>
      <c r="CAS1489" s="856"/>
      <c r="CAT1489" s="856"/>
      <c r="CAU1489" s="856"/>
      <c r="CAV1489" s="856"/>
      <c r="CAW1489" s="856"/>
      <c r="CAX1489" s="856"/>
      <c r="CAY1489" s="856"/>
      <c r="CAZ1489" s="856"/>
      <c r="CBA1489" s="856"/>
      <c r="CBB1489" s="856"/>
      <c r="CBC1489" s="856"/>
      <c r="CBD1489" s="856"/>
      <c r="CBE1489" s="856"/>
      <c r="CBF1489" s="856"/>
      <c r="CBG1489" s="856"/>
      <c r="CBH1489" s="856"/>
      <c r="CBI1489" s="856"/>
      <c r="CBJ1489" s="856"/>
      <c r="CBK1489" s="856"/>
      <c r="CBL1489" s="856"/>
      <c r="CBM1489" s="856"/>
      <c r="CBN1489" s="856"/>
      <c r="CBO1489" s="856"/>
      <c r="CBP1489" s="856"/>
      <c r="CBQ1489" s="856"/>
      <c r="CBR1489" s="856"/>
      <c r="CBS1489" s="856"/>
      <c r="CBT1489" s="856"/>
      <c r="CBU1489" s="856"/>
      <c r="CBV1489" s="856"/>
      <c r="CBW1489" s="856"/>
      <c r="CBX1489" s="856"/>
      <c r="CBY1489" s="856"/>
      <c r="CBZ1489" s="856"/>
      <c r="CCA1489" s="856"/>
      <c r="CCB1489" s="856"/>
      <c r="CCC1489" s="856"/>
      <c r="CCD1489" s="856"/>
      <c r="CCE1489" s="856"/>
      <c r="CCF1489" s="856"/>
      <c r="CCG1489" s="856"/>
      <c r="CCH1489" s="856"/>
      <c r="CCI1489" s="856"/>
      <c r="CCJ1489" s="856"/>
      <c r="CCK1489" s="856"/>
      <c r="CCL1489" s="856"/>
      <c r="CCM1489" s="856"/>
      <c r="CCN1489" s="856"/>
      <c r="CCO1489" s="856"/>
      <c r="CCP1489" s="856"/>
      <c r="CCQ1489" s="856"/>
      <c r="CCR1489" s="856"/>
      <c r="CCS1489" s="856"/>
      <c r="CCT1489" s="856"/>
      <c r="CCU1489" s="856"/>
      <c r="CCV1489" s="856"/>
      <c r="CCW1489" s="856"/>
      <c r="CCX1489" s="856"/>
      <c r="CCY1489" s="856"/>
      <c r="CCZ1489" s="856"/>
      <c r="CDA1489" s="856"/>
      <c r="CDB1489" s="856"/>
      <c r="CDC1489" s="856"/>
      <c r="CDD1489" s="856"/>
      <c r="CDE1489" s="856"/>
      <c r="CDF1489" s="856"/>
      <c r="CDG1489" s="856"/>
      <c r="CDH1489" s="856"/>
      <c r="CDI1489" s="856"/>
      <c r="CDJ1489" s="856"/>
      <c r="CDK1489" s="856"/>
      <c r="CDL1489" s="856"/>
      <c r="CDM1489" s="856"/>
      <c r="CDN1489" s="856"/>
      <c r="CDO1489" s="856"/>
      <c r="CDP1489" s="856"/>
      <c r="CDQ1489" s="856"/>
      <c r="CDR1489" s="856"/>
      <c r="CDS1489" s="856"/>
      <c r="CDT1489" s="856"/>
      <c r="CDU1489" s="856"/>
      <c r="CDV1489" s="856"/>
      <c r="CDW1489" s="856"/>
      <c r="CDX1489" s="856"/>
      <c r="CDY1489" s="856"/>
      <c r="CDZ1489" s="856"/>
      <c r="CEA1489" s="856"/>
      <c r="CEB1489" s="856"/>
      <c r="CEC1489" s="856"/>
      <c r="CED1489" s="856"/>
      <c r="CEE1489" s="856"/>
      <c r="CEF1489" s="856"/>
      <c r="CEG1489" s="856"/>
      <c r="CEH1489" s="856"/>
      <c r="CEI1489" s="856"/>
      <c r="CEJ1489" s="856"/>
      <c r="CEK1489" s="856"/>
      <c r="CEL1489" s="856"/>
      <c r="CEM1489" s="856"/>
      <c r="CEN1489" s="856"/>
      <c r="CEO1489" s="856"/>
      <c r="CEP1489" s="856"/>
      <c r="CEQ1489" s="856"/>
      <c r="CER1489" s="856"/>
      <c r="CES1489" s="856"/>
      <c r="CET1489" s="856"/>
      <c r="CEU1489" s="856"/>
      <c r="CEV1489" s="856"/>
      <c r="CEW1489" s="856"/>
      <c r="CEX1489" s="856"/>
      <c r="CEY1489" s="856"/>
      <c r="CEZ1489" s="856"/>
      <c r="CFA1489" s="856"/>
      <c r="CFB1489" s="856"/>
      <c r="CFC1489" s="856"/>
      <c r="CFD1489" s="856"/>
      <c r="CFE1489" s="856"/>
      <c r="CFF1489" s="856"/>
      <c r="CFG1489" s="856"/>
      <c r="CFH1489" s="856"/>
      <c r="CFI1489" s="856"/>
      <c r="CFJ1489" s="856"/>
      <c r="CFK1489" s="856"/>
      <c r="CFL1489" s="856"/>
      <c r="CFM1489" s="856"/>
      <c r="CFN1489" s="856"/>
      <c r="CFO1489" s="856"/>
      <c r="CFP1489" s="856"/>
      <c r="CFQ1489" s="856"/>
      <c r="CFR1489" s="856"/>
      <c r="CFS1489" s="856"/>
      <c r="CFT1489" s="856"/>
      <c r="CFU1489" s="856"/>
      <c r="CFV1489" s="856"/>
      <c r="CFW1489" s="856"/>
      <c r="CFX1489" s="856"/>
      <c r="CFY1489" s="856"/>
      <c r="CFZ1489" s="856"/>
      <c r="CGA1489" s="856"/>
      <c r="CGB1489" s="856"/>
      <c r="CGC1489" s="856"/>
      <c r="CGD1489" s="856"/>
      <c r="CGE1489" s="856"/>
      <c r="CGF1489" s="856"/>
      <c r="CGG1489" s="856"/>
      <c r="CGH1489" s="856"/>
      <c r="CGI1489" s="856"/>
      <c r="CGJ1489" s="856"/>
      <c r="CGK1489" s="856"/>
      <c r="CGL1489" s="856"/>
      <c r="CGM1489" s="856"/>
      <c r="CGN1489" s="856"/>
      <c r="CGO1489" s="856"/>
      <c r="CGP1489" s="856"/>
      <c r="CGQ1489" s="856"/>
      <c r="CGR1489" s="856"/>
      <c r="CGS1489" s="856"/>
      <c r="CGT1489" s="856"/>
      <c r="CGU1489" s="856"/>
      <c r="CGV1489" s="856"/>
      <c r="CGW1489" s="856"/>
      <c r="CGX1489" s="856"/>
      <c r="CGY1489" s="856"/>
      <c r="CGZ1489" s="856"/>
      <c r="CHA1489" s="856"/>
      <c r="CHB1489" s="856"/>
      <c r="CHC1489" s="856"/>
      <c r="CHD1489" s="856"/>
      <c r="CHE1489" s="856"/>
      <c r="CHF1489" s="856"/>
      <c r="CHG1489" s="856"/>
      <c r="CHH1489" s="856"/>
      <c r="CHI1489" s="856"/>
      <c r="CHJ1489" s="856"/>
      <c r="CHK1489" s="856"/>
      <c r="CHL1489" s="856"/>
      <c r="CHM1489" s="856"/>
      <c r="CHN1489" s="856"/>
      <c r="CHO1489" s="856"/>
      <c r="CHP1489" s="856"/>
      <c r="CHQ1489" s="856"/>
      <c r="CHR1489" s="856"/>
      <c r="CHS1489" s="856"/>
      <c r="CHT1489" s="856"/>
      <c r="CHU1489" s="856"/>
      <c r="CHV1489" s="856"/>
      <c r="CHW1489" s="856"/>
      <c r="CHX1489" s="856"/>
      <c r="CHY1489" s="856"/>
      <c r="CHZ1489" s="856"/>
      <c r="CIA1489" s="856"/>
      <c r="CIB1489" s="856"/>
      <c r="CIC1489" s="856"/>
      <c r="CID1489" s="856"/>
      <c r="CIE1489" s="856"/>
      <c r="CIF1489" s="856"/>
      <c r="CIG1489" s="856"/>
      <c r="CIH1489" s="856"/>
      <c r="CII1489" s="856"/>
      <c r="CIJ1489" s="856"/>
      <c r="CIK1489" s="856"/>
      <c r="CIL1489" s="856"/>
      <c r="CIM1489" s="856"/>
      <c r="CIN1489" s="856"/>
      <c r="CIO1489" s="856"/>
      <c r="CIP1489" s="856"/>
      <c r="CIQ1489" s="856"/>
      <c r="CIR1489" s="856"/>
      <c r="CIS1489" s="856"/>
      <c r="CIT1489" s="856"/>
      <c r="CIU1489" s="856"/>
      <c r="CIV1489" s="856"/>
      <c r="CIW1489" s="856"/>
      <c r="CIX1489" s="856"/>
      <c r="CIY1489" s="856"/>
      <c r="CIZ1489" s="856"/>
      <c r="CJA1489" s="856"/>
      <c r="CJB1489" s="856"/>
      <c r="CJC1489" s="856"/>
      <c r="CJD1489" s="856"/>
      <c r="CJE1489" s="856"/>
      <c r="CJF1489" s="856"/>
      <c r="CJG1489" s="856"/>
      <c r="CJH1489" s="856"/>
      <c r="CJI1489" s="856"/>
      <c r="CJJ1489" s="856"/>
      <c r="CJK1489" s="856"/>
      <c r="CJL1489" s="856"/>
      <c r="CJM1489" s="856"/>
      <c r="CJN1489" s="856"/>
      <c r="CJO1489" s="856"/>
      <c r="CJP1489" s="856"/>
      <c r="CJQ1489" s="856"/>
      <c r="CJR1489" s="856"/>
      <c r="CJS1489" s="856"/>
      <c r="CJT1489" s="856"/>
      <c r="CJU1489" s="856"/>
      <c r="CJV1489" s="856"/>
      <c r="CJW1489" s="856"/>
      <c r="CJX1489" s="856"/>
      <c r="CJY1489" s="856"/>
      <c r="CJZ1489" s="856"/>
      <c r="CKA1489" s="856"/>
      <c r="CKB1489" s="856"/>
      <c r="CKC1489" s="856"/>
      <c r="CKD1489" s="856"/>
      <c r="CKE1489" s="856"/>
      <c r="CKF1489" s="856"/>
      <c r="CKG1489" s="856"/>
      <c r="CKH1489" s="856"/>
      <c r="CKI1489" s="856"/>
      <c r="CKJ1489" s="856"/>
      <c r="CKK1489" s="856"/>
      <c r="CKL1489" s="856"/>
      <c r="CKM1489" s="856"/>
      <c r="CKN1489" s="856"/>
      <c r="CKO1489" s="856"/>
      <c r="CKP1489" s="856"/>
      <c r="CKQ1489" s="856"/>
      <c r="CKR1489" s="856"/>
      <c r="CKS1489" s="856"/>
      <c r="CKT1489" s="856"/>
      <c r="CKU1489" s="856"/>
      <c r="CKV1489" s="856"/>
      <c r="CKW1489" s="856"/>
      <c r="CKX1489" s="856"/>
      <c r="CKY1489" s="856"/>
      <c r="CKZ1489" s="856"/>
      <c r="CLA1489" s="856"/>
      <c r="CLB1489" s="856"/>
      <c r="CLC1489" s="856"/>
      <c r="CLD1489" s="856"/>
      <c r="CLE1489" s="856"/>
      <c r="CLF1489" s="856"/>
      <c r="CLG1489" s="856"/>
      <c r="CLH1489" s="856"/>
      <c r="CLI1489" s="856"/>
      <c r="CLJ1489" s="856"/>
      <c r="CLK1489" s="856"/>
      <c r="CLL1489" s="856"/>
      <c r="CLM1489" s="856"/>
      <c r="CLN1489" s="856"/>
      <c r="CLO1489" s="856"/>
      <c r="CLP1489" s="856"/>
      <c r="CLQ1489" s="856"/>
      <c r="CLR1489" s="856"/>
      <c r="CLS1489" s="856"/>
      <c r="CLT1489" s="856"/>
      <c r="CLU1489" s="856"/>
      <c r="CLV1489" s="856"/>
      <c r="CLW1489" s="856"/>
      <c r="CLX1489" s="856"/>
      <c r="CLY1489" s="856"/>
      <c r="CLZ1489" s="856"/>
      <c r="CMA1489" s="856"/>
      <c r="CMB1489" s="856"/>
      <c r="CMC1489" s="856"/>
      <c r="CMD1489" s="856"/>
      <c r="CME1489" s="856"/>
      <c r="CMF1489" s="856"/>
      <c r="CMG1489" s="856"/>
      <c r="CMH1489" s="856"/>
      <c r="CMI1489" s="856"/>
      <c r="CMJ1489" s="856"/>
      <c r="CMK1489" s="856"/>
      <c r="CML1489" s="856"/>
      <c r="CMM1489" s="856"/>
      <c r="CMN1489" s="856"/>
      <c r="CMO1489" s="856"/>
      <c r="CMP1489" s="856"/>
      <c r="CMQ1489" s="856"/>
      <c r="CMR1489" s="856"/>
      <c r="CMS1489" s="856"/>
      <c r="CMT1489" s="856"/>
      <c r="CMU1489" s="856"/>
      <c r="CMV1489" s="856"/>
      <c r="CMW1489" s="856"/>
      <c r="CMX1489" s="856"/>
      <c r="CMY1489" s="856"/>
      <c r="CMZ1489" s="856"/>
      <c r="CNA1489" s="856"/>
      <c r="CNB1489" s="856"/>
      <c r="CNC1489" s="856"/>
      <c r="CND1489" s="856"/>
      <c r="CNE1489" s="856"/>
      <c r="CNF1489" s="856"/>
      <c r="CNG1489" s="856"/>
      <c r="CNH1489" s="856"/>
      <c r="CNI1489" s="856"/>
      <c r="CNJ1489" s="856"/>
      <c r="CNK1489" s="856"/>
      <c r="CNL1489" s="856"/>
      <c r="CNM1489" s="856"/>
      <c r="CNN1489" s="856"/>
      <c r="CNO1489" s="856"/>
      <c r="CNP1489" s="856"/>
      <c r="CNQ1489" s="856"/>
      <c r="CNR1489" s="856"/>
      <c r="CNS1489" s="856"/>
      <c r="CNT1489" s="856"/>
      <c r="CNU1489" s="856"/>
      <c r="CNV1489" s="856"/>
      <c r="CNW1489" s="856"/>
      <c r="CNX1489" s="856"/>
      <c r="CNY1489" s="856"/>
      <c r="CNZ1489" s="856"/>
      <c r="COA1489" s="856"/>
      <c r="COB1489" s="856"/>
      <c r="COC1489" s="856"/>
      <c r="COD1489" s="856"/>
      <c r="COE1489" s="856"/>
      <c r="COF1489" s="856"/>
      <c r="COG1489" s="856"/>
      <c r="COH1489" s="856"/>
      <c r="COI1489" s="856"/>
      <c r="COJ1489" s="856"/>
      <c r="COK1489" s="856"/>
      <c r="COL1489" s="856"/>
      <c r="COM1489" s="856"/>
      <c r="CON1489" s="856"/>
      <c r="COO1489" s="856"/>
      <c r="COP1489" s="856"/>
      <c r="COQ1489" s="856"/>
      <c r="COR1489" s="856"/>
      <c r="COS1489" s="856"/>
      <c r="COT1489" s="856"/>
      <c r="COU1489" s="856"/>
      <c r="COV1489" s="856"/>
      <c r="COW1489" s="856"/>
      <c r="COX1489" s="856"/>
      <c r="COY1489" s="856"/>
      <c r="COZ1489" s="856"/>
      <c r="CPA1489" s="856"/>
      <c r="CPB1489" s="856"/>
      <c r="CPC1489" s="856"/>
      <c r="CPD1489" s="856"/>
      <c r="CPE1489" s="856"/>
      <c r="CPF1489" s="856"/>
      <c r="CPG1489" s="856"/>
      <c r="CPH1489" s="856"/>
      <c r="CPI1489" s="856"/>
      <c r="CPJ1489" s="856"/>
      <c r="CPK1489" s="856"/>
      <c r="CPL1489" s="856"/>
      <c r="CPM1489" s="856"/>
      <c r="CPN1489" s="856"/>
      <c r="CPO1489" s="856"/>
      <c r="CPP1489" s="856"/>
      <c r="CPQ1489" s="856"/>
      <c r="CPR1489" s="856"/>
      <c r="CPS1489" s="856"/>
      <c r="CPT1489" s="856"/>
      <c r="CPU1489" s="856"/>
      <c r="CPV1489" s="856"/>
      <c r="CPW1489" s="856"/>
      <c r="CPX1489" s="856"/>
      <c r="CPY1489" s="856"/>
      <c r="CPZ1489" s="856"/>
      <c r="CQA1489" s="856"/>
      <c r="CQB1489" s="856"/>
      <c r="CQC1489" s="856"/>
      <c r="CQD1489" s="856"/>
      <c r="CQE1489" s="856"/>
      <c r="CQF1489" s="856"/>
      <c r="CQG1489" s="856"/>
      <c r="CQH1489" s="856"/>
      <c r="CQI1489" s="856"/>
      <c r="CQJ1489" s="856"/>
      <c r="CQK1489" s="856"/>
      <c r="CQL1489" s="856"/>
      <c r="CQM1489" s="856"/>
      <c r="CQN1489" s="856"/>
      <c r="CQO1489" s="856"/>
      <c r="CQP1489" s="856"/>
      <c r="CQQ1489" s="856"/>
      <c r="CQR1489" s="856"/>
      <c r="CQS1489" s="856"/>
      <c r="CQT1489" s="856"/>
      <c r="CQU1489" s="856"/>
      <c r="CQV1489" s="856"/>
      <c r="CQW1489" s="856"/>
      <c r="CQX1489" s="856"/>
      <c r="CQY1489" s="856"/>
      <c r="CQZ1489" s="856"/>
      <c r="CRA1489" s="856"/>
      <c r="CRB1489" s="856"/>
      <c r="CRC1489" s="856"/>
      <c r="CRD1489" s="856"/>
      <c r="CRE1489" s="856"/>
      <c r="CRF1489" s="856"/>
      <c r="CRG1489" s="856"/>
      <c r="CRH1489" s="856"/>
      <c r="CRI1489" s="856"/>
      <c r="CRJ1489" s="856"/>
      <c r="CRK1489" s="856"/>
      <c r="CRL1489" s="856"/>
      <c r="CRM1489" s="856"/>
      <c r="CRN1489" s="856"/>
      <c r="CRO1489" s="856"/>
      <c r="CRP1489" s="856"/>
      <c r="CRQ1489" s="856"/>
      <c r="CRR1489" s="856"/>
      <c r="CRS1489" s="856"/>
      <c r="CRT1489" s="856"/>
      <c r="CRU1489" s="856"/>
      <c r="CRV1489" s="856"/>
      <c r="CRW1489" s="856"/>
      <c r="CRX1489" s="856"/>
      <c r="CRY1489" s="856"/>
      <c r="CRZ1489" s="856"/>
      <c r="CSA1489" s="856"/>
      <c r="CSB1489" s="856"/>
      <c r="CSC1489" s="856"/>
      <c r="CSD1489" s="856"/>
      <c r="CSE1489" s="856"/>
      <c r="CSF1489" s="856"/>
      <c r="CSG1489" s="856"/>
      <c r="CSH1489" s="856"/>
      <c r="CSI1489" s="856"/>
      <c r="CSJ1489" s="856"/>
      <c r="CSK1489" s="856"/>
      <c r="CSL1489" s="856"/>
      <c r="CSM1489" s="856"/>
      <c r="CSN1489" s="856"/>
      <c r="CSO1489" s="856"/>
      <c r="CSP1489" s="856"/>
      <c r="CSQ1489" s="856"/>
      <c r="CSR1489" s="856"/>
      <c r="CSS1489" s="856"/>
      <c r="CST1489" s="856"/>
      <c r="CSU1489" s="856"/>
      <c r="CSV1489" s="856"/>
      <c r="CSW1489" s="856"/>
      <c r="CSX1489" s="856"/>
      <c r="CSY1489" s="856"/>
      <c r="CSZ1489" s="856"/>
      <c r="CTA1489" s="856"/>
      <c r="CTB1489" s="856"/>
      <c r="CTC1489" s="856"/>
      <c r="CTD1489" s="856"/>
      <c r="CTE1489" s="856"/>
      <c r="CTF1489" s="856"/>
      <c r="CTG1489" s="856"/>
      <c r="CTH1489" s="856"/>
      <c r="CTI1489" s="856"/>
      <c r="CTJ1489" s="856"/>
      <c r="CTK1489" s="856"/>
      <c r="CTL1489" s="856"/>
      <c r="CTM1489" s="856"/>
      <c r="CTN1489" s="856"/>
      <c r="CTO1489" s="856"/>
      <c r="CTP1489" s="856"/>
      <c r="CTQ1489" s="856"/>
      <c r="CTR1489" s="856"/>
      <c r="CTS1489" s="856"/>
      <c r="CTT1489" s="856"/>
      <c r="CTU1489" s="856"/>
      <c r="CTV1489" s="856"/>
      <c r="CTW1489" s="856"/>
      <c r="CTX1489" s="856"/>
      <c r="CTY1489" s="856"/>
      <c r="CTZ1489" s="856"/>
      <c r="CUA1489" s="856"/>
      <c r="CUB1489" s="856"/>
      <c r="CUC1489" s="856"/>
      <c r="CUD1489" s="856"/>
      <c r="CUE1489" s="856"/>
      <c r="CUF1489" s="856"/>
      <c r="CUG1489" s="856"/>
      <c r="CUH1489" s="856"/>
      <c r="CUI1489" s="856"/>
      <c r="CUJ1489" s="856"/>
      <c r="CUK1489" s="856"/>
      <c r="CUL1489" s="856"/>
      <c r="CUM1489" s="856"/>
      <c r="CUN1489" s="856"/>
      <c r="CUO1489" s="856"/>
      <c r="CUP1489" s="856"/>
      <c r="CUQ1489" s="856"/>
      <c r="CUR1489" s="856"/>
      <c r="CUS1489" s="856"/>
      <c r="CUT1489" s="856"/>
      <c r="CUU1489" s="856"/>
      <c r="CUV1489" s="856"/>
      <c r="CUW1489" s="856"/>
      <c r="CUX1489" s="856"/>
      <c r="CUY1489" s="856"/>
      <c r="CUZ1489" s="856"/>
      <c r="CVA1489" s="856"/>
      <c r="CVB1489" s="856"/>
      <c r="CVC1489" s="856"/>
      <c r="CVD1489" s="856"/>
      <c r="CVE1489" s="856"/>
      <c r="CVF1489" s="856"/>
      <c r="CVG1489" s="856"/>
      <c r="CVH1489" s="856"/>
      <c r="CVI1489" s="856"/>
      <c r="CVJ1489" s="856"/>
      <c r="CVK1489" s="856"/>
      <c r="CVL1489" s="856"/>
      <c r="CVM1489" s="856"/>
      <c r="CVN1489" s="856"/>
      <c r="CVO1489" s="856"/>
      <c r="CVP1489" s="856"/>
      <c r="CVQ1489" s="856"/>
      <c r="CVR1489" s="856"/>
      <c r="CVS1489" s="856"/>
      <c r="CVT1489" s="856"/>
      <c r="CVU1489" s="856"/>
      <c r="CVV1489" s="856"/>
      <c r="CVW1489" s="856"/>
      <c r="CVX1489" s="856"/>
      <c r="CVY1489" s="856"/>
      <c r="CVZ1489" s="856"/>
      <c r="CWA1489" s="856"/>
      <c r="CWB1489" s="856"/>
      <c r="CWC1489" s="856"/>
      <c r="CWD1489" s="856"/>
      <c r="CWE1489" s="856"/>
      <c r="CWF1489" s="856"/>
      <c r="CWG1489" s="856"/>
      <c r="CWH1489" s="856"/>
      <c r="CWI1489" s="856"/>
      <c r="CWJ1489" s="856"/>
      <c r="CWK1489" s="856"/>
      <c r="CWL1489" s="856"/>
      <c r="CWM1489" s="856"/>
      <c r="CWN1489" s="856"/>
      <c r="CWO1489" s="856"/>
      <c r="CWP1489" s="856"/>
      <c r="CWQ1489" s="856"/>
      <c r="CWR1489" s="856"/>
      <c r="CWS1489" s="856"/>
      <c r="CWT1489" s="856"/>
      <c r="CWU1489" s="856"/>
      <c r="CWV1489" s="856"/>
      <c r="CWW1489" s="856"/>
      <c r="CWX1489" s="856"/>
      <c r="CWY1489" s="856"/>
      <c r="CWZ1489" s="856"/>
      <c r="CXA1489" s="856"/>
      <c r="CXB1489" s="856"/>
      <c r="CXC1489" s="856"/>
      <c r="CXD1489" s="856"/>
      <c r="CXE1489" s="856"/>
      <c r="CXF1489" s="856"/>
      <c r="CXG1489" s="856"/>
      <c r="CXH1489" s="856"/>
      <c r="CXI1489" s="856"/>
      <c r="CXJ1489" s="856"/>
      <c r="CXK1489" s="856"/>
      <c r="CXL1489" s="856"/>
      <c r="CXM1489" s="856"/>
      <c r="CXN1489" s="856"/>
      <c r="CXO1489" s="856"/>
      <c r="CXP1489" s="856"/>
      <c r="CXQ1489" s="856"/>
      <c r="CXR1489" s="856"/>
      <c r="CXS1489" s="856"/>
      <c r="CXT1489" s="856"/>
      <c r="CXU1489" s="856"/>
      <c r="CXV1489" s="856"/>
      <c r="CXW1489" s="856"/>
      <c r="CXX1489" s="856"/>
      <c r="CXY1489" s="856"/>
      <c r="CXZ1489" s="856"/>
      <c r="CYA1489" s="856"/>
      <c r="CYB1489" s="856"/>
      <c r="CYC1489" s="856"/>
      <c r="CYD1489" s="856"/>
      <c r="CYE1489" s="856"/>
      <c r="CYF1489" s="856"/>
      <c r="CYG1489" s="856"/>
      <c r="CYH1489" s="856"/>
      <c r="CYI1489" s="856"/>
      <c r="CYJ1489" s="856"/>
      <c r="CYK1489" s="856"/>
      <c r="CYL1489" s="856"/>
      <c r="CYM1489" s="856"/>
      <c r="CYN1489" s="856"/>
      <c r="CYO1489" s="856"/>
      <c r="CYP1489" s="856"/>
      <c r="CYQ1489" s="856"/>
      <c r="CYR1489" s="856"/>
      <c r="CYS1489" s="856"/>
      <c r="CYT1489" s="856"/>
      <c r="CYU1489" s="856"/>
      <c r="CYV1489" s="856"/>
      <c r="CYW1489" s="856"/>
      <c r="CYX1489" s="856"/>
      <c r="CYY1489" s="856"/>
      <c r="CYZ1489" s="856"/>
      <c r="CZA1489" s="856"/>
      <c r="CZB1489" s="856"/>
      <c r="CZC1489" s="856"/>
      <c r="CZD1489" s="856"/>
      <c r="CZE1489" s="856"/>
      <c r="CZF1489" s="856"/>
      <c r="CZG1489" s="856"/>
      <c r="CZH1489" s="856"/>
      <c r="CZI1489" s="856"/>
      <c r="CZJ1489" s="856"/>
      <c r="CZK1489" s="856"/>
      <c r="CZL1489" s="856"/>
      <c r="CZM1489" s="856"/>
      <c r="CZN1489" s="856"/>
      <c r="CZO1489" s="856"/>
      <c r="CZP1489" s="856"/>
      <c r="CZQ1489" s="856"/>
      <c r="CZR1489" s="856"/>
      <c r="CZS1489" s="856"/>
      <c r="CZT1489" s="856"/>
      <c r="CZU1489" s="856"/>
      <c r="CZV1489" s="856"/>
      <c r="CZW1489" s="856"/>
      <c r="CZX1489" s="856"/>
      <c r="CZY1489" s="856"/>
      <c r="CZZ1489" s="856"/>
      <c r="DAA1489" s="856"/>
      <c r="DAB1489" s="856"/>
      <c r="DAC1489" s="856"/>
      <c r="DAD1489" s="856"/>
      <c r="DAE1489" s="856"/>
      <c r="DAF1489" s="856"/>
      <c r="DAG1489" s="856"/>
      <c r="DAH1489" s="856"/>
      <c r="DAI1489" s="856"/>
      <c r="DAJ1489" s="856"/>
      <c r="DAK1489" s="856"/>
      <c r="DAL1489" s="856"/>
      <c r="DAM1489" s="856"/>
      <c r="DAN1489" s="856"/>
      <c r="DAO1489" s="856"/>
      <c r="DAP1489" s="856"/>
      <c r="DAQ1489" s="856"/>
      <c r="DAR1489" s="856"/>
      <c r="DAS1489" s="856"/>
      <c r="DAT1489" s="856"/>
      <c r="DAU1489" s="856"/>
      <c r="DAV1489" s="856"/>
      <c r="DAW1489" s="856"/>
      <c r="DAX1489" s="856"/>
      <c r="DAY1489" s="856"/>
      <c r="DAZ1489" s="856"/>
      <c r="DBA1489" s="856"/>
      <c r="DBB1489" s="856"/>
      <c r="DBC1489" s="856"/>
      <c r="DBD1489" s="856"/>
      <c r="DBE1489" s="856"/>
      <c r="DBF1489" s="856"/>
      <c r="DBG1489" s="856"/>
      <c r="DBH1489" s="856"/>
      <c r="DBI1489" s="856"/>
      <c r="DBJ1489" s="856"/>
      <c r="DBK1489" s="856"/>
      <c r="DBL1489" s="856"/>
      <c r="DBM1489" s="856"/>
      <c r="DBN1489" s="856"/>
      <c r="DBO1489" s="856"/>
      <c r="DBP1489" s="856"/>
      <c r="DBQ1489" s="856"/>
      <c r="DBR1489" s="856"/>
      <c r="DBS1489" s="856"/>
      <c r="DBT1489" s="856"/>
      <c r="DBU1489" s="856"/>
      <c r="DBV1489" s="856"/>
      <c r="DBW1489" s="856"/>
      <c r="DBX1489" s="856"/>
      <c r="DBY1489" s="856"/>
      <c r="DBZ1489" s="856"/>
      <c r="DCA1489" s="856"/>
      <c r="DCB1489" s="856"/>
      <c r="DCC1489" s="856"/>
      <c r="DCD1489" s="856"/>
      <c r="DCE1489" s="856"/>
      <c r="DCF1489" s="856"/>
      <c r="DCG1489" s="856"/>
      <c r="DCH1489" s="856"/>
      <c r="DCI1489" s="856"/>
      <c r="DCJ1489" s="856"/>
      <c r="DCK1489" s="856"/>
      <c r="DCL1489" s="856"/>
      <c r="DCM1489" s="856"/>
      <c r="DCN1489" s="856"/>
      <c r="DCO1489" s="856"/>
      <c r="DCP1489" s="856"/>
      <c r="DCQ1489" s="856"/>
      <c r="DCR1489" s="856"/>
      <c r="DCS1489" s="856"/>
      <c r="DCT1489" s="856"/>
      <c r="DCU1489" s="856"/>
      <c r="DCV1489" s="856"/>
      <c r="DCW1489" s="856"/>
      <c r="DCX1489" s="856"/>
      <c r="DCY1489" s="856"/>
      <c r="DCZ1489" s="856"/>
      <c r="DDA1489" s="856"/>
      <c r="DDB1489" s="856"/>
      <c r="DDC1489" s="856"/>
      <c r="DDD1489" s="856"/>
      <c r="DDE1489" s="856"/>
      <c r="DDF1489" s="856"/>
      <c r="DDG1489" s="856"/>
      <c r="DDH1489" s="856"/>
      <c r="DDI1489" s="856"/>
      <c r="DDJ1489" s="856"/>
      <c r="DDK1489" s="856"/>
      <c r="DDL1489" s="856"/>
      <c r="DDM1489" s="856"/>
      <c r="DDN1489" s="856"/>
      <c r="DDO1489" s="856"/>
      <c r="DDP1489" s="856"/>
      <c r="DDQ1489" s="856"/>
      <c r="DDR1489" s="856"/>
      <c r="DDS1489" s="856"/>
      <c r="DDT1489" s="856"/>
      <c r="DDU1489" s="856"/>
      <c r="DDV1489" s="856"/>
      <c r="DDW1489" s="856"/>
      <c r="DDX1489" s="856"/>
      <c r="DDY1489" s="856"/>
      <c r="DDZ1489" s="856"/>
      <c r="DEA1489" s="856"/>
      <c r="DEB1489" s="856"/>
      <c r="DEC1489" s="856"/>
      <c r="DED1489" s="856"/>
      <c r="DEE1489" s="856"/>
      <c r="DEF1489" s="856"/>
      <c r="DEG1489" s="856"/>
      <c r="DEH1489" s="856"/>
      <c r="DEI1489" s="856"/>
      <c r="DEJ1489" s="856"/>
      <c r="DEK1489" s="856"/>
      <c r="DEL1489" s="856"/>
      <c r="DEM1489" s="856"/>
      <c r="DEN1489" s="856"/>
      <c r="DEO1489" s="856"/>
      <c r="DEP1489" s="856"/>
      <c r="DEQ1489" s="856"/>
      <c r="DER1489" s="856"/>
      <c r="DES1489" s="856"/>
      <c r="DET1489" s="856"/>
      <c r="DEU1489" s="856"/>
      <c r="DEV1489" s="856"/>
      <c r="DEW1489" s="856"/>
      <c r="DEX1489" s="856"/>
      <c r="DEY1489" s="856"/>
      <c r="DEZ1489" s="856"/>
      <c r="DFA1489" s="856"/>
      <c r="DFB1489" s="856"/>
      <c r="DFC1489" s="856"/>
      <c r="DFD1489" s="856"/>
      <c r="DFE1489" s="856"/>
      <c r="DFF1489" s="856"/>
      <c r="DFG1489" s="856"/>
      <c r="DFH1489" s="856"/>
      <c r="DFI1489" s="856"/>
      <c r="DFJ1489" s="856"/>
      <c r="DFK1489" s="856"/>
      <c r="DFL1489" s="856"/>
      <c r="DFM1489" s="856"/>
      <c r="DFN1489" s="856"/>
      <c r="DFO1489" s="856"/>
      <c r="DFP1489" s="856"/>
      <c r="DFQ1489" s="856"/>
      <c r="DFR1489" s="856"/>
      <c r="DFS1489" s="856"/>
      <c r="DFT1489" s="856"/>
      <c r="DFU1489" s="856"/>
      <c r="DFV1489" s="856"/>
      <c r="DFW1489" s="856"/>
      <c r="DFX1489" s="856"/>
      <c r="DFY1489" s="856"/>
      <c r="DFZ1489" s="856"/>
      <c r="DGA1489" s="856"/>
      <c r="DGB1489" s="856"/>
      <c r="DGC1489" s="856"/>
      <c r="DGD1489" s="856"/>
      <c r="DGE1489" s="856"/>
      <c r="DGF1489" s="856"/>
      <c r="DGG1489" s="856"/>
      <c r="DGH1489" s="856"/>
      <c r="DGI1489" s="856"/>
      <c r="DGJ1489" s="856"/>
      <c r="DGK1489" s="856"/>
      <c r="DGL1489" s="856"/>
      <c r="DGM1489" s="856"/>
      <c r="DGN1489" s="856"/>
      <c r="DGO1489" s="856"/>
      <c r="DGP1489" s="856"/>
      <c r="DGQ1489" s="856"/>
      <c r="DGR1489" s="856"/>
      <c r="DGS1489" s="856"/>
      <c r="DGT1489" s="856"/>
      <c r="DGU1489" s="856"/>
      <c r="DGV1489" s="856"/>
      <c r="DGW1489" s="856"/>
      <c r="DGX1489" s="856"/>
      <c r="DGY1489" s="856"/>
      <c r="DGZ1489" s="856"/>
      <c r="DHA1489" s="856"/>
      <c r="DHB1489" s="856"/>
      <c r="DHC1489" s="856"/>
      <c r="DHD1489" s="856"/>
      <c r="DHE1489" s="856"/>
      <c r="DHF1489" s="856"/>
      <c r="DHG1489" s="856"/>
      <c r="DHH1489" s="856"/>
      <c r="DHI1489" s="856"/>
      <c r="DHJ1489" s="856"/>
      <c r="DHK1489" s="856"/>
      <c r="DHL1489" s="856"/>
      <c r="DHM1489" s="856"/>
      <c r="DHN1489" s="856"/>
      <c r="DHO1489" s="856"/>
      <c r="DHP1489" s="856"/>
      <c r="DHQ1489" s="856"/>
      <c r="DHR1489" s="856"/>
      <c r="DHS1489" s="856"/>
      <c r="DHT1489" s="856"/>
      <c r="DHU1489" s="856"/>
      <c r="DHV1489" s="856"/>
      <c r="DHW1489" s="856"/>
      <c r="DHX1489" s="856"/>
      <c r="DHY1489" s="856"/>
      <c r="DHZ1489" s="856"/>
      <c r="DIA1489" s="856"/>
      <c r="DIB1489" s="856"/>
      <c r="DIC1489" s="856"/>
      <c r="DID1489" s="856"/>
      <c r="DIE1489" s="856"/>
      <c r="DIF1489" s="856"/>
      <c r="DIG1489" s="856"/>
      <c r="DIH1489" s="856"/>
      <c r="DII1489" s="856"/>
      <c r="DIJ1489" s="856"/>
      <c r="DIK1489" s="856"/>
      <c r="DIL1489" s="856"/>
      <c r="DIM1489" s="856"/>
      <c r="DIN1489" s="856"/>
      <c r="DIO1489" s="856"/>
      <c r="DIP1489" s="856"/>
      <c r="DIQ1489" s="856"/>
      <c r="DIR1489" s="856"/>
      <c r="DIS1489" s="856"/>
      <c r="DIT1489" s="856"/>
      <c r="DIU1489" s="856"/>
      <c r="DIV1489" s="856"/>
      <c r="DIW1489" s="856"/>
      <c r="DIX1489" s="856"/>
      <c r="DIY1489" s="856"/>
      <c r="DIZ1489" s="856"/>
      <c r="DJA1489" s="856"/>
      <c r="DJB1489" s="856"/>
      <c r="DJC1489" s="856"/>
      <c r="DJD1489" s="856"/>
      <c r="DJE1489" s="856"/>
      <c r="DJF1489" s="856"/>
      <c r="DJG1489" s="856"/>
      <c r="DJH1489" s="856"/>
      <c r="DJI1489" s="856"/>
      <c r="DJJ1489" s="856"/>
      <c r="DJK1489" s="856"/>
      <c r="DJL1489" s="856"/>
      <c r="DJM1489" s="856"/>
      <c r="DJN1489" s="856"/>
      <c r="DJO1489" s="856"/>
      <c r="DJP1489" s="856"/>
      <c r="DJQ1489" s="856"/>
      <c r="DJR1489" s="856"/>
      <c r="DJS1489" s="856"/>
      <c r="DJT1489" s="856"/>
      <c r="DJU1489" s="856"/>
      <c r="DJV1489" s="856"/>
      <c r="DJW1489" s="856"/>
      <c r="DJX1489" s="856"/>
      <c r="DJY1489" s="856"/>
      <c r="DJZ1489" s="856"/>
      <c r="DKA1489" s="856"/>
      <c r="DKB1489" s="856"/>
      <c r="DKC1489" s="856"/>
      <c r="DKD1489" s="856"/>
      <c r="DKE1489" s="856"/>
      <c r="DKF1489" s="856"/>
      <c r="DKG1489" s="856"/>
      <c r="DKH1489" s="856"/>
      <c r="DKI1489" s="856"/>
      <c r="DKJ1489" s="856"/>
      <c r="DKK1489" s="856"/>
      <c r="DKL1489" s="856"/>
      <c r="DKM1489" s="856"/>
      <c r="DKN1489" s="856"/>
      <c r="DKO1489" s="856"/>
      <c r="DKP1489" s="856"/>
      <c r="DKQ1489" s="856"/>
      <c r="DKR1489" s="856"/>
      <c r="DKS1489" s="856"/>
      <c r="DKT1489" s="856"/>
      <c r="DKU1489" s="856"/>
      <c r="DKV1489" s="856"/>
      <c r="DKW1489" s="856"/>
      <c r="DKX1489" s="856"/>
      <c r="DKY1489" s="856"/>
      <c r="DKZ1489" s="856"/>
      <c r="DLA1489" s="856"/>
      <c r="DLB1489" s="856"/>
      <c r="DLC1489" s="856"/>
      <c r="DLD1489" s="856"/>
      <c r="DLE1489" s="856"/>
      <c r="DLF1489" s="856"/>
      <c r="DLG1489" s="856"/>
      <c r="DLH1489" s="856"/>
      <c r="DLI1489" s="856"/>
      <c r="DLJ1489" s="856"/>
      <c r="DLK1489" s="856"/>
      <c r="DLL1489" s="856"/>
      <c r="DLM1489" s="856"/>
      <c r="DLN1489" s="856"/>
      <c r="DLO1489" s="856"/>
      <c r="DLP1489" s="856"/>
      <c r="DLQ1489" s="856"/>
      <c r="DLR1489" s="856"/>
      <c r="DLS1489" s="856"/>
      <c r="DLT1489" s="856"/>
      <c r="DLU1489" s="856"/>
      <c r="DLV1489" s="856"/>
      <c r="DLW1489" s="856"/>
      <c r="DLX1489" s="856"/>
      <c r="DLY1489" s="856"/>
      <c r="DLZ1489" s="856"/>
      <c r="DMA1489" s="856"/>
      <c r="DMB1489" s="856"/>
      <c r="DMC1489" s="856"/>
      <c r="DMD1489" s="856"/>
      <c r="DME1489" s="856"/>
      <c r="DMF1489" s="856"/>
      <c r="DMG1489" s="856"/>
      <c r="DMH1489" s="856"/>
      <c r="DMI1489" s="856"/>
      <c r="DMJ1489" s="856"/>
      <c r="DMK1489" s="856"/>
      <c r="DML1489" s="856"/>
      <c r="DMM1489" s="856"/>
      <c r="DMN1489" s="856"/>
      <c r="DMO1489" s="856"/>
      <c r="DMP1489" s="856"/>
      <c r="DMQ1489" s="856"/>
      <c r="DMR1489" s="856"/>
      <c r="DMS1489" s="856"/>
      <c r="DMT1489" s="856"/>
      <c r="DMU1489" s="856"/>
      <c r="DMV1489" s="856"/>
      <c r="DMW1489" s="856"/>
      <c r="DMX1489" s="856"/>
      <c r="DMY1489" s="856"/>
      <c r="DMZ1489" s="856"/>
      <c r="DNA1489" s="856"/>
      <c r="DNB1489" s="856"/>
      <c r="DNC1489" s="856"/>
      <c r="DND1489" s="856"/>
      <c r="DNE1489" s="856"/>
      <c r="DNF1489" s="856"/>
      <c r="DNG1489" s="856"/>
      <c r="DNH1489" s="856"/>
      <c r="DNI1489" s="856"/>
      <c r="DNJ1489" s="856"/>
      <c r="DNK1489" s="856"/>
      <c r="DNL1489" s="856"/>
      <c r="DNM1489" s="856"/>
      <c r="DNN1489" s="856"/>
      <c r="DNO1489" s="856"/>
      <c r="DNP1489" s="856"/>
      <c r="DNQ1489" s="856"/>
      <c r="DNR1489" s="856"/>
      <c r="DNS1489" s="856"/>
      <c r="DNT1489" s="856"/>
      <c r="DNU1489" s="856"/>
      <c r="DNV1489" s="856"/>
      <c r="DNW1489" s="856"/>
      <c r="DNX1489" s="856"/>
      <c r="DNY1489" s="856"/>
      <c r="DNZ1489" s="856"/>
      <c r="DOA1489" s="856"/>
      <c r="DOB1489" s="856"/>
      <c r="DOC1489" s="856"/>
      <c r="DOD1489" s="856"/>
      <c r="DOE1489" s="856"/>
      <c r="DOF1489" s="856"/>
      <c r="DOG1489" s="856"/>
      <c r="DOH1489" s="856"/>
      <c r="DOI1489" s="856"/>
      <c r="DOJ1489" s="856"/>
      <c r="DOK1489" s="856"/>
      <c r="DOL1489" s="856"/>
      <c r="DOM1489" s="856"/>
      <c r="DON1489" s="856"/>
      <c r="DOO1489" s="856"/>
      <c r="DOP1489" s="856"/>
      <c r="DOQ1489" s="856"/>
      <c r="DOR1489" s="856"/>
      <c r="DOS1489" s="856"/>
      <c r="DOT1489" s="856"/>
      <c r="DOU1489" s="856"/>
      <c r="DOV1489" s="856"/>
      <c r="DOW1489" s="856"/>
      <c r="DOX1489" s="856"/>
      <c r="DOY1489" s="856"/>
      <c r="DOZ1489" s="856"/>
      <c r="DPA1489" s="856"/>
      <c r="DPB1489" s="856"/>
      <c r="DPC1489" s="856"/>
      <c r="DPD1489" s="856"/>
      <c r="DPE1489" s="856"/>
      <c r="DPF1489" s="856"/>
      <c r="DPG1489" s="856"/>
      <c r="DPH1489" s="856"/>
      <c r="DPI1489" s="856"/>
      <c r="DPJ1489" s="856"/>
      <c r="DPK1489" s="856"/>
      <c r="DPL1489" s="856"/>
      <c r="DPM1489" s="856"/>
      <c r="DPN1489" s="856"/>
      <c r="DPO1489" s="856"/>
      <c r="DPP1489" s="856"/>
      <c r="DPQ1489" s="856"/>
      <c r="DPR1489" s="856"/>
      <c r="DPS1489" s="856"/>
      <c r="DPT1489" s="856"/>
      <c r="DPU1489" s="856"/>
      <c r="DPV1489" s="856"/>
      <c r="DPW1489" s="856"/>
      <c r="DPX1489" s="856"/>
      <c r="DPY1489" s="856"/>
      <c r="DPZ1489" s="856"/>
      <c r="DQA1489" s="856"/>
      <c r="DQB1489" s="856"/>
      <c r="DQC1489" s="856"/>
      <c r="DQD1489" s="856"/>
      <c r="DQE1489" s="856"/>
      <c r="DQF1489" s="856"/>
      <c r="DQG1489" s="856"/>
      <c r="DQH1489" s="856"/>
      <c r="DQI1489" s="856"/>
      <c r="DQJ1489" s="856"/>
      <c r="DQK1489" s="856"/>
      <c r="DQL1489" s="856"/>
      <c r="DQM1489" s="856"/>
      <c r="DQN1489" s="856"/>
      <c r="DQO1489" s="856"/>
      <c r="DQP1489" s="856"/>
      <c r="DQQ1489" s="856"/>
      <c r="DQR1489" s="856"/>
      <c r="DQS1489" s="856"/>
      <c r="DQT1489" s="856"/>
      <c r="DQU1489" s="856"/>
      <c r="DQV1489" s="856"/>
      <c r="DQW1489" s="856"/>
      <c r="DQX1489" s="856"/>
      <c r="DQY1489" s="856"/>
      <c r="DQZ1489" s="856"/>
      <c r="DRA1489" s="856"/>
      <c r="DRB1489" s="856"/>
      <c r="DRC1489" s="856"/>
      <c r="DRD1489" s="856"/>
      <c r="DRE1489" s="856"/>
      <c r="DRF1489" s="856"/>
      <c r="DRG1489" s="856"/>
      <c r="DRH1489" s="856"/>
      <c r="DRI1489" s="856"/>
      <c r="DRJ1489" s="856"/>
      <c r="DRK1489" s="856"/>
      <c r="DRL1489" s="856"/>
      <c r="DRM1489" s="856"/>
      <c r="DRN1489" s="856"/>
      <c r="DRO1489" s="856"/>
      <c r="DRP1489" s="856"/>
      <c r="DRQ1489" s="856"/>
      <c r="DRR1489" s="856"/>
      <c r="DRS1489" s="856"/>
      <c r="DRT1489" s="856"/>
      <c r="DRU1489" s="856"/>
      <c r="DRV1489" s="856"/>
      <c r="DRW1489" s="856"/>
      <c r="DRX1489" s="856"/>
      <c r="DRY1489" s="856"/>
      <c r="DRZ1489" s="856"/>
      <c r="DSA1489" s="856"/>
      <c r="DSB1489" s="856"/>
      <c r="DSC1489" s="856"/>
      <c r="DSD1489" s="856"/>
      <c r="DSE1489" s="856"/>
      <c r="DSF1489" s="856"/>
      <c r="DSG1489" s="856"/>
      <c r="DSH1489" s="856"/>
      <c r="DSI1489" s="856"/>
      <c r="DSJ1489" s="856"/>
      <c r="DSK1489" s="856"/>
      <c r="DSL1489" s="856"/>
      <c r="DSM1489" s="856"/>
      <c r="DSN1489" s="856"/>
      <c r="DSO1489" s="856"/>
      <c r="DSP1489" s="856"/>
      <c r="DSQ1489" s="856"/>
      <c r="DSR1489" s="856"/>
      <c r="DSS1489" s="856"/>
      <c r="DST1489" s="856"/>
      <c r="DSU1489" s="856"/>
      <c r="DSV1489" s="856"/>
      <c r="DSW1489" s="856"/>
      <c r="DSX1489" s="856"/>
      <c r="DSY1489" s="856"/>
      <c r="DSZ1489" s="856"/>
      <c r="DTA1489" s="856"/>
      <c r="DTB1489" s="856"/>
      <c r="DTC1489" s="856"/>
      <c r="DTD1489" s="856"/>
      <c r="DTE1489" s="856"/>
      <c r="DTF1489" s="856"/>
      <c r="DTG1489" s="856"/>
      <c r="DTH1489" s="856"/>
      <c r="DTI1489" s="856"/>
      <c r="DTJ1489" s="856"/>
      <c r="DTK1489" s="856"/>
      <c r="DTL1489" s="856"/>
      <c r="DTM1489" s="856"/>
      <c r="DTN1489" s="856"/>
      <c r="DTO1489" s="856"/>
      <c r="DTP1489" s="856"/>
      <c r="DTQ1489" s="856"/>
      <c r="DTR1489" s="856"/>
      <c r="DTS1489" s="856"/>
      <c r="DTT1489" s="856"/>
      <c r="DTU1489" s="856"/>
      <c r="DTV1489" s="856"/>
      <c r="DTW1489" s="856"/>
      <c r="DTX1489" s="856"/>
      <c r="DTY1489" s="856"/>
      <c r="DTZ1489" s="856"/>
      <c r="DUA1489" s="856"/>
      <c r="DUB1489" s="856"/>
      <c r="DUC1489" s="856"/>
      <c r="DUD1489" s="856"/>
      <c r="DUE1489" s="856"/>
      <c r="DUF1489" s="856"/>
      <c r="DUG1489" s="856"/>
      <c r="DUH1489" s="856"/>
      <c r="DUI1489" s="856"/>
      <c r="DUJ1489" s="856"/>
      <c r="DUK1489" s="856"/>
      <c r="DUL1489" s="856"/>
      <c r="DUM1489" s="856"/>
      <c r="DUN1489" s="856"/>
      <c r="DUO1489" s="856"/>
      <c r="DUP1489" s="856"/>
      <c r="DUQ1489" s="856"/>
      <c r="DUR1489" s="856"/>
      <c r="DUS1489" s="856"/>
      <c r="DUT1489" s="856"/>
      <c r="DUU1489" s="856"/>
      <c r="DUV1489" s="856"/>
      <c r="DUW1489" s="856"/>
      <c r="DUX1489" s="856"/>
      <c r="DUY1489" s="856"/>
      <c r="DUZ1489" s="856"/>
      <c r="DVA1489" s="856"/>
      <c r="DVB1489" s="856"/>
      <c r="DVC1489" s="856"/>
      <c r="DVD1489" s="856"/>
      <c r="DVE1489" s="856"/>
      <c r="DVF1489" s="856"/>
      <c r="DVG1489" s="856"/>
      <c r="DVH1489" s="856"/>
      <c r="DVI1489" s="856"/>
      <c r="DVJ1489" s="856"/>
      <c r="DVK1489" s="856"/>
      <c r="DVL1489" s="856"/>
      <c r="DVM1489" s="856"/>
      <c r="DVN1489" s="856"/>
      <c r="DVO1489" s="856"/>
      <c r="DVP1489" s="856"/>
      <c r="DVQ1489" s="856"/>
      <c r="DVR1489" s="856"/>
      <c r="DVS1489" s="856"/>
      <c r="DVT1489" s="856"/>
      <c r="DVU1489" s="856"/>
      <c r="DVV1489" s="856"/>
      <c r="DVW1489" s="856"/>
      <c r="DVX1489" s="856"/>
      <c r="DVY1489" s="856"/>
      <c r="DVZ1489" s="856"/>
      <c r="DWA1489" s="856"/>
      <c r="DWB1489" s="856"/>
      <c r="DWC1489" s="856"/>
      <c r="DWD1489" s="856"/>
      <c r="DWE1489" s="856"/>
      <c r="DWF1489" s="856"/>
      <c r="DWG1489" s="856"/>
      <c r="DWH1489" s="856"/>
      <c r="DWI1489" s="856"/>
      <c r="DWJ1489" s="856"/>
      <c r="DWK1489" s="856"/>
      <c r="DWL1489" s="856"/>
      <c r="DWM1489" s="856"/>
      <c r="DWN1489" s="856"/>
      <c r="DWO1489" s="856"/>
      <c r="DWP1489" s="856"/>
      <c r="DWQ1489" s="856"/>
      <c r="DWR1489" s="856"/>
      <c r="DWS1489" s="856"/>
      <c r="DWT1489" s="856"/>
      <c r="DWU1489" s="856"/>
      <c r="DWV1489" s="856"/>
      <c r="DWW1489" s="856"/>
      <c r="DWX1489" s="856"/>
      <c r="DWY1489" s="856"/>
      <c r="DWZ1489" s="856"/>
      <c r="DXA1489" s="856"/>
      <c r="DXB1489" s="856"/>
      <c r="DXC1489" s="856"/>
      <c r="DXD1489" s="856"/>
      <c r="DXE1489" s="856"/>
      <c r="DXF1489" s="856"/>
      <c r="DXG1489" s="856"/>
      <c r="DXH1489" s="856"/>
      <c r="DXI1489" s="856"/>
      <c r="DXJ1489" s="856"/>
      <c r="DXK1489" s="856"/>
      <c r="DXL1489" s="856"/>
      <c r="DXM1489" s="856"/>
      <c r="DXN1489" s="856"/>
      <c r="DXO1489" s="856"/>
      <c r="DXP1489" s="856"/>
      <c r="DXQ1489" s="856"/>
      <c r="DXR1489" s="856"/>
      <c r="DXS1489" s="856"/>
      <c r="DXT1489" s="856"/>
      <c r="DXU1489" s="856"/>
      <c r="DXV1489" s="856"/>
      <c r="DXW1489" s="856"/>
      <c r="DXX1489" s="856"/>
      <c r="DXY1489" s="856"/>
      <c r="DXZ1489" s="856"/>
      <c r="DYA1489" s="856"/>
      <c r="DYB1489" s="856"/>
      <c r="DYC1489" s="856"/>
      <c r="DYD1489" s="856"/>
      <c r="DYE1489" s="856"/>
      <c r="DYF1489" s="856"/>
      <c r="DYG1489" s="856"/>
      <c r="DYH1489" s="856"/>
      <c r="DYI1489" s="856"/>
      <c r="DYJ1489" s="856"/>
      <c r="DYK1489" s="856"/>
      <c r="DYL1489" s="856"/>
      <c r="DYM1489" s="856"/>
      <c r="DYN1489" s="856"/>
      <c r="DYO1489" s="856"/>
      <c r="DYP1489" s="856"/>
      <c r="DYQ1489" s="856"/>
      <c r="DYR1489" s="856"/>
      <c r="DYS1489" s="856"/>
      <c r="DYT1489" s="856"/>
      <c r="DYU1489" s="856"/>
      <c r="DYV1489" s="856"/>
      <c r="DYW1489" s="856"/>
      <c r="DYX1489" s="856"/>
      <c r="DYY1489" s="856"/>
      <c r="DYZ1489" s="856"/>
      <c r="DZA1489" s="856"/>
      <c r="DZB1489" s="856"/>
      <c r="DZC1489" s="856"/>
      <c r="DZD1489" s="856"/>
      <c r="DZE1489" s="856"/>
      <c r="DZF1489" s="856"/>
      <c r="DZG1489" s="856"/>
      <c r="DZH1489" s="856"/>
      <c r="DZI1489" s="856"/>
      <c r="DZJ1489" s="856"/>
      <c r="DZK1489" s="856"/>
      <c r="DZL1489" s="856"/>
      <c r="DZM1489" s="856"/>
      <c r="DZN1489" s="856"/>
      <c r="DZO1489" s="856"/>
      <c r="DZP1489" s="856"/>
      <c r="DZQ1489" s="856"/>
      <c r="DZR1489" s="856"/>
      <c r="DZS1489" s="856"/>
      <c r="DZT1489" s="856"/>
      <c r="DZU1489" s="856"/>
      <c r="DZV1489" s="856"/>
      <c r="DZW1489" s="856"/>
      <c r="DZX1489" s="856"/>
      <c r="DZY1489" s="856"/>
      <c r="DZZ1489" s="856"/>
      <c r="EAA1489" s="856"/>
      <c r="EAB1489" s="856"/>
      <c r="EAC1489" s="856"/>
      <c r="EAD1489" s="856"/>
      <c r="EAE1489" s="856"/>
      <c r="EAF1489" s="856"/>
      <c r="EAG1489" s="856"/>
      <c r="EAH1489" s="856"/>
      <c r="EAI1489" s="856"/>
      <c r="EAJ1489" s="856"/>
      <c r="EAK1489" s="856"/>
      <c r="EAL1489" s="856"/>
      <c r="EAM1489" s="856"/>
      <c r="EAN1489" s="856"/>
      <c r="EAO1489" s="856"/>
      <c r="EAP1489" s="856"/>
      <c r="EAQ1489" s="856"/>
      <c r="EAR1489" s="856"/>
      <c r="EAS1489" s="856"/>
      <c r="EAT1489" s="856"/>
      <c r="EAU1489" s="856"/>
      <c r="EAV1489" s="856"/>
      <c r="EAW1489" s="856"/>
      <c r="EAX1489" s="856"/>
      <c r="EAY1489" s="856"/>
      <c r="EAZ1489" s="856"/>
      <c r="EBA1489" s="856"/>
      <c r="EBB1489" s="856"/>
      <c r="EBC1489" s="856"/>
      <c r="EBD1489" s="856"/>
      <c r="EBE1489" s="856"/>
      <c r="EBF1489" s="856"/>
      <c r="EBG1489" s="856"/>
      <c r="EBH1489" s="856"/>
      <c r="EBI1489" s="856"/>
      <c r="EBJ1489" s="856"/>
      <c r="EBK1489" s="856"/>
      <c r="EBL1489" s="856"/>
      <c r="EBM1489" s="856"/>
      <c r="EBN1489" s="856"/>
      <c r="EBO1489" s="856"/>
      <c r="EBP1489" s="856"/>
      <c r="EBQ1489" s="856"/>
      <c r="EBR1489" s="856"/>
      <c r="EBS1489" s="856"/>
      <c r="EBT1489" s="856"/>
      <c r="EBU1489" s="856"/>
      <c r="EBV1489" s="856"/>
      <c r="EBW1489" s="856"/>
      <c r="EBX1489" s="856"/>
      <c r="EBY1489" s="856"/>
      <c r="EBZ1489" s="856"/>
      <c r="ECA1489" s="856"/>
      <c r="ECB1489" s="856"/>
      <c r="ECC1489" s="856"/>
      <c r="ECD1489" s="856"/>
      <c r="ECE1489" s="856"/>
      <c r="ECF1489" s="856"/>
      <c r="ECG1489" s="856"/>
      <c r="ECH1489" s="856"/>
      <c r="ECI1489" s="856"/>
      <c r="ECJ1489" s="856"/>
      <c r="ECK1489" s="856"/>
      <c r="ECL1489" s="856"/>
      <c r="ECM1489" s="856"/>
      <c r="ECN1489" s="856"/>
      <c r="ECO1489" s="856"/>
      <c r="ECP1489" s="856"/>
      <c r="ECQ1489" s="856"/>
      <c r="ECR1489" s="856"/>
      <c r="ECS1489" s="856"/>
      <c r="ECT1489" s="856"/>
      <c r="ECU1489" s="856"/>
      <c r="ECV1489" s="856"/>
      <c r="ECW1489" s="856"/>
      <c r="ECX1489" s="856"/>
      <c r="ECY1489" s="856"/>
      <c r="ECZ1489" s="856"/>
      <c r="EDA1489" s="856"/>
      <c r="EDB1489" s="856"/>
      <c r="EDC1489" s="856"/>
      <c r="EDD1489" s="856"/>
      <c r="EDE1489" s="856"/>
      <c r="EDF1489" s="856"/>
      <c r="EDG1489" s="856"/>
      <c r="EDH1489" s="856"/>
      <c r="EDI1489" s="856"/>
      <c r="EDJ1489" s="856"/>
      <c r="EDK1489" s="856"/>
      <c r="EDL1489" s="856"/>
      <c r="EDM1489" s="856"/>
      <c r="EDN1489" s="856"/>
      <c r="EDO1489" s="856"/>
      <c r="EDP1489" s="856"/>
      <c r="EDQ1489" s="856"/>
      <c r="EDR1489" s="856"/>
      <c r="EDS1489" s="856"/>
      <c r="EDT1489" s="856"/>
      <c r="EDU1489" s="856"/>
      <c r="EDV1489" s="856"/>
      <c r="EDW1489" s="856"/>
      <c r="EDX1489" s="856"/>
      <c r="EDY1489" s="856"/>
      <c r="EDZ1489" s="856"/>
      <c r="EEA1489" s="856"/>
      <c r="EEB1489" s="856"/>
      <c r="EEC1489" s="856"/>
      <c r="EED1489" s="856"/>
      <c r="EEE1489" s="856"/>
      <c r="EEF1489" s="856"/>
      <c r="EEG1489" s="856"/>
      <c r="EEH1489" s="856"/>
      <c r="EEI1489" s="856"/>
      <c r="EEJ1489" s="856"/>
      <c r="EEK1489" s="856"/>
      <c r="EEL1489" s="856"/>
      <c r="EEM1489" s="856"/>
      <c r="EEN1489" s="856"/>
      <c r="EEO1489" s="856"/>
      <c r="EEP1489" s="856"/>
      <c r="EEQ1489" s="856"/>
      <c r="EER1489" s="856"/>
      <c r="EES1489" s="856"/>
      <c r="EET1489" s="856"/>
      <c r="EEU1489" s="856"/>
      <c r="EEV1489" s="856"/>
      <c r="EEW1489" s="856"/>
      <c r="EEX1489" s="856"/>
      <c r="EEY1489" s="856"/>
      <c r="EEZ1489" s="856"/>
      <c r="EFA1489" s="856"/>
      <c r="EFB1489" s="856"/>
      <c r="EFC1489" s="856"/>
      <c r="EFD1489" s="856"/>
      <c r="EFE1489" s="856"/>
      <c r="EFF1489" s="856"/>
      <c r="EFG1489" s="856"/>
      <c r="EFH1489" s="856"/>
      <c r="EFI1489" s="856"/>
      <c r="EFJ1489" s="856"/>
      <c r="EFK1489" s="856"/>
      <c r="EFL1489" s="856"/>
      <c r="EFM1489" s="856"/>
      <c r="EFN1489" s="856"/>
      <c r="EFO1489" s="856"/>
      <c r="EFP1489" s="856"/>
      <c r="EFQ1489" s="856"/>
      <c r="EFR1489" s="856"/>
      <c r="EFS1489" s="856"/>
      <c r="EFT1489" s="856"/>
      <c r="EFU1489" s="856"/>
      <c r="EFV1489" s="856"/>
      <c r="EFW1489" s="856"/>
      <c r="EFX1489" s="856"/>
      <c r="EFY1489" s="856"/>
      <c r="EFZ1489" s="856"/>
      <c r="EGA1489" s="856"/>
      <c r="EGB1489" s="856"/>
      <c r="EGC1489" s="856"/>
      <c r="EGD1489" s="856"/>
      <c r="EGE1489" s="856"/>
      <c r="EGF1489" s="856"/>
      <c r="EGG1489" s="856"/>
      <c r="EGH1489" s="856"/>
      <c r="EGI1489" s="856"/>
      <c r="EGJ1489" s="856"/>
      <c r="EGK1489" s="856"/>
      <c r="EGL1489" s="856"/>
      <c r="EGM1489" s="856"/>
      <c r="EGN1489" s="856"/>
      <c r="EGO1489" s="856"/>
      <c r="EGP1489" s="856"/>
      <c r="EGQ1489" s="856"/>
      <c r="EGR1489" s="856"/>
      <c r="EGS1489" s="856"/>
      <c r="EGT1489" s="856"/>
      <c r="EGU1489" s="856"/>
      <c r="EGV1489" s="856"/>
      <c r="EGW1489" s="856"/>
      <c r="EGX1489" s="856"/>
      <c r="EGY1489" s="856"/>
      <c r="EGZ1489" s="856"/>
      <c r="EHA1489" s="856"/>
      <c r="EHB1489" s="856"/>
      <c r="EHC1489" s="856"/>
      <c r="EHD1489" s="856"/>
      <c r="EHE1489" s="856"/>
      <c r="EHF1489" s="856"/>
      <c r="EHG1489" s="856"/>
      <c r="EHH1489" s="856"/>
      <c r="EHI1489" s="856"/>
      <c r="EHJ1489" s="856"/>
      <c r="EHK1489" s="856"/>
      <c r="EHL1489" s="856"/>
      <c r="EHM1489" s="856"/>
      <c r="EHN1489" s="856"/>
      <c r="EHO1489" s="856"/>
      <c r="EHP1489" s="856"/>
      <c r="EHQ1489" s="856"/>
      <c r="EHR1489" s="856"/>
      <c r="EHS1489" s="856"/>
      <c r="EHT1489" s="856"/>
      <c r="EHU1489" s="856"/>
      <c r="EHV1489" s="856"/>
      <c r="EHW1489" s="856"/>
      <c r="EHX1489" s="856"/>
      <c r="EHY1489" s="856"/>
      <c r="EHZ1489" s="856"/>
      <c r="EIA1489" s="856"/>
      <c r="EIB1489" s="856"/>
      <c r="EIC1489" s="856"/>
      <c r="EID1489" s="856"/>
      <c r="EIE1489" s="856"/>
      <c r="EIF1489" s="856"/>
      <c r="EIG1489" s="856"/>
      <c r="EIH1489" s="856"/>
      <c r="EII1489" s="856"/>
      <c r="EIJ1489" s="856"/>
      <c r="EIK1489" s="856"/>
      <c r="EIL1489" s="856"/>
      <c r="EIM1489" s="856"/>
      <c r="EIN1489" s="856"/>
      <c r="EIO1489" s="856"/>
      <c r="EIP1489" s="856"/>
      <c r="EIQ1489" s="856"/>
      <c r="EIR1489" s="856"/>
      <c r="EIS1489" s="856"/>
      <c r="EIT1489" s="856"/>
      <c r="EIU1489" s="856"/>
      <c r="EIV1489" s="856"/>
      <c r="EIW1489" s="856"/>
      <c r="EIX1489" s="856"/>
      <c r="EIY1489" s="856"/>
      <c r="EIZ1489" s="856"/>
      <c r="EJA1489" s="856"/>
      <c r="EJB1489" s="856"/>
      <c r="EJC1489" s="856"/>
      <c r="EJD1489" s="856"/>
      <c r="EJE1489" s="856"/>
      <c r="EJF1489" s="856"/>
      <c r="EJG1489" s="856"/>
      <c r="EJH1489" s="856"/>
      <c r="EJI1489" s="856"/>
      <c r="EJJ1489" s="856"/>
      <c r="EJK1489" s="856"/>
      <c r="EJL1489" s="856"/>
      <c r="EJM1489" s="856"/>
      <c r="EJN1489" s="856"/>
      <c r="EJO1489" s="856"/>
      <c r="EJP1489" s="856"/>
      <c r="EJQ1489" s="856"/>
      <c r="EJR1489" s="856"/>
      <c r="EJS1489" s="856"/>
      <c r="EJT1489" s="856"/>
      <c r="EJU1489" s="856"/>
      <c r="EJV1489" s="856"/>
      <c r="EJW1489" s="856"/>
      <c r="EJX1489" s="856"/>
      <c r="EJY1489" s="856"/>
      <c r="EJZ1489" s="856"/>
      <c r="EKA1489" s="856"/>
      <c r="EKB1489" s="856"/>
      <c r="EKC1489" s="856"/>
      <c r="EKD1489" s="856"/>
      <c r="EKE1489" s="856"/>
      <c r="EKF1489" s="856"/>
      <c r="EKG1489" s="856"/>
      <c r="EKH1489" s="856"/>
      <c r="EKI1489" s="856"/>
      <c r="EKJ1489" s="856"/>
      <c r="EKK1489" s="856"/>
      <c r="EKL1489" s="856"/>
      <c r="EKM1489" s="856"/>
      <c r="EKN1489" s="856"/>
      <c r="EKO1489" s="856"/>
      <c r="EKP1489" s="856"/>
      <c r="EKQ1489" s="856"/>
      <c r="EKR1489" s="856"/>
      <c r="EKS1489" s="856"/>
      <c r="EKT1489" s="856"/>
      <c r="EKU1489" s="856"/>
      <c r="EKV1489" s="856"/>
      <c r="EKW1489" s="856"/>
      <c r="EKX1489" s="856"/>
      <c r="EKY1489" s="856"/>
      <c r="EKZ1489" s="856"/>
      <c r="ELA1489" s="856"/>
      <c r="ELB1489" s="856"/>
      <c r="ELC1489" s="856"/>
      <c r="ELD1489" s="856"/>
      <c r="ELE1489" s="856"/>
      <c r="ELF1489" s="856"/>
      <c r="ELG1489" s="856"/>
      <c r="ELH1489" s="856"/>
      <c r="ELI1489" s="856"/>
      <c r="ELJ1489" s="856"/>
      <c r="ELK1489" s="856"/>
      <c r="ELL1489" s="856"/>
      <c r="ELM1489" s="856"/>
      <c r="ELN1489" s="856"/>
      <c r="ELO1489" s="856"/>
      <c r="ELP1489" s="856"/>
      <c r="ELQ1489" s="856"/>
      <c r="ELR1489" s="856"/>
      <c r="ELS1489" s="856"/>
      <c r="ELT1489" s="856"/>
      <c r="ELU1489" s="856"/>
      <c r="ELV1489" s="856"/>
      <c r="ELW1489" s="856"/>
      <c r="ELX1489" s="856"/>
      <c r="ELY1489" s="856"/>
      <c r="ELZ1489" s="856"/>
      <c r="EMA1489" s="856"/>
      <c r="EMB1489" s="856"/>
      <c r="EMC1489" s="856"/>
      <c r="EMD1489" s="856"/>
      <c r="EME1489" s="856"/>
      <c r="EMF1489" s="856"/>
      <c r="EMG1489" s="856"/>
      <c r="EMH1489" s="856"/>
      <c r="EMI1489" s="856"/>
      <c r="EMJ1489" s="856"/>
      <c r="EMK1489" s="856"/>
      <c r="EML1489" s="856"/>
      <c r="EMM1489" s="856"/>
      <c r="EMN1489" s="856"/>
      <c r="EMO1489" s="856"/>
      <c r="EMP1489" s="856"/>
      <c r="EMQ1489" s="856"/>
      <c r="EMR1489" s="856"/>
      <c r="EMS1489" s="856"/>
      <c r="EMT1489" s="856"/>
      <c r="EMU1489" s="856"/>
      <c r="EMV1489" s="856"/>
      <c r="EMW1489" s="856"/>
      <c r="EMX1489" s="856"/>
      <c r="EMY1489" s="856"/>
      <c r="EMZ1489" s="856"/>
      <c r="ENA1489" s="856"/>
      <c r="ENB1489" s="856"/>
      <c r="ENC1489" s="856"/>
      <c r="END1489" s="856"/>
      <c r="ENE1489" s="856"/>
      <c r="ENF1489" s="856"/>
      <c r="ENG1489" s="856"/>
      <c r="ENH1489" s="856"/>
      <c r="ENI1489" s="856"/>
      <c r="ENJ1489" s="856"/>
      <c r="ENK1489" s="856"/>
      <c r="ENL1489" s="856"/>
      <c r="ENM1489" s="856"/>
      <c r="ENN1489" s="856"/>
      <c r="ENO1489" s="856"/>
      <c r="ENP1489" s="856"/>
      <c r="ENQ1489" s="856"/>
      <c r="ENR1489" s="856"/>
      <c r="ENS1489" s="856"/>
      <c r="ENT1489" s="856"/>
      <c r="ENU1489" s="856"/>
      <c r="ENV1489" s="856"/>
      <c r="ENW1489" s="856"/>
      <c r="ENX1489" s="856"/>
      <c r="ENY1489" s="856"/>
      <c r="ENZ1489" s="856"/>
      <c r="EOA1489" s="856"/>
      <c r="EOB1489" s="856"/>
      <c r="EOC1489" s="856"/>
      <c r="EOD1489" s="856"/>
      <c r="EOE1489" s="856"/>
      <c r="EOF1489" s="856"/>
      <c r="EOG1489" s="856"/>
      <c r="EOH1489" s="856"/>
      <c r="EOI1489" s="856"/>
      <c r="EOJ1489" s="856"/>
      <c r="EOK1489" s="856"/>
      <c r="EOL1489" s="856"/>
      <c r="EOM1489" s="856"/>
      <c r="EON1489" s="856"/>
      <c r="EOO1489" s="856"/>
      <c r="EOP1489" s="856"/>
      <c r="EOQ1489" s="856"/>
      <c r="EOR1489" s="856"/>
      <c r="EOS1489" s="856"/>
      <c r="EOT1489" s="856"/>
      <c r="EOU1489" s="856"/>
      <c r="EOV1489" s="856"/>
      <c r="EOW1489" s="856"/>
      <c r="EOX1489" s="856"/>
      <c r="EOY1489" s="856"/>
      <c r="EOZ1489" s="856"/>
      <c r="EPA1489" s="856"/>
      <c r="EPB1489" s="856"/>
      <c r="EPC1489" s="856"/>
      <c r="EPD1489" s="856"/>
      <c r="EPE1489" s="856"/>
      <c r="EPF1489" s="856"/>
      <c r="EPG1489" s="856"/>
      <c r="EPH1489" s="856"/>
      <c r="EPI1489" s="856"/>
      <c r="EPJ1489" s="856"/>
      <c r="EPK1489" s="856"/>
      <c r="EPL1489" s="856"/>
      <c r="EPM1489" s="856"/>
      <c r="EPN1489" s="856"/>
      <c r="EPO1489" s="856"/>
      <c r="EPP1489" s="856"/>
      <c r="EPQ1489" s="856"/>
      <c r="EPR1489" s="856"/>
      <c r="EPS1489" s="856"/>
      <c r="EPT1489" s="856"/>
      <c r="EPU1489" s="856"/>
      <c r="EPV1489" s="856"/>
      <c r="EPW1489" s="856"/>
      <c r="EPX1489" s="856"/>
      <c r="EPY1489" s="856"/>
      <c r="EPZ1489" s="856"/>
      <c r="EQA1489" s="856"/>
      <c r="EQB1489" s="856"/>
      <c r="EQC1489" s="856"/>
      <c r="EQD1489" s="856"/>
      <c r="EQE1489" s="856"/>
      <c r="EQF1489" s="856"/>
      <c r="EQG1489" s="856"/>
      <c r="EQH1489" s="856"/>
      <c r="EQI1489" s="856"/>
      <c r="EQJ1489" s="856"/>
      <c r="EQK1489" s="856"/>
      <c r="EQL1489" s="856"/>
      <c r="EQM1489" s="856"/>
      <c r="EQN1489" s="856"/>
      <c r="EQO1489" s="856"/>
      <c r="EQP1489" s="856"/>
      <c r="EQQ1489" s="856"/>
      <c r="EQR1489" s="856"/>
      <c r="EQS1489" s="856"/>
      <c r="EQT1489" s="856"/>
      <c r="EQU1489" s="856"/>
      <c r="EQV1489" s="856"/>
      <c r="EQW1489" s="856"/>
      <c r="EQX1489" s="856"/>
      <c r="EQY1489" s="856"/>
      <c r="EQZ1489" s="856"/>
      <c r="ERA1489" s="856"/>
      <c r="ERB1489" s="856"/>
      <c r="ERC1489" s="856"/>
      <c r="ERD1489" s="856"/>
      <c r="ERE1489" s="856"/>
      <c r="ERF1489" s="856"/>
      <c r="ERG1489" s="856"/>
      <c r="ERH1489" s="856"/>
      <c r="ERI1489" s="856"/>
      <c r="ERJ1489" s="856"/>
      <c r="ERK1489" s="856"/>
      <c r="ERL1489" s="856"/>
      <c r="ERM1489" s="856"/>
      <c r="ERN1489" s="856"/>
      <c r="ERO1489" s="856"/>
      <c r="ERP1489" s="856"/>
      <c r="ERQ1489" s="856"/>
      <c r="ERR1489" s="856"/>
      <c r="ERS1489" s="856"/>
      <c r="ERT1489" s="856"/>
      <c r="ERU1489" s="856"/>
      <c r="ERV1489" s="856"/>
      <c r="ERW1489" s="856"/>
      <c r="ERX1489" s="856"/>
      <c r="ERY1489" s="856"/>
      <c r="ERZ1489" s="856"/>
      <c r="ESA1489" s="856"/>
      <c r="ESB1489" s="856"/>
      <c r="ESC1489" s="856"/>
      <c r="ESD1489" s="856"/>
      <c r="ESE1489" s="856"/>
      <c r="ESF1489" s="856"/>
      <c r="ESG1489" s="856"/>
      <c r="ESH1489" s="856"/>
      <c r="ESI1489" s="856"/>
      <c r="ESJ1489" s="856"/>
      <c r="ESK1489" s="856"/>
      <c r="ESL1489" s="856"/>
      <c r="ESM1489" s="856"/>
      <c r="ESN1489" s="856"/>
      <c r="ESO1489" s="856"/>
      <c r="ESP1489" s="856"/>
      <c r="ESQ1489" s="856"/>
      <c r="ESR1489" s="856"/>
      <c r="ESS1489" s="856"/>
      <c r="EST1489" s="856"/>
      <c r="ESU1489" s="856"/>
      <c r="ESV1489" s="856"/>
      <c r="ESW1489" s="856"/>
      <c r="ESX1489" s="856"/>
      <c r="ESY1489" s="856"/>
      <c r="ESZ1489" s="856"/>
      <c r="ETA1489" s="856"/>
      <c r="ETB1489" s="856"/>
      <c r="ETC1489" s="856"/>
      <c r="ETD1489" s="856"/>
      <c r="ETE1489" s="856"/>
      <c r="ETF1489" s="856"/>
      <c r="ETG1489" s="856"/>
      <c r="ETH1489" s="856"/>
      <c r="ETI1489" s="856"/>
      <c r="ETJ1489" s="856"/>
      <c r="ETK1489" s="856"/>
      <c r="ETL1489" s="856"/>
      <c r="ETM1489" s="856"/>
      <c r="ETN1489" s="856"/>
      <c r="ETO1489" s="856"/>
      <c r="ETP1489" s="856"/>
      <c r="ETQ1489" s="856"/>
      <c r="ETR1489" s="856"/>
      <c r="ETS1489" s="856"/>
      <c r="ETT1489" s="856"/>
      <c r="ETU1489" s="856"/>
      <c r="ETV1489" s="856"/>
      <c r="ETW1489" s="856"/>
      <c r="ETX1489" s="856"/>
      <c r="ETY1489" s="856"/>
      <c r="ETZ1489" s="856"/>
      <c r="EUA1489" s="856"/>
      <c r="EUB1489" s="856"/>
      <c r="EUC1489" s="856"/>
      <c r="EUD1489" s="856"/>
      <c r="EUE1489" s="856"/>
      <c r="EUF1489" s="856"/>
      <c r="EUG1489" s="856"/>
      <c r="EUH1489" s="856"/>
      <c r="EUI1489" s="856"/>
      <c r="EUJ1489" s="856"/>
      <c r="EUK1489" s="856"/>
      <c r="EUL1489" s="856"/>
      <c r="EUM1489" s="856"/>
      <c r="EUN1489" s="856"/>
      <c r="EUO1489" s="856"/>
      <c r="EUP1489" s="856"/>
      <c r="EUQ1489" s="856"/>
      <c r="EUR1489" s="856"/>
      <c r="EUS1489" s="856"/>
      <c r="EUT1489" s="856"/>
      <c r="EUU1489" s="856"/>
      <c r="EUV1489" s="856"/>
      <c r="EUW1489" s="856"/>
      <c r="EUX1489" s="856"/>
      <c r="EUY1489" s="856"/>
      <c r="EUZ1489" s="856"/>
      <c r="EVA1489" s="856"/>
      <c r="EVB1489" s="856"/>
      <c r="EVC1489" s="856"/>
      <c r="EVD1489" s="856"/>
      <c r="EVE1489" s="856"/>
      <c r="EVF1489" s="856"/>
      <c r="EVG1489" s="856"/>
      <c r="EVH1489" s="856"/>
      <c r="EVI1489" s="856"/>
      <c r="EVJ1489" s="856"/>
      <c r="EVK1489" s="856"/>
      <c r="EVL1489" s="856"/>
      <c r="EVM1489" s="856"/>
      <c r="EVN1489" s="856"/>
      <c r="EVO1489" s="856"/>
      <c r="EVP1489" s="856"/>
      <c r="EVQ1489" s="856"/>
      <c r="EVR1489" s="856"/>
      <c r="EVS1489" s="856"/>
      <c r="EVT1489" s="856"/>
      <c r="EVU1489" s="856"/>
      <c r="EVV1489" s="856"/>
      <c r="EVW1489" s="856"/>
      <c r="EVX1489" s="856"/>
      <c r="EVY1489" s="856"/>
      <c r="EVZ1489" s="856"/>
      <c r="EWA1489" s="856"/>
      <c r="EWB1489" s="856"/>
      <c r="EWC1489" s="856"/>
      <c r="EWD1489" s="856"/>
      <c r="EWE1489" s="856"/>
      <c r="EWF1489" s="856"/>
      <c r="EWG1489" s="856"/>
      <c r="EWH1489" s="856"/>
      <c r="EWI1489" s="856"/>
      <c r="EWJ1489" s="856"/>
      <c r="EWK1489" s="856"/>
      <c r="EWL1489" s="856"/>
      <c r="EWM1489" s="856"/>
      <c r="EWN1489" s="856"/>
      <c r="EWO1489" s="856"/>
      <c r="EWP1489" s="856"/>
      <c r="EWQ1489" s="856"/>
      <c r="EWR1489" s="856"/>
      <c r="EWS1489" s="856"/>
      <c r="EWT1489" s="856"/>
      <c r="EWU1489" s="856"/>
      <c r="EWV1489" s="856"/>
      <c r="EWW1489" s="856"/>
      <c r="EWX1489" s="856"/>
      <c r="EWY1489" s="856"/>
      <c r="EWZ1489" s="856"/>
      <c r="EXA1489" s="856"/>
      <c r="EXB1489" s="856"/>
      <c r="EXC1489" s="856"/>
      <c r="EXD1489" s="856"/>
      <c r="EXE1489" s="856"/>
      <c r="EXF1489" s="856"/>
      <c r="EXG1489" s="856"/>
      <c r="EXH1489" s="856"/>
      <c r="EXI1489" s="856"/>
      <c r="EXJ1489" s="856"/>
      <c r="EXK1489" s="856"/>
      <c r="EXL1489" s="856"/>
      <c r="EXM1489" s="856"/>
      <c r="EXN1489" s="856"/>
      <c r="EXO1489" s="856"/>
      <c r="EXP1489" s="856"/>
      <c r="EXQ1489" s="856"/>
      <c r="EXR1489" s="856"/>
      <c r="EXS1489" s="856"/>
      <c r="EXT1489" s="856"/>
      <c r="EXU1489" s="856"/>
      <c r="EXV1489" s="856"/>
      <c r="EXW1489" s="856"/>
      <c r="EXX1489" s="856"/>
      <c r="EXY1489" s="856"/>
      <c r="EXZ1489" s="856"/>
      <c r="EYA1489" s="856"/>
      <c r="EYB1489" s="856"/>
      <c r="EYC1489" s="856"/>
      <c r="EYD1489" s="856"/>
      <c r="EYE1489" s="856"/>
      <c r="EYF1489" s="856"/>
      <c r="EYG1489" s="856"/>
      <c r="EYH1489" s="856"/>
      <c r="EYI1489" s="856"/>
      <c r="EYJ1489" s="856"/>
      <c r="EYK1489" s="856"/>
      <c r="EYL1489" s="856"/>
      <c r="EYM1489" s="856"/>
      <c r="EYN1489" s="856"/>
      <c r="EYO1489" s="856"/>
      <c r="EYP1489" s="856"/>
      <c r="EYQ1489" s="856"/>
      <c r="EYR1489" s="856"/>
      <c r="EYS1489" s="856"/>
      <c r="EYT1489" s="856"/>
      <c r="EYU1489" s="856"/>
      <c r="EYV1489" s="856"/>
      <c r="EYW1489" s="856"/>
      <c r="EYX1489" s="856"/>
      <c r="EYY1489" s="856"/>
      <c r="EYZ1489" s="856"/>
      <c r="EZA1489" s="856"/>
      <c r="EZB1489" s="856"/>
      <c r="EZC1489" s="856"/>
      <c r="EZD1489" s="856"/>
      <c r="EZE1489" s="856"/>
      <c r="EZF1489" s="856"/>
      <c r="EZG1489" s="856"/>
      <c r="EZH1489" s="856"/>
      <c r="EZI1489" s="856"/>
      <c r="EZJ1489" s="856"/>
      <c r="EZK1489" s="856"/>
      <c r="EZL1489" s="856"/>
      <c r="EZM1489" s="856"/>
      <c r="EZN1489" s="856"/>
      <c r="EZO1489" s="856"/>
      <c r="EZP1489" s="856"/>
      <c r="EZQ1489" s="856"/>
      <c r="EZR1489" s="856"/>
      <c r="EZS1489" s="856"/>
      <c r="EZT1489" s="856"/>
      <c r="EZU1489" s="856"/>
      <c r="EZV1489" s="856"/>
      <c r="EZW1489" s="856"/>
      <c r="EZX1489" s="856"/>
      <c r="EZY1489" s="856"/>
      <c r="EZZ1489" s="856"/>
      <c r="FAA1489" s="856"/>
      <c r="FAB1489" s="856"/>
      <c r="FAC1489" s="856"/>
      <c r="FAD1489" s="856"/>
      <c r="FAE1489" s="856"/>
      <c r="FAF1489" s="856"/>
      <c r="FAG1489" s="856"/>
      <c r="FAH1489" s="856"/>
      <c r="FAI1489" s="856"/>
      <c r="FAJ1489" s="856"/>
      <c r="FAK1489" s="856"/>
      <c r="FAL1489" s="856"/>
      <c r="FAM1489" s="856"/>
      <c r="FAN1489" s="856"/>
      <c r="FAO1489" s="856"/>
      <c r="FAP1489" s="856"/>
      <c r="FAQ1489" s="856"/>
      <c r="FAR1489" s="856"/>
      <c r="FAS1489" s="856"/>
      <c r="FAT1489" s="856"/>
      <c r="FAU1489" s="856"/>
      <c r="FAV1489" s="856"/>
      <c r="FAW1489" s="856"/>
      <c r="FAX1489" s="856"/>
      <c r="FAY1489" s="856"/>
      <c r="FAZ1489" s="856"/>
      <c r="FBA1489" s="856"/>
      <c r="FBB1489" s="856"/>
      <c r="FBC1489" s="856"/>
      <c r="FBD1489" s="856"/>
      <c r="FBE1489" s="856"/>
      <c r="FBF1489" s="856"/>
      <c r="FBG1489" s="856"/>
      <c r="FBH1489" s="856"/>
      <c r="FBI1489" s="856"/>
      <c r="FBJ1489" s="856"/>
      <c r="FBK1489" s="856"/>
      <c r="FBL1489" s="856"/>
      <c r="FBM1489" s="856"/>
      <c r="FBN1489" s="856"/>
      <c r="FBO1489" s="856"/>
      <c r="FBP1489" s="856"/>
      <c r="FBQ1489" s="856"/>
      <c r="FBR1489" s="856"/>
      <c r="FBS1489" s="856"/>
      <c r="FBT1489" s="856"/>
      <c r="FBU1489" s="856"/>
      <c r="FBV1489" s="856"/>
      <c r="FBW1489" s="856"/>
      <c r="FBX1489" s="856"/>
      <c r="FBY1489" s="856"/>
      <c r="FBZ1489" s="856"/>
      <c r="FCA1489" s="856"/>
      <c r="FCB1489" s="856"/>
      <c r="FCC1489" s="856"/>
      <c r="FCD1489" s="856"/>
      <c r="FCE1489" s="856"/>
      <c r="FCF1489" s="856"/>
      <c r="FCG1489" s="856"/>
      <c r="FCH1489" s="856"/>
      <c r="FCI1489" s="856"/>
      <c r="FCJ1489" s="856"/>
      <c r="FCK1489" s="856"/>
      <c r="FCL1489" s="856"/>
      <c r="FCM1489" s="856"/>
      <c r="FCN1489" s="856"/>
      <c r="FCO1489" s="856"/>
      <c r="FCP1489" s="856"/>
      <c r="FCQ1489" s="856"/>
      <c r="FCR1489" s="856"/>
      <c r="FCS1489" s="856"/>
      <c r="FCT1489" s="856"/>
      <c r="FCU1489" s="856"/>
      <c r="FCV1489" s="856"/>
      <c r="FCW1489" s="856"/>
      <c r="FCX1489" s="856"/>
      <c r="FCY1489" s="856"/>
      <c r="FCZ1489" s="856"/>
      <c r="FDA1489" s="856"/>
      <c r="FDB1489" s="856"/>
      <c r="FDC1489" s="856"/>
      <c r="FDD1489" s="856"/>
      <c r="FDE1489" s="856"/>
      <c r="FDF1489" s="856"/>
      <c r="FDG1489" s="856"/>
      <c r="FDH1489" s="856"/>
      <c r="FDI1489" s="856"/>
      <c r="FDJ1489" s="856"/>
      <c r="FDK1489" s="856"/>
      <c r="FDL1489" s="856"/>
      <c r="FDM1489" s="856"/>
      <c r="FDN1489" s="856"/>
      <c r="FDO1489" s="856"/>
      <c r="FDP1489" s="856"/>
      <c r="FDQ1489" s="856"/>
      <c r="FDR1489" s="856"/>
      <c r="FDS1489" s="856"/>
      <c r="FDT1489" s="856"/>
      <c r="FDU1489" s="856"/>
      <c r="FDV1489" s="856"/>
      <c r="FDW1489" s="856"/>
      <c r="FDX1489" s="856"/>
      <c r="FDY1489" s="856"/>
      <c r="FDZ1489" s="856"/>
      <c r="FEA1489" s="856"/>
      <c r="FEB1489" s="856"/>
      <c r="FEC1489" s="856"/>
      <c r="FED1489" s="856"/>
      <c r="FEE1489" s="856"/>
      <c r="FEF1489" s="856"/>
      <c r="FEG1489" s="856"/>
      <c r="FEH1489" s="856"/>
      <c r="FEI1489" s="856"/>
      <c r="FEJ1489" s="856"/>
      <c r="FEK1489" s="856"/>
      <c r="FEL1489" s="856"/>
      <c r="FEM1489" s="856"/>
      <c r="FEN1489" s="856"/>
      <c r="FEO1489" s="856"/>
      <c r="FEP1489" s="856"/>
      <c r="FEQ1489" s="856"/>
      <c r="FER1489" s="856"/>
      <c r="FES1489" s="856"/>
      <c r="FET1489" s="856"/>
      <c r="FEU1489" s="856"/>
      <c r="FEV1489" s="856"/>
      <c r="FEW1489" s="856"/>
      <c r="FEX1489" s="856"/>
      <c r="FEY1489" s="856"/>
      <c r="FEZ1489" s="856"/>
      <c r="FFA1489" s="856"/>
      <c r="FFB1489" s="856"/>
      <c r="FFC1489" s="856"/>
      <c r="FFD1489" s="856"/>
      <c r="FFE1489" s="856"/>
      <c r="FFF1489" s="856"/>
      <c r="FFG1489" s="856"/>
      <c r="FFH1489" s="856"/>
      <c r="FFI1489" s="856"/>
      <c r="FFJ1489" s="856"/>
      <c r="FFK1489" s="856"/>
      <c r="FFL1489" s="856"/>
      <c r="FFM1489" s="856"/>
      <c r="FFN1489" s="856"/>
      <c r="FFO1489" s="856"/>
      <c r="FFP1489" s="856"/>
      <c r="FFQ1489" s="856"/>
      <c r="FFR1489" s="856"/>
      <c r="FFS1489" s="856"/>
      <c r="FFT1489" s="856"/>
      <c r="FFU1489" s="856"/>
      <c r="FFV1489" s="856"/>
      <c r="FFW1489" s="856"/>
      <c r="FFX1489" s="856"/>
      <c r="FFY1489" s="856"/>
      <c r="FFZ1489" s="856"/>
      <c r="FGA1489" s="856"/>
      <c r="FGB1489" s="856"/>
      <c r="FGC1489" s="856"/>
      <c r="FGD1489" s="856"/>
      <c r="FGE1489" s="856"/>
      <c r="FGF1489" s="856"/>
      <c r="FGG1489" s="856"/>
      <c r="FGH1489" s="856"/>
      <c r="FGI1489" s="856"/>
      <c r="FGJ1489" s="856"/>
      <c r="FGK1489" s="856"/>
      <c r="FGL1489" s="856"/>
      <c r="FGM1489" s="856"/>
      <c r="FGN1489" s="856"/>
      <c r="FGO1489" s="856"/>
      <c r="FGP1489" s="856"/>
      <c r="FGQ1489" s="856"/>
      <c r="FGR1489" s="856"/>
      <c r="FGS1489" s="856"/>
      <c r="FGT1489" s="856"/>
      <c r="FGU1489" s="856"/>
      <c r="FGV1489" s="856"/>
      <c r="FGW1489" s="856"/>
      <c r="FGX1489" s="856"/>
      <c r="FGY1489" s="856"/>
      <c r="FGZ1489" s="856"/>
      <c r="FHA1489" s="856"/>
      <c r="FHB1489" s="856"/>
      <c r="FHC1489" s="856"/>
      <c r="FHD1489" s="856"/>
      <c r="FHE1489" s="856"/>
      <c r="FHF1489" s="856"/>
      <c r="FHG1489" s="856"/>
      <c r="FHH1489" s="856"/>
      <c r="FHI1489" s="856"/>
      <c r="FHJ1489" s="856"/>
      <c r="FHK1489" s="856"/>
      <c r="FHL1489" s="856"/>
      <c r="FHM1489" s="856"/>
      <c r="FHN1489" s="856"/>
      <c r="FHO1489" s="856"/>
      <c r="FHP1489" s="856"/>
      <c r="FHQ1489" s="856"/>
      <c r="FHR1489" s="856"/>
      <c r="FHS1489" s="856"/>
      <c r="FHT1489" s="856"/>
      <c r="FHU1489" s="856"/>
      <c r="FHV1489" s="856"/>
      <c r="FHW1489" s="856"/>
      <c r="FHX1489" s="856"/>
      <c r="FHY1489" s="856"/>
      <c r="FHZ1489" s="856"/>
      <c r="FIA1489" s="856"/>
      <c r="FIB1489" s="856"/>
      <c r="FIC1489" s="856"/>
      <c r="FID1489" s="856"/>
      <c r="FIE1489" s="856"/>
      <c r="FIF1489" s="856"/>
      <c r="FIG1489" s="856"/>
      <c r="FIH1489" s="856"/>
      <c r="FII1489" s="856"/>
      <c r="FIJ1489" s="856"/>
      <c r="FIK1489" s="856"/>
      <c r="FIL1489" s="856"/>
      <c r="FIM1489" s="856"/>
      <c r="FIN1489" s="856"/>
      <c r="FIO1489" s="856"/>
      <c r="FIP1489" s="856"/>
      <c r="FIQ1489" s="856"/>
      <c r="FIR1489" s="856"/>
      <c r="FIS1489" s="856"/>
      <c r="FIT1489" s="856"/>
      <c r="FIU1489" s="856"/>
      <c r="FIV1489" s="856"/>
      <c r="FIW1489" s="856"/>
      <c r="FIX1489" s="856"/>
      <c r="FIY1489" s="856"/>
      <c r="FIZ1489" s="856"/>
      <c r="FJA1489" s="856"/>
      <c r="FJB1489" s="856"/>
      <c r="FJC1489" s="856"/>
      <c r="FJD1489" s="856"/>
      <c r="FJE1489" s="856"/>
      <c r="FJF1489" s="856"/>
      <c r="FJG1489" s="856"/>
      <c r="FJH1489" s="856"/>
      <c r="FJI1489" s="856"/>
      <c r="FJJ1489" s="856"/>
      <c r="FJK1489" s="856"/>
      <c r="FJL1489" s="856"/>
      <c r="FJM1489" s="856"/>
      <c r="FJN1489" s="856"/>
      <c r="FJO1489" s="856"/>
      <c r="FJP1489" s="856"/>
      <c r="FJQ1489" s="856"/>
      <c r="FJR1489" s="856"/>
      <c r="FJS1489" s="856"/>
      <c r="FJT1489" s="856"/>
      <c r="FJU1489" s="856"/>
      <c r="FJV1489" s="856"/>
      <c r="FJW1489" s="856"/>
      <c r="FJX1489" s="856"/>
      <c r="FJY1489" s="856"/>
      <c r="FJZ1489" s="856"/>
      <c r="FKA1489" s="856"/>
      <c r="FKB1489" s="856"/>
      <c r="FKC1489" s="856"/>
      <c r="FKD1489" s="856"/>
      <c r="FKE1489" s="856"/>
      <c r="FKF1489" s="856"/>
      <c r="FKG1489" s="856"/>
      <c r="FKH1489" s="856"/>
      <c r="FKI1489" s="856"/>
      <c r="FKJ1489" s="856"/>
      <c r="FKK1489" s="856"/>
      <c r="FKL1489" s="856"/>
      <c r="FKM1489" s="856"/>
      <c r="FKN1489" s="856"/>
      <c r="FKO1489" s="856"/>
      <c r="FKP1489" s="856"/>
      <c r="FKQ1489" s="856"/>
      <c r="FKR1489" s="856"/>
      <c r="FKS1489" s="856"/>
      <c r="FKT1489" s="856"/>
      <c r="FKU1489" s="856"/>
      <c r="FKV1489" s="856"/>
      <c r="FKW1489" s="856"/>
      <c r="FKX1489" s="856"/>
      <c r="FKY1489" s="856"/>
      <c r="FKZ1489" s="856"/>
      <c r="FLA1489" s="856"/>
      <c r="FLB1489" s="856"/>
      <c r="FLC1489" s="856"/>
      <c r="FLD1489" s="856"/>
      <c r="FLE1489" s="856"/>
      <c r="FLF1489" s="856"/>
      <c r="FLG1489" s="856"/>
      <c r="FLH1489" s="856"/>
      <c r="FLI1489" s="856"/>
      <c r="FLJ1489" s="856"/>
      <c r="FLK1489" s="856"/>
      <c r="FLL1489" s="856"/>
      <c r="FLM1489" s="856"/>
      <c r="FLN1489" s="856"/>
      <c r="FLO1489" s="856"/>
      <c r="FLP1489" s="856"/>
      <c r="FLQ1489" s="856"/>
      <c r="FLR1489" s="856"/>
      <c r="FLS1489" s="856"/>
      <c r="FLT1489" s="856"/>
      <c r="FLU1489" s="856"/>
      <c r="FLV1489" s="856"/>
      <c r="FLW1489" s="856"/>
      <c r="FLX1489" s="856"/>
      <c r="FLY1489" s="856"/>
      <c r="FLZ1489" s="856"/>
      <c r="FMA1489" s="856"/>
      <c r="FMB1489" s="856"/>
      <c r="FMC1489" s="856"/>
      <c r="FMD1489" s="856"/>
      <c r="FME1489" s="856"/>
      <c r="FMF1489" s="856"/>
      <c r="FMG1489" s="856"/>
      <c r="FMH1489" s="856"/>
      <c r="FMI1489" s="856"/>
      <c r="FMJ1489" s="856"/>
      <c r="FMK1489" s="856"/>
      <c r="FML1489" s="856"/>
      <c r="FMM1489" s="856"/>
      <c r="FMN1489" s="856"/>
      <c r="FMO1489" s="856"/>
      <c r="FMP1489" s="856"/>
      <c r="FMQ1489" s="856"/>
      <c r="FMR1489" s="856"/>
      <c r="FMS1489" s="856"/>
      <c r="FMT1489" s="856"/>
      <c r="FMU1489" s="856"/>
      <c r="FMV1489" s="856"/>
      <c r="FMW1489" s="856"/>
      <c r="FMX1489" s="856"/>
      <c r="FMY1489" s="856"/>
      <c r="FMZ1489" s="856"/>
      <c r="FNA1489" s="856"/>
      <c r="FNB1489" s="856"/>
      <c r="FNC1489" s="856"/>
      <c r="FND1489" s="856"/>
      <c r="FNE1489" s="856"/>
      <c r="FNF1489" s="856"/>
      <c r="FNG1489" s="856"/>
      <c r="FNH1489" s="856"/>
      <c r="FNI1489" s="856"/>
      <c r="FNJ1489" s="856"/>
      <c r="FNK1489" s="856"/>
      <c r="FNL1489" s="856"/>
      <c r="FNM1489" s="856"/>
      <c r="FNN1489" s="856"/>
      <c r="FNO1489" s="856"/>
      <c r="FNP1489" s="856"/>
      <c r="FNQ1489" s="856"/>
      <c r="FNR1489" s="856"/>
      <c r="FNS1489" s="856"/>
      <c r="FNT1489" s="856"/>
      <c r="FNU1489" s="856"/>
      <c r="FNV1489" s="856"/>
      <c r="FNW1489" s="856"/>
      <c r="FNX1489" s="856"/>
      <c r="FNY1489" s="856"/>
      <c r="FNZ1489" s="856"/>
      <c r="FOA1489" s="856"/>
      <c r="FOB1489" s="856"/>
      <c r="FOC1489" s="856"/>
      <c r="FOD1489" s="856"/>
      <c r="FOE1489" s="856"/>
      <c r="FOF1489" s="856"/>
      <c r="FOG1489" s="856"/>
      <c r="FOH1489" s="856"/>
      <c r="FOI1489" s="856"/>
      <c r="FOJ1489" s="856"/>
      <c r="FOK1489" s="856"/>
      <c r="FOL1489" s="856"/>
      <c r="FOM1489" s="856"/>
      <c r="FON1489" s="856"/>
      <c r="FOO1489" s="856"/>
      <c r="FOP1489" s="856"/>
      <c r="FOQ1489" s="856"/>
      <c r="FOR1489" s="856"/>
      <c r="FOS1489" s="856"/>
      <c r="FOT1489" s="856"/>
      <c r="FOU1489" s="856"/>
      <c r="FOV1489" s="856"/>
      <c r="FOW1489" s="856"/>
      <c r="FOX1489" s="856"/>
      <c r="FOY1489" s="856"/>
      <c r="FOZ1489" s="856"/>
      <c r="FPA1489" s="856"/>
      <c r="FPB1489" s="856"/>
      <c r="FPC1489" s="856"/>
      <c r="FPD1489" s="856"/>
      <c r="FPE1489" s="856"/>
      <c r="FPF1489" s="856"/>
      <c r="FPG1489" s="856"/>
      <c r="FPH1489" s="856"/>
      <c r="FPI1489" s="856"/>
      <c r="FPJ1489" s="856"/>
      <c r="FPK1489" s="856"/>
      <c r="FPL1489" s="856"/>
      <c r="FPM1489" s="856"/>
      <c r="FPN1489" s="856"/>
      <c r="FPO1489" s="856"/>
      <c r="FPP1489" s="856"/>
      <c r="FPQ1489" s="856"/>
      <c r="FPR1489" s="856"/>
      <c r="FPS1489" s="856"/>
      <c r="FPT1489" s="856"/>
      <c r="FPU1489" s="856"/>
      <c r="FPV1489" s="856"/>
      <c r="FPW1489" s="856"/>
      <c r="FPX1489" s="856"/>
      <c r="FPY1489" s="856"/>
      <c r="FPZ1489" s="856"/>
      <c r="FQA1489" s="856"/>
      <c r="FQB1489" s="856"/>
      <c r="FQC1489" s="856"/>
      <c r="FQD1489" s="856"/>
      <c r="FQE1489" s="856"/>
      <c r="FQF1489" s="856"/>
      <c r="FQG1489" s="856"/>
      <c r="FQH1489" s="856"/>
      <c r="FQI1489" s="856"/>
      <c r="FQJ1489" s="856"/>
      <c r="FQK1489" s="856"/>
      <c r="FQL1489" s="856"/>
      <c r="FQM1489" s="856"/>
      <c r="FQN1489" s="856"/>
      <c r="FQO1489" s="856"/>
      <c r="FQP1489" s="856"/>
      <c r="FQQ1489" s="856"/>
      <c r="FQR1489" s="856"/>
      <c r="FQS1489" s="856"/>
      <c r="FQT1489" s="856"/>
      <c r="FQU1489" s="856"/>
      <c r="FQV1489" s="856"/>
      <c r="FQW1489" s="856"/>
      <c r="FQX1489" s="856"/>
      <c r="FQY1489" s="856"/>
      <c r="FQZ1489" s="856"/>
      <c r="FRA1489" s="856"/>
      <c r="FRB1489" s="856"/>
      <c r="FRC1489" s="856"/>
      <c r="FRD1489" s="856"/>
      <c r="FRE1489" s="856"/>
      <c r="FRF1489" s="856"/>
      <c r="FRG1489" s="856"/>
      <c r="FRH1489" s="856"/>
      <c r="FRI1489" s="856"/>
      <c r="FRJ1489" s="856"/>
      <c r="FRK1489" s="856"/>
      <c r="FRL1489" s="856"/>
      <c r="FRM1489" s="856"/>
      <c r="FRN1489" s="856"/>
      <c r="FRO1489" s="856"/>
      <c r="FRP1489" s="856"/>
      <c r="FRQ1489" s="856"/>
      <c r="FRR1489" s="856"/>
      <c r="FRS1489" s="856"/>
      <c r="FRT1489" s="856"/>
      <c r="FRU1489" s="856"/>
      <c r="FRV1489" s="856"/>
      <c r="FRW1489" s="856"/>
      <c r="FRX1489" s="856"/>
      <c r="FRY1489" s="856"/>
      <c r="FRZ1489" s="856"/>
      <c r="FSA1489" s="856"/>
      <c r="FSB1489" s="856"/>
      <c r="FSC1489" s="856"/>
      <c r="FSD1489" s="856"/>
      <c r="FSE1489" s="856"/>
      <c r="FSF1489" s="856"/>
      <c r="FSG1489" s="856"/>
      <c r="FSH1489" s="856"/>
      <c r="FSI1489" s="856"/>
      <c r="FSJ1489" s="856"/>
      <c r="FSK1489" s="856"/>
      <c r="FSL1489" s="856"/>
      <c r="FSM1489" s="856"/>
      <c r="FSN1489" s="856"/>
      <c r="FSO1489" s="856"/>
      <c r="FSP1489" s="856"/>
      <c r="FSQ1489" s="856"/>
      <c r="FSR1489" s="856"/>
      <c r="FSS1489" s="856"/>
      <c r="FST1489" s="856"/>
      <c r="FSU1489" s="856"/>
      <c r="FSV1489" s="856"/>
      <c r="FSW1489" s="856"/>
      <c r="FSX1489" s="856"/>
      <c r="FSY1489" s="856"/>
      <c r="FSZ1489" s="856"/>
      <c r="FTA1489" s="856"/>
      <c r="FTB1489" s="856"/>
      <c r="FTC1489" s="856"/>
      <c r="FTD1489" s="856"/>
      <c r="FTE1489" s="856"/>
      <c r="FTF1489" s="856"/>
      <c r="FTG1489" s="856"/>
      <c r="FTH1489" s="856"/>
      <c r="FTI1489" s="856"/>
      <c r="FTJ1489" s="856"/>
      <c r="FTK1489" s="856"/>
      <c r="FTL1489" s="856"/>
      <c r="FTM1489" s="856"/>
      <c r="FTN1489" s="856"/>
      <c r="FTO1489" s="856"/>
      <c r="FTP1489" s="856"/>
      <c r="FTQ1489" s="856"/>
      <c r="FTR1489" s="856"/>
      <c r="FTS1489" s="856"/>
      <c r="FTT1489" s="856"/>
      <c r="FTU1489" s="856"/>
      <c r="FTV1489" s="856"/>
      <c r="FTW1489" s="856"/>
      <c r="FTX1489" s="856"/>
      <c r="FTY1489" s="856"/>
      <c r="FTZ1489" s="856"/>
      <c r="FUA1489" s="856"/>
      <c r="FUB1489" s="856"/>
      <c r="FUC1489" s="856"/>
      <c r="FUD1489" s="856"/>
      <c r="FUE1489" s="856"/>
      <c r="FUF1489" s="856"/>
      <c r="FUG1489" s="856"/>
      <c r="FUH1489" s="856"/>
      <c r="FUI1489" s="856"/>
      <c r="FUJ1489" s="856"/>
      <c r="FUK1489" s="856"/>
      <c r="FUL1489" s="856"/>
      <c r="FUM1489" s="856"/>
      <c r="FUN1489" s="856"/>
      <c r="FUO1489" s="856"/>
      <c r="FUP1489" s="856"/>
      <c r="FUQ1489" s="856"/>
      <c r="FUR1489" s="856"/>
      <c r="FUS1489" s="856"/>
      <c r="FUT1489" s="856"/>
      <c r="FUU1489" s="856"/>
      <c r="FUV1489" s="856"/>
      <c r="FUW1489" s="856"/>
      <c r="FUX1489" s="856"/>
      <c r="FUY1489" s="856"/>
      <c r="FUZ1489" s="856"/>
      <c r="FVA1489" s="856"/>
      <c r="FVB1489" s="856"/>
      <c r="FVC1489" s="856"/>
      <c r="FVD1489" s="856"/>
      <c r="FVE1489" s="856"/>
      <c r="FVF1489" s="856"/>
      <c r="FVG1489" s="856"/>
      <c r="FVH1489" s="856"/>
      <c r="FVI1489" s="856"/>
      <c r="FVJ1489" s="856"/>
      <c r="FVK1489" s="856"/>
      <c r="FVL1489" s="856"/>
      <c r="FVM1489" s="856"/>
      <c r="FVN1489" s="856"/>
      <c r="FVO1489" s="856"/>
      <c r="FVP1489" s="856"/>
      <c r="FVQ1489" s="856"/>
      <c r="FVR1489" s="856"/>
      <c r="FVS1489" s="856"/>
      <c r="FVT1489" s="856"/>
      <c r="FVU1489" s="856"/>
      <c r="FVV1489" s="856"/>
      <c r="FVW1489" s="856"/>
      <c r="FVX1489" s="856"/>
      <c r="FVY1489" s="856"/>
      <c r="FVZ1489" s="856"/>
      <c r="FWA1489" s="856"/>
      <c r="FWB1489" s="856"/>
      <c r="FWC1489" s="856"/>
      <c r="FWD1489" s="856"/>
      <c r="FWE1489" s="856"/>
      <c r="FWF1489" s="856"/>
      <c r="FWG1489" s="856"/>
      <c r="FWH1489" s="856"/>
      <c r="FWI1489" s="856"/>
      <c r="FWJ1489" s="856"/>
      <c r="FWK1489" s="856"/>
      <c r="FWL1489" s="856"/>
      <c r="FWM1489" s="856"/>
      <c r="FWN1489" s="856"/>
      <c r="FWO1489" s="856"/>
      <c r="FWP1489" s="856"/>
      <c r="FWQ1489" s="856"/>
      <c r="FWR1489" s="856"/>
      <c r="FWS1489" s="856"/>
      <c r="FWT1489" s="856"/>
      <c r="FWU1489" s="856"/>
      <c r="FWV1489" s="856"/>
      <c r="FWW1489" s="856"/>
      <c r="FWX1489" s="856"/>
      <c r="FWY1489" s="856"/>
      <c r="FWZ1489" s="856"/>
      <c r="FXA1489" s="856"/>
      <c r="FXB1489" s="856"/>
      <c r="FXC1489" s="856"/>
      <c r="FXD1489" s="856"/>
      <c r="FXE1489" s="856"/>
      <c r="FXF1489" s="856"/>
      <c r="FXG1489" s="856"/>
      <c r="FXH1489" s="856"/>
      <c r="FXI1489" s="856"/>
      <c r="FXJ1489" s="856"/>
      <c r="FXK1489" s="856"/>
      <c r="FXL1489" s="856"/>
      <c r="FXM1489" s="856"/>
      <c r="FXN1489" s="856"/>
      <c r="FXO1489" s="856"/>
      <c r="FXP1489" s="856"/>
      <c r="FXQ1489" s="856"/>
      <c r="FXR1489" s="856"/>
      <c r="FXS1489" s="856"/>
      <c r="FXT1489" s="856"/>
      <c r="FXU1489" s="856"/>
      <c r="FXV1489" s="856"/>
      <c r="FXW1489" s="856"/>
      <c r="FXX1489" s="856"/>
      <c r="FXY1489" s="856"/>
      <c r="FXZ1489" s="856"/>
      <c r="FYA1489" s="856"/>
      <c r="FYB1489" s="856"/>
      <c r="FYC1489" s="856"/>
      <c r="FYD1489" s="856"/>
      <c r="FYE1489" s="856"/>
      <c r="FYF1489" s="856"/>
      <c r="FYG1489" s="856"/>
      <c r="FYH1489" s="856"/>
      <c r="FYI1489" s="856"/>
      <c r="FYJ1489" s="856"/>
      <c r="FYK1489" s="856"/>
      <c r="FYL1489" s="856"/>
      <c r="FYM1489" s="856"/>
      <c r="FYN1489" s="856"/>
      <c r="FYO1489" s="856"/>
      <c r="FYP1489" s="856"/>
      <c r="FYQ1489" s="856"/>
      <c r="FYR1489" s="856"/>
      <c r="FYS1489" s="856"/>
      <c r="FYT1489" s="856"/>
      <c r="FYU1489" s="856"/>
      <c r="FYV1489" s="856"/>
      <c r="FYW1489" s="856"/>
      <c r="FYX1489" s="856"/>
      <c r="FYY1489" s="856"/>
      <c r="FYZ1489" s="856"/>
      <c r="FZA1489" s="856"/>
      <c r="FZB1489" s="856"/>
      <c r="FZC1489" s="856"/>
      <c r="FZD1489" s="856"/>
      <c r="FZE1489" s="856"/>
      <c r="FZF1489" s="856"/>
      <c r="FZG1489" s="856"/>
      <c r="FZH1489" s="856"/>
      <c r="FZI1489" s="856"/>
      <c r="FZJ1489" s="856"/>
      <c r="FZK1489" s="856"/>
      <c r="FZL1489" s="856"/>
      <c r="FZM1489" s="856"/>
      <c r="FZN1489" s="856"/>
      <c r="FZO1489" s="856"/>
      <c r="FZP1489" s="856"/>
      <c r="FZQ1489" s="856"/>
      <c r="FZR1489" s="856"/>
      <c r="FZS1489" s="856"/>
      <c r="FZT1489" s="856"/>
      <c r="FZU1489" s="856"/>
      <c r="FZV1489" s="856"/>
      <c r="FZW1489" s="856"/>
      <c r="FZX1489" s="856"/>
      <c r="FZY1489" s="856"/>
      <c r="FZZ1489" s="856"/>
      <c r="GAA1489" s="856"/>
      <c r="GAB1489" s="856"/>
      <c r="GAC1489" s="856"/>
      <c r="GAD1489" s="856"/>
      <c r="GAE1489" s="856"/>
      <c r="GAF1489" s="856"/>
      <c r="GAG1489" s="856"/>
      <c r="GAH1489" s="856"/>
      <c r="GAI1489" s="856"/>
      <c r="GAJ1489" s="856"/>
      <c r="GAK1489" s="856"/>
      <c r="GAL1489" s="856"/>
      <c r="GAM1489" s="856"/>
      <c r="GAN1489" s="856"/>
      <c r="GAO1489" s="856"/>
      <c r="GAP1489" s="856"/>
      <c r="GAQ1489" s="856"/>
      <c r="GAR1489" s="856"/>
      <c r="GAS1489" s="856"/>
      <c r="GAT1489" s="856"/>
      <c r="GAU1489" s="856"/>
      <c r="GAV1489" s="856"/>
      <c r="GAW1489" s="856"/>
      <c r="GAX1489" s="856"/>
      <c r="GAY1489" s="856"/>
      <c r="GAZ1489" s="856"/>
      <c r="GBA1489" s="856"/>
      <c r="GBB1489" s="856"/>
      <c r="GBC1489" s="856"/>
      <c r="GBD1489" s="856"/>
      <c r="GBE1489" s="856"/>
      <c r="GBF1489" s="856"/>
      <c r="GBG1489" s="856"/>
      <c r="GBH1489" s="856"/>
      <c r="GBI1489" s="856"/>
      <c r="GBJ1489" s="856"/>
      <c r="GBK1489" s="856"/>
      <c r="GBL1489" s="856"/>
      <c r="GBM1489" s="856"/>
      <c r="GBN1489" s="856"/>
      <c r="GBO1489" s="856"/>
      <c r="GBP1489" s="856"/>
      <c r="GBQ1489" s="856"/>
      <c r="GBR1489" s="856"/>
      <c r="GBS1489" s="856"/>
      <c r="GBT1489" s="856"/>
      <c r="GBU1489" s="856"/>
      <c r="GBV1489" s="856"/>
      <c r="GBW1489" s="856"/>
      <c r="GBX1489" s="856"/>
      <c r="GBY1489" s="856"/>
      <c r="GBZ1489" s="856"/>
      <c r="GCA1489" s="856"/>
      <c r="GCB1489" s="856"/>
      <c r="GCC1489" s="856"/>
      <c r="GCD1489" s="856"/>
      <c r="GCE1489" s="856"/>
      <c r="GCF1489" s="856"/>
      <c r="GCG1489" s="856"/>
      <c r="GCH1489" s="856"/>
      <c r="GCI1489" s="856"/>
      <c r="GCJ1489" s="856"/>
      <c r="GCK1489" s="856"/>
      <c r="GCL1489" s="856"/>
      <c r="GCM1489" s="856"/>
      <c r="GCN1489" s="856"/>
      <c r="GCO1489" s="856"/>
      <c r="GCP1489" s="856"/>
      <c r="GCQ1489" s="856"/>
      <c r="GCR1489" s="856"/>
      <c r="GCS1489" s="856"/>
      <c r="GCT1489" s="856"/>
      <c r="GCU1489" s="856"/>
      <c r="GCV1489" s="856"/>
      <c r="GCW1489" s="856"/>
      <c r="GCX1489" s="856"/>
      <c r="GCY1489" s="856"/>
      <c r="GCZ1489" s="856"/>
      <c r="GDA1489" s="856"/>
      <c r="GDB1489" s="856"/>
      <c r="GDC1489" s="856"/>
      <c r="GDD1489" s="856"/>
      <c r="GDE1489" s="856"/>
      <c r="GDF1489" s="856"/>
      <c r="GDG1489" s="856"/>
      <c r="GDH1489" s="856"/>
      <c r="GDI1489" s="856"/>
      <c r="GDJ1489" s="856"/>
      <c r="GDK1489" s="856"/>
      <c r="GDL1489" s="856"/>
      <c r="GDM1489" s="856"/>
      <c r="GDN1489" s="856"/>
      <c r="GDO1489" s="856"/>
      <c r="GDP1489" s="856"/>
      <c r="GDQ1489" s="856"/>
      <c r="GDR1489" s="856"/>
      <c r="GDS1489" s="856"/>
      <c r="GDT1489" s="856"/>
      <c r="GDU1489" s="856"/>
      <c r="GDV1489" s="856"/>
      <c r="GDW1489" s="856"/>
      <c r="GDX1489" s="856"/>
      <c r="GDY1489" s="856"/>
      <c r="GDZ1489" s="856"/>
      <c r="GEA1489" s="856"/>
      <c r="GEB1489" s="856"/>
      <c r="GEC1489" s="856"/>
      <c r="GED1489" s="856"/>
      <c r="GEE1489" s="856"/>
      <c r="GEF1489" s="856"/>
      <c r="GEG1489" s="856"/>
      <c r="GEH1489" s="856"/>
      <c r="GEI1489" s="856"/>
      <c r="GEJ1489" s="856"/>
      <c r="GEK1489" s="856"/>
      <c r="GEL1489" s="856"/>
      <c r="GEM1489" s="856"/>
      <c r="GEN1489" s="856"/>
      <c r="GEO1489" s="856"/>
      <c r="GEP1489" s="856"/>
      <c r="GEQ1489" s="856"/>
      <c r="GER1489" s="856"/>
      <c r="GES1489" s="856"/>
      <c r="GET1489" s="856"/>
      <c r="GEU1489" s="856"/>
      <c r="GEV1489" s="856"/>
      <c r="GEW1489" s="856"/>
      <c r="GEX1489" s="856"/>
      <c r="GEY1489" s="856"/>
      <c r="GEZ1489" s="856"/>
      <c r="GFA1489" s="856"/>
      <c r="GFB1489" s="856"/>
      <c r="GFC1489" s="856"/>
      <c r="GFD1489" s="856"/>
      <c r="GFE1489" s="856"/>
      <c r="GFF1489" s="856"/>
      <c r="GFG1489" s="856"/>
      <c r="GFH1489" s="856"/>
      <c r="GFI1489" s="856"/>
      <c r="GFJ1489" s="856"/>
      <c r="GFK1489" s="856"/>
      <c r="GFL1489" s="856"/>
      <c r="GFM1489" s="856"/>
      <c r="GFN1489" s="856"/>
      <c r="GFO1489" s="856"/>
      <c r="GFP1489" s="856"/>
      <c r="GFQ1489" s="856"/>
      <c r="GFR1489" s="856"/>
      <c r="GFS1489" s="856"/>
      <c r="GFT1489" s="856"/>
      <c r="GFU1489" s="856"/>
      <c r="GFV1489" s="856"/>
      <c r="GFW1489" s="856"/>
      <c r="GFX1489" s="856"/>
      <c r="GFY1489" s="856"/>
      <c r="GFZ1489" s="856"/>
      <c r="GGA1489" s="856"/>
      <c r="GGB1489" s="856"/>
      <c r="GGC1489" s="856"/>
      <c r="GGD1489" s="856"/>
      <c r="GGE1489" s="856"/>
      <c r="GGF1489" s="856"/>
      <c r="GGG1489" s="856"/>
      <c r="GGH1489" s="856"/>
      <c r="GGI1489" s="856"/>
      <c r="GGJ1489" s="856"/>
      <c r="GGK1489" s="856"/>
      <c r="GGL1489" s="856"/>
      <c r="GGM1489" s="856"/>
      <c r="GGN1489" s="856"/>
      <c r="GGO1489" s="856"/>
      <c r="GGP1489" s="856"/>
      <c r="GGQ1489" s="856"/>
      <c r="GGR1489" s="856"/>
      <c r="GGS1489" s="856"/>
      <c r="GGT1489" s="856"/>
      <c r="GGU1489" s="856"/>
      <c r="GGV1489" s="856"/>
      <c r="GGW1489" s="856"/>
      <c r="GGX1489" s="856"/>
      <c r="GGY1489" s="856"/>
      <c r="GGZ1489" s="856"/>
      <c r="GHA1489" s="856"/>
      <c r="GHB1489" s="856"/>
      <c r="GHC1489" s="856"/>
      <c r="GHD1489" s="856"/>
      <c r="GHE1489" s="856"/>
      <c r="GHF1489" s="856"/>
      <c r="GHG1489" s="856"/>
      <c r="GHH1489" s="856"/>
      <c r="GHI1489" s="856"/>
      <c r="GHJ1489" s="856"/>
      <c r="GHK1489" s="856"/>
      <c r="GHL1489" s="856"/>
      <c r="GHM1489" s="856"/>
      <c r="GHN1489" s="856"/>
      <c r="GHO1489" s="856"/>
      <c r="GHP1489" s="856"/>
      <c r="GHQ1489" s="856"/>
      <c r="GHR1489" s="856"/>
      <c r="GHS1489" s="856"/>
      <c r="GHT1489" s="856"/>
      <c r="GHU1489" s="856"/>
      <c r="GHV1489" s="856"/>
      <c r="GHW1489" s="856"/>
      <c r="GHX1489" s="856"/>
      <c r="GHY1489" s="856"/>
      <c r="GHZ1489" s="856"/>
      <c r="GIA1489" s="856"/>
      <c r="GIB1489" s="856"/>
      <c r="GIC1489" s="856"/>
      <c r="GID1489" s="856"/>
      <c r="GIE1489" s="856"/>
      <c r="GIF1489" s="856"/>
      <c r="GIG1489" s="856"/>
      <c r="GIH1489" s="856"/>
      <c r="GII1489" s="856"/>
      <c r="GIJ1489" s="856"/>
      <c r="GIK1489" s="856"/>
      <c r="GIL1489" s="856"/>
      <c r="GIM1489" s="856"/>
      <c r="GIN1489" s="856"/>
      <c r="GIO1489" s="856"/>
      <c r="GIP1489" s="856"/>
      <c r="GIQ1489" s="856"/>
      <c r="GIR1489" s="856"/>
      <c r="GIS1489" s="856"/>
      <c r="GIT1489" s="856"/>
      <c r="GIU1489" s="856"/>
      <c r="GIV1489" s="856"/>
      <c r="GIW1489" s="856"/>
      <c r="GIX1489" s="856"/>
      <c r="GIY1489" s="856"/>
      <c r="GIZ1489" s="856"/>
      <c r="GJA1489" s="856"/>
      <c r="GJB1489" s="856"/>
      <c r="GJC1489" s="856"/>
      <c r="GJD1489" s="856"/>
      <c r="GJE1489" s="856"/>
      <c r="GJF1489" s="856"/>
      <c r="GJG1489" s="856"/>
      <c r="GJH1489" s="856"/>
      <c r="GJI1489" s="856"/>
      <c r="GJJ1489" s="856"/>
      <c r="GJK1489" s="856"/>
      <c r="GJL1489" s="856"/>
      <c r="GJM1489" s="856"/>
      <c r="GJN1489" s="856"/>
      <c r="GJO1489" s="856"/>
      <c r="GJP1489" s="856"/>
      <c r="GJQ1489" s="856"/>
      <c r="GJR1489" s="856"/>
      <c r="GJS1489" s="856"/>
      <c r="GJT1489" s="856"/>
      <c r="GJU1489" s="856"/>
      <c r="GJV1489" s="856"/>
      <c r="GJW1489" s="856"/>
      <c r="GJX1489" s="856"/>
      <c r="GJY1489" s="856"/>
      <c r="GJZ1489" s="856"/>
      <c r="GKA1489" s="856"/>
      <c r="GKB1489" s="856"/>
      <c r="GKC1489" s="856"/>
      <c r="GKD1489" s="856"/>
      <c r="GKE1489" s="856"/>
      <c r="GKF1489" s="856"/>
      <c r="GKG1489" s="856"/>
      <c r="GKH1489" s="856"/>
      <c r="GKI1489" s="856"/>
      <c r="GKJ1489" s="856"/>
      <c r="GKK1489" s="856"/>
      <c r="GKL1489" s="856"/>
      <c r="GKM1489" s="856"/>
      <c r="GKN1489" s="856"/>
      <c r="GKO1489" s="856"/>
      <c r="GKP1489" s="856"/>
      <c r="GKQ1489" s="856"/>
      <c r="GKR1489" s="856"/>
      <c r="GKS1489" s="856"/>
      <c r="GKT1489" s="856"/>
      <c r="GKU1489" s="856"/>
      <c r="GKV1489" s="856"/>
      <c r="GKW1489" s="856"/>
      <c r="GKX1489" s="856"/>
      <c r="GKY1489" s="856"/>
      <c r="GKZ1489" s="856"/>
      <c r="GLA1489" s="856"/>
      <c r="GLB1489" s="856"/>
      <c r="GLC1489" s="856"/>
      <c r="GLD1489" s="856"/>
      <c r="GLE1489" s="856"/>
      <c r="GLF1489" s="856"/>
      <c r="GLG1489" s="856"/>
      <c r="GLH1489" s="856"/>
      <c r="GLI1489" s="856"/>
      <c r="GLJ1489" s="856"/>
      <c r="GLK1489" s="856"/>
      <c r="GLL1489" s="856"/>
      <c r="GLM1489" s="856"/>
      <c r="GLN1489" s="856"/>
      <c r="GLO1489" s="856"/>
      <c r="GLP1489" s="856"/>
      <c r="GLQ1489" s="856"/>
      <c r="GLR1489" s="856"/>
      <c r="GLS1489" s="856"/>
      <c r="GLT1489" s="856"/>
      <c r="GLU1489" s="856"/>
      <c r="GLV1489" s="856"/>
      <c r="GLW1489" s="856"/>
      <c r="GLX1489" s="856"/>
      <c r="GLY1489" s="856"/>
      <c r="GLZ1489" s="856"/>
      <c r="GMA1489" s="856"/>
      <c r="GMB1489" s="856"/>
      <c r="GMC1489" s="856"/>
      <c r="GMD1489" s="856"/>
      <c r="GME1489" s="856"/>
      <c r="GMF1489" s="856"/>
      <c r="GMG1489" s="856"/>
      <c r="GMH1489" s="856"/>
      <c r="GMI1489" s="856"/>
      <c r="GMJ1489" s="856"/>
      <c r="GMK1489" s="856"/>
      <c r="GML1489" s="856"/>
      <c r="GMM1489" s="856"/>
      <c r="GMN1489" s="856"/>
      <c r="GMO1489" s="856"/>
      <c r="GMP1489" s="856"/>
      <c r="GMQ1489" s="856"/>
      <c r="GMR1489" s="856"/>
      <c r="GMS1489" s="856"/>
      <c r="GMT1489" s="856"/>
      <c r="GMU1489" s="856"/>
      <c r="GMV1489" s="856"/>
      <c r="GMW1489" s="856"/>
      <c r="GMX1489" s="856"/>
      <c r="GMY1489" s="856"/>
      <c r="GMZ1489" s="856"/>
      <c r="GNA1489" s="856"/>
      <c r="GNB1489" s="856"/>
      <c r="GNC1489" s="856"/>
      <c r="GND1489" s="856"/>
      <c r="GNE1489" s="856"/>
      <c r="GNF1489" s="856"/>
      <c r="GNG1489" s="856"/>
      <c r="GNH1489" s="856"/>
      <c r="GNI1489" s="856"/>
      <c r="GNJ1489" s="856"/>
      <c r="GNK1489" s="856"/>
      <c r="GNL1489" s="856"/>
      <c r="GNM1489" s="856"/>
      <c r="GNN1489" s="856"/>
      <c r="GNO1489" s="856"/>
      <c r="GNP1489" s="856"/>
      <c r="GNQ1489" s="856"/>
      <c r="GNR1489" s="856"/>
      <c r="GNS1489" s="856"/>
      <c r="GNT1489" s="856"/>
      <c r="GNU1489" s="856"/>
      <c r="GNV1489" s="856"/>
      <c r="GNW1489" s="856"/>
      <c r="GNX1489" s="856"/>
      <c r="GNY1489" s="856"/>
      <c r="GNZ1489" s="856"/>
      <c r="GOA1489" s="856"/>
      <c r="GOB1489" s="856"/>
      <c r="GOC1489" s="856"/>
      <c r="GOD1489" s="856"/>
      <c r="GOE1489" s="856"/>
      <c r="GOF1489" s="856"/>
      <c r="GOG1489" s="856"/>
      <c r="GOH1489" s="856"/>
      <c r="GOI1489" s="856"/>
      <c r="GOJ1489" s="856"/>
      <c r="GOK1489" s="856"/>
      <c r="GOL1489" s="856"/>
      <c r="GOM1489" s="856"/>
      <c r="GON1489" s="856"/>
      <c r="GOO1489" s="856"/>
      <c r="GOP1489" s="856"/>
      <c r="GOQ1489" s="856"/>
      <c r="GOR1489" s="856"/>
      <c r="GOS1489" s="856"/>
      <c r="GOT1489" s="856"/>
      <c r="GOU1489" s="856"/>
      <c r="GOV1489" s="856"/>
      <c r="GOW1489" s="856"/>
      <c r="GOX1489" s="856"/>
      <c r="GOY1489" s="856"/>
      <c r="GOZ1489" s="856"/>
      <c r="GPA1489" s="856"/>
      <c r="GPB1489" s="856"/>
      <c r="GPC1489" s="856"/>
      <c r="GPD1489" s="856"/>
      <c r="GPE1489" s="856"/>
      <c r="GPF1489" s="856"/>
      <c r="GPG1489" s="856"/>
      <c r="GPH1489" s="856"/>
      <c r="GPI1489" s="856"/>
      <c r="GPJ1489" s="856"/>
      <c r="GPK1489" s="856"/>
      <c r="GPL1489" s="856"/>
      <c r="GPM1489" s="856"/>
      <c r="GPN1489" s="856"/>
      <c r="GPO1489" s="856"/>
      <c r="GPP1489" s="856"/>
      <c r="GPQ1489" s="856"/>
      <c r="GPR1489" s="856"/>
      <c r="GPS1489" s="856"/>
      <c r="GPT1489" s="856"/>
      <c r="GPU1489" s="856"/>
      <c r="GPV1489" s="856"/>
      <c r="GPW1489" s="856"/>
      <c r="GPX1489" s="856"/>
      <c r="GPY1489" s="856"/>
      <c r="GPZ1489" s="856"/>
      <c r="GQA1489" s="856"/>
      <c r="GQB1489" s="856"/>
      <c r="GQC1489" s="856"/>
      <c r="GQD1489" s="856"/>
      <c r="GQE1489" s="856"/>
      <c r="GQF1489" s="856"/>
      <c r="GQG1489" s="856"/>
      <c r="GQH1489" s="856"/>
      <c r="GQI1489" s="856"/>
      <c r="GQJ1489" s="856"/>
      <c r="GQK1489" s="856"/>
      <c r="GQL1489" s="856"/>
      <c r="GQM1489" s="856"/>
      <c r="GQN1489" s="856"/>
      <c r="GQO1489" s="856"/>
      <c r="GQP1489" s="856"/>
      <c r="GQQ1489" s="856"/>
      <c r="GQR1489" s="856"/>
      <c r="GQS1489" s="856"/>
      <c r="GQT1489" s="856"/>
      <c r="GQU1489" s="856"/>
      <c r="GQV1489" s="856"/>
      <c r="GQW1489" s="856"/>
      <c r="GQX1489" s="856"/>
      <c r="GQY1489" s="856"/>
      <c r="GQZ1489" s="856"/>
      <c r="GRA1489" s="856"/>
      <c r="GRB1489" s="856"/>
      <c r="GRC1489" s="856"/>
      <c r="GRD1489" s="856"/>
      <c r="GRE1489" s="856"/>
      <c r="GRF1489" s="856"/>
      <c r="GRG1489" s="856"/>
      <c r="GRH1489" s="856"/>
      <c r="GRI1489" s="856"/>
      <c r="GRJ1489" s="856"/>
      <c r="GRK1489" s="856"/>
      <c r="GRL1489" s="856"/>
      <c r="GRM1489" s="856"/>
      <c r="GRN1489" s="856"/>
      <c r="GRO1489" s="856"/>
      <c r="GRP1489" s="856"/>
      <c r="GRQ1489" s="856"/>
      <c r="GRR1489" s="856"/>
      <c r="GRS1489" s="856"/>
      <c r="GRT1489" s="856"/>
      <c r="GRU1489" s="856"/>
      <c r="GRV1489" s="856"/>
      <c r="GRW1489" s="856"/>
      <c r="GRX1489" s="856"/>
      <c r="GRY1489" s="856"/>
      <c r="GRZ1489" s="856"/>
      <c r="GSA1489" s="856"/>
      <c r="GSB1489" s="856"/>
      <c r="GSC1489" s="856"/>
      <c r="GSD1489" s="856"/>
      <c r="GSE1489" s="856"/>
      <c r="GSF1489" s="856"/>
      <c r="GSG1489" s="856"/>
      <c r="GSH1489" s="856"/>
      <c r="GSI1489" s="856"/>
      <c r="GSJ1489" s="856"/>
      <c r="GSK1489" s="856"/>
      <c r="GSL1489" s="856"/>
      <c r="GSM1489" s="856"/>
      <c r="GSN1489" s="856"/>
      <c r="GSO1489" s="856"/>
      <c r="GSP1489" s="856"/>
      <c r="GSQ1489" s="856"/>
      <c r="GSR1489" s="856"/>
      <c r="GSS1489" s="856"/>
      <c r="GST1489" s="856"/>
      <c r="GSU1489" s="856"/>
      <c r="GSV1489" s="856"/>
      <c r="GSW1489" s="856"/>
      <c r="GSX1489" s="856"/>
      <c r="GSY1489" s="856"/>
      <c r="GSZ1489" s="856"/>
      <c r="GTA1489" s="856"/>
      <c r="GTB1489" s="856"/>
      <c r="GTC1489" s="856"/>
      <c r="GTD1489" s="856"/>
      <c r="GTE1489" s="856"/>
      <c r="GTF1489" s="856"/>
      <c r="GTG1489" s="856"/>
      <c r="GTH1489" s="856"/>
      <c r="GTI1489" s="856"/>
      <c r="GTJ1489" s="856"/>
      <c r="GTK1489" s="856"/>
      <c r="GTL1489" s="856"/>
      <c r="GTM1489" s="856"/>
      <c r="GTN1489" s="856"/>
      <c r="GTO1489" s="856"/>
      <c r="GTP1489" s="856"/>
      <c r="GTQ1489" s="856"/>
      <c r="GTR1489" s="856"/>
      <c r="GTS1489" s="856"/>
      <c r="GTT1489" s="856"/>
      <c r="GTU1489" s="856"/>
      <c r="GTV1489" s="856"/>
      <c r="GTW1489" s="856"/>
      <c r="GTX1489" s="856"/>
      <c r="GTY1489" s="856"/>
      <c r="GTZ1489" s="856"/>
      <c r="GUA1489" s="856"/>
      <c r="GUB1489" s="856"/>
      <c r="GUC1489" s="856"/>
      <c r="GUD1489" s="856"/>
      <c r="GUE1489" s="856"/>
      <c r="GUF1489" s="856"/>
      <c r="GUG1489" s="856"/>
      <c r="GUH1489" s="856"/>
      <c r="GUI1489" s="856"/>
      <c r="GUJ1489" s="856"/>
      <c r="GUK1489" s="856"/>
      <c r="GUL1489" s="856"/>
      <c r="GUM1489" s="856"/>
      <c r="GUN1489" s="856"/>
      <c r="GUO1489" s="856"/>
      <c r="GUP1489" s="856"/>
      <c r="GUQ1489" s="856"/>
      <c r="GUR1489" s="856"/>
      <c r="GUS1489" s="856"/>
      <c r="GUT1489" s="856"/>
      <c r="GUU1489" s="856"/>
      <c r="GUV1489" s="856"/>
      <c r="GUW1489" s="856"/>
      <c r="GUX1489" s="856"/>
      <c r="GUY1489" s="856"/>
      <c r="GUZ1489" s="856"/>
      <c r="GVA1489" s="856"/>
      <c r="GVB1489" s="856"/>
      <c r="GVC1489" s="856"/>
      <c r="GVD1489" s="856"/>
      <c r="GVE1489" s="856"/>
      <c r="GVF1489" s="856"/>
      <c r="GVG1489" s="856"/>
      <c r="GVH1489" s="856"/>
      <c r="GVI1489" s="856"/>
      <c r="GVJ1489" s="856"/>
      <c r="GVK1489" s="856"/>
      <c r="GVL1489" s="856"/>
      <c r="GVM1489" s="856"/>
      <c r="GVN1489" s="856"/>
      <c r="GVO1489" s="856"/>
      <c r="GVP1489" s="856"/>
      <c r="GVQ1489" s="856"/>
      <c r="GVR1489" s="856"/>
      <c r="GVS1489" s="856"/>
      <c r="GVT1489" s="856"/>
      <c r="GVU1489" s="856"/>
      <c r="GVV1489" s="856"/>
      <c r="GVW1489" s="856"/>
      <c r="GVX1489" s="856"/>
      <c r="GVY1489" s="856"/>
      <c r="GVZ1489" s="856"/>
      <c r="GWA1489" s="856"/>
      <c r="GWB1489" s="856"/>
      <c r="GWC1489" s="856"/>
      <c r="GWD1489" s="856"/>
      <c r="GWE1489" s="856"/>
      <c r="GWF1489" s="856"/>
      <c r="GWG1489" s="856"/>
      <c r="GWH1489" s="856"/>
      <c r="GWI1489" s="856"/>
      <c r="GWJ1489" s="856"/>
      <c r="GWK1489" s="856"/>
      <c r="GWL1489" s="856"/>
      <c r="GWM1489" s="856"/>
      <c r="GWN1489" s="856"/>
      <c r="GWO1489" s="856"/>
      <c r="GWP1489" s="856"/>
      <c r="GWQ1489" s="856"/>
      <c r="GWR1489" s="856"/>
      <c r="GWS1489" s="856"/>
      <c r="GWT1489" s="856"/>
      <c r="GWU1489" s="856"/>
      <c r="GWV1489" s="856"/>
      <c r="GWW1489" s="856"/>
      <c r="GWX1489" s="856"/>
      <c r="GWY1489" s="856"/>
      <c r="GWZ1489" s="856"/>
      <c r="GXA1489" s="856"/>
      <c r="GXB1489" s="856"/>
      <c r="GXC1489" s="856"/>
      <c r="GXD1489" s="856"/>
      <c r="GXE1489" s="856"/>
      <c r="GXF1489" s="856"/>
      <c r="GXG1489" s="856"/>
      <c r="GXH1489" s="856"/>
      <c r="GXI1489" s="856"/>
      <c r="GXJ1489" s="856"/>
      <c r="GXK1489" s="856"/>
      <c r="GXL1489" s="856"/>
      <c r="GXM1489" s="856"/>
      <c r="GXN1489" s="856"/>
      <c r="GXO1489" s="856"/>
      <c r="GXP1489" s="856"/>
      <c r="GXQ1489" s="856"/>
      <c r="GXR1489" s="856"/>
      <c r="GXS1489" s="856"/>
      <c r="GXT1489" s="856"/>
      <c r="GXU1489" s="856"/>
      <c r="GXV1489" s="856"/>
      <c r="GXW1489" s="856"/>
      <c r="GXX1489" s="856"/>
      <c r="GXY1489" s="856"/>
      <c r="GXZ1489" s="856"/>
      <c r="GYA1489" s="856"/>
      <c r="GYB1489" s="856"/>
      <c r="GYC1489" s="856"/>
      <c r="GYD1489" s="856"/>
      <c r="GYE1489" s="856"/>
      <c r="GYF1489" s="856"/>
      <c r="GYG1489" s="856"/>
      <c r="GYH1489" s="856"/>
      <c r="GYI1489" s="856"/>
      <c r="GYJ1489" s="856"/>
      <c r="GYK1489" s="856"/>
      <c r="GYL1489" s="856"/>
      <c r="GYM1489" s="856"/>
      <c r="GYN1489" s="856"/>
      <c r="GYO1489" s="856"/>
      <c r="GYP1489" s="856"/>
      <c r="GYQ1489" s="856"/>
      <c r="GYR1489" s="856"/>
      <c r="GYS1489" s="856"/>
      <c r="GYT1489" s="856"/>
      <c r="GYU1489" s="856"/>
      <c r="GYV1489" s="856"/>
      <c r="GYW1489" s="856"/>
      <c r="GYX1489" s="856"/>
      <c r="GYY1489" s="856"/>
      <c r="GYZ1489" s="856"/>
      <c r="GZA1489" s="856"/>
      <c r="GZB1489" s="856"/>
      <c r="GZC1489" s="856"/>
      <c r="GZD1489" s="856"/>
      <c r="GZE1489" s="856"/>
      <c r="GZF1489" s="856"/>
      <c r="GZG1489" s="856"/>
      <c r="GZH1489" s="856"/>
      <c r="GZI1489" s="856"/>
      <c r="GZJ1489" s="856"/>
      <c r="GZK1489" s="856"/>
      <c r="GZL1489" s="856"/>
      <c r="GZM1489" s="856"/>
      <c r="GZN1489" s="856"/>
      <c r="GZO1489" s="856"/>
      <c r="GZP1489" s="856"/>
      <c r="GZQ1489" s="856"/>
      <c r="GZR1489" s="856"/>
      <c r="GZS1489" s="856"/>
      <c r="GZT1489" s="856"/>
      <c r="GZU1489" s="856"/>
      <c r="GZV1489" s="856"/>
      <c r="GZW1489" s="856"/>
      <c r="GZX1489" s="856"/>
      <c r="GZY1489" s="856"/>
      <c r="GZZ1489" s="856"/>
      <c r="HAA1489" s="856"/>
      <c r="HAB1489" s="856"/>
      <c r="HAC1489" s="856"/>
      <c r="HAD1489" s="856"/>
      <c r="HAE1489" s="856"/>
      <c r="HAF1489" s="856"/>
      <c r="HAG1489" s="856"/>
      <c r="HAH1489" s="856"/>
      <c r="HAI1489" s="856"/>
      <c r="HAJ1489" s="856"/>
      <c r="HAK1489" s="856"/>
      <c r="HAL1489" s="856"/>
      <c r="HAM1489" s="856"/>
      <c r="HAN1489" s="856"/>
      <c r="HAO1489" s="856"/>
      <c r="HAP1489" s="856"/>
      <c r="HAQ1489" s="856"/>
      <c r="HAR1489" s="856"/>
      <c r="HAS1489" s="856"/>
      <c r="HAT1489" s="856"/>
      <c r="HAU1489" s="856"/>
      <c r="HAV1489" s="856"/>
      <c r="HAW1489" s="856"/>
      <c r="HAX1489" s="856"/>
      <c r="HAY1489" s="856"/>
      <c r="HAZ1489" s="856"/>
      <c r="HBA1489" s="856"/>
      <c r="HBB1489" s="856"/>
      <c r="HBC1489" s="856"/>
      <c r="HBD1489" s="856"/>
      <c r="HBE1489" s="856"/>
      <c r="HBF1489" s="856"/>
      <c r="HBG1489" s="856"/>
      <c r="HBH1489" s="856"/>
      <c r="HBI1489" s="856"/>
      <c r="HBJ1489" s="856"/>
      <c r="HBK1489" s="856"/>
      <c r="HBL1489" s="856"/>
      <c r="HBM1489" s="856"/>
      <c r="HBN1489" s="856"/>
      <c r="HBO1489" s="856"/>
      <c r="HBP1489" s="856"/>
      <c r="HBQ1489" s="856"/>
      <c r="HBR1489" s="856"/>
      <c r="HBS1489" s="856"/>
      <c r="HBT1489" s="856"/>
      <c r="HBU1489" s="856"/>
      <c r="HBV1489" s="856"/>
      <c r="HBW1489" s="856"/>
      <c r="HBX1489" s="856"/>
      <c r="HBY1489" s="856"/>
      <c r="HBZ1489" s="856"/>
      <c r="HCA1489" s="856"/>
      <c r="HCB1489" s="856"/>
      <c r="HCC1489" s="856"/>
      <c r="HCD1489" s="856"/>
      <c r="HCE1489" s="856"/>
      <c r="HCF1489" s="856"/>
      <c r="HCG1489" s="856"/>
      <c r="HCH1489" s="856"/>
      <c r="HCI1489" s="856"/>
      <c r="HCJ1489" s="856"/>
      <c r="HCK1489" s="856"/>
      <c r="HCL1489" s="856"/>
      <c r="HCM1489" s="856"/>
      <c r="HCN1489" s="856"/>
      <c r="HCO1489" s="856"/>
      <c r="HCP1489" s="856"/>
      <c r="HCQ1489" s="856"/>
      <c r="HCR1489" s="856"/>
      <c r="HCS1489" s="856"/>
      <c r="HCT1489" s="856"/>
      <c r="HCU1489" s="856"/>
      <c r="HCV1489" s="856"/>
      <c r="HCW1489" s="856"/>
      <c r="HCX1489" s="856"/>
      <c r="HCY1489" s="856"/>
      <c r="HCZ1489" s="856"/>
      <c r="HDA1489" s="856"/>
      <c r="HDB1489" s="856"/>
      <c r="HDC1489" s="856"/>
      <c r="HDD1489" s="856"/>
      <c r="HDE1489" s="856"/>
      <c r="HDF1489" s="856"/>
      <c r="HDG1489" s="856"/>
      <c r="HDH1489" s="856"/>
      <c r="HDI1489" s="856"/>
      <c r="HDJ1489" s="856"/>
      <c r="HDK1489" s="856"/>
      <c r="HDL1489" s="856"/>
      <c r="HDM1489" s="856"/>
      <c r="HDN1489" s="856"/>
      <c r="HDO1489" s="856"/>
      <c r="HDP1489" s="856"/>
      <c r="HDQ1489" s="856"/>
      <c r="HDR1489" s="856"/>
      <c r="HDS1489" s="856"/>
      <c r="HDT1489" s="856"/>
      <c r="HDU1489" s="856"/>
      <c r="HDV1489" s="856"/>
      <c r="HDW1489" s="856"/>
      <c r="HDX1489" s="856"/>
      <c r="HDY1489" s="856"/>
      <c r="HDZ1489" s="856"/>
      <c r="HEA1489" s="856"/>
      <c r="HEB1489" s="856"/>
      <c r="HEC1489" s="856"/>
      <c r="HED1489" s="856"/>
      <c r="HEE1489" s="856"/>
      <c r="HEF1489" s="856"/>
      <c r="HEG1489" s="856"/>
      <c r="HEH1489" s="856"/>
      <c r="HEI1489" s="856"/>
      <c r="HEJ1489" s="856"/>
      <c r="HEK1489" s="856"/>
      <c r="HEL1489" s="856"/>
      <c r="HEM1489" s="856"/>
      <c r="HEN1489" s="856"/>
      <c r="HEO1489" s="856"/>
      <c r="HEP1489" s="856"/>
      <c r="HEQ1489" s="856"/>
      <c r="HER1489" s="856"/>
      <c r="HES1489" s="856"/>
      <c r="HET1489" s="856"/>
      <c r="HEU1489" s="856"/>
      <c r="HEV1489" s="856"/>
      <c r="HEW1489" s="856"/>
      <c r="HEX1489" s="856"/>
      <c r="HEY1489" s="856"/>
      <c r="HEZ1489" s="856"/>
      <c r="HFA1489" s="856"/>
      <c r="HFB1489" s="856"/>
      <c r="HFC1489" s="856"/>
      <c r="HFD1489" s="856"/>
      <c r="HFE1489" s="856"/>
      <c r="HFF1489" s="856"/>
      <c r="HFG1489" s="856"/>
      <c r="HFH1489" s="856"/>
      <c r="HFI1489" s="856"/>
      <c r="HFJ1489" s="856"/>
      <c r="HFK1489" s="856"/>
      <c r="HFL1489" s="856"/>
      <c r="HFM1489" s="856"/>
      <c r="HFN1489" s="856"/>
      <c r="HFO1489" s="856"/>
      <c r="HFP1489" s="856"/>
      <c r="HFQ1489" s="856"/>
      <c r="HFR1489" s="856"/>
      <c r="HFS1489" s="856"/>
      <c r="HFT1489" s="856"/>
      <c r="HFU1489" s="856"/>
      <c r="HFV1489" s="856"/>
      <c r="HFW1489" s="856"/>
      <c r="HFX1489" s="856"/>
      <c r="HFY1489" s="856"/>
      <c r="HFZ1489" s="856"/>
      <c r="HGA1489" s="856"/>
      <c r="HGB1489" s="856"/>
      <c r="HGC1489" s="856"/>
      <c r="HGD1489" s="856"/>
      <c r="HGE1489" s="856"/>
      <c r="HGF1489" s="856"/>
      <c r="HGG1489" s="856"/>
      <c r="HGH1489" s="856"/>
      <c r="HGI1489" s="856"/>
      <c r="HGJ1489" s="856"/>
      <c r="HGK1489" s="856"/>
      <c r="HGL1489" s="856"/>
      <c r="HGM1489" s="856"/>
      <c r="HGN1489" s="856"/>
      <c r="HGO1489" s="856"/>
      <c r="HGP1489" s="856"/>
      <c r="HGQ1489" s="856"/>
      <c r="HGR1489" s="856"/>
      <c r="HGS1489" s="856"/>
      <c r="HGT1489" s="856"/>
      <c r="HGU1489" s="856"/>
      <c r="HGV1489" s="856"/>
      <c r="HGW1489" s="856"/>
      <c r="HGX1489" s="856"/>
      <c r="HGY1489" s="856"/>
      <c r="HGZ1489" s="856"/>
      <c r="HHA1489" s="856"/>
      <c r="HHB1489" s="856"/>
      <c r="HHC1489" s="856"/>
      <c r="HHD1489" s="856"/>
      <c r="HHE1489" s="856"/>
      <c r="HHF1489" s="856"/>
      <c r="HHG1489" s="856"/>
      <c r="HHH1489" s="856"/>
      <c r="HHI1489" s="856"/>
      <c r="HHJ1489" s="856"/>
      <c r="HHK1489" s="856"/>
      <c r="HHL1489" s="856"/>
      <c r="HHM1489" s="856"/>
      <c r="HHN1489" s="856"/>
      <c r="HHO1489" s="856"/>
      <c r="HHP1489" s="856"/>
      <c r="HHQ1489" s="856"/>
      <c r="HHR1489" s="856"/>
      <c r="HHS1489" s="856"/>
      <c r="HHT1489" s="856"/>
      <c r="HHU1489" s="856"/>
      <c r="HHV1489" s="856"/>
      <c r="HHW1489" s="856"/>
      <c r="HHX1489" s="856"/>
      <c r="HHY1489" s="856"/>
      <c r="HHZ1489" s="856"/>
      <c r="HIA1489" s="856"/>
      <c r="HIB1489" s="856"/>
      <c r="HIC1489" s="856"/>
      <c r="HID1489" s="856"/>
      <c r="HIE1489" s="856"/>
      <c r="HIF1489" s="856"/>
      <c r="HIG1489" s="856"/>
      <c r="HIH1489" s="856"/>
      <c r="HII1489" s="856"/>
      <c r="HIJ1489" s="856"/>
      <c r="HIK1489" s="856"/>
      <c r="HIL1489" s="856"/>
      <c r="HIM1489" s="856"/>
      <c r="HIN1489" s="856"/>
      <c r="HIO1489" s="856"/>
      <c r="HIP1489" s="856"/>
      <c r="HIQ1489" s="856"/>
      <c r="HIR1489" s="856"/>
      <c r="HIS1489" s="856"/>
      <c r="HIT1489" s="856"/>
      <c r="HIU1489" s="856"/>
      <c r="HIV1489" s="856"/>
      <c r="HIW1489" s="856"/>
      <c r="HIX1489" s="856"/>
      <c r="HIY1489" s="856"/>
      <c r="HIZ1489" s="856"/>
      <c r="HJA1489" s="856"/>
      <c r="HJB1489" s="856"/>
      <c r="HJC1489" s="856"/>
      <c r="HJD1489" s="856"/>
      <c r="HJE1489" s="856"/>
      <c r="HJF1489" s="856"/>
      <c r="HJG1489" s="856"/>
      <c r="HJH1489" s="856"/>
      <c r="HJI1489" s="856"/>
      <c r="HJJ1489" s="856"/>
      <c r="HJK1489" s="856"/>
      <c r="HJL1489" s="856"/>
      <c r="HJM1489" s="856"/>
      <c r="HJN1489" s="856"/>
      <c r="HJO1489" s="856"/>
      <c r="HJP1489" s="856"/>
      <c r="HJQ1489" s="856"/>
      <c r="HJR1489" s="856"/>
      <c r="HJS1489" s="856"/>
      <c r="HJT1489" s="856"/>
      <c r="HJU1489" s="856"/>
      <c r="HJV1489" s="856"/>
      <c r="HJW1489" s="856"/>
      <c r="HJX1489" s="856"/>
      <c r="HJY1489" s="856"/>
      <c r="HJZ1489" s="856"/>
      <c r="HKA1489" s="856"/>
      <c r="HKB1489" s="856"/>
      <c r="HKC1489" s="856"/>
      <c r="HKD1489" s="856"/>
      <c r="HKE1489" s="856"/>
      <c r="HKF1489" s="856"/>
      <c r="HKG1489" s="856"/>
      <c r="HKH1489" s="856"/>
      <c r="HKI1489" s="856"/>
      <c r="HKJ1489" s="856"/>
      <c r="HKK1489" s="856"/>
      <c r="HKL1489" s="856"/>
      <c r="HKM1489" s="856"/>
      <c r="HKN1489" s="856"/>
      <c r="HKO1489" s="856"/>
      <c r="HKP1489" s="856"/>
      <c r="HKQ1489" s="856"/>
      <c r="HKR1489" s="856"/>
      <c r="HKS1489" s="856"/>
      <c r="HKT1489" s="856"/>
      <c r="HKU1489" s="856"/>
      <c r="HKV1489" s="856"/>
      <c r="HKW1489" s="856"/>
      <c r="HKX1489" s="856"/>
      <c r="HKY1489" s="856"/>
      <c r="HKZ1489" s="856"/>
      <c r="HLA1489" s="856"/>
      <c r="HLB1489" s="856"/>
      <c r="HLC1489" s="856"/>
      <c r="HLD1489" s="856"/>
      <c r="HLE1489" s="856"/>
      <c r="HLF1489" s="856"/>
      <c r="HLG1489" s="856"/>
      <c r="HLH1489" s="856"/>
      <c r="HLI1489" s="856"/>
      <c r="HLJ1489" s="856"/>
      <c r="HLK1489" s="856"/>
      <c r="HLL1489" s="856"/>
      <c r="HLM1489" s="856"/>
      <c r="HLN1489" s="856"/>
      <c r="HLO1489" s="856"/>
      <c r="HLP1489" s="856"/>
      <c r="HLQ1489" s="856"/>
      <c r="HLR1489" s="856"/>
      <c r="HLS1489" s="856"/>
      <c r="HLT1489" s="856"/>
      <c r="HLU1489" s="856"/>
      <c r="HLV1489" s="856"/>
      <c r="HLW1489" s="856"/>
      <c r="HLX1489" s="856"/>
      <c r="HLY1489" s="856"/>
      <c r="HLZ1489" s="856"/>
      <c r="HMA1489" s="856"/>
      <c r="HMB1489" s="856"/>
      <c r="HMC1489" s="856"/>
      <c r="HMD1489" s="856"/>
      <c r="HME1489" s="856"/>
      <c r="HMF1489" s="856"/>
      <c r="HMG1489" s="856"/>
      <c r="HMH1489" s="856"/>
      <c r="HMI1489" s="856"/>
      <c r="HMJ1489" s="856"/>
      <c r="HMK1489" s="856"/>
      <c r="HML1489" s="856"/>
      <c r="HMM1489" s="856"/>
      <c r="HMN1489" s="856"/>
      <c r="HMO1489" s="856"/>
      <c r="HMP1489" s="856"/>
      <c r="HMQ1489" s="856"/>
      <c r="HMR1489" s="856"/>
      <c r="HMS1489" s="856"/>
      <c r="HMT1489" s="856"/>
      <c r="HMU1489" s="856"/>
      <c r="HMV1489" s="856"/>
      <c r="HMW1489" s="856"/>
      <c r="HMX1489" s="856"/>
      <c r="HMY1489" s="856"/>
      <c r="HMZ1489" s="856"/>
      <c r="HNA1489" s="856"/>
      <c r="HNB1489" s="856"/>
      <c r="HNC1489" s="856"/>
      <c r="HND1489" s="856"/>
      <c r="HNE1489" s="856"/>
      <c r="HNF1489" s="856"/>
      <c r="HNG1489" s="856"/>
      <c r="HNH1489" s="856"/>
      <c r="HNI1489" s="856"/>
      <c r="HNJ1489" s="856"/>
      <c r="HNK1489" s="856"/>
      <c r="HNL1489" s="856"/>
      <c r="HNM1489" s="856"/>
      <c r="HNN1489" s="856"/>
      <c r="HNO1489" s="856"/>
      <c r="HNP1489" s="856"/>
      <c r="HNQ1489" s="856"/>
      <c r="HNR1489" s="856"/>
      <c r="HNS1489" s="856"/>
      <c r="HNT1489" s="856"/>
      <c r="HNU1489" s="856"/>
      <c r="HNV1489" s="856"/>
      <c r="HNW1489" s="856"/>
      <c r="HNX1489" s="856"/>
      <c r="HNY1489" s="856"/>
      <c r="HNZ1489" s="856"/>
      <c r="HOA1489" s="856"/>
      <c r="HOB1489" s="856"/>
      <c r="HOC1489" s="856"/>
      <c r="HOD1489" s="856"/>
      <c r="HOE1489" s="856"/>
      <c r="HOF1489" s="856"/>
      <c r="HOG1489" s="856"/>
      <c r="HOH1489" s="856"/>
      <c r="HOI1489" s="856"/>
      <c r="HOJ1489" s="856"/>
      <c r="HOK1489" s="856"/>
      <c r="HOL1489" s="856"/>
      <c r="HOM1489" s="856"/>
      <c r="HON1489" s="856"/>
      <c r="HOO1489" s="856"/>
      <c r="HOP1489" s="856"/>
      <c r="HOQ1489" s="856"/>
      <c r="HOR1489" s="856"/>
      <c r="HOS1489" s="856"/>
      <c r="HOT1489" s="856"/>
      <c r="HOU1489" s="856"/>
      <c r="HOV1489" s="856"/>
      <c r="HOW1489" s="856"/>
      <c r="HOX1489" s="856"/>
      <c r="HOY1489" s="856"/>
      <c r="HOZ1489" s="856"/>
      <c r="HPA1489" s="856"/>
      <c r="HPB1489" s="856"/>
      <c r="HPC1489" s="856"/>
      <c r="HPD1489" s="856"/>
      <c r="HPE1489" s="856"/>
      <c r="HPF1489" s="856"/>
      <c r="HPG1489" s="856"/>
      <c r="HPH1489" s="856"/>
      <c r="HPI1489" s="856"/>
      <c r="HPJ1489" s="856"/>
      <c r="HPK1489" s="856"/>
      <c r="HPL1489" s="856"/>
      <c r="HPM1489" s="856"/>
      <c r="HPN1489" s="856"/>
      <c r="HPO1489" s="856"/>
      <c r="HPP1489" s="856"/>
      <c r="HPQ1489" s="856"/>
      <c r="HPR1489" s="856"/>
      <c r="HPS1489" s="856"/>
      <c r="HPT1489" s="856"/>
      <c r="HPU1489" s="856"/>
      <c r="HPV1489" s="856"/>
      <c r="HPW1489" s="856"/>
      <c r="HPX1489" s="856"/>
      <c r="HPY1489" s="856"/>
      <c r="HPZ1489" s="856"/>
      <c r="HQA1489" s="856"/>
      <c r="HQB1489" s="856"/>
      <c r="HQC1489" s="856"/>
      <c r="HQD1489" s="856"/>
      <c r="HQE1489" s="856"/>
      <c r="HQF1489" s="856"/>
      <c r="HQG1489" s="856"/>
      <c r="HQH1489" s="856"/>
      <c r="HQI1489" s="856"/>
      <c r="HQJ1489" s="856"/>
      <c r="HQK1489" s="856"/>
      <c r="HQL1489" s="856"/>
      <c r="HQM1489" s="856"/>
      <c r="HQN1489" s="856"/>
      <c r="HQO1489" s="856"/>
      <c r="HQP1489" s="856"/>
      <c r="HQQ1489" s="856"/>
      <c r="HQR1489" s="856"/>
      <c r="HQS1489" s="856"/>
      <c r="HQT1489" s="856"/>
      <c r="HQU1489" s="856"/>
      <c r="HQV1489" s="856"/>
      <c r="HQW1489" s="856"/>
      <c r="HQX1489" s="856"/>
      <c r="HQY1489" s="856"/>
      <c r="HQZ1489" s="856"/>
      <c r="HRA1489" s="856"/>
      <c r="HRB1489" s="856"/>
      <c r="HRC1489" s="856"/>
      <c r="HRD1489" s="856"/>
      <c r="HRE1489" s="856"/>
      <c r="HRF1489" s="856"/>
      <c r="HRG1489" s="856"/>
      <c r="HRH1489" s="856"/>
      <c r="HRI1489" s="856"/>
      <c r="HRJ1489" s="856"/>
      <c r="HRK1489" s="856"/>
      <c r="HRL1489" s="856"/>
      <c r="HRM1489" s="856"/>
      <c r="HRN1489" s="856"/>
      <c r="HRO1489" s="856"/>
      <c r="HRP1489" s="856"/>
      <c r="HRQ1489" s="856"/>
      <c r="HRR1489" s="856"/>
      <c r="HRS1489" s="856"/>
      <c r="HRT1489" s="856"/>
      <c r="HRU1489" s="856"/>
      <c r="HRV1489" s="856"/>
      <c r="HRW1489" s="856"/>
      <c r="HRX1489" s="856"/>
      <c r="HRY1489" s="856"/>
      <c r="HRZ1489" s="856"/>
      <c r="HSA1489" s="856"/>
      <c r="HSB1489" s="856"/>
      <c r="HSC1489" s="856"/>
      <c r="HSD1489" s="856"/>
      <c r="HSE1489" s="856"/>
      <c r="HSF1489" s="856"/>
      <c r="HSG1489" s="856"/>
      <c r="HSH1489" s="856"/>
      <c r="HSI1489" s="856"/>
      <c r="HSJ1489" s="856"/>
      <c r="HSK1489" s="856"/>
      <c r="HSL1489" s="856"/>
      <c r="HSM1489" s="856"/>
      <c r="HSN1489" s="856"/>
      <c r="HSO1489" s="856"/>
      <c r="HSP1489" s="856"/>
      <c r="HSQ1489" s="856"/>
      <c r="HSR1489" s="856"/>
      <c r="HSS1489" s="856"/>
      <c r="HST1489" s="856"/>
      <c r="HSU1489" s="856"/>
      <c r="HSV1489" s="856"/>
      <c r="HSW1489" s="856"/>
      <c r="HSX1489" s="856"/>
      <c r="HSY1489" s="856"/>
      <c r="HSZ1489" s="856"/>
      <c r="HTA1489" s="856"/>
      <c r="HTB1489" s="856"/>
      <c r="HTC1489" s="856"/>
      <c r="HTD1489" s="856"/>
      <c r="HTE1489" s="856"/>
      <c r="HTF1489" s="856"/>
      <c r="HTG1489" s="856"/>
      <c r="HTH1489" s="856"/>
      <c r="HTI1489" s="856"/>
      <c r="HTJ1489" s="856"/>
      <c r="HTK1489" s="856"/>
      <c r="HTL1489" s="856"/>
      <c r="HTM1489" s="856"/>
      <c r="HTN1489" s="856"/>
      <c r="HTO1489" s="856"/>
      <c r="HTP1489" s="856"/>
      <c r="HTQ1489" s="856"/>
      <c r="HTR1489" s="856"/>
      <c r="HTS1489" s="856"/>
      <c r="HTT1489" s="856"/>
      <c r="HTU1489" s="856"/>
      <c r="HTV1489" s="856"/>
      <c r="HTW1489" s="856"/>
      <c r="HTX1489" s="856"/>
      <c r="HTY1489" s="856"/>
      <c r="HTZ1489" s="856"/>
      <c r="HUA1489" s="856"/>
      <c r="HUB1489" s="856"/>
      <c r="HUC1489" s="856"/>
      <c r="HUD1489" s="856"/>
      <c r="HUE1489" s="856"/>
      <c r="HUF1489" s="856"/>
      <c r="HUG1489" s="856"/>
      <c r="HUH1489" s="856"/>
      <c r="HUI1489" s="856"/>
      <c r="HUJ1489" s="856"/>
      <c r="HUK1489" s="856"/>
      <c r="HUL1489" s="856"/>
      <c r="HUM1489" s="856"/>
      <c r="HUN1489" s="856"/>
      <c r="HUO1489" s="856"/>
      <c r="HUP1489" s="856"/>
      <c r="HUQ1489" s="856"/>
      <c r="HUR1489" s="856"/>
      <c r="HUS1489" s="856"/>
      <c r="HUT1489" s="856"/>
      <c r="HUU1489" s="856"/>
      <c r="HUV1489" s="856"/>
      <c r="HUW1489" s="856"/>
      <c r="HUX1489" s="856"/>
      <c r="HUY1489" s="856"/>
      <c r="HUZ1489" s="856"/>
      <c r="HVA1489" s="856"/>
      <c r="HVB1489" s="856"/>
      <c r="HVC1489" s="856"/>
      <c r="HVD1489" s="856"/>
      <c r="HVE1489" s="856"/>
      <c r="HVF1489" s="856"/>
      <c r="HVG1489" s="856"/>
      <c r="HVH1489" s="856"/>
      <c r="HVI1489" s="856"/>
      <c r="HVJ1489" s="856"/>
      <c r="HVK1489" s="856"/>
      <c r="HVL1489" s="856"/>
      <c r="HVM1489" s="856"/>
      <c r="HVN1489" s="856"/>
      <c r="HVO1489" s="856"/>
      <c r="HVP1489" s="856"/>
      <c r="HVQ1489" s="856"/>
      <c r="HVR1489" s="856"/>
      <c r="HVS1489" s="856"/>
      <c r="HVT1489" s="856"/>
      <c r="HVU1489" s="856"/>
      <c r="HVV1489" s="856"/>
      <c r="HVW1489" s="856"/>
      <c r="HVX1489" s="856"/>
      <c r="HVY1489" s="856"/>
      <c r="HVZ1489" s="856"/>
      <c r="HWA1489" s="856"/>
      <c r="HWB1489" s="856"/>
      <c r="HWC1489" s="856"/>
      <c r="HWD1489" s="856"/>
      <c r="HWE1489" s="856"/>
      <c r="HWF1489" s="856"/>
      <c r="HWG1489" s="856"/>
      <c r="HWH1489" s="856"/>
      <c r="HWI1489" s="856"/>
      <c r="HWJ1489" s="856"/>
      <c r="HWK1489" s="856"/>
      <c r="HWL1489" s="856"/>
      <c r="HWM1489" s="856"/>
      <c r="HWN1489" s="856"/>
      <c r="HWO1489" s="856"/>
      <c r="HWP1489" s="856"/>
      <c r="HWQ1489" s="856"/>
      <c r="HWR1489" s="856"/>
      <c r="HWS1489" s="856"/>
      <c r="HWT1489" s="856"/>
      <c r="HWU1489" s="856"/>
      <c r="HWV1489" s="856"/>
      <c r="HWW1489" s="856"/>
      <c r="HWX1489" s="856"/>
      <c r="HWY1489" s="856"/>
      <c r="HWZ1489" s="856"/>
      <c r="HXA1489" s="856"/>
      <c r="HXB1489" s="856"/>
      <c r="HXC1489" s="856"/>
      <c r="HXD1489" s="856"/>
      <c r="HXE1489" s="856"/>
      <c r="HXF1489" s="856"/>
      <c r="HXG1489" s="856"/>
      <c r="HXH1489" s="856"/>
      <c r="HXI1489" s="856"/>
      <c r="HXJ1489" s="856"/>
      <c r="HXK1489" s="856"/>
      <c r="HXL1489" s="856"/>
      <c r="HXM1489" s="856"/>
      <c r="HXN1489" s="856"/>
      <c r="HXO1489" s="856"/>
      <c r="HXP1489" s="856"/>
      <c r="HXQ1489" s="856"/>
      <c r="HXR1489" s="856"/>
      <c r="HXS1489" s="856"/>
      <c r="HXT1489" s="856"/>
      <c r="HXU1489" s="856"/>
      <c r="HXV1489" s="856"/>
      <c r="HXW1489" s="856"/>
      <c r="HXX1489" s="856"/>
      <c r="HXY1489" s="856"/>
      <c r="HXZ1489" s="856"/>
      <c r="HYA1489" s="856"/>
      <c r="HYB1489" s="856"/>
      <c r="HYC1489" s="856"/>
      <c r="HYD1489" s="856"/>
      <c r="HYE1489" s="856"/>
      <c r="HYF1489" s="856"/>
      <c r="HYG1489" s="856"/>
      <c r="HYH1489" s="856"/>
      <c r="HYI1489" s="856"/>
      <c r="HYJ1489" s="856"/>
      <c r="HYK1489" s="856"/>
      <c r="HYL1489" s="856"/>
      <c r="HYM1489" s="856"/>
      <c r="HYN1489" s="856"/>
      <c r="HYO1489" s="856"/>
      <c r="HYP1489" s="856"/>
      <c r="HYQ1489" s="856"/>
      <c r="HYR1489" s="856"/>
      <c r="HYS1489" s="856"/>
      <c r="HYT1489" s="856"/>
      <c r="HYU1489" s="856"/>
      <c r="HYV1489" s="856"/>
      <c r="HYW1489" s="856"/>
      <c r="HYX1489" s="856"/>
      <c r="HYY1489" s="856"/>
      <c r="HYZ1489" s="856"/>
      <c r="HZA1489" s="856"/>
      <c r="HZB1489" s="856"/>
      <c r="HZC1489" s="856"/>
      <c r="HZD1489" s="856"/>
      <c r="HZE1489" s="856"/>
      <c r="HZF1489" s="856"/>
      <c r="HZG1489" s="856"/>
      <c r="HZH1489" s="856"/>
      <c r="HZI1489" s="856"/>
      <c r="HZJ1489" s="856"/>
      <c r="HZK1489" s="856"/>
      <c r="HZL1489" s="856"/>
      <c r="HZM1489" s="856"/>
      <c r="HZN1489" s="856"/>
      <c r="HZO1489" s="856"/>
      <c r="HZP1489" s="856"/>
      <c r="HZQ1489" s="856"/>
      <c r="HZR1489" s="856"/>
      <c r="HZS1489" s="856"/>
      <c r="HZT1489" s="856"/>
      <c r="HZU1489" s="856"/>
      <c r="HZV1489" s="856"/>
      <c r="HZW1489" s="856"/>
      <c r="HZX1489" s="856"/>
      <c r="HZY1489" s="856"/>
      <c r="HZZ1489" s="856"/>
      <c r="IAA1489" s="856"/>
      <c r="IAB1489" s="856"/>
      <c r="IAC1489" s="856"/>
      <c r="IAD1489" s="856"/>
      <c r="IAE1489" s="856"/>
      <c r="IAF1489" s="856"/>
      <c r="IAG1489" s="856"/>
      <c r="IAH1489" s="856"/>
      <c r="IAI1489" s="856"/>
      <c r="IAJ1489" s="856"/>
      <c r="IAK1489" s="856"/>
      <c r="IAL1489" s="856"/>
      <c r="IAM1489" s="856"/>
      <c r="IAN1489" s="856"/>
      <c r="IAO1489" s="856"/>
      <c r="IAP1489" s="856"/>
      <c r="IAQ1489" s="856"/>
      <c r="IAR1489" s="856"/>
      <c r="IAS1489" s="856"/>
      <c r="IAT1489" s="856"/>
      <c r="IAU1489" s="856"/>
      <c r="IAV1489" s="856"/>
      <c r="IAW1489" s="856"/>
      <c r="IAX1489" s="856"/>
      <c r="IAY1489" s="856"/>
      <c r="IAZ1489" s="856"/>
      <c r="IBA1489" s="856"/>
      <c r="IBB1489" s="856"/>
      <c r="IBC1489" s="856"/>
      <c r="IBD1489" s="856"/>
      <c r="IBE1489" s="856"/>
      <c r="IBF1489" s="856"/>
      <c r="IBG1489" s="856"/>
      <c r="IBH1489" s="856"/>
      <c r="IBI1489" s="856"/>
      <c r="IBJ1489" s="856"/>
      <c r="IBK1489" s="856"/>
      <c r="IBL1489" s="856"/>
      <c r="IBM1489" s="856"/>
      <c r="IBN1489" s="856"/>
      <c r="IBO1489" s="856"/>
      <c r="IBP1489" s="856"/>
      <c r="IBQ1489" s="856"/>
      <c r="IBR1489" s="856"/>
      <c r="IBS1489" s="856"/>
      <c r="IBT1489" s="856"/>
      <c r="IBU1489" s="856"/>
      <c r="IBV1489" s="856"/>
      <c r="IBW1489" s="856"/>
      <c r="IBX1489" s="856"/>
      <c r="IBY1489" s="856"/>
      <c r="IBZ1489" s="856"/>
      <c r="ICA1489" s="856"/>
      <c r="ICB1489" s="856"/>
      <c r="ICC1489" s="856"/>
      <c r="ICD1489" s="856"/>
      <c r="ICE1489" s="856"/>
      <c r="ICF1489" s="856"/>
      <c r="ICG1489" s="856"/>
      <c r="ICH1489" s="856"/>
      <c r="ICI1489" s="856"/>
      <c r="ICJ1489" s="856"/>
      <c r="ICK1489" s="856"/>
      <c r="ICL1489" s="856"/>
      <c r="ICM1489" s="856"/>
      <c r="ICN1489" s="856"/>
      <c r="ICO1489" s="856"/>
      <c r="ICP1489" s="856"/>
      <c r="ICQ1489" s="856"/>
      <c r="ICR1489" s="856"/>
      <c r="ICS1489" s="856"/>
      <c r="ICT1489" s="856"/>
      <c r="ICU1489" s="856"/>
      <c r="ICV1489" s="856"/>
      <c r="ICW1489" s="856"/>
      <c r="ICX1489" s="856"/>
      <c r="ICY1489" s="856"/>
      <c r="ICZ1489" s="856"/>
      <c r="IDA1489" s="856"/>
      <c r="IDB1489" s="856"/>
      <c r="IDC1489" s="856"/>
      <c r="IDD1489" s="856"/>
      <c r="IDE1489" s="856"/>
      <c r="IDF1489" s="856"/>
      <c r="IDG1489" s="856"/>
      <c r="IDH1489" s="856"/>
      <c r="IDI1489" s="856"/>
      <c r="IDJ1489" s="856"/>
      <c r="IDK1489" s="856"/>
      <c r="IDL1489" s="856"/>
      <c r="IDM1489" s="856"/>
      <c r="IDN1489" s="856"/>
      <c r="IDO1489" s="856"/>
      <c r="IDP1489" s="856"/>
      <c r="IDQ1489" s="856"/>
      <c r="IDR1489" s="856"/>
      <c r="IDS1489" s="856"/>
      <c r="IDT1489" s="856"/>
      <c r="IDU1489" s="856"/>
      <c r="IDV1489" s="856"/>
      <c r="IDW1489" s="856"/>
      <c r="IDX1489" s="856"/>
      <c r="IDY1489" s="856"/>
      <c r="IDZ1489" s="856"/>
      <c r="IEA1489" s="856"/>
      <c r="IEB1489" s="856"/>
      <c r="IEC1489" s="856"/>
      <c r="IED1489" s="856"/>
      <c r="IEE1489" s="856"/>
      <c r="IEF1489" s="856"/>
      <c r="IEG1489" s="856"/>
      <c r="IEH1489" s="856"/>
      <c r="IEI1489" s="856"/>
      <c r="IEJ1489" s="856"/>
      <c r="IEK1489" s="856"/>
      <c r="IEL1489" s="856"/>
      <c r="IEM1489" s="856"/>
      <c r="IEN1489" s="856"/>
      <c r="IEO1489" s="856"/>
      <c r="IEP1489" s="856"/>
      <c r="IEQ1489" s="856"/>
      <c r="IER1489" s="856"/>
      <c r="IES1489" s="856"/>
      <c r="IET1489" s="856"/>
      <c r="IEU1489" s="856"/>
      <c r="IEV1489" s="856"/>
      <c r="IEW1489" s="856"/>
      <c r="IEX1489" s="856"/>
      <c r="IEY1489" s="856"/>
      <c r="IEZ1489" s="856"/>
      <c r="IFA1489" s="856"/>
      <c r="IFB1489" s="856"/>
      <c r="IFC1489" s="856"/>
      <c r="IFD1489" s="856"/>
      <c r="IFE1489" s="856"/>
      <c r="IFF1489" s="856"/>
      <c r="IFG1489" s="856"/>
      <c r="IFH1489" s="856"/>
      <c r="IFI1489" s="856"/>
      <c r="IFJ1489" s="856"/>
      <c r="IFK1489" s="856"/>
      <c r="IFL1489" s="856"/>
      <c r="IFM1489" s="856"/>
      <c r="IFN1489" s="856"/>
      <c r="IFO1489" s="856"/>
      <c r="IFP1489" s="856"/>
      <c r="IFQ1489" s="856"/>
      <c r="IFR1489" s="856"/>
      <c r="IFS1489" s="856"/>
      <c r="IFT1489" s="856"/>
      <c r="IFU1489" s="856"/>
      <c r="IFV1489" s="856"/>
      <c r="IFW1489" s="856"/>
      <c r="IFX1489" s="856"/>
      <c r="IFY1489" s="856"/>
      <c r="IFZ1489" s="856"/>
      <c r="IGA1489" s="856"/>
      <c r="IGB1489" s="856"/>
      <c r="IGC1489" s="856"/>
      <c r="IGD1489" s="856"/>
      <c r="IGE1489" s="856"/>
      <c r="IGF1489" s="856"/>
      <c r="IGG1489" s="856"/>
      <c r="IGH1489" s="856"/>
      <c r="IGI1489" s="856"/>
      <c r="IGJ1489" s="856"/>
      <c r="IGK1489" s="856"/>
      <c r="IGL1489" s="856"/>
      <c r="IGM1489" s="856"/>
      <c r="IGN1489" s="856"/>
      <c r="IGO1489" s="856"/>
      <c r="IGP1489" s="856"/>
      <c r="IGQ1489" s="856"/>
      <c r="IGR1489" s="856"/>
      <c r="IGS1489" s="856"/>
      <c r="IGT1489" s="856"/>
      <c r="IGU1489" s="856"/>
      <c r="IGV1489" s="856"/>
      <c r="IGW1489" s="856"/>
      <c r="IGX1489" s="856"/>
      <c r="IGY1489" s="856"/>
      <c r="IGZ1489" s="856"/>
      <c r="IHA1489" s="856"/>
      <c r="IHB1489" s="856"/>
      <c r="IHC1489" s="856"/>
      <c r="IHD1489" s="856"/>
      <c r="IHE1489" s="856"/>
      <c r="IHF1489" s="856"/>
      <c r="IHG1489" s="856"/>
      <c r="IHH1489" s="856"/>
      <c r="IHI1489" s="856"/>
      <c r="IHJ1489" s="856"/>
      <c r="IHK1489" s="856"/>
      <c r="IHL1489" s="856"/>
      <c r="IHM1489" s="856"/>
      <c r="IHN1489" s="856"/>
      <c r="IHO1489" s="856"/>
      <c r="IHP1489" s="856"/>
      <c r="IHQ1489" s="856"/>
      <c r="IHR1489" s="856"/>
      <c r="IHS1489" s="856"/>
      <c r="IHT1489" s="856"/>
      <c r="IHU1489" s="856"/>
      <c r="IHV1489" s="856"/>
      <c r="IHW1489" s="856"/>
      <c r="IHX1489" s="856"/>
      <c r="IHY1489" s="856"/>
      <c r="IHZ1489" s="856"/>
      <c r="IIA1489" s="856"/>
      <c r="IIB1489" s="856"/>
      <c r="IIC1489" s="856"/>
      <c r="IID1489" s="856"/>
      <c r="IIE1489" s="856"/>
      <c r="IIF1489" s="856"/>
      <c r="IIG1489" s="856"/>
      <c r="IIH1489" s="856"/>
      <c r="III1489" s="856"/>
      <c r="IIJ1489" s="856"/>
      <c r="IIK1489" s="856"/>
      <c r="IIL1489" s="856"/>
      <c r="IIM1489" s="856"/>
      <c r="IIN1489" s="856"/>
      <c r="IIO1489" s="856"/>
      <c r="IIP1489" s="856"/>
      <c r="IIQ1489" s="856"/>
      <c r="IIR1489" s="856"/>
      <c r="IIS1489" s="856"/>
      <c r="IIT1489" s="856"/>
      <c r="IIU1489" s="856"/>
      <c r="IIV1489" s="856"/>
      <c r="IIW1489" s="856"/>
      <c r="IIX1489" s="856"/>
      <c r="IIY1489" s="856"/>
      <c r="IIZ1489" s="856"/>
      <c r="IJA1489" s="856"/>
      <c r="IJB1489" s="856"/>
      <c r="IJC1489" s="856"/>
      <c r="IJD1489" s="856"/>
      <c r="IJE1489" s="856"/>
      <c r="IJF1489" s="856"/>
      <c r="IJG1489" s="856"/>
      <c r="IJH1489" s="856"/>
      <c r="IJI1489" s="856"/>
      <c r="IJJ1489" s="856"/>
      <c r="IJK1489" s="856"/>
      <c r="IJL1489" s="856"/>
      <c r="IJM1489" s="856"/>
      <c r="IJN1489" s="856"/>
      <c r="IJO1489" s="856"/>
      <c r="IJP1489" s="856"/>
      <c r="IJQ1489" s="856"/>
      <c r="IJR1489" s="856"/>
      <c r="IJS1489" s="856"/>
      <c r="IJT1489" s="856"/>
      <c r="IJU1489" s="856"/>
      <c r="IJV1489" s="856"/>
      <c r="IJW1489" s="856"/>
      <c r="IJX1489" s="856"/>
      <c r="IJY1489" s="856"/>
      <c r="IJZ1489" s="856"/>
      <c r="IKA1489" s="856"/>
      <c r="IKB1489" s="856"/>
      <c r="IKC1489" s="856"/>
      <c r="IKD1489" s="856"/>
      <c r="IKE1489" s="856"/>
      <c r="IKF1489" s="856"/>
      <c r="IKG1489" s="856"/>
      <c r="IKH1489" s="856"/>
      <c r="IKI1489" s="856"/>
      <c r="IKJ1489" s="856"/>
      <c r="IKK1489" s="856"/>
      <c r="IKL1489" s="856"/>
      <c r="IKM1489" s="856"/>
      <c r="IKN1489" s="856"/>
      <c r="IKO1489" s="856"/>
      <c r="IKP1489" s="856"/>
      <c r="IKQ1489" s="856"/>
      <c r="IKR1489" s="856"/>
      <c r="IKS1489" s="856"/>
      <c r="IKT1489" s="856"/>
      <c r="IKU1489" s="856"/>
      <c r="IKV1489" s="856"/>
      <c r="IKW1489" s="856"/>
      <c r="IKX1489" s="856"/>
      <c r="IKY1489" s="856"/>
      <c r="IKZ1489" s="856"/>
      <c r="ILA1489" s="856"/>
      <c r="ILB1489" s="856"/>
      <c r="ILC1489" s="856"/>
      <c r="ILD1489" s="856"/>
      <c r="ILE1489" s="856"/>
      <c r="ILF1489" s="856"/>
      <c r="ILG1489" s="856"/>
      <c r="ILH1489" s="856"/>
      <c r="ILI1489" s="856"/>
      <c r="ILJ1489" s="856"/>
      <c r="ILK1489" s="856"/>
      <c r="ILL1489" s="856"/>
      <c r="ILM1489" s="856"/>
      <c r="ILN1489" s="856"/>
      <c r="ILO1489" s="856"/>
      <c r="ILP1489" s="856"/>
      <c r="ILQ1489" s="856"/>
      <c r="ILR1489" s="856"/>
      <c r="ILS1489" s="856"/>
      <c r="ILT1489" s="856"/>
      <c r="ILU1489" s="856"/>
      <c r="ILV1489" s="856"/>
      <c r="ILW1489" s="856"/>
      <c r="ILX1489" s="856"/>
      <c r="ILY1489" s="856"/>
      <c r="ILZ1489" s="856"/>
      <c r="IMA1489" s="856"/>
      <c r="IMB1489" s="856"/>
      <c r="IMC1489" s="856"/>
      <c r="IMD1489" s="856"/>
      <c r="IME1489" s="856"/>
      <c r="IMF1489" s="856"/>
      <c r="IMG1489" s="856"/>
      <c r="IMH1489" s="856"/>
      <c r="IMI1489" s="856"/>
      <c r="IMJ1489" s="856"/>
      <c r="IMK1489" s="856"/>
      <c r="IML1489" s="856"/>
      <c r="IMM1489" s="856"/>
      <c r="IMN1489" s="856"/>
      <c r="IMO1489" s="856"/>
      <c r="IMP1489" s="856"/>
      <c r="IMQ1489" s="856"/>
      <c r="IMR1489" s="856"/>
      <c r="IMS1489" s="856"/>
      <c r="IMT1489" s="856"/>
      <c r="IMU1489" s="856"/>
      <c r="IMV1489" s="856"/>
      <c r="IMW1489" s="856"/>
      <c r="IMX1489" s="856"/>
      <c r="IMY1489" s="856"/>
      <c r="IMZ1489" s="856"/>
      <c r="INA1489" s="856"/>
      <c r="INB1489" s="856"/>
      <c r="INC1489" s="856"/>
      <c r="IND1489" s="856"/>
      <c r="INE1489" s="856"/>
      <c r="INF1489" s="856"/>
      <c r="ING1489" s="856"/>
      <c r="INH1489" s="856"/>
      <c r="INI1489" s="856"/>
      <c r="INJ1489" s="856"/>
      <c r="INK1489" s="856"/>
      <c r="INL1489" s="856"/>
      <c r="INM1489" s="856"/>
      <c r="INN1489" s="856"/>
      <c r="INO1489" s="856"/>
      <c r="INP1489" s="856"/>
      <c r="INQ1489" s="856"/>
      <c r="INR1489" s="856"/>
      <c r="INS1489" s="856"/>
      <c r="INT1489" s="856"/>
      <c r="INU1489" s="856"/>
      <c r="INV1489" s="856"/>
      <c r="INW1489" s="856"/>
      <c r="INX1489" s="856"/>
      <c r="INY1489" s="856"/>
      <c r="INZ1489" s="856"/>
      <c r="IOA1489" s="856"/>
      <c r="IOB1489" s="856"/>
      <c r="IOC1489" s="856"/>
      <c r="IOD1489" s="856"/>
      <c r="IOE1489" s="856"/>
      <c r="IOF1489" s="856"/>
      <c r="IOG1489" s="856"/>
      <c r="IOH1489" s="856"/>
      <c r="IOI1489" s="856"/>
      <c r="IOJ1489" s="856"/>
      <c r="IOK1489" s="856"/>
      <c r="IOL1489" s="856"/>
      <c r="IOM1489" s="856"/>
      <c r="ION1489" s="856"/>
      <c r="IOO1489" s="856"/>
      <c r="IOP1489" s="856"/>
      <c r="IOQ1489" s="856"/>
      <c r="IOR1489" s="856"/>
      <c r="IOS1489" s="856"/>
      <c r="IOT1489" s="856"/>
      <c r="IOU1489" s="856"/>
      <c r="IOV1489" s="856"/>
      <c r="IOW1489" s="856"/>
      <c r="IOX1489" s="856"/>
      <c r="IOY1489" s="856"/>
      <c r="IOZ1489" s="856"/>
      <c r="IPA1489" s="856"/>
      <c r="IPB1489" s="856"/>
      <c r="IPC1489" s="856"/>
      <c r="IPD1489" s="856"/>
      <c r="IPE1489" s="856"/>
      <c r="IPF1489" s="856"/>
      <c r="IPG1489" s="856"/>
      <c r="IPH1489" s="856"/>
      <c r="IPI1489" s="856"/>
      <c r="IPJ1489" s="856"/>
      <c r="IPK1489" s="856"/>
      <c r="IPL1489" s="856"/>
      <c r="IPM1489" s="856"/>
      <c r="IPN1489" s="856"/>
      <c r="IPO1489" s="856"/>
      <c r="IPP1489" s="856"/>
      <c r="IPQ1489" s="856"/>
      <c r="IPR1489" s="856"/>
      <c r="IPS1489" s="856"/>
      <c r="IPT1489" s="856"/>
      <c r="IPU1489" s="856"/>
      <c r="IPV1489" s="856"/>
      <c r="IPW1489" s="856"/>
      <c r="IPX1489" s="856"/>
      <c r="IPY1489" s="856"/>
      <c r="IPZ1489" s="856"/>
      <c r="IQA1489" s="856"/>
      <c r="IQB1489" s="856"/>
      <c r="IQC1489" s="856"/>
      <c r="IQD1489" s="856"/>
      <c r="IQE1489" s="856"/>
      <c r="IQF1489" s="856"/>
      <c r="IQG1489" s="856"/>
      <c r="IQH1489" s="856"/>
      <c r="IQI1489" s="856"/>
      <c r="IQJ1489" s="856"/>
      <c r="IQK1489" s="856"/>
      <c r="IQL1489" s="856"/>
      <c r="IQM1489" s="856"/>
      <c r="IQN1489" s="856"/>
      <c r="IQO1489" s="856"/>
      <c r="IQP1489" s="856"/>
      <c r="IQQ1489" s="856"/>
      <c r="IQR1489" s="856"/>
      <c r="IQS1489" s="856"/>
      <c r="IQT1489" s="856"/>
      <c r="IQU1489" s="856"/>
      <c r="IQV1489" s="856"/>
      <c r="IQW1489" s="856"/>
      <c r="IQX1489" s="856"/>
      <c r="IQY1489" s="856"/>
      <c r="IQZ1489" s="856"/>
      <c r="IRA1489" s="856"/>
      <c r="IRB1489" s="856"/>
      <c r="IRC1489" s="856"/>
      <c r="IRD1489" s="856"/>
      <c r="IRE1489" s="856"/>
      <c r="IRF1489" s="856"/>
      <c r="IRG1489" s="856"/>
      <c r="IRH1489" s="856"/>
      <c r="IRI1489" s="856"/>
      <c r="IRJ1489" s="856"/>
      <c r="IRK1489" s="856"/>
      <c r="IRL1489" s="856"/>
      <c r="IRM1489" s="856"/>
      <c r="IRN1489" s="856"/>
      <c r="IRO1489" s="856"/>
      <c r="IRP1489" s="856"/>
      <c r="IRQ1489" s="856"/>
      <c r="IRR1489" s="856"/>
      <c r="IRS1489" s="856"/>
      <c r="IRT1489" s="856"/>
      <c r="IRU1489" s="856"/>
      <c r="IRV1489" s="856"/>
      <c r="IRW1489" s="856"/>
      <c r="IRX1489" s="856"/>
      <c r="IRY1489" s="856"/>
      <c r="IRZ1489" s="856"/>
      <c r="ISA1489" s="856"/>
      <c r="ISB1489" s="856"/>
      <c r="ISC1489" s="856"/>
      <c r="ISD1489" s="856"/>
      <c r="ISE1489" s="856"/>
      <c r="ISF1489" s="856"/>
      <c r="ISG1489" s="856"/>
      <c r="ISH1489" s="856"/>
      <c r="ISI1489" s="856"/>
      <c r="ISJ1489" s="856"/>
      <c r="ISK1489" s="856"/>
      <c r="ISL1489" s="856"/>
      <c r="ISM1489" s="856"/>
      <c r="ISN1489" s="856"/>
      <c r="ISO1489" s="856"/>
      <c r="ISP1489" s="856"/>
      <c r="ISQ1489" s="856"/>
      <c r="ISR1489" s="856"/>
      <c r="ISS1489" s="856"/>
      <c r="IST1489" s="856"/>
      <c r="ISU1489" s="856"/>
      <c r="ISV1489" s="856"/>
      <c r="ISW1489" s="856"/>
      <c r="ISX1489" s="856"/>
      <c r="ISY1489" s="856"/>
      <c r="ISZ1489" s="856"/>
      <c r="ITA1489" s="856"/>
      <c r="ITB1489" s="856"/>
      <c r="ITC1489" s="856"/>
      <c r="ITD1489" s="856"/>
      <c r="ITE1489" s="856"/>
      <c r="ITF1489" s="856"/>
      <c r="ITG1489" s="856"/>
      <c r="ITH1489" s="856"/>
      <c r="ITI1489" s="856"/>
      <c r="ITJ1489" s="856"/>
      <c r="ITK1489" s="856"/>
      <c r="ITL1489" s="856"/>
      <c r="ITM1489" s="856"/>
      <c r="ITN1489" s="856"/>
      <c r="ITO1489" s="856"/>
      <c r="ITP1489" s="856"/>
      <c r="ITQ1489" s="856"/>
      <c r="ITR1489" s="856"/>
      <c r="ITS1489" s="856"/>
      <c r="ITT1489" s="856"/>
      <c r="ITU1489" s="856"/>
      <c r="ITV1489" s="856"/>
      <c r="ITW1489" s="856"/>
      <c r="ITX1489" s="856"/>
      <c r="ITY1489" s="856"/>
      <c r="ITZ1489" s="856"/>
      <c r="IUA1489" s="856"/>
      <c r="IUB1489" s="856"/>
      <c r="IUC1489" s="856"/>
      <c r="IUD1489" s="856"/>
      <c r="IUE1489" s="856"/>
      <c r="IUF1489" s="856"/>
      <c r="IUG1489" s="856"/>
      <c r="IUH1489" s="856"/>
      <c r="IUI1489" s="856"/>
      <c r="IUJ1489" s="856"/>
      <c r="IUK1489" s="856"/>
      <c r="IUL1489" s="856"/>
      <c r="IUM1489" s="856"/>
      <c r="IUN1489" s="856"/>
      <c r="IUO1489" s="856"/>
      <c r="IUP1489" s="856"/>
      <c r="IUQ1489" s="856"/>
      <c r="IUR1489" s="856"/>
      <c r="IUS1489" s="856"/>
      <c r="IUT1489" s="856"/>
      <c r="IUU1489" s="856"/>
      <c r="IUV1489" s="856"/>
      <c r="IUW1489" s="856"/>
      <c r="IUX1489" s="856"/>
      <c r="IUY1489" s="856"/>
      <c r="IUZ1489" s="856"/>
      <c r="IVA1489" s="856"/>
      <c r="IVB1489" s="856"/>
      <c r="IVC1489" s="856"/>
      <c r="IVD1489" s="856"/>
      <c r="IVE1489" s="856"/>
      <c r="IVF1489" s="856"/>
      <c r="IVG1489" s="856"/>
      <c r="IVH1489" s="856"/>
      <c r="IVI1489" s="856"/>
      <c r="IVJ1489" s="856"/>
      <c r="IVK1489" s="856"/>
      <c r="IVL1489" s="856"/>
      <c r="IVM1489" s="856"/>
      <c r="IVN1489" s="856"/>
      <c r="IVO1489" s="856"/>
      <c r="IVP1489" s="856"/>
      <c r="IVQ1489" s="856"/>
      <c r="IVR1489" s="856"/>
      <c r="IVS1489" s="856"/>
      <c r="IVT1489" s="856"/>
      <c r="IVU1489" s="856"/>
      <c r="IVV1489" s="856"/>
      <c r="IVW1489" s="856"/>
      <c r="IVX1489" s="856"/>
      <c r="IVY1489" s="856"/>
      <c r="IVZ1489" s="856"/>
      <c r="IWA1489" s="856"/>
      <c r="IWB1489" s="856"/>
      <c r="IWC1489" s="856"/>
      <c r="IWD1489" s="856"/>
      <c r="IWE1489" s="856"/>
      <c r="IWF1489" s="856"/>
      <c r="IWG1489" s="856"/>
      <c r="IWH1489" s="856"/>
      <c r="IWI1489" s="856"/>
      <c r="IWJ1489" s="856"/>
      <c r="IWK1489" s="856"/>
      <c r="IWL1489" s="856"/>
      <c r="IWM1489" s="856"/>
      <c r="IWN1489" s="856"/>
      <c r="IWO1489" s="856"/>
      <c r="IWP1489" s="856"/>
      <c r="IWQ1489" s="856"/>
      <c r="IWR1489" s="856"/>
      <c r="IWS1489" s="856"/>
      <c r="IWT1489" s="856"/>
      <c r="IWU1489" s="856"/>
      <c r="IWV1489" s="856"/>
      <c r="IWW1489" s="856"/>
      <c r="IWX1489" s="856"/>
      <c r="IWY1489" s="856"/>
      <c r="IWZ1489" s="856"/>
      <c r="IXA1489" s="856"/>
      <c r="IXB1489" s="856"/>
      <c r="IXC1489" s="856"/>
      <c r="IXD1489" s="856"/>
      <c r="IXE1489" s="856"/>
      <c r="IXF1489" s="856"/>
      <c r="IXG1489" s="856"/>
      <c r="IXH1489" s="856"/>
      <c r="IXI1489" s="856"/>
      <c r="IXJ1489" s="856"/>
      <c r="IXK1489" s="856"/>
      <c r="IXL1489" s="856"/>
      <c r="IXM1489" s="856"/>
      <c r="IXN1489" s="856"/>
      <c r="IXO1489" s="856"/>
      <c r="IXP1489" s="856"/>
      <c r="IXQ1489" s="856"/>
      <c r="IXR1489" s="856"/>
      <c r="IXS1489" s="856"/>
      <c r="IXT1489" s="856"/>
      <c r="IXU1489" s="856"/>
      <c r="IXV1489" s="856"/>
      <c r="IXW1489" s="856"/>
      <c r="IXX1489" s="856"/>
      <c r="IXY1489" s="856"/>
      <c r="IXZ1489" s="856"/>
      <c r="IYA1489" s="856"/>
      <c r="IYB1489" s="856"/>
      <c r="IYC1489" s="856"/>
      <c r="IYD1489" s="856"/>
      <c r="IYE1489" s="856"/>
      <c r="IYF1489" s="856"/>
      <c r="IYG1489" s="856"/>
      <c r="IYH1489" s="856"/>
      <c r="IYI1489" s="856"/>
      <c r="IYJ1489" s="856"/>
      <c r="IYK1489" s="856"/>
      <c r="IYL1489" s="856"/>
      <c r="IYM1489" s="856"/>
      <c r="IYN1489" s="856"/>
      <c r="IYO1489" s="856"/>
      <c r="IYP1489" s="856"/>
      <c r="IYQ1489" s="856"/>
      <c r="IYR1489" s="856"/>
      <c r="IYS1489" s="856"/>
      <c r="IYT1489" s="856"/>
      <c r="IYU1489" s="856"/>
      <c r="IYV1489" s="856"/>
      <c r="IYW1489" s="856"/>
      <c r="IYX1489" s="856"/>
      <c r="IYY1489" s="856"/>
      <c r="IYZ1489" s="856"/>
      <c r="IZA1489" s="856"/>
      <c r="IZB1489" s="856"/>
      <c r="IZC1489" s="856"/>
      <c r="IZD1489" s="856"/>
      <c r="IZE1489" s="856"/>
      <c r="IZF1489" s="856"/>
      <c r="IZG1489" s="856"/>
      <c r="IZH1489" s="856"/>
      <c r="IZI1489" s="856"/>
      <c r="IZJ1489" s="856"/>
      <c r="IZK1489" s="856"/>
      <c r="IZL1489" s="856"/>
      <c r="IZM1489" s="856"/>
      <c r="IZN1489" s="856"/>
      <c r="IZO1489" s="856"/>
      <c r="IZP1489" s="856"/>
      <c r="IZQ1489" s="856"/>
      <c r="IZR1489" s="856"/>
      <c r="IZS1489" s="856"/>
      <c r="IZT1489" s="856"/>
      <c r="IZU1489" s="856"/>
      <c r="IZV1489" s="856"/>
      <c r="IZW1489" s="856"/>
      <c r="IZX1489" s="856"/>
      <c r="IZY1489" s="856"/>
      <c r="IZZ1489" s="856"/>
      <c r="JAA1489" s="856"/>
      <c r="JAB1489" s="856"/>
      <c r="JAC1489" s="856"/>
      <c r="JAD1489" s="856"/>
      <c r="JAE1489" s="856"/>
      <c r="JAF1489" s="856"/>
      <c r="JAG1489" s="856"/>
      <c r="JAH1489" s="856"/>
      <c r="JAI1489" s="856"/>
      <c r="JAJ1489" s="856"/>
      <c r="JAK1489" s="856"/>
      <c r="JAL1489" s="856"/>
      <c r="JAM1489" s="856"/>
      <c r="JAN1489" s="856"/>
      <c r="JAO1489" s="856"/>
      <c r="JAP1489" s="856"/>
      <c r="JAQ1489" s="856"/>
      <c r="JAR1489" s="856"/>
      <c r="JAS1489" s="856"/>
      <c r="JAT1489" s="856"/>
      <c r="JAU1489" s="856"/>
      <c r="JAV1489" s="856"/>
      <c r="JAW1489" s="856"/>
      <c r="JAX1489" s="856"/>
      <c r="JAY1489" s="856"/>
      <c r="JAZ1489" s="856"/>
      <c r="JBA1489" s="856"/>
      <c r="JBB1489" s="856"/>
      <c r="JBC1489" s="856"/>
      <c r="JBD1489" s="856"/>
      <c r="JBE1489" s="856"/>
      <c r="JBF1489" s="856"/>
      <c r="JBG1489" s="856"/>
      <c r="JBH1489" s="856"/>
      <c r="JBI1489" s="856"/>
      <c r="JBJ1489" s="856"/>
      <c r="JBK1489" s="856"/>
      <c r="JBL1489" s="856"/>
      <c r="JBM1489" s="856"/>
      <c r="JBN1489" s="856"/>
      <c r="JBO1489" s="856"/>
      <c r="JBP1489" s="856"/>
      <c r="JBQ1489" s="856"/>
      <c r="JBR1489" s="856"/>
      <c r="JBS1489" s="856"/>
      <c r="JBT1489" s="856"/>
      <c r="JBU1489" s="856"/>
      <c r="JBV1489" s="856"/>
      <c r="JBW1489" s="856"/>
      <c r="JBX1489" s="856"/>
      <c r="JBY1489" s="856"/>
      <c r="JBZ1489" s="856"/>
      <c r="JCA1489" s="856"/>
      <c r="JCB1489" s="856"/>
      <c r="JCC1489" s="856"/>
      <c r="JCD1489" s="856"/>
      <c r="JCE1489" s="856"/>
      <c r="JCF1489" s="856"/>
      <c r="JCG1489" s="856"/>
      <c r="JCH1489" s="856"/>
      <c r="JCI1489" s="856"/>
      <c r="JCJ1489" s="856"/>
      <c r="JCK1489" s="856"/>
      <c r="JCL1489" s="856"/>
      <c r="JCM1489" s="856"/>
      <c r="JCN1489" s="856"/>
      <c r="JCO1489" s="856"/>
      <c r="JCP1489" s="856"/>
      <c r="JCQ1489" s="856"/>
      <c r="JCR1489" s="856"/>
      <c r="JCS1489" s="856"/>
      <c r="JCT1489" s="856"/>
      <c r="JCU1489" s="856"/>
      <c r="JCV1489" s="856"/>
      <c r="JCW1489" s="856"/>
      <c r="JCX1489" s="856"/>
      <c r="JCY1489" s="856"/>
      <c r="JCZ1489" s="856"/>
      <c r="JDA1489" s="856"/>
      <c r="JDB1489" s="856"/>
      <c r="JDC1489" s="856"/>
      <c r="JDD1489" s="856"/>
      <c r="JDE1489" s="856"/>
      <c r="JDF1489" s="856"/>
      <c r="JDG1489" s="856"/>
      <c r="JDH1489" s="856"/>
      <c r="JDI1489" s="856"/>
      <c r="JDJ1489" s="856"/>
      <c r="JDK1489" s="856"/>
      <c r="JDL1489" s="856"/>
      <c r="JDM1489" s="856"/>
      <c r="JDN1489" s="856"/>
      <c r="JDO1489" s="856"/>
      <c r="JDP1489" s="856"/>
      <c r="JDQ1489" s="856"/>
      <c r="JDR1489" s="856"/>
      <c r="JDS1489" s="856"/>
      <c r="JDT1489" s="856"/>
      <c r="JDU1489" s="856"/>
      <c r="JDV1489" s="856"/>
      <c r="JDW1489" s="856"/>
      <c r="JDX1489" s="856"/>
      <c r="JDY1489" s="856"/>
      <c r="JDZ1489" s="856"/>
      <c r="JEA1489" s="856"/>
      <c r="JEB1489" s="856"/>
      <c r="JEC1489" s="856"/>
      <c r="JED1489" s="856"/>
      <c r="JEE1489" s="856"/>
      <c r="JEF1489" s="856"/>
      <c r="JEG1489" s="856"/>
      <c r="JEH1489" s="856"/>
      <c r="JEI1489" s="856"/>
      <c r="JEJ1489" s="856"/>
      <c r="JEK1489" s="856"/>
      <c r="JEL1489" s="856"/>
      <c r="JEM1489" s="856"/>
      <c r="JEN1489" s="856"/>
      <c r="JEO1489" s="856"/>
      <c r="JEP1489" s="856"/>
      <c r="JEQ1489" s="856"/>
      <c r="JER1489" s="856"/>
      <c r="JES1489" s="856"/>
      <c r="JET1489" s="856"/>
      <c r="JEU1489" s="856"/>
      <c r="JEV1489" s="856"/>
      <c r="JEW1489" s="856"/>
      <c r="JEX1489" s="856"/>
      <c r="JEY1489" s="856"/>
      <c r="JEZ1489" s="856"/>
      <c r="JFA1489" s="856"/>
      <c r="JFB1489" s="856"/>
      <c r="JFC1489" s="856"/>
      <c r="JFD1489" s="856"/>
      <c r="JFE1489" s="856"/>
      <c r="JFF1489" s="856"/>
      <c r="JFG1489" s="856"/>
      <c r="JFH1489" s="856"/>
      <c r="JFI1489" s="856"/>
      <c r="JFJ1489" s="856"/>
      <c r="JFK1489" s="856"/>
      <c r="JFL1489" s="856"/>
      <c r="JFM1489" s="856"/>
      <c r="JFN1489" s="856"/>
      <c r="JFO1489" s="856"/>
      <c r="JFP1489" s="856"/>
      <c r="JFQ1489" s="856"/>
      <c r="JFR1489" s="856"/>
      <c r="JFS1489" s="856"/>
      <c r="JFT1489" s="856"/>
      <c r="JFU1489" s="856"/>
      <c r="JFV1489" s="856"/>
      <c r="JFW1489" s="856"/>
      <c r="JFX1489" s="856"/>
      <c r="JFY1489" s="856"/>
      <c r="JFZ1489" s="856"/>
      <c r="JGA1489" s="856"/>
      <c r="JGB1489" s="856"/>
      <c r="JGC1489" s="856"/>
      <c r="JGD1489" s="856"/>
      <c r="JGE1489" s="856"/>
      <c r="JGF1489" s="856"/>
      <c r="JGG1489" s="856"/>
      <c r="JGH1489" s="856"/>
      <c r="JGI1489" s="856"/>
      <c r="JGJ1489" s="856"/>
      <c r="JGK1489" s="856"/>
      <c r="JGL1489" s="856"/>
      <c r="JGM1489" s="856"/>
      <c r="JGN1489" s="856"/>
      <c r="JGO1489" s="856"/>
      <c r="JGP1489" s="856"/>
      <c r="JGQ1489" s="856"/>
      <c r="JGR1489" s="856"/>
      <c r="JGS1489" s="856"/>
      <c r="JGT1489" s="856"/>
      <c r="JGU1489" s="856"/>
      <c r="JGV1489" s="856"/>
      <c r="JGW1489" s="856"/>
      <c r="JGX1489" s="856"/>
      <c r="JGY1489" s="856"/>
      <c r="JGZ1489" s="856"/>
      <c r="JHA1489" s="856"/>
      <c r="JHB1489" s="856"/>
      <c r="JHC1489" s="856"/>
      <c r="JHD1489" s="856"/>
      <c r="JHE1489" s="856"/>
      <c r="JHF1489" s="856"/>
      <c r="JHG1489" s="856"/>
      <c r="JHH1489" s="856"/>
      <c r="JHI1489" s="856"/>
      <c r="JHJ1489" s="856"/>
      <c r="JHK1489" s="856"/>
      <c r="JHL1489" s="856"/>
      <c r="JHM1489" s="856"/>
      <c r="JHN1489" s="856"/>
      <c r="JHO1489" s="856"/>
      <c r="JHP1489" s="856"/>
      <c r="JHQ1489" s="856"/>
      <c r="JHR1489" s="856"/>
      <c r="JHS1489" s="856"/>
      <c r="JHT1489" s="856"/>
      <c r="JHU1489" s="856"/>
      <c r="JHV1489" s="856"/>
      <c r="JHW1489" s="856"/>
      <c r="JHX1489" s="856"/>
      <c r="JHY1489" s="856"/>
      <c r="JHZ1489" s="856"/>
      <c r="JIA1489" s="856"/>
      <c r="JIB1489" s="856"/>
      <c r="JIC1489" s="856"/>
      <c r="JID1489" s="856"/>
      <c r="JIE1489" s="856"/>
      <c r="JIF1489" s="856"/>
      <c r="JIG1489" s="856"/>
      <c r="JIH1489" s="856"/>
      <c r="JII1489" s="856"/>
      <c r="JIJ1489" s="856"/>
      <c r="JIK1489" s="856"/>
      <c r="JIL1489" s="856"/>
      <c r="JIM1489" s="856"/>
      <c r="JIN1489" s="856"/>
      <c r="JIO1489" s="856"/>
      <c r="JIP1489" s="856"/>
      <c r="JIQ1489" s="856"/>
      <c r="JIR1489" s="856"/>
      <c r="JIS1489" s="856"/>
      <c r="JIT1489" s="856"/>
      <c r="JIU1489" s="856"/>
      <c r="JIV1489" s="856"/>
      <c r="JIW1489" s="856"/>
      <c r="JIX1489" s="856"/>
      <c r="JIY1489" s="856"/>
      <c r="JIZ1489" s="856"/>
      <c r="JJA1489" s="856"/>
      <c r="JJB1489" s="856"/>
      <c r="JJC1489" s="856"/>
      <c r="JJD1489" s="856"/>
      <c r="JJE1489" s="856"/>
      <c r="JJF1489" s="856"/>
      <c r="JJG1489" s="856"/>
      <c r="JJH1489" s="856"/>
      <c r="JJI1489" s="856"/>
      <c r="JJJ1489" s="856"/>
      <c r="JJK1489" s="856"/>
      <c r="JJL1489" s="856"/>
      <c r="JJM1489" s="856"/>
      <c r="JJN1489" s="856"/>
      <c r="JJO1489" s="856"/>
      <c r="JJP1489" s="856"/>
      <c r="JJQ1489" s="856"/>
      <c r="JJR1489" s="856"/>
      <c r="JJS1489" s="856"/>
      <c r="JJT1489" s="856"/>
      <c r="JJU1489" s="856"/>
      <c r="JJV1489" s="856"/>
      <c r="JJW1489" s="856"/>
      <c r="JJX1489" s="856"/>
      <c r="JJY1489" s="856"/>
      <c r="JJZ1489" s="856"/>
      <c r="JKA1489" s="856"/>
      <c r="JKB1489" s="856"/>
      <c r="JKC1489" s="856"/>
      <c r="JKD1489" s="856"/>
      <c r="JKE1489" s="856"/>
      <c r="JKF1489" s="856"/>
      <c r="JKG1489" s="856"/>
      <c r="JKH1489" s="856"/>
      <c r="JKI1489" s="856"/>
      <c r="JKJ1489" s="856"/>
      <c r="JKK1489" s="856"/>
      <c r="JKL1489" s="856"/>
      <c r="JKM1489" s="856"/>
      <c r="JKN1489" s="856"/>
      <c r="JKO1489" s="856"/>
      <c r="JKP1489" s="856"/>
      <c r="JKQ1489" s="856"/>
      <c r="JKR1489" s="856"/>
      <c r="JKS1489" s="856"/>
      <c r="JKT1489" s="856"/>
      <c r="JKU1489" s="856"/>
      <c r="JKV1489" s="856"/>
      <c r="JKW1489" s="856"/>
      <c r="JKX1489" s="856"/>
      <c r="JKY1489" s="856"/>
      <c r="JKZ1489" s="856"/>
      <c r="JLA1489" s="856"/>
      <c r="JLB1489" s="856"/>
      <c r="JLC1489" s="856"/>
      <c r="JLD1489" s="856"/>
      <c r="JLE1489" s="856"/>
      <c r="JLF1489" s="856"/>
      <c r="JLG1489" s="856"/>
      <c r="JLH1489" s="856"/>
      <c r="JLI1489" s="856"/>
      <c r="JLJ1489" s="856"/>
      <c r="JLK1489" s="856"/>
      <c r="JLL1489" s="856"/>
      <c r="JLM1489" s="856"/>
      <c r="JLN1489" s="856"/>
      <c r="JLO1489" s="856"/>
      <c r="JLP1489" s="856"/>
      <c r="JLQ1489" s="856"/>
      <c r="JLR1489" s="856"/>
      <c r="JLS1489" s="856"/>
      <c r="JLT1489" s="856"/>
      <c r="JLU1489" s="856"/>
      <c r="JLV1489" s="856"/>
      <c r="JLW1489" s="856"/>
      <c r="JLX1489" s="856"/>
      <c r="JLY1489" s="856"/>
      <c r="JLZ1489" s="856"/>
      <c r="JMA1489" s="856"/>
      <c r="JMB1489" s="856"/>
      <c r="JMC1489" s="856"/>
      <c r="JMD1489" s="856"/>
      <c r="JME1489" s="856"/>
      <c r="JMF1489" s="856"/>
      <c r="JMG1489" s="856"/>
      <c r="JMH1489" s="856"/>
      <c r="JMI1489" s="856"/>
      <c r="JMJ1489" s="856"/>
      <c r="JMK1489" s="856"/>
      <c r="JML1489" s="856"/>
      <c r="JMM1489" s="856"/>
      <c r="JMN1489" s="856"/>
      <c r="JMO1489" s="856"/>
      <c r="JMP1489" s="856"/>
      <c r="JMQ1489" s="856"/>
      <c r="JMR1489" s="856"/>
      <c r="JMS1489" s="856"/>
      <c r="JMT1489" s="856"/>
      <c r="JMU1489" s="856"/>
      <c r="JMV1489" s="856"/>
      <c r="JMW1489" s="856"/>
      <c r="JMX1489" s="856"/>
      <c r="JMY1489" s="856"/>
      <c r="JMZ1489" s="856"/>
      <c r="JNA1489" s="856"/>
      <c r="JNB1489" s="856"/>
      <c r="JNC1489" s="856"/>
      <c r="JND1489" s="856"/>
      <c r="JNE1489" s="856"/>
      <c r="JNF1489" s="856"/>
      <c r="JNG1489" s="856"/>
      <c r="JNH1489" s="856"/>
      <c r="JNI1489" s="856"/>
      <c r="JNJ1489" s="856"/>
      <c r="JNK1489" s="856"/>
      <c r="JNL1489" s="856"/>
      <c r="JNM1489" s="856"/>
      <c r="JNN1489" s="856"/>
      <c r="JNO1489" s="856"/>
      <c r="JNP1489" s="856"/>
      <c r="JNQ1489" s="856"/>
      <c r="JNR1489" s="856"/>
      <c r="JNS1489" s="856"/>
      <c r="JNT1489" s="856"/>
      <c r="JNU1489" s="856"/>
      <c r="JNV1489" s="856"/>
      <c r="JNW1489" s="856"/>
      <c r="JNX1489" s="856"/>
      <c r="JNY1489" s="856"/>
      <c r="JNZ1489" s="856"/>
      <c r="JOA1489" s="856"/>
      <c r="JOB1489" s="856"/>
      <c r="JOC1489" s="856"/>
      <c r="JOD1489" s="856"/>
      <c r="JOE1489" s="856"/>
      <c r="JOF1489" s="856"/>
      <c r="JOG1489" s="856"/>
      <c r="JOH1489" s="856"/>
      <c r="JOI1489" s="856"/>
      <c r="JOJ1489" s="856"/>
      <c r="JOK1489" s="856"/>
      <c r="JOL1489" s="856"/>
      <c r="JOM1489" s="856"/>
      <c r="JON1489" s="856"/>
      <c r="JOO1489" s="856"/>
      <c r="JOP1489" s="856"/>
      <c r="JOQ1489" s="856"/>
      <c r="JOR1489" s="856"/>
      <c r="JOS1489" s="856"/>
      <c r="JOT1489" s="856"/>
      <c r="JOU1489" s="856"/>
      <c r="JOV1489" s="856"/>
      <c r="JOW1489" s="856"/>
      <c r="JOX1489" s="856"/>
      <c r="JOY1489" s="856"/>
      <c r="JOZ1489" s="856"/>
      <c r="JPA1489" s="856"/>
      <c r="JPB1489" s="856"/>
      <c r="JPC1489" s="856"/>
      <c r="JPD1489" s="856"/>
      <c r="JPE1489" s="856"/>
      <c r="JPF1489" s="856"/>
      <c r="JPG1489" s="856"/>
      <c r="JPH1489" s="856"/>
      <c r="JPI1489" s="856"/>
      <c r="JPJ1489" s="856"/>
      <c r="JPK1489" s="856"/>
      <c r="JPL1489" s="856"/>
      <c r="JPM1489" s="856"/>
      <c r="JPN1489" s="856"/>
      <c r="JPO1489" s="856"/>
      <c r="JPP1489" s="856"/>
      <c r="JPQ1489" s="856"/>
      <c r="JPR1489" s="856"/>
      <c r="JPS1489" s="856"/>
      <c r="JPT1489" s="856"/>
      <c r="JPU1489" s="856"/>
      <c r="JPV1489" s="856"/>
      <c r="JPW1489" s="856"/>
      <c r="JPX1489" s="856"/>
      <c r="JPY1489" s="856"/>
      <c r="JPZ1489" s="856"/>
      <c r="JQA1489" s="856"/>
      <c r="JQB1489" s="856"/>
      <c r="JQC1489" s="856"/>
      <c r="JQD1489" s="856"/>
      <c r="JQE1489" s="856"/>
      <c r="JQF1489" s="856"/>
      <c r="JQG1489" s="856"/>
      <c r="JQH1489" s="856"/>
      <c r="JQI1489" s="856"/>
      <c r="JQJ1489" s="856"/>
      <c r="JQK1489" s="856"/>
      <c r="JQL1489" s="856"/>
      <c r="JQM1489" s="856"/>
      <c r="JQN1489" s="856"/>
      <c r="JQO1489" s="856"/>
      <c r="JQP1489" s="856"/>
      <c r="JQQ1489" s="856"/>
      <c r="JQR1489" s="856"/>
      <c r="JQS1489" s="856"/>
      <c r="JQT1489" s="856"/>
      <c r="JQU1489" s="856"/>
      <c r="JQV1489" s="856"/>
      <c r="JQW1489" s="856"/>
      <c r="JQX1489" s="856"/>
      <c r="JQY1489" s="856"/>
      <c r="JQZ1489" s="856"/>
      <c r="JRA1489" s="856"/>
      <c r="JRB1489" s="856"/>
      <c r="JRC1489" s="856"/>
      <c r="JRD1489" s="856"/>
      <c r="JRE1489" s="856"/>
      <c r="JRF1489" s="856"/>
      <c r="JRG1489" s="856"/>
      <c r="JRH1489" s="856"/>
      <c r="JRI1489" s="856"/>
      <c r="JRJ1489" s="856"/>
      <c r="JRK1489" s="856"/>
      <c r="JRL1489" s="856"/>
      <c r="JRM1489" s="856"/>
      <c r="JRN1489" s="856"/>
      <c r="JRO1489" s="856"/>
      <c r="JRP1489" s="856"/>
      <c r="JRQ1489" s="856"/>
      <c r="JRR1489" s="856"/>
      <c r="JRS1489" s="856"/>
      <c r="JRT1489" s="856"/>
      <c r="JRU1489" s="856"/>
      <c r="JRV1489" s="856"/>
      <c r="JRW1489" s="856"/>
      <c r="JRX1489" s="856"/>
      <c r="JRY1489" s="856"/>
      <c r="JRZ1489" s="856"/>
      <c r="JSA1489" s="856"/>
      <c r="JSB1489" s="856"/>
      <c r="JSC1489" s="856"/>
      <c r="JSD1489" s="856"/>
      <c r="JSE1489" s="856"/>
      <c r="JSF1489" s="856"/>
      <c r="JSG1489" s="856"/>
      <c r="JSH1489" s="856"/>
      <c r="JSI1489" s="856"/>
      <c r="JSJ1489" s="856"/>
      <c r="JSK1489" s="856"/>
      <c r="JSL1489" s="856"/>
      <c r="JSM1489" s="856"/>
      <c r="JSN1489" s="856"/>
      <c r="JSO1489" s="856"/>
      <c r="JSP1489" s="856"/>
      <c r="JSQ1489" s="856"/>
      <c r="JSR1489" s="856"/>
      <c r="JSS1489" s="856"/>
      <c r="JST1489" s="856"/>
      <c r="JSU1489" s="856"/>
      <c r="JSV1489" s="856"/>
      <c r="JSW1489" s="856"/>
      <c r="JSX1489" s="856"/>
      <c r="JSY1489" s="856"/>
      <c r="JSZ1489" s="856"/>
      <c r="JTA1489" s="856"/>
      <c r="JTB1489" s="856"/>
      <c r="JTC1489" s="856"/>
      <c r="JTD1489" s="856"/>
      <c r="JTE1489" s="856"/>
      <c r="JTF1489" s="856"/>
      <c r="JTG1489" s="856"/>
      <c r="JTH1489" s="856"/>
      <c r="JTI1489" s="856"/>
      <c r="JTJ1489" s="856"/>
      <c r="JTK1489" s="856"/>
      <c r="JTL1489" s="856"/>
      <c r="JTM1489" s="856"/>
      <c r="JTN1489" s="856"/>
      <c r="JTO1489" s="856"/>
      <c r="JTP1489" s="856"/>
      <c r="JTQ1489" s="856"/>
      <c r="JTR1489" s="856"/>
      <c r="JTS1489" s="856"/>
      <c r="JTT1489" s="856"/>
      <c r="JTU1489" s="856"/>
      <c r="JTV1489" s="856"/>
      <c r="JTW1489" s="856"/>
      <c r="JTX1489" s="856"/>
      <c r="JTY1489" s="856"/>
      <c r="JTZ1489" s="856"/>
      <c r="JUA1489" s="856"/>
      <c r="JUB1489" s="856"/>
      <c r="JUC1489" s="856"/>
      <c r="JUD1489" s="856"/>
      <c r="JUE1489" s="856"/>
      <c r="JUF1489" s="856"/>
      <c r="JUG1489" s="856"/>
      <c r="JUH1489" s="856"/>
      <c r="JUI1489" s="856"/>
      <c r="JUJ1489" s="856"/>
      <c r="JUK1489" s="856"/>
      <c r="JUL1489" s="856"/>
      <c r="JUM1489" s="856"/>
      <c r="JUN1489" s="856"/>
      <c r="JUO1489" s="856"/>
      <c r="JUP1489" s="856"/>
      <c r="JUQ1489" s="856"/>
      <c r="JUR1489" s="856"/>
      <c r="JUS1489" s="856"/>
      <c r="JUT1489" s="856"/>
      <c r="JUU1489" s="856"/>
      <c r="JUV1489" s="856"/>
      <c r="JUW1489" s="856"/>
      <c r="JUX1489" s="856"/>
      <c r="JUY1489" s="856"/>
      <c r="JUZ1489" s="856"/>
      <c r="JVA1489" s="856"/>
      <c r="JVB1489" s="856"/>
      <c r="JVC1489" s="856"/>
      <c r="JVD1489" s="856"/>
      <c r="JVE1489" s="856"/>
      <c r="JVF1489" s="856"/>
      <c r="JVG1489" s="856"/>
      <c r="JVH1489" s="856"/>
      <c r="JVI1489" s="856"/>
      <c r="JVJ1489" s="856"/>
      <c r="JVK1489" s="856"/>
      <c r="JVL1489" s="856"/>
      <c r="JVM1489" s="856"/>
      <c r="JVN1489" s="856"/>
      <c r="JVO1489" s="856"/>
      <c r="JVP1489" s="856"/>
      <c r="JVQ1489" s="856"/>
      <c r="JVR1489" s="856"/>
      <c r="JVS1489" s="856"/>
      <c r="JVT1489" s="856"/>
      <c r="JVU1489" s="856"/>
      <c r="JVV1489" s="856"/>
      <c r="JVW1489" s="856"/>
      <c r="JVX1489" s="856"/>
      <c r="JVY1489" s="856"/>
      <c r="JVZ1489" s="856"/>
      <c r="JWA1489" s="856"/>
      <c r="JWB1489" s="856"/>
      <c r="JWC1489" s="856"/>
      <c r="JWD1489" s="856"/>
      <c r="JWE1489" s="856"/>
      <c r="JWF1489" s="856"/>
      <c r="JWG1489" s="856"/>
      <c r="JWH1489" s="856"/>
      <c r="JWI1489" s="856"/>
      <c r="JWJ1489" s="856"/>
      <c r="JWK1489" s="856"/>
      <c r="JWL1489" s="856"/>
      <c r="JWM1489" s="856"/>
      <c r="JWN1489" s="856"/>
      <c r="JWO1489" s="856"/>
      <c r="JWP1489" s="856"/>
      <c r="JWQ1489" s="856"/>
      <c r="JWR1489" s="856"/>
      <c r="JWS1489" s="856"/>
      <c r="JWT1489" s="856"/>
      <c r="JWU1489" s="856"/>
      <c r="JWV1489" s="856"/>
      <c r="JWW1489" s="856"/>
      <c r="JWX1489" s="856"/>
      <c r="JWY1489" s="856"/>
      <c r="JWZ1489" s="856"/>
      <c r="JXA1489" s="856"/>
      <c r="JXB1489" s="856"/>
      <c r="JXC1489" s="856"/>
      <c r="JXD1489" s="856"/>
      <c r="JXE1489" s="856"/>
      <c r="JXF1489" s="856"/>
      <c r="JXG1489" s="856"/>
      <c r="JXH1489" s="856"/>
      <c r="JXI1489" s="856"/>
      <c r="JXJ1489" s="856"/>
      <c r="JXK1489" s="856"/>
      <c r="JXL1489" s="856"/>
      <c r="JXM1489" s="856"/>
      <c r="JXN1489" s="856"/>
      <c r="JXO1489" s="856"/>
      <c r="JXP1489" s="856"/>
      <c r="JXQ1489" s="856"/>
      <c r="JXR1489" s="856"/>
      <c r="JXS1489" s="856"/>
      <c r="JXT1489" s="856"/>
      <c r="JXU1489" s="856"/>
      <c r="JXV1489" s="856"/>
      <c r="JXW1489" s="856"/>
      <c r="JXX1489" s="856"/>
      <c r="JXY1489" s="856"/>
      <c r="JXZ1489" s="856"/>
      <c r="JYA1489" s="856"/>
      <c r="JYB1489" s="856"/>
      <c r="JYC1489" s="856"/>
      <c r="JYD1489" s="856"/>
      <c r="JYE1489" s="856"/>
      <c r="JYF1489" s="856"/>
      <c r="JYG1489" s="856"/>
      <c r="JYH1489" s="856"/>
      <c r="JYI1489" s="856"/>
      <c r="JYJ1489" s="856"/>
      <c r="JYK1489" s="856"/>
      <c r="JYL1489" s="856"/>
      <c r="JYM1489" s="856"/>
      <c r="JYN1489" s="856"/>
      <c r="JYO1489" s="856"/>
      <c r="JYP1489" s="856"/>
      <c r="JYQ1489" s="856"/>
      <c r="JYR1489" s="856"/>
      <c r="JYS1489" s="856"/>
      <c r="JYT1489" s="856"/>
      <c r="JYU1489" s="856"/>
      <c r="JYV1489" s="856"/>
      <c r="JYW1489" s="856"/>
      <c r="JYX1489" s="856"/>
      <c r="JYY1489" s="856"/>
      <c r="JYZ1489" s="856"/>
      <c r="JZA1489" s="856"/>
      <c r="JZB1489" s="856"/>
      <c r="JZC1489" s="856"/>
      <c r="JZD1489" s="856"/>
      <c r="JZE1489" s="856"/>
      <c r="JZF1489" s="856"/>
      <c r="JZG1489" s="856"/>
      <c r="JZH1489" s="856"/>
      <c r="JZI1489" s="856"/>
      <c r="JZJ1489" s="856"/>
      <c r="JZK1489" s="856"/>
      <c r="JZL1489" s="856"/>
      <c r="JZM1489" s="856"/>
      <c r="JZN1489" s="856"/>
      <c r="JZO1489" s="856"/>
      <c r="JZP1489" s="856"/>
      <c r="JZQ1489" s="856"/>
      <c r="JZR1489" s="856"/>
      <c r="JZS1489" s="856"/>
      <c r="JZT1489" s="856"/>
      <c r="JZU1489" s="856"/>
      <c r="JZV1489" s="856"/>
      <c r="JZW1489" s="856"/>
      <c r="JZX1489" s="856"/>
      <c r="JZY1489" s="856"/>
      <c r="JZZ1489" s="856"/>
      <c r="KAA1489" s="856"/>
      <c r="KAB1489" s="856"/>
      <c r="KAC1489" s="856"/>
      <c r="KAD1489" s="856"/>
      <c r="KAE1489" s="856"/>
      <c r="KAF1489" s="856"/>
      <c r="KAG1489" s="856"/>
      <c r="KAH1489" s="856"/>
      <c r="KAI1489" s="856"/>
      <c r="KAJ1489" s="856"/>
      <c r="KAK1489" s="856"/>
      <c r="KAL1489" s="856"/>
      <c r="KAM1489" s="856"/>
      <c r="KAN1489" s="856"/>
      <c r="KAO1489" s="856"/>
      <c r="KAP1489" s="856"/>
      <c r="KAQ1489" s="856"/>
      <c r="KAR1489" s="856"/>
      <c r="KAS1489" s="856"/>
      <c r="KAT1489" s="856"/>
      <c r="KAU1489" s="856"/>
      <c r="KAV1489" s="856"/>
      <c r="KAW1489" s="856"/>
      <c r="KAX1489" s="856"/>
      <c r="KAY1489" s="856"/>
      <c r="KAZ1489" s="856"/>
      <c r="KBA1489" s="856"/>
      <c r="KBB1489" s="856"/>
      <c r="KBC1489" s="856"/>
      <c r="KBD1489" s="856"/>
      <c r="KBE1489" s="856"/>
      <c r="KBF1489" s="856"/>
      <c r="KBG1489" s="856"/>
      <c r="KBH1489" s="856"/>
      <c r="KBI1489" s="856"/>
      <c r="KBJ1489" s="856"/>
      <c r="KBK1489" s="856"/>
      <c r="KBL1489" s="856"/>
      <c r="KBM1489" s="856"/>
      <c r="KBN1489" s="856"/>
      <c r="KBO1489" s="856"/>
      <c r="KBP1489" s="856"/>
      <c r="KBQ1489" s="856"/>
      <c r="KBR1489" s="856"/>
      <c r="KBS1489" s="856"/>
      <c r="KBT1489" s="856"/>
      <c r="KBU1489" s="856"/>
      <c r="KBV1489" s="856"/>
      <c r="KBW1489" s="856"/>
      <c r="KBX1489" s="856"/>
      <c r="KBY1489" s="856"/>
      <c r="KBZ1489" s="856"/>
      <c r="KCA1489" s="856"/>
      <c r="KCB1489" s="856"/>
      <c r="KCC1489" s="856"/>
      <c r="KCD1489" s="856"/>
      <c r="KCE1489" s="856"/>
      <c r="KCF1489" s="856"/>
      <c r="KCG1489" s="856"/>
      <c r="KCH1489" s="856"/>
      <c r="KCI1489" s="856"/>
      <c r="KCJ1489" s="856"/>
      <c r="KCK1489" s="856"/>
      <c r="KCL1489" s="856"/>
      <c r="KCM1489" s="856"/>
      <c r="KCN1489" s="856"/>
      <c r="KCO1489" s="856"/>
      <c r="KCP1489" s="856"/>
      <c r="KCQ1489" s="856"/>
      <c r="KCR1489" s="856"/>
      <c r="KCS1489" s="856"/>
      <c r="KCT1489" s="856"/>
      <c r="KCU1489" s="856"/>
      <c r="KCV1489" s="856"/>
      <c r="KCW1489" s="856"/>
      <c r="KCX1489" s="856"/>
      <c r="KCY1489" s="856"/>
      <c r="KCZ1489" s="856"/>
      <c r="KDA1489" s="856"/>
      <c r="KDB1489" s="856"/>
      <c r="KDC1489" s="856"/>
      <c r="KDD1489" s="856"/>
      <c r="KDE1489" s="856"/>
      <c r="KDF1489" s="856"/>
      <c r="KDG1489" s="856"/>
      <c r="KDH1489" s="856"/>
      <c r="KDI1489" s="856"/>
      <c r="KDJ1489" s="856"/>
      <c r="KDK1489" s="856"/>
      <c r="KDL1489" s="856"/>
      <c r="KDM1489" s="856"/>
      <c r="KDN1489" s="856"/>
      <c r="KDO1489" s="856"/>
      <c r="KDP1489" s="856"/>
      <c r="KDQ1489" s="856"/>
      <c r="KDR1489" s="856"/>
      <c r="KDS1489" s="856"/>
      <c r="KDT1489" s="856"/>
      <c r="KDU1489" s="856"/>
      <c r="KDV1489" s="856"/>
      <c r="KDW1489" s="856"/>
      <c r="KDX1489" s="856"/>
      <c r="KDY1489" s="856"/>
      <c r="KDZ1489" s="856"/>
      <c r="KEA1489" s="856"/>
      <c r="KEB1489" s="856"/>
      <c r="KEC1489" s="856"/>
      <c r="KED1489" s="856"/>
      <c r="KEE1489" s="856"/>
      <c r="KEF1489" s="856"/>
      <c r="KEG1489" s="856"/>
      <c r="KEH1489" s="856"/>
      <c r="KEI1489" s="856"/>
      <c r="KEJ1489" s="856"/>
      <c r="KEK1489" s="856"/>
      <c r="KEL1489" s="856"/>
      <c r="KEM1489" s="856"/>
      <c r="KEN1489" s="856"/>
      <c r="KEO1489" s="856"/>
      <c r="KEP1489" s="856"/>
      <c r="KEQ1489" s="856"/>
      <c r="KER1489" s="856"/>
      <c r="KES1489" s="856"/>
      <c r="KET1489" s="856"/>
      <c r="KEU1489" s="856"/>
      <c r="KEV1489" s="856"/>
      <c r="KEW1489" s="856"/>
      <c r="KEX1489" s="856"/>
      <c r="KEY1489" s="856"/>
      <c r="KEZ1489" s="856"/>
      <c r="KFA1489" s="856"/>
      <c r="KFB1489" s="856"/>
      <c r="KFC1489" s="856"/>
      <c r="KFD1489" s="856"/>
      <c r="KFE1489" s="856"/>
      <c r="KFF1489" s="856"/>
      <c r="KFG1489" s="856"/>
      <c r="KFH1489" s="856"/>
      <c r="KFI1489" s="856"/>
      <c r="KFJ1489" s="856"/>
      <c r="KFK1489" s="856"/>
      <c r="KFL1489" s="856"/>
      <c r="KFM1489" s="856"/>
      <c r="KFN1489" s="856"/>
      <c r="KFO1489" s="856"/>
      <c r="KFP1489" s="856"/>
      <c r="KFQ1489" s="856"/>
      <c r="KFR1489" s="856"/>
      <c r="KFS1489" s="856"/>
      <c r="KFT1489" s="856"/>
      <c r="KFU1489" s="856"/>
      <c r="KFV1489" s="856"/>
      <c r="KFW1489" s="856"/>
      <c r="KFX1489" s="856"/>
      <c r="KFY1489" s="856"/>
      <c r="KFZ1489" s="856"/>
      <c r="KGA1489" s="856"/>
      <c r="KGB1489" s="856"/>
      <c r="KGC1489" s="856"/>
      <c r="KGD1489" s="856"/>
      <c r="KGE1489" s="856"/>
      <c r="KGF1489" s="856"/>
      <c r="KGG1489" s="856"/>
      <c r="KGH1489" s="856"/>
      <c r="KGI1489" s="856"/>
      <c r="KGJ1489" s="856"/>
      <c r="KGK1489" s="856"/>
      <c r="KGL1489" s="856"/>
      <c r="KGM1489" s="856"/>
      <c r="KGN1489" s="856"/>
      <c r="KGO1489" s="856"/>
      <c r="KGP1489" s="856"/>
      <c r="KGQ1489" s="856"/>
      <c r="KGR1489" s="856"/>
      <c r="KGS1489" s="856"/>
      <c r="KGT1489" s="856"/>
      <c r="KGU1489" s="856"/>
      <c r="KGV1489" s="856"/>
      <c r="KGW1489" s="856"/>
      <c r="KGX1489" s="856"/>
      <c r="KGY1489" s="856"/>
      <c r="KGZ1489" s="856"/>
      <c r="KHA1489" s="856"/>
      <c r="KHB1489" s="856"/>
      <c r="KHC1489" s="856"/>
      <c r="KHD1489" s="856"/>
      <c r="KHE1489" s="856"/>
      <c r="KHF1489" s="856"/>
      <c r="KHG1489" s="856"/>
      <c r="KHH1489" s="856"/>
      <c r="KHI1489" s="856"/>
      <c r="KHJ1489" s="856"/>
      <c r="KHK1489" s="856"/>
      <c r="KHL1489" s="856"/>
      <c r="KHM1489" s="856"/>
      <c r="KHN1489" s="856"/>
      <c r="KHO1489" s="856"/>
      <c r="KHP1489" s="856"/>
      <c r="KHQ1489" s="856"/>
      <c r="KHR1489" s="856"/>
      <c r="KHS1489" s="856"/>
      <c r="KHT1489" s="856"/>
      <c r="KHU1489" s="856"/>
      <c r="KHV1489" s="856"/>
      <c r="KHW1489" s="856"/>
      <c r="KHX1489" s="856"/>
      <c r="KHY1489" s="856"/>
      <c r="KHZ1489" s="856"/>
      <c r="KIA1489" s="856"/>
      <c r="KIB1489" s="856"/>
      <c r="KIC1489" s="856"/>
      <c r="KID1489" s="856"/>
      <c r="KIE1489" s="856"/>
      <c r="KIF1489" s="856"/>
      <c r="KIG1489" s="856"/>
      <c r="KIH1489" s="856"/>
      <c r="KII1489" s="856"/>
      <c r="KIJ1489" s="856"/>
      <c r="KIK1489" s="856"/>
      <c r="KIL1489" s="856"/>
      <c r="KIM1489" s="856"/>
      <c r="KIN1489" s="856"/>
      <c r="KIO1489" s="856"/>
      <c r="KIP1489" s="856"/>
      <c r="KIQ1489" s="856"/>
      <c r="KIR1489" s="856"/>
      <c r="KIS1489" s="856"/>
      <c r="KIT1489" s="856"/>
      <c r="KIU1489" s="856"/>
      <c r="KIV1489" s="856"/>
      <c r="KIW1489" s="856"/>
      <c r="KIX1489" s="856"/>
      <c r="KIY1489" s="856"/>
      <c r="KIZ1489" s="856"/>
      <c r="KJA1489" s="856"/>
      <c r="KJB1489" s="856"/>
      <c r="KJC1489" s="856"/>
      <c r="KJD1489" s="856"/>
      <c r="KJE1489" s="856"/>
      <c r="KJF1489" s="856"/>
      <c r="KJG1489" s="856"/>
      <c r="KJH1489" s="856"/>
      <c r="KJI1489" s="856"/>
      <c r="KJJ1489" s="856"/>
      <c r="KJK1489" s="856"/>
      <c r="KJL1489" s="856"/>
      <c r="KJM1489" s="856"/>
      <c r="KJN1489" s="856"/>
      <c r="KJO1489" s="856"/>
      <c r="KJP1489" s="856"/>
      <c r="KJQ1489" s="856"/>
      <c r="KJR1489" s="856"/>
      <c r="KJS1489" s="856"/>
      <c r="KJT1489" s="856"/>
      <c r="KJU1489" s="856"/>
      <c r="KJV1489" s="856"/>
      <c r="KJW1489" s="856"/>
      <c r="KJX1489" s="856"/>
      <c r="KJY1489" s="856"/>
      <c r="KJZ1489" s="856"/>
      <c r="KKA1489" s="856"/>
      <c r="KKB1489" s="856"/>
      <c r="KKC1489" s="856"/>
      <c r="KKD1489" s="856"/>
      <c r="KKE1489" s="856"/>
      <c r="KKF1489" s="856"/>
      <c r="KKG1489" s="856"/>
      <c r="KKH1489" s="856"/>
      <c r="KKI1489" s="856"/>
      <c r="KKJ1489" s="856"/>
      <c r="KKK1489" s="856"/>
      <c r="KKL1489" s="856"/>
      <c r="KKM1489" s="856"/>
      <c r="KKN1489" s="856"/>
      <c r="KKO1489" s="856"/>
      <c r="KKP1489" s="856"/>
      <c r="KKQ1489" s="856"/>
      <c r="KKR1489" s="856"/>
      <c r="KKS1489" s="856"/>
      <c r="KKT1489" s="856"/>
      <c r="KKU1489" s="856"/>
      <c r="KKV1489" s="856"/>
      <c r="KKW1489" s="856"/>
      <c r="KKX1489" s="856"/>
      <c r="KKY1489" s="856"/>
      <c r="KKZ1489" s="856"/>
      <c r="KLA1489" s="856"/>
      <c r="KLB1489" s="856"/>
      <c r="KLC1489" s="856"/>
      <c r="KLD1489" s="856"/>
      <c r="KLE1489" s="856"/>
      <c r="KLF1489" s="856"/>
      <c r="KLG1489" s="856"/>
      <c r="KLH1489" s="856"/>
      <c r="KLI1489" s="856"/>
      <c r="KLJ1489" s="856"/>
      <c r="KLK1489" s="856"/>
      <c r="KLL1489" s="856"/>
      <c r="KLM1489" s="856"/>
      <c r="KLN1489" s="856"/>
      <c r="KLO1489" s="856"/>
      <c r="KLP1489" s="856"/>
      <c r="KLQ1489" s="856"/>
      <c r="KLR1489" s="856"/>
      <c r="KLS1489" s="856"/>
      <c r="KLT1489" s="856"/>
      <c r="KLU1489" s="856"/>
      <c r="KLV1489" s="856"/>
      <c r="KLW1489" s="856"/>
      <c r="KLX1489" s="856"/>
      <c r="KLY1489" s="856"/>
      <c r="KLZ1489" s="856"/>
      <c r="KMA1489" s="856"/>
      <c r="KMB1489" s="856"/>
      <c r="KMC1489" s="856"/>
      <c r="KMD1489" s="856"/>
      <c r="KME1489" s="856"/>
      <c r="KMF1489" s="856"/>
      <c r="KMG1489" s="856"/>
      <c r="KMH1489" s="856"/>
      <c r="KMI1489" s="856"/>
      <c r="KMJ1489" s="856"/>
      <c r="KMK1489" s="856"/>
      <c r="KML1489" s="856"/>
      <c r="KMM1489" s="856"/>
      <c r="KMN1489" s="856"/>
      <c r="KMO1489" s="856"/>
      <c r="KMP1489" s="856"/>
      <c r="KMQ1489" s="856"/>
      <c r="KMR1489" s="856"/>
      <c r="KMS1489" s="856"/>
      <c r="KMT1489" s="856"/>
      <c r="KMU1489" s="856"/>
      <c r="KMV1489" s="856"/>
      <c r="KMW1489" s="856"/>
      <c r="KMX1489" s="856"/>
      <c r="KMY1489" s="856"/>
      <c r="KMZ1489" s="856"/>
      <c r="KNA1489" s="856"/>
      <c r="KNB1489" s="856"/>
      <c r="KNC1489" s="856"/>
      <c r="KND1489" s="856"/>
      <c r="KNE1489" s="856"/>
      <c r="KNF1489" s="856"/>
      <c r="KNG1489" s="856"/>
      <c r="KNH1489" s="856"/>
      <c r="KNI1489" s="856"/>
      <c r="KNJ1489" s="856"/>
      <c r="KNK1489" s="856"/>
      <c r="KNL1489" s="856"/>
      <c r="KNM1489" s="856"/>
      <c r="KNN1489" s="856"/>
      <c r="KNO1489" s="856"/>
      <c r="KNP1489" s="856"/>
      <c r="KNQ1489" s="856"/>
      <c r="KNR1489" s="856"/>
      <c r="KNS1489" s="856"/>
      <c r="KNT1489" s="856"/>
      <c r="KNU1489" s="856"/>
      <c r="KNV1489" s="856"/>
      <c r="KNW1489" s="856"/>
      <c r="KNX1489" s="856"/>
      <c r="KNY1489" s="856"/>
      <c r="KNZ1489" s="856"/>
      <c r="KOA1489" s="856"/>
      <c r="KOB1489" s="856"/>
      <c r="KOC1489" s="856"/>
      <c r="KOD1489" s="856"/>
      <c r="KOE1489" s="856"/>
      <c r="KOF1489" s="856"/>
      <c r="KOG1489" s="856"/>
      <c r="KOH1489" s="856"/>
      <c r="KOI1489" s="856"/>
      <c r="KOJ1489" s="856"/>
      <c r="KOK1489" s="856"/>
      <c r="KOL1489" s="856"/>
      <c r="KOM1489" s="856"/>
      <c r="KON1489" s="856"/>
      <c r="KOO1489" s="856"/>
      <c r="KOP1489" s="856"/>
      <c r="KOQ1489" s="856"/>
      <c r="KOR1489" s="856"/>
      <c r="KOS1489" s="856"/>
      <c r="KOT1489" s="856"/>
      <c r="KOU1489" s="856"/>
      <c r="KOV1489" s="856"/>
      <c r="KOW1489" s="856"/>
      <c r="KOX1489" s="856"/>
      <c r="KOY1489" s="856"/>
      <c r="KOZ1489" s="856"/>
      <c r="KPA1489" s="856"/>
      <c r="KPB1489" s="856"/>
      <c r="KPC1489" s="856"/>
      <c r="KPD1489" s="856"/>
      <c r="KPE1489" s="856"/>
      <c r="KPF1489" s="856"/>
      <c r="KPG1489" s="856"/>
      <c r="KPH1489" s="856"/>
      <c r="KPI1489" s="856"/>
      <c r="KPJ1489" s="856"/>
      <c r="KPK1489" s="856"/>
      <c r="KPL1489" s="856"/>
      <c r="KPM1489" s="856"/>
      <c r="KPN1489" s="856"/>
      <c r="KPO1489" s="856"/>
      <c r="KPP1489" s="856"/>
      <c r="KPQ1489" s="856"/>
      <c r="KPR1489" s="856"/>
      <c r="KPS1489" s="856"/>
      <c r="KPT1489" s="856"/>
      <c r="KPU1489" s="856"/>
      <c r="KPV1489" s="856"/>
      <c r="KPW1489" s="856"/>
      <c r="KPX1489" s="856"/>
      <c r="KPY1489" s="856"/>
      <c r="KPZ1489" s="856"/>
      <c r="KQA1489" s="856"/>
      <c r="KQB1489" s="856"/>
      <c r="KQC1489" s="856"/>
      <c r="KQD1489" s="856"/>
      <c r="KQE1489" s="856"/>
      <c r="KQF1489" s="856"/>
      <c r="KQG1489" s="856"/>
      <c r="KQH1489" s="856"/>
      <c r="KQI1489" s="856"/>
      <c r="KQJ1489" s="856"/>
      <c r="KQK1489" s="856"/>
      <c r="KQL1489" s="856"/>
      <c r="KQM1489" s="856"/>
      <c r="KQN1489" s="856"/>
      <c r="KQO1489" s="856"/>
      <c r="KQP1489" s="856"/>
      <c r="KQQ1489" s="856"/>
      <c r="KQR1489" s="856"/>
      <c r="KQS1489" s="856"/>
      <c r="KQT1489" s="856"/>
      <c r="KQU1489" s="856"/>
      <c r="KQV1489" s="856"/>
      <c r="KQW1489" s="856"/>
      <c r="KQX1489" s="856"/>
      <c r="KQY1489" s="856"/>
      <c r="KQZ1489" s="856"/>
      <c r="KRA1489" s="856"/>
      <c r="KRB1489" s="856"/>
      <c r="KRC1489" s="856"/>
      <c r="KRD1489" s="856"/>
      <c r="KRE1489" s="856"/>
      <c r="KRF1489" s="856"/>
      <c r="KRG1489" s="856"/>
      <c r="KRH1489" s="856"/>
      <c r="KRI1489" s="856"/>
      <c r="KRJ1489" s="856"/>
      <c r="KRK1489" s="856"/>
      <c r="KRL1489" s="856"/>
      <c r="KRM1489" s="856"/>
      <c r="KRN1489" s="856"/>
      <c r="KRO1489" s="856"/>
      <c r="KRP1489" s="856"/>
      <c r="KRQ1489" s="856"/>
      <c r="KRR1489" s="856"/>
      <c r="KRS1489" s="856"/>
      <c r="KRT1489" s="856"/>
      <c r="KRU1489" s="856"/>
      <c r="KRV1489" s="856"/>
      <c r="KRW1489" s="856"/>
      <c r="KRX1489" s="856"/>
      <c r="KRY1489" s="856"/>
      <c r="KRZ1489" s="856"/>
      <c r="KSA1489" s="856"/>
      <c r="KSB1489" s="856"/>
      <c r="KSC1489" s="856"/>
      <c r="KSD1489" s="856"/>
      <c r="KSE1489" s="856"/>
      <c r="KSF1489" s="856"/>
      <c r="KSG1489" s="856"/>
      <c r="KSH1489" s="856"/>
      <c r="KSI1489" s="856"/>
      <c r="KSJ1489" s="856"/>
      <c r="KSK1489" s="856"/>
      <c r="KSL1489" s="856"/>
      <c r="KSM1489" s="856"/>
      <c r="KSN1489" s="856"/>
      <c r="KSO1489" s="856"/>
      <c r="KSP1489" s="856"/>
      <c r="KSQ1489" s="856"/>
      <c r="KSR1489" s="856"/>
      <c r="KSS1489" s="856"/>
      <c r="KST1489" s="856"/>
      <c r="KSU1489" s="856"/>
      <c r="KSV1489" s="856"/>
      <c r="KSW1489" s="856"/>
      <c r="KSX1489" s="856"/>
      <c r="KSY1489" s="856"/>
      <c r="KSZ1489" s="856"/>
      <c r="KTA1489" s="856"/>
      <c r="KTB1489" s="856"/>
      <c r="KTC1489" s="856"/>
      <c r="KTD1489" s="856"/>
      <c r="KTE1489" s="856"/>
      <c r="KTF1489" s="856"/>
      <c r="KTG1489" s="856"/>
      <c r="KTH1489" s="856"/>
      <c r="KTI1489" s="856"/>
      <c r="KTJ1489" s="856"/>
      <c r="KTK1489" s="856"/>
      <c r="KTL1489" s="856"/>
      <c r="KTM1489" s="856"/>
      <c r="KTN1489" s="856"/>
      <c r="KTO1489" s="856"/>
      <c r="KTP1489" s="856"/>
      <c r="KTQ1489" s="856"/>
      <c r="KTR1489" s="856"/>
      <c r="KTS1489" s="856"/>
      <c r="KTT1489" s="856"/>
      <c r="KTU1489" s="856"/>
      <c r="KTV1489" s="856"/>
      <c r="KTW1489" s="856"/>
      <c r="KTX1489" s="856"/>
      <c r="KTY1489" s="856"/>
      <c r="KTZ1489" s="856"/>
      <c r="KUA1489" s="856"/>
      <c r="KUB1489" s="856"/>
      <c r="KUC1489" s="856"/>
      <c r="KUD1489" s="856"/>
      <c r="KUE1489" s="856"/>
      <c r="KUF1489" s="856"/>
      <c r="KUG1489" s="856"/>
      <c r="KUH1489" s="856"/>
      <c r="KUI1489" s="856"/>
      <c r="KUJ1489" s="856"/>
      <c r="KUK1489" s="856"/>
      <c r="KUL1489" s="856"/>
      <c r="KUM1489" s="856"/>
      <c r="KUN1489" s="856"/>
      <c r="KUO1489" s="856"/>
      <c r="KUP1489" s="856"/>
      <c r="KUQ1489" s="856"/>
      <c r="KUR1489" s="856"/>
      <c r="KUS1489" s="856"/>
      <c r="KUT1489" s="856"/>
      <c r="KUU1489" s="856"/>
      <c r="KUV1489" s="856"/>
      <c r="KUW1489" s="856"/>
      <c r="KUX1489" s="856"/>
      <c r="KUY1489" s="856"/>
      <c r="KUZ1489" s="856"/>
      <c r="KVA1489" s="856"/>
      <c r="KVB1489" s="856"/>
      <c r="KVC1489" s="856"/>
      <c r="KVD1489" s="856"/>
      <c r="KVE1489" s="856"/>
      <c r="KVF1489" s="856"/>
      <c r="KVG1489" s="856"/>
      <c r="KVH1489" s="856"/>
      <c r="KVI1489" s="856"/>
      <c r="KVJ1489" s="856"/>
      <c r="KVK1489" s="856"/>
      <c r="KVL1489" s="856"/>
      <c r="KVM1489" s="856"/>
      <c r="KVN1489" s="856"/>
      <c r="KVO1489" s="856"/>
      <c r="KVP1489" s="856"/>
      <c r="KVQ1489" s="856"/>
      <c r="KVR1489" s="856"/>
      <c r="KVS1489" s="856"/>
      <c r="KVT1489" s="856"/>
      <c r="KVU1489" s="856"/>
      <c r="KVV1489" s="856"/>
      <c r="KVW1489" s="856"/>
      <c r="KVX1489" s="856"/>
      <c r="KVY1489" s="856"/>
      <c r="KVZ1489" s="856"/>
      <c r="KWA1489" s="856"/>
      <c r="KWB1489" s="856"/>
      <c r="KWC1489" s="856"/>
      <c r="KWD1489" s="856"/>
      <c r="KWE1489" s="856"/>
      <c r="KWF1489" s="856"/>
      <c r="KWG1489" s="856"/>
      <c r="KWH1489" s="856"/>
      <c r="KWI1489" s="856"/>
      <c r="KWJ1489" s="856"/>
      <c r="KWK1489" s="856"/>
      <c r="KWL1489" s="856"/>
      <c r="KWM1489" s="856"/>
      <c r="KWN1489" s="856"/>
      <c r="KWO1489" s="856"/>
      <c r="KWP1489" s="856"/>
      <c r="KWQ1489" s="856"/>
      <c r="KWR1489" s="856"/>
      <c r="KWS1489" s="856"/>
      <c r="KWT1489" s="856"/>
      <c r="KWU1489" s="856"/>
      <c r="KWV1489" s="856"/>
      <c r="KWW1489" s="856"/>
      <c r="KWX1489" s="856"/>
      <c r="KWY1489" s="856"/>
      <c r="KWZ1489" s="856"/>
      <c r="KXA1489" s="856"/>
      <c r="KXB1489" s="856"/>
      <c r="KXC1489" s="856"/>
      <c r="KXD1489" s="856"/>
      <c r="KXE1489" s="856"/>
      <c r="KXF1489" s="856"/>
      <c r="KXG1489" s="856"/>
      <c r="KXH1489" s="856"/>
      <c r="KXI1489" s="856"/>
      <c r="KXJ1489" s="856"/>
      <c r="KXK1489" s="856"/>
      <c r="KXL1489" s="856"/>
      <c r="KXM1489" s="856"/>
      <c r="KXN1489" s="856"/>
      <c r="KXO1489" s="856"/>
      <c r="KXP1489" s="856"/>
      <c r="KXQ1489" s="856"/>
      <c r="KXR1489" s="856"/>
      <c r="KXS1489" s="856"/>
      <c r="KXT1489" s="856"/>
      <c r="KXU1489" s="856"/>
      <c r="KXV1489" s="856"/>
      <c r="KXW1489" s="856"/>
      <c r="KXX1489" s="856"/>
      <c r="KXY1489" s="856"/>
      <c r="KXZ1489" s="856"/>
      <c r="KYA1489" s="856"/>
      <c r="KYB1489" s="856"/>
      <c r="KYC1489" s="856"/>
      <c r="KYD1489" s="856"/>
      <c r="KYE1489" s="856"/>
      <c r="KYF1489" s="856"/>
      <c r="KYG1489" s="856"/>
      <c r="KYH1489" s="856"/>
      <c r="KYI1489" s="856"/>
      <c r="KYJ1489" s="856"/>
      <c r="KYK1489" s="856"/>
      <c r="KYL1489" s="856"/>
      <c r="KYM1489" s="856"/>
      <c r="KYN1489" s="856"/>
      <c r="KYO1489" s="856"/>
      <c r="KYP1489" s="856"/>
      <c r="KYQ1489" s="856"/>
      <c r="KYR1489" s="856"/>
      <c r="KYS1489" s="856"/>
      <c r="KYT1489" s="856"/>
      <c r="KYU1489" s="856"/>
      <c r="KYV1489" s="856"/>
      <c r="KYW1489" s="856"/>
      <c r="KYX1489" s="856"/>
      <c r="KYY1489" s="856"/>
      <c r="KYZ1489" s="856"/>
      <c r="KZA1489" s="856"/>
      <c r="KZB1489" s="856"/>
      <c r="KZC1489" s="856"/>
      <c r="KZD1489" s="856"/>
      <c r="KZE1489" s="856"/>
      <c r="KZF1489" s="856"/>
      <c r="KZG1489" s="856"/>
      <c r="KZH1489" s="856"/>
      <c r="KZI1489" s="856"/>
      <c r="KZJ1489" s="856"/>
      <c r="KZK1489" s="856"/>
      <c r="KZL1489" s="856"/>
      <c r="KZM1489" s="856"/>
      <c r="KZN1489" s="856"/>
      <c r="KZO1489" s="856"/>
      <c r="KZP1489" s="856"/>
      <c r="KZQ1489" s="856"/>
      <c r="KZR1489" s="856"/>
      <c r="KZS1489" s="856"/>
      <c r="KZT1489" s="856"/>
      <c r="KZU1489" s="856"/>
      <c r="KZV1489" s="856"/>
      <c r="KZW1489" s="856"/>
      <c r="KZX1489" s="856"/>
      <c r="KZY1489" s="856"/>
      <c r="KZZ1489" s="856"/>
      <c r="LAA1489" s="856"/>
      <c r="LAB1489" s="856"/>
      <c r="LAC1489" s="856"/>
      <c r="LAD1489" s="856"/>
      <c r="LAE1489" s="856"/>
      <c r="LAF1489" s="856"/>
      <c r="LAG1489" s="856"/>
      <c r="LAH1489" s="856"/>
      <c r="LAI1489" s="856"/>
      <c r="LAJ1489" s="856"/>
      <c r="LAK1489" s="856"/>
      <c r="LAL1489" s="856"/>
      <c r="LAM1489" s="856"/>
      <c r="LAN1489" s="856"/>
      <c r="LAO1489" s="856"/>
      <c r="LAP1489" s="856"/>
      <c r="LAQ1489" s="856"/>
      <c r="LAR1489" s="856"/>
      <c r="LAS1489" s="856"/>
      <c r="LAT1489" s="856"/>
      <c r="LAU1489" s="856"/>
      <c r="LAV1489" s="856"/>
      <c r="LAW1489" s="856"/>
      <c r="LAX1489" s="856"/>
      <c r="LAY1489" s="856"/>
      <c r="LAZ1489" s="856"/>
      <c r="LBA1489" s="856"/>
      <c r="LBB1489" s="856"/>
      <c r="LBC1489" s="856"/>
      <c r="LBD1489" s="856"/>
      <c r="LBE1489" s="856"/>
      <c r="LBF1489" s="856"/>
      <c r="LBG1489" s="856"/>
      <c r="LBH1489" s="856"/>
      <c r="LBI1489" s="856"/>
      <c r="LBJ1489" s="856"/>
      <c r="LBK1489" s="856"/>
      <c r="LBL1489" s="856"/>
      <c r="LBM1489" s="856"/>
      <c r="LBN1489" s="856"/>
      <c r="LBO1489" s="856"/>
      <c r="LBP1489" s="856"/>
      <c r="LBQ1489" s="856"/>
      <c r="LBR1489" s="856"/>
      <c r="LBS1489" s="856"/>
      <c r="LBT1489" s="856"/>
      <c r="LBU1489" s="856"/>
      <c r="LBV1489" s="856"/>
      <c r="LBW1489" s="856"/>
      <c r="LBX1489" s="856"/>
      <c r="LBY1489" s="856"/>
      <c r="LBZ1489" s="856"/>
      <c r="LCA1489" s="856"/>
      <c r="LCB1489" s="856"/>
      <c r="LCC1489" s="856"/>
      <c r="LCD1489" s="856"/>
      <c r="LCE1489" s="856"/>
      <c r="LCF1489" s="856"/>
      <c r="LCG1489" s="856"/>
      <c r="LCH1489" s="856"/>
      <c r="LCI1489" s="856"/>
      <c r="LCJ1489" s="856"/>
      <c r="LCK1489" s="856"/>
      <c r="LCL1489" s="856"/>
      <c r="LCM1489" s="856"/>
      <c r="LCN1489" s="856"/>
      <c r="LCO1489" s="856"/>
      <c r="LCP1489" s="856"/>
      <c r="LCQ1489" s="856"/>
      <c r="LCR1489" s="856"/>
      <c r="LCS1489" s="856"/>
      <c r="LCT1489" s="856"/>
      <c r="LCU1489" s="856"/>
      <c r="LCV1489" s="856"/>
      <c r="LCW1489" s="856"/>
      <c r="LCX1489" s="856"/>
      <c r="LCY1489" s="856"/>
      <c r="LCZ1489" s="856"/>
      <c r="LDA1489" s="856"/>
      <c r="LDB1489" s="856"/>
      <c r="LDC1489" s="856"/>
      <c r="LDD1489" s="856"/>
      <c r="LDE1489" s="856"/>
      <c r="LDF1489" s="856"/>
      <c r="LDG1489" s="856"/>
      <c r="LDH1489" s="856"/>
      <c r="LDI1489" s="856"/>
      <c r="LDJ1489" s="856"/>
      <c r="LDK1489" s="856"/>
      <c r="LDL1489" s="856"/>
      <c r="LDM1489" s="856"/>
      <c r="LDN1489" s="856"/>
      <c r="LDO1489" s="856"/>
      <c r="LDP1489" s="856"/>
      <c r="LDQ1489" s="856"/>
      <c r="LDR1489" s="856"/>
      <c r="LDS1489" s="856"/>
      <c r="LDT1489" s="856"/>
      <c r="LDU1489" s="856"/>
      <c r="LDV1489" s="856"/>
      <c r="LDW1489" s="856"/>
      <c r="LDX1489" s="856"/>
      <c r="LDY1489" s="856"/>
      <c r="LDZ1489" s="856"/>
      <c r="LEA1489" s="856"/>
      <c r="LEB1489" s="856"/>
      <c r="LEC1489" s="856"/>
      <c r="LED1489" s="856"/>
      <c r="LEE1489" s="856"/>
      <c r="LEF1489" s="856"/>
      <c r="LEG1489" s="856"/>
      <c r="LEH1489" s="856"/>
      <c r="LEI1489" s="856"/>
      <c r="LEJ1489" s="856"/>
      <c r="LEK1489" s="856"/>
      <c r="LEL1489" s="856"/>
      <c r="LEM1489" s="856"/>
      <c r="LEN1489" s="856"/>
      <c r="LEO1489" s="856"/>
      <c r="LEP1489" s="856"/>
      <c r="LEQ1489" s="856"/>
      <c r="LER1489" s="856"/>
      <c r="LES1489" s="856"/>
      <c r="LET1489" s="856"/>
      <c r="LEU1489" s="856"/>
      <c r="LEV1489" s="856"/>
      <c r="LEW1489" s="856"/>
      <c r="LEX1489" s="856"/>
      <c r="LEY1489" s="856"/>
      <c r="LEZ1489" s="856"/>
      <c r="LFA1489" s="856"/>
      <c r="LFB1489" s="856"/>
      <c r="LFC1489" s="856"/>
      <c r="LFD1489" s="856"/>
      <c r="LFE1489" s="856"/>
      <c r="LFF1489" s="856"/>
      <c r="LFG1489" s="856"/>
      <c r="LFH1489" s="856"/>
      <c r="LFI1489" s="856"/>
      <c r="LFJ1489" s="856"/>
      <c r="LFK1489" s="856"/>
      <c r="LFL1489" s="856"/>
      <c r="LFM1489" s="856"/>
      <c r="LFN1489" s="856"/>
      <c r="LFO1489" s="856"/>
      <c r="LFP1489" s="856"/>
      <c r="LFQ1489" s="856"/>
      <c r="LFR1489" s="856"/>
      <c r="LFS1489" s="856"/>
      <c r="LFT1489" s="856"/>
      <c r="LFU1489" s="856"/>
      <c r="LFV1489" s="856"/>
      <c r="LFW1489" s="856"/>
      <c r="LFX1489" s="856"/>
      <c r="LFY1489" s="856"/>
      <c r="LFZ1489" s="856"/>
      <c r="LGA1489" s="856"/>
      <c r="LGB1489" s="856"/>
      <c r="LGC1489" s="856"/>
      <c r="LGD1489" s="856"/>
      <c r="LGE1489" s="856"/>
      <c r="LGF1489" s="856"/>
      <c r="LGG1489" s="856"/>
      <c r="LGH1489" s="856"/>
      <c r="LGI1489" s="856"/>
      <c r="LGJ1489" s="856"/>
      <c r="LGK1489" s="856"/>
      <c r="LGL1489" s="856"/>
      <c r="LGM1489" s="856"/>
      <c r="LGN1489" s="856"/>
      <c r="LGO1489" s="856"/>
      <c r="LGP1489" s="856"/>
      <c r="LGQ1489" s="856"/>
      <c r="LGR1489" s="856"/>
      <c r="LGS1489" s="856"/>
      <c r="LGT1489" s="856"/>
      <c r="LGU1489" s="856"/>
      <c r="LGV1489" s="856"/>
      <c r="LGW1489" s="856"/>
      <c r="LGX1489" s="856"/>
      <c r="LGY1489" s="856"/>
      <c r="LGZ1489" s="856"/>
      <c r="LHA1489" s="856"/>
      <c r="LHB1489" s="856"/>
      <c r="LHC1489" s="856"/>
      <c r="LHD1489" s="856"/>
      <c r="LHE1489" s="856"/>
      <c r="LHF1489" s="856"/>
      <c r="LHG1489" s="856"/>
      <c r="LHH1489" s="856"/>
      <c r="LHI1489" s="856"/>
      <c r="LHJ1489" s="856"/>
      <c r="LHK1489" s="856"/>
      <c r="LHL1489" s="856"/>
      <c r="LHM1489" s="856"/>
      <c r="LHN1489" s="856"/>
      <c r="LHO1489" s="856"/>
      <c r="LHP1489" s="856"/>
      <c r="LHQ1489" s="856"/>
      <c r="LHR1489" s="856"/>
      <c r="LHS1489" s="856"/>
      <c r="LHT1489" s="856"/>
      <c r="LHU1489" s="856"/>
      <c r="LHV1489" s="856"/>
      <c r="LHW1489" s="856"/>
      <c r="LHX1489" s="856"/>
      <c r="LHY1489" s="856"/>
      <c r="LHZ1489" s="856"/>
      <c r="LIA1489" s="856"/>
      <c r="LIB1489" s="856"/>
      <c r="LIC1489" s="856"/>
      <c r="LID1489" s="856"/>
      <c r="LIE1489" s="856"/>
      <c r="LIF1489" s="856"/>
      <c r="LIG1489" s="856"/>
      <c r="LIH1489" s="856"/>
      <c r="LII1489" s="856"/>
      <c r="LIJ1489" s="856"/>
      <c r="LIK1489" s="856"/>
      <c r="LIL1489" s="856"/>
      <c r="LIM1489" s="856"/>
      <c r="LIN1489" s="856"/>
      <c r="LIO1489" s="856"/>
      <c r="LIP1489" s="856"/>
      <c r="LIQ1489" s="856"/>
      <c r="LIR1489" s="856"/>
      <c r="LIS1489" s="856"/>
      <c r="LIT1489" s="856"/>
      <c r="LIU1489" s="856"/>
      <c r="LIV1489" s="856"/>
      <c r="LIW1489" s="856"/>
      <c r="LIX1489" s="856"/>
      <c r="LIY1489" s="856"/>
      <c r="LIZ1489" s="856"/>
      <c r="LJA1489" s="856"/>
      <c r="LJB1489" s="856"/>
      <c r="LJC1489" s="856"/>
      <c r="LJD1489" s="856"/>
      <c r="LJE1489" s="856"/>
      <c r="LJF1489" s="856"/>
      <c r="LJG1489" s="856"/>
      <c r="LJH1489" s="856"/>
      <c r="LJI1489" s="856"/>
      <c r="LJJ1489" s="856"/>
      <c r="LJK1489" s="856"/>
      <c r="LJL1489" s="856"/>
      <c r="LJM1489" s="856"/>
      <c r="LJN1489" s="856"/>
      <c r="LJO1489" s="856"/>
      <c r="LJP1489" s="856"/>
      <c r="LJQ1489" s="856"/>
      <c r="LJR1489" s="856"/>
      <c r="LJS1489" s="856"/>
      <c r="LJT1489" s="856"/>
      <c r="LJU1489" s="856"/>
      <c r="LJV1489" s="856"/>
      <c r="LJW1489" s="856"/>
      <c r="LJX1489" s="856"/>
      <c r="LJY1489" s="856"/>
      <c r="LJZ1489" s="856"/>
      <c r="LKA1489" s="856"/>
      <c r="LKB1489" s="856"/>
      <c r="LKC1489" s="856"/>
      <c r="LKD1489" s="856"/>
      <c r="LKE1489" s="856"/>
      <c r="LKF1489" s="856"/>
      <c r="LKG1489" s="856"/>
      <c r="LKH1489" s="856"/>
      <c r="LKI1489" s="856"/>
      <c r="LKJ1489" s="856"/>
      <c r="LKK1489" s="856"/>
      <c r="LKL1489" s="856"/>
      <c r="LKM1489" s="856"/>
      <c r="LKN1489" s="856"/>
      <c r="LKO1489" s="856"/>
      <c r="LKP1489" s="856"/>
      <c r="LKQ1489" s="856"/>
      <c r="LKR1489" s="856"/>
      <c r="LKS1489" s="856"/>
      <c r="LKT1489" s="856"/>
      <c r="LKU1489" s="856"/>
      <c r="LKV1489" s="856"/>
      <c r="LKW1489" s="856"/>
      <c r="LKX1489" s="856"/>
      <c r="LKY1489" s="856"/>
      <c r="LKZ1489" s="856"/>
      <c r="LLA1489" s="856"/>
      <c r="LLB1489" s="856"/>
      <c r="LLC1489" s="856"/>
      <c r="LLD1489" s="856"/>
      <c r="LLE1489" s="856"/>
      <c r="LLF1489" s="856"/>
      <c r="LLG1489" s="856"/>
      <c r="LLH1489" s="856"/>
      <c r="LLI1489" s="856"/>
      <c r="LLJ1489" s="856"/>
      <c r="LLK1489" s="856"/>
      <c r="LLL1489" s="856"/>
      <c r="LLM1489" s="856"/>
      <c r="LLN1489" s="856"/>
      <c r="LLO1489" s="856"/>
      <c r="LLP1489" s="856"/>
      <c r="LLQ1489" s="856"/>
      <c r="LLR1489" s="856"/>
      <c r="LLS1489" s="856"/>
      <c r="LLT1489" s="856"/>
      <c r="LLU1489" s="856"/>
      <c r="LLV1489" s="856"/>
      <c r="LLW1489" s="856"/>
      <c r="LLX1489" s="856"/>
      <c r="LLY1489" s="856"/>
      <c r="LLZ1489" s="856"/>
      <c r="LMA1489" s="856"/>
      <c r="LMB1489" s="856"/>
      <c r="LMC1489" s="856"/>
      <c r="LMD1489" s="856"/>
      <c r="LME1489" s="856"/>
      <c r="LMF1489" s="856"/>
      <c r="LMG1489" s="856"/>
      <c r="LMH1489" s="856"/>
      <c r="LMI1489" s="856"/>
      <c r="LMJ1489" s="856"/>
      <c r="LMK1489" s="856"/>
      <c r="LML1489" s="856"/>
      <c r="LMM1489" s="856"/>
      <c r="LMN1489" s="856"/>
      <c r="LMO1489" s="856"/>
      <c r="LMP1489" s="856"/>
      <c r="LMQ1489" s="856"/>
      <c r="LMR1489" s="856"/>
      <c r="LMS1489" s="856"/>
      <c r="LMT1489" s="856"/>
      <c r="LMU1489" s="856"/>
      <c r="LMV1489" s="856"/>
      <c r="LMW1489" s="856"/>
      <c r="LMX1489" s="856"/>
      <c r="LMY1489" s="856"/>
      <c r="LMZ1489" s="856"/>
      <c r="LNA1489" s="856"/>
      <c r="LNB1489" s="856"/>
      <c r="LNC1489" s="856"/>
      <c r="LND1489" s="856"/>
      <c r="LNE1489" s="856"/>
      <c r="LNF1489" s="856"/>
      <c r="LNG1489" s="856"/>
      <c r="LNH1489" s="856"/>
      <c r="LNI1489" s="856"/>
      <c r="LNJ1489" s="856"/>
      <c r="LNK1489" s="856"/>
      <c r="LNL1489" s="856"/>
      <c r="LNM1489" s="856"/>
      <c r="LNN1489" s="856"/>
      <c r="LNO1489" s="856"/>
      <c r="LNP1489" s="856"/>
      <c r="LNQ1489" s="856"/>
      <c r="LNR1489" s="856"/>
      <c r="LNS1489" s="856"/>
      <c r="LNT1489" s="856"/>
      <c r="LNU1489" s="856"/>
      <c r="LNV1489" s="856"/>
      <c r="LNW1489" s="856"/>
      <c r="LNX1489" s="856"/>
      <c r="LNY1489" s="856"/>
      <c r="LNZ1489" s="856"/>
      <c r="LOA1489" s="856"/>
      <c r="LOB1489" s="856"/>
      <c r="LOC1489" s="856"/>
      <c r="LOD1489" s="856"/>
      <c r="LOE1489" s="856"/>
      <c r="LOF1489" s="856"/>
      <c r="LOG1489" s="856"/>
      <c r="LOH1489" s="856"/>
      <c r="LOI1489" s="856"/>
      <c r="LOJ1489" s="856"/>
      <c r="LOK1489" s="856"/>
      <c r="LOL1489" s="856"/>
      <c r="LOM1489" s="856"/>
      <c r="LON1489" s="856"/>
      <c r="LOO1489" s="856"/>
      <c r="LOP1489" s="856"/>
      <c r="LOQ1489" s="856"/>
      <c r="LOR1489" s="856"/>
      <c r="LOS1489" s="856"/>
      <c r="LOT1489" s="856"/>
      <c r="LOU1489" s="856"/>
      <c r="LOV1489" s="856"/>
      <c r="LOW1489" s="856"/>
      <c r="LOX1489" s="856"/>
      <c r="LOY1489" s="856"/>
      <c r="LOZ1489" s="856"/>
      <c r="LPA1489" s="856"/>
      <c r="LPB1489" s="856"/>
      <c r="LPC1489" s="856"/>
      <c r="LPD1489" s="856"/>
      <c r="LPE1489" s="856"/>
      <c r="LPF1489" s="856"/>
      <c r="LPG1489" s="856"/>
      <c r="LPH1489" s="856"/>
      <c r="LPI1489" s="856"/>
      <c r="LPJ1489" s="856"/>
      <c r="LPK1489" s="856"/>
      <c r="LPL1489" s="856"/>
      <c r="LPM1489" s="856"/>
      <c r="LPN1489" s="856"/>
      <c r="LPO1489" s="856"/>
      <c r="LPP1489" s="856"/>
      <c r="LPQ1489" s="856"/>
      <c r="LPR1489" s="856"/>
      <c r="LPS1489" s="856"/>
      <c r="LPT1489" s="856"/>
      <c r="LPU1489" s="856"/>
      <c r="LPV1489" s="856"/>
      <c r="LPW1489" s="856"/>
      <c r="LPX1489" s="856"/>
      <c r="LPY1489" s="856"/>
      <c r="LPZ1489" s="856"/>
      <c r="LQA1489" s="856"/>
      <c r="LQB1489" s="856"/>
      <c r="LQC1489" s="856"/>
      <c r="LQD1489" s="856"/>
      <c r="LQE1489" s="856"/>
      <c r="LQF1489" s="856"/>
      <c r="LQG1489" s="856"/>
      <c r="LQH1489" s="856"/>
      <c r="LQI1489" s="856"/>
      <c r="LQJ1489" s="856"/>
      <c r="LQK1489" s="856"/>
      <c r="LQL1489" s="856"/>
      <c r="LQM1489" s="856"/>
      <c r="LQN1489" s="856"/>
      <c r="LQO1489" s="856"/>
      <c r="LQP1489" s="856"/>
      <c r="LQQ1489" s="856"/>
      <c r="LQR1489" s="856"/>
      <c r="LQS1489" s="856"/>
      <c r="LQT1489" s="856"/>
      <c r="LQU1489" s="856"/>
      <c r="LQV1489" s="856"/>
      <c r="LQW1489" s="856"/>
      <c r="LQX1489" s="856"/>
      <c r="LQY1489" s="856"/>
      <c r="LQZ1489" s="856"/>
      <c r="LRA1489" s="856"/>
      <c r="LRB1489" s="856"/>
      <c r="LRC1489" s="856"/>
      <c r="LRD1489" s="856"/>
      <c r="LRE1489" s="856"/>
      <c r="LRF1489" s="856"/>
      <c r="LRG1489" s="856"/>
      <c r="LRH1489" s="856"/>
      <c r="LRI1489" s="856"/>
      <c r="LRJ1489" s="856"/>
      <c r="LRK1489" s="856"/>
      <c r="LRL1489" s="856"/>
      <c r="LRM1489" s="856"/>
      <c r="LRN1489" s="856"/>
      <c r="LRO1489" s="856"/>
      <c r="LRP1489" s="856"/>
      <c r="LRQ1489" s="856"/>
      <c r="LRR1489" s="856"/>
      <c r="LRS1489" s="856"/>
      <c r="LRT1489" s="856"/>
      <c r="LRU1489" s="856"/>
      <c r="LRV1489" s="856"/>
      <c r="LRW1489" s="856"/>
      <c r="LRX1489" s="856"/>
      <c r="LRY1489" s="856"/>
      <c r="LRZ1489" s="856"/>
      <c r="LSA1489" s="856"/>
      <c r="LSB1489" s="856"/>
      <c r="LSC1489" s="856"/>
      <c r="LSD1489" s="856"/>
      <c r="LSE1489" s="856"/>
      <c r="LSF1489" s="856"/>
      <c r="LSG1489" s="856"/>
      <c r="LSH1489" s="856"/>
      <c r="LSI1489" s="856"/>
      <c r="LSJ1489" s="856"/>
      <c r="LSK1489" s="856"/>
      <c r="LSL1489" s="856"/>
      <c r="LSM1489" s="856"/>
      <c r="LSN1489" s="856"/>
      <c r="LSO1489" s="856"/>
      <c r="LSP1489" s="856"/>
      <c r="LSQ1489" s="856"/>
      <c r="LSR1489" s="856"/>
      <c r="LSS1489" s="856"/>
      <c r="LST1489" s="856"/>
      <c r="LSU1489" s="856"/>
      <c r="LSV1489" s="856"/>
      <c r="LSW1489" s="856"/>
      <c r="LSX1489" s="856"/>
      <c r="LSY1489" s="856"/>
      <c r="LSZ1489" s="856"/>
      <c r="LTA1489" s="856"/>
      <c r="LTB1489" s="856"/>
      <c r="LTC1489" s="856"/>
      <c r="LTD1489" s="856"/>
      <c r="LTE1489" s="856"/>
      <c r="LTF1489" s="856"/>
      <c r="LTG1489" s="856"/>
      <c r="LTH1489" s="856"/>
      <c r="LTI1489" s="856"/>
      <c r="LTJ1489" s="856"/>
      <c r="LTK1489" s="856"/>
      <c r="LTL1489" s="856"/>
      <c r="LTM1489" s="856"/>
      <c r="LTN1489" s="856"/>
      <c r="LTO1489" s="856"/>
      <c r="LTP1489" s="856"/>
      <c r="LTQ1489" s="856"/>
      <c r="LTR1489" s="856"/>
      <c r="LTS1489" s="856"/>
      <c r="LTT1489" s="856"/>
      <c r="LTU1489" s="856"/>
      <c r="LTV1489" s="856"/>
      <c r="LTW1489" s="856"/>
      <c r="LTX1489" s="856"/>
      <c r="LTY1489" s="856"/>
      <c r="LTZ1489" s="856"/>
      <c r="LUA1489" s="856"/>
      <c r="LUB1489" s="856"/>
      <c r="LUC1489" s="856"/>
      <c r="LUD1489" s="856"/>
      <c r="LUE1489" s="856"/>
      <c r="LUF1489" s="856"/>
      <c r="LUG1489" s="856"/>
      <c r="LUH1489" s="856"/>
      <c r="LUI1489" s="856"/>
      <c r="LUJ1489" s="856"/>
      <c r="LUK1489" s="856"/>
      <c r="LUL1489" s="856"/>
      <c r="LUM1489" s="856"/>
      <c r="LUN1489" s="856"/>
      <c r="LUO1489" s="856"/>
      <c r="LUP1489" s="856"/>
      <c r="LUQ1489" s="856"/>
      <c r="LUR1489" s="856"/>
      <c r="LUS1489" s="856"/>
      <c r="LUT1489" s="856"/>
      <c r="LUU1489" s="856"/>
      <c r="LUV1489" s="856"/>
      <c r="LUW1489" s="856"/>
      <c r="LUX1489" s="856"/>
      <c r="LUY1489" s="856"/>
      <c r="LUZ1489" s="856"/>
      <c r="LVA1489" s="856"/>
      <c r="LVB1489" s="856"/>
      <c r="LVC1489" s="856"/>
      <c r="LVD1489" s="856"/>
      <c r="LVE1489" s="856"/>
      <c r="LVF1489" s="856"/>
      <c r="LVG1489" s="856"/>
      <c r="LVH1489" s="856"/>
      <c r="LVI1489" s="856"/>
      <c r="LVJ1489" s="856"/>
      <c r="LVK1489" s="856"/>
      <c r="LVL1489" s="856"/>
      <c r="LVM1489" s="856"/>
      <c r="LVN1489" s="856"/>
      <c r="LVO1489" s="856"/>
      <c r="LVP1489" s="856"/>
      <c r="LVQ1489" s="856"/>
      <c r="LVR1489" s="856"/>
      <c r="LVS1489" s="856"/>
      <c r="LVT1489" s="856"/>
      <c r="LVU1489" s="856"/>
      <c r="LVV1489" s="856"/>
      <c r="LVW1489" s="856"/>
      <c r="LVX1489" s="856"/>
      <c r="LVY1489" s="856"/>
      <c r="LVZ1489" s="856"/>
      <c r="LWA1489" s="856"/>
      <c r="LWB1489" s="856"/>
      <c r="LWC1489" s="856"/>
      <c r="LWD1489" s="856"/>
      <c r="LWE1489" s="856"/>
      <c r="LWF1489" s="856"/>
      <c r="LWG1489" s="856"/>
      <c r="LWH1489" s="856"/>
      <c r="LWI1489" s="856"/>
      <c r="LWJ1489" s="856"/>
      <c r="LWK1489" s="856"/>
      <c r="LWL1489" s="856"/>
      <c r="LWM1489" s="856"/>
      <c r="LWN1489" s="856"/>
      <c r="LWO1489" s="856"/>
      <c r="LWP1489" s="856"/>
      <c r="LWQ1489" s="856"/>
      <c r="LWR1489" s="856"/>
      <c r="LWS1489" s="856"/>
      <c r="LWT1489" s="856"/>
      <c r="LWU1489" s="856"/>
      <c r="LWV1489" s="856"/>
      <c r="LWW1489" s="856"/>
      <c r="LWX1489" s="856"/>
      <c r="LWY1489" s="856"/>
      <c r="LWZ1489" s="856"/>
      <c r="LXA1489" s="856"/>
      <c r="LXB1489" s="856"/>
      <c r="LXC1489" s="856"/>
      <c r="LXD1489" s="856"/>
      <c r="LXE1489" s="856"/>
      <c r="LXF1489" s="856"/>
      <c r="LXG1489" s="856"/>
      <c r="LXH1489" s="856"/>
      <c r="LXI1489" s="856"/>
      <c r="LXJ1489" s="856"/>
      <c r="LXK1489" s="856"/>
      <c r="LXL1489" s="856"/>
      <c r="LXM1489" s="856"/>
      <c r="LXN1489" s="856"/>
      <c r="LXO1489" s="856"/>
      <c r="LXP1489" s="856"/>
      <c r="LXQ1489" s="856"/>
      <c r="LXR1489" s="856"/>
      <c r="LXS1489" s="856"/>
      <c r="LXT1489" s="856"/>
      <c r="LXU1489" s="856"/>
      <c r="LXV1489" s="856"/>
      <c r="LXW1489" s="856"/>
      <c r="LXX1489" s="856"/>
      <c r="LXY1489" s="856"/>
      <c r="LXZ1489" s="856"/>
      <c r="LYA1489" s="856"/>
      <c r="LYB1489" s="856"/>
      <c r="LYC1489" s="856"/>
      <c r="LYD1489" s="856"/>
      <c r="LYE1489" s="856"/>
      <c r="LYF1489" s="856"/>
      <c r="LYG1489" s="856"/>
      <c r="LYH1489" s="856"/>
      <c r="LYI1489" s="856"/>
      <c r="LYJ1489" s="856"/>
      <c r="LYK1489" s="856"/>
      <c r="LYL1489" s="856"/>
      <c r="LYM1489" s="856"/>
      <c r="LYN1489" s="856"/>
      <c r="LYO1489" s="856"/>
      <c r="LYP1489" s="856"/>
      <c r="LYQ1489" s="856"/>
      <c r="LYR1489" s="856"/>
      <c r="LYS1489" s="856"/>
      <c r="LYT1489" s="856"/>
      <c r="LYU1489" s="856"/>
      <c r="LYV1489" s="856"/>
      <c r="LYW1489" s="856"/>
      <c r="LYX1489" s="856"/>
      <c r="LYY1489" s="856"/>
      <c r="LYZ1489" s="856"/>
      <c r="LZA1489" s="856"/>
      <c r="LZB1489" s="856"/>
      <c r="LZC1489" s="856"/>
      <c r="LZD1489" s="856"/>
      <c r="LZE1489" s="856"/>
      <c r="LZF1489" s="856"/>
      <c r="LZG1489" s="856"/>
      <c r="LZH1489" s="856"/>
      <c r="LZI1489" s="856"/>
      <c r="LZJ1489" s="856"/>
      <c r="LZK1489" s="856"/>
      <c r="LZL1489" s="856"/>
      <c r="LZM1489" s="856"/>
      <c r="LZN1489" s="856"/>
      <c r="LZO1489" s="856"/>
      <c r="LZP1489" s="856"/>
      <c r="LZQ1489" s="856"/>
      <c r="LZR1489" s="856"/>
      <c r="LZS1489" s="856"/>
      <c r="LZT1489" s="856"/>
      <c r="LZU1489" s="856"/>
      <c r="LZV1489" s="856"/>
      <c r="LZW1489" s="856"/>
      <c r="LZX1489" s="856"/>
      <c r="LZY1489" s="856"/>
      <c r="LZZ1489" s="856"/>
      <c r="MAA1489" s="856"/>
      <c r="MAB1489" s="856"/>
      <c r="MAC1489" s="856"/>
      <c r="MAD1489" s="856"/>
      <c r="MAE1489" s="856"/>
      <c r="MAF1489" s="856"/>
      <c r="MAG1489" s="856"/>
      <c r="MAH1489" s="856"/>
      <c r="MAI1489" s="856"/>
      <c r="MAJ1489" s="856"/>
      <c r="MAK1489" s="856"/>
      <c r="MAL1489" s="856"/>
      <c r="MAM1489" s="856"/>
      <c r="MAN1489" s="856"/>
      <c r="MAO1489" s="856"/>
      <c r="MAP1489" s="856"/>
      <c r="MAQ1489" s="856"/>
      <c r="MAR1489" s="856"/>
      <c r="MAS1489" s="856"/>
      <c r="MAT1489" s="856"/>
      <c r="MAU1489" s="856"/>
      <c r="MAV1489" s="856"/>
      <c r="MAW1489" s="856"/>
      <c r="MAX1489" s="856"/>
      <c r="MAY1489" s="856"/>
      <c r="MAZ1489" s="856"/>
      <c r="MBA1489" s="856"/>
      <c r="MBB1489" s="856"/>
      <c r="MBC1489" s="856"/>
      <c r="MBD1489" s="856"/>
      <c r="MBE1489" s="856"/>
      <c r="MBF1489" s="856"/>
      <c r="MBG1489" s="856"/>
      <c r="MBH1489" s="856"/>
      <c r="MBI1489" s="856"/>
      <c r="MBJ1489" s="856"/>
      <c r="MBK1489" s="856"/>
      <c r="MBL1489" s="856"/>
      <c r="MBM1489" s="856"/>
      <c r="MBN1489" s="856"/>
      <c r="MBO1489" s="856"/>
      <c r="MBP1489" s="856"/>
      <c r="MBQ1489" s="856"/>
      <c r="MBR1489" s="856"/>
      <c r="MBS1489" s="856"/>
      <c r="MBT1489" s="856"/>
      <c r="MBU1489" s="856"/>
      <c r="MBV1489" s="856"/>
      <c r="MBW1489" s="856"/>
      <c r="MBX1489" s="856"/>
      <c r="MBY1489" s="856"/>
      <c r="MBZ1489" s="856"/>
      <c r="MCA1489" s="856"/>
      <c r="MCB1489" s="856"/>
      <c r="MCC1489" s="856"/>
      <c r="MCD1489" s="856"/>
      <c r="MCE1489" s="856"/>
      <c r="MCF1489" s="856"/>
      <c r="MCG1489" s="856"/>
      <c r="MCH1489" s="856"/>
      <c r="MCI1489" s="856"/>
      <c r="MCJ1489" s="856"/>
      <c r="MCK1489" s="856"/>
      <c r="MCL1489" s="856"/>
      <c r="MCM1489" s="856"/>
      <c r="MCN1489" s="856"/>
      <c r="MCO1489" s="856"/>
      <c r="MCP1489" s="856"/>
      <c r="MCQ1489" s="856"/>
      <c r="MCR1489" s="856"/>
      <c r="MCS1489" s="856"/>
      <c r="MCT1489" s="856"/>
      <c r="MCU1489" s="856"/>
      <c r="MCV1489" s="856"/>
      <c r="MCW1489" s="856"/>
      <c r="MCX1489" s="856"/>
      <c r="MCY1489" s="856"/>
      <c r="MCZ1489" s="856"/>
      <c r="MDA1489" s="856"/>
      <c r="MDB1489" s="856"/>
      <c r="MDC1489" s="856"/>
      <c r="MDD1489" s="856"/>
      <c r="MDE1489" s="856"/>
      <c r="MDF1489" s="856"/>
      <c r="MDG1489" s="856"/>
      <c r="MDH1489" s="856"/>
      <c r="MDI1489" s="856"/>
      <c r="MDJ1489" s="856"/>
      <c r="MDK1489" s="856"/>
      <c r="MDL1489" s="856"/>
      <c r="MDM1489" s="856"/>
      <c r="MDN1489" s="856"/>
      <c r="MDO1489" s="856"/>
      <c r="MDP1489" s="856"/>
      <c r="MDQ1489" s="856"/>
      <c r="MDR1489" s="856"/>
      <c r="MDS1489" s="856"/>
      <c r="MDT1489" s="856"/>
      <c r="MDU1489" s="856"/>
      <c r="MDV1489" s="856"/>
      <c r="MDW1489" s="856"/>
      <c r="MDX1489" s="856"/>
      <c r="MDY1489" s="856"/>
      <c r="MDZ1489" s="856"/>
      <c r="MEA1489" s="856"/>
      <c r="MEB1489" s="856"/>
      <c r="MEC1489" s="856"/>
      <c r="MED1489" s="856"/>
      <c r="MEE1489" s="856"/>
      <c r="MEF1489" s="856"/>
      <c r="MEG1489" s="856"/>
      <c r="MEH1489" s="856"/>
      <c r="MEI1489" s="856"/>
      <c r="MEJ1489" s="856"/>
      <c r="MEK1489" s="856"/>
      <c r="MEL1489" s="856"/>
      <c r="MEM1489" s="856"/>
      <c r="MEN1489" s="856"/>
      <c r="MEO1489" s="856"/>
      <c r="MEP1489" s="856"/>
      <c r="MEQ1489" s="856"/>
      <c r="MER1489" s="856"/>
      <c r="MES1489" s="856"/>
      <c r="MET1489" s="856"/>
      <c r="MEU1489" s="856"/>
      <c r="MEV1489" s="856"/>
      <c r="MEW1489" s="856"/>
      <c r="MEX1489" s="856"/>
      <c r="MEY1489" s="856"/>
      <c r="MEZ1489" s="856"/>
      <c r="MFA1489" s="856"/>
      <c r="MFB1489" s="856"/>
      <c r="MFC1489" s="856"/>
      <c r="MFD1489" s="856"/>
      <c r="MFE1489" s="856"/>
      <c r="MFF1489" s="856"/>
      <c r="MFG1489" s="856"/>
      <c r="MFH1489" s="856"/>
      <c r="MFI1489" s="856"/>
      <c r="MFJ1489" s="856"/>
      <c r="MFK1489" s="856"/>
      <c r="MFL1489" s="856"/>
      <c r="MFM1489" s="856"/>
      <c r="MFN1489" s="856"/>
      <c r="MFO1489" s="856"/>
      <c r="MFP1489" s="856"/>
      <c r="MFQ1489" s="856"/>
      <c r="MFR1489" s="856"/>
      <c r="MFS1489" s="856"/>
      <c r="MFT1489" s="856"/>
      <c r="MFU1489" s="856"/>
      <c r="MFV1489" s="856"/>
      <c r="MFW1489" s="856"/>
      <c r="MFX1489" s="856"/>
      <c r="MFY1489" s="856"/>
      <c r="MFZ1489" s="856"/>
      <c r="MGA1489" s="856"/>
      <c r="MGB1489" s="856"/>
      <c r="MGC1489" s="856"/>
      <c r="MGD1489" s="856"/>
      <c r="MGE1489" s="856"/>
      <c r="MGF1489" s="856"/>
      <c r="MGG1489" s="856"/>
      <c r="MGH1489" s="856"/>
      <c r="MGI1489" s="856"/>
      <c r="MGJ1489" s="856"/>
      <c r="MGK1489" s="856"/>
      <c r="MGL1489" s="856"/>
      <c r="MGM1489" s="856"/>
      <c r="MGN1489" s="856"/>
      <c r="MGO1489" s="856"/>
      <c r="MGP1489" s="856"/>
      <c r="MGQ1489" s="856"/>
      <c r="MGR1489" s="856"/>
      <c r="MGS1489" s="856"/>
      <c r="MGT1489" s="856"/>
      <c r="MGU1489" s="856"/>
      <c r="MGV1489" s="856"/>
      <c r="MGW1489" s="856"/>
      <c r="MGX1489" s="856"/>
      <c r="MGY1489" s="856"/>
      <c r="MGZ1489" s="856"/>
      <c r="MHA1489" s="856"/>
      <c r="MHB1489" s="856"/>
      <c r="MHC1489" s="856"/>
      <c r="MHD1489" s="856"/>
      <c r="MHE1489" s="856"/>
      <c r="MHF1489" s="856"/>
      <c r="MHG1489" s="856"/>
      <c r="MHH1489" s="856"/>
      <c r="MHI1489" s="856"/>
      <c r="MHJ1489" s="856"/>
      <c r="MHK1489" s="856"/>
      <c r="MHL1489" s="856"/>
      <c r="MHM1489" s="856"/>
      <c r="MHN1489" s="856"/>
      <c r="MHO1489" s="856"/>
      <c r="MHP1489" s="856"/>
      <c r="MHQ1489" s="856"/>
      <c r="MHR1489" s="856"/>
      <c r="MHS1489" s="856"/>
      <c r="MHT1489" s="856"/>
      <c r="MHU1489" s="856"/>
      <c r="MHV1489" s="856"/>
      <c r="MHW1489" s="856"/>
      <c r="MHX1489" s="856"/>
      <c r="MHY1489" s="856"/>
      <c r="MHZ1489" s="856"/>
      <c r="MIA1489" s="856"/>
      <c r="MIB1489" s="856"/>
      <c r="MIC1489" s="856"/>
      <c r="MID1489" s="856"/>
      <c r="MIE1489" s="856"/>
      <c r="MIF1489" s="856"/>
      <c r="MIG1489" s="856"/>
      <c r="MIH1489" s="856"/>
      <c r="MII1489" s="856"/>
      <c r="MIJ1489" s="856"/>
      <c r="MIK1489" s="856"/>
      <c r="MIL1489" s="856"/>
      <c r="MIM1489" s="856"/>
      <c r="MIN1489" s="856"/>
      <c r="MIO1489" s="856"/>
      <c r="MIP1489" s="856"/>
      <c r="MIQ1489" s="856"/>
      <c r="MIR1489" s="856"/>
      <c r="MIS1489" s="856"/>
      <c r="MIT1489" s="856"/>
      <c r="MIU1489" s="856"/>
      <c r="MIV1489" s="856"/>
      <c r="MIW1489" s="856"/>
      <c r="MIX1489" s="856"/>
      <c r="MIY1489" s="856"/>
      <c r="MIZ1489" s="856"/>
      <c r="MJA1489" s="856"/>
      <c r="MJB1489" s="856"/>
      <c r="MJC1489" s="856"/>
      <c r="MJD1489" s="856"/>
      <c r="MJE1489" s="856"/>
      <c r="MJF1489" s="856"/>
      <c r="MJG1489" s="856"/>
      <c r="MJH1489" s="856"/>
      <c r="MJI1489" s="856"/>
      <c r="MJJ1489" s="856"/>
      <c r="MJK1489" s="856"/>
      <c r="MJL1489" s="856"/>
      <c r="MJM1489" s="856"/>
      <c r="MJN1489" s="856"/>
      <c r="MJO1489" s="856"/>
      <c r="MJP1489" s="856"/>
      <c r="MJQ1489" s="856"/>
      <c r="MJR1489" s="856"/>
      <c r="MJS1489" s="856"/>
      <c r="MJT1489" s="856"/>
      <c r="MJU1489" s="856"/>
      <c r="MJV1489" s="856"/>
      <c r="MJW1489" s="856"/>
      <c r="MJX1489" s="856"/>
      <c r="MJY1489" s="856"/>
      <c r="MJZ1489" s="856"/>
      <c r="MKA1489" s="856"/>
      <c r="MKB1489" s="856"/>
      <c r="MKC1489" s="856"/>
      <c r="MKD1489" s="856"/>
      <c r="MKE1489" s="856"/>
      <c r="MKF1489" s="856"/>
      <c r="MKG1489" s="856"/>
      <c r="MKH1489" s="856"/>
      <c r="MKI1489" s="856"/>
      <c r="MKJ1489" s="856"/>
      <c r="MKK1489" s="856"/>
      <c r="MKL1489" s="856"/>
      <c r="MKM1489" s="856"/>
      <c r="MKN1489" s="856"/>
      <c r="MKO1489" s="856"/>
      <c r="MKP1489" s="856"/>
      <c r="MKQ1489" s="856"/>
      <c r="MKR1489" s="856"/>
      <c r="MKS1489" s="856"/>
      <c r="MKT1489" s="856"/>
      <c r="MKU1489" s="856"/>
      <c r="MKV1489" s="856"/>
      <c r="MKW1489" s="856"/>
      <c r="MKX1489" s="856"/>
      <c r="MKY1489" s="856"/>
      <c r="MKZ1489" s="856"/>
      <c r="MLA1489" s="856"/>
      <c r="MLB1489" s="856"/>
      <c r="MLC1489" s="856"/>
      <c r="MLD1489" s="856"/>
      <c r="MLE1489" s="856"/>
      <c r="MLF1489" s="856"/>
      <c r="MLG1489" s="856"/>
      <c r="MLH1489" s="856"/>
      <c r="MLI1489" s="856"/>
      <c r="MLJ1489" s="856"/>
      <c r="MLK1489" s="856"/>
      <c r="MLL1489" s="856"/>
      <c r="MLM1489" s="856"/>
      <c r="MLN1489" s="856"/>
      <c r="MLO1489" s="856"/>
      <c r="MLP1489" s="856"/>
      <c r="MLQ1489" s="856"/>
      <c r="MLR1489" s="856"/>
      <c r="MLS1489" s="856"/>
      <c r="MLT1489" s="856"/>
      <c r="MLU1489" s="856"/>
      <c r="MLV1489" s="856"/>
      <c r="MLW1489" s="856"/>
      <c r="MLX1489" s="856"/>
      <c r="MLY1489" s="856"/>
      <c r="MLZ1489" s="856"/>
      <c r="MMA1489" s="856"/>
      <c r="MMB1489" s="856"/>
      <c r="MMC1489" s="856"/>
      <c r="MMD1489" s="856"/>
      <c r="MME1489" s="856"/>
      <c r="MMF1489" s="856"/>
      <c r="MMG1489" s="856"/>
      <c r="MMH1489" s="856"/>
      <c r="MMI1489" s="856"/>
      <c r="MMJ1489" s="856"/>
      <c r="MMK1489" s="856"/>
      <c r="MML1489" s="856"/>
      <c r="MMM1489" s="856"/>
      <c r="MMN1489" s="856"/>
      <c r="MMO1489" s="856"/>
      <c r="MMP1489" s="856"/>
      <c r="MMQ1489" s="856"/>
      <c r="MMR1489" s="856"/>
      <c r="MMS1489" s="856"/>
      <c r="MMT1489" s="856"/>
      <c r="MMU1489" s="856"/>
      <c r="MMV1489" s="856"/>
      <c r="MMW1489" s="856"/>
      <c r="MMX1489" s="856"/>
      <c r="MMY1489" s="856"/>
      <c r="MMZ1489" s="856"/>
      <c r="MNA1489" s="856"/>
      <c r="MNB1489" s="856"/>
      <c r="MNC1489" s="856"/>
      <c r="MND1489" s="856"/>
      <c r="MNE1489" s="856"/>
      <c r="MNF1489" s="856"/>
      <c r="MNG1489" s="856"/>
      <c r="MNH1489" s="856"/>
      <c r="MNI1489" s="856"/>
      <c r="MNJ1489" s="856"/>
      <c r="MNK1489" s="856"/>
      <c r="MNL1489" s="856"/>
      <c r="MNM1489" s="856"/>
      <c r="MNN1489" s="856"/>
      <c r="MNO1489" s="856"/>
      <c r="MNP1489" s="856"/>
      <c r="MNQ1489" s="856"/>
      <c r="MNR1489" s="856"/>
      <c r="MNS1489" s="856"/>
      <c r="MNT1489" s="856"/>
      <c r="MNU1489" s="856"/>
      <c r="MNV1489" s="856"/>
      <c r="MNW1489" s="856"/>
      <c r="MNX1489" s="856"/>
      <c r="MNY1489" s="856"/>
      <c r="MNZ1489" s="856"/>
      <c r="MOA1489" s="856"/>
      <c r="MOB1489" s="856"/>
      <c r="MOC1489" s="856"/>
      <c r="MOD1489" s="856"/>
      <c r="MOE1489" s="856"/>
      <c r="MOF1489" s="856"/>
      <c r="MOG1489" s="856"/>
      <c r="MOH1489" s="856"/>
      <c r="MOI1489" s="856"/>
      <c r="MOJ1489" s="856"/>
      <c r="MOK1489" s="856"/>
      <c r="MOL1489" s="856"/>
      <c r="MOM1489" s="856"/>
      <c r="MON1489" s="856"/>
      <c r="MOO1489" s="856"/>
      <c r="MOP1489" s="856"/>
      <c r="MOQ1489" s="856"/>
      <c r="MOR1489" s="856"/>
      <c r="MOS1489" s="856"/>
      <c r="MOT1489" s="856"/>
      <c r="MOU1489" s="856"/>
      <c r="MOV1489" s="856"/>
      <c r="MOW1489" s="856"/>
      <c r="MOX1489" s="856"/>
      <c r="MOY1489" s="856"/>
      <c r="MOZ1489" s="856"/>
      <c r="MPA1489" s="856"/>
      <c r="MPB1489" s="856"/>
      <c r="MPC1489" s="856"/>
      <c r="MPD1489" s="856"/>
      <c r="MPE1489" s="856"/>
      <c r="MPF1489" s="856"/>
      <c r="MPG1489" s="856"/>
      <c r="MPH1489" s="856"/>
      <c r="MPI1489" s="856"/>
      <c r="MPJ1489" s="856"/>
      <c r="MPK1489" s="856"/>
      <c r="MPL1489" s="856"/>
      <c r="MPM1489" s="856"/>
      <c r="MPN1489" s="856"/>
      <c r="MPO1489" s="856"/>
      <c r="MPP1489" s="856"/>
      <c r="MPQ1489" s="856"/>
      <c r="MPR1489" s="856"/>
      <c r="MPS1489" s="856"/>
      <c r="MPT1489" s="856"/>
      <c r="MPU1489" s="856"/>
      <c r="MPV1489" s="856"/>
      <c r="MPW1489" s="856"/>
      <c r="MPX1489" s="856"/>
      <c r="MPY1489" s="856"/>
      <c r="MPZ1489" s="856"/>
      <c r="MQA1489" s="856"/>
      <c r="MQB1489" s="856"/>
      <c r="MQC1489" s="856"/>
      <c r="MQD1489" s="856"/>
      <c r="MQE1489" s="856"/>
      <c r="MQF1489" s="856"/>
      <c r="MQG1489" s="856"/>
      <c r="MQH1489" s="856"/>
      <c r="MQI1489" s="856"/>
      <c r="MQJ1489" s="856"/>
      <c r="MQK1489" s="856"/>
      <c r="MQL1489" s="856"/>
      <c r="MQM1489" s="856"/>
      <c r="MQN1489" s="856"/>
      <c r="MQO1489" s="856"/>
      <c r="MQP1489" s="856"/>
      <c r="MQQ1489" s="856"/>
      <c r="MQR1489" s="856"/>
      <c r="MQS1489" s="856"/>
      <c r="MQT1489" s="856"/>
      <c r="MQU1489" s="856"/>
      <c r="MQV1489" s="856"/>
      <c r="MQW1489" s="856"/>
      <c r="MQX1489" s="856"/>
      <c r="MQY1489" s="856"/>
      <c r="MQZ1489" s="856"/>
      <c r="MRA1489" s="856"/>
      <c r="MRB1489" s="856"/>
      <c r="MRC1489" s="856"/>
      <c r="MRD1489" s="856"/>
      <c r="MRE1489" s="856"/>
      <c r="MRF1489" s="856"/>
      <c r="MRG1489" s="856"/>
      <c r="MRH1489" s="856"/>
      <c r="MRI1489" s="856"/>
      <c r="MRJ1489" s="856"/>
      <c r="MRK1489" s="856"/>
      <c r="MRL1489" s="856"/>
      <c r="MRM1489" s="856"/>
      <c r="MRN1489" s="856"/>
      <c r="MRO1489" s="856"/>
      <c r="MRP1489" s="856"/>
      <c r="MRQ1489" s="856"/>
      <c r="MRR1489" s="856"/>
      <c r="MRS1489" s="856"/>
      <c r="MRT1489" s="856"/>
      <c r="MRU1489" s="856"/>
      <c r="MRV1489" s="856"/>
      <c r="MRW1489" s="856"/>
      <c r="MRX1489" s="856"/>
      <c r="MRY1489" s="856"/>
      <c r="MRZ1489" s="856"/>
      <c r="MSA1489" s="856"/>
      <c r="MSB1489" s="856"/>
      <c r="MSC1489" s="856"/>
      <c r="MSD1489" s="856"/>
      <c r="MSE1489" s="856"/>
      <c r="MSF1489" s="856"/>
      <c r="MSG1489" s="856"/>
      <c r="MSH1489" s="856"/>
      <c r="MSI1489" s="856"/>
      <c r="MSJ1489" s="856"/>
      <c r="MSK1489" s="856"/>
      <c r="MSL1489" s="856"/>
      <c r="MSM1489" s="856"/>
      <c r="MSN1489" s="856"/>
      <c r="MSO1489" s="856"/>
      <c r="MSP1489" s="856"/>
      <c r="MSQ1489" s="856"/>
      <c r="MSR1489" s="856"/>
      <c r="MSS1489" s="856"/>
      <c r="MST1489" s="856"/>
      <c r="MSU1489" s="856"/>
      <c r="MSV1489" s="856"/>
      <c r="MSW1489" s="856"/>
      <c r="MSX1489" s="856"/>
      <c r="MSY1489" s="856"/>
      <c r="MSZ1489" s="856"/>
      <c r="MTA1489" s="856"/>
      <c r="MTB1489" s="856"/>
      <c r="MTC1489" s="856"/>
      <c r="MTD1489" s="856"/>
      <c r="MTE1489" s="856"/>
      <c r="MTF1489" s="856"/>
      <c r="MTG1489" s="856"/>
      <c r="MTH1489" s="856"/>
      <c r="MTI1489" s="856"/>
      <c r="MTJ1489" s="856"/>
      <c r="MTK1489" s="856"/>
      <c r="MTL1489" s="856"/>
      <c r="MTM1489" s="856"/>
      <c r="MTN1489" s="856"/>
      <c r="MTO1489" s="856"/>
      <c r="MTP1489" s="856"/>
      <c r="MTQ1489" s="856"/>
      <c r="MTR1489" s="856"/>
      <c r="MTS1489" s="856"/>
      <c r="MTT1489" s="856"/>
      <c r="MTU1489" s="856"/>
      <c r="MTV1489" s="856"/>
      <c r="MTW1489" s="856"/>
      <c r="MTX1489" s="856"/>
      <c r="MTY1489" s="856"/>
      <c r="MTZ1489" s="856"/>
      <c r="MUA1489" s="856"/>
      <c r="MUB1489" s="856"/>
      <c r="MUC1489" s="856"/>
      <c r="MUD1489" s="856"/>
      <c r="MUE1489" s="856"/>
      <c r="MUF1489" s="856"/>
      <c r="MUG1489" s="856"/>
      <c r="MUH1489" s="856"/>
      <c r="MUI1489" s="856"/>
      <c r="MUJ1489" s="856"/>
      <c r="MUK1489" s="856"/>
      <c r="MUL1489" s="856"/>
      <c r="MUM1489" s="856"/>
      <c r="MUN1489" s="856"/>
      <c r="MUO1489" s="856"/>
      <c r="MUP1489" s="856"/>
      <c r="MUQ1489" s="856"/>
      <c r="MUR1489" s="856"/>
      <c r="MUS1489" s="856"/>
      <c r="MUT1489" s="856"/>
      <c r="MUU1489" s="856"/>
      <c r="MUV1489" s="856"/>
      <c r="MUW1489" s="856"/>
      <c r="MUX1489" s="856"/>
      <c r="MUY1489" s="856"/>
      <c r="MUZ1489" s="856"/>
      <c r="MVA1489" s="856"/>
      <c r="MVB1489" s="856"/>
      <c r="MVC1489" s="856"/>
      <c r="MVD1489" s="856"/>
      <c r="MVE1489" s="856"/>
      <c r="MVF1489" s="856"/>
      <c r="MVG1489" s="856"/>
      <c r="MVH1489" s="856"/>
      <c r="MVI1489" s="856"/>
      <c r="MVJ1489" s="856"/>
      <c r="MVK1489" s="856"/>
      <c r="MVL1489" s="856"/>
      <c r="MVM1489" s="856"/>
      <c r="MVN1489" s="856"/>
      <c r="MVO1489" s="856"/>
      <c r="MVP1489" s="856"/>
      <c r="MVQ1489" s="856"/>
      <c r="MVR1489" s="856"/>
      <c r="MVS1489" s="856"/>
      <c r="MVT1489" s="856"/>
      <c r="MVU1489" s="856"/>
      <c r="MVV1489" s="856"/>
      <c r="MVW1489" s="856"/>
      <c r="MVX1489" s="856"/>
      <c r="MVY1489" s="856"/>
      <c r="MVZ1489" s="856"/>
      <c r="MWA1489" s="856"/>
      <c r="MWB1489" s="856"/>
      <c r="MWC1489" s="856"/>
      <c r="MWD1489" s="856"/>
      <c r="MWE1489" s="856"/>
      <c r="MWF1489" s="856"/>
      <c r="MWG1489" s="856"/>
      <c r="MWH1489" s="856"/>
      <c r="MWI1489" s="856"/>
      <c r="MWJ1489" s="856"/>
      <c r="MWK1489" s="856"/>
      <c r="MWL1489" s="856"/>
      <c r="MWM1489" s="856"/>
      <c r="MWN1489" s="856"/>
      <c r="MWO1489" s="856"/>
      <c r="MWP1489" s="856"/>
      <c r="MWQ1489" s="856"/>
      <c r="MWR1489" s="856"/>
      <c r="MWS1489" s="856"/>
      <c r="MWT1489" s="856"/>
      <c r="MWU1489" s="856"/>
      <c r="MWV1489" s="856"/>
      <c r="MWW1489" s="856"/>
      <c r="MWX1489" s="856"/>
      <c r="MWY1489" s="856"/>
      <c r="MWZ1489" s="856"/>
      <c r="MXA1489" s="856"/>
      <c r="MXB1489" s="856"/>
      <c r="MXC1489" s="856"/>
      <c r="MXD1489" s="856"/>
      <c r="MXE1489" s="856"/>
      <c r="MXF1489" s="856"/>
      <c r="MXG1489" s="856"/>
      <c r="MXH1489" s="856"/>
      <c r="MXI1489" s="856"/>
      <c r="MXJ1489" s="856"/>
      <c r="MXK1489" s="856"/>
      <c r="MXL1489" s="856"/>
      <c r="MXM1489" s="856"/>
      <c r="MXN1489" s="856"/>
      <c r="MXO1489" s="856"/>
      <c r="MXP1489" s="856"/>
      <c r="MXQ1489" s="856"/>
      <c r="MXR1489" s="856"/>
      <c r="MXS1489" s="856"/>
      <c r="MXT1489" s="856"/>
      <c r="MXU1489" s="856"/>
      <c r="MXV1489" s="856"/>
      <c r="MXW1489" s="856"/>
      <c r="MXX1489" s="856"/>
      <c r="MXY1489" s="856"/>
      <c r="MXZ1489" s="856"/>
      <c r="MYA1489" s="856"/>
      <c r="MYB1489" s="856"/>
      <c r="MYC1489" s="856"/>
      <c r="MYD1489" s="856"/>
      <c r="MYE1489" s="856"/>
      <c r="MYF1489" s="856"/>
      <c r="MYG1489" s="856"/>
      <c r="MYH1489" s="856"/>
      <c r="MYI1489" s="856"/>
      <c r="MYJ1489" s="856"/>
      <c r="MYK1489" s="856"/>
      <c r="MYL1489" s="856"/>
      <c r="MYM1489" s="856"/>
      <c r="MYN1489" s="856"/>
      <c r="MYO1489" s="856"/>
      <c r="MYP1489" s="856"/>
      <c r="MYQ1489" s="856"/>
      <c r="MYR1489" s="856"/>
      <c r="MYS1489" s="856"/>
      <c r="MYT1489" s="856"/>
      <c r="MYU1489" s="856"/>
      <c r="MYV1489" s="856"/>
      <c r="MYW1489" s="856"/>
      <c r="MYX1489" s="856"/>
      <c r="MYY1489" s="856"/>
      <c r="MYZ1489" s="856"/>
      <c r="MZA1489" s="856"/>
      <c r="MZB1489" s="856"/>
      <c r="MZC1489" s="856"/>
      <c r="MZD1489" s="856"/>
      <c r="MZE1489" s="856"/>
      <c r="MZF1489" s="856"/>
      <c r="MZG1489" s="856"/>
      <c r="MZH1489" s="856"/>
      <c r="MZI1489" s="856"/>
      <c r="MZJ1489" s="856"/>
      <c r="MZK1489" s="856"/>
      <c r="MZL1489" s="856"/>
      <c r="MZM1489" s="856"/>
      <c r="MZN1489" s="856"/>
      <c r="MZO1489" s="856"/>
      <c r="MZP1489" s="856"/>
      <c r="MZQ1489" s="856"/>
      <c r="MZR1489" s="856"/>
      <c r="MZS1489" s="856"/>
      <c r="MZT1489" s="856"/>
      <c r="MZU1489" s="856"/>
      <c r="MZV1489" s="856"/>
      <c r="MZW1489" s="856"/>
      <c r="MZX1489" s="856"/>
      <c r="MZY1489" s="856"/>
      <c r="MZZ1489" s="856"/>
      <c r="NAA1489" s="856"/>
      <c r="NAB1489" s="856"/>
      <c r="NAC1489" s="856"/>
      <c r="NAD1489" s="856"/>
      <c r="NAE1489" s="856"/>
      <c r="NAF1489" s="856"/>
      <c r="NAG1489" s="856"/>
      <c r="NAH1489" s="856"/>
      <c r="NAI1489" s="856"/>
      <c r="NAJ1489" s="856"/>
      <c r="NAK1489" s="856"/>
      <c r="NAL1489" s="856"/>
      <c r="NAM1489" s="856"/>
      <c r="NAN1489" s="856"/>
      <c r="NAO1489" s="856"/>
      <c r="NAP1489" s="856"/>
      <c r="NAQ1489" s="856"/>
      <c r="NAR1489" s="856"/>
      <c r="NAS1489" s="856"/>
      <c r="NAT1489" s="856"/>
      <c r="NAU1489" s="856"/>
      <c r="NAV1489" s="856"/>
      <c r="NAW1489" s="856"/>
      <c r="NAX1489" s="856"/>
      <c r="NAY1489" s="856"/>
      <c r="NAZ1489" s="856"/>
      <c r="NBA1489" s="856"/>
      <c r="NBB1489" s="856"/>
      <c r="NBC1489" s="856"/>
      <c r="NBD1489" s="856"/>
      <c r="NBE1489" s="856"/>
      <c r="NBF1489" s="856"/>
      <c r="NBG1489" s="856"/>
      <c r="NBH1489" s="856"/>
      <c r="NBI1489" s="856"/>
      <c r="NBJ1489" s="856"/>
      <c r="NBK1489" s="856"/>
      <c r="NBL1489" s="856"/>
      <c r="NBM1489" s="856"/>
      <c r="NBN1489" s="856"/>
      <c r="NBO1489" s="856"/>
      <c r="NBP1489" s="856"/>
      <c r="NBQ1489" s="856"/>
      <c r="NBR1489" s="856"/>
      <c r="NBS1489" s="856"/>
      <c r="NBT1489" s="856"/>
      <c r="NBU1489" s="856"/>
      <c r="NBV1489" s="856"/>
      <c r="NBW1489" s="856"/>
      <c r="NBX1489" s="856"/>
      <c r="NBY1489" s="856"/>
      <c r="NBZ1489" s="856"/>
      <c r="NCA1489" s="856"/>
      <c r="NCB1489" s="856"/>
      <c r="NCC1489" s="856"/>
      <c r="NCD1489" s="856"/>
      <c r="NCE1489" s="856"/>
      <c r="NCF1489" s="856"/>
      <c r="NCG1489" s="856"/>
      <c r="NCH1489" s="856"/>
      <c r="NCI1489" s="856"/>
      <c r="NCJ1489" s="856"/>
      <c r="NCK1489" s="856"/>
      <c r="NCL1489" s="856"/>
      <c r="NCM1489" s="856"/>
      <c r="NCN1489" s="856"/>
      <c r="NCO1489" s="856"/>
      <c r="NCP1489" s="856"/>
      <c r="NCQ1489" s="856"/>
      <c r="NCR1489" s="856"/>
      <c r="NCS1489" s="856"/>
      <c r="NCT1489" s="856"/>
      <c r="NCU1489" s="856"/>
      <c r="NCV1489" s="856"/>
      <c r="NCW1489" s="856"/>
      <c r="NCX1489" s="856"/>
      <c r="NCY1489" s="856"/>
      <c r="NCZ1489" s="856"/>
      <c r="NDA1489" s="856"/>
      <c r="NDB1489" s="856"/>
      <c r="NDC1489" s="856"/>
      <c r="NDD1489" s="856"/>
      <c r="NDE1489" s="856"/>
      <c r="NDF1489" s="856"/>
      <c r="NDG1489" s="856"/>
      <c r="NDH1489" s="856"/>
      <c r="NDI1489" s="856"/>
      <c r="NDJ1489" s="856"/>
      <c r="NDK1489" s="856"/>
      <c r="NDL1489" s="856"/>
      <c r="NDM1489" s="856"/>
      <c r="NDN1489" s="856"/>
      <c r="NDO1489" s="856"/>
      <c r="NDP1489" s="856"/>
      <c r="NDQ1489" s="856"/>
      <c r="NDR1489" s="856"/>
      <c r="NDS1489" s="856"/>
      <c r="NDT1489" s="856"/>
      <c r="NDU1489" s="856"/>
      <c r="NDV1489" s="856"/>
      <c r="NDW1489" s="856"/>
      <c r="NDX1489" s="856"/>
      <c r="NDY1489" s="856"/>
      <c r="NDZ1489" s="856"/>
      <c r="NEA1489" s="856"/>
      <c r="NEB1489" s="856"/>
      <c r="NEC1489" s="856"/>
      <c r="NED1489" s="856"/>
      <c r="NEE1489" s="856"/>
      <c r="NEF1489" s="856"/>
      <c r="NEG1489" s="856"/>
      <c r="NEH1489" s="856"/>
      <c r="NEI1489" s="856"/>
      <c r="NEJ1489" s="856"/>
      <c r="NEK1489" s="856"/>
      <c r="NEL1489" s="856"/>
      <c r="NEM1489" s="856"/>
      <c r="NEN1489" s="856"/>
      <c r="NEO1489" s="856"/>
      <c r="NEP1489" s="856"/>
      <c r="NEQ1489" s="856"/>
      <c r="NER1489" s="856"/>
      <c r="NES1489" s="856"/>
      <c r="NET1489" s="856"/>
      <c r="NEU1489" s="856"/>
      <c r="NEV1489" s="856"/>
      <c r="NEW1489" s="856"/>
      <c r="NEX1489" s="856"/>
      <c r="NEY1489" s="856"/>
      <c r="NEZ1489" s="856"/>
      <c r="NFA1489" s="856"/>
      <c r="NFB1489" s="856"/>
      <c r="NFC1489" s="856"/>
      <c r="NFD1489" s="856"/>
      <c r="NFE1489" s="856"/>
      <c r="NFF1489" s="856"/>
      <c r="NFG1489" s="856"/>
      <c r="NFH1489" s="856"/>
      <c r="NFI1489" s="856"/>
      <c r="NFJ1489" s="856"/>
      <c r="NFK1489" s="856"/>
      <c r="NFL1489" s="856"/>
      <c r="NFM1489" s="856"/>
      <c r="NFN1489" s="856"/>
      <c r="NFO1489" s="856"/>
      <c r="NFP1489" s="856"/>
      <c r="NFQ1489" s="856"/>
      <c r="NFR1489" s="856"/>
      <c r="NFS1489" s="856"/>
      <c r="NFT1489" s="856"/>
      <c r="NFU1489" s="856"/>
      <c r="NFV1489" s="856"/>
      <c r="NFW1489" s="856"/>
      <c r="NFX1489" s="856"/>
      <c r="NFY1489" s="856"/>
      <c r="NFZ1489" s="856"/>
      <c r="NGA1489" s="856"/>
      <c r="NGB1489" s="856"/>
      <c r="NGC1489" s="856"/>
      <c r="NGD1489" s="856"/>
      <c r="NGE1489" s="856"/>
      <c r="NGF1489" s="856"/>
      <c r="NGG1489" s="856"/>
      <c r="NGH1489" s="856"/>
      <c r="NGI1489" s="856"/>
      <c r="NGJ1489" s="856"/>
      <c r="NGK1489" s="856"/>
      <c r="NGL1489" s="856"/>
      <c r="NGM1489" s="856"/>
      <c r="NGN1489" s="856"/>
      <c r="NGO1489" s="856"/>
      <c r="NGP1489" s="856"/>
      <c r="NGQ1489" s="856"/>
      <c r="NGR1489" s="856"/>
      <c r="NGS1489" s="856"/>
      <c r="NGT1489" s="856"/>
      <c r="NGU1489" s="856"/>
      <c r="NGV1489" s="856"/>
      <c r="NGW1489" s="856"/>
      <c r="NGX1489" s="856"/>
      <c r="NGY1489" s="856"/>
      <c r="NGZ1489" s="856"/>
      <c r="NHA1489" s="856"/>
      <c r="NHB1489" s="856"/>
      <c r="NHC1489" s="856"/>
      <c r="NHD1489" s="856"/>
      <c r="NHE1489" s="856"/>
      <c r="NHF1489" s="856"/>
      <c r="NHG1489" s="856"/>
      <c r="NHH1489" s="856"/>
      <c r="NHI1489" s="856"/>
      <c r="NHJ1489" s="856"/>
      <c r="NHK1489" s="856"/>
      <c r="NHL1489" s="856"/>
      <c r="NHM1489" s="856"/>
      <c r="NHN1489" s="856"/>
      <c r="NHO1489" s="856"/>
      <c r="NHP1489" s="856"/>
      <c r="NHQ1489" s="856"/>
      <c r="NHR1489" s="856"/>
      <c r="NHS1489" s="856"/>
      <c r="NHT1489" s="856"/>
      <c r="NHU1489" s="856"/>
      <c r="NHV1489" s="856"/>
      <c r="NHW1489" s="856"/>
      <c r="NHX1489" s="856"/>
      <c r="NHY1489" s="856"/>
      <c r="NHZ1489" s="856"/>
      <c r="NIA1489" s="856"/>
      <c r="NIB1489" s="856"/>
      <c r="NIC1489" s="856"/>
      <c r="NID1489" s="856"/>
      <c r="NIE1489" s="856"/>
      <c r="NIF1489" s="856"/>
      <c r="NIG1489" s="856"/>
      <c r="NIH1489" s="856"/>
      <c r="NII1489" s="856"/>
      <c r="NIJ1489" s="856"/>
      <c r="NIK1489" s="856"/>
      <c r="NIL1489" s="856"/>
      <c r="NIM1489" s="856"/>
      <c r="NIN1489" s="856"/>
      <c r="NIO1489" s="856"/>
      <c r="NIP1489" s="856"/>
      <c r="NIQ1489" s="856"/>
      <c r="NIR1489" s="856"/>
      <c r="NIS1489" s="856"/>
      <c r="NIT1489" s="856"/>
      <c r="NIU1489" s="856"/>
      <c r="NIV1489" s="856"/>
      <c r="NIW1489" s="856"/>
      <c r="NIX1489" s="856"/>
      <c r="NIY1489" s="856"/>
      <c r="NIZ1489" s="856"/>
      <c r="NJA1489" s="856"/>
      <c r="NJB1489" s="856"/>
      <c r="NJC1489" s="856"/>
      <c r="NJD1489" s="856"/>
      <c r="NJE1489" s="856"/>
      <c r="NJF1489" s="856"/>
      <c r="NJG1489" s="856"/>
      <c r="NJH1489" s="856"/>
      <c r="NJI1489" s="856"/>
      <c r="NJJ1489" s="856"/>
      <c r="NJK1489" s="856"/>
      <c r="NJL1489" s="856"/>
      <c r="NJM1489" s="856"/>
      <c r="NJN1489" s="856"/>
      <c r="NJO1489" s="856"/>
      <c r="NJP1489" s="856"/>
      <c r="NJQ1489" s="856"/>
      <c r="NJR1489" s="856"/>
      <c r="NJS1489" s="856"/>
      <c r="NJT1489" s="856"/>
      <c r="NJU1489" s="856"/>
      <c r="NJV1489" s="856"/>
      <c r="NJW1489" s="856"/>
      <c r="NJX1489" s="856"/>
      <c r="NJY1489" s="856"/>
      <c r="NJZ1489" s="856"/>
      <c r="NKA1489" s="856"/>
      <c r="NKB1489" s="856"/>
      <c r="NKC1489" s="856"/>
      <c r="NKD1489" s="856"/>
      <c r="NKE1489" s="856"/>
      <c r="NKF1489" s="856"/>
      <c r="NKG1489" s="856"/>
      <c r="NKH1489" s="856"/>
      <c r="NKI1489" s="856"/>
      <c r="NKJ1489" s="856"/>
      <c r="NKK1489" s="856"/>
      <c r="NKL1489" s="856"/>
      <c r="NKM1489" s="856"/>
      <c r="NKN1489" s="856"/>
      <c r="NKO1489" s="856"/>
      <c r="NKP1489" s="856"/>
      <c r="NKQ1489" s="856"/>
      <c r="NKR1489" s="856"/>
      <c r="NKS1489" s="856"/>
      <c r="NKT1489" s="856"/>
      <c r="NKU1489" s="856"/>
      <c r="NKV1489" s="856"/>
      <c r="NKW1489" s="856"/>
      <c r="NKX1489" s="856"/>
      <c r="NKY1489" s="856"/>
      <c r="NKZ1489" s="856"/>
      <c r="NLA1489" s="856"/>
      <c r="NLB1489" s="856"/>
      <c r="NLC1489" s="856"/>
      <c r="NLD1489" s="856"/>
      <c r="NLE1489" s="856"/>
      <c r="NLF1489" s="856"/>
      <c r="NLG1489" s="856"/>
      <c r="NLH1489" s="856"/>
      <c r="NLI1489" s="856"/>
      <c r="NLJ1489" s="856"/>
      <c r="NLK1489" s="856"/>
      <c r="NLL1489" s="856"/>
      <c r="NLM1489" s="856"/>
      <c r="NLN1489" s="856"/>
      <c r="NLO1489" s="856"/>
      <c r="NLP1489" s="856"/>
      <c r="NLQ1489" s="856"/>
      <c r="NLR1489" s="856"/>
      <c r="NLS1489" s="856"/>
      <c r="NLT1489" s="856"/>
      <c r="NLU1489" s="856"/>
      <c r="NLV1489" s="856"/>
      <c r="NLW1489" s="856"/>
      <c r="NLX1489" s="856"/>
      <c r="NLY1489" s="856"/>
      <c r="NLZ1489" s="856"/>
      <c r="NMA1489" s="856"/>
      <c r="NMB1489" s="856"/>
      <c r="NMC1489" s="856"/>
      <c r="NMD1489" s="856"/>
      <c r="NME1489" s="856"/>
      <c r="NMF1489" s="856"/>
      <c r="NMG1489" s="856"/>
      <c r="NMH1489" s="856"/>
      <c r="NMI1489" s="856"/>
      <c r="NMJ1489" s="856"/>
      <c r="NMK1489" s="856"/>
      <c r="NML1489" s="856"/>
      <c r="NMM1489" s="856"/>
      <c r="NMN1489" s="856"/>
      <c r="NMO1489" s="856"/>
      <c r="NMP1489" s="856"/>
      <c r="NMQ1489" s="856"/>
      <c r="NMR1489" s="856"/>
      <c r="NMS1489" s="856"/>
      <c r="NMT1489" s="856"/>
      <c r="NMU1489" s="856"/>
      <c r="NMV1489" s="856"/>
      <c r="NMW1489" s="856"/>
      <c r="NMX1489" s="856"/>
      <c r="NMY1489" s="856"/>
      <c r="NMZ1489" s="856"/>
      <c r="NNA1489" s="856"/>
      <c r="NNB1489" s="856"/>
      <c r="NNC1489" s="856"/>
      <c r="NND1489" s="856"/>
      <c r="NNE1489" s="856"/>
      <c r="NNF1489" s="856"/>
      <c r="NNG1489" s="856"/>
      <c r="NNH1489" s="856"/>
      <c r="NNI1489" s="856"/>
      <c r="NNJ1489" s="856"/>
      <c r="NNK1489" s="856"/>
      <c r="NNL1489" s="856"/>
      <c r="NNM1489" s="856"/>
      <c r="NNN1489" s="856"/>
      <c r="NNO1489" s="856"/>
      <c r="NNP1489" s="856"/>
      <c r="NNQ1489" s="856"/>
      <c r="NNR1489" s="856"/>
      <c r="NNS1489" s="856"/>
      <c r="NNT1489" s="856"/>
      <c r="NNU1489" s="856"/>
      <c r="NNV1489" s="856"/>
      <c r="NNW1489" s="856"/>
      <c r="NNX1489" s="856"/>
      <c r="NNY1489" s="856"/>
      <c r="NNZ1489" s="856"/>
      <c r="NOA1489" s="856"/>
      <c r="NOB1489" s="856"/>
      <c r="NOC1489" s="856"/>
      <c r="NOD1489" s="856"/>
      <c r="NOE1489" s="856"/>
      <c r="NOF1489" s="856"/>
      <c r="NOG1489" s="856"/>
      <c r="NOH1489" s="856"/>
      <c r="NOI1489" s="856"/>
      <c r="NOJ1489" s="856"/>
      <c r="NOK1489" s="856"/>
      <c r="NOL1489" s="856"/>
      <c r="NOM1489" s="856"/>
      <c r="NON1489" s="856"/>
      <c r="NOO1489" s="856"/>
      <c r="NOP1489" s="856"/>
      <c r="NOQ1489" s="856"/>
      <c r="NOR1489" s="856"/>
      <c r="NOS1489" s="856"/>
      <c r="NOT1489" s="856"/>
      <c r="NOU1489" s="856"/>
      <c r="NOV1489" s="856"/>
      <c r="NOW1489" s="856"/>
      <c r="NOX1489" s="856"/>
      <c r="NOY1489" s="856"/>
      <c r="NOZ1489" s="856"/>
      <c r="NPA1489" s="856"/>
      <c r="NPB1489" s="856"/>
      <c r="NPC1489" s="856"/>
      <c r="NPD1489" s="856"/>
      <c r="NPE1489" s="856"/>
      <c r="NPF1489" s="856"/>
      <c r="NPG1489" s="856"/>
      <c r="NPH1489" s="856"/>
      <c r="NPI1489" s="856"/>
      <c r="NPJ1489" s="856"/>
      <c r="NPK1489" s="856"/>
      <c r="NPL1489" s="856"/>
      <c r="NPM1489" s="856"/>
      <c r="NPN1489" s="856"/>
      <c r="NPO1489" s="856"/>
      <c r="NPP1489" s="856"/>
      <c r="NPQ1489" s="856"/>
      <c r="NPR1489" s="856"/>
      <c r="NPS1489" s="856"/>
      <c r="NPT1489" s="856"/>
      <c r="NPU1489" s="856"/>
      <c r="NPV1489" s="856"/>
      <c r="NPW1489" s="856"/>
      <c r="NPX1489" s="856"/>
      <c r="NPY1489" s="856"/>
      <c r="NPZ1489" s="856"/>
      <c r="NQA1489" s="856"/>
      <c r="NQB1489" s="856"/>
      <c r="NQC1489" s="856"/>
      <c r="NQD1489" s="856"/>
      <c r="NQE1489" s="856"/>
      <c r="NQF1489" s="856"/>
      <c r="NQG1489" s="856"/>
      <c r="NQH1489" s="856"/>
      <c r="NQI1489" s="856"/>
      <c r="NQJ1489" s="856"/>
      <c r="NQK1489" s="856"/>
      <c r="NQL1489" s="856"/>
      <c r="NQM1489" s="856"/>
      <c r="NQN1489" s="856"/>
      <c r="NQO1489" s="856"/>
      <c r="NQP1489" s="856"/>
      <c r="NQQ1489" s="856"/>
      <c r="NQR1489" s="856"/>
      <c r="NQS1489" s="856"/>
      <c r="NQT1489" s="856"/>
      <c r="NQU1489" s="856"/>
      <c r="NQV1489" s="856"/>
      <c r="NQW1489" s="856"/>
      <c r="NQX1489" s="856"/>
      <c r="NQY1489" s="856"/>
      <c r="NQZ1489" s="856"/>
      <c r="NRA1489" s="856"/>
      <c r="NRB1489" s="856"/>
      <c r="NRC1489" s="856"/>
      <c r="NRD1489" s="856"/>
      <c r="NRE1489" s="856"/>
      <c r="NRF1489" s="856"/>
      <c r="NRG1489" s="856"/>
      <c r="NRH1489" s="856"/>
      <c r="NRI1489" s="856"/>
      <c r="NRJ1489" s="856"/>
      <c r="NRK1489" s="856"/>
      <c r="NRL1489" s="856"/>
      <c r="NRM1489" s="856"/>
      <c r="NRN1489" s="856"/>
      <c r="NRO1489" s="856"/>
      <c r="NRP1489" s="856"/>
      <c r="NRQ1489" s="856"/>
      <c r="NRR1489" s="856"/>
      <c r="NRS1489" s="856"/>
      <c r="NRT1489" s="856"/>
      <c r="NRU1489" s="856"/>
      <c r="NRV1489" s="856"/>
      <c r="NRW1489" s="856"/>
      <c r="NRX1489" s="856"/>
      <c r="NRY1489" s="856"/>
      <c r="NRZ1489" s="856"/>
      <c r="NSA1489" s="856"/>
      <c r="NSB1489" s="856"/>
      <c r="NSC1489" s="856"/>
      <c r="NSD1489" s="856"/>
      <c r="NSE1489" s="856"/>
      <c r="NSF1489" s="856"/>
      <c r="NSG1489" s="856"/>
      <c r="NSH1489" s="856"/>
      <c r="NSI1489" s="856"/>
      <c r="NSJ1489" s="856"/>
      <c r="NSK1489" s="856"/>
      <c r="NSL1489" s="856"/>
      <c r="NSM1489" s="856"/>
      <c r="NSN1489" s="856"/>
      <c r="NSO1489" s="856"/>
      <c r="NSP1489" s="856"/>
      <c r="NSQ1489" s="856"/>
      <c r="NSR1489" s="856"/>
      <c r="NSS1489" s="856"/>
      <c r="NST1489" s="856"/>
      <c r="NSU1489" s="856"/>
      <c r="NSV1489" s="856"/>
      <c r="NSW1489" s="856"/>
      <c r="NSX1489" s="856"/>
      <c r="NSY1489" s="856"/>
      <c r="NSZ1489" s="856"/>
      <c r="NTA1489" s="856"/>
      <c r="NTB1489" s="856"/>
      <c r="NTC1489" s="856"/>
      <c r="NTD1489" s="856"/>
      <c r="NTE1489" s="856"/>
      <c r="NTF1489" s="856"/>
      <c r="NTG1489" s="856"/>
      <c r="NTH1489" s="856"/>
      <c r="NTI1489" s="856"/>
      <c r="NTJ1489" s="856"/>
      <c r="NTK1489" s="856"/>
      <c r="NTL1489" s="856"/>
      <c r="NTM1489" s="856"/>
      <c r="NTN1489" s="856"/>
      <c r="NTO1489" s="856"/>
      <c r="NTP1489" s="856"/>
      <c r="NTQ1489" s="856"/>
      <c r="NTR1489" s="856"/>
      <c r="NTS1489" s="856"/>
      <c r="NTT1489" s="856"/>
      <c r="NTU1489" s="856"/>
      <c r="NTV1489" s="856"/>
      <c r="NTW1489" s="856"/>
      <c r="NTX1489" s="856"/>
      <c r="NTY1489" s="856"/>
      <c r="NTZ1489" s="856"/>
      <c r="NUA1489" s="856"/>
      <c r="NUB1489" s="856"/>
      <c r="NUC1489" s="856"/>
      <c r="NUD1489" s="856"/>
      <c r="NUE1489" s="856"/>
      <c r="NUF1489" s="856"/>
      <c r="NUG1489" s="856"/>
      <c r="NUH1489" s="856"/>
      <c r="NUI1489" s="856"/>
      <c r="NUJ1489" s="856"/>
      <c r="NUK1489" s="856"/>
      <c r="NUL1489" s="856"/>
      <c r="NUM1489" s="856"/>
      <c r="NUN1489" s="856"/>
      <c r="NUO1489" s="856"/>
      <c r="NUP1489" s="856"/>
      <c r="NUQ1489" s="856"/>
      <c r="NUR1489" s="856"/>
      <c r="NUS1489" s="856"/>
      <c r="NUT1489" s="856"/>
      <c r="NUU1489" s="856"/>
      <c r="NUV1489" s="856"/>
      <c r="NUW1489" s="856"/>
      <c r="NUX1489" s="856"/>
      <c r="NUY1489" s="856"/>
      <c r="NUZ1489" s="856"/>
      <c r="NVA1489" s="856"/>
      <c r="NVB1489" s="856"/>
      <c r="NVC1489" s="856"/>
      <c r="NVD1489" s="856"/>
      <c r="NVE1489" s="856"/>
      <c r="NVF1489" s="856"/>
      <c r="NVG1489" s="856"/>
      <c r="NVH1489" s="856"/>
      <c r="NVI1489" s="856"/>
      <c r="NVJ1489" s="856"/>
      <c r="NVK1489" s="856"/>
      <c r="NVL1489" s="856"/>
      <c r="NVM1489" s="856"/>
      <c r="NVN1489" s="856"/>
      <c r="NVO1489" s="856"/>
      <c r="NVP1489" s="856"/>
      <c r="NVQ1489" s="856"/>
      <c r="NVR1489" s="856"/>
      <c r="NVS1489" s="856"/>
      <c r="NVT1489" s="856"/>
      <c r="NVU1489" s="856"/>
      <c r="NVV1489" s="856"/>
      <c r="NVW1489" s="856"/>
      <c r="NVX1489" s="856"/>
      <c r="NVY1489" s="856"/>
      <c r="NVZ1489" s="856"/>
      <c r="NWA1489" s="856"/>
      <c r="NWB1489" s="856"/>
      <c r="NWC1489" s="856"/>
      <c r="NWD1489" s="856"/>
      <c r="NWE1489" s="856"/>
      <c r="NWF1489" s="856"/>
      <c r="NWG1489" s="856"/>
      <c r="NWH1489" s="856"/>
      <c r="NWI1489" s="856"/>
      <c r="NWJ1489" s="856"/>
      <c r="NWK1489" s="856"/>
      <c r="NWL1489" s="856"/>
      <c r="NWM1489" s="856"/>
      <c r="NWN1489" s="856"/>
      <c r="NWO1489" s="856"/>
      <c r="NWP1489" s="856"/>
      <c r="NWQ1489" s="856"/>
      <c r="NWR1489" s="856"/>
      <c r="NWS1489" s="856"/>
      <c r="NWT1489" s="856"/>
      <c r="NWU1489" s="856"/>
      <c r="NWV1489" s="856"/>
      <c r="NWW1489" s="856"/>
      <c r="NWX1489" s="856"/>
      <c r="NWY1489" s="856"/>
      <c r="NWZ1489" s="856"/>
      <c r="NXA1489" s="856"/>
      <c r="NXB1489" s="856"/>
      <c r="NXC1489" s="856"/>
      <c r="NXD1489" s="856"/>
      <c r="NXE1489" s="856"/>
      <c r="NXF1489" s="856"/>
      <c r="NXG1489" s="856"/>
      <c r="NXH1489" s="856"/>
      <c r="NXI1489" s="856"/>
      <c r="NXJ1489" s="856"/>
      <c r="NXK1489" s="856"/>
      <c r="NXL1489" s="856"/>
      <c r="NXM1489" s="856"/>
      <c r="NXN1489" s="856"/>
      <c r="NXO1489" s="856"/>
      <c r="NXP1489" s="856"/>
      <c r="NXQ1489" s="856"/>
      <c r="NXR1489" s="856"/>
      <c r="NXS1489" s="856"/>
      <c r="NXT1489" s="856"/>
      <c r="NXU1489" s="856"/>
      <c r="NXV1489" s="856"/>
      <c r="NXW1489" s="856"/>
      <c r="NXX1489" s="856"/>
      <c r="NXY1489" s="856"/>
      <c r="NXZ1489" s="856"/>
      <c r="NYA1489" s="856"/>
      <c r="NYB1489" s="856"/>
      <c r="NYC1489" s="856"/>
      <c r="NYD1489" s="856"/>
      <c r="NYE1489" s="856"/>
      <c r="NYF1489" s="856"/>
      <c r="NYG1489" s="856"/>
      <c r="NYH1489" s="856"/>
      <c r="NYI1489" s="856"/>
      <c r="NYJ1489" s="856"/>
      <c r="NYK1489" s="856"/>
      <c r="NYL1489" s="856"/>
      <c r="NYM1489" s="856"/>
      <c r="NYN1489" s="856"/>
      <c r="NYO1489" s="856"/>
      <c r="NYP1489" s="856"/>
      <c r="NYQ1489" s="856"/>
      <c r="NYR1489" s="856"/>
      <c r="NYS1489" s="856"/>
      <c r="NYT1489" s="856"/>
      <c r="NYU1489" s="856"/>
      <c r="NYV1489" s="856"/>
      <c r="NYW1489" s="856"/>
      <c r="NYX1489" s="856"/>
      <c r="NYY1489" s="856"/>
      <c r="NYZ1489" s="856"/>
      <c r="NZA1489" s="856"/>
      <c r="NZB1489" s="856"/>
      <c r="NZC1489" s="856"/>
      <c r="NZD1489" s="856"/>
      <c r="NZE1489" s="856"/>
      <c r="NZF1489" s="856"/>
      <c r="NZG1489" s="856"/>
      <c r="NZH1489" s="856"/>
      <c r="NZI1489" s="856"/>
      <c r="NZJ1489" s="856"/>
      <c r="NZK1489" s="856"/>
      <c r="NZL1489" s="856"/>
      <c r="NZM1489" s="856"/>
      <c r="NZN1489" s="856"/>
      <c r="NZO1489" s="856"/>
      <c r="NZP1489" s="856"/>
      <c r="NZQ1489" s="856"/>
      <c r="NZR1489" s="856"/>
      <c r="NZS1489" s="856"/>
      <c r="NZT1489" s="856"/>
      <c r="NZU1489" s="856"/>
      <c r="NZV1489" s="856"/>
      <c r="NZW1489" s="856"/>
      <c r="NZX1489" s="856"/>
      <c r="NZY1489" s="856"/>
      <c r="NZZ1489" s="856"/>
      <c r="OAA1489" s="856"/>
      <c r="OAB1489" s="856"/>
      <c r="OAC1489" s="856"/>
      <c r="OAD1489" s="856"/>
      <c r="OAE1489" s="856"/>
      <c r="OAF1489" s="856"/>
      <c r="OAG1489" s="856"/>
      <c r="OAH1489" s="856"/>
      <c r="OAI1489" s="856"/>
      <c r="OAJ1489" s="856"/>
      <c r="OAK1489" s="856"/>
      <c r="OAL1489" s="856"/>
      <c r="OAM1489" s="856"/>
      <c r="OAN1489" s="856"/>
      <c r="OAO1489" s="856"/>
      <c r="OAP1489" s="856"/>
      <c r="OAQ1489" s="856"/>
      <c r="OAR1489" s="856"/>
      <c r="OAS1489" s="856"/>
      <c r="OAT1489" s="856"/>
      <c r="OAU1489" s="856"/>
      <c r="OAV1489" s="856"/>
      <c r="OAW1489" s="856"/>
      <c r="OAX1489" s="856"/>
      <c r="OAY1489" s="856"/>
      <c r="OAZ1489" s="856"/>
      <c r="OBA1489" s="856"/>
      <c r="OBB1489" s="856"/>
      <c r="OBC1489" s="856"/>
      <c r="OBD1489" s="856"/>
      <c r="OBE1489" s="856"/>
      <c r="OBF1489" s="856"/>
      <c r="OBG1489" s="856"/>
      <c r="OBH1489" s="856"/>
      <c r="OBI1489" s="856"/>
      <c r="OBJ1489" s="856"/>
      <c r="OBK1489" s="856"/>
      <c r="OBL1489" s="856"/>
      <c r="OBM1489" s="856"/>
      <c r="OBN1489" s="856"/>
      <c r="OBO1489" s="856"/>
      <c r="OBP1489" s="856"/>
      <c r="OBQ1489" s="856"/>
      <c r="OBR1489" s="856"/>
      <c r="OBS1489" s="856"/>
      <c r="OBT1489" s="856"/>
      <c r="OBU1489" s="856"/>
      <c r="OBV1489" s="856"/>
      <c r="OBW1489" s="856"/>
      <c r="OBX1489" s="856"/>
      <c r="OBY1489" s="856"/>
      <c r="OBZ1489" s="856"/>
      <c r="OCA1489" s="856"/>
      <c r="OCB1489" s="856"/>
      <c r="OCC1489" s="856"/>
      <c r="OCD1489" s="856"/>
      <c r="OCE1489" s="856"/>
      <c r="OCF1489" s="856"/>
      <c r="OCG1489" s="856"/>
      <c r="OCH1489" s="856"/>
      <c r="OCI1489" s="856"/>
      <c r="OCJ1489" s="856"/>
      <c r="OCK1489" s="856"/>
      <c r="OCL1489" s="856"/>
      <c r="OCM1489" s="856"/>
      <c r="OCN1489" s="856"/>
      <c r="OCO1489" s="856"/>
      <c r="OCP1489" s="856"/>
      <c r="OCQ1489" s="856"/>
      <c r="OCR1489" s="856"/>
      <c r="OCS1489" s="856"/>
      <c r="OCT1489" s="856"/>
      <c r="OCU1489" s="856"/>
      <c r="OCV1489" s="856"/>
      <c r="OCW1489" s="856"/>
      <c r="OCX1489" s="856"/>
      <c r="OCY1489" s="856"/>
      <c r="OCZ1489" s="856"/>
      <c r="ODA1489" s="856"/>
      <c r="ODB1489" s="856"/>
      <c r="ODC1489" s="856"/>
      <c r="ODD1489" s="856"/>
      <c r="ODE1489" s="856"/>
      <c r="ODF1489" s="856"/>
      <c r="ODG1489" s="856"/>
      <c r="ODH1489" s="856"/>
      <c r="ODI1489" s="856"/>
      <c r="ODJ1489" s="856"/>
      <c r="ODK1489" s="856"/>
      <c r="ODL1489" s="856"/>
      <c r="ODM1489" s="856"/>
      <c r="ODN1489" s="856"/>
      <c r="ODO1489" s="856"/>
      <c r="ODP1489" s="856"/>
      <c r="ODQ1489" s="856"/>
      <c r="ODR1489" s="856"/>
      <c r="ODS1489" s="856"/>
      <c r="ODT1489" s="856"/>
      <c r="ODU1489" s="856"/>
      <c r="ODV1489" s="856"/>
      <c r="ODW1489" s="856"/>
      <c r="ODX1489" s="856"/>
      <c r="ODY1489" s="856"/>
      <c r="ODZ1489" s="856"/>
      <c r="OEA1489" s="856"/>
      <c r="OEB1489" s="856"/>
      <c r="OEC1489" s="856"/>
      <c r="OED1489" s="856"/>
      <c r="OEE1489" s="856"/>
      <c r="OEF1489" s="856"/>
      <c r="OEG1489" s="856"/>
      <c r="OEH1489" s="856"/>
      <c r="OEI1489" s="856"/>
      <c r="OEJ1489" s="856"/>
      <c r="OEK1489" s="856"/>
      <c r="OEL1489" s="856"/>
      <c r="OEM1489" s="856"/>
      <c r="OEN1489" s="856"/>
      <c r="OEO1489" s="856"/>
      <c r="OEP1489" s="856"/>
      <c r="OEQ1489" s="856"/>
      <c r="OER1489" s="856"/>
      <c r="OES1489" s="856"/>
      <c r="OET1489" s="856"/>
      <c r="OEU1489" s="856"/>
      <c r="OEV1489" s="856"/>
      <c r="OEW1489" s="856"/>
      <c r="OEX1489" s="856"/>
      <c r="OEY1489" s="856"/>
      <c r="OEZ1489" s="856"/>
      <c r="OFA1489" s="856"/>
      <c r="OFB1489" s="856"/>
      <c r="OFC1489" s="856"/>
      <c r="OFD1489" s="856"/>
      <c r="OFE1489" s="856"/>
      <c r="OFF1489" s="856"/>
      <c r="OFG1489" s="856"/>
      <c r="OFH1489" s="856"/>
      <c r="OFI1489" s="856"/>
      <c r="OFJ1489" s="856"/>
      <c r="OFK1489" s="856"/>
      <c r="OFL1489" s="856"/>
      <c r="OFM1489" s="856"/>
      <c r="OFN1489" s="856"/>
      <c r="OFO1489" s="856"/>
      <c r="OFP1489" s="856"/>
      <c r="OFQ1489" s="856"/>
      <c r="OFR1489" s="856"/>
      <c r="OFS1489" s="856"/>
      <c r="OFT1489" s="856"/>
      <c r="OFU1489" s="856"/>
      <c r="OFV1489" s="856"/>
      <c r="OFW1489" s="856"/>
      <c r="OFX1489" s="856"/>
      <c r="OFY1489" s="856"/>
      <c r="OFZ1489" s="856"/>
      <c r="OGA1489" s="856"/>
      <c r="OGB1489" s="856"/>
      <c r="OGC1489" s="856"/>
      <c r="OGD1489" s="856"/>
      <c r="OGE1489" s="856"/>
      <c r="OGF1489" s="856"/>
      <c r="OGG1489" s="856"/>
      <c r="OGH1489" s="856"/>
      <c r="OGI1489" s="856"/>
      <c r="OGJ1489" s="856"/>
      <c r="OGK1489" s="856"/>
      <c r="OGL1489" s="856"/>
      <c r="OGM1489" s="856"/>
      <c r="OGN1489" s="856"/>
      <c r="OGO1489" s="856"/>
      <c r="OGP1489" s="856"/>
      <c r="OGQ1489" s="856"/>
      <c r="OGR1489" s="856"/>
      <c r="OGS1489" s="856"/>
      <c r="OGT1489" s="856"/>
      <c r="OGU1489" s="856"/>
      <c r="OGV1489" s="856"/>
      <c r="OGW1489" s="856"/>
      <c r="OGX1489" s="856"/>
      <c r="OGY1489" s="856"/>
      <c r="OGZ1489" s="856"/>
      <c r="OHA1489" s="856"/>
      <c r="OHB1489" s="856"/>
      <c r="OHC1489" s="856"/>
      <c r="OHD1489" s="856"/>
      <c r="OHE1489" s="856"/>
      <c r="OHF1489" s="856"/>
      <c r="OHG1489" s="856"/>
      <c r="OHH1489" s="856"/>
      <c r="OHI1489" s="856"/>
      <c r="OHJ1489" s="856"/>
      <c r="OHK1489" s="856"/>
      <c r="OHL1489" s="856"/>
      <c r="OHM1489" s="856"/>
      <c r="OHN1489" s="856"/>
      <c r="OHO1489" s="856"/>
      <c r="OHP1489" s="856"/>
      <c r="OHQ1489" s="856"/>
      <c r="OHR1489" s="856"/>
      <c r="OHS1489" s="856"/>
      <c r="OHT1489" s="856"/>
      <c r="OHU1489" s="856"/>
      <c r="OHV1489" s="856"/>
      <c r="OHW1489" s="856"/>
      <c r="OHX1489" s="856"/>
      <c r="OHY1489" s="856"/>
      <c r="OHZ1489" s="856"/>
      <c r="OIA1489" s="856"/>
      <c r="OIB1489" s="856"/>
      <c r="OIC1489" s="856"/>
      <c r="OID1489" s="856"/>
      <c r="OIE1489" s="856"/>
      <c r="OIF1489" s="856"/>
      <c r="OIG1489" s="856"/>
      <c r="OIH1489" s="856"/>
      <c r="OII1489" s="856"/>
      <c r="OIJ1489" s="856"/>
      <c r="OIK1489" s="856"/>
      <c r="OIL1489" s="856"/>
      <c r="OIM1489" s="856"/>
      <c r="OIN1489" s="856"/>
      <c r="OIO1489" s="856"/>
      <c r="OIP1489" s="856"/>
      <c r="OIQ1489" s="856"/>
      <c r="OIR1489" s="856"/>
      <c r="OIS1489" s="856"/>
      <c r="OIT1489" s="856"/>
      <c r="OIU1489" s="856"/>
      <c r="OIV1489" s="856"/>
      <c r="OIW1489" s="856"/>
      <c r="OIX1489" s="856"/>
      <c r="OIY1489" s="856"/>
      <c r="OIZ1489" s="856"/>
      <c r="OJA1489" s="856"/>
      <c r="OJB1489" s="856"/>
      <c r="OJC1489" s="856"/>
      <c r="OJD1489" s="856"/>
      <c r="OJE1489" s="856"/>
      <c r="OJF1489" s="856"/>
      <c r="OJG1489" s="856"/>
      <c r="OJH1489" s="856"/>
      <c r="OJI1489" s="856"/>
      <c r="OJJ1489" s="856"/>
      <c r="OJK1489" s="856"/>
      <c r="OJL1489" s="856"/>
      <c r="OJM1489" s="856"/>
      <c r="OJN1489" s="856"/>
      <c r="OJO1489" s="856"/>
      <c r="OJP1489" s="856"/>
      <c r="OJQ1489" s="856"/>
      <c r="OJR1489" s="856"/>
      <c r="OJS1489" s="856"/>
      <c r="OJT1489" s="856"/>
      <c r="OJU1489" s="856"/>
      <c r="OJV1489" s="856"/>
      <c r="OJW1489" s="856"/>
      <c r="OJX1489" s="856"/>
      <c r="OJY1489" s="856"/>
      <c r="OJZ1489" s="856"/>
      <c r="OKA1489" s="856"/>
      <c r="OKB1489" s="856"/>
      <c r="OKC1489" s="856"/>
      <c r="OKD1489" s="856"/>
      <c r="OKE1489" s="856"/>
      <c r="OKF1489" s="856"/>
      <c r="OKG1489" s="856"/>
      <c r="OKH1489" s="856"/>
      <c r="OKI1489" s="856"/>
      <c r="OKJ1489" s="856"/>
      <c r="OKK1489" s="856"/>
      <c r="OKL1489" s="856"/>
      <c r="OKM1489" s="856"/>
      <c r="OKN1489" s="856"/>
      <c r="OKO1489" s="856"/>
      <c r="OKP1489" s="856"/>
      <c r="OKQ1489" s="856"/>
      <c r="OKR1489" s="856"/>
      <c r="OKS1489" s="856"/>
      <c r="OKT1489" s="856"/>
      <c r="OKU1489" s="856"/>
      <c r="OKV1489" s="856"/>
      <c r="OKW1489" s="856"/>
      <c r="OKX1489" s="856"/>
      <c r="OKY1489" s="856"/>
      <c r="OKZ1489" s="856"/>
      <c r="OLA1489" s="856"/>
      <c r="OLB1489" s="856"/>
      <c r="OLC1489" s="856"/>
      <c r="OLD1489" s="856"/>
      <c r="OLE1489" s="856"/>
      <c r="OLF1489" s="856"/>
      <c r="OLG1489" s="856"/>
      <c r="OLH1489" s="856"/>
      <c r="OLI1489" s="856"/>
      <c r="OLJ1489" s="856"/>
      <c r="OLK1489" s="856"/>
      <c r="OLL1489" s="856"/>
      <c r="OLM1489" s="856"/>
      <c r="OLN1489" s="856"/>
      <c r="OLO1489" s="856"/>
      <c r="OLP1489" s="856"/>
      <c r="OLQ1489" s="856"/>
      <c r="OLR1489" s="856"/>
      <c r="OLS1489" s="856"/>
      <c r="OLT1489" s="856"/>
      <c r="OLU1489" s="856"/>
      <c r="OLV1489" s="856"/>
      <c r="OLW1489" s="856"/>
      <c r="OLX1489" s="856"/>
      <c r="OLY1489" s="856"/>
      <c r="OLZ1489" s="856"/>
      <c r="OMA1489" s="856"/>
      <c r="OMB1489" s="856"/>
      <c r="OMC1489" s="856"/>
      <c r="OMD1489" s="856"/>
      <c r="OME1489" s="856"/>
      <c r="OMF1489" s="856"/>
      <c r="OMG1489" s="856"/>
      <c r="OMH1489" s="856"/>
      <c r="OMI1489" s="856"/>
      <c r="OMJ1489" s="856"/>
      <c r="OMK1489" s="856"/>
      <c r="OML1489" s="856"/>
      <c r="OMM1489" s="856"/>
      <c r="OMN1489" s="856"/>
      <c r="OMO1489" s="856"/>
      <c r="OMP1489" s="856"/>
      <c r="OMQ1489" s="856"/>
      <c r="OMR1489" s="856"/>
      <c r="OMS1489" s="856"/>
      <c r="OMT1489" s="856"/>
      <c r="OMU1489" s="856"/>
      <c r="OMV1489" s="856"/>
      <c r="OMW1489" s="856"/>
      <c r="OMX1489" s="856"/>
      <c r="OMY1489" s="856"/>
      <c r="OMZ1489" s="856"/>
      <c r="ONA1489" s="856"/>
      <c r="ONB1489" s="856"/>
      <c r="ONC1489" s="856"/>
      <c r="OND1489" s="856"/>
      <c r="ONE1489" s="856"/>
      <c r="ONF1489" s="856"/>
      <c r="ONG1489" s="856"/>
      <c r="ONH1489" s="856"/>
      <c r="ONI1489" s="856"/>
      <c r="ONJ1489" s="856"/>
      <c r="ONK1489" s="856"/>
      <c r="ONL1489" s="856"/>
      <c r="ONM1489" s="856"/>
      <c r="ONN1489" s="856"/>
      <c r="ONO1489" s="856"/>
      <c r="ONP1489" s="856"/>
      <c r="ONQ1489" s="856"/>
      <c r="ONR1489" s="856"/>
      <c r="ONS1489" s="856"/>
      <c r="ONT1489" s="856"/>
      <c r="ONU1489" s="856"/>
      <c r="ONV1489" s="856"/>
      <c r="ONW1489" s="856"/>
      <c r="ONX1489" s="856"/>
      <c r="ONY1489" s="856"/>
      <c r="ONZ1489" s="856"/>
      <c r="OOA1489" s="856"/>
      <c r="OOB1489" s="856"/>
      <c r="OOC1489" s="856"/>
      <c r="OOD1489" s="856"/>
      <c r="OOE1489" s="856"/>
      <c r="OOF1489" s="856"/>
      <c r="OOG1489" s="856"/>
      <c r="OOH1489" s="856"/>
      <c r="OOI1489" s="856"/>
      <c r="OOJ1489" s="856"/>
      <c r="OOK1489" s="856"/>
      <c r="OOL1489" s="856"/>
      <c r="OOM1489" s="856"/>
      <c r="OON1489" s="856"/>
      <c r="OOO1489" s="856"/>
      <c r="OOP1489" s="856"/>
      <c r="OOQ1489" s="856"/>
      <c r="OOR1489" s="856"/>
      <c r="OOS1489" s="856"/>
      <c r="OOT1489" s="856"/>
      <c r="OOU1489" s="856"/>
      <c r="OOV1489" s="856"/>
      <c r="OOW1489" s="856"/>
      <c r="OOX1489" s="856"/>
      <c r="OOY1489" s="856"/>
      <c r="OOZ1489" s="856"/>
      <c r="OPA1489" s="856"/>
      <c r="OPB1489" s="856"/>
      <c r="OPC1489" s="856"/>
      <c r="OPD1489" s="856"/>
      <c r="OPE1489" s="856"/>
      <c r="OPF1489" s="856"/>
      <c r="OPG1489" s="856"/>
      <c r="OPH1489" s="856"/>
      <c r="OPI1489" s="856"/>
      <c r="OPJ1489" s="856"/>
      <c r="OPK1489" s="856"/>
      <c r="OPL1489" s="856"/>
      <c r="OPM1489" s="856"/>
      <c r="OPN1489" s="856"/>
      <c r="OPO1489" s="856"/>
      <c r="OPP1489" s="856"/>
      <c r="OPQ1489" s="856"/>
      <c r="OPR1489" s="856"/>
      <c r="OPS1489" s="856"/>
      <c r="OPT1489" s="856"/>
      <c r="OPU1489" s="856"/>
      <c r="OPV1489" s="856"/>
      <c r="OPW1489" s="856"/>
      <c r="OPX1489" s="856"/>
      <c r="OPY1489" s="856"/>
      <c r="OPZ1489" s="856"/>
      <c r="OQA1489" s="856"/>
      <c r="OQB1489" s="856"/>
      <c r="OQC1489" s="856"/>
      <c r="OQD1489" s="856"/>
      <c r="OQE1489" s="856"/>
      <c r="OQF1489" s="856"/>
      <c r="OQG1489" s="856"/>
      <c r="OQH1489" s="856"/>
      <c r="OQI1489" s="856"/>
      <c r="OQJ1489" s="856"/>
      <c r="OQK1489" s="856"/>
      <c r="OQL1489" s="856"/>
      <c r="OQM1489" s="856"/>
      <c r="OQN1489" s="856"/>
      <c r="OQO1489" s="856"/>
      <c r="OQP1489" s="856"/>
      <c r="OQQ1489" s="856"/>
      <c r="OQR1489" s="856"/>
      <c r="OQS1489" s="856"/>
      <c r="OQT1489" s="856"/>
      <c r="OQU1489" s="856"/>
      <c r="OQV1489" s="856"/>
      <c r="OQW1489" s="856"/>
      <c r="OQX1489" s="856"/>
      <c r="OQY1489" s="856"/>
      <c r="OQZ1489" s="856"/>
      <c r="ORA1489" s="856"/>
      <c r="ORB1489" s="856"/>
      <c r="ORC1489" s="856"/>
      <c r="ORD1489" s="856"/>
      <c r="ORE1489" s="856"/>
      <c r="ORF1489" s="856"/>
      <c r="ORG1489" s="856"/>
      <c r="ORH1489" s="856"/>
      <c r="ORI1489" s="856"/>
      <c r="ORJ1489" s="856"/>
      <c r="ORK1489" s="856"/>
      <c r="ORL1489" s="856"/>
      <c r="ORM1489" s="856"/>
      <c r="ORN1489" s="856"/>
      <c r="ORO1489" s="856"/>
      <c r="ORP1489" s="856"/>
      <c r="ORQ1489" s="856"/>
      <c r="ORR1489" s="856"/>
      <c r="ORS1489" s="856"/>
      <c r="ORT1489" s="856"/>
      <c r="ORU1489" s="856"/>
      <c r="ORV1489" s="856"/>
      <c r="ORW1489" s="856"/>
      <c r="ORX1489" s="856"/>
      <c r="ORY1489" s="856"/>
      <c r="ORZ1489" s="856"/>
      <c r="OSA1489" s="856"/>
      <c r="OSB1489" s="856"/>
      <c r="OSC1489" s="856"/>
      <c r="OSD1489" s="856"/>
      <c r="OSE1489" s="856"/>
      <c r="OSF1489" s="856"/>
      <c r="OSG1489" s="856"/>
      <c r="OSH1489" s="856"/>
      <c r="OSI1489" s="856"/>
      <c r="OSJ1489" s="856"/>
      <c r="OSK1489" s="856"/>
      <c r="OSL1489" s="856"/>
      <c r="OSM1489" s="856"/>
      <c r="OSN1489" s="856"/>
      <c r="OSO1489" s="856"/>
      <c r="OSP1489" s="856"/>
      <c r="OSQ1489" s="856"/>
      <c r="OSR1489" s="856"/>
      <c r="OSS1489" s="856"/>
      <c r="OST1489" s="856"/>
      <c r="OSU1489" s="856"/>
      <c r="OSV1489" s="856"/>
      <c r="OSW1489" s="856"/>
      <c r="OSX1489" s="856"/>
      <c r="OSY1489" s="856"/>
      <c r="OSZ1489" s="856"/>
      <c r="OTA1489" s="856"/>
      <c r="OTB1489" s="856"/>
      <c r="OTC1489" s="856"/>
      <c r="OTD1489" s="856"/>
      <c r="OTE1489" s="856"/>
      <c r="OTF1489" s="856"/>
      <c r="OTG1489" s="856"/>
      <c r="OTH1489" s="856"/>
      <c r="OTI1489" s="856"/>
      <c r="OTJ1489" s="856"/>
      <c r="OTK1489" s="856"/>
      <c r="OTL1489" s="856"/>
      <c r="OTM1489" s="856"/>
      <c r="OTN1489" s="856"/>
      <c r="OTO1489" s="856"/>
      <c r="OTP1489" s="856"/>
      <c r="OTQ1489" s="856"/>
      <c r="OTR1489" s="856"/>
      <c r="OTS1489" s="856"/>
      <c r="OTT1489" s="856"/>
      <c r="OTU1489" s="856"/>
      <c r="OTV1489" s="856"/>
      <c r="OTW1489" s="856"/>
      <c r="OTX1489" s="856"/>
      <c r="OTY1489" s="856"/>
      <c r="OTZ1489" s="856"/>
      <c r="OUA1489" s="856"/>
      <c r="OUB1489" s="856"/>
      <c r="OUC1489" s="856"/>
      <c r="OUD1489" s="856"/>
      <c r="OUE1489" s="856"/>
      <c r="OUF1489" s="856"/>
      <c r="OUG1489" s="856"/>
      <c r="OUH1489" s="856"/>
      <c r="OUI1489" s="856"/>
      <c r="OUJ1489" s="856"/>
      <c r="OUK1489" s="856"/>
      <c r="OUL1489" s="856"/>
      <c r="OUM1489" s="856"/>
      <c r="OUN1489" s="856"/>
      <c r="OUO1489" s="856"/>
      <c r="OUP1489" s="856"/>
      <c r="OUQ1489" s="856"/>
      <c r="OUR1489" s="856"/>
      <c r="OUS1489" s="856"/>
      <c r="OUT1489" s="856"/>
      <c r="OUU1489" s="856"/>
      <c r="OUV1489" s="856"/>
      <c r="OUW1489" s="856"/>
      <c r="OUX1489" s="856"/>
      <c r="OUY1489" s="856"/>
      <c r="OUZ1489" s="856"/>
      <c r="OVA1489" s="856"/>
      <c r="OVB1489" s="856"/>
      <c r="OVC1489" s="856"/>
      <c r="OVD1489" s="856"/>
      <c r="OVE1489" s="856"/>
      <c r="OVF1489" s="856"/>
      <c r="OVG1489" s="856"/>
      <c r="OVH1489" s="856"/>
      <c r="OVI1489" s="856"/>
      <c r="OVJ1489" s="856"/>
      <c r="OVK1489" s="856"/>
      <c r="OVL1489" s="856"/>
      <c r="OVM1489" s="856"/>
      <c r="OVN1489" s="856"/>
      <c r="OVO1489" s="856"/>
      <c r="OVP1489" s="856"/>
      <c r="OVQ1489" s="856"/>
      <c r="OVR1489" s="856"/>
      <c r="OVS1489" s="856"/>
      <c r="OVT1489" s="856"/>
      <c r="OVU1489" s="856"/>
      <c r="OVV1489" s="856"/>
      <c r="OVW1489" s="856"/>
      <c r="OVX1489" s="856"/>
      <c r="OVY1489" s="856"/>
      <c r="OVZ1489" s="856"/>
      <c r="OWA1489" s="856"/>
      <c r="OWB1489" s="856"/>
      <c r="OWC1489" s="856"/>
      <c r="OWD1489" s="856"/>
      <c r="OWE1489" s="856"/>
      <c r="OWF1489" s="856"/>
      <c r="OWG1489" s="856"/>
      <c r="OWH1489" s="856"/>
      <c r="OWI1489" s="856"/>
      <c r="OWJ1489" s="856"/>
      <c r="OWK1489" s="856"/>
      <c r="OWL1489" s="856"/>
      <c r="OWM1489" s="856"/>
      <c r="OWN1489" s="856"/>
      <c r="OWO1489" s="856"/>
      <c r="OWP1489" s="856"/>
      <c r="OWQ1489" s="856"/>
      <c r="OWR1489" s="856"/>
      <c r="OWS1489" s="856"/>
      <c r="OWT1489" s="856"/>
      <c r="OWU1489" s="856"/>
      <c r="OWV1489" s="856"/>
      <c r="OWW1489" s="856"/>
      <c r="OWX1489" s="856"/>
      <c r="OWY1489" s="856"/>
      <c r="OWZ1489" s="856"/>
      <c r="OXA1489" s="856"/>
      <c r="OXB1489" s="856"/>
      <c r="OXC1489" s="856"/>
      <c r="OXD1489" s="856"/>
      <c r="OXE1489" s="856"/>
      <c r="OXF1489" s="856"/>
      <c r="OXG1489" s="856"/>
      <c r="OXH1489" s="856"/>
      <c r="OXI1489" s="856"/>
      <c r="OXJ1489" s="856"/>
      <c r="OXK1489" s="856"/>
      <c r="OXL1489" s="856"/>
      <c r="OXM1489" s="856"/>
      <c r="OXN1489" s="856"/>
      <c r="OXO1489" s="856"/>
      <c r="OXP1489" s="856"/>
      <c r="OXQ1489" s="856"/>
      <c r="OXR1489" s="856"/>
      <c r="OXS1489" s="856"/>
      <c r="OXT1489" s="856"/>
      <c r="OXU1489" s="856"/>
      <c r="OXV1489" s="856"/>
      <c r="OXW1489" s="856"/>
      <c r="OXX1489" s="856"/>
      <c r="OXY1489" s="856"/>
      <c r="OXZ1489" s="856"/>
      <c r="OYA1489" s="856"/>
      <c r="OYB1489" s="856"/>
      <c r="OYC1489" s="856"/>
      <c r="OYD1489" s="856"/>
      <c r="OYE1489" s="856"/>
      <c r="OYF1489" s="856"/>
      <c r="OYG1489" s="856"/>
      <c r="OYH1489" s="856"/>
      <c r="OYI1489" s="856"/>
      <c r="OYJ1489" s="856"/>
      <c r="OYK1489" s="856"/>
      <c r="OYL1489" s="856"/>
      <c r="OYM1489" s="856"/>
      <c r="OYN1489" s="856"/>
      <c r="OYO1489" s="856"/>
      <c r="OYP1489" s="856"/>
      <c r="OYQ1489" s="856"/>
      <c r="OYR1489" s="856"/>
      <c r="OYS1489" s="856"/>
      <c r="OYT1489" s="856"/>
      <c r="OYU1489" s="856"/>
      <c r="OYV1489" s="856"/>
      <c r="OYW1489" s="856"/>
      <c r="OYX1489" s="856"/>
      <c r="OYY1489" s="856"/>
      <c r="OYZ1489" s="856"/>
      <c r="OZA1489" s="856"/>
      <c r="OZB1489" s="856"/>
      <c r="OZC1489" s="856"/>
      <c r="OZD1489" s="856"/>
      <c r="OZE1489" s="856"/>
      <c r="OZF1489" s="856"/>
      <c r="OZG1489" s="856"/>
      <c r="OZH1489" s="856"/>
      <c r="OZI1489" s="856"/>
      <c r="OZJ1489" s="856"/>
      <c r="OZK1489" s="856"/>
      <c r="OZL1489" s="856"/>
      <c r="OZM1489" s="856"/>
      <c r="OZN1489" s="856"/>
      <c r="OZO1489" s="856"/>
      <c r="OZP1489" s="856"/>
      <c r="OZQ1489" s="856"/>
      <c r="OZR1489" s="856"/>
      <c r="OZS1489" s="856"/>
      <c r="OZT1489" s="856"/>
      <c r="OZU1489" s="856"/>
      <c r="OZV1489" s="856"/>
      <c r="OZW1489" s="856"/>
      <c r="OZX1489" s="856"/>
      <c r="OZY1489" s="856"/>
      <c r="OZZ1489" s="856"/>
      <c r="PAA1489" s="856"/>
      <c r="PAB1489" s="856"/>
      <c r="PAC1489" s="856"/>
      <c r="PAD1489" s="856"/>
      <c r="PAE1489" s="856"/>
      <c r="PAF1489" s="856"/>
      <c r="PAG1489" s="856"/>
      <c r="PAH1489" s="856"/>
      <c r="PAI1489" s="856"/>
      <c r="PAJ1489" s="856"/>
      <c r="PAK1489" s="856"/>
      <c r="PAL1489" s="856"/>
      <c r="PAM1489" s="856"/>
      <c r="PAN1489" s="856"/>
      <c r="PAO1489" s="856"/>
      <c r="PAP1489" s="856"/>
      <c r="PAQ1489" s="856"/>
      <c r="PAR1489" s="856"/>
      <c r="PAS1489" s="856"/>
      <c r="PAT1489" s="856"/>
      <c r="PAU1489" s="856"/>
      <c r="PAV1489" s="856"/>
      <c r="PAW1489" s="856"/>
      <c r="PAX1489" s="856"/>
      <c r="PAY1489" s="856"/>
      <c r="PAZ1489" s="856"/>
      <c r="PBA1489" s="856"/>
      <c r="PBB1489" s="856"/>
      <c r="PBC1489" s="856"/>
      <c r="PBD1489" s="856"/>
      <c r="PBE1489" s="856"/>
      <c r="PBF1489" s="856"/>
      <c r="PBG1489" s="856"/>
      <c r="PBH1489" s="856"/>
      <c r="PBI1489" s="856"/>
      <c r="PBJ1489" s="856"/>
      <c r="PBK1489" s="856"/>
      <c r="PBL1489" s="856"/>
      <c r="PBM1489" s="856"/>
      <c r="PBN1489" s="856"/>
      <c r="PBO1489" s="856"/>
      <c r="PBP1489" s="856"/>
      <c r="PBQ1489" s="856"/>
      <c r="PBR1489" s="856"/>
      <c r="PBS1489" s="856"/>
      <c r="PBT1489" s="856"/>
      <c r="PBU1489" s="856"/>
      <c r="PBV1489" s="856"/>
      <c r="PBW1489" s="856"/>
      <c r="PBX1489" s="856"/>
      <c r="PBY1489" s="856"/>
      <c r="PBZ1489" s="856"/>
      <c r="PCA1489" s="856"/>
      <c r="PCB1489" s="856"/>
      <c r="PCC1489" s="856"/>
      <c r="PCD1489" s="856"/>
      <c r="PCE1489" s="856"/>
      <c r="PCF1489" s="856"/>
      <c r="PCG1489" s="856"/>
      <c r="PCH1489" s="856"/>
      <c r="PCI1489" s="856"/>
      <c r="PCJ1489" s="856"/>
      <c r="PCK1489" s="856"/>
      <c r="PCL1489" s="856"/>
      <c r="PCM1489" s="856"/>
      <c r="PCN1489" s="856"/>
      <c r="PCO1489" s="856"/>
      <c r="PCP1489" s="856"/>
      <c r="PCQ1489" s="856"/>
      <c r="PCR1489" s="856"/>
      <c r="PCS1489" s="856"/>
      <c r="PCT1489" s="856"/>
      <c r="PCU1489" s="856"/>
      <c r="PCV1489" s="856"/>
      <c r="PCW1489" s="856"/>
      <c r="PCX1489" s="856"/>
      <c r="PCY1489" s="856"/>
      <c r="PCZ1489" s="856"/>
      <c r="PDA1489" s="856"/>
      <c r="PDB1489" s="856"/>
      <c r="PDC1489" s="856"/>
      <c r="PDD1489" s="856"/>
      <c r="PDE1489" s="856"/>
      <c r="PDF1489" s="856"/>
      <c r="PDG1489" s="856"/>
      <c r="PDH1489" s="856"/>
      <c r="PDI1489" s="856"/>
      <c r="PDJ1489" s="856"/>
      <c r="PDK1489" s="856"/>
      <c r="PDL1489" s="856"/>
      <c r="PDM1489" s="856"/>
      <c r="PDN1489" s="856"/>
      <c r="PDO1489" s="856"/>
      <c r="PDP1489" s="856"/>
      <c r="PDQ1489" s="856"/>
      <c r="PDR1489" s="856"/>
      <c r="PDS1489" s="856"/>
      <c r="PDT1489" s="856"/>
      <c r="PDU1489" s="856"/>
      <c r="PDV1489" s="856"/>
      <c r="PDW1489" s="856"/>
      <c r="PDX1489" s="856"/>
      <c r="PDY1489" s="856"/>
      <c r="PDZ1489" s="856"/>
      <c r="PEA1489" s="856"/>
      <c r="PEB1489" s="856"/>
      <c r="PEC1489" s="856"/>
      <c r="PED1489" s="856"/>
      <c r="PEE1489" s="856"/>
      <c r="PEF1489" s="856"/>
      <c r="PEG1489" s="856"/>
      <c r="PEH1489" s="856"/>
      <c r="PEI1489" s="856"/>
      <c r="PEJ1489" s="856"/>
      <c r="PEK1489" s="856"/>
      <c r="PEL1489" s="856"/>
      <c r="PEM1489" s="856"/>
      <c r="PEN1489" s="856"/>
      <c r="PEO1489" s="856"/>
      <c r="PEP1489" s="856"/>
      <c r="PEQ1489" s="856"/>
      <c r="PER1489" s="856"/>
      <c r="PES1489" s="856"/>
      <c r="PET1489" s="856"/>
      <c r="PEU1489" s="856"/>
      <c r="PEV1489" s="856"/>
      <c r="PEW1489" s="856"/>
      <c r="PEX1489" s="856"/>
      <c r="PEY1489" s="856"/>
      <c r="PEZ1489" s="856"/>
      <c r="PFA1489" s="856"/>
      <c r="PFB1489" s="856"/>
      <c r="PFC1489" s="856"/>
      <c r="PFD1489" s="856"/>
      <c r="PFE1489" s="856"/>
      <c r="PFF1489" s="856"/>
      <c r="PFG1489" s="856"/>
      <c r="PFH1489" s="856"/>
      <c r="PFI1489" s="856"/>
      <c r="PFJ1489" s="856"/>
      <c r="PFK1489" s="856"/>
      <c r="PFL1489" s="856"/>
      <c r="PFM1489" s="856"/>
      <c r="PFN1489" s="856"/>
      <c r="PFO1489" s="856"/>
      <c r="PFP1489" s="856"/>
      <c r="PFQ1489" s="856"/>
      <c r="PFR1489" s="856"/>
      <c r="PFS1489" s="856"/>
      <c r="PFT1489" s="856"/>
      <c r="PFU1489" s="856"/>
      <c r="PFV1489" s="856"/>
      <c r="PFW1489" s="856"/>
      <c r="PFX1489" s="856"/>
      <c r="PFY1489" s="856"/>
      <c r="PFZ1489" s="856"/>
      <c r="PGA1489" s="856"/>
      <c r="PGB1489" s="856"/>
      <c r="PGC1489" s="856"/>
      <c r="PGD1489" s="856"/>
      <c r="PGE1489" s="856"/>
      <c r="PGF1489" s="856"/>
      <c r="PGG1489" s="856"/>
      <c r="PGH1489" s="856"/>
      <c r="PGI1489" s="856"/>
      <c r="PGJ1489" s="856"/>
      <c r="PGK1489" s="856"/>
      <c r="PGL1489" s="856"/>
      <c r="PGM1489" s="856"/>
      <c r="PGN1489" s="856"/>
      <c r="PGO1489" s="856"/>
      <c r="PGP1489" s="856"/>
      <c r="PGQ1489" s="856"/>
      <c r="PGR1489" s="856"/>
      <c r="PGS1489" s="856"/>
      <c r="PGT1489" s="856"/>
      <c r="PGU1489" s="856"/>
      <c r="PGV1489" s="856"/>
      <c r="PGW1489" s="856"/>
      <c r="PGX1489" s="856"/>
      <c r="PGY1489" s="856"/>
      <c r="PGZ1489" s="856"/>
      <c r="PHA1489" s="856"/>
      <c r="PHB1489" s="856"/>
      <c r="PHC1489" s="856"/>
      <c r="PHD1489" s="856"/>
      <c r="PHE1489" s="856"/>
      <c r="PHF1489" s="856"/>
      <c r="PHG1489" s="856"/>
      <c r="PHH1489" s="856"/>
      <c r="PHI1489" s="856"/>
      <c r="PHJ1489" s="856"/>
      <c r="PHK1489" s="856"/>
      <c r="PHL1489" s="856"/>
      <c r="PHM1489" s="856"/>
      <c r="PHN1489" s="856"/>
      <c r="PHO1489" s="856"/>
      <c r="PHP1489" s="856"/>
      <c r="PHQ1489" s="856"/>
      <c r="PHR1489" s="856"/>
      <c r="PHS1489" s="856"/>
      <c r="PHT1489" s="856"/>
      <c r="PHU1489" s="856"/>
      <c r="PHV1489" s="856"/>
      <c r="PHW1489" s="856"/>
      <c r="PHX1489" s="856"/>
      <c r="PHY1489" s="856"/>
      <c r="PHZ1489" s="856"/>
      <c r="PIA1489" s="856"/>
      <c r="PIB1489" s="856"/>
      <c r="PIC1489" s="856"/>
      <c r="PID1489" s="856"/>
      <c r="PIE1489" s="856"/>
      <c r="PIF1489" s="856"/>
      <c r="PIG1489" s="856"/>
      <c r="PIH1489" s="856"/>
      <c r="PII1489" s="856"/>
      <c r="PIJ1489" s="856"/>
      <c r="PIK1489" s="856"/>
      <c r="PIL1489" s="856"/>
      <c r="PIM1489" s="856"/>
      <c r="PIN1489" s="856"/>
      <c r="PIO1489" s="856"/>
      <c r="PIP1489" s="856"/>
      <c r="PIQ1489" s="856"/>
      <c r="PIR1489" s="856"/>
      <c r="PIS1489" s="856"/>
      <c r="PIT1489" s="856"/>
      <c r="PIU1489" s="856"/>
      <c r="PIV1489" s="856"/>
      <c r="PIW1489" s="856"/>
      <c r="PIX1489" s="856"/>
      <c r="PIY1489" s="856"/>
      <c r="PIZ1489" s="856"/>
      <c r="PJA1489" s="856"/>
      <c r="PJB1489" s="856"/>
      <c r="PJC1489" s="856"/>
      <c r="PJD1489" s="856"/>
      <c r="PJE1489" s="856"/>
      <c r="PJF1489" s="856"/>
      <c r="PJG1489" s="856"/>
      <c r="PJH1489" s="856"/>
      <c r="PJI1489" s="856"/>
      <c r="PJJ1489" s="856"/>
      <c r="PJK1489" s="856"/>
      <c r="PJL1489" s="856"/>
      <c r="PJM1489" s="856"/>
      <c r="PJN1489" s="856"/>
      <c r="PJO1489" s="856"/>
      <c r="PJP1489" s="856"/>
      <c r="PJQ1489" s="856"/>
      <c r="PJR1489" s="856"/>
      <c r="PJS1489" s="856"/>
      <c r="PJT1489" s="856"/>
      <c r="PJU1489" s="856"/>
      <c r="PJV1489" s="856"/>
      <c r="PJW1489" s="856"/>
      <c r="PJX1489" s="856"/>
      <c r="PJY1489" s="856"/>
      <c r="PJZ1489" s="856"/>
      <c r="PKA1489" s="856"/>
      <c r="PKB1489" s="856"/>
      <c r="PKC1489" s="856"/>
      <c r="PKD1489" s="856"/>
      <c r="PKE1489" s="856"/>
      <c r="PKF1489" s="856"/>
      <c r="PKG1489" s="856"/>
      <c r="PKH1489" s="856"/>
      <c r="PKI1489" s="856"/>
      <c r="PKJ1489" s="856"/>
      <c r="PKK1489" s="856"/>
      <c r="PKL1489" s="856"/>
      <c r="PKM1489" s="856"/>
      <c r="PKN1489" s="856"/>
      <c r="PKO1489" s="856"/>
      <c r="PKP1489" s="856"/>
      <c r="PKQ1489" s="856"/>
      <c r="PKR1489" s="856"/>
      <c r="PKS1489" s="856"/>
      <c r="PKT1489" s="856"/>
      <c r="PKU1489" s="856"/>
      <c r="PKV1489" s="856"/>
      <c r="PKW1489" s="856"/>
      <c r="PKX1489" s="856"/>
      <c r="PKY1489" s="856"/>
      <c r="PKZ1489" s="856"/>
      <c r="PLA1489" s="856"/>
      <c r="PLB1489" s="856"/>
      <c r="PLC1489" s="856"/>
      <c r="PLD1489" s="856"/>
      <c r="PLE1489" s="856"/>
      <c r="PLF1489" s="856"/>
      <c r="PLG1489" s="856"/>
      <c r="PLH1489" s="856"/>
      <c r="PLI1489" s="856"/>
      <c r="PLJ1489" s="856"/>
      <c r="PLK1489" s="856"/>
      <c r="PLL1489" s="856"/>
      <c r="PLM1489" s="856"/>
      <c r="PLN1489" s="856"/>
      <c r="PLO1489" s="856"/>
      <c r="PLP1489" s="856"/>
      <c r="PLQ1489" s="856"/>
      <c r="PLR1489" s="856"/>
      <c r="PLS1489" s="856"/>
      <c r="PLT1489" s="856"/>
      <c r="PLU1489" s="856"/>
      <c r="PLV1489" s="856"/>
      <c r="PLW1489" s="856"/>
      <c r="PLX1489" s="856"/>
      <c r="PLY1489" s="856"/>
      <c r="PLZ1489" s="856"/>
      <c r="PMA1489" s="856"/>
      <c r="PMB1489" s="856"/>
      <c r="PMC1489" s="856"/>
      <c r="PMD1489" s="856"/>
      <c r="PME1489" s="856"/>
      <c r="PMF1489" s="856"/>
      <c r="PMG1489" s="856"/>
      <c r="PMH1489" s="856"/>
      <c r="PMI1489" s="856"/>
      <c r="PMJ1489" s="856"/>
      <c r="PMK1489" s="856"/>
      <c r="PML1489" s="856"/>
      <c r="PMM1489" s="856"/>
      <c r="PMN1489" s="856"/>
      <c r="PMO1489" s="856"/>
      <c r="PMP1489" s="856"/>
      <c r="PMQ1489" s="856"/>
      <c r="PMR1489" s="856"/>
      <c r="PMS1489" s="856"/>
      <c r="PMT1489" s="856"/>
      <c r="PMU1489" s="856"/>
      <c r="PMV1489" s="856"/>
      <c r="PMW1489" s="856"/>
      <c r="PMX1489" s="856"/>
      <c r="PMY1489" s="856"/>
      <c r="PMZ1489" s="856"/>
      <c r="PNA1489" s="856"/>
      <c r="PNB1489" s="856"/>
      <c r="PNC1489" s="856"/>
      <c r="PND1489" s="856"/>
      <c r="PNE1489" s="856"/>
      <c r="PNF1489" s="856"/>
      <c r="PNG1489" s="856"/>
      <c r="PNH1489" s="856"/>
      <c r="PNI1489" s="856"/>
      <c r="PNJ1489" s="856"/>
      <c r="PNK1489" s="856"/>
      <c r="PNL1489" s="856"/>
      <c r="PNM1489" s="856"/>
      <c r="PNN1489" s="856"/>
      <c r="PNO1489" s="856"/>
      <c r="PNP1489" s="856"/>
      <c r="PNQ1489" s="856"/>
      <c r="PNR1489" s="856"/>
      <c r="PNS1489" s="856"/>
      <c r="PNT1489" s="856"/>
      <c r="PNU1489" s="856"/>
      <c r="PNV1489" s="856"/>
      <c r="PNW1489" s="856"/>
      <c r="PNX1489" s="856"/>
      <c r="PNY1489" s="856"/>
      <c r="PNZ1489" s="856"/>
      <c r="POA1489" s="856"/>
      <c r="POB1489" s="856"/>
      <c r="POC1489" s="856"/>
      <c r="POD1489" s="856"/>
      <c r="POE1489" s="856"/>
      <c r="POF1489" s="856"/>
      <c r="POG1489" s="856"/>
      <c r="POH1489" s="856"/>
      <c r="POI1489" s="856"/>
      <c r="POJ1489" s="856"/>
      <c r="POK1489" s="856"/>
      <c r="POL1489" s="856"/>
      <c r="POM1489" s="856"/>
      <c r="PON1489" s="856"/>
      <c r="POO1489" s="856"/>
      <c r="POP1489" s="856"/>
      <c r="POQ1489" s="856"/>
      <c r="POR1489" s="856"/>
      <c r="POS1489" s="856"/>
      <c r="POT1489" s="856"/>
      <c r="POU1489" s="856"/>
      <c r="POV1489" s="856"/>
      <c r="POW1489" s="856"/>
      <c r="POX1489" s="856"/>
      <c r="POY1489" s="856"/>
      <c r="POZ1489" s="856"/>
      <c r="PPA1489" s="856"/>
      <c r="PPB1489" s="856"/>
      <c r="PPC1489" s="856"/>
      <c r="PPD1489" s="856"/>
      <c r="PPE1489" s="856"/>
      <c r="PPF1489" s="856"/>
      <c r="PPG1489" s="856"/>
      <c r="PPH1489" s="856"/>
      <c r="PPI1489" s="856"/>
      <c r="PPJ1489" s="856"/>
      <c r="PPK1489" s="856"/>
      <c r="PPL1489" s="856"/>
      <c r="PPM1489" s="856"/>
      <c r="PPN1489" s="856"/>
      <c r="PPO1489" s="856"/>
      <c r="PPP1489" s="856"/>
      <c r="PPQ1489" s="856"/>
      <c r="PPR1489" s="856"/>
      <c r="PPS1489" s="856"/>
      <c r="PPT1489" s="856"/>
      <c r="PPU1489" s="856"/>
      <c r="PPV1489" s="856"/>
      <c r="PPW1489" s="856"/>
      <c r="PPX1489" s="856"/>
      <c r="PPY1489" s="856"/>
      <c r="PPZ1489" s="856"/>
      <c r="PQA1489" s="856"/>
      <c r="PQB1489" s="856"/>
      <c r="PQC1489" s="856"/>
      <c r="PQD1489" s="856"/>
      <c r="PQE1489" s="856"/>
      <c r="PQF1489" s="856"/>
      <c r="PQG1489" s="856"/>
      <c r="PQH1489" s="856"/>
      <c r="PQI1489" s="856"/>
      <c r="PQJ1489" s="856"/>
      <c r="PQK1489" s="856"/>
      <c r="PQL1489" s="856"/>
      <c r="PQM1489" s="856"/>
      <c r="PQN1489" s="856"/>
      <c r="PQO1489" s="856"/>
      <c r="PQP1489" s="856"/>
      <c r="PQQ1489" s="856"/>
      <c r="PQR1489" s="856"/>
      <c r="PQS1489" s="856"/>
      <c r="PQT1489" s="856"/>
      <c r="PQU1489" s="856"/>
      <c r="PQV1489" s="856"/>
      <c r="PQW1489" s="856"/>
      <c r="PQX1489" s="856"/>
      <c r="PQY1489" s="856"/>
      <c r="PQZ1489" s="856"/>
      <c r="PRA1489" s="856"/>
      <c r="PRB1489" s="856"/>
      <c r="PRC1489" s="856"/>
      <c r="PRD1489" s="856"/>
      <c r="PRE1489" s="856"/>
      <c r="PRF1489" s="856"/>
      <c r="PRG1489" s="856"/>
      <c r="PRH1489" s="856"/>
      <c r="PRI1489" s="856"/>
      <c r="PRJ1489" s="856"/>
      <c r="PRK1489" s="856"/>
      <c r="PRL1489" s="856"/>
      <c r="PRM1489" s="856"/>
      <c r="PRN1489" s="856"/>
      <c r="PRO1489" s="856"/>
      <c r="PRP1489" s="856"/>
      <c r="PRQ1489" s="856"/>
      <c r="PRR1489" s="856"/>
      <c r="PRS1489" s="856"/>
      <c r="PRT1489" s="856"/>
      <c r="PRU1489" s="856"/>
      <c r="PRV1489" s="856"/>
      <c r="PRW1489" s="856"/>
      <c r="PRX1489" s="856"/>
      <c r="PRY1489" s="856"/>
      <c r="PRZ1489" s="856"/>
      <c r="PSA1489" s="856"/>
      <c r="PSB1489" s="856"/>
      <c r="PSC1489" s="856"/>
      <c r="PSD1489" s="856"/>
      <c r="PSE1489" s="856"/>
      <c r="PSF1489" s="856"/>
      <c r="PSG1489" s="856"/>
      <c r="PSH1489" s="856"/>
      <c r="PSI1489" s="856"/>
      <c r="PSJ1489" s="856"/>
      <c r="PSK1489" s="856"/>
      <c r="PSL1489" s="856"/>
      <c r="PSM1489" s="856"/>
      <c r="PSN1489" s="856"/>
      <c r="PSO1489" s="856"/>
      <c r="PSP1489" s="856"/>
      <c r="PSQ1489" s="856"/>
      <c r="PSR1489" s="856"/>
      <c r="PSS1489" s="856"/>
      <c r="PST1489" s="856"/>
      <c r="PSU1489" s="856"/>
      <c r="PSV1489" s="856"/>
      <c r="PSW1489" s="856"/>
      <c r="PSX1489" s="856"/>
      <c r="PSY1489" s="856"/>
      <c r="PSZ1489" s="856"/>
      <c r="PTA1489" s="856"/>
      <c r="PTB1489" s="856"/>
      <c r="PTC1489" s="856"/>
      <c r="PTD1489" s="856"/>
      <c r="PTE1489" s="856"/>
      <c r="PTF1489" s="856"/>
      <c r="PTG1489" s="856"/>
      <c r="PTH1489" s="856"/>
      <c r="PTI1489" s="856"/>
      <c r="PTJ1489" s="856"/>
      <c r="PTK1489" s="856"/>
      <c r="PTL1489" s="856"/>
      <c r="PTM1489" s="856"/>
      <c r="PTN1489" s="856"/>
      <c r="PTO1489" s="856"/>
      <c r="PTP1489" s="856"/>
      <c r="PTQ1489" s="856"/>
      <c r="PTR1489" s="856"/>
      <c r="PTS1489" s="856"/>
      <c r="PTT1489" s="856"/>
      <c r="PTU1489" s="856"/>
      <c r="PTV1489" s="856"/>
      <c r="PTW1489" s="856"/>
      <c r="PTX1489" s="856"/>
      <c r="PTY1489" s="856"/>
      <c r="PTZ1489" s="856"/>
      <c r="PUA1489" s="856"/>
      <c r="PUB1489" s="856"/>
      <c r="PUC1489" s="856"/>
      <c r="PUD1489" s="856"/>
      <c r="PUE1489" s="856"/>
      <c r="PUF1489" s="856"/>
      <c r="PUG1489" s="856"/>
      <c r="PUH1489" s="856"/>
      <c r="PUI1489" s="856"/>
      <c r="PUJ1489" s="856"/>
      <c r="PUK1489" s="856"/>
      <c r="PUL1489" s="856"/>
      <c r="PUM1489" s="856"/>
      <c r="PUN1489" s="856"/>
      <c r="PUO1489" s="856"/>
      <c r="PUP1489" s="856"/>
      <c r="PUQ1489" s="856"/>
      <c r="PUR1489" s="856"/>
      <c r="PUS1489" s="856"/>
      <c r="PUT1489" s="856"/>
      <c r="PUU1489" s="856"/>
      <c r="PUV1489" s="856"/>
      <c r="PUW1489" s="856"/>
      <c r="PUX1489" s="856"/>
      <c r="PUY1489" s="856"/>
      <c r="PUZ1489" s="856"/>
      <c r="PVA1489" s="856"/>
      <c r="PVB1489" s="856"/>
      <c r="PVC1489" s="856"/>
      <c r="PVD1489" s="856"/>
      <c r="PVE1489" s="856"/>
      <c r="PVF1489" s="856"/>
      <c r="PVG1489" s="856"/>
      <c r="PVH1489" s="856"/>
      <c r="PVI1489" s="856"/>
      <c r="PVJ1489" s="856"/>
      <c r="PVK1489" s="856"/>
      <c r="PVL1489" s="856"/>
      <c r="PVM1489" s="856"/>
      <c r="PVN1489" s="856"/>
      <c r="PVO1489" s="856"/>
      <c r="PVP1489" s="856"/>
      <c r="PVQ1489" s="856"/>
      <c r="PVR1489" s="856"/>
      <c r="PVS1489" s="856"/>
      <c r="PVT1489" s="856"/>
      <c r="PVU1489" s="856"/>
      <c r="PVV1489" s="856"/>
      <c r="PVW1489" s="856"/>
      <c r="PVX1489" s="856"/>
      <c r="PVY1489" s="856"/>
      <c r="PVZ1489" s="856"/>
      <c r="PWA1489" s="856"/>
      <c r="PWB1489" s="856"/>
      <c r="PWC1489" s="856"/>
      <c r="PWD1489" s="856"/>
      <c r="PWE1489" s="856"/>
      <c r="PWF1489" s="856"/>
      <c r="PWG1489" s="856"/>
      <c r="PWH1489" s="856"/>
      <c r="PWI1489" s="856"/>
      <c r="PWJ1489" s="856"/>
      <c r="PWK1489" s="856"/>
      <c r="PWL1489" s="856"/>
      <c r="PWM1489" s="856"/>
      <c r="PWN1489" s="856"/>
      <c r="PWO1489" s="856"/>
      <c r="PWP1489" s="856"/>
      <c r="PWQ1489" s="856"/>
      <c r="PWR1489" s="856"/>
      <c r="PWS1489" s="856"/>
      <c r="PWT1489" s="856"/>
      <c r="PWU1489" s="856"/>
      <c r="PWV1489" s="856"/>
      <c r="PWW1489" s="856"/>
      <c r="PWX1489" s="856"/>
      <c r="PWY1489" s="856"/>
      <c r="PWZ1489" s="856"/>
      <c r="PXA1489" s="856"/>
      <c r="PXB1489" s="856"/>
      <c r="PXC1489" s="856"/>
      <c r="PXD1489" s="856"/>
      <c r="PXE1489" s="856"/>
      <c r="PXF1489" s="856"/>
      <c r="PXG1489" s="856"/>
      <c r="PXH1489" s="856"/>
      <c r="PXI1489" s="856"/>
      <c r="PXJ1489" s="856"/>
      <c r="PXK1489" s="856"/>
      <c r="PXL1489" s="856"/>
      <c r="PXM1489" s="856"/>
      <c r="PXN1489" s="856"/>
      <c r="PXO1489" s="856"/>
      <c r="PXP1489" s="856"/>
      <c r="PXQ1489" s="856"/>
      <c r="PXR1489" s="856"/>
      <c r="PXS1489" s="856"/>
      <c r="PXT1489" s="856"/>
      <c r="PXU1489" s="856"/>
      <c r="PXV1489" s="856"/>
      <c r="PXW1489" s="856"/>
      <c r="PXX1489" s="856"/>
      <c r="PXY1489" s="856"/>
      <c r="PXZ1489" s="856"/>
      <c r="PYA1489" s="856"/>
      <c r="PYB1489" s="856"/>
      <c r="PYC1489" s="856"/>
      <c r="PYD1489" s="856"/>
      <c r="PYE1489" s="856"/>
      <c r="PYF1489" s="856"/>
      <c r="PYG1489" s="856"/>
      <c r="PYH1489" s="856"/>
      <c r="PYI1489" s="856"/>
      <c r="PYJ1489" s="856"/>
      <c r="PYK1489" s="856"/>
      <c r="PYL1489" s="856"/>
      <c r="PYM1489" s="856"/>
      <c r="PYN1489" s="856"/>
      <c r="PYO1489" s="856"/>
      <c r="PYP1489" s="856"/>
      <c r="PYQ1489" s="856"/>
      <c r="PYR1489" s="856"/>
      <c r="PYS1489" s="856"/>
      <c r="PYT1489" s="856"/>
      <c r="PYU1489" s="856"/>
      <c r="PYV1489" s="856"/>
      <c r="PYW1489" s="856"/>
      <c r="PYX1489" s="856"/>
      <c r="PYY1489" s="856"/>
      <c r="PYZ1489" s="856"/>
      <c r="PZA1489" s="856"/>
      <c r="PZB1489" s="856"/>
      <c r="PZC1489" s="856"/>
      <c r="PZD1489" s="856"/>
      <c r="PZE1489" s="856"/>
      <c r="PZF1489" s="856"/>
      <c r="PZG1489" s="856"/>
      <c r="PZH1489" s="856"/>
      <c r="PZI1489" s="856"/>
      <c r="PZJ1489" s="856"/>
      <c r="PZK1489" s="856"/>
      <c r="PZL1489" s="856"/>
      <c r="PZM1489" s="856"/>
      <c r="PZN1489" s="856"/>
      <c r="PZO1489" s="856"/>
      <c r="PZP1489" s="856"/>
      <c r="PZQ1489" s="856"/>
      <c r="PZR1489" s="856"/>
      <c r="PZS1489" s="856"/>
      <c r="PZT1489" s="856"/>
      <c r="PZU1489" s="856"/>
      <c r="PZV1489" s="856"/>
      <c r="PZW1489" s="856"/>
      <c r="PZX1489" s="856"/>
      <c r="PZY1489" s="856"/>
      <c r="PZZ1489" s="856"/>
      <c r="QAA1489" s="856"/>
      <c r="QAB1489" s="856"/>
      <c r="QAC1489" s="856"/>
      <c r="QAD1489" s="856"/>
      <c r="QAE1489" s="856"/>
      <c r="QAF1489" s="856"/>
      <c r="QAG1489" s="856"/>
      <c r="QAH1489" s="856"/>
      <c r="QAI1489" s="856"/>
      <c r="QAJ1489" s="856"/>
      <c r="QAK1489" s="856"/>
      <c r="QAL1489" s="856"/>
      <c r="QAM1489" s="856"/>
      <c r="QAN1489" s="856"/>
      <c r="QAO1489" s="856"/>
      <c r="QAP1489" s="856"/>
      <c r="QAQ1489" s="856"/>
      <c r="QAR1489" s="856"/>
      <c r="QAS1489" s="856"/>
      <c r="QAT1489" s="856"/>
      <c r="QAU1489" s="856"/>
      <c r="QAV1489" s="856"/>
      <c r="QAW1489" s="856"/>
      <c r="QAX1489" s="856"/>
      <c r="QAY1489" s="856"/>
      <c r="QAZ1489" s="856"/>
      <c r="QBA1489" s="856"/>
      <c r="QBB1489" s="856"/>
      <c r="QBC1489" s="856"/>
      <c r="QBD1489" s="856"/>
      <c r="QBE1489" s="856"/>
      <c r="QBF1489" s="856"/>
      <c r="QBG1489" s="856"/>
      <c r="QBH1489" s="856"/>
      <c r="QBI1489" s="856"/>
      <c r="QBJ1489" s="856"/>
      <c r="QBK1489" s="856"/>
      <c r="QBL1489" s="856"/>
      <c r="QBM1489" s="856"/>
      <c r="QBN1489" s="856"/>
      <c r="QBO1489" s="856"/>
      <c r="QBP1489" s="856"/>
      <c r="QBQ1489" s="856"/>
      <c r="QBR1489" s="856"/>
      <c r="QBS1489" s="856"/>
      <c r="QBT1489" s="856"/>
      <c r="QBU1489" s="856"/>
      <c r="QBV1489" s="856"/>
      <c r="QBW1489" s="856"/>
      <c r="QBX1489" s="856"/>
      <c r="QBY1489" s="856"/>
      <c r="QBZ1489" s="856"/>
      <c r="QCA1489" s="856"/>
      <c r="QCB1489" s="856"/>
      <c r="QCC1489" s="856"/>
      <c r="QCD1489" s="856"/>
      <c r="QCE1489" s="856"/>
      <c r="QCF1489" s="856"/>
      <c r="QCG1489" s="856"/>
      <c r="QCH1489" s="856"/>
      <c r="QCI1489" s="856"/>
      <c r="QCJ1489" s="856"/>
      <c r="QCK1489" s="856"/>
      <c r="QCL1489" s="856"/>
      <c r="QCM1489" s="856"/>
      <c r="QCN1489" s="856"/>
      <c r="QCO1489" s="856"/>
      <c r="QCP1489" s="856"/>
      <c r="QCQ1489" s="856"/>
      <c r="QCR1489" s="856"/>
      <c r="QCS1489" s="856"/>
      <c r="QCT1489" s="856"/>
      <c r="QCU1489" s="856"/>
      <c r="QCV1489" s="856"/>
      <c r="QCW1489" s="856"/>
      <c r="QCX1489" s="856"/>
      <c r="QCY1489" s="856"/>
      <c r="QCZ1489" s="856"/>
      <c r="QDA1489" s="856"/>
      <c r="QDB1489" s="856"/>
      <c r="QDC1489" s="856"/>
      <c r="QDD1489" s="856"/>
      <c r="QDE1489" s="856"/>
      <c r="QDF1489" s="856"/>
      <c r="QDG1489" s="856"/>
      <c r="QDH1489" s="856"/>
      <c r="QDI1489" s="856"/>
      <c r="QDJ1489" s="856"/>
      <c r="QDK1489" s="856"/>
      <c r="QDL1489" s="856"/>
      <c r="QDM1489" s="856"/>
      <c r="QDN1489" s="856"/>
      <c r="QDO1489" s="856"/>
      <c r="QDP1489" s="856"/>
      <c r="QDQ1489" s="856"/>
      <c r="QDR1489" s="856"/>
      <c r="QDS1489" s="856"/>
      <c r="QDT1489" s="856"/>
      <c r="QDU1489" s="856"/>
      <c r="QDV1489" s="856"/>
      <c r="QDW1489" s="856"/>
      <c r="QDX1489" s="856"/>
      <c r="QDY1489" s="856"/>
      <c r="QDZ1489" s="856"/>
      <c r="QEA1489" s="856"/>
      <c r="QEB1489" s="856"/>
      <c r="QEC1489" s="856"/>
      <c r="QED1489" s="856"/>
      <c r="QEE1489" s="856"/>
      <c r="QEF1489" s="856"/>
      <c r="QEG1489" s="856"/>
      <c r="QEH1489" s="856"/>
      <c r="QEI1489" s="856"/>
      <c r="QEJ1489" s="856"/>
      <c r="QEK1489" s="856"/>
      <c r="QEL1489" s="856"/>
      <c r="QEM1489" s="856"/>
      <c r="QEN1489" s="856"/>
      <c r="QEO1489" s="856"/>
      <c r="QEP1489" s="856"/>
      <c r="QEQ1489" s="856"/>
      <c r="QER1489" s="856"/>
      <c r="QES1489" s="856"/>
      <c r="QET1489" s="856"/>
      <c r="QEU1489" s="856"/>
      <c r="QEV1489" s="856"/>
      <c r="QEW1489" s="856"/>
      <c r="QEX1489" s="856"/>
      <c r="QEY1489" s="856"/>
      <c r="QEZ1489" s="856"/>
      <c r="QFA1489" s="856"/>
      <c r="QFB1489" s="856"/>
      <c r="QFC1489" s="856"/>
      <c r="QFD1489" s="856"/>
      <c r="QFE1489" s="856"/>
      <c r="QFF1489" s="856"/>
      <c r="QFG1489" s="856"/>
      <c r="QFH1489" s="856"/>
      <c r="QFI1489" s="856"/>
      <c r="QFJ1489" s="856"/>
      <c r="QFK1489" s="856"/>
      <c r="QFL1489" s="856"/>
      <c r="QFM1489" s="856"/>
      <c r="QFN1489" s="856"/>
      <c r="QFO1489" s="856"/>
      <c r="QFP1489" s="856"/>
      <c r="QFQ1489" s="856"/>
      <c r="QFR1489" s="856"/>
      <c r="QFS1489" s="856"/>
      <c r="QFT1489" s="856"/>
      <c r="QFU1489" s="856"/>
      <c r="QFV1489" s="856"/>
      <c r="QFW1489" s="856"/>
      <c r="QFX1489" s="856"/>
      <c r="QFY1489" s="856"/>
      <c r="QFZ1489" s="856"/>
      <c r="QGA1489" s="856"/>
      <c r="QGB1489" s="856"/>
      <c r="QGC1489" s="856"/>
      <c r="QGD1489" s="856"/>
      <c r="QGE1489" s="856"/>
      <c r="QGF1489" s="856"/>
      <c r="QGG1489" s="856"/>
      <c r="QGH1489" s="856"/>
      <c r="QGI1489" s="856"/>
      <c r="QGJ1489" s="856"/>
      <c r="QGK1489" s="856"/>
      <c r="QGL1489" s="856"/>
      <c r="QGM1489" s="856"/>
      <c r="QGN1489" s="856"/>
      <c r="QGO1489" s="856"/>
      <c r="QGP1489" s="856"/>
      <c r="QGQ1489" s="856"/>
      <c r="QGR1489" s="856"/>
      <c r="QGS1489" s="856"/>
      <c r="QGT1489" s="856"/>
      <c r="QGU1489" s="856"/>
      <c r="QGV1489" s="856"/>
      <c r="QGW1489" s="856"/>
      <c r="QGX1489" s="856"/>
      <c r="QGY1489" s="856"/>
      <c r="QGZ1489" s="856"/>
      <c r="QHA1489" s="856"/>
      <c r="QHB1489" s="856"/>
      <c r="QHC1489" s="856"/>
      <c r="QHD1489" s="856"/>
      <c r="QHE1489" s="856"/>
      <c r="QHF1489" s="856"/>
      <c r="QHG1489" s="856"/>
      <c r="QHH1489" s="856"/>
      <c r="QHI1489" s="856"/>
      <c r="QHJ1489" s="856"/>
      <c r="QHK1489" s="856"/>
      <c r="QHL1489" s="856"/>
      <c r="QHM1489" s="856"/>
      <c r="QHN1489" s="856"/>
      <c r="QHO1489" s="856"/>
      <c r="QHP1489" s="856"/>
      <c r="QHQ1489" s="856"/>
      <c r="QHR1489" s="856"/>
      <c r="QHS1489" s="856"/>
      <c r="QHT1489" s="856"/>
      <c r="QHU1489" s="856"/>
      <c r="QHV1489" s="856"/>
      <c r="QHW1489" s="856"/>
      <c r="QHX1489" s="856"/>
      <c r="QHY1489" s="856"/>
      <c r="QHZ1489" s="856"/>
      <c r="QIA1489" s="856"/>
      <c r="QIB1489" s="856"/>
      <c r="QIC1489" s="856"/>
      <c r="QID1489" s="856"/>
      <c r="QIE1489" s="856"/>
      <c r="QIF1489" s="856"/>
      <c r="QIG1489" s="856"/>
      <c r="QIH1489" s="856"/>
      <c r="QII1489" s="856"/>
      <c r="QIJ1489" s="856"/>
      <c r="QIK1489" s="856"/>
      <c r="QIL1489" s="856"/>
      <c r="QIM1489" s="856"/>
      <c r="QIN1489" s="856"/>
      <c r="QIO1489" s="856"/>
      <c r="QIP1489" s="856"/>
      <c r="QIQ1489" s="856"/>
      <c r="QIR1489" s="856"/>
      <c r="QIS1489" s="856"/>
      <c r="QIT1489" s="856"/>
      <c r="QIU1489" s="856"/>
      <c r="QIV1489" s="856"/>
      <c r="QIW1489" s="856"/>
      <c r="QIX1489" s="856"/>
      <c r="QIY1489" s="856"/>
      <c r="QIZ1489" s="856"/>
      <c r="QJA1489" s="856"/>
      <c r="QJB1489" s="856"/>
      <c r="QJC1489" s="856"/>
      <c r="QJD1489" s="856"/>
      <c r="QJE1489" s="856"/>
      <c r="QJF1489" s="856"/>
      <c r="QJG1489" s="856"/>
      <c r="QJH1489" s="856"/>
      <c r="QJI1489" s="856"/>
      <c r="QJJ1489" s="856"/>
      <c r="QJK1489" s="856"/>
      <c r="QJL1489" s="856"/>
      <c r="QJM1489" s="856"/>
      <c r="QJN1489" s="856"/>
      <c r="QJO1489" s="856"/>
      <c r="QJP1489" s="856"/>
      <c r="QJQ1489" s="856"/>
      <c r="QJR1489" s="856"/>
      <c r="QJS1489" s="856"/>
      <c r="QJT1489" s="856"/>
      <c r="QJU1489" s="856"/>
      <c r="QJV1489" s="856"/>
      <c r="QJW1489" s="856"/>
      <c r="QJX1489" s="856"/>
      <c r="QJY1489" s="856"/>
      <c r="QJZ1489" s="856"/>
      <c r="QKA1489" s="856"/>
      <c r="QKB1489" s="856"/>
      <c r="QKC1489" s="856"/>
      <c r="QKD1489" s="856"/>
      <c r="QKE1489" s="856"/>
      <c r="QKF1489" s="856"/>
      <c r="QKG1489" s="856"/>
      <c r="QKH1489" s="856"/>
      <c r="QKI1489" s="856"/>
      <c r="QKJ1489" s="856"/>
      <c r="QKK1489" s="856"/>
      <c r="QKL1489" s="856"/>
      <c r="QKM1489" s="856"/>
      <c r="QKN1489" s="856"/>
      <c r="QKO1489" s="856"/>
      <c r="QKP1489" s="856"/>
      <c r="QKQ1489" s="856"/>
      <c r="QKR1489" s="856"/>
      <c r="QKS1489" s="856"/>
      <c r="QKT1489" s="856"/>
      <c r="QKU1489" s="856"/>
      <c r="QKV1489" s="856"/>
      <c r="QKW1489" s="856"/>
      <c r="QKX1489" s="856"/>
      <c r="QKY1489" s="856"/>
      <c r="QKZ1489" s="856"/>
      <c r="QLA1489" s="856"/>
      <c r="QLB1489" s="856"/>
      <c r="QLC1489" s="856"/>
      <c r="QLD1489" s="856"/>
      <c r="QLE1489" s="856"/>
      <c r="QLF1489" s="856"/>
      <c r="QLG1489" s="856"/>
      <c r="QLH1489" s="856"/>
      <c r="QLI1489" s="856"/>
      <c r="QLJ1489" s="856"/>
      <c r="QLK1489" s="856"/>
      <c r="QLL1489" s="856"/>
      <c r="QLM1489" s="856"/>
      <c r="QLN1489" s="856"/>
      <c r="QLO1489" s="856"/>
      <c r="QLP1489" s="856"/>
      <c r="QLQ1489" s="856"/>
      <c r="QLR1489" s="856"/>
      <c r="QLS1489" s="856"/>
      <c r="QLT1489" s="856"/>
      <c r="QLU1489" s="856"/>
      <c r="QLV1489" s="856"/>
      <c r="QLW1489" s="856"/>
      <c r="QLX1489" s="856"/>
      <c r="QLY1489" s="856"/>
      <c r="QLZ1489" s="856"/>
      <c r="QMA1489" s="856"/>
      <c r="QMB1489" s="856"/>
      <c r="QMC1489" s="856"/>
      <c r="QMD1489" s="856"/>
      <c r="QME1489" s="856"/>
      <c r="QMF1489" s="856"/>
      <c r="QMG1489" s="856"/>
      <c r="QMH1489" s="856"/>
      <c r="QMI1489" s="856"/>
      <c r="QMJ1489" s="856"/>
      <c r="QMK1489" s="856"/>
      <c r="QML1489" s="856"/>
      <c r="QMM1489" s="856"/>
      <c r="QMN1489" s="856"/>
      <c r="QMO1489" s="856"/>
      <c r="QMP1489" s="856"/>
      <c r="QMQ1489" s="856"/>
      <c r="QMR1489" s="856"/>
      <c r="QMS1489" s="856"/>
      <c r="QMT1489" s="856"/>
      <c r="QMU1489" s="856"/>
      <c r="QMV1489" s="856"/>
      <c r="QMW1489" s="856"/>
      <c r="QMX1489" s="856"/>
      <c r="QMY1489" s="856"/>
      <c r="QMZ1489" s="856"/>
      <c r="QNA1489" s="856"/>
      <c r="QNB1489" s="856"/>
      <c r="QNC1489" s="856"/>
      <c r="QND1489" s="856"/>
      <c r="QNE1489" s="856"/>
      <c r="QNF1489" s="856"/>
      <c r="QNG1489" s="856"/>
      <c r="QNH1489" s="856"/>
      <c r="QNI1489" s="856"/>
      <c r="QNJ1489" s="856"/>
      <c r="QNK1489" s="856"/>
      <c r="QNL1489" s="856"/>
      <c r="QNM1489" s="856"/>
      <c r="QNN1489" s="856"/>
      <c r="QNO1489" s="856"/>
      <c r="QNP1489" s="856"/>
      <c r="QNQ1489" s="856"/>
      <c r="QNR1489" s="856"/>
      <c r="QNS1489" s="856"/>
      <c r="QNT1489" s="856"/>
      <c r="QNU1489" s="856"/>
      <c r="QNV1489" s="856"/>
      <c r="QNW1489" s="856"/>
      <c r="QNX1489" s="856"/>
      <c r="QNY1489" s="856"/>
      <c r="QNZ1489" s="856"/>
      <c r="QOA1489" s="856"/>
      <c r="QOB1489" s="856"/>
      <c r="QOC1489" s="856"/>
      <c r="QOD1489" s="856"/>
      <c r="QOE1489" s="856"/>
      <c r="QOF1489" s="856"/>
      <c r="QOG1489" s="856"/>
      <c r="QOH1489" s="856"/>
      <c r="QOI1489" s="856"/>
      <c r="QOJ1489" s="856"/>
      <c r="QOK1489" s="856"/>
      <c r="QOL1489" s="856"/>
      <c r="QOM1489" s="856"/>
      <c r="QON1489" s="856"/>
      <c r="QOO1489" s="856"/>
      <c r="QOP1489" s="856"/>
      <c r="QOQ1489" s="856"/>
      <c r="QOR1489" s="856"/>
      <c r="QOS1489" s="856"/>
      <c r="QOT1489" s="856"/>
      <c r="QOU1489" s="856"/>
      <c r="QOV1489" s="856"/>
      <c r="QOW1489" s="856"/>
      <c r="QOX1489" s="856"/>
      <c r="QOY1489" s="856"/>
      <c r="QOZ1489" s="856"/>
      <c r="QPA1489" s="856"/>
      <c r="QPB1489" s="856"/>
      <c r="QPC1489" s="856"/>
      <c r="QPD1489" s="856"/>
      <c r="QPE1489" s="856"/>
      <c r="QPF1489" s="856"/>
      <c r="QPG1489" s="856"/>
      <c r="QPH1489" s="856"/>
      <c r="QPI1489" s="856"/>
      <c r="QPJ1489" s="856"/>
      <c r="QPK1489" s="856"/>
      <c r="QPL1489" s="856"/>
      <c r="QPM1489" s="856"/>
      <c r="QPN1489" s="856"/>
      <c r="QPO1489" s="856"/>
      <c r="QPP1489" s="856"/>
      <c r="QPQ1489" s="856"/>
      <c r="QPR1489" s="856"/>
      <c r="QPS1489" s="856"/>
      <c r="QPT1489" s="856"/>
      <c r="QPU1489" s="856"/>
      <c r="QPV1489" s="856"/>
      <c r="QPW1489" s="856"/>
      <c r="QPX1489" s="856"/>
      <c r="QPY1489" s="856"/>
      <c r="QPZ1489" s="856"/>
      <c r="QQA1489" s="856"/>
      <c r="QQB1489" s="856"/>
      <c r="QQC1489" s="856"/>
      <c r="QQD1489" s="856"/>
      <c r="QQE1489" s="856"/>
      <c r="QQF1489" s="856"/>
      <c r="QQG1489" s="856"/>
      <c r="QQH1489" s="856"/>
      <c r="QQI1489" s="856"/>
      <c r="QQJ1489" s="856"/>
      <c r="QQK1489" s="856"/>
      <c r="QQL1489" s="856"/>
      <c r="QQM1489" s="856"/>
      <c r="QQN1489" s="856"/>
      <c r="QQO1489" s="856"/>
      <c r="QQP1489" s="856"/>
      <c r="QQQ1489" s="856"/>
      <c r="QQR1489" s="856"/>
      <c r="QQS1489" s="856"/>
      <c r="QQT1489" s="856"/>
      <c r="QQU1489" s="856"/>
      <c r="QQV1489" s="856"/>
      <c r="QQW1489" s="856"/>
      <c r="QQX1489" s="856"/>
      <c r="QQY1489" s="856"/>
      <c r="QQZ1489" s="856"/>
      <c r="QRA1489" s="856"/>
      <c r="QRB1489" s="856"/>
      <c r="QRC1489" s="856"/>
      <c r="QRD1489" s="856"/>
      <c r="QRE1489" s="856"/>
      <c r="QRF1489" s="856"/>
      <c r="QRG1489" s="856"/>
      <c r="QRH1489" s="856"/>
      <c r="QRI1489" s="856"/>
      <c r="QRJ1489" s="856"/>
      <c r="QRK1489" s="856"/>
      <c r="QRL1489" s="856"/>
      <c r="QRM1489" s="856"/>
      <c r="QRN1489" s="856"/>
      <c r="QRO1489" s="856"/>
      <c r="QRP1489" s="856"/>
      <c r="QRQ1489" s="856"/>
      <c r="QRR1489" s="856"/>
      <c r="QRS1489" s="856"/>
      <c r="QRT1489" s="856"/>
      <c r="QRU1489" s="856"/>
      <c r="QRV1489" s="856"/>
      <c r="QRW1489" s="856"/>
      <c r="QRX1489" s="856"/>
      <c r="QRY1489" s="856"/>
      <c r="QRZ1489" s="856"/>
      <c r="QSA1489" s="856"/>
      <c r="QSB1489" s="856"/>
      <c r="QSC1489" s="856"/>
      <c r="QSD1489" s="856"/>
      <c r="QSE1489" s="856"/>
      <c r="QSF1489" s="856"/>
      <c r="QSG1489" s="856"/>
      <c r="QSH1489" s="856"/>
      <c r="QSI1489" s="856"/>
      <c r="QSJ1489" s="856"/>
      <c r="QSK1489" s="856"/>
      <c r="QSL1489" s="856"/>
      <c r="QSM1489" s="856"/>
      <c r="QSN1489" s="856"/>
      <c r="QSO1489" s="856"/>
      <c r="QSP1489" s="856"/>
      <c r="QSQ1489" s="856"/>
      <c r="QSR1489" s="856"/>
      <c r="QSS1489" s="856"/>
      <c r="QST1489" s="856"/>
      <c r="QSU1489" s="856"/>
      <c r="QSV1489" s="856"/>
      <c r="QSW1489" s="856"/>
      <c r="QSX1489" s="856"/>
      <c r="QSY1489" s="856"/>
      <c r="QSZ1489" s="856"/>
      <c r="QTA1489" s="856"/>
      <c r="QTB1489" s="856"/>
      <c r="QTC1489" s="856"/>
      <c r="QTD1489" s="856"/>
      <c r="QTE1489" s="856"/>
      <c r="QTF1489" s="856"/>
      <c r="QTG1489" s="856"/>
      <c r="QTH1489" s="856"/>
      <c r="QTI1489" s="856"/>
      <c r="QTJ1489" s="856"/>
      <c r="QTK1489" s="856"/>
      <c r="QTL1489" s="856"/>
      <c r="QTM1489" s="856"/>
      <c r="QTN1489" s="856"/>
      <c r="QTO1489" s="856"/>
      <c r="QTP1489" s="856"/>
      <c r="QTQ1489" s="856"/>
      <c r="QTR1489" s="856"/>
      <c r="QTS1489" s="856"/>
      <c r="QTT1489" s="856"/>
      <c r="QTU1489" s="856"/>
      <c r="QTV1489" s="856"/>
      <c r="QTW1489" s="856"/>
      <c r="QTX1489" s="856"/>
      <c r="QTY1489" s="856"/>
      <c r="QTZ1489" s="856"/>
      <c r="QUA1489" s="856"/>
      <c r="QUB1489" s="856"/>
      <c r="QUC1489" s="856"/>
      <c r="QUD1489" s="856"/>
      <c r="QUE1489" s="856"/>
      <c r="QUF1489" s="856"/>
      <c r="QUG1489" s="856"/>
      <c r="QUH1489" s="856"/>
      <c r="QUI1489" s="856"/>
      <c r="QUJ1489" s="856"/>
      <c r="QUK1489" s="856"/>
      <c r="QUL1489" s="856"/>
      <c r="QUM1489" s="856"/>
      <c r="QUN1489" s="856"/>
      <c r="QUO1489" s="856"/>
      <c r="QUP1489" s="856"/>
      <c r="QUQ1489" s="856"/>
      <c r="QUR1489" s="856"/>
      <c r="QUS1489" s="856"/>
      <c r="QUT1489" s="856"/>
      <c r="QUU1489" s="856"/>
      <c r="QUV1489" s="856"/>
      <c r="QUW1489" s="856"/>
      <c r="QUX1489" s="856"/>
      <c r="QUY1489" s="856"/>
      <c r="QUZ1489" s="856"/>
      <c r="QVA1489" s="856"/>
      <c r="QVB1489" s="856"/>
      <c r="QVC1489" s="856"/>
      <c r="QVD1489" s="856"/>
      <c r="QVE1489" s="856"/>
      <c r="QVF1489" s="856"/>
      <c r="QVG1489" s="856"/>
      <c r="QVH1489" s="856"/>
      <c r="QVI1489" s="856"/>
      <c r="QVJ1489" s="856"/>
      <c r="QVK1489" s="856"/>
      <c r="QVL1489" s="856"/>
      <c r="QVM1489" s="856"/>
      <c r="QVN1489" s="856"/>
      <c r="QVO1489" s="856"/>
      <c r="QVP1489" s="856"/>
      <c r="QVQ1489" s="856"/>
      <c r="QVR1489" s="856"/>
      <c r="QVS1489" s="856"/>
      <c r="QVT1489" s="856"/>
      <c r="QVU1489" s="856"/>
      <c r="QVV1489" s="856"/>
      <c r="QVW1489" s="856"/>
      <c r="QVX1489" s="856"/>
      <c r="QVY1489" s="856"/>
      <c r="QVZ1489" s="856"/>
      <c r="QWA1489" s="856"/>
      <c r="QWB1489" s="856"/>
      <c r="QWC1489" s="856"/>
      <c r="QWD1489" s="856"/>
      <c r="QWE1489" s="856"/>
      <c r="QWF1489" s="856"/>
      <c r="QWG1489" s="856"/>
      <c r="QWH1489" s="856"/>
      <c r="QWI1489" s="856"/>
      <c r="QWJ1489" s="856"/>
      <c r="QWK1489" s="856"/>
      <c r="QWL1489" s="856"/>
      <c r="QWM1489" s="856"/>
      <c r="QWN1489" s="856"/>
      <c r="QWO1489" s="856"/>
      <c r="QWP1489" s="856"/>
      <c r="QWQ1489" s="856"/>
      <c r="QWR1489" s="856"/>
      <c r="QWS1489" s="856"/>
      <c r="QWT1489" s="856"/>
      <c r="QWU1489" s="856"/>
      <c r="QWV1489" s="856"/>
      <c r="QWW1489" s="856"/>
      <c r="QWX1489" s="856"/>
      <c r="QWY1489" s="856"/>
      <c r="QWZ1489" s="856"/>
      <c r="QXA1489" s="856"/>
      <c r="QXB1489" s="856"/>
      <c r="QXC1489" s="856"/>
      <c r="QXD1489" s="856"/>
      <c r="QXE1489" s="856"/>
      <c r="QXF1489" s="856"/>
      <c r="QXG1489" s="856"/>
      <c r="QXH1489" s="856"/>
      <c r="QXI1489" s="856"/>
      <c r="QXJ1489" s="856"/>
      <c r="QXK1489" s="856"/>
      <c r="QXL1489" s="856"/>
      <c r="QXM1489" s="856"/>
      <c r="QXN1489" s="856"/>
      <c r="QXO1489" s="856"/>
      <c r="QXP1489" s="856"/>
      <c r="QXQ1489" s="856"/>
      <c r="QXR1489" s="856"/>
      <c r="QXS1489" s="856"/>
      <c r="QXT1489" s="856"/>
      <c r="QXU1489" s="856"/>
      <c r="QXV1489" s="856"/>
      <c r="QXW1489" s="856"/>
      <c r="QXX1489" s="856"/>
      <c r="QXY1489" s="856"/>
      <c r="QXZ1489" s="856"/>
      <c r="QYA1489" s="856"/>
      <c r="QYB1489" s="856"/>
      <c r="QYC1489" s="856"/>
      <c r="QYD1489" s="856"/>
      <c r="QYE1489" s="856"/>
      <c r="QYF1489" s="856"/>
      <c r="QYG1489" s="856"/>
      <c r="QYH1489" s="856"/>
      <c r="QYI1489" s="856"/>
      <c r="QYJ1489" s="856"/>
      <c r="QYK1489" s="856"/>
      <c r="QYL1489" s="856"/>
      <c r="QYM1489" s="856"/>
      <c r="QYN1489" s="856"/>
      <c r="QYO1489" s="856"/>
      <c r="QYP1489" s="856"/>
      <c r="QYQ1489" s="856"/>
      <c r="QYR1489" s="856"/>
      <c r="QYS1489" s="856"/>
      <c r="QYT1489" s="856"/>
      <c r="QYU1489" s="856"/>
      <c r="QYV1489" s="856"/>
      <c r="QYW1489" s="856"/>
      <c r="QYX1489" s="856"/>
      <c r="QYY1489" s="856"/>
      <c r="QYZ1489" s="856"/>
      <c r="QZA1489" s="856"/>
      <c r="QZB1489" s="856"/>
      <c r="QZC1489" s="856"/>
      <c r="QZD1489" s="856"/>
      <c r="QZE1489" s="856"/>
      <c r="QZF1489" s="856"/>
      <c r="QZG1489" s="856"/>
      <c r="QZH1489" s="856"/>
      <c r="QZI1489" s="856"/>
      <c r="QZJ1489" s="856"/>
      <c r="QZK1489" s="856"/>
      <c r="QZL1489" s="856"/>
      <c r="QZM1489" s="856"/>
      <c r="QZN1489" s="856"/>
      <c r="QZO1489" s="856"/>
      <c r="QZP1489" s="856"/>
      <c r="QZQ1489" s="856"/>
      <c r="QZR1489" s="856"/>
      <c r="QZS1489" s="856"/>
      <c r="QZT1489" s="856"/>
      <c r="QZU1489" s="856"/>
      <c r="QZV1489" s="856"/>
      <c r="QZW1489" s="856"/>
      <c r="QZX1489" s="856"/>
      <c r="QZY1489" s="856"/>
      <c r="QZZ1489" s="856"/>
      <c r="RAA1489" s="856"/>
      <c r="RAB1489" s="856"/>
      <c r="RAC1489" s="856"/>
      <c r="RAD1489" s="856"/>
      <c r="RAE1489" s="856"/>
      <c r="RAF1489" s="856"/>
      <c r="RAG1489" s="856"/>
      <c r="RAH1489" s="856"/>
      <c r="RAI1489" s="856"/>
      <c r="RAJ1489" s="856"/>
      <c r="RAK1489" s="856"/>
      <c r="RAL1489" s="856"/>
      <c r="RAM1489" s="856"/>
      <c r="RAN1489" s="856"/>
      <c r="RAO1489" s="856"/>
      <c r="RAP1489" s="856"/>
      <c r="RAQ1489" s="856"/>
      <c r="RAR1489" s="856"/>
      <c r="RAS1489" s="856"/>
      <c r="RAT1489" s="856"/>
      <c r="RAU1489" s="856"/>
      <c r="RAV1489" s="856"/>
      <c r="RAW1489" s="856"/>
      <c r="RAX1489" s="856"/>
      <c r="RAY1489" s="856"/>
      <c r="RAZ1489" s="856"/>
      <c r="RBA1489" s="856"/>
      <c r="RBB1489" s="856"/>
      <c r="RBC1489" s="856"/>
      <c r="RBD1489" s="856"/>
      <c r="RBE1489" s="856"/>
      <c r="RBF1489" s="856"/>
      <c r="RBG1489" s="856"/>
      <c r="RBH1489" s="856"/>
      <c r="RBI1489" s="856"/>
      <c r="RBJ1489" s="856"/>
      <c r="RBK1489" s="856"/>
      <c r="RBL1489" s="856"/>
      <c r="RBM1489" s="856"/>
      <c r="RBN1489" s="856"/>
      <c r="RBO1489" s="856"/>
      <c r="RBP1489" s="856"/>
      <c r="RBQ1489" s="856"/>
      <c r="RBR1489" s="856"/>
      <c r="RBS1489" s="856"/>
      <c r="RBT1489" s="856"/>
      <c r="RBU1489" s="856"/>
      <c r="RBV1489" s="856"/>
      <c r="RBW1489" s="856"/>
      <c r="RBX1489" s="856"/>
      <c r="RBY1489" s="856"/>
      <c r="RBZ1489" s="856"/>
      <c r="RCA1489" s="856"/>
      <c r="RCB1489" s="856"/>
      <c r="RCC1489" s="856"/>
      <c r="RCD1489" s="856"/>
      <c r="RCE1489" s="856"/>
      <c r="RCF1489" s="856"/>
      <c r="RCG1489" s="856"/>
      <c r="RCH1489" s="856"/>
      <c r="RCI1489" s="856"/>
      <c r="RCJ1489" s="856"/>
      <c r="RCK1489" s="856"/>
      <c r="RCL1489" s="856"/>
      <c r="RCM1489" s="856"/>
      <c r="RCN1489" s="856"/>
      <c r="RCO1489" s="856"/>
      <c r="RCP1489" s="856"/>
      <c r="RCQ1489" s="856"/>
      <c r="RCR1489" s="856"/>
      <c r="RCS1489" s="856"/>
      <c r="RCT1489" s="856"/>
      <c r="RCU1489" s="856"/>
      <c r="RCV1489" s="856"/>
      <c r="RCW1489" s="856"/>
      <c r="RCX1489" s="856"/>
      <c r="RCY1489" s="856"/>
      <c r="RCZ1489" s="856"/>
      <c r="RDA1489" s="856"/>
      <c r="RDB1489" s="856"/>
      <c r="RDC1489" s="856"/>
      <c r="RDD1489" s="856"/>
      <c r="RDE1489" s="856"/>
      <c r="RDF1489" s="856"/>
      <c r="RDG1489" s="856"/>
      <c r="RDH1489" s="856"/>
      <c r="RDI1489" s="856"/>
      <c r="RDJ1489" s="856"/>
      <c r="RDK1489" s="856"/>
      <c r="RDL1489" s="856"/>
      <c r="RDM1489" s="856"/>
      <c r="RDN1489" s="856"/>
      <c r="RDO1489" s="856"/>
      <c r="RDP1489" s="856"/>
      <c r="RDQ1489" s="856"/>
      <c r="RDR1489" s="856"/>
      <c r="RDS1489" s="856"/>
      <c r="RDT1489" s="856"/>
      <c r="RDU1489" s="856"/>
      <c r="RDV1489" s="856"/>
      <c r="RDW1489" s="856"/>
      <c r="RDX1489" s="856"/>
      <c r="RDY1489" s="856"/>
      <c r="RDZ1489" s="856"/>
      <c r="REA1489" s="856"/>
      <c r="REB1489" s="856"/>
      <c r="REC1489" s="856"/>
      <c r="RED1489" s="856"/>
      <c r="REE1489" s="856"/>
      <c r="REF1489" s="856"/>
      <c r="REG1489" s="856"/>
      <c r="REH1489" s="856"/>
      <c r="REI1489" s="856"/>
      <c r="REJ1489" s="856"/>
      <c r="REK1489" s="856"/>
      <c r="REL1489" s="856"/>
      <c r="REM1489" s="856"/>
      <c r="REN1489" s="856"/>
      <c r="REO1489" s="856"/>
      <c r="REP1489" s="856"/>
      <c r="REQ1489" s="856"/>
      <c r="RER1489" s="856"/>
      <c r="RES1489" s="856"/>
      <c r="RET1489" s="856"/>
      <c r="REU1489" s="856"/>
      <c r="REV1489" s="856"/>
      <c r="REW1489" s="856"/>
      <c r="REX1489" s="856"/>
      <c r="REY1489" s="856"/>
      <c r="REZ1489" s="856"/>
      <c r="RFA1489" s="856"/>
      <c r="RFB1489" s="856"/>
      <c r="RFC1489" s="856"/>
      <c r="RFD1489" s="856"/>
      <c r="RFE1489" s="856"/>
      <c r="RFF1489" s="856"/>
      <c r="RFG1489" s="856"/>
      <c r="RFH1489" s="856"/>
      <c r="RFI1489" s="856"/>
      <c r="RFJ1489" s="856"/>
      <c r="RFK1489" s="856"/>
      <c r="RFL1489" s="856"/>
      <c r="RFM1489" s="856"/>
      <c r="RFN1489" s="856"/>
      <c r="RFO1489" s="856"/>
      <c r="RFP1489" s="856"/>
      <c r="RFQ1489" s="856"/>
      <c r="RFR1489" s="856"/>
      <c r="RFS1489" s="856"/>
      <c r="RFT1489" s="856"/>
      <c r="RFU1489" s="856"/>
      <c r="RFV1489" s="856"/>
      <c r="RFW1489" s="856"/>
      <c r="RFX1489" s="856"/>
      <c r="RFY1489" s="856"/>
      <c r="RFZ1489" s="856"/>
      <c r="RGA1489" s="856"/>
      <c r="RGB1489" s="856"/>
      <c r="RGC1489" s="856"/>
      <c r="RGD1489" s="856"/>
      <c r="RGE1489" s="856"/>
      <c r="RGF1489" s="856"/>
      <c r="RGG1489" s="856"/>
      <c r="RGH1489" s="856"/>
      <c r="RGI1489" s="856"/>
      <c r="RGJ1489" s="856"/>
      <c r="RGK1489" s="856"/>
      <c r="RGL1489" s="856"/>
      <c r="RGM1489" s="856"/>
      <c r="RGN1489" s="856"/>
      <c r="RGO1489" s="856"/>
      <c r="RGP1489" s="856"/>
      <c r="RGQ1489" s="856"/>
      <c r="RGR1489" s="856"/>
      <c r="RGS1489" s="856"/>
      <c r="RGT1489" s="856"/>
      <c r="RGU1489" s="856"/>
      <c r="RGV1489" s="856"/>
      <c r="RGW1489" s="856"/>
      <c r="RGX1489" s="856"/>
      <c r="RGY1489" s="856"/>
      <c r="RGZ1489" s="856"/>
      <c r="RHA1489" s="856"/>
      <c r="RHB1489" s="856"/>
      <c r="RHC1489" s="856"/>
      <c r="RHD1489" s="856"/>
      <c r="RHE1489" s="856"/>
      <c r="RHF1489" s="856"/>
      <c r="RHG1489" s="856"/>
      <c r="RHH1489" s="856"/>
      <c r="RHI1489" s="856"/>
      <c r="RHJ1489" s="856"/>
      <c r="RHK1489" s="856"/>
      <c r="RHL1489" s="856"/>
      <c r="RHM1489" s="856"/>
      <c r="RHN1489" s="856"/>
      <c r="RHO1489" s="856"/>
      <c r="RHP1489" s="856"/>
      <c r="RHQ1489" s="856"/>
      <c r="RHR1489" s="856"/>
      <c r="RHS1489" s="856"/>
      <c r="RHT1489" s="856"/>
      <c r="RHU1489" s="856"/>
      <c r="RHV1489" s="856"/>
      <c r="RHW1489" s="856"/>
      <c r="RHX1489" s="856"/>
      <c r="RHY1489" s="856"/>
      <c r="RHZ1489" s="856"/>
      <c r="RIA1489" s="856"/>
      <c r="RIB1489" s="856"/>
      <c r="RIC1489" s="856"/>
      <c r="RID1489" s="856"/>
      <c r="RIE1489" s="856"/>
      <c r="RIF1489" s="856"/>
      <c r="RIG1489" s="856"/>
      <c r="RIH1489" s="856"/>
      <c r="RII1489" s="856"/>
      <c r="RIJ1489" s="856"/>
      <c r="RIK1489" s="856"/>
      <c r="RIL1489" s="856"/>
      <c r="RIM1489" s="856"/>
      <c r="RIN1489" s="856"/>
      <c r="RIO1489" s="856"/>
      <c r="RIP1489" s="856"/>
      <c r="RIQ1489" s="856"/>
      <c r="RIR1489" s="856"/>
      <c r="RIS1489" s="856"/>
      <c r="RIT1489" s="856"/>
      <c r="RIU1489" s="856"/>
      <c r="RIV1489" s="856"/>
      <c r="RIW1489" s="856"/>
      <c r="RIX1489" s="856"/>
      <c r="RIY1489" s="856"/>
      <c r="RIZ1489" s="856"/>
      <c r="RJA1489" s="856"/>
      <c r="RJB1489" s="856"/>
      <c r="RJC1489" s="856"/>
      <c r="RJD1489" s="856"/>
      <c r="RJE1489" s="856"/>
      <c r="RJF1489" s="856"/>
      <c r="RJG1489" s="856"/>
      <c r="RJH1489" s="856"/>
      <c r="RJI1489" s="856"/>
      <c r="RJJ1489" s="856"/>
      <c r="RJK1489" s="856"/>
      <c r="RJL1489" s="856"/>
      <c r="RJM1489" s="856"/>
      <c r="RJN1489" s="856"/>
      <c r="RJO1489" s="856"/>
      <c r="RJP1489" s="856"/>
      <c r="RJQ1489" s="856"/>
      <c r="RJR1489" s="856"/>
      <c r="RJS1489" s="856"/>
      <c r="RJT1489" s="856"/>
      <c r="RJU1489" s="856"/>
      <c r="RJV1489" s="856"/>
      <c r="RJW1489" s="856"/>
      <c r="RJX1489" s="856"/>
      <c r="RJY1489" s="856"/>
      <c r="RJZ1489" s="856"/>
      <c r="RKA1489" s="856"/>
      <c r="RKB1489" s="856"/>
      <c r="RKC1489" s="856"/>
      <c r="RKD1489" s="856"/>
      <c r="RKE1489" s="856"/>
      <c r="RKF1489" s="856"/>
      <c r="RKG1489" s="856"/>
      <c r="RKH1489" s="856"/>
      <c r="RKI1489" s="856"/>
      <c r="RKJ1489" s="856"/>
      <c r="RKK1489" s="856"/>
      <c r="RKL1489" s="856"/>
      <c r="RKM1489" s="856"/>
      <c r="RKN1489" s="856"/>
      <c r="RKO1489" s="856"/>
      <c r="RKP1489" s="856"/>
      <c r="RKQ1489" s="856"/>
      <c r="RKR1489" s="856"/>
      <c r="RKS1489" s="856"/>
      <c r="RKT1489" s="856"/>
      <c r="RKU1489" s="856"/>
      <c r="RKV1489" s="856"/>
      <c r="RKW1489" s="856"/>
      <c r="RKX1489" s="856"/>
      <c r="RKY1489" s="856"/>
      <c r="RKZ1489" s="856"/>
      <c r="RLA1489" s="856"/>
      <c r="RLB1489" s="856"/>
      <c r="RLC1489" s="856"/>
      <c r="RLD1489" s="856"/>
      <c r="RLE1489" s="856"/>
      <c r="RLF1489" s="856"/>
      <c r="RLG1489" s="856"/>
      <c r="RLH1489" s="856"/>
      <c r="RLI1489" s="856"/>
      <c r="RLJ1489" s="856"/>
      <c r="RLK1489" s="856"/>
      <c r="RLL1489" s="856"/>
      <c r="RLM1489" s="856"/>
      <c r="RLN1489" s="856"/>
      <c r="RLO1489" s="856"/>
      <c r="RLP1489" s="856"/>
      <c r="RLQ1489" s="856"/>
      <c r="RLR1489" s="856"/>
      <c r="RLS1489" s="856"/>
      <c r="RLT1489" s="856"/>
      <c r="RLU1489" s="856"/>
      <c r="RLV1489" s="856"/>
      <c r="RLW1489" s="856"/>
      <c r="RLX1489" s="856"/>
      <c r="RLY1489" s="856"/>
      <c r="RLZ1489" s="856"/>
      <c r="RMA1489" s="856"/>
      <c r="RMB1489" s="856"/>
      <c r="RMC1489" s="856"/>
      <c r="RMD1489" s="856"/>
      <c r="RME1489" s="856"/>
      <c r="RMF1489" s="856"/>
      <c r="RMG1489" s="856"/>
      <c r="RMH1489" s="856"/>
      <c r="RMI1489" s="856"/>
      <c r="RMJ1489" s="856"/>
      <c r="RMK1489" s="856"/>
      <c r="RML1489" s="856"/>
      <c r="RMM1489" s="856"/>
      <c r="RMN1489" s="856"/>
      <c r="RMO1489" s="856"/>
      <c r="RMP1489" s="856"/>
      <c r="RMQ1489" s="856"/>
      <c r="RMR1489" s="856"/>
      <c r="RMS1489" s="856"/>
      <c r="RMT1489" s="856"/>
      <c r="RMU1489" s="856"/>
      <c r="RMV1489" s="856"/>
      <c r="RMW1489" s="856"/>
      <c r="RMX1489" s="856"/>
      <c r="RMY1489" s="856"/>
      <c r="RMZ1489" s="856"/>
      <c r="RNA1489" s="856"/>
      <c r="RNB1489" s="856"/>
      <c r="RNC1489" s="856"/>
      <c r="RND1489" s="856"/>
      <c r="RNE1489" s="856"/>
      <c r="RNF1489" s="856"/>
      <c r="RNG1489" s="856"/>
      <c r="RNH1489" s="856"/>
      <c r="RNI1489" s="856"/>
      <c r="RNJ1489" s="856"/>
      <c r="RNK1489" s="856"/>
      <c r="RNL1489" s="856"/>
      <c r="RNM1489" s="856"/>
      <c r="RNN1489" s="856"/>
      <c r="RNO1489" s="856"/>
      <c r="RNP1489" s="856"/>
      <c r="RNQ1489" s="856"/>
      <c r="RNR1489" s="856"/>
      <c r="RNS1489" s="856"/>
      <c r="RNT1489" s="856"/>
      <c r="RNU1489" s="856"/>
      <c r="RNV1489" s="856"/>
      <c r="RNW1489" s="856"/>
      <c r="RNX1489" s="856"/>
      <c r="RNY1489" s="856"/>
      <c r="RNZ1489" s="856"/>
      <c r="ROA1489" s="856"/>
      <c r="ROB1489" s="856"/>
      <c r="ROC1489" s="856"/>
      <c r="ROD1489" s="856"/>
      <c r="ROE1489" s="856"/>
      <c r="ROF1489" s="856"/>
      <c r="ROG1489" s="856"/>
      <c r="ROH1489" s="856"/>
      <c r="ROI1489" s="856"/>
      <c r="ROJ1489" s="856"/>
      <c r="ROK1489" s="856"/>
      <c r="ROL1489" s="856"/>
      <c r="ROM1489" s="856"/>
      <c r="RON1489" s="856"/>
      <c r="ROO1489" s="856"/>
      <c r="ROP1489" s="856"/>
      <c r="ROQ1489" s="856"/>
      <c r="ROR1489" s="856"/>
      <c r="ROS1489" s="856"/>
      <c r="ROT1489" s="856"/>
      <c r="ROU1489" s="856"/>
      <c r="ROV1489" s="856"/>
      <c r="ROW1489" s="856"/>
      <c r="ROX1489" s="856"/>
      <c r="ROY1489" s="856"/>
      <c r="ROZ1489" s="856"/>
      <c r="RPA1489" s="856"/>
      <c r="RPB1489" s="856"/>
      <c r="RPC1489" s="856"/>
      <c r="RPD1489" s="856"/>
      <c r="RPE1489" s="856"/>
      <c r="RPF1489" s="856"/>
      <c r="RPG1489" s="856"/>
      <c r="RPH1489" s="856"/>
      <c r="RPI1489" s="856"/>
      <c r="RPJ1489" s="856"/>
      <c r="RPK1489" s="856"/>
      <c r="RPL1489" s="856"/>
      <c r="RPM1489" s="856"/>
      <c r="RPN1489" s="856"/>
      <c r="RPO1489" s="856"/>
      <c r="RPP1489" s="856"/>
      <c r="RPQ1489" s="856"/>
      <c r="RPR1489" s="856"/>
      <c r="RPS1489" s="856"/>
      <c r="RPT1489" s="856"/>
      <c r="RPU1489" s="856"/>
      <c r="RPV1489" s="856"/>
      <c r="RPW1489" s="856"/>
      <c r="RPX1489" s="856"/>
      <c r="RPY1489" s="856"/>
      <c r="RPZ1489" s="856"/>
      <c r="RQA1489" s="856"/>
      <c r="RQB1489" s="856"/>
      <c r="RQC1489" s="856"/>
      <c r="RQD1489" s="856"/>
      <c r="RQE1489" s="856"/>
      <c r="RQF1489" s="856"/>
      <c r="RQG1489" s="856"/>
      <c r="RQH1489" s="856"/>
      <c r="RQI1489" s="856"/>
      <c r="RQJ1489" s="856"/>
      <c r="RQK1489" s="856"/>
      <c r="RQL1489" s="856"/>
      <c r="RQM1489" s="856"/>
      <c r="RQN1489" s="856"/>
      <c r="RQO1489" s="856"/>
      <c r="RQP1489" s="856"/>
      <c r="RQQ1489" s="856"/>
      <c r="RQR1489" s="856"/>
      <c r="RQS1489" s="856"/>
      <c r="RQT1489" s="856"/>
      <c r="RQU1489" s="856"/>
      <c r="RQV1489" s="856"/>
      <c r="RQW1489" s="856"/>
      <c r="RQX1489" s="856"/>
      <c r="RQY1489" s="856"/>
      <c r="RQZ1489" s="856"/>
      <c r="RRA1489" s="856"/>
      <c r="RRB1489" s="856"/>
      <c r="RRC1489" s="856"/>
      <c r="RRD1489" s="856"/>
      <c r="RRE1489" s="856"/>
      <c r="RRF1489" s="856"/>
      <c r="RRG1489" s="856"/>
      <c r="RRH1489" s="856"/>
      <c r="RRI1489" s="856"/>
      <c r="RRJ1489" s="856"/>
      <c r="RRK1489" s="856"/>
      <c r="RRL1489" s="856"/>
      <c r="RRM1489" s="856"/>
      <c r="RRN1489" s="856"/>
      <c r="RRO1489" s="856"/>
      <c r="RRP1489" s="856"/>
      <c r="RRQ1489" s="856"/>
      <c r="RRR1489" s="856"/>
      <c r="RRS1489" s="856"/>
      <c r="RRT1489" s="856"/>
      <c r="RRU1489" s="856"/>
      <c r="RRV1489" s="856"/>
      <c r="RRW1489" s="856"/>
      <c r="RRX1489" s="856"/>
      <c r="RRY1489" s="856"/>
      <c r="RRZ1489" s="856"/>
      <c r="RSA1489" s="856"/>
      <c r="RSB1489" s="856"/>
      <c r="RSC1489" s="856"/>
      <c r="RSD1489" s="856"/>
      <c r="RSE1489" s="856"/>
      <c r="RSF1489" s="856"/>
      <c r="RSG1489" s="856"/>
      <c r="RSH1489" s="856"/>
      <c r="RSI1489" s="856"/>
      <c r="RSJ1489" s="856"/>
      <c r="RSK1489" s="856"/>
      <c r="RSL1489" s="856"/>
      <c r="RSM1489" s="856"/>
      <c r="RSN1489" s="856"/>
      <c r="RSO1489" s="856"/>
      <c r="RSP1489" s="856"/>
      <c r="RSQ1489" s="856"/>
      <c r="RSR1489" s="856"/>
      <c r="RSS1489" s="856"/>
      <c r="RST1489" s="856"/>
      <c r="RSU1489" s="856"/>
      <c r="RSV1489" s="856"/>
      <c r="RSW1489" s="856"/>
      <c r="RSX1489" s="856"/>
      <c r="RSY1489" s="856"/>
      <c r="RSZ1489" s="856"/>
      <c r="RTA1489" s="856"/>
      <c r="RTB1489" s="856"/>
      <c r="RTC1489" s="856"/>
      <c r="RTD1489" s="856"/>
      <c r="RTE1489" s="856"/>
      <c r="RTF1489" s="856"/>
      <c r="RTG1489" s="856"/>
      <c r="RTH1489" s="856"/>
      <c r="RTI1489" s="856"/>
      <c r="RTJ1489" s="856"/>
      <c r="RTK1489" s="856"/>
      <c r="RTL1489" s="856"/>
      <c r="RTM1489" s="856"/>
      <c r="RTN1489" s="856"/>
      <c r="RTO1489" s="856"/>
      <c r="RTP1489" s="856"/>
      <c r="RTQ1489" s="856"/>
      <c r="RTR1489" s="856"/>
      <c r="RTS1489" s="856"/>
      <c r="RTT1489" s="856"/>
      <c r="RTU1489" s="856"/>
      <c r="RTV1489" s="856"/>
      <c r="RTW1489" s="856"/>
      <c r="RTX1489" s="856"/>
      <c r="RTY1489" s="856"/>
      <c r="RTZ1489" s="856"/>
      <c r="RUA1489" s="856"/>
      <c r="RUB1489" s="856"/>
      <c r="RUC1489" s="856"/>
      <c r="RUD1489" s="856"/>
      <c r="RUE1489" s="856"/>
      <c r="RUF1489" s="856"/>
      <c r="RUG1489" s="856"/>
      <c r="RUH1489" s="856"/>
      <c r="RUI1489" s="856"/>
      <c r="RUJ1489" s="856"/>
      <c r="RUK1489" s="856"/>
      <c r="RUL1489" s="856"/>
      <c r="RUM1489" s="856"/>
      <c r="RUN1489" s="856"/>
      <c r="RUO1489" s="856"/>
      <c r="RUP1489" s="856"/>
      <c r="RUQ1489" s="856"/>
      <c r="RUR1489" s="856"/>
      <c r="RUS1489" s="856"/>
      <c r="RUT1489" s="856"/>
      <c r="RUU1489" s="856"/>
      <c r="RUV1489" s="856"/>
      <c r="RUW1489" s="856"/>
      <c r="RUX1489" s="856"/>
      <c r="RUY1489" s="856"/>
      <c r="RUZ1489" s="856"/>
      <c r="RVA1489" s="856"/>
      <c r="RVB1489" s="856"/>
      <c r="RVC1489" s="856"/>
      <c r="RVD1489" s="856"/>
      <c r="RVE1489" s="856"/>
      <c r="RVF1489" s="856"/>
      <c r="RVG1489" s="856"/>
      <c r="RVH1489" s="856"/>
      <c r="RVI1489" s="856"/>
      <c r="RVJ1489" s="856"/>
      <c r="RVK1489" s="856"/>
      <c r="RVL1489" s="856"/>
      <c r="RVM1489" s="856"/>
      <c r="RVN1489" s="856"/>
      <c r="RVO1489" s="856"/>
      <c r="RVP1489" s="856"/>
      <c r="RVQ1489" s="856"/>
      <c r="RVR1489" s="856"/>
      <c r="RVS1489" s="856"/>
      <c r="RVT1489" s="856"/>
      <c r="RVU1489" s="856"/>
      <c r="RVV1489" s="856"/>
      <c r="RVW1489" s="856"/>
      <c r="RVX1489" s="856"/>
      <c r="RVY1489" s="856"/>
      <c r="RVZ1489" s="856"/>
      <c r="RWA1489" s="856"/>
      <c r="RWB1489" s="856"/>
      <c r="RWC1489" s="856"/>
      <c r="RWD1489" s="856"/>
      <c r="RWE1489" s="856"/>
      <c r="RWF1489" s="856"/>
      <c r="RWG1489" s="856"/>
      <c r="RWH1489" s="856"/>
      <c r="RWI1489" s="856"/>
      <c r="RWJ1489" s="856"/>
      <c r="RWK1489" s="856"/>
      <c r="RWL1489" s="856"/>
      <c r="RWM1489" s="856"/>
      <c r="RWN1489" s="856"/>
      <c r="RWO1489" s="856"/>
      <c r="RWP1489" s="856"/>
      <c r="RWQ1489" s="856"/>
      <c r="RWR1489" s="856"/>
      <c r="RWS1489" s="856"/>
      <c r="RWT1489" s="856"/>
      <c r="RWU1489" s="856"/>
      <c r="RWV1489" s="856"/>
      <c r="RWW1489" s="856"/>
      <c r="RWX1489" s="856"/>
      <c r="RWY1489" s="856"/>
      <c r="RWZ1489" s="856"/>
      <c r="RXA1489" s="856"/>
      <c r="RXB1489" s="856"/>
      <c r="RXC1489" s="856"/>
      <c r="RXD1489" s="856"/>
      <c r="RXE1489" s="856"/>
      <c r="RXF1489" s="856"/>
      <c r="RXG1489" s="856"/>
      <c r="RXH1489" s="856"/>
      <c r="RXI1489" s="856"/>
      <c r="RXJ1489" s="856"/>
      <c r="RXK1489" s="856"/>
      <c r="RXL1489" s="856"/>
      <c r="RXM1489" s="856"/>
      <c r="RXN1489" s="856"/>
      <c r="RXO1489" s="856"/>
      <c r="RXP1489" s="856"/>
      <c r="RXQ1489" s="856"/>
      <c r="RXR1489" s="856"/>
      <c r="RXS1489" s="856"/>
      <c r="RXT1489" s="856"/>
      <c r="RXU1489" s="856"/>
      <c r="RXV1489" s="856"/>
      <c r="RXW1489" s="856"/>
      <c r="RXX1489" s="856"/>
      <c r="RXY1489" s="856"/>
      <c r="RXZ1489" s="856"/>
      <c r="RYA1489" s="856"/>
      <c r="RYB1489" s="856"/>
      <c r="RYC1489" s="856"/>
      <c r="RYD1489" s="856"/>
      <c r="RYE1489" s="856"/>
      <c r="RYF1489" s="856"/>
      <c r="RYG1489" s="856"/>
      <c r="RYH1489" s="856"/>
      <c r="RYI1489" s="856"/>
      <c r="RYJ1489" s="856"/>
      <c r="RYK1489" s="856"/>
      <c r="RYL1489" s="856"/>
      <c r="RYM1489" s="856"/>
      <c r="RYN1489" s="856"/>
      <c r="RYO1489" s="856"/>
      <c r="RYP1489" s="856"/>
      <c r="RYQ1489" s="856"/>
      <c r="RYR1489" s="856"/>
      <c r="RYS1489" s="856"/>
      <c r="RYT1489" s="856"/>
      <c r="RYU1489" s="856"/>
      <c r="RYV1489" s="856"/>
      <c r="RYW1489" s="856"/>
      <c r="RYX1489" s="856"/>
      <c r="RYY1489" s="856"/>
      <c r="RYZ1489" s="856"/>
      <c r="RZA1489" s="856"/>
      <c r="RZB1489" s="856"/>
      <c r="RZC1489" s="856"/>
      <c r="RZD1489" s="856"/>
      <c r="RZE1489" s="856"/>
      <c r="RZF1489" s="856"/>
      <c r="RZG1489" s="856"/>
      <c r="RZH1489" s="856"/>
      <c r="RZI1489" s="856"/>
      <c r="RZJ1489" s="856"/>
      <c r="RZK1489" s="856"/>
      <c r="RZL1489" s="856"/>
      <c r="RZM1489" s="856"/>
      <c r="RZN1489" s="856"/>
      <c r="RZO1489" s="856"/>
      <c r="RZP1489" s="856"/>
      <c r="RZQ1489" s="856"/>
      <c r="RZR1489" s="856"/>
      <c r="RZS1489" s="856"/>
      <c r="RZT1489" s="856"/>
      <c r="RZU1489" s="856"/>
      <c r="RZV1489" s="856"/>
      <c r="RZW1489" s="856"/>
      <c r="RZX1489" s="856"/>
      <c r="RZY1489" s="856"/>
      <c r="RZZ1489" s="856"/>
      <c r="SAA1489" s="856"/>
      <c r="SAB1489" s="856"/>
      <c r="SAC1489" s="856"/>
      <c r="SAD1489" s="856"/>
      <c r="SAE1489" s="856"/>
      <c r="SAF1489" s="856"/>
      <c r="SAG1489" s="856"/>
      <c r="SAH1489" s="856"/>
      <c r="SAI1489" s="856"/>
      <c r="SAJ1489" s="856"/>
      <c r="SAK1489" s="856"/>
      <c r="SAL1489" s="856"/>
      <c r="SAM1489" s="856"/>
      <c r="SAN1489" s="856"/>
      <c r="SAO1489" s="856"/>
      <c r="SAP1489" s="856"/>
      <c r="SAQ1489" s="856"/>
      <c r="SAR1489" s="856"/>
      <c r="SAS1489" s="856"/>
      <c r="SAT1489" s="856"/>
      <c r="SAU1489" s="856"/>
      <c r="SAV1489" s="856"/>
      <c r="SAW1489" s="856"/>
      <c r="SAX1489" s="856"/>
      <c r="SAY1489" s="856"/>
      <c r="SAZ1489" s="856"/>
      <c r="SBA1489" s="856"/>
      <c r="SBB1489" s="856"/>
      <c r="SBC1489" s="856"/>
      <c r="SBD1489" s="856"/>
      <c r="SBE1489" s="856"/>
      <c r="SBF1489" s="856"/>
      <c r="SBG1489" s="856"/>
      <c r="SBH1489" s="856"/>
      <c r="SBI1489" s="856"/>
      <c r="SBJ1489" s="856"/>
      <c r="SBK1489" s="856"/>
      <c r="SBL1489" s="856"/>
      <c r="SBM1489" s="856"/>
      <c r="SBN1489" s="856"/>
      <c r="SBO1489" s="856"/>
      <c r="SBP1489" s="856"/>
      <c r="SBQ1489" s="856"/>
      <c r="SBR1489" s="856"/>
      <c r="SBS1489" s="856"/>
      <c r="SBT1489" s="856"/>
      <c r="SBU1489" s="856"/>
      <c r="SBV1489" s="856"/>
      <c r="SBW1489" s="856"/>
      <c r="SBX1489" s="856"/>
      <c r="SBY1489" s="856"/>
      <c r="SBZ1489" s="856"/>
      <c r="SCA1489" s="856"/>
      <c r="SCB1489" s="856"/>
      <c r="SCC1489" s="856"/>
      <c r="SCD1489" s="856"/>
      <c r="SCE1489" s="856"/>
      <c r="SCF1489" s="856"/>
      <c r="SCG1489" s="856"/>
      <c r="SCH1489" s="856"/>
      <c r="SCI1489" s="856"/>
      <c r="SCJ1489" s="856"/>
      <c r="SCK1489" s="856"/>
      <c r="SCL1489" s="856"/>
      <c r="SCM1489" s="856"/>
      <c r="SCN1489" s="856"/>
      <c r="SCO1489" s="856"/>
      <c r="SCP1489" s="856"/>
      <c r="SCQ1489" s="856"/>
      <c r="SCR1489" s="856"/>
      <c r="SCS1489" s="856"/>
      <c r="SCT1489" s="856"/>
      <c r="SCU1489" s="856"/>
      <c r="SCV1489" s="856"/>
      <c r="SCW1489" s="856"/>
      <c r="SCX1489" s="856"/>
      <c r="SCY1489" s="856"/>
      <c r="SCZ1489" s="856"/>
      <c r="SDA1489" s="856"/>
      <c r="SDB1489" s="856"/>
      <c r="SDC1489" s="856"/>
      <c r="SDD1489" s="856"/>
      <c r="SDE1489" s="856"/>
      <c r="SDF1489" s="856"/>
      <c r="SDG1489" s="856"/>
      <c r="SDH1489" s="856"/>
      <c r="SDI1489" s="856"/>
      <c r="SDJ1489" s="856"/>
      <c r="SDK1489" s="856"/>
      <c r="SDL1489" s="856"/>
      <c r="SDM1489" s="856"/>
      <c r="SDN1489" s="856"/>
      <c r="SDO1489" s="856"/>
      <c r="SDP1489" s="856"/>
      <c r="SDQ1489" s="856"/>
      <c r="SDR1489" s="856"/>
      <c r="SDS1489" s="856"/>
      <c r="SDT1489" s="856"/>
      <c r="SDU1489" s="856"/>
      <c r="SDV1489" s="856"/>
      <c r="SDW1489" s="856"/>
      <c r="SDX1489" s="856"/>
      <c r="SDY1489" s="856"/>
      <c r="SDZ1489" s="856"/>
      <c r="SEA1489" s="856"/>
      <c r="SEB1489" s="856"/>
      <c r="SEC1489" s="856"/>
      <c r="SED1489" s="856"/>
      <c r="SEE1489" s="856"/>
      <c r="SEF1489" s="856"/>
      <c r="SEG1489" s="856"/>
      <c r="SEH1489" s="856"/>
      <c r="SEI1489" s="856"/>
      <c r="SEJ1489" s="856"/>
      <c r="SEK1489" s="856"/>
      <c r="SEL1489" s="856"/>
      <c r="SEM1489" s="856"/>
      <c r="SEN1489" s="856"/>
      <c r="SEO1489" s="856"/>
      <c r="SEP1489" s="856"/>
      <c r="SEQ1489" s="856"/>
      <c r="SER1489" s="856"/>
      <c r="SES1489" s="856"/>
      <c r="SET1489" s="856"/>
      <c r="SEU1489" s="856"/>
      <c r="SEV1489" s="856"/>
      <c r="SEW1489" s="856"/>
      <c r="SEX1489" s="856"/>
      <c r="SEY1489" s="856"/>
      <c r="SEZ1489" s="856"/>
      <c r="SFA1489" s="856"/>
      <c r="SFB1489" s="856"/>
      <c r="SFC1489" s="856"/>
      <c r="SFD1489" s="856"/>
      <c r="SFE1489" s="856"/>
      <c r="SFF1489" s="856"/>
      <c r="SFG1489" s="856"/>
      <c r="SFH1489" s="856"/>
      <c r="SFI1489" s="856"/>
      <c r="SFJ1489" s="856"/>
      <c r="SFK1489" s="856"/>
      <c r="SFL1489" s="856"/>
      <c r="SFM1489" s="856"/>
      <c r="SFN1489" s="856"/>
      <c r="SFO1489" s="856"/>
      <c r="SFP1489" s="856"/>
      <c r="SFQ1489" s="856"/>
      <c r="SFR1489" s="856"/>
      <c r="SFS1489" s="856"/>
      <c r="SFT1489" s="856"/>
      <c r="SFU1489" s="856"/>
      <c r="SFV1489" s="856"/>
      <c r="SFW1489" s="856"/>
      <c r="SFX1489" s="856"/>
      <c r="SFY1489" s="856"/>
      <c r="SFZ1489" s="856"/>
      <c r="SGA1489" s="856"/>
      <c r="SGB1489" s="856"/>
      <c r="SGC1489" s="856"/>
      <c r="SGD1489" s="856"/>
      <c r="SGE1489" s="856"/>
      <c r="SGF1489" s="856"/>
      <c r="SGG1489" s="856"/>
      <c r="SGH1489" s="856"/>
      <c r="SGI1489" s="856"/>
      <c r="SGJ1489" s="856"/>
      <c r="SGK1489" s="856"/>
      <c r="SGL1489" s="856"/>
      <c r="SGM1489" s="856"/>
      <c r="SGN1489" s="856"/>
      <c r="SGO1489" s="856"/>
      <c r="SGP1489" s="856"/>
      <c r="SGQ1489" s="856"/>
      <c r="SGR1489" s="856"/>
      <c r="SGS1489" s="856"/>
      <c r="SGT1489" s="856"/>
      <c r="SGU1489" s="856"/>
      <c r="SGV1489" s="856"/>
      <c r="SGW1489" s="856"/>
      <c r="SGX1489" s="856"/>
      <c r="SGY1489" s="856"/>
      <c r="SGZ1489" s="856"/>
      <c r="SHA1489" s="856"/>
      <c r="SHB1489" s="856"/>
      <c r="SHC1489" s="856"/>
      <c r="SHD1489" s="856"/>
      <c r="SHE1489" s="856"/>
      <c r="SHF1489" s="856"/>
      <c r="SHG1489" s="856"/>
      <c r="SHH1489" s="856"/>
      <c r="SHI1489" s="856"/>
      <c r="SHJ1489" s="856"/>
      <c r="SHK1489" s="856"/>
      <c r="SHL1489" s="856"/>
      <c r="SHM1489" s="856"/>
      <c r="SHN1489" s="856"/>
      <c r="SHO1489" s="856"/>
      <c r="SHP1489" s="856"/>
      <c r="SHQ1489" s="856"/>
      <c r="SHR1489" s="856"/>
      <c r="SHS1489" s="856"/>
      <c r="SHT1489" s="856"/>
      <c r="SHU1489" s="856"/>
      <c r="SHV1489" s="856"/>
      <c r="SHW1489" s="856"/>
      <c r="SHX1489" s="856"/>
      <c r="SHY1489" s="856"/>
      <c r="SHZ1489" s="856"/>
      <c r="SIA1489" s="856"/>
      <c r="SIB1489" s="856"/>
      <c r="SIC1489" s="856"/>
      <c r="SID1489" s="856"/>
      <c r="SIE1489" s="856"/>
      <c r="SIF1489" s="856"/>
      <c r="SIG1489" s="856"/>
      <c r="SIH1489" s="856"/>
      <c r="SII1489" s="856"/>
      <c r="SIJ1489" s="856"/>
      <c r="SIK1489" s="856"/>
      <c r="SIL1489" s="856"/>
      <c r="SIM1489" s="856"/>
      <c r="SIN1489" s="856"/>
      <c r="SIO1489" s="856"/>
      <c r="SIP1489" s="856"/>
      <c r="SIQ1489" s="856"/>
      <c r="SIR1489" s="856"/>
      <c r="SIS1489" s="856"/>
      <c r="SIT1489" s="856"/>
      <c r="SIU1489" s="856"/>
      <c r="SIV1489" s="856"/>
      <c r="SIW1489" s="856"/>
      <c r="SIX1489" s="856"/>
      <c r="SIY1489" s="856"/>
      <c r="SIZ1489" s="856"/>
      <c r="SJA1489" s="856"/>
      <c r="SJB1489" s="856"/>
      <c r="SJC1489" s="856"/>
      <c r="SJD1489" s="856"/>
      <c r="SJE1489" s="856"/>
      <c r="SJF1489" s="856"/>
      <c r="SJG1489" s="856"/>
      <c r="SJH1489" s="856"/>
      <c r="SJI1489" s="856"/>
      <c r="SJJ1489" s="856"/>
      <c r="SJK1489" s="856"/>
      <c r="SJL1489" s="856"/>
      <c r="SJM1489" s="856"/>
      <c r="SJN1489" s="856"/>
      <c r="SJO1489" s="856"/>
      <c r="SJP1489" s="856"/>
      <c r="SJQ1489" s="856"/>
      <c r="SJR1489" s="856"/>
      <c r="SJS1489" s="856"/>
      <c r="SJT1489" s="856"/>
      <c r="SJU1489" s="856"/>
      <c r="SJV1489" s="856"/>
      <c r="SJW1489" s="856"/>
      <c r="SJX1489" s="856"/>
      <c r="SJY1489" s="856"/>
      <c r="SJZ1489" s="856"/>
      <c r="SKA1489" s="856"/>
      <c r="SKB1489" s="856"/>
      <c r="SKC1489" s="856"/>
      <c r="SKD1489" s="856"/>
      <c r="SKE1489" s="856"/>
      <c r="SKF1489" s="856"/>
      <c r="SKG1489" s="856"/>
      <c r="SKH1489" s="856"/>
      <c r="SKI1489" s="856"/>
      <c r="SKJ1489" s="856"/>
      <c r="SKK1489" s="856"/>
      <c r="SKL1489" s="856"/>
      <c r="SKM1489" s="856"/>
      <c r="SKN1489" s="856"/>
      <c r="SKO1489" s="856"/>
      <c r="SKP1489" s="856"/>
      <c r="SKQ1489" s="856"/>
      <c r="SKR1489" s="856"/>
      <c r="SKS1489" s="856"/>
      <c r="SKT1489" s="856"/>
      <c r="SKU1489" s="856"/>
      <c r="SKV1489" s="856"/>
      <c r="SKW1489" s="856"/>
      <c r="SKX1489" s="856"/>
      <c r="SKY1489" s="856"/>
      <c r="SKZ1489" s="856"/>
      <c r="SLA1489" s="856"/>
      <c r="SLB1489" s="856"/>
      <c r="SLC1489" s="856"/>
      <c r="SLD1489" s="856"/>
      <c r="SLE1489" s="856"/>
      <c r="SLF1489" s="856"/>
      <c r="SLG1489" s="856"/>
      <c r="SLH1489" s="856"/>
      <c r="SLI1489" s="856"/>
      <c r="SLJ1489" s="856"/>
      <c r="SLK1489" s="856"/>
      <c r="SLL1489" s="856"/>
      <c r="SLM1489" s="856"/>
      <c r="SLN1489" s="856"/>
      <c r="SLO1489" s="856"/>
      <c r="SLP1489" s="856"/>
      <c r="SLQ1489" s="856"/>
      <c r="SLR1489" s="856"/>
      <c r="SLS1489" s="856"/>
      <c r="SLT1489" s="856"/>
      <c r="SLU1489" s="856"/>
      <c r="SLV1489" s="856"/>
      <c r="SLW1489" s="856"/>
      <c r="SLX1489" s="856"/>
      <c r="SLY1489" s="856"/>
      <c r="SLZ1489" s="856"/>
      <c r="SMA1489" s="856"/>
      <c r="SMB1489" s="856"/>
      <c r="SMC1489" s="856"/>
      <c r="SMD1489" s="856"/>
      <c r="SME1489" s="856"/>
      <c r="SMF1489" s="856"/>
      <c r="SMG1489" s="856"/>
      <c r="SMH1489" s="856"/>
      <c r="SMI1489" s="856"/>
      <c r="SMJ1489" s="856"/>
      <c r="SMK1489" s="856"/>
      <c r="SML1489" s="856"/>
      <c r="SMM1489" s="856"/>
      <c r="SMN1489" s="856"/>
      <c r="SMO1489" s="856"/>
      <c r="SMP1489" s="856"/>
      <c r="SMQ1489" s="856"/>
      <c r="SMR1489" s="856"/>
      <c r="SMS1489" s="856"/>
      <c r="SMT1489" s="856"/>
      <c r="SMU1489" s="856"/>
      <c r="SMV1489" s="856"/>
      <c r="SMW1489" s="856"/>
      <c r="SMX1489" s="856"/>
      <c r="SMY1489" s="856"/>
      <c r="SMZ1489" s="856"/>
      <c r="SNA1489" s="856"/>
      <c r="SNB1489" s="856"/>
      <c r="SNC1489" s="856"/>
      <c r="SND1489" s="856"/>
      <c r="SNE1489" s="856"/>
      <c r="SNF1489" s="856"/>
      <c r="SNG1489" s="856"/>
      <c r="SNH1489" s="856"/>
      <c r="SNI1489" s="856"/>
      <c r="SNJ1489" s="856"/>
      <c r="SNK1489" s="856"/>
      <c r="SNL1489" s="856"/>
      <c r="SNM1489" s="856"/>
      <c r="SNN1489" s="856"/>
      <c r="SNO1489" s="856"/>
      <c r="SNP1489" s="856"/>
      <c r="SNQ1489" s="856"/>
      <c r="SNR1489" s="856"/>
      <c r="SNS1489" s="856"/>
      <c r="SNT1489" s="856"/>
      <c r="SNU1489" s="856"/>
      <c r="SNV1489" s="856"/>
      <c r="SNW1489" s="856"/>
      <c r="SNX1489" s="856"/>
      <c r="SNY1489" s="856"/>
      <c r="SNZ1489" s="856"/>
      <c r="SOA1489" s="856"/>
      <c r="SOB1489" s="856"/>
      <c r="SOC1489" s="856"/>
      <c r="SOD1489" s="856"/>
      <c r="SOE1489" s="856"/>
      <c r="SOF1489" s="856"/>
      <c r="SOG1489" s="856"/>
      <c r="SOH1489" s="856"/>
      <c r="SOI1489" s="856"/>
      <c r="SOJ1489" s="856"/>
      <c r="SOK1489" s="856"/>
      <c r="SOL1489" s="856"/>
      <c r="SOM1489" s="856"/>
      <c r="SON1489" s="856"/>
      <c r="SOO1489" s="856"/>
      <c r="SOP1489" s="856"/>
      <c r="SOQ1489" s="856"/>
      <c r="SOR1489" s="856"/>
      <c r="SOS1489" s="856"/>
      <c r="SOT1489" s="856"/>
      <c r="SOU1489" s="856"/>
      <c r="SOV1489" s="856"/>
      <c r="SOW1489" s="856"/>
      <c r="SOX1489" s="856"/>
      <c r="SOY1489" s="856"/>
      <c r="SOZ1489" s="856"/>
      <c r="SPA1489" s="856"/>
      <c r="SPB1489" s="856"/>
      <c r="SPC1489" s="856"/>
      <c r="SPD1489" s="856"/>
      <c r="SPE1489" s="856"/>
      <c r="SPF1489" s="856"/>
      <c r="SPG1489" s="856"/>
      <c r="SPH1489" s="856"/>
      <c r="SPI1489" s="856"/>
      <c r="SPJ1489" s="856"/>
      <c r="SPK1489" s="856"/>
      <c r="SPL1489" s="856"/>
      <c r="SPM1489" s="856"/>
      <c r="SPN1489" s="856"/>
      <c r="SPO1489" s="856"/>
      <c r="SPP1489" s="856"/>
      <c r="SPQ1489" s="856"/>
      <c r="SPR1489" s="856"/>
      <c r="SPS1489" s="856"/>
      <c r="SPT1489" s="856"/>
      <c r="SPU1489" s="856"/>
      <c r="SPV1489" s="856"/>
      <c r="SPW1489" s="856"/>
      <c r="SPX1489" s="856"/>
      <c r="SPY1489" s="856"/>
      <c r="SPZ1489" s="856"/>
      <c r="SQA1489" s="856"/>
      <c r="SQB1489" s="856"/>
      <c r="SQC1489" s="856"/>
      <c r="SQD1489" s="856"/>
      <c r="SQE1489" s="856"/>
      <c r="SQF1489" s="856"/>
      <c r="SQG1489" s="856"/>
      <c r="SQH1489" s="856"/>
      <c r="SQI1489" s="856"/>
      <c r="SQJ1489" s="856"/>
      <c r="SQK1489" s="856"/>
      <c r="SQL1489" s="856"/>
      <c r="SQM1489" s="856"/>
      <c r="SQN1489" s="856"/>
      <c r="SQO1489" s="856"/>
      <c r="SQP1489" s="856"/>
      <c r="SQQ1489" s="856"/>
      <c r="SQR1489" s="856"/>
      <c r="SQS1489" s="856"/>
      <c r="SQT1489" s="856"/>
      <c r="SQU1489" s="856"/>
      <c r="SQV1489" s="856"/>
      <c r="SQW1489" s="856"/>
      <c r="SQX1489" s="856"/>
      <c r="SQY1489" s="856"/>
      <c r="SQZ1489" s="856"/>
      <c r="SRA1489" s="856"/>
      <c r="SRB1489" s="856"/>
      <c r="SRC1489" s="856"/>
      <c r="SRD1489" s="856"/>
      <c r="SRE1489" s="856"/>
      <c r="SRF1489" s="856"/>
      <c r="SRG1489" s="856"/>
      <c r="SRH1489" s="856"/>
      <c r="SRI1489" s="856"/>
      <c r="SRJ1489" s="856"/>
      <c r="SRK1489" s="856"/>
      <c r="SRL1489" s="856"/>
      <c r="SRM1489" s="856"/>
      <c r="SRN1489" s="856"/>
      <c r="SRO1489" s="856"/>
      <c r="SRP1489" s="856"/>
      <c r="SRQ1489" s="856"/>
      <c r="SRR1489" s="856"/>
      <c r="SRS1489" s="856"/>
      <c r="SRT1489" s="856"/>
      <c r="SRU1489" s="856"/>
      <c r="SRV1489" s="856"/>
      <c r="SRW1489" s="856"/>
      <c r="SRX1489" s="856"/>
      <c r="SRY1489" s="856"/>
      <c r="SRZ1489" s="856"/>
      <c r="SSA1489" s="856"/>
      <c r="SSB1489" s="856"/>
      <c r="SSC1489" s="856"/>
      <c r="SSD1489" s="856"/>
      <c r="SSE1489" s="856"/>
      <c r="SSF1489" s="856"/>
      <c r="SSG1489" s="856"/>
      <c r="SSH1489" s="856"/>
      <c r="SSI1489" s="856"/>
      <c r="SSJ1489" s="856"/>
      <c r="SSK1489" s="856"/>
      <c r="SSL1489" s="856"/>
      <c r="SSM1489" s="856"/>
      <c r="SSN1489" s="856"/>
      <c r="SSO1489" s="856"/>
      <c r="SSP1489" s="856"/>
      <c r="SSQ1489" s="856"/>
      <c r="SSR1489" s="856"/>
      <c r="SSS1489" s="856"/>
      <c r="SST1489" s="856"/>
      <c r="SSU1489" s="856"/>
      <c r="SSV1489" s="856"/>
      <c r="SSW1489" s="856"/>
      <c r="SSX1489" s="856"/>
      <c r="SSY1489" s="856"/>
      <c r="SSZ1489" s="856"/>
      <c r="STA1489" s="856"/>
      <c r="STB1489" s="856"/>
      <c r="STC1489" s="856"/>
      <c r="STD1489" s="856"/>
      <c r="STE1489" s="856"/>
      <c r="STF1489" s="856"/>
      <c r="STG1489" s="856"/>
      <c r="STH1489" s="856"/>
      <c r="STI1489" s="856"/>
      <c r="STJ1489" s="856"/>
      <c r="STK1489" s="856"/>
      <c r="STL1489" s="856"/>
      <c r="STM1489" s="856"/>
      <c r="STN1489" s="856"/>
      <c r="STO1489" s="856"/>
      <c r="STP1489" s="856"/>
      <c r="STQ1489" s="856"/>
      <c r="STR1489" s="856"/>
      <c r="STS1489" s="856"/>
      <c r="STT1489" s="856"/>
      <c r="STU1489" s="856"/>
      <c r="STV1489" s="856"/>
      <c r="STW1489" s="856"/>
      <c r="STX1489" s="856"/>
      <c r="STY1489" s="856"/>
      <c r="STZ1489" s="856"/>
      <c r="SUA1489" s="856"/>
      <c r="SUB1489" s="856"/>
      <c r="SUC1489" s="856"/>
      <c r="SUD1489" s="856"/>
      <c r="SUE1489" s="856"/>
      <c r="SUF1489" s="856"/>
      <c r="SUG1489" s="856"/>
      <c r="SUH1489" s="856"/>
      <c r="SUI1489" s="856"/>
      <c r="SUJ1489" s="856"/>
      <c r="SUK1489" s="856"/>
      <c r="SUL1489" s="856"/>
      <c r="SUM1489" s="856"/>
      <c r="SUN1489" s="856"/>
      <c r="SUO1489" s="856"/>
      <c r="SUP1489" s="856"/>
      <c r="SUQ1489" s="856"/>
      <c r="SUR1489" s="856"/>
      <c r="SUS1489" s="856"/>
      <c r="SUT1489" s="856"/>
      <c r="SUU1489" s="856"/>
      <c r="SUV1489" s="856"/>
      <c r="SUW1489" s="856"/>
      <c r="SUX1489" s="856"/>
      <c r="SUY1489" s="856"/>
      <c r="SUZ1489" s="856"/>
      <c r="SVA1489" s="856"/>
      <c r="SVB1489" s="856"/>
      <c r="SVC1489" s="856"/>
      <c r="SVD1489" s="856"/>
      <c r="SVE1489" s="856"/>
      <c r="SVF1489" s="856"/>
      <c r="SVG1489" s="856"/>
      <c r="SVH1489" s="856"/>
      <c r="SVI1489" s="856"/>
      <c r="SVJ1489" s="856"/>
      <c r="SVK1489" s="856"/>
      <c r="SVL1489" s="856"/>
      <c r="SVM1489" s="856"/>
      <c r="SVN1489" s="856"/>
      <c r="SVO1489" s="856"/>
      <c r="SVP1489" s="856"/>
      <c r="SVQ1489" s="856"/>
      <c r="SVR1489" s="856"/>
      <c r="SVS1489" s="856"/>
      <c r="SVT1489" s="856"/>
      <c r="SVU1489" s="856"/>
      <c r="SVV1489" s="856"/>
      <c r="SVW1489" s="856"/>
      <c r="SVX1489" s="856"/>
      <c r="SVY1489" s="856"/>
      <c r="SVZ1489" s="856"/>
      <c r="SWA1489" s="856"/>
      <c r="SWB1489" s="856"/>
      <c r="SWC1489" s="856"/>
      <c r="SWD1489" s="856"/>
      <c r="SWE1489" s="856"/>
      <c r="SWF1489" s="856"/>
      <c r="SWG1489" s="856"/>
      <c r="SWH1489" s="856"/>
      <c r="SWI1489" s="856"/>
      <c r="SWJ1489" s="856"/>
      <c r="SWK1489" s="856"/>
      <c r="SWL1489" s="856"/>
      <c r="SWM1489" s="856"/>
      <c r="SWN1489" s="856"/>
      <c r="SWO1489" s="856"/>
      <c r="SWP1489" s="856"/>
      <c r="SWQ1489" s="856"/>
      <c r="SWR1489" s="856"/>
      <c r="SWS1489" s="856"/>
      <c r="SWT1489" s="856"/>
      <c r="SWU1489" s="856"/>
      <c r="SWV1489" s="856"/>
      <c r="SWW1489" s="856"/>
      <c r="SWX1489" s="856"/>
      <c r="SWY1489" s="856"/>
      <c r="SWZ1489" s="856"/>
      <c r="SXA1489" s="856"/>
      <c r="SXB1489" s="856"/>
      <c r="SXC1489" s="856"/>
      <c r="SXD1489" s="856"/>
      <c r="SXE1489" s="856"/>
      <c r="SXF1489" s="856"/>
      <c r="SXG1489" s="856"/>
      <c r="SXH1489" s="856"/>
      <c r="SXI1489" s="856"/>
      <c r="SXJ1489" s="856"/>
      <c r="SXK1489" s="856"/>
      <c r="SXL1489" s="856"/>
      <c r="SXM1489" s="856"/>
      <c r="SXN1489" s="856"/>
      <c r="SXO1489" s="856"/>
      <c r="SXP1489" s="856"/>
      <c r="SXQ1489" s="856"/>
      <c r="SXR1489" s="856"/>
      <c r="SXS1489" s="856"/>
      <c r="SXT1489" s="856"/>
      <c r="SXU1489" s="856"/>
      <c r="SXV1489" s="856"/>
      <c r="SXW1489" s="856"/>
      <c r="SXX1489" s="856"/>
      <c r="SXY1489" s="856"/>
      <c r="SXZ1489" s="856"/>
      <c r="SYA1489" s="856"/>
      <c r="SYB1489" s="856"/>
      <c r="SYC1489" s="856"/>
      <c r="SYD1489" s="856"/>
      <c r="SYE1489" s="856"/>
      <c r="SYF1489" s="856"/>
      <c r="SYG1489" s="856"/>
      <c r="SYH1489" s="856"/>
      <c r="SYI1489" s="856"/>
      <c r="SYJ1489" s="856"/>
      <c r="SYK1489" s="856"/>
      <c r="SYL1489" s="856"/>
      <c r="SYM1489" s="856"/>
      <c r="SYN1489" s="856"/>
      <c r="SYO1489" s="856"/>
      <c r="SYP1489" s="856"/>
      <c r="SYQ1489" s="856"/>
      <c r="SYR1489" s="856"/>
      <c r="SYS1489" s="856"/>
      <c r="SYT1489" s="856"/>
      <c r="SYU1489" s="856"/>
      <c r="SYV1489" s="856"/>
      <c r="SYW1489" s="856"/>
      <c r="SYX1489" s="856"/>
      <c r="SYY1489" s="856"/>
      <c r="SYZ1489" s="856"/>
      <c r="SZA1489" s="856"/>
      <c r="SZB1489" s="856"/>
      <c r="SZC1489" s="856"/>
      <c r="SZD1489" s="856"/>
      <c r="SZE1489" s="856"/>
      <c r="SZF1489" s="856"/>
      <c r="SZG1489" s="856"/>
      <c r="SZH1489" s="856"/>
      <c r="SZI1489" s="856"/>
      <c r="SZJ1489" s="856"/>
      <c r="SZK1489" s="856"/>
      <c r="SZL1489" s="856"/>
      <c r="SZM1489" s="856"/>
      <c r="SZN1489" s="856"/>
      <c r="SZO1489" s="856"/>
      <c r="SZP1489" s="856"/>
      <c r="SZQ1489" s="856"/>
      <c r="SZR1489" s="856"/>
      <c r="SZS1489" s="856"/>
      <c r="SZT1489" s="856"/>
      <c r="SZU1489" s="856"/>
      <c r="SZV1489" s="856"/>
      <c r="SZW1489" s="856"/>
      <c r="SZX1489" s="856"/>
      <c r="SZY1489" s="856"/>
      <c r="SZZ1489" s="856"/>
      <c r="TAA1489" s="856"/>
      <c r="TAB1489" s="856"/>
      <c r="TAC1489" s="856"/>
      <c r="TAD1489" s="856"/>
      <c r="TAE1489" s="856"/>
      <c r="TAF1489" s="856"/>
      <c r="TAG1489" s="856"/>
      <c r="TAH1489" s="856"/>
      <c r="TAI1489" s="856"/>
      <c r="TAJ1489" s="856"/>
      <c r="TAK1489" s="856"/>
      <c r="TAL1489" s="856"/>
      <c r="TAM1489" s="856"/>
      <c r="TAN1489" s="856"/>
      <c r="TAO1489" s="856"/>
      <c r="TAP1489" s="856"/>
      <c r="TAQ1489" s="856"/>
      <c r="TAR1489" s="856"/>
      <c r="TAS1489" s="856"/>
      <c r="TAT1489" s="856"/>
      <c r="TAU1489" s="856"/>
      <c r="TAV1489" s="856"/>
      <c r="TAW1489" s="856"/>
      <c r="TAX1489" s="856"/>
      <c r="TAY1489" s="856"/>
      <c r="TAZ1489" s="856"/>
      <c r="TBA1489" s="856"/>
      <c r="TBB1489" s="856"/>
      <c r="TBC1489" s="856"/>
      <c r="TBD1489" s="856"/>
      <c r="TBE1489" s="856"/>
      <c r="TBF1489" s="856"/>
      <c r="TBG1489" s="856"/>
      <c r="TBH1489" s="856"/>
      <c r="TBI1489" s="856"/>
      <c r="TBJ1489" s="856"/>
      <c r="TBK1489" s="856"/>
      <c r="TBL1489" s="856"/>
      <c r="TBM1489" s="856"/>
      <c r="TBN1489" s="856"/>
      <c r="TBO1489" s="856"/>
      <c r="TBP1489" s="856"/>
      <c r="TBQ1489" s="856"/>
      <c r="TBR1489" s="856"/>
      <c r="TBS1489" s="856"/>
      <c r="TBT1489" s="856"/>
      <c r="TBU1489" s="856"/>
      <c r="TBV1489" s="856"/>
      <c r="TBW1489" s="856"/>
      <c r="TBX1489" s="856"/>
      <c r="TBY1489" s="856"/>
      <c r="TBZ1489" s="856"/>
      <c r="TCA1489" s="856"/>
      <c r="TCB1489" s="856"/>
      <c r="TCC1489" s="856"/>
      <c r="TCD1489" s="856"/>
      <c r="TCE1489" s="856"/>
      <c r="TCF1489" s="856"/>
      <c r="TCG1489" s="856"/>
      <c r="TCH1489" s="856"/>
      <c r="TCI1489" s="856"/>
      <c r="TCJ1489" s="856"/>
      <c r="TCK1489" s="856"/>
      <c r="TCL1489" s="856"/>
      <c r="TCM1489" s="856"/>
      <c r="TCN1489" s="856"/>
      <c r="TCO1489" s="856"/>
      <c r="TCP1489" s="856"/>
      <c r="TCQ1489" s="856"/>
      <c r="TCR1489" s="856"/>
      <c r="TCS1489" s="856"/>
      <c r="TCT1489" s="856"/>
      <c r="TCU1489" s="856"/>
      <c r="TCV1489" s="856"/>
      <c r="TCW1489" s="856"/>
      <c r="TCX1489" s="856"/>
      <c r="TCY1489" s="856"/>
      <c r="TCZ1489" s="856"/>
      <c r="TDA1489" s="856"/>
      <c r="TDB1489" s="856"/>
      <c r="TDC1489" s="856"/>
      <c r="TDD1489" s="856"/>
      <c r="TDE1489" s="856"/>
      <c r="TDF1489" s="856"/>
      <c r="TDG1489" s="856"/>
      <c r="TDH1489" s="856"/>
      <c r="TDI1489" s="856"/>
      <c r="TDJ1489" s="856"/>
      <c r="TDK1489" s="856"/>
      <c r="TDL1489" s="856"/>
      <c r="TDM1489" s="856"/>
      <c r="TDN1489" s="856"/>
      <c r="TDO1489" s="856"/>
      <c r="TDP1489" s="856"/>
      <c r="TDQ1489" s="856"/>
      <c r="TDR1489" s="856"/>
      <c r="TDS1489" s="856"/>
      <c r="TDT1489" s="856"/>
      <c r="TDU1489" s="856"/>
      <c r="TDV1489" s="856"/>
      <c r="TDW1489" s="856"/>
      <c r="TDX1489" s="856"/>
      <c r="TDY1489" s="856"/>
      <c r="TDZ1489" s="856"/>
      <c r="TEA1489" s="856"/>
      <c r="TEB1489" s="856"/>
      <c r="TEC1489" s="856"/>
      <c r="TED1489" s="856"/>
      <c r="TEE1489" s="856"/>
      <c r="TEF1489" s="856"/>
      <c r="TEG1489" s="856"/>
      <c r="TEH1489" s="856"/>
      <c r="TEI1489" s="856"/>
      <c r="TEJ1489" s="856"/>
      <c r="TEK1489" s="856"/>
      <c r="TEL1489" s="856"/>
      <c r="TEM1489" s="856"/>
      <c r="TEN1489" s="856"/>
      <c r="TEO1489" s="856"/>
      <c r="TEP1489" s="856"/>
      <c r="TEQ1489" s="856"/>
      <c r="TER1489" s="856"/>
      <c r="TES1489" s="856"/>
      <c r="TET1489" s="856"/>
      <c r="TEU1489" s="856"/>
      <c r="TEV1489" s="856"/>
      <c r="TEW1489" s="856"/>
      <c r="TEX1489" s="856"/>
      <c r="TEY1489" s="856"/>
      <c r="TEZ1489" s="856"/>
      <c r="TFA1489" s="856"/>
      <c r="TFB1489" s="856"/>
      <c r="TFC1489" s="856"/>
      <c r="TFD1489" s="856"/>
      <c r="TFE1489" s="856"/>
      <c r="TFF1489" s="856"/>
      <c r="TFG1489" s="856"/>
      <c r="TFH1489" s="856"/>
      <c r="TFI1489" s="856"/>
      <c r="TFJ1489" s="856"/>
      <c r="TFK1489" s="856"/>
      <c r="TFL1489" s="856"/>
      <c r="TFM1489" s="856"/>
      <c r="TFN1489" s="856"/>
      <c r="TFO1489" s="856"/>
      <c r="TFP1489" s="856"/>
      <c r="TFQ1489" s="856"/>
      <c r="TFR1489" s="856"/>
      <c r="TFS1489" s="856"/>
      <c r="TFT1489" s="856"/>
      <c r="TFU1489" s="856"/>
      <c r="TFV1489" s="856"/>
      <c r="TFW1489" s="856"/>
      <c r="TFX1489" s="856"/>
      <c r="TFY1489" s="856"/>
      <c r="TFZ1489" s="856"/>
      <c r="TGA1489" s="856"/>
      <c r="TGB1489" s="856"/>
      <c r="TGC1489" s="856"/>
      <c r="TGD1489" s="856"/>
      <c r="TGE1489" s="856"/>
      <c r="TGF1489" s="856"/>
      <c r="TGG1489" s="856"/>
      <c r="TGH1489" s="856"/>
      <c r="TGI1489" s="856"/>
      <c r="TGJ1489" s="856"/>
      <c r="TGK1489" s="856"/>
      <c r="TGL1489" s="856"/>
      <c r="TGM1489" s="856"/>
      <c r="TGN1489" s="856"/>
      <c r="TGO1489" s="856"/>
      <c r="TGP1489" s="856"/>
      <c r="TGQ1489" s="856"/>
      <c r="TGR1489" s="856"/>
      <c r="TGS1489" s="856"/>
      <c r="TGT1489" s="856"/>
      <c r="TGU1489" s="856"/>
      <c r="TGV1489" s="856"/>
      <c r="TGW1489" s="856"/>
      <c r="TGX1489" s="856"/>
      <c r="TGY1489" s="856"/>
      <c r="TGZ1489" s="856"/>
      <c r="THA1489" s="856"/>
      <c r="THB1489" s="856"/>
      <c r="THC1489" s="856"/>
      <c r="THD1489" s="856"/>
      <c r="THE1489" s="856"/>
      <c r="THF1489" s="856"/>
      <c r="THG1489" s="856"/>
      <c r="THH1489" s="856"/>
      <c r="THI1489" s="856"/>
      <c r="THJ1489" s="856"/>
      <c r="THK1489" s="856"/>
      <c r="THL1489" s="856"/>
      <c r="THM1489" s="856"/>
      <c r="THN1489" s="856"/>
      <c r="THO1489" s="856"/>
      <c r="THP1489" s="856"/>
      <c r="THQ1489" s="856"/>
      <c r="THR1489" s="856"/>
      <c r="THS1489" s="856"/>
      <c r="THT1489" s="856"/>
      <c r="THU1489" s="856"/>
      <c r="THV1489" s="856"/>
      <c r="THW1489" s="856"/>
      <c r="THX1489" s="856"/>
      <c r="THY1489" s="856"/>
      <c r="THZ1489" s="856"/>
      <c r="TIA1489" s="856"/>
      <c r="TIB1489" s="856"/>
      <c r="TIC1489" s="856"/>
      <c r="TID1489" s="856"/>
      <c r="TIE1489" s="856"/>
      <c r="TIF1489" s="856"/>
      <c r="TIG1489" s="856"/>
      <c r="TIH1489" s="856"/>
      <c r="TII1489" s="856"/>
      <c r="TIJ1489" s="856"/>
      <c r="TIK1489" s="856"/>
      <c r="TIL1489" s="856"/>
      <c r="TIM1489" s="856"/>
      <c r="TIN1489" s="856"/>
      <c r="TIO1489" s="856"/>
      <c r="TIP1489" s="856"/>
      <c r="TIQ1489" s="856"/>
      <c r="TIR1489" s="856"/>
      <c r="TIS1489" s="856"/>
      <c r="TIT1489" s="856"/>
      <c r="TIU1489" s="856"/>
      <c r="TIV1489" s="856"/>
      <c r="TIW1489" s="856"/>
      <c r="TIX1489" s="856"/>
      <c r="TIY1489" s="856"/>
      <c r="TIZ1489" s="856"/>
      <c r="TJA1489" s="856"/>
      <c r="TJB1489" s="856"/>
      <c r="TJC1489" s="856"/>
      <c r="TJD1489" s="856"/>
      <c r="TJE1489" s="856"/>
      <c r="TJF1489" s="856"/>
      <c r="TJG1489" s="856"/>
      <c r="TJH1489" s="856"/>
      <c r="TJI1489" s="856"/>
      <c r="TJJ1489" s="856"/>
      <c r="TJK1489" s="856"/>
      <c r="TJL1489" s="856"/>
      <c r="TJM1489" s="856"/>
      <c r="TJN1489" s="856"/>
      <c r="TJO1489" s="856"/>
      <c r="TJP1489" s="856"/>
      <c r="TJQ1489" s="856"/>
      <c r="TJR1489" s="856"/>
      <c r="TJS1489" s="856"/>
      <c r="TJT1489" s="856"/>
      <c r="TJU1489" s="856"/>
      <c r="TJV1489" s="856"/>
      <c r="TJW1489" s="856"/>
      <c r="TJX1489" s="856"/>
      <c r="TJY1489" s="856"/>
      <c r="TJZ1489" s="856"/>
      <c r="TKA1489" s="856"/>
      <c r="TKB1489" s="856"/>
      <c r="TKC1489" s="856"/>
      <c r="TKD1489" s="856"/>
      <c r="TKE1489" s="856"/>
      <c r="TKF1489" s="856"/>
      <c r="TKG1489" s="856"/>
      <c r="TKH1489" s="856"/>
      <c r="TKI1489" s="856"/>
      <c r="TKJ1489" s="856"/>
      <c r="TKK1489" s="856"/>
      <c r="TKL1489" s="856"/>
      <c r="TKM1489" s="856"/>
      <c r="TKN1489" s="856"/>
      <c r="TKO1489" s="856"/>
      <c r="TKP1489" s="856"/>
      <c r="TKQ1489" s="856"/>
      <c r="TKR1489" s="856"/>
      <c r="TKS1489" s="856"/>
      <c r="TKT1489" s="856"/>
      <c r="TKU1489" s="856"/>
      <c r="TKV1489" s="856"/>
      <c r="TKW1489" s="856"/>
      <c r="TKX1489" s="856"/>
      <c r="TKY1489" s="856"/>
      <c r="TKZ1489" s="856"/>
      <c r="TLA1489" s="856"/>
      <c r="TLB1489" s="856"/>
      <c r="TLC1489" s="856"/>
      <c r="TLD1489" s="856"/>
      <c r="TLE1489" s="856"/>
      <c r="TLF1489" s="856"/>
      <c r="TLG1489" s="856"/>
      <c r="TLH1489" s="856"/>
      <c r="TLI1489" s="856"/>
      <c r="TLJ1489" s="856"/>
      <c r="TLK1489" s="856"/>
      <c r="TLL1489" s="856"/>
      <c r="TLM1489" s="856"/>
      <c r="TLN1489" s="856"/>
      <c r="TLO1489" s="856"/>
      <c r="TLP1489" s="856"/>
      <c r="TLQ1489" s="856"/>
      <c r="TLR1489" s="856"/>
      <c r="TLS1489" s="856"/>
      <c r="TLT1489" s="856"/>
      <c r="TLU1489" s="856"/>
      <c r="TLV1489" s="856"/>
      <c r="TLW1489" s="856"/>
      <c r="TLX1489" s="856"/>
      <c r="TLY1489" s="856"/>
      <c r="TLZ1489" s="856"/>
      <c r="TMA1489" s="856"/>
      <c r="TMB1489" s="856"/>
      <c r="TMC1489" s="856"/>
      <c r="TMD1489" s="856"/>
      <c r="TME1489" s="856"/>
      <c r="TMF1489" s="856"/>
      <c r="TMG1489" s="856"/>
      <c r="TMH1489" s="856"/>
      <c r="TMI1489" s="856"/>
      <c r="TMJ1489" s="856"/>
      <c r="TMK1489" s="856"/>
      <c r="TML1489" s="856"/>
      <c r="TMM1489" s="856"/>
      <c r="TMN1489" s="856"/>
      <c r="TMO1489" s="856"/>
      <c r="TMP1489" s="856"/>
      <c r="TMQ1489" s="856"/>
      <c r="TMR1489" s="856"/>
      <c r="TMS1489" s="856"/>
      <c r="TMT1489" s="856"/>
      <c r="TMU1489" s="856"/>
      <c r="TMV1489" s="856"/>
      <c r="TMW1489" s="856"/>
      <c r="TMX1489" s="856"/>
      <c r="TMY1489" s="856"/>
      <c r="TMZ1489" s="856"/>
      <c r="TNA1489" s="856"/>
      <c r="TNB1489" s="856"/>
      <c r="TNC1489" s="856"/>
      <c r="TND1489" s="856"/>
      <c r="TNE1489" s="856"/>
      <c r="TNF1489" s="856"/>
      <c r="TNG1489" s="856"/>
      <c r="TNH1489" s="856"/>
      <c r="TNI1489" s="856"/>
      <c r="TNJ1489" s="856"/>
      <c r="TNK1489" s="856"/>
      <c r="TNL1489" s="856"/>
      <c r="TNM1489" s="856"/>
      <c r="TNN1489" s="856"/>
      <c r="TNO1489" s="856"/>
      <c r="TNP1489" s="856"/>
      <c r="TNQ1489" s="856"/>
      <c r="TNR1489" s="856"/>
      <c r="TNS1489" s="856"/>
      <c r="TNT1489" s="856"/>
      <c r="TNU1489" s="856"/>
      <c r="TNV1489" s="856"/>
      <c r="TNW1489" s="856"/>
      <c r="TNX1489" s="856"/>
      <c r="TNY1489" s="856"/>
      <c r="TNZ1489" s="856"/>
      <c r="TOA1489" s="856"/>
      <c r="TOB1489" s="856"/>
      <c r="TOC1489" s="856"/>
      <c r="TOD1489" s="856"/>
      <c r="TOE1489" s="856"/>
      <c r="TOF1489" s="856"/>
      <c r="TOG1489" s="856"/>
      <c r="TOH1489" s="856"/>
      <c r="TOI1489" s="856"/>
      <c r="TOJ1489" s="856"/>
      <c r="TOK1489" s="856"/>
      <c r="TOL1489" s="856"/>
      <c r="TOM1489" s="856"/>
      <c r="TON1489" s="856"/>
      <c r="TOO1489" s="856"/>
      <c r="TOP1489" s="856"/>
      <c r="TOQ1489" s="856"/>
      <c r="TOR1489" s="856"/>
      <c r="TOS1489" s="856"/>
      <c r="TOT1489" s="856"/>
      <c r="TOU1489" s="856"/>
      <c r="TOV1489" s="856"/>
      <c r="TOW1489" s="856"/>
      <c r="TOX1489" s="856"/>
      <c r="TOY1489" s="856"/>
      <c r="TOZ1489" s="856"/>
      <c r="TPA1489" s="856"/>
      <c r="TPB1489" s="856"/>
      <c r="TPC1489" s="856"/>
      <c r="TPD1489" s="856"/>
      <c r="TPE1489" s="856"/>
      <c r="TPF1489" s="856"/>
      <c r="TPG1489" s="856"/>
      <c r="TPH1489" s="856"/>
      <c r="TPI1489" s="856"/>
      <c r="TPJ1489" s="856"/>
      <c r="TPK1489" s="856"/>
      <c r="TPL1489" s="856"/>
      <c r="TPM1489" s="856"/>
      <c r="TPN1489" s="856"/>
      <c r="TPO1489" s="856"/>
      <c r="TPP1489" s="856"/>
      <c r="TPQ1489" s="856"/>
      <c r="TPR1489" s="856"/>
      <c r="TPS1489" s="856"/>
      <c r="TPT1489" s="856"/>
      <c r="TPU1489" s="856"/>
      <c r="TPV1489" s="856"/>
      <c r="TPW1489" s="856"/>
      <c r="TPX1489" s="856"/>
      <c r="TPY1489" s="856"/>
      <c r="TPZ1489" s="856"/>
      <c r="TQA1489" s="856"/>
      <c r="TQB1489" s="856"/>
      <c r="TQC1489" s="856"/>
      <c r="TQD1489" s="856"/>
      <c r="TQE1489" s="856"/>
      <c r="TQF1489" s="856"/>
      <c r="TQG1489" s="856"/>
      <c r="TQH1489" s="856"/>
      <c r="TQI1489" s="856"/>
      <c r="TQJ1489" s="856"/>
      <c r="TQK1489" s="856"/>
      <c r="TQL1489" s="856"/>
      <c r="TQM1489" s="856"/>
      <c r="TQN1489" s="856"/>
      <c r="TQO1489" s="856"/>
      <c r="TQP1489" s="856"/>
      <c r="TQQ1489" s="856"/>
      <c r="TQR1489" s="856"/>
      <c r="TQS1489" s="856"/>
      <c r="TQT1489" s="856"/>
      <c r="TQU1489" s="856"/>
      <c r="TQV1489" s="856"/>
      <c r="TQW1489" s="856"/>
      <c r="TQX1489" s="856"/>
      <c r="TQY1489" s="856"/>
      <c r="TQZ1489" s="856"/>
      <c r="TRA1489" s="856"/>
      <c r="TRB1489" s="856"/>
      <c r="TRC1489" s="856"/>
      <c r="TRD1489" s="856"/>
      <c r="TRE1489" s="856"/>
      <c r="TRF1489" s="856"/>
      <c r="TRG1489" s="856"/>
      <c r="TRH1489" s="856"/>
      <c r="TRI1489" s="856"/>
      <c r="TRJ1489" s="856"/>
      <c r="TRK1489" s="856"/>
      <c r="TRL1489" s="856"/>
      <c r="TRM1489" s="856"/>
      <c r="TRN1489" s="856"/>
      <c r="TRO1489" s="856"/>
      <c r="TRP1489" s="856"/>
      <c r="TRQ1489" s="856"/>
      <c r="TRR1489" s="856"/>
      <c r="TRS1489" s="856"/>
      <c r="TRT1489" s="856"/>
      <c r="TRU1489" s="856"/>
      <c r="TRV1489" s="856"/>
      <c r="TRW1489" s="856"/>
      <c r="TRX1489" s="856"/>
      <c r="TRY1489" s="856"/>
      <c r="TRZ1489" s="856"/>
      <c r="TSA1489" s="856"/>
      <c r="TSB1489" s="856"/>
      <c r="TSC1489" s="856"/>
      <c r="TSD1489" s="856"/>
      <c r="TSE1489" s="856"/>
      <c r="TSF1489" s="856"/>
      <c r="TSG1489" s="856"/>
      <c r="TSH1489" s="856"/>
      <c r="TSI1489" s="856"/>
      <c r="TSJ1489" s="856"/>
      <c r="TSK1489" s="856"/>
      <c r="TSL1489" s="856"/>
      <c r="TSM1489" s="856"/>
      <c r="TSN1489" s="856"/>
      <c r="TSO1489" s="856"/>
      <c r="TSP1489" s="856"/>
      <c r="TSQ1489" s="856"/>
      <c r="TSR1489" s="856"/>
      <c r="TSS1489" s="856"/>
      <c r="TST1489" s="856"/>
      <c r="TSU1489" s="856"/>
      <c r="TSV1489" s="856"/>
      <c r="TSW1489" s="856"/>
      <c r="TSX1489" s="856"/>
      <c r="TSY1489" s="856"/>
      <c r="TSZ1489" s="856"/>
      <c r="TTA1489" s="856"/>
      <c r="TTB1489" s="856"/>
      <c r="TTC1489" s="856"/>
      <c r="TTD1489" s="856"/>
      <c r="TTE1489" s="856"/>
      <c r="TTF1489" s="856"/>
      <c r="TTG1489" s="856"/>
      <c r="TTH1489" s="856"/>
      <c r="TTI1489" s="856"/>
      <c r="TTJ1489" s="856"/>
      <c r="TTK1489" s="856"/>
      <c r="TTL1489" s="856"/>
      <c r="TTM1489" s="856"/>
      <c r="TTN1489" s="856"/>
      <c r="TTO1489" s="856"/>
      <c r="TTP1489" s="856"/>
      <c r="TTQ1489" s="856"/>
      <c r="TTR1489" s="856"/>
      <c r="TTS1489" s="856"/>
      <c r="TTT1489" s="856"/>
      <c r="TTU1489" s="856"/>
      <c r="TTV1489" s="856"/>
      <c r="TTW1489" s="856"/>
      <c r="TTX1489" s="856"/>
      <c r="TTY1489" s="856"/>
      <c r="TTZ1489" s="856"/>
      <c r="TUA1489" s="856"/>
      <c r="TUB1489" s="856"/>
      <c r="TUC1489" s="856"/>
      <c r="TUD1489" s="856"/>
      <c r="TUE1489" s="856"/>
      <c r="TUF1489" s="856"/>
      <c r="TUG1489" s="856"/>
      <c r="TUH1489" s="856"/>
      <c r="TUI1489" s="856"/>
      <c r="TUJ1489" s="856"/>
      <c r="TUK1489" s="856"/>
      <c r="TUL1489" s="856"/>
      <c r="TUM1489" s="856"/>
      <c r="TUN1489" s="856"/>
      <c r="TUO1489" s="856"/>
      <c r="TUP1489" s="856"/>
      <c r="TUQ1489" s="856"/>
      <c r="TUR1489" s="856"/>
      <c r="TUS1489" s="856"/>
      <c r="TUT1489" s="856"/>
      <c r="TUU1489" s="856"/>
      <c r="TUV1489" s="856"/>
      <c r="TUW1489" s="856"/>
      <c r="TUX1489" s="856"/>
      <c r="TUY1489" s="856"/>
      <c r="TUZ1489" s="856"/>
      <c r="TVA1489" s="856"/>
      <c r="TVB1489" s="856"/>
      <c r="TVC1489" s="856"/>
      <c r="TVD1489" s="856"/>
      <c r="TVE1489" s="856"/>
      <c r="TVF1489" s="856"/>
      <c r="TVG1489" s="856"/>
      <c r="TVH1489" s="856"/>
      <c r="TVI1489" s="856"/>
      <c r="TVJ1489" s="856"/>
      <c r="TVK1489" s="856"/>
      <c r="TVL1489" s="856"/>
      <c r="TVM1489" s="856"/>
      <c r="TVN1489" s="856"/>
      <c r="TVO1489" s="856"/>
      <c r="TVP1489" s="856"/>
      <c r="TVQ1489" s="856"/>
      <c r="TVR1489" s="856"/>
      <c r="TVS1489" s="856"/>
      <c r="TVT1489" s="856"/>
      <c r="TVU1489" s="856"/>
      <c r="TVV1489" s="856"/>
      <c r="TVW1489" s="856"/>
      <c r="TVX1489" s="856"/>
      <c r="TVY1489" s="856"/>
      <c r="TVZ1489" s="856"/>
      <c r="TWA1489" s="856"/>
      <c r="TWB1489" s="856"/>
      <c r="TWC1489" s="856"/>
      <c r="TWD1489" s="856"/>
      <c r="TWE1489" s="856"/>
      <c r="TWF1489" s="856"/>
      <c r="TWG1489" s="856"/>
      <c r="TWH1489" s="856"/>
      <c r="TWI1489" s="856"/>
      <c r="TWJ1489" s="856"/>
      <c r="TWK1489" s="856"/>
      <c r="TWL1489" s="856"/>
      <c r="TWM1489" s="856"/>
      <c r="TWN1489" s="856"/>
      <c r="TWO1489" s="856"/>
      <c r="TWP1489" s="856"/>
      <c r="TWQ1489" s="856"/>
      <c r="TWR1489" s="856"/>
      <c r="TWS1489" s="856"/>
      <c r="TWT1489" s="856"/>
      <c r="TWU1489" s="856"/>
      <c r="TWV1489" s="856"/>
      <c r="TWW1489" s="856"/>
      <c r="TWX1489" s="856"/>
      <c r="TWY1489" s="856"/>
      <c r="TWZ1489" s="856"/>
      <c r="TXA1489" s="856"/>
      <c r="TXB1489" s="856"/>
      <c r="TXC1489" s="856"/>
      <c r="TXD1489" s="856"/>
      <c r="TXE1489" s="856"/>
      <c r="TXF1489" s="856"/>
      <c r="TXG1489" s="856"/>
      <c r="TXH1489" s="856"/>
      <c r="TXI1489" s="856"/>
      <c r="TXJ1489" s="856"/>
      <c r="TXK1489" s="856"/>
      <c r="TXL1489" s="856"/>
      <c r="TXM1489" s="856"/>
      <c r="TXN1489" s="856"/>
      <c r="TXO1489" s="856"/>
      <c r="TXP1489" s="856"/>
      <c r="TXQ1489" s="856"/>
      <c r="TXR1489" s="856"/>
      <c r="TXS1489" s="856"/>
      <c r="TXT1489" s="856"/>
      <c r="TXU1489" s="856"/>
      <c r="TXV1489" s="856"/>
      <c r="TXW1489" s="856"/>
      <c r="TXX1489" s="856"/>
      <c r="TXY1489" s="856"/>
      <c r="TXZ1489" s="856"/>
      <c r="TYA1489" s="856"/>
      <c r="TYB1489" s="856"/>
      <c r="TYC1489" s="856"/>
      <c r="TYD1489" s="856"/>
      <c r="TYE1489" s="856"/>
      <c r="TYF1489" s="856"/>
      <c r="TYG1489" s="856"/>
      <c r="TYH1489" s="856"/>
      <c r="TYI1489" s="856"/>
      <c r="TYJ1489" s="856"/>
      <c r="TYK1489" s="856"/>
      <c r="TYL1489" s="856"/>
      <c r="TYM1489" s="856"/>
      <c r="TYN1489" s="856"/>
      <c r="TYO1489" s="856"/>
      <c r="TYP1489" s="856"/>
      <c r="TYQ1489" s="856"/>
      <c r="TYR1489" s="856"/>
      <c r="TYS1489" s="856"/>
      <c r="TYT1489" s="856"/>
      <c r="TYU1489" s="856"/>
      <c r="TYV1489" s="856"/>
      <c r="TYW1489" s="856"/>
      <c r="TYX1489" s="856"/>
      <c r="TYY1489" s="856"/>
      <c r="TYZ1489" s="856"/>
      <c r="TZA1489" s="856"/>
      <c r="TZB1489" s="856"/>
      <c r="TZC1489" s="856"/>
      <c r="TZD1489" s="856"/>
      <c r="TZE1489" s="856"/>
      <c r="TZF1489" s="856"/>
      <c r="TZG1489" s="856"/>
      <c r="TZH1489" s="856"/>
      <c r="TZI1489" s="856"/>
      <c r="TZJ1489" s="856"/>
      <c r="TZK1489" s="856"/>
      <c r="TZL1489" s="856"/>
      <c r="TZM1489" s="856"/>
      <c r="TZN1489" s="856"/>
      <c r="TZO1489" s="856"/>
      <c r="TZP1489" s="856"/>
      <c r="TZQ1489" s="856"/>
      <c r="TZR1489" s="856"/>
      <c r="TZS1489" s="856"/>
      <c r="TZT1489" s="856"/>
      <c r="TZU1489" s="856"/>
      <c r="TZV1489" s="856"/>
      <c r="TZW1489" s="856"/>
      <c r="TZX1489" s="856"/>
      <c r="TZY1489" s="856"/>
      <c r="TZZ1489" s="856"/>
      <c r="UAA1489" s="856"/>
      <c r="UAB1489" s="856"/>
      <c r="UAC1489" s="856"/>
      <c r="UAD1489" s="856"/>
      <c r="UAE1489" s="856"/>
      <c r="UAF1489" s="856"/>
      <c r="UAG1489" s="856"/>
      <c r="UAH1489" s="856"/>
      <c r="UAI1489" s="856"/>
      <c r="UAJ1489" s="856"/>
      <c r="UAK1489" s="856"/>
      <c r="UAL1489" s="856"/>
      <c r="UAM1489" s="856"/>
      <c r="UAN1489" s="856"/>
      <c r="UAO1489" s="856"/>
      <c r="UAP1489" s="856"/>
      <c r="UAQ1489" s="856"/>
      <c r="UAR1489" s="856"/>
      <c r="UAS1489" s="856"/>
      <c r="UAT1489" s="856"/>
      <c r="UAU1489" s="856"/>
      <c r="UAV1489" s="856"/>
      <c r="UAW1489" s="856"/>
      <c r="UAX1489" s="856"/>
      <c r="UAY1489" s="856"/>
      <c r="UAZ1489" s="856"/>
      <c r="UBA1489" s="856"/>
      <c r="UBB1489" s="856"/>
      <c r="UBC1489" s="856"/>
      <c r="UBD1489" s="856"/>
      <c r="UBE1489" s="856"/>
      <c r="UBF1489" s="856"/>
      <c r="UBG1489" s="856"/>
      <c r="UBH1489" s="856"/>
      <c r="UBI1489" s="856"/>
      <c r="UBJ1489" s="856"/>
      <c r="UBK1489" s="856"/>
      <c r="UBL1489" s="856"/>
      <c r="UBM1489" s="856"/>
      <c r="UBN1489" s="856"/>
      <c r="UBO1489" s="856"/>
      <c r="UBP1489" s="856"/>
      <c r="UBQ1489" s="856"/>
      <c r="UBR1489" s="856"/>
      <c r="UBS1489" s="856"/>
      <c r="UBT1489" s="856"/>
      <c r="UBU1489" s="856"/>
      <c r="UBV1489" s="856"/>
      <c r="UBW1489" s="856"/>
      <c r="UBX1489" s="856"/>
      <c r="UBY1489" s="856"/>
      <c r="UBZ1489" s="856"/>
      <c r="UCA1489" s="856"/>
      <c r="UCB1489" s="856"/>
      <c r="UCC1489" s="856"/>
      <c r="UCD1489" s="856"/>
      <c r="UCE1489" s="856"/>
      <c r="UCF1489" s="856"/>
      <c r="UCG1489" s="856"/>
      <c r="UCH1489" s="856"/>
      <c r="UCI1489" s="856"/>
      <c r="UCJ1489" s="856"/>
      <c r="UCK1489" s="856"/>
      <c r="UCL1489" s="856"/>
      <c r="UCM1489" s="856"/>
      <c r="UCN1489" s="856"/>
      <c r="UCO1489" s="856"/>
      <c r="UCP1489" s="856"/>
      <c r="UCQ1489" s="856"/>
      <c r="UCR1489" s="856"/>
      <c r="UCS1489" s="856"/>
      <c r="UCT1489" s="856"/>
      <c r="UCU1489" s="856"/>
      <c r="UCV1489" s="856"/>
      <c r="UCW1489" s="856"/>
      <c r="UCX1489" s="856"/>
      <c r="UCY1489" s="856"/>
      <c r="UCZ1489" s="856"/>
      <c r="UDA1489" s="856"/>
      <c r="UDB1489" s="856"/>
      <c r="UDC1489" s="856"/>
      <c r="UDD1489" s="856"/>
      <c r="UDE1489" s="856"/>
      <c r="UDF1489" s="856"/>
      <c r="UDG1489" s="856"/>
      <c r="UDH1489" s="856"/>
      <c r="UDI1489" s="856"/>
      <c r="UDJ1489" s="856"/>
      <c r="UDK1489" s="856"/>
      <c r="UDL1489" s="856"/>
      <c r="UDM1489" s="856"/>
      <c r="UDN1489" s="856"/>
      <c r="UDO1489" s="856"/>
      <c r="UDP1489" s="856"/>
      <c r="UDQ1489" s="856"/>
      <c r="UDR1489" s="856"/>
      <c r="UDS1489" s="856"/>
      <c r="UDT1489" s="856"/>
      <c r="UDU1489" s="856"/>
      <c r="UDV1489" s="856"/>
      <c r="UDW1489" s="856"/>
      <c r="UDX1489" s="856"/>
      <c r="UDY1489" s="856"/>
      <c r="UDZ1489" s="856"/>
      <c r="UEA1489" s="856"/>
      <c r="UEB1489" s="856"/>
      <c r="UEC1489" s="856"/>
      <c r="UED1489" s="856"/>
      <c r="UEE1489" s="856"/>
      <c r="UEF1489" s="856"/>
      <c r="UEG1489" s="856"/>
      <c r="UEH1489" s="856"/>
      <c r="UEI1489" s="856"/>
      <c r="UEJ1489" s="856"/>
      <c r="UEK1489" s="856"/>
      <c r="UEL1489" s="856"/>
      <c r="UEM1489" s="856"/>
      <c r="UEN1489" s="856"/>
      <c r="UEO1489" s="856"/>
      <c r="UEP1489" s="856"/>
      <c r="UEQ1489" s="856"/>
      <c r="UER1489" s="856"/>
      <c r="UES1489" s="856"/>
      <c r="UET1489" s="856"/>
      <c r="UEU1489" s="856"/>
      <c r="UEV1489" s="856"/>
      <c r="UEW1489" s="856"/>
      <c r="UEX1489" s="856"/>
      <c r="UEY1489" s="856"/>
      <c r="UEZ1489" s="856"/>
      <c r="UFA1489" s="856"/>
      <c r="UFB1489" s="856"/>
      <c r="UFC1489" s="856"/>
      <c r="UFD1489" s="856"/>
      <c r="UFE1489" s="856"/>
      <c r="UFF1489" s="856"/>
      <c r="UFG1489" s="856"/>
      <c r="UFH1489" s="856"/>
      <c r="UFI1489" s="856"/>
      <c r="UFJ1489" s="856"/>
      <c r="UFK1489" s="856"/>
      <c r="UFL1489" s="856"/>
      <c r="UFM1489" s="856"/>
      <c r="UFN1489" s="856"/>
      <c r="UFO1489" s="856"/>
      <c r="UFP1489" s="856"/>
      <c r="UFQ1489" s="856"/>
      <c r="UFR1489" s="856"/>
      <c r="UFS1489" s="856"/>
      <c r="UFT1489" s="856"/>
      <c r="UFU1489" s="856"/>
      <c r="UFV1489" s="856"/>
      <c r="UFW1489" s="856"/>
      <c r="UFX1489" s="856"/>
      <c r="UFY1489" s="856"/>
      <c r="UFZ1489" s="856"/>
      <c r="UGA1489" s="856"/>
      <c r="UGB1489" s="856"/>
      <c r="UGC1489" s="856"/>
      <c r="UGD1489" s="856"/>
      <c r="UGE1489" s="856"/>
      <c r="UGF1489" s="856"/>
      <c r="UGG1489" s="856"/>
      <c r="UGH1489" s="856"/>
      <c r="UGI1489" s="856"/>
      <c r="UGJ1489" s="856"/>
      <c r="UGK1489" s="856"/>
      <c r="UGL1489" s="856"/>
      <c r="UGM1489" s="856"/>
      <c r="UGN1489" s="856"/>
      <c r="UGO1489" s="856"/>
      <c r="UGP1489" s="856"/>
      <c r="UGQ1489" s="856"/>
      <c r="UGR1489" s="856"/>
      <c r="UGS1489" s="856"/>
      <c r="UGT1489" s="856"/>
      <c r="UGU1489" s="856"/>
      <c r="UGV1489" s="856"/>
      <c r="UGW1489" s="856"/>
      <c r="UGX1489" s="856"/>
      <c r="UGY1489" s="856"/>
      <c r="UGZ1489" s="856"/>
      <c r="UHA1489" s="856"/>
      <c r="UHB1489" s="856"/>
      <c r="UHC1489" s="856"/>
      <c r="UHD1489" s="856"/>
      <c r="UHE1489" s="856"/>
      <c r="UHF1489" s="856"/>
      <c r="UHG1489" s="856"/>
      <c r="UHH1489" s="856"/>
      <c r="UHI1489" s="856"/>
      <c r="UHJ1489" s="856"/>
      <c r="UHK1489" s="856"/>
      <c r="UHL1489" s="856"/>
      <c r="UHM1489" s="856"/>
      <c r="UHN1489" s="856"/>
      <c r="UHO1489" s="856"/>
      <c r="UHP1489" s="856"/>
      <c r="UHQ1489" s="856"/>
      <c r="UHR1489" s="856"/>
      <c r="UHS1489" s="856"/>
      <c r="UHT1489" s="856"/>
      <c r="UHU1489" s="856"/>
      <c r="UHV1489" s="856"/>
      <c r="UHW1489" s="856"/>
      <c r="UHX1489" s="856"/>
      <c r="UHY1489" s="856"/>
      <c r="UHZ1489" s="856"/>
      <c r="UIA1489" s="856"/>
      <c r="UIB1489" s="856"/>
      <c r="UIC1489" s="856"/>
      <c r="UID1489" s="856"/>
      <c r="UIE1489" s="856"/>
      <c r="UIF1489" s="856"/>
      <c r="UIG1489" s="856"/>
      <c r="UIH1489" s="856"/>
      <c r="UII1489" s="856"/>
      <c r="UIJ1489" s="856"/>
      <c r="UIK1489" s="856"/>
      <c r="UIL1489" s="856"/>
      <c r="UIM1489" s="856"/>
      <c r="UIN1489" s="856"/>
      <c r="UIO1489" s="856"/>
      <c r="UIP1489" s="856"/>
      <c r="UIQ1489" s="856"/>
      <c r="UIR1489" s="856"/>
      <c r="UIS1489" s="856"/>
      <c r="UIT1489" s="856"/>
      <c r="UIU1489" s="856"/>
      <c r="UIV1489" s="856"/>
      <c r="UIW1489" s="856"/>
      <c r="UIX1489" s="856"/>
      <c r="UIY1489" s="856"/>
      <c r="UIZ1489" s="856"/>
      <c r="UJA1489" s="856"/>
      <c r="UJB1489" s="856"/>
      <c r="UJC1489" s="856"/>
      <c r="UJD1489" s="856"/>
      <c r="UJE1489" s="856"/>
      <c r="UJF1489" s="856"/>
      <c r="UJG1489" s="856"/>
      <c r="UJH1489" s="856"/>
      <c r="UJI1489" s="856"/>
      <c r="UJJ1489" s="856"/>
      <c r="UJK1489" s="856"/>
      <c r="UJL1489" s="856"/>
      <c r="UJM1489" s="856"/>
      <c r="UJN1489" s="856"/>
      <c r="UJO1489" s="856"/>
      <c r="UJP1489" s="856"/>
      <c r="UJQ1489" s="856"/>
      <c r="UJR1489" s="856"/>
      <c r="UJS1489" s="856"/>
      <c r="UJT1489" s="856"/>
      <c r="UJU1489" s="856"/>
      <c r="UJV1489" s="856"/>
      <c r="UJW1489" s="856"/>
      <c r="UJX1489" s="856"/>
      <c r="UJY1489" s="856"/>
      <c r="UJZ1489" s="856"/>
      <c r="UKA1489" s="856"/>
      <c r="UKB1489" s="856"/>
      <c r="UKC1489" s="856"/>
      <c r="UKD1489" s="856"/>
      <c r="UKE1489" s="856"/>
      <c r="UKF1489" s="856"/>
      <c r="UKG1489" s="856"/>
      <c r="UKH1489" s="856"/>
      <c r="UKI1489" s="856"/>
      <c r="UKJ1489" s="856"/>
      <c r="UKK1489" s="856"/>
      <c r="UKL1489" s="856"/>
      <c r="UKM1489" s="856"/>
      <c r="UKN1489" s="856"/>
      <c r="UKO1489" s="856"/>
      <c r="UKP1489" s="856"/>
      <c r="UKQ1489" s="856"/>
      <c r="UKR1489" s="856"/>
      <c r="UKS1489" s="856"/>
      <c r="UKT1489" s="856"/>
      <c r="UKU1489" s="856"/>
      <c r="UKV1489" s="856"/>
      <c r="UKW1489" s="856"/>
      <c r="UKX1489" s="856"/>
      <c r="UKY1489" s="856"/>
      <c r="UKZ1489" s="856"/>
      <c r="ULA1489" s="856"/>
      <c r="ULB1489" s="856"/>
      <c r="ULC1489" s="856"/>
      <c r="ULD1489" s="856"/>
      <c r="ULE1489" s="856"/>
      <c r="ULF1489" s="856"/>
      <c r="ULG1489" s="856"/>
      <c r="ULH1489" s="856"/>
      <c r="ULI1489" s="856"/>
      <c r="ULJ1489" s="856"/>
      <c r="ULK1489" s="856"/>
      <c r="ULL1489" s="856"/>
      <c r="ULM1489" s="856"/>
      <c r="ULN1489" s="856"/>
      <c r="ULO1489" s="856"/>
      <c r="ULP1489" s="856"/>
      <c r="ULQ1489" s="856"/>
      <c r="ULR1489" s="856"/>
      <c r="ULS1489" s="856"/>
      <c r="ULT1489" s="856"/>
      <c r="ULU1489" s="856"/>
      <c r="ULV1489" s="856"/>
      <c r="ULW1489" s="856"/>
      <c r="ULX1489" s="856"/>
      <c r="ULY1489" s="856"/>
      <c r="ULZ1489" s="856"/>
      <c r="UMA1489" s="856"/>
      <c r="UMB1489" s="856"/>
      <c r="UMC1489" s="856"/>
      <c r="UMD1489" s="856"/>
      <c r="UME1489" s="856"/>
      <c r="UMF1489" s="856"/>
      <c r="UMG1489" s="856"/>
      <c r="UMH1489" s="856"/>
      <c r="UMI1489" s="856"/>
      <c r="UMJ1489" s="856"/>
      <c r="UMK1489" s="856"/>
      <c r="UML1489" s="856"/>
      <c r="UMM1489" s="856"/>
      <c r="UMN1489" s="856"/>
      <c r="UMO1489" s="856"/>
      <c r="UMP1489" s="856"/>
      <c r="UMQ1489" s="856"/>
      <c r="UMR1489" s="856"/>
      <c r="UMS1489" s="856"/>
      <c r="UMT1489" s="856"/>
      <c r="UMU1489" s="856"/>
      <c r="UMV1489" s="856"/>
      <c r="UMW1489" s="856"/>
      <c r="UMX1489" s="856"/>
      <c r="UMY1489" s="856"/>
      <c r="UMZ1489" s="856"/>
      <c r="UNA1489" s="856"/>
      <c r="UNB1489" s="856"/>
      <c r="UNC1489" s="856"/>
      <c r="UND1489" s="856"/>
      <c r="UNE1489" s="856"/>
      <c r="UNF1489" s="856"/>
      <c r="UNG1489" s="856"/>
      <c r="UNH1489" s="856"/>
      <c r="UNI1489" s="856"/>
      <c r="UNJ1489" s="856"/>
      <c r="UNK1489" s="856"/>
      <c r="UNL1489" s="856"/>
      <c r="UNM1489" s="856"/>
      <c r="UNN1489" s="856"/>
      <c r="UNO1489" s="856"/>
      <c r="UNP1489" s="856"/>
      <c r="UNQ1489" s="856"/>
      <c r="UNR1489" s="856"/>
      <c r="UNS1489" s="856"/>
      <c r="UNT1489" s="856"/>
      <c r="UNU1489" s="856"/>
      <c r="UNV1489" s="856"/>
      <c r="UNW1489" s="856"/>
      <c r="UNX1489" s="856"/>
      <c r="UNY1489" s="856"/>
      <c r="UNZ1489" s="856"/>
      <c r="UOA1489" s="856"/>
      <c r="UOB1489" s="856"/>
      <c r="UOC1489" s="856"/>
      <c r="UOD1489" s="856"/>
      <c r="UOE1489" s="856"/>
      <c r="UOF1489" s="856"/>
      <c r="UOG1489" s="856"/>
      <c r="UOH1489" s="856"/>
      <c r="UOI1489" s="856"/>
      <c r="UOJ1489" s="856"/>
      <c r="UOK1489" s="856"/>
      <c r="UOL1489" s="856"/>
      <c r="UOM1489" s="856"/>
      <c r="UON1489" s="856"/>
      <c r="UOO1489" s="856"/>
      <c r="UOP1489" s="856"/>
      <c r="UOQ1489" s="856"/>
      <c r="UOR1489" s="856"/>
      <c r="UOS1489" s="856"/>
      <c r="UOT1489" s="856"/>
      <c r="UOU1489" s="856"/>
      <c r="UOV1489" s="856"/>
      <c r="UOW1489" s="856"/>
      <c r="UOX1489" s="856"/>
      <c r="UOY1489" s="856"/>
      <c r="UOZ1489" s="856"/>
      <c r="UPA1489" s="856"/>
      <c r="UPB1489" s="856"/>
      <c r="UPC1489" s="856"/>
      <c r="UPD1489" s="856"/>
      <c r="UPE1489" s="856"/>
      <c r="UPF1489" s="856"/>
      <c r="UPG1489" s="856"/>
      <c r="UPH1489" s="856"/>
      <c r="UPI1489" s="856"/>
      <c r="UPJ1489" s="856"/>
      <c r="UPK1489" s="856"/>
      <c r="UPL1489" s="856"/>
      <c r="UPM1489" s="856"/>
      <c r="UPN1489" s="856"/>
      <c r="UPO1489" s="856"/>
      <c r="UPP1489" s="856"/>
      <c r="UPQ1489" s="856"/>
      <c r="UPR1489" s="856"/>
      <c r="UPS1489" s="856"/>
      <c r="UPT1489" s="856"/>
      <c r="UPU1489" s="856"/>
      <c r="UPV1489" s="856"/>
      <c r="UPW1489" s="856"/>
      <c r="UPX1489" s="856"/>
      <c r="UPY1489" s="856"/>
      <c r="UPZ1489" s="856"/>
      <c r="UQA1489" s="856"/>
      <c r="UQB1489" s="856"/>
      <c r="UQC1489" s="856"/>
      <c r="UQD1489" s="856"/>
      <c r="UQE1489" s="856"/>
      <c r="UQF1489" s="856"/>
      <c r="UQG1489" s="856"/>
      <c r="UQH1489" s="856"/>
      <c r="UQI1489" s="856"/>
      <c r="UQJ1489" s="856"/>
      <c r="UQK1489" s="856"/>
      <c r="UQL1489" s="856"/>
      <c r="UQM1489" s="856"/>
      <c r="UQN1489" s="856"/>
      <c r="UQO1489" s="856"/>
      <c r="UQP1489" s="856"/>
      <c r="UQQ1489" s="856"/>
      <c r="UQR1489" s="856"/>
      <c r="UQS1489" s="856"/>
      <c r="UQT1489" s="856"/>
      <c r="UQU1489" s="856"/>
      <c r="UQV1489" s="856"/>
      <c r="UQW1489" s="856"/>
      <c r="UQX1489" s="856"/>
      <c r="UQY1489" s="856"/>
      <c r="UQZ1489" s="856"/>
      <c r="URA1489" s="856"/>
      <c r="URB1489" s="856"/>
      <c r="URC1489" s="856"/>
      <c r="URD1489" s="856"/>
      <c r="URE1489" s="856"/>
      <c r="URF1489" s="856"/>
      <c r="URG1489" s="856"/>
      <c r="URH1489" s="856"/>
      <c r="URI1489" s="856"/>
      <c r="URJ1489" s="856"/>
      <c r="URK1489" s="856"/>
      <c r="URL1489" s="856"/>
      <c r="URM1489" s="856"/>
      <c r="URN1489" s="856"/>
      <c r="URO1489" s="856"/>
      <c r="URP1489" s="856"/>
      <c r="URQ1489" s="856"/>
      <c r="URR1489" s="856"/>
      <c r="URS1489" s="856"/>
      <c r="URT1489" s="856"/>
      <c r="URU1489" s="856"/>
      <c r="URV1489" s="856"/>
      <c r="URW1489" s="856"/>
      <c r="URX1489" s="856"/>
      <c r="URY1489" s="856"/>
      <c r="URZ1489" s="856"/>
      <c r="USA1489" s="856"/>
      <c r="USB1489" s="856"/>
      <c r="USC1489" s="856"/>
      <c r="USD1489" s="856"/>
      <c r="USE1489" s="856"/>
      <c r="USF1489" s="856"/>
      <c r="USG1489" s="856"/>
      <c r="USH1489" s="856"/>
      <c r="USI1489" s="856"/>
      <c r="USJ1489" s="856"/>
      <c r="USK1489" s="856"/>
      <c r="USL1489" s="856"/>
      <c r="USM1489" s="856"/>
      <c r="USN1489" s="856"/>
      <c r="USO1489" s="856"/>
      <c r="USP1489" s="856"/>
      <c r="USQ1489" s="856"/>
      <c r="USR1489" s="856"/>
      <c r="USS1489" s="856"/>
      <c r="UST1489" s="856"/>
      <c r="USU1489" s="856"/>
      <c r="USV1489" s="856"/>
      <c r="USW1489" s="856"/>
      <c r="USX1489" s="856"/>
      <c r="USY1489" s="856"/>
      <c r="USZ1489" s="856"/>
      <c r="UTA1489" s="856"/>
      <c r="UTB1489" s="856"/>
      <c r="UTC1489" s="856"/>
      <c r="UTD1489" s="856"/>
      <c r="UTE1489" s="856"/>
      <c r="UTF1489" s="856"/>
      <c r="UTG1489" s="856"/>
      <c r="UTH1489" s="856"/>
      <c r="UTI1489" s="856"/>
      <c r="UTJ1489" s="856"/>
      <c r="UTK1489" s="856"/>
      <c r="UTL1489" s="856"/>
      <c r="UTM1489" s="856"/>
      <c r="UTN1489" s="856"/>
      <c r="UTO1489" s="856"/>
      <c r="UTP1489" s="856"/>
      <c r="UTQ1489" s="856"/>
      <c r="UTR1489" s="856"/>
      <c r="UTS1489" s="856"/>
      <c r="UTT1489" s="856"/>
      <c r="UTU1489" s="856"/>
      <c r="UTV1489" s="856"/>
      <c r="UTW1489" s="856"/>
      <c r="UTX1489" s="856"/>
      <c r="UTY1489" s="856"/>
      <c r="UTZ1489" s="856"/>
      <c r="UUA1489" s="856"/>
      <c r="UUB1489" s="856"/>
      <c r="UUC1489" s="856"/>
      <c r="UUD1489" s="856"/>
      <c r="UUE1489" s="856"/>
      <c r="UUF1489" s="856"/>
      <c r="UUG1489" s="856"/>
      <c r="UUH1489" s="856"/>
      <c r="UUI1489" s="856"/>
      <c r="UUJ1489" s="856"/>
      <c r="UUK1489" s="856"/>
      <c r="UUL1489" s="856"/>
      <c r="UUM1489" s="856"/>
      <c r="UUN1489" s="856"/>
      <c r="UUO1489" s="856"/>
      <c r="UUP1489" s="856"/>
      <c r="UUQ1489" s="856"/>
      <c r="UUR1489" s="856"/>
      <c r="UUS1489" s="856"/>
      <c r="UUT1489" s="856"/>
      <c r="UUU1489" s="856"/>
      <c r="UUV1489" s="856"/>
      <c r="UUW1489" s="856"/>
      <c r="UUX1489" s="856"/>
      <c r="UUY1489" s="856"/>
      <c r="UUZ1489" s="856"/>
      <c r="UVA1489" s="856"/>
      <c r="UVB1489" s="856"/>
      <c r="UVC1489" s="856"/>
      <c r="UVD1489" s="856"/>
      <c r="UVE1489" s="856"/>
      <c r="UVF1489" s="856"/>
      <c r="UVG1489" s="856"/>
      <c r="UVH1489" s="856"/>
      <c r="UVI1489" s="856"/>
      <c r="UVJ1489" s="856"/>
      <c r="UVK1489" s="856"/>
      <c r="UVL1489" s="856"/>
      <c r="UVM1489" s="856"/>
      <c r="UVN1489" s="856"/>
      <c r="UVO1489" s="856"/>
      <c r="UVP1489" s="856"/>
      <c r="UVQ1489" s="856"/>
      <c r="UVR1489" s="856"/>
      <c r="UVS1489" s="856"/>
      <c r="UVT1489" s="856"/>
      <c r="UVU1489" s="856"/>
      <c r="UVV1489" s="856"/>
      <c r="UVW1489" s="856"/>
      <c r="UVX1489" s="856"/>
      <c r="UVY1489" s="856"/>
      <c r="UVZ1489" s="856"/>
      <c r="UWA1489" s="856"/>
      <c r="UWB1489" s="856"/>
      <c r="UWC1489" s="856"/>
      <c r="UWD1489" s="856"/>
      <c r="UWE1489" s="856"/>
      <c r="UWF1489" s="856"/>
      <c r="UWG1489" s="856"/>
      <c r="UWH1489" s="856"/>
      <c r="UWI1489" s="856"/>
      <c r="UWJ1489" s="856"/>
      <c r="UWK1489" s="856"/>
      <c r="UWL1489" s="856"/>
      <c r="UWM1489" s="856"/>
      <c r="UWN1489" s="856"/>
      <c r="UWO1489" s="856"/>
      <c r="UWP1489" s="856"/>
      <c r="UWQ1489" s="856"/>
      <c r="UWR1489" s="856"/>
      <c r="UWS1489" s="856"/>
      <c r="UWT1489" s="856"/>
      <c r="UWU1489" s="856"/>
      <c r="UWV1489" s="856"/>
      <c r="UWW1489" s="856"/>
      <c r="UWX1489" s="856"/>
      <c r="UWY1489" s="856"/>
      <c r="UWZ1489" s="856"/>
      <c r="UXA1489" s="856"/>
      <c r="UXB1489" s="856"/>
      <c r="UXC1489" s="856"/>
      <c r="UXD1489" s="856"/>
      <c r="UXE1489" s="856"/>
      <c r="UXF1489" s="856"/>
      <c r="UXG1489" s="856"/>
      <c r="UXH1489" s="856"/>
      <c r="UXI1489" s="856"/>
      <c r="UXJ1489" s="856"/>
      <c r="UXK1489" s="856"/>
      <c r="UXL1489" s="856"/>
      <c r="UXM1489" s="856"/>
      <c r="UXN1489" s="856"/>
      <c r="UXO1489" s="856"/>
      <c r="UXP1489" s="856"/>
      <c r="UXQ1489" s="856"/>
      <c r="UXR1489" s="856"/>
      <c r="UXS1489" s="856"/>
      <c r="UXT1489" s="856"/>
      <c r="UXU1489" s="856"/>
      <c r="UXV1489" s="856"/>
      <c r="UXW1489" s="856"/>
      <c r="UXX1489" s="856"/>
      <c r="UXY1489" s="856"/>
      <c r="UXZ1489" s="856"/>
      <c r="UYA1489" s="856"/>
      <c r="UYB1489" s="856"/>
      <c r="UYC1489" s="856"/>
      <c r="UYD1489" s="856"/>
      <c r="UYE1489" s="856"/>
      <c r="UYF1489" s="856"/>
      <c r="UYG1489" s="856"/>
      <c r="UYH1489" s="856"/>
      <c r="UYI1489" s="856"/>
      <c r="UYJ1489" s="856"/>
      <c r="UYK1489" s="856"/>
      <c r="UYL1489" s="856"/>
      <c r="UYM1489" s="856"/>
      <c r="UYN1489" s="856"/>
      <c r="UYO1489" s="856"/>
      <c r="UYP1489" s="856"/>
      <c r="UYQ1489" s="856"/>
      <c r="UYR1489" s="856"/>
      <c r="UYS1489" s="856"/>
      <c r="UYT1489" s="856"/>
      <c r="UYU1489" s="856"/>
      <c r="UYV1489" s="856"/>
      <c r="UYW1489" s="856"/>
      <c r="UYX1489" s="856"/>
      <c r="UYY1489" s="856"/>
      <c r="UYZ1489" s="856"/>
      <c r="UZA1489" s="856"/>
      <c r="UZB1489" s="856"/>
      <c r="UZC1489" s="856"/>
      <c r="UZD1489" s="856"/>
      <c r="UZE1489" s="856"/>
      <c r="UZF1489" s="856"/>
      <c r="UZG1489" s="856"/>
      <c r="UZH1489" s="856"/>
      <c r="UZI1489" s="856"/>
      <c r="UZJ1489" s="856"/>
      <c r="UZK1489" s="856"/>
      <c r="UZL1489" s="856"/>
      <c r="UZM1489" s="856"/>
      <c r="UZN1489" s="856"/>
      <c r="UZO1489" s="856"/>
      <c r="UZP1489" s="856"/>
      <c r="UZQ1489" s="856"/>
      <c r="UZR1489" s="856"/>
      <c r="UZS1489" s="856"/>
      <c r="UZT1489" s="856"/>
      <c r="UZU1489" s="856"/>
      <c r="UZV1489" s="856"/>
      <c r="UZW1489" s="856"/>
      <c r="UZX1489" s="856"/>
      <c r="UZY1489" s="856"/>
      <c r="UZZ1489" s="856"/>
      <c r="VAA1489" s="856"/>
      <c r="VAB1489" s="856"/>
      <c r="VAC1489" s="856"/>
      <c r="VAD1489" s="856"/>
      <c r="VAE1489" s="856"/>
      <c r="VAF1489" s="856"/>
      <c r="VAG1489" s="856"/>
      <c r="VAH1489" s="856"/>
      <c r="VAI1489" s="856"/>
      <c r="VAJ1489" s="856"/>
      <c r="VAK1489" s="856"/>
      <c r="VAL1489" s="856"/>
      <c r="VAM1489" s="856"/>
      <c r="VAN1489" s="856"/>
      <c r="VAO1489" s="856"/>
      <c r="VAP1489" s="856"/>
      <c r="VAQ1489" s="856"/>
      <c r="VAR1489" s="856"/>
      <c r="VAS1489" s="856"/>
      <c r="VAT1489" s="856"/>
      <c r="VAU1489" s="856"/>
      <c r="VAV1489" s="856"/>
      <c r="VAW1489" s="856"/>
      <c r="VAX1489" s="856"/>
      <c r="VAY1489" s="856"/>
      <c r="VAZ1489" s="856"/>
      <c r="VBA1489" s="856"/>
      <c r="VBB1489" s="856"/>
      <c r="VBC1489" s="856"/>
      <c r="VBD1489" s="856"/>
      <c r="VBE1489" s="856"/>
      <c r="VBF1489" s="856"/>
      <c r="VBG1489" s="856"/>
      <c r="VBH1489" s="856"/>
      <c r="VBI1489" s="856"/>
      <c r="VBJ1489" s="856"/>
      <c r="VBK1489" s="856"/>
      <c r="VBL1489" s="856"/>
      <c r="VBM1489" s="856"/>
      <c r="VBN1489" s="856"/>
      <c r="VBO1489" s="856"/>
      <c r="VBP1489" s="856"/>
      <c r="VBQ1489" s="856"/>
      <c r="VBR1489" s="856"/>
      <c r="VBS1489" s="856"/>
      <c r="VBT1489" s="856"/>
      <c r="VBU1489" s="856"/>
      <c r="VBV1489" s="856"/>
      <c r="VBW1489" s="856"/>
      <c r="VBX1489" s="856"/>
      <c r="VBY1489" s="856"/>
      <c r="VBZ1489" s="856"/>
      <c r="VCA1489" s="856"/>
      <c r="VCB1489" s="856"/>
      <c r="VCC1489" s="856"/>
      <c r="VCD1489" s="856"/>
      <c r="VCE1489" s="856"/>
      <c r="VCF1489" s="856"/>
      <c r="VCG1489" s="856"/>
      <c r="VCH1489" s="856"/>
      <c r="VCI1489" s="856"/>
      <c r="VCJ1489" s="856"/>
      <c r="VCK1489" s="856"/>
      <c r="VCL1489" s="856"/>
      <c r="VCM1489" s="856"/>
      <c r="VCN1489" s="856"/>
      <c r="VCO1489" s="856"/>
      <c r="VCP1489" s="856"/>
      <c r="VCQ1489" s="856"/>
      <c r="VCR1489" s="856"/>
      <c r="VCS1489" s="856"/>
      <c r="VCT1489" s="856"/>
      <c r="VCU1489" s="856"/>
      <c r="VCV1489" s="856"/>
      <c r="VCW1489" s="856"/>
      <c r="VCX1489" s="856"/>
      <c r="VCY1489" s="856"/>
      <c r="VCZ1489" s="856"/>
      <c r="VDA1489" s="856"/>
      <c r="VDB1489" s="856"/>
      <c r="VDC1489" s="856"/>
      <c r="VDD1489" s="856"/>
      <c r="VDE1489" s="856"/>
      <c r="VDF1489" s="856"/>
      <c r="VDG1489" s="856"/>
      <c r="VDH1489" s="856"/>
      <c r="VDI1489" s="856"/>
      <c r="VDJ1489" s="856"/>
      <c r="VDK1489" s="856"/>
      <c r="VDL1489" s="856"/>
      <c r="VDM1489" s="856"/>
      <c r="VDN1489" s="856"/>
      <c r="VDO1489" s="856"/>
      <c r="VDP1489" s="856"/>
      <c r="VDQ1489" s="856"/>
      <c r="VDR1489" s="856"/>
      <c r="VDS1489" s="856"/>
      <c r="VDT1489" s="856"/>
      <c r="VDU1489" s="856"/>
      <c r="VDV1489" s="856"/>
      <c r="VDW1489" s="856"/>
      <c r="VDX1489" s="856"/>
      <c r="VDY1489" s="856"/>
      <c r="VDZ1489" s="856"/>
      <c r="VEA1489" s="856"/>
      <c r="VEB1489" s="856"/>
      <c r="VEC1489" s="856"/>
      <c r="VED1489" s="856"/>
      <c r="VEE1489" s="856"/>
      <c r="VEF1489" s="856"/>
      <c r="VEG1489" s="856"/>
      <c r="VEH1489" s="856"/>
      <c r="VEI1489" s="856"/>
      <c r="VEJ1489" s="856"/>
      <c r="VEK1489" s="856"/>
      <c r="VEL1489" s="856"/>
      <c r="VEM1489" s="856"/>
      <c r="VEN1489" s="856"/>
      <c r="VEO1489" s="856"/>
      <c r="VEP1489" s="856"/>
      <c r="VEQ1489" s="856"/>
      <c r="VER1489" s="856"/>
      <c r="VES1489" s="856"/>
      <c r="VET1489" s="856"/>
      <c r="VEU1489" s="856"/>
      <c r="VEV1489" s="856"/>
      <c r="VEW1489" s="856"/>
      <c r="VEX1489" s="856"/>
      <c r="VEY1489" s="856"/>
      <c r="VEZ1489" s="856"/>
      <c r="VFA1489" s="856"/>
      <c r="VFB1489" s="856"/>
      <c r="VFC1489" s="856"/>
      <c r="VFD1489" s="856"/>
      <c r="VFE1489" s="856"/>
      <c r="VFF1489" s="856"/>
      <c r="VFG1489" s="856"/>
      <c r="VFH1489" s="856"/>
      <c r="VFI1489" s="856"/>
      <c r="VFJ1489" s="856"/>
      <c r="VFK1489" s="856"/>
      <c r="VFL1489" s="856"/>
      <c r="VFM1489" s="856"/>
      <c r="VFN1489" s="856"/>
      <c r="VFO1489" s="856"/>
      <c r="VFP1489" s="856"/>
      <c r="VFQ1489" s="856"/>
      <c r="VFR1489" s="856"/>
      <c r="VFS1489" s="856"/>
      <c r="VFT1489" s="856"/>
      <c r="VFU1489" s="856"/>
      <c r="VFV1489" s="856"/>
      <c r="VFW1489" s="856"/>
      <c r="VFX1489" s="856"/>
      <c r="VFY1489" s="856"/>
      <c r="VFZ1489" s="856"/>
      <c r="VGA1489" s="856"/>
      <c r="VGB1489" s="856"/>
      <c r="VGC1489" s="856"/>
      <c r="VGD1489" s="856"/>
      <c r="VGE1489" s="856"/>
      <c r="VGF1489" s="856"/>
      <c r="VGG1489" s="856"/>
      <c r="VGH1489" s="856"/>
      <c r="VGI1489" s="856"/>
      <c r="VGJ1489" s="856"/>
      <c r="VGK1489" s="856"/>
      <c r="VGL1489" s="856"/>
      <c r="VGM1489" s="856"/>
      <c r="VGN1489" s="856"/>
      <c r="VGO1489" s="856"/>
      <c r="VGP1489" s="856"/>
      <c r="VGQ1489" s="856"/>
      <c r="VGR1489" s="856"/>
      <c r="VGS1489" s="856"/>
      <c r="VGT1489" s="856"/>
      <c r="VGU1489" s="856"/>
      <c r="VGV1489" s="856"/>
      <c r="VGW1489" s="856"/>
      <c r="VGX1489" s="856"/>
      <c r="VGY1489" s="856"/>
      <c r="VGZ1489" s="856"/>
      <c r="VHA1489" s="856"/>
      <c r="VHB1489" s="856"/>
      <c r="VHC1489" s="856"/>
      <c r="VHD1489" s="856"/>
      <c r="VHE1489" s="856"/>
      <c r="VHF1489" s="856"/>
      <c r="VHG1489" s="856"/>
      <c r="VHH1489" s="856"/>
      <c r="VHI1489" s="856"/>
      <c r="VHJ1489" s="856"/>
      <c r="VHK1489" s="856"/>
      <c r="VHL1489" s="856"/>
      <c r="VHM1489" s="856"/>
      <c r="VHN1489" s="856"/>
      <c r="VHO1489" s="856"/>
      <c r="VHP1489" s="856"/>
      <c r="VHQ1489" s="856"/>
      <c r="VHR1489" s="856"/>
      <c r="VHS1489" s="856"/>
      <c r="VHT1489" s="856"/>
      <c r="VHU1489" s="856"/>
      <c r="VHV1489" s="856"/>
      <c r="VHW1489" s="856"/>
      <c r="VHX1489" s="856"/>
      <c r="VHY1489" s="856"/>
      <c r="VHZ1489" s="856"/>
      <c r="VIA1489" s="856"/>
      <c r="VIB1489" s="856"/>
      <c r="VIC1489" s="856"/>
      <c r="VID1489" s="856"/>
      <c r="VIE1489" s="856"/>
      <c r="VIF1489" s="856"/>
      <c r="VIG1489" s="856"/>
      <c r="VIH1489" s="856"/>
      <c r="VII1489" s="856"/>
      <c r="VIJ1489" s="856"/>
      <c r="VIK1489" s="856"/>
      <c r="VIL1489" s="856"/>
      <c r="VIM1489" s="856"/>
      <c r="VIN1489" s="856"/>
      <c r="VIO1489" s="856"/>
      <c r="VIP1489" s="856"/>
      <c r="VIQ1489" s="856"/>
      <c r="VIR1489" s="856"/>
      <c r="VIS1489" s="856"/>
      <c r="VIT1489" s="856"/>
      <c r="VIU1489" s="856"/>
      <c r="VIV1489" s="856"/>
      <c r="VIW1489" s="856"/>
      <c r="VIX1489" s="856"/>
      <c r="VIY1489" s="856"/>
      <c r="VIZ1489" s="856"/>
      <c r="VJA1489" s="856"/>
      <c r="VJB1489" s="856"/>
      <c r="VJC1489" s="856"/>
      <c r="VJD1489" s="856"/>
      <c r="VJE1489" s="856"/>
      <c r="VJF1489" s="856"/>
      <c r="VJG1489" s="856"/>
      <c r="VJH1489" s="856"/>
      <c r="VJI1489" s="856"/>
      <c r="VJJ1489" s="856"/>
      <c r="VJK1489" s="856"/>
      <c r="VJL1489" s="856"/>
      <c r="VJM1489" s="856"/>
      <c r="VJN1489" s="856"/>
      <c r="VJO1489" s="856"/>
      <c r="VJP1489" s="856"/>
      <c r="VJQ1489" s="856"/>
      <c r="VJR1489" s="856"/>
      <c r="VJS1489" s="856"/>
      <c r="VJT1489" s="856"/>
      <c r="VJU1489" s="856"/>
      <c r="VJV1489" s="856"/>
      <c r="VJW1489" s="856"/>
      <c r="VJX1489" s="856"/>
      <c r="VJY1489" s="856"/>
      <c r="VJZ1489" s="856"/>
      <c r="VKA1489" s="856"/>
      <c r="VKB1489" s="856"/>
      <c r="VKC1489" s="856"/>
      <c r="VKD1489" s="856"/>
      <c r="VKE1489" s="856"/>
      <c r="VKF1489" s="856"/>
      <c r="VKG1489" s="856"/>
      <c r="VKH1489" s="856"/>
      <c r="VKI1489" s="856"/>
      <c r="VKJ1489" s="856"/>
      <c r="VKK1489" s="856"/>
      <c r="VKL1489" s="856"/>
      <c r="VKM1489" s="856"/>
      <c r="VKN1489" s="856"/>
      <c r="VKO1489" s="856"/>
      <c r="VKP1489" s="856"/>
      <c r="VKQ1489" s="856"/>
      <c r="VKR1489" s="856"/>
      <c r="VKS1489" s="856"/>
      <c r="VKT1489" s="856"/>
      <c r="VKU1489" s="856"/>
      <c r="VKV1489" s="856"/>
      <c r="VKW1489" s="856"/>
      <c r="VKX1489" s="856"/>
      <c r="VKY1489" s="856"/>
      <c r="VKZ1489" s="856"/>
      <c r="VLA1489" s="856"/>
      <c r="VLB1489" s="856"/>
      <c r="VLC1489" s="856"/>
      <c r="VLD1489" s="856"/>
      <c r="VLE1489" s="856"/>
      <c r="VLF1489" s="856"/>
      <c r="VLG1489" s="856"/>
      <c r="VLH1489" s="856"/>
      <c r="VLI1489" s="856"/>
      <c r="VLJ1489" s="856"/>
      <c r="VLK1489" s="856"/>
      <c r="VLL1489" s="856"/>
      <c r="VLM1489" s="856"/>
      <c r="VLN1489" s="856"/>
      <c r="VLO1489" s="856"/>
      <c r="VLP1489" s="856"/>
      <c r="VLQ1489" s="856"/>
      <c r="VLR1489" s="856"/>
      <c r="VLS1489" s="856"/>
      <c r="VLT1489" s="856"/>
      <c r="VLU1489" s="856"/>
      <c r="VLV1489" s="856"/>
      <c r="VLW1489" s="856"/>
      <c r="VLX1489" s="856"/>
      <c r="VLY1489" s="856"/>
      <c r="VLZ1489" s="856"/>
      <c r="VMA1489" s="856"/>
      <c r="VMB1489" s="856"/>
      <c r="VMC1489" s="856"/>
      <c r="VMD1489" s="856"/>
      <c r="VME1489" s="856"/>
      <c r="VMF1489" s="856"/>
      <c r="VMG1489" s="856"/>
      <c r="VMH1489" s="856"/>
      <c r="VMI1489" s="856"/>
      <c r="VMJ1489" s="856"/>
      <c r="VMK1489" s="856"/>
      <c r="VML1489" s="856"/>
      <c r="VMM1489" s="856"/>
      <c r="VMN1489" s="856"/>
      <c r="VMO1489" s="856"/>
      <c r="VMP1489" s="856"/>
      <c r="VMQ1489" s="856"/>
      <c r="VMR1489" s="856"/>
      <c r="VMS1489" s="856"/>
      <c r="VMT1489" s="856"/>
      <c r="VMU1489" s="856"/>
      <c r="VMV1489" s="856"/>
      <c r="VMW1489" s="856"/>
      <c r="VMX1489" s="856"/>
      <c r="VMY1489" s="856"/>
      <c r="VMZ1489" s="856"/>
      <c r="VNA1489" s="856"/>
      <c r="VNB1489" s="856"/>
      <c r="VNC1489" s="856"/>
      <c r="VND1489" s="856"/>
      <c r="VNE1489" s="856"/>
      <c r="VNF1489" s="856"/>
      <c r="VNG1489" s="856"/>
      <c r="VNH1489" s="856"/>
      <c r="VNI1489" s="856"/>
      <c r="VNJ1489" s="856"/>
      <c r="VNK1489" s="856"/>
      <c r="VNL1489" s="856"/>
      <c r="VNM1489" s="856"/>
      <c r="VNN1489" s="856"/>
      <c r="VNO1489" s="856"/>
      <c r="VNP1489" s="856"/>
      <c r="VNQ1489" s="856"/>
      <c r="VNR1489" s="856"/>
      <c r="VNS1489" s="856"/>
      <c r="VNT1489" s="856"/>
      <c r="VNU1489" s="856"/>
      <c r="VNV1489" s="856"/>
      <c r="VNW1489" s="856"/>
      <c r="VNX1489" s="856"/>
      <c r="VNY1489" s="856"/>
      <c r="VNZ1489" s="856"/>
      <c r="VOA1489" s="856"/>
      <c r="VOB1489" s="856"/>
      <c r="VOC1489" s="856"/>
      <c r="VOD1489" s="856"/>
      <c r="VOE1489" s="856"/>
      <c r="VOF1489" s="856"/>
      <c r="VOG1489" s="856"/>
      <c r="VOH1489" s="856"/>
      <c r="VOI1489" s="856"/>
      <c r="VOJ1489" s="856"/>
      <c r="VOK1489" s="856"/>
      <c r="VOL1489" s="856"/>
      <c r="VOM1489" s="856"/>
      <c r="VON1489" s="856"/>
      <c r="VOO1489" s="856"/>
      <c r="VOP1489" s="856"/>
      <c r="VOQ1489" s="856"/>
      <c r="VOR1489" s="856"/>
      <c r="VOS1489" s="856"/>
      <c r="VOT1489" s="856"/>
      <c r="VOU1489" s="856"/>
      <c r="VOV1489" s="856"/>
      <c r="VOW1489" s="856"/>
      <c r="VOX1489" s="856"/>
      <c r="VOY1489" s="856"/>
      <c r="VOZ1489" s="856"/>
      <c r="VPA1489" s="856"/>
      <c r="VPB1489" s="856"/>
      <c r="VPC1489" s="856"/>
      <c r="VPD1489" s="856"/>
      <c r="VPE1489" s="856"/>
      <c r="VPF1489" s="856"/>
      <c r="VPG1489" s="856"/>
      <c r="VPH1489" s="856"/>
      <c r="VPI1489" s="856"/>
      <c r="VPJ1489" s="856"/>
      <c r="VPK1489" s="856"/>
      <c r="VPL1489" s="856"/>
      <c r="VPM1489" s="856"/>
      <c r="VPN1489" s="856"/>
      <c r="VPO1489" s="856"/>
      <c r="VPP1489" s="856"/>
      <c r="VPQ1489" s="856"/>
      <c r="VPR1489" s="856"/>
      <c r="VPS1489" s="856"/>
      <c r="VPT1489" s="856"/>
      <c r="VPU1489" s="856"/>
      <c r="VPV1489" s="856"/>
      <c r="VPW1489" s="856"/>
      <c r="VPX1489" s="856"/>
      <c r="VPY1489" s="856"/>
      <c r="VPZ1489" s="856"/>
      <c r="VQA1489" s="856"/>
      <c r="VQB1489" s="856"/>
      <c r="VQC1489" s="856"/>
      <c r="VQD1489" s="856"/>
      <c r="VQE1489" s="856"/>
      <c r="VQF1489" s="856"/>
      <c r="VQG1489" s="856"/>
      <c r="VQH1489" s="856"/>
      <c r="VQI1489" s="856"/>
      <c r="VQJ1489" s="856"/>
      <c r="VQK1489" s="856"/>
      <c r="VQL1489" s="856"/>
      <c r="VQM1489" s="856"/>
      <c r="VQN1489" s="856"/>
      <c r="VQO1489" s="856"/>
      <c r="VQP1489" s="856"/>
      <c r="VQQ1489" s="856"/>
      <c r="VQR1489" s="856"/>
      <c r="VQS1489" s="856"/>
      <c r="VQT1489" s="856"/>
      <c r="VQU1489" s="856"/>
      <c r="VQV1489" s="856"/>
      <c r="VQW1489" s="856"/>
      <c r="VQX1489" s="856"/>
      <c r="VQY1489" s="856"/>
      <c r="VQZ1489" s="856"/>
      <c r="VRA1489" s="856"/>
      <c r="VRB1489" s="856"/>
      <c r="VRC1489" s="856"/>
      <c r="VRD1489" s="856"/>
      <c r="VRE1489" s="856"/>
      <c r="VRF1489" s="856"/>
      <c r="VRG1489" s="856"/>
      <c r="VRH1489" s="856"/>
      <c r="VRI1489" s="856"/>
      <c r="VRJ1489" s="856"/>
      <c r="VRK1489" s="856"/>
      <c r="VRL1489" s="856"/>
      <c r="VRM1489" s="856"/>
      <c r="VRN1489" s="856"/>
      <c r="VRO1489" s="856"/>
      <c r="VRP1489" s="856"/>
      <c r="VRQ1489" s="856"/>
      <c r="VRR1489" s="856"/>
      <c r="VRS1489" s="856"/>
      <c r="VRT1489" s="856"/>
      <c r="VRU1489" s="856"/>
      <c r="VRV1489" s="856"/>
      <c r="VRW1489" s="856"/>
      <c r="VRX1489" s="856"/>
      <c r="VRY1489" s="856"/>
      <c r="VRZ1489" s="856"/>
      <c r="VSA1489" s="856"/>
      <c r="VSB1489" s="856"/>
      <c r="VSC1489" s="856"/>
      <c r="VSD1489" s="856"/>
      <c r="VSE1489" s="856"/>
      <c r="VSF1489" s="856"/>
      <c r="VSG1489" s="856"/>
      <c r="VSH1489" s="856"/>
      <c r="VSI1489" s="856"/>
      <c r="VSJ1489" s="856"/>
      <c r="VSK1489" s="856"/>
      <c r="VSL1489" s="856"/>
      <c r="VSM1489" s="856"/>
      <c r="VSN1489" s="856"/>
      <c r="VSO1489" s="856"/>
      <c r="VSP1489" s="856"/>
      <c r="VSQ1489" s="856"/>
      <c r="VSR1489" s="856"/>
      <c r="VSS1489" s="856"/>
      <c r="VST1489" s="856"/>
      <c r="VSU1489" s="856"/>
      <c r="VSV1489" s="856"/>
      <c r="VSW1489" s="856"/>
      <c r="VSX1489" s="856"/>
      <c r="VSY1489" s="856"/>
      <c r="VSZ1489" s="856"/>
      <c r="VTA1489" s="856"/>
      <c r="VTB1489" s="856"/>
      <c r="VTC1489" s="856"/>
      <c r="VTD1489" s="856"/>
      <c r="VTE1489" s="856"/>
      <c r="VTF1489" s="856"/>
      <c r="VTG1489" s="856"/>
      <c r="VTH1489" s="856"/>
      <c r="VTI1489" s="856"/>
      <c r="VTJ1489" s="856"/>
      <c r="VTK1489" s="856"/>
      <c r="VTL1489" s="856"/>
      <c r="VTM1489" s="856"/>
      <c r="VTN1489" s="856"/>
      <c r="VTO1489" s="856"/>
      <c r="VTP1489" s="856"/>
      <c r="VTQ1489" s="856"/>
      <c r="VTR1489" s="856"/>
      <c r="VTS1489" s="856"/>
      <c r="VTT1489" s="856"/>
      <c r="VTU1489" s="856"/>
      <c r="VTV1489" s="856"/>
      <c r="VTW1489" s="856"/>
      <c r="VTX1489" s="856"/>
      <c r="VTY1489" s="856"/>
      <c r="VTZ1489" s="856"/>
      <c r="VUA1489" s="856"/>
      <c r="VUB1489" s="856"/>
      <c r="VUC1489" s="856"/>
      <c r="VUD1489" s="856"/>
      <c r="VUE1489" s="856"/>
      <c r="VUF1489" s="856"/>
      <c r="VUG1489" s="856"/>
      <c r="VUH1489" s="856"/>
      <c r="VUI1489" s="856"/>
      <c r="VUJ1489" s="856"/>
      <c r="VUK1489" s="856"/>
      <c r="VUL1489" s="856"/>
      <c r="VUM1489" s="856"/>
      <c r="VUN1489" s="856"/>
      <c r="VUO1489" s="856"/>
      <c r="VUP1489" s="856"/>
      <c r="VUQ1489" s="856"/>
      <c r="VUR1489" s="856"/>
      <c r="VUS1489" s="856"/>
      <c r="VUT1489" s="856"/>
      <c r="VUU1489" s="856"/>
      <c r="VUV1489" s="856"/>
      <c r="VUW1489" s="856"/>
      <c r="VUX1489" s="856"/>
      <c r="VUY1489" s="856"/>
      <c r="VUZ1489" s="856"/>
      <c r="VVA1489" s="856"/>
      <c r="VVB1489" s="856"/>
      <c r="VVC1489" s="856"/>
      <c r="VVD1489" s="856"/>
      <c r="VVE1489" s="856"/>
      <c r="VVF1489" s="856"/>
      <c r="VVG1489" s="856"/>
      <c r="VVH1489" s="856"/>
      <c r="VVI1489" s="856"/>
      <c r="VVJ1489" s="856"/>
      <c r="VVK1489" s="856"/>
      <c r="VVL1489" s="856"/>
      <c r="VVM1489" s="856"/>
      <c r="VVN1489" s="856"/>
      <c r="VVO1489" s="856"/>
      <c r="VVP1489" s="856"/>
      <c r="VVQ1489" s="856"/>
      <c r="VVR1489" s="856"/>
      <c r="VVS1489" s="856"/>
      <c r="VVT1489" s="856"/>
      <c r="VVU1489" s="856"/>
      <c r="VVV1489" s="856"/>
      <c r="VVW1489" s="856"/>
      <c r="VVX1489" s="856"/>
      <c r="VVY1489" s="856"/>
      <c r="VVZ1489" s="856"/>
      <c r="VWA1489" s="856"/>
      <c r="VWB1489" s="856"/>
      <c r="VWC1489" s="856"/>
      <c r="VWD1489" s="856"/>
      <c r="VWE1489" s="856"/>
      <c r="VWF1489" s="856"/>
      <c r="VWG1489" s="856"/>
      <c r="VWH1489" s="856"/>
      <c r="VWI1489" s="856"/>
      <c r="VWJ1489" s="856"/>
      <c r="VWK1489" s="856"/>
      <c r="VWL1489" s="856"/>
      <c r="VWM1489" s="856"/>
      <c r="VWN1489" s="856"/>
      <c r="VWO1489" s="856"/>
      <c r="VWP1489" s="856"/>
      <c r="VWQ1489" s="856"/>
      <c r="VWR1489" s="856"/>
      <c r="VWS1489" s="856"/>
      <c r="VWT1489" s="856"/>
      <c r="VWU1489" s="856"/>
      <c r="VWV1489" s="856"/>
      <c r="VWW1489" s="856"/>
      <c r="VWX1489" s="856"/>
      <c r="VWY1489" s="856"/>
      <c r="VWZ1489" s="856"/>
      <c r="VXA1489" s="856"/>
      <c r="VXB1489" s="856"/>
      <c r="VXC1489" s="856"/>
      <c r="VXD1489" s="856"/>
      <c r="VXE1489" s="856"/>
      <c r="VXF1489" s="856"/>
      <c r="VXG1489" s="856"/>
      <c r="VXH1489" s="856"/>
      <c r="VXI1489" s="856"/>
      <c r="VXJ1489" s="856"/>
      <c r="VXK1489" s="856"/>
      <c r="VXL1489" s="856"/>
      <c r="VXM1489" s="856"/>
      <c r="VXN1489" s="856"/>
      <c r="VXO1489" s="856"/>
      <c r="VXP1489" s="856"/>
      <c r="VXQ1489" s="856"/>
      <c r="VXR1489" s="856"/>
      <c r="VXS1489" s="856"/>
      <c r="VXT1489" s="856"/>
      <c r="VXU1489" s="856"/>
      <c r="VXV1489" s="856"/>
      <c r="VXW1489" s="856"/>
      <c r="VXX1489" s="856"/>
      <c r="VXY1489" s="856"/>
      <c r="VXZ1489" s="856"/>
      <c r="VYA1489" s="856"/>
      <c r="VYB1489" s="856"/>
      <c r="VYC1489" s="856"/>
      <c r="VYD1489" s="856"/>
      <c r="VYE1489" s="856"/>
      <c r="VYF1489" s="856"/>
      <c r="VYG1489" s="856"/>
      <c r="VYH1489" s="856"/>
      <c r="VYI1489" s="856"/>
      <c r="VYJ1489" s="856"/>
      <c r="VYK1489" s="856"/>
      <c r="VYL1489" s="856"/>
      <c r="VYM1489" s="856"/>
      <c r="VYN1489" s="856"/>
      <c r="VYO1489" s="856"/>
      <c r="VYP1489" s="856"/>
      <c r="VYQ1489" s="856"/>
      <c r="VYR1489" s="856"/>
      <c r="VYS1489" s="856"/>
      <c r="VYT1489" s="856"/>
      <c r="VYU1489" s="856"/>
      <c r="VYV1489" s="856"/>
      <c r="VYW1489" s="856"/>
      <c r="VYX1489" s="856"/>
      <c r="VYY1489" s="856"/>
      <c r="VYZ1489" s="856"/>
      <c r="VZA1489" s="856"/>
      <c r="VZB1489" s="856"/>
      <c r="VZC1489" s="856"/>
      <c r="VZD1489" s="856"/>
      <c r="VZE1489" s="856"/>
      <c r="VZF1489" s="856"/>
      <c r="VZG1489" s="856"/>
      <c r="VZH1489" s="856"/>
      <c r="VZI1489" s="856"/>
      <c r="VZJ1489" s="856"/>
      <c r="VZK1489" s="856"/>
      <c r="VZL1489" s="856"/>
      <c r="VZM1489" s="856"/>
      <c r="VZN1489" s="856"/>
      <c r="VZO1489" s="856"/>
      <c r="VZP1489" s="856"/>
      <c r="VZQ1489" s="856"/>
      <c r="VZR1489" s="856"/>
      <c r="VZS1489" s="856"/>
      <c r="VZT1489" s="856"/>
      <c r="VZU1489" s="856"/>
      <c r="VZV1489" s="856"/>
      <c r="VZW1489" s="856"/>
      <c r="VZX1489" s="856"/>
      <c r="VZY1489" s="856"/>
      <c r="VZZ1489" s="856"/>
      <c r="WAA1489" s="856"/>
      <c r="WAB1489" s="856"/>
      <c r="WAC1489" s="856"/>
      <c r="WAD1489" s="856"/>
      <c r="WAE1489" s="856"/>
      <c r="WAF1489" s="856"/>
      <c r="WAG1489" s="856"/>
      <c r="WAH1489" s="856"/>
      <c r="WAI1489" s="856"/>
      <c r="WAJ1489" s="856"/>
      <c r="WAK1489" s="856"/>
      <c r="WAL1489" s="856"/>
      <c r="WAM1489" s="856"/>
      <c r="WAN1489" s="856"/>
      <c r="WAO1489" s="856"/>
      <c r="WAP1489" s="856"/>
      <c r="WAQ1489" s="856"/>
      <c r="WAR1489" s="856"/>
      <c r="WAS1489" s="856"/>
      <c r="WAT1489" s="856"/>
      <c r="WAU1489" s="856"/>
      <c r="WAV1489" s="856"/>
      <c r="WAW1489" s="856"/>
      <c r="WAX1489" s="856"/>
      <c r="WAY1489" s="856"/>
      <c r="WAZ1489" s="856"/>
      <c r="WBA1489" s="856"/>
      <c r="WBB1489" s="856"/>
      <c r="WBC1489" s="856"/>
      <c r="WBD1489" s="856"/>
      <c r="WBE1489" s="856"/>
      <c r="WBF1489" s="856"/>
      <c r="WBG1489" s="856"/>
      <c r="WBH1489" s="856"/>
      <c r="WBI1489" s="856"/>
      <c r="WBJ1489" s="856"/>
      <c r="WBK1489" s="856"/>
      <c r="WBL1489" s="856"/>
      <c r="WBM1489" s="856"/>
      <c r="WBN1489" s="856"/>
      <c r="WBO1489" s="856"/>
      <c r="WBP1489" s="856"/>
      <c r="WBQ1489" s="856"/>
      <c r="WBR1489" s="856"/>
      <c r="WBS1489" s="856"/>
      <c r="WBT1489" s="856"/>
      <c r="WBU1489" s="856"/>
      <c r="WBV1489" s="856"/>
      <c r="WBW1489" s="856"/>
      <c r="WBX1489" s="856"/>
      <c r="WBY1489" s="856"/>
      <c r="WBZ1489" s="856"/>
      <c r="WCA1489" s="856"/>
      <c r="WCB1489" s="856"/>
      <c r="WCC1489" s="856"/>
      <c r="WCD1489" s="856"/>
      <c r="WCE1489" s="856"/>
      <c r="WCF1489" s="856"/>
      <c r="WCG1489" s="856"/>
      <c r="WCH1489" s="856"/>
      <c r="WCI1489" s="856"/>
      <c r="WCJ1489" s="856"/>
      <c r="WCK1489" s="856"/>
      <c r="WCL1489" s="856"/>
      <c r="WCM1489" s="856"/>
      <c r="WCN1489" s="856"/>
      <c r="WCO1489" s="856"/>
      <c r="WCP1489" s="856"/>
      <c r="WCQ1489" s="856"/>
      <c r="WCR1489" s="856"/>
      <c r="WCS1489" s="856"/>
      <c r="WCT1489" s="856"/>
      <c r="WCU1489" s="856"/>
      <c r="WCV1489" s="856"/>
      <c r="WCW1489" s="856"/>
      <c r="WCX1489" s="856"/>
      <c r="WCY1489" s="856"/>
      <c r="WCZ1489" s="856"/>
      <c r="WDA1489" s="856"/>
      <c r="WDB1489" s="856"/>
      <c r="WDC1489" s="856"/>
      <c r="WDD1489" s="856"/>
      <c r="WDE1489" s="856"/>
      <c r="WDF1489" s="856"/>
      <c r="WDG1489" s="856"/>
      <c r="WDH1489" s="856"/>
      <c r="WDI1489" s="856"/>
      <c r="WDJ1489" s="856"/>
      <c r="WDK1489" s="856"/>
      <c r="WDL1489" s="856"/>
      <c r="WDM1489" s="856"/>
      <c r="WDN1489" s="856"/>
      <c r="WDO1489" s="856"/>
      <c r="WDP1489" s="856"/>
      <c r="WDQ1489" s="856"/>
      <c r="WDR1489" s="856"/>
      <c r="WDS1489" s="856"/>
      <c r="WDT1489" s="856"/>
      <c r="WDU1489" s="856"/>
      <c r="WDV1489" s="856"/>
      <c r="WDW1489" s="856"/>
      <c r="WDX1489" s="856"/>
      <c r="WDY1489" s="856"/>
      <c r="WDZ1489" s="856"/>
      <c r="WEA1489" s="856"/>
      <c r="WEB1489" s="856"/>
      <c r="WEC1489" s="856"/>
      <c r="WED1489" s="856"/>
      <c r="WEE1489" s="856"/>
      <c r="WEF1489" s="856"/>
      <c r="WEG1489" s="856"/>
      <c r="WEH1489" s="856"/>
      <c r="WEI1489" s="856"/>
      <c r="WEJ1489" s="856"/>
      <c r="WEK1489" s="856"/>
      <c r="WEL1489" s="856"/>
      <c r="WEM1489" s="856"/>
      <c r="WEN1489" s="856"/>
      <c r="WEO1489" s="856"/>
      <c r="WEP1489" s="856"/>
      <c r="WEQ1489" s="856"/>
      <c r="WER1489" s="856"/>
      <c r="WES1489" s="856"/>
      <c r="WET1489" s="856"/>
      <c r="WEU1489" s="856"/>
      <c r="WEV1489" s="856"/>
      <c r="WEW1489" s="856"/>
      <c r="WEX1489" s="856"/>
      <c r="WEY1489" s="856"/>
      <c r="WEZ1489" s="856"/>
      <c r="WFA1489" s="856"/>
      <c r="WFB1489" s="856"/>
      <c r="WFC1489" s="856"/>
      <c r="WFD1489" s="856"/>
      <c r="WFE1489" s="856"/>
      <c r="WFF1489" s="856"/>
      <c r="WFG1489" s="856"/>
      <c r="WFH1489" s="856"/>
      <c r="WFI1489" s="856"/>
      <c r="WFJ1489" s="856"/>
      <c r="WFK1489" s="856"/>
      <c r="WFL1489" s="856"/>
      <c r="WFM1489" s="856"/>
      <c r="WFN1489" s="856"/>
      <c r="WFO1489" s="856"/>
      <c r="WFP1489" s="856"/>
      <c r="WFQ1489" s="856"/>
      <c r="WFR1489" s="856"/>
      <c r="WFS1489" s="856"/>
      <c r="WFT1489" s="856"/>
      <c r="WFU1489" s="856"/>
      <c r="WFV1489" s="856"/>
      <c r="WFW1489" s="856"/>
      <c r="WFX1489" s="856"/>
      <c r="WFY1489" s="856"/>
      <c r="WFZ1489" s="856"/>
      <c r="WGA1489" s="856"/>
      <c r="WGB1489" s="856"/>
      <c r="WGC1489" s="856"/>
      <c r="WGD1489" s="856"/>
      <c r="WGE1489" s="856"/>
      <c r="WGF1489" s="856"/>
      <c r="WGG1489" s="856"/>
      <c r="WGH1489" s="856"/>
      <c r="WGI1489" s="856"/>
      <c r="WGJ1489" s="856"/>
      <c r="WGK1489" s="856"/>
      <c r="WGL1489" s="856"/>
      <c r="WGM1489" s="856"/>
      <c r="WGN1489" s="856"/>
      <c r="WGO1489" s="856"/>
      <c r="WGP1489" s="856"/>
      <c r="WGQ1489" s="856"/>
      <c r="WGR1489" s="856"/>
      <c r="WGS1489" s="856"/>
      <c r="WGT1489" s="856"/>
      <c r="WGU1489" s="856"/>
      <c r="WGV1489" s="856"/>
      <c r="WGW1489" s="856"/>
      <c r="WGX1489" s="856"/>
      <c r="WGY1489" s="856"/>
      <c r="WGZ1489" s="856"/>
      <c r="WHA1489" s="856"/>
      <c r="WHB1489" s="856"/>
      <c r="WHC1489" s="856"/>
      <c r="WHD1489" s="856"/>
      <c r="WHE1489" s="856"/>
      <c r="WHF1489" s="856"/>
      <c r="WHG1489" s="856"/>
      <c r="WHH1489" s="856"/>
      <c r="WHI1489" s="856"/>
      <c r="WHJ1489" s="856"/>
      <c r="WHK1489" s="856"/>
      <c r="WHL1489" s="856"/>
      <c r="WHM1489" s="856"/>
      <c r="WHN1489" s="856"/>
      <c r="WHO1489" s="856"/>
      <c r="WHP1489" s="856"/>
      <c r="WHQ1489" s="856"/>
      <c r="WHR1489" s="856"/>
      <c r="WHS1489" s="856"/>
      <c r="WHT1489" s="856"/>
      <c r="WHU1489" s="856"/>
      <c r="WHV1489" s="856"/>
      <c r="WHW1489" s="856"/>
      <c r="WHX1489" s="856"/>
      <c r="WHY1489" s="856"/>
      <c r="WHZ1489" s="856"/>
      <c r="WIA1489" s="856"/>
      <c r="WIB1489" s="856"/>
      <c r="WIC1489" s="856"/>
      <c r="WID1489" s="856"/>
      <c r="WIE1489" s="856"/>
      <c r="WIF1489" s="856"/>
      <c r="WIG1489" s="856"/>
      <c r="WIH1489" s="856"/>
      <c r="WII1489" s="856"/>
      <c r="WIJ1489" s="856"/>
      <c r="WIK1489" s="856"/>
      <c r="WIL1489" s="856"/>
      <c r="WIM1489" s="856"/>
      <c r="WIN1489" s="856"/>
      <c r="WIO1489" s="856"/>
      <c r="WIP1489" s="856"/>
      <c r="WIQ1489" s="856"/>
      <c r="WIR1489" s="856"/>
      <c r="WIS1489" s="856"/>
      <c r="WIT1489" s="856"/>
      <c r="WIU1489" s="856"/>
      <c r="WIV1489" s="856"/>
      <c r="WIW1489" s="856"/>
      <c r="WIX1489" s="856"/>
      <c r="WIY1489" s="856"/>
      <c r="WIZ1489" s="856"/>
      <c r="WJA1489" s="856"/>
      <c r="WJB1489" s="856"/>
      <c r="WJC1489" s="856"/>
      <c r="WJD1489" s="856"/>
      <c r="WJE1489" s="856"/>
      <c r="WJF1489" s="856"/>
      <c r="WJG1489" s="856"/>
      <c r="WJH1489" s="856"/>
      <c r="WJI1489" s="856"/>
      <c r="WJJ1489" s="856"/>
      <c r="WJK1489" s="856"/>
      <c r="WJL1489" s="856"/>
      <c r="WJM1489" s="856"/>
      <c r="WJN1489" s="856"/>
      <c r="WJO1489" s="856"/>
      <c r="WJP1489" s="856"/>
      <c r="WJQ1489" s="856"/>
      <c r="WJR1489" s="856"/>
      <c r="WJS1489" s="856"/>
      <c r="WJT1489" s="856"/>
      <c r="WJU1489" s="856"/>
      <c r="WJV1489" s="856"/>
      <c r="WJW1489" s="856"/>
      <c r="WJX1489" s="856"/>
      <c r="WJY1489" s="856"/>
      <c r="WJZ1489" s="856"/>
      <c r="WKA1489" s="856"/>
      <c r="WKB1489" s="856"/>
      <c r="WKC1489" s="856"/>
      <c r="WKD1489" s="856"/>
      <c r="WKE1489" s="856"/>
      <c r="WKF1489" s="856"/>
      <c r="WKG1489" s="856"/>
      <c r="WKH1489" s="856"/>
      <c r="WKI1489" s="856"/>
      <c r="WKJ1489" s="856"/>
      <c r="WKK1489" s="856"/>
      <c r="WKL1489" s="856"/>
      <c r="WKM1489" s="856"/>
      <c r="WKN1489" s="856"/>
      <c r="WKO1489" s="856"/>
      <c r="WKP1489" s="856"/>
      <c r="WKQ1489" s="856"/>
      <c r="WKR1489" s="856"/>
      <c r="WKS1489" s="856"/>
      <c r="WKT1489" s="856"/>
      <c r="WKU1489" s="856"/>
      <c r="WKV1489" s="856"/>
      <c r="WKW1489" s="856"/>
      <c r="WKX1489" s="856"/>
      <c r="WKY1489" s="856"/>
      <c r="WKZ1489" s="856"/>
      <c r="WLA1489" s="856"/>
      <c r="WLB1489" s="856"/>
      <c r="WLC1489" s="856"/>
      <c r="WLD1489" s="856"/>
      <c r="WLE1489" s="856"/>
      <c r="WLF1489" s="856"/>
      <c r="WLG1489" s="856"/>
      <c r="WLH1489" s="856"/>
      <c r="WLI1489" s="856"/>
      <c r="WLJ1489" s="856"/>
      <c r="WLK1489" s="856"/>
      <c r="WLL1489" s="856"/>
      <c r="WLM1489" s="856"/>
      <c r="WLN1489" s="856"/>
      <c r="WLO1489" s="856"/>
      <c r="WLP1489" s="856"/>
      <c r="WLQ1489" s="856"/>
      <c r="WLR1489" s="856"/>
      <c r="WLS1489" s="856"/>
      <c r="WLT1489" s="856"/>
      <c r="WLU1489" s="856"/>
      <c r="WLV1489" s="856"/>
      <c r="WLW1489" s="856"/>
      <c r="WLX1489" s="856"/>
      <c r="WLY1489" s="856"/>
      <c r="WLZ1489" s="856"/>
      <c r="WMA1489" s="856"/>
      <c r="WMB1489" s="856"/>
      <c r="WMC1489" s="856"/>
      <c r="WMD1489" s="856"/>
      <c r="WME1489" s="856"/>
      <c r="WMF1489" s="856"/>
      <c r="WMG1489" s="856"/>
      <c r="WMH1489" s="856"/>
      <c r="WMI1489" s="856"/>
      <c r="WMJ1489" s="856"/>
      <c r="WMK1489" s="856"/>
      <c r="WML1489" s="856"/>
      <c r="WMM1489" s="856"/>
      <c r="WMN1489" s="856"/>
      <c r="WMO1489" s="856"/>
      <c r="WMP1489" s="856"/>
      <c r="WMQ1489" s="856"/>
      <c r="WMR1489" s="856"/>
      <c r="WMS1489" s="856"/>
      <c r="WMT1489" s="856"/>
      <c r="WMU1489" s="856"/>
      <c r="WMV1489" s="856"/>
      <c r="WMW1489" s="856"/>
      <c r="WMX1489" s="856"/>
      <c r="WMY1489" s="856"/>
      <c r="WMZ1489" s="856"/>
      <c r="WNA1489" s="856"/>
      <c r="WNB1489" s="856"/>
      <c r="WNC1489" s="856"/>
      <c r="WND1489" s="856"/>
      <c r="WNE1489" s="856"/>
      <c r="WNF1489" s="856"/>
      <c r="WNG1489" s="856"/>
      <c r="WNH1489" s="856"/>
      <c r="WNI1489" s="856"/>
      <c r="WNJ1489" s="856"/>
      <c r="WNK1489" s="856"/>
      <c r="WNL1489" s="856"/>
      <c r="WNM1489" s="856"/>
      <c r="WNN1489" s="856"/>
      <c r="WNO1489" s="856"/>
      <c r="WNP1489" s="856"/>
      <c r="WNQ1489" s="856"/>
      <c r="WNR1489" s="856"/>
      <c r="WNS1489" s="856"/>
      <c r="WNT1489" s="856"/>
      <c r="WNU1489" s="856"/>
      <c r="WNV1489" s="856"/>
      <c r="WNW1489" s="856"/>
      <c r="WNX1489" s="856"/>
      <c r="WNY1489" s="856"/>
      <c r="WNZ1489" s="856"/>
      <c r="WOA1489" s="856"/>
      <c r="WOB1489" s="856"/>
      <c r="WOC1489" s="856"/>
      <c r="WOD1489" s="856"/>
      <c r="WOE1489" s="856"/>
      <c r="WOF1489" s="856"/>
      <c r="WOG1489" s="856"/>
      <c r="WOH1489" s="856"/>
      <c r="WOI1489" s="856"/>
      <c r="WOJ1489" s="856"/>
      <c r="WOK1489" s="856"/>
      <c r="WOL1489" s="856"/>
      <c r="WOM1489" s="856"/>
      <c r="WON1489" s="856"/>
      <c r="WOO1489" s="856"/>
      <c r="WOP1489" s="856"/>
      <c r="WOQ1489" s="856"/>
      <c r="WOR1489" s="856"/>
      <c r="WOS1489" s="856"/>
      <c r="WOT1489" s="856"/>
      <c r="WOU1489" s="856"/>
      <c r="WOV1489" s="856"/>
      <c r="WOW1489" s="856"/>
      <c r="WOX1489" s="856"/>
      <c r="WOY1489" s="856"/>
      <c r="WOZ1489" s="856"/>
      <c r="WPA1489" s="856"/>
      <c r="WPB1489" s="856"/>
      <c r="WPC1489" s="856"/>
      <c r="WPD1489" s="856"/>
      <c r="WPE1489" s="856"/>
      <c r="WPF1489" s="856"/>
      <c r="WPG1489" s="856"/>
      <c r="WPH1489" s="856"/>
      <c r="WPI1489" s="856"/>
      <c r="WPJ1489" s="856"/>
      <c r="WPK1489" s="856"/>
      <c r="WPL1489" s="856"/>
      <c r="WPM1489" s="856"/>
      <c r="WPN1489" s="856"/>
      <c r="WPO1489" s="856"/>
      <c r="WPP1489" s="856"/>
      <c r="WPQ1489" s="856"/>
      <c r="WPR1489" s="856"/>
      <c r="WPS1489" s="856"/>
      <c r="WPT1489" s="856"/>
      <c r="WPU1489" s="856"/>
      <c r="WPV1489" s="856"/>
      <c r="WPW1489" s="856"/>
      <c r="WPX1489" s="856"/>
      <c r="WPY1489" s="856"/>
      <c r="WPZ1489" s="856"/>
      <c r="WQA1489" s="856"/>
      <c r="WQB1489" s="856"/>
      <c r="WQC1489" s="856"/>
      <c r="WQD1489" s="856"/>
      <c r="WQE1489" s="856"/>
      <c r="WQF1489" s="856"/>
      <c r="WQG1489" s="856"/>
      <c r="WQH1489" s="856"/>
      <c r="WQI1489" s="856"/>
      <c r="WQJ1489" s="856"/>
      <c r="WQK1489" s="856"/>
      <c r="WQL1489" s="856"/>
      <c r="WQM1489" s="856"/>
      <c r="WQN1489" s="856"/>
      <c r="WQO1489" s="856"/>
      <c r="WQP1489" s="856"/>
      <c r="WQQ1489" s="856"/>
      <c r="WQR1489" s="856"/>
      <c r="WQS1489" s="856"/>
      <c r="WQT1489" s="856"/>
      <c r="WQU1489" s="856"/>
      <c r="WQV1489" s="856"/>
      <c r="WQW1489" s="856"/>
      <c r="WQX1489" s="856"/>
      <c r="WQY1489" s="856"/>
      <c r="WQZ1489" s="856"/>
      <c r="WRA1489" s="856"/>
      <c r="WRB1489" s="856"/>
      <c r="WRC1489" s="856"/>
      <c r="WRD1489" s="856"/>
      <c r="WRE1489" s="856"/>
      <c r="WRF1489" s="856"/>
      <c r="WRG1489" s="856"/>
      <c r="WRH1489" s="856"/>
      <c r="WRI1489" s="856"/>
      <c r="WRJ1489" s="856"/>
      <c r="WRK1489" s="856"/>
      <c r="WRL1489" s="856"/>
      <c r="WRM1489" s="856"/>
      <c r="WRN1489" s="856"/>
      <c r="WRO1489" s="856"/>
      <c r="WRP1489" s="856"/>
      <c r="WRQ1489" s="856"/>
      <c r="WRR1489" s="856"/>
      <c r="WRS1489" s="856"/>
      <c r="WRT1489" s="856"/>
      <c r="WRU1489" s="856"/>
      <c r="WRV1489" s="856"/>
      <c r="WRW1489" s="856"/>
      <c r="WRX1489" s="856"/>
      <c r="WRY1489" s="856"/>
      <c r="WRZ1489" s="856"/>
      <c r="WSA1489" s="856"/>
      <c r="WSB1489" s="856"/>
      <c r="WSC1489" s="856"/>
      <c r="WSD1489" s="856"/>
      <c r="WSE1489" s="856"/>
      <c r="WSF1489" s="856"/>
      <c r="WSG1489" s="856"/>
      <c r="WSH1489" s="856"/>
      <c r="WSI1489" s="856"/>
      <c r="WSJ1489" s="856"/>
      <c r="WSK1489" s="856"/>
      <c r="WSL1489" s="856"/>
      <c r="WSM1489" s="856"/>
      <c r="WSN1489" s="856"/>
      <c r="WSO1489" s="856"/>
      <c r="WSP1489" s="856"/>
      <c r="WSQ1489" s="856"/>
      <c r="WSR1489" s="856"/>
      <c r="WSS1489" s="856"/>
      <c r="WST1489" s="856"/>
      <c r="WSU1489" s="856"/>
      <c r="WSV1489" s="856"/>
      <c r="WSW1489" s="856"/>
      <c r="WSX1489" s="856"/>
      <c r="WSY1489" s="856"/>
      <c r="WSZ1489" s="856"/>
      <c r="WTA1489" s="856"/>
      <c r="WTB1489" s="856"/>
      <c r="WTC1489" s="856"/>
      <c r="WTD1489" s="856"/>
      <c r="WTE1489" s="856"/>
      <c r="WTF1489" s="856"/>
      <c r="WTG1489" s="856"/>
      <c r="WTH1489" s="856"/>
      <c r="WTI1489" s="856"/>
      <c r="WTJ1489" s="856"/>
      <c r="WTK1489" s="856"/>
      <c r="WTL1489" s="856"/>
      <c r="WTM1489" s="856"/>
      <c r="WTN1489" s="856"/>
      <c r="WTO1489" s="856"/>
      <c r="WTP1489" s="856"/>
      <c r="WTQ1489" s="856"/>
      <c r="WTR1489" s="856"/>
      <c r="WTS1489" s="856"/>
      <c r="WTT1489" s="856"/>
      <c r="WTU1489" s="856"/>
      <c r="WTV1489" s="856"/>
      <c r="WTW1489" s="856"/>
      <c r="WTX1489" s="856"/>
      <c r="WTY1489" s="856"/>
      <c r="WTZ1489" s="856"/>
      <c r="WUA1489" s="856"/>
      <c r="WUB1489" s="856"/>
      <c r="WUC1489" s="856"/>
      <c r="WUD1489" s="856"/>
      <c r="WUE1489" s="856"/>
      <c r="WUF1489" s="856"/>
      <c r="WUG1489" s="856"/>
      <c r="WUH1489" s="856"/>
      <c r="WUI1489" s="856"/>
      <c r="WUJ1489" s="856"/>
      <c r="WUK1489" s="856"/>
      <c r="WUL1489" s="856"/>
      <c r="WUM1489" s="856"/>
      <c r="WUN1489" s="856"/>
      <c r="WUO1489" s="856"/>
      <c r="WUP1489" s="856"/>
      <c r="WUQ1489" s="856"/>
      <c r="WUR1489" s="856"/>
      <c r="WUS1489" s="856"/>
      <c r="WUT1489" s="856"/>
      <c r="WUU1489" s="856"/>
      <c r="WUV1489" s="856"/>
      <c r="WUW1489" s="856"/>
      <c r="WUX1489" s="856"/>
      <c r="WUY1489" s="856"/>
      <c r="WUZ1489" s="856"/>
      <c r="WVA1489" s="856"/>
      <c r="WVB1489" s="856"/>
      <c r="WVC1489" s="856"/>
      <c r="WVD1489" s="856"/>
      <c r="WVE1489" s="856"/>
      <c r="WVF1489" s="856"/>
      <c r="WVG1489" s="856"/>
      <c r="WVH1489" s="856"/>
      <c r="WVI1489" s="856"/>
      <c r="WVJ1489" s="856"/>
      <c r="WVK1489" s="856"/>
      <c r="WVL1489" s="856"/>
      <c r="WVM1489" s="856"/>
      <c r="WVN1489" s="856"/>
      <c r="WVO1489" s="856"/>
      <c r="WVP1489" s="856"/>
      <c r="WVQ1489" s="856"/>
      <c r="WVR1489" s="856"/>
      <c r="WVS1489" s="856"/>
      <c r="WVT1489" s="856"/>
      <c r="WVU1489" s="856"/>
      <c r="WVV1489" s="856"/>
      <c r="WVW1489" s="856"/>
      <c r="WVX1489" s="856"/>
      <c r="WVY1489" s="856"/>
      <c r="WVZ1489" s="856"/>
      <c r="WWA1489" s="856"/>
      <c r="WWB1489" s="856"/>
      <c r="WWC1489" s="856"/>
      <c r="WWD1489" s="856"/>
      <c r="WWE1489" s="856"/>
      <c r="WWF1489" s="856"/>
      <c r="WWG1489" s="856"/>
      <c r="WWH1489" s="856"/>
      <c r="WWI1489" s="856"/>
      <c r="WWJ1489" s="856"/>
      <c r="WWK1489" s="856"/>
      <c r="WWL1489" s="856"/>
      <c r="WWM1489" s="856"/>
      <c r="WWN1489" s="856"/>
      <c r="WWO1489" s="856"/>
      <c r="WWP1489" s="856"/>
      <c r="WWQ1489" s="856"/>
      <c r="WWR1489" s="856"/>
      <c r="WWS1489" s="856"/>
      <c r="WWT1489" s="856"/>
      <c r="WWU1489" s="856"/>
      <c r="WWV1489" s="856"/>
      <c r="WWW1489" s="856"/>
      <c r="WWX1489" s="856"/>
      <c r="WWY1489" s="856"/>
      <c r="WWZ1489" s="856"/>
      <c r="WXA1489" s="856"/>
      <c r="WXB1489" s="856"/>
      <c r="WXC1489" s="856"/>
      <c r="WXD1489" s="856"/>
      <c r="WXE1489" s="856"/>
      <c r="WXF1489" s="856"/>
      <c r="WXG1489" s="856"/>
      <c r="WXH1489" s="856"/>
      <c r="WXI1489" s="856"/>
      <c r="WXJ1489" s="856"/>
      <c r="WXK1489" s="856"/>
      <c r="WXL1489" s="856"/>
      <c r="WXM1489" s="856"/>
      <c r="WXN1489" s="856"/>
      <c r="WXO1489" s="856"/>
      <c r="WXP1489" s="856"/>
      <c r="WXQ1489" s="856"/>
      <c r="WXR1489" s="856"/>
      <c r="WXS1489" s="856"/>
      <c r="WXT1489" s="856"/>
      <c r="WXU1489" s="856"/>
      <c r="WXV1489" s="856"/>
      <c r="WXW1489" s="856"/>
      <c r="WXX1489" s="856"/>
      <c r="WXY1489" s="856"/>
      <c r="WXZ1489" s="856"/>
      <c r="WYA1489" s="856"/>
      <c r="WYB1489" s="856"/>
      <c r="WYC1489" s="856"/>
      <c r="WYD1489" s="856"/>
      <c r="WYE1489" s="856"/>
      <c r="WYF1489" s="856"/>
      <c r="WYG1489" s="856"/>
      <c r="WYH1489" s="856"/>
      <c r="WYI1489" s="856"/>
      <c r="WYJ1489" s="856"/>
      <c r="WYK1489" s="856"/>
      <c r="WYL1489" s="856"/>
      <c r="WYM1489" s="856"/>
      <c r="WYN1489" s="856"/>
      <c r="WYO1489" s="856"/>
      <c r="WYP1489" s="856"/>
      <c r="WYQ1489" s="856"/>
      <c r="WYR1489" s="856"/>
      <c r="WYS1489" s="856"/>
      <c r="WYT1489" s="856"/>
      <c r="WYU1489" s="856"/>
      <c r="WYV1489" s="856"/>
      <c r="WYW1489" s="856"/>
      <c r="WYX1489" s="856"/>
      <c r="WYY1489" s="856"/>
      <c r="WYZ1489" s="856"/>
      <c r="WZA1489" s="856"/>
      <c r="WZB1489" s="856"/>
      <c r="WZC1489" s="856"/>
      <c r="WZD1489" s="856"/>
      <c r="WZE1489" s="856"/>
      <c r="WZF1489" s="856"/>
      <c r="WZG1489" s="856"/>
      <c r="WZH1489" s="856"/>
      <c r="WZI1489" s="856"/>
      <c r="WZJ1489" s="856"/>
      <c r="WZK1489" s="856"/>
      <c r="WZL1489" s="856"/>
      <c r="WZM1489" s="856"/>
      <c r="WZN1489" s="856"/>
      <c r="WZO1489" s="856"/>
      <c r="WZP1489" s="856"/>
      <c r="WZQ1489" s="856"/>
      <c r="WZR1489" s="856"/>
      <c r="WZS1489" s="856"/>
      <c r="WZT1489" s="856"/>
      <c r="WZU1489" s="856"/>
      <c r="WZV1489" s="856"/>
      <c r="WZW1489" s="856"/>
      <c r="WZX1489" s="856"/>
      <c r="WZY1489" s="856"/>
      <c r="WZZ1489" s="856"/>
      <c r="XAA1489" s="856"/>
      <c r="XAB1489" s="856"/>
      <c r="XAC1489" s="856"/>
      <c r="XAD1489" s="856"/>
      <c r="XAE1489" s="856"/>
      <c r="XAF1489" s="856"/>
      <c r="XAG1489" s="856"/>
      <c r="XAH1489" s="856"/>
      <c r="XAI1489" s="856"/>
      <c r="XAJ1489" s="856"/>
      <c r="XAK1489" s="856"/>
      <c r="XAL1489" s="856"/>
      <c r="XAM1489" s="856"/>
      <c r="XAN1489" s="856"/>
      <c r="XAO1489" s="856"/>
      <c r="XAP1489" s="856"/>
      <c r="XAQ1489" s="856"/>
      <c r="XAR1489" s="856"/>
      <c r="XAS1489" s="856"/>
      <c r="XAT1489" s="856"/>
      <c r="XAU1489" s="856"/>
      <c r="XAV1489" s="856"/>
      <c r="XAW1489" s="856"/>
      <c r="XAX1489" s="856"/>
      <c r="XAY1489" s="856"/>
      <c r="XAZ1489" s="856"/>
      <c r="XBA1489" s="856"/>
      <c r="XBB1489" s="856"/>
      <c r="XBC1489" s="856"/>
      <c r="XBD1489" s="856"/>
      <c r="XBE1489" s="856"/>
      <c r="XBF1489" s="856"/>
      <c r="XBG1489" s="856"/>
      <c r="XBH1489" s="856"/>
      <c r="XBI1489" s="856"/>
      <c r="XBJ1489" s="856"/>
      <c r="XBK1489" s="856"/>
      <c r="XBL1489" s="856"/>
      <c r="XBM1489" s="856"/>
      <c r="XBN1489" s="856"/>
      <c r="XBO1489" s="856"/>
      <c r="XBP1489" s="856"/>
      <c r="XBQ1489" s="856"/>
      <c r="XBR1489" s="856"/>
      <c r="XBS1489" s="856"/>
      <c r="XBT1489" s="856"/>
      <c r="XBU1489" s="856"/>
      <c r="XBV1489" s="856"/>
      <c r="XBW1489" s="856"/>
      <c r="XBX1489" s="856"/>
      <c r="XBY1489" s="856"/>
      <c r="XBZ1489" s="856"/>
      <c r="XCA1489" s="856"/>
      <c r="XCB1489" s="856"/>
      <c r="XCC1489" s="856"/>
      <c r="XCD1489" s="856"/>
      <c r="XCE1489" s="856"/>
      <c r="XCF1489" s="856"/>
      <c r="XCG1489" s="856"/>
      <c r="XCH1489" s="856"/>
      <c r="XCI1489" s="856"/>
      <c r="XCJ1489" s="856"/>
      <c r="XCK1489" s="856"/>
      <c r="XCL1489" s="856"/>
      <c r="XCM1489" s="856"/>
      <c r="XCN1489" s="856"/>
      <c r="XCO1489" s="856"/>
      <c r="XCP1489" s="856"/>
      <c r="XCQ1489" s="856"/>
      <c r="XCR1489" s="856"/>
      <c r="XCS1489" s="856"/>
      <c r="XCT1489" s="856"/>
      <c r="XCU1489" s="856"/>
      <c r="XCV1489" s="856"/>
      <c r="XCW1489" s="856"/>
      <c r="XCX1489" s="856"/>
      <c r="XCY1489" s="856"/>
      <c r="XCZ1489" s="856"/>
      <c r="XDA1489" s="856"/>
      <c r="XDB1489" s="856"/>
      <c r="XDC1489" s="856"/>
      <c r="XDD1489" s="856"/>
      <c r="XDE1489" s="856"/>
      <c r="XDF1489" s="856"/>
      <c r="XDG1489" s="856"/>
      <c r="XDH1489" s="856"/>
      <c r="XDI1489" s="856"/>
      <c r="XDJ1489" s="856"/>
      <c r="XDK1489" s="856"/>
      <c r="XDL1489" s="856"/>
      <c r="XDM1489" s="856"/>
      <c r="XDN1489" s="856"/>
      <c r="XDO1489" s="856"/>
      <c r="XDP1489" s="856"/>
      <c r="XDQ1489" s="856"/>
      <c r="XDR1489" s="856"/>
      <c r="XDS1489" s="856"/>
      <c r="XDT1489" s="856"/>
      <c r="XDU1489" s="856"/>
      <c r="XDV1489" s="856"/>
      <c r="XDW1489" s="856"/>
      <c r="XDX1489" s="856"/>
      <c r="XDY1489" s="856"/>
      <c r="XDZ1489" s="856"/>
      <c r="XEA1489" s="856"/>
      <c r="XEB1489" s="856"/>
      <c r="XEC1489" s="856"/>
      <c r="XED1489" s="856"/>
      <c r="XEE1489" s="856"/>
      <c r="XEF1489" s="856"/>
      <c r="XEG1489" s="856"/>
      <c r="XEH1489" s="856"/>
      <c r="XEI1489" s="856"/>
      <c r="XEJ1489" s="856"/>
      <c r="XEK1489" s="856"/>
      <c r="XEL1489" s="856"/>
      <c r="XEM1489" s="856"/>
      <c r="XEN1489" s="856"/>
      <c r="XEO1489" s="856"/>
      <c r="XEP1489" s="856"/>
      <c r="XEQ1489" s="856"/>
      <c r="XER1489" s="856"/>
      <c r="XES1489" s="856"/>
      <c r="XET1489" s="856"/>
      <c r="XEU1489" s="856"/>
      <c r="XEV1489" s="856"/>
      <c r="XEW1489" s="856"/>
      <c r="XEX1489" s="856"/>
      <c r="XEY1489" s="856"/>
      <c r="XEZ1489" s="856"/>
      <c r="XFA1489" s="856"/>
      <c r="XFB1489" s="856"/>
      <c r="XFC1489" s="856"/>
      <c r="XFD1489" s="856"/>
    </row>
    <row r="1490" spans="1:16384" ht="12.6" customHeight="1" x14ac:dyDescent="0.25">
      <c r="A1490" s="571" t="s">
        <v>5246</v>
      </c>
      <c r="B1490" s="572"/>
      <c r="C1490" s="572"/>
      <c r="D1490" s="572"/>
      <c r="E1490" s="572"/>
      <c r="F1490" s="572"/>
      <c r="G1490" s="572"/>
      <c r="H1490" s="572"/>
      <c r="I1490" s="572"/>
      <c r="J1490" s="572"/>
      <c r="K1490" s="572"/>
      <c r="L1490" s="572"/>
      <c r="M1490" s="572"/>
      <c r="N1490" s="572"/>
      <c r="O1490" s="572"/>
      <c r="P1490" s="572"/>
      <c r="Q1490" s="572"/>
      <c r="R1490" s="572"/>
      <c r="S1490" s="572"/>
      <c r="T1490" s="572"/>
      <c r="U1490" s="572"/>
      <c r="V1490" s="572"/>
      <c r="W1490" s="572"/>
      <c r="X1490" s="572"/>
      <c r="Y1490" s="572"/>
      <c r="Z1490" s="572"/>
      <c r="AA1490" s="572"/>
      <c r="AB1490" s="572"/>
      <c r="AC1490" s="572"/>
      <c r="AD1490" s="572"/>
      <c r="AE1490" s="572"/>
      <c r="AF1490" s="572"/>
      <c r="AG1490" s="572"/>
      <c r="AH1490" s="572"/>
      <c r="AI1490" s="572"/>
      <c r="AJ1490" s="572"/>
      <c r="AK1490" s="572"/>
      <c r="AL1490" s="572"/>
      <c r="AM1490" s="572"/>
      <c r="AN1490" s="572"/>
      <c r="AO1490" s="572"/>
      <c r="AP1490" s="572"/>
      <c r="AQ1490" s="572"/>
      <c r="AR1490" s="572"/>
      <c r="AS1490" s="572"/>
      <c r="AT1490" s="572"/>
      <c r="AU1490" s="572"/>
      <c r="AV1490" s="572"/>
      <c r="AW1490" s="572"/>
      <c r="AX1490" s="572"/>
      <c r="AY1490" s="572"/>
      <c r="AZ1490" s="572"/>
      <c r="BA1490" s="572"/>
      <c r="BB1490" s="657"/>
    </row>
    <row r="1491" spans="1:16384" ht="13.5" x14ac:dyDescent="0.25">
      <c r="A1491" s="876" t="s">
        <v>1922</v>
      </c>
      <c r="B1491" s="876"/>
      <c r="C1491" s="876"/>
      <c r="D1491" s="876"/>
      <c r="E1491" s="876"/>
      <c r="F1491" s="876"/>
      <c r="G1491" s="876"/>
      <c r="H1491" s="876"/>
      <c r="I1491" s="876"/>
      <c r="J1491" s="876"/>
      <c r="K1491" s="876"/>
      <c r="L1491" s="876"/>
      <c r="M1491" s="876"/>
      <c r="N1491" s="876"/>
      <c r="O1491" s="876"/>
      <c r="P1491" s="876"/>
      <c r="Q1491" s="876"/>
      <c r="R1491" s="876"/>
      <c r="S1491" s="876"/>
      <c r="T1491" s="876"/>
      <c r="U1491" s="876"/>
      <c r="V1491" s="876"/>
      <c r="W1491" s="876"/>
      <c r="X1491" s="876"/>
      <c r="Y1491" s="876"/>
      <c r="Z1491" s="876"/>
      <c r="AA1491" s="876"/>
      <c r="AB1491" s="876"/>
      <c r="AC1491" s="876"/>
      <c r="AD1491" s="876"/>
      <c r="AE1491" s="876"/>
      <c r="AF1491" s="876"/>
      <c r="AG1491" s="876"/>
      <c r="AH1491" s="876"/>
      <c r="AI1491" s="876"/>
      <c r="AJ1491" s="876"/>
      <c r="AK1491" s="876"/>
      <c r="AL1491" s="876"/>
      <c r="AM1491" s="876"/>
      <c r="AN1491" s="876"/>
      <c r="AO1491" s="876"/>
      <c r="AP1491" s="876"/>
      <c r="AQ1491" s="876"/>
      <c r="AR1491" s="876"/>
      <c r="AS1491" s="876"/>
      <c r="AT1491" s="876"/>
      <c r="AU1491" s="876"/>
      <c r="AV1491" s="876"/>
      <c r="AW1491" s="876"/>
      <c r="AX1491" s="876"/>
      <c r="AY1491" s="876"/>
      <c r="AZ1491" s="876"/>
      <c r="BA1491" s="876"/>
      <c r="BB1491" s="643"/>
    </row>
    <row r="1492" spans="1:16384" ht="12.6" customHeight="1" x14ac:dyDescent="0.25">
      <c r="A1492" s="856" t="s">
        <v>1923</v>
      </c>
      <c r="B1492" s="856"/>
      <c r="C1492" s="856"/>
      <c r="D1492" s="856"/>
      <c r="E1492" s="856"/>
      <c r="F1492" s="856"/>
      <c r="G1492" s="856"/>
      <c r="H1492" s="856"/>
      <c r="I1492" s="856"/>
      <c r="J1492" s="856"/>
      <c r="K1492" s="856"/>
      <c r="L1492" s="856"/>
      <c r="M1492" s="856"/>
      <c r="N1492" s="856"/>
      <c r="O1492" s="856"/>
      <c r="P1492" s="856"/>
      <c r="Q1492" s="856"/>
      <c r="R1492" s="856"/>
      <c r="S1492" s="856"/>
      <c r="T1492" s="856"/>
      <c r="U1492" s="856"/>
      <c r="V1492" s="856"/>
      <c r="W1492" s="856"/>
      <c r="X1492" s="856"/>
      <c r="Y1492" s="856"/>
      <c r="Z1492" s="856"/>
      <c r="AA1492" s="856"/>
      <c r="AB1492" s="856"/>
      <c r="AC1492" s="856"/>
      <c r="AD1492" s="856"/>
      <c r="AE1492" s="856"/>
      <c r="AF1492" s="856"/>
      <c r="AG1492" s="856"/>
      <c r="AH1492" s="856"/>
      <c r="AI1492" s="856"/>
      <c r="AJ1492" s="856"/>
      <c r="AK1492" s="856"/>
      <c r="AL1492" s="856"/>
      <c r="AM1492" s="856"/>
      <c r="AN1492" s="856"/>
      <c r="AO1492" s="856"/>
      <c r="AP1492" s="856"/>
      <c r="AQ1492" s="856"/>
      <c r="AR1492" s="856"/>
      <c r="AS1492" s="856"/>
      <c r="AT1492" s="856"/>
      <c r="AU1492" s="856"/>
      <c r="AV1492" s="856"/>
      <c r="AW1492" s="856"/>
      <c r="AX1492" s="856"/>
      <c r="AY1492" s="856"/>
      <c r="AZ1492" s="578"/>
      <c r="BA1492" s="578"/>
      <c r="BB1492" s="578"/>
      <c r="BC1492" s="578"/>
      <c r="BD1492" s="578"/>
      <c r="BE1492" s="578"/>
      <c r="BF1492" s="578"/>
      <c r="BG1492" s="578"/>
      <c r="BH1492" s="578"/>
      <c r="BI1492" s="578"/>
      <c r="BJ1492" s="578"/>
      <c r="BK1492" s="578"/>
      <c r="BL1492" s="578"/>
      <c r="BM1492" s="578"/>
      <c r="BN1492" s="578"/>
      <c r="BO1492" s="578"/>
      <c r="BP1492" s="578"/>
      <c r="BQ1492" s="578"/>
      <c r="BR1492" s="578"/>
      <c r="BS1492" s="578"/>
      <c r="BT1492" s="578"/>
      <c r="BU1492" s="578"/>
      <c r="BV1492" s="578"/>
      <c r="BW1492" s="578"/>
      <c r="BX1492" s="578"/>
      <c r="BY1492" s="578"/>
      <c r="BZ1492" s="578"/>
      <c r="CA1492" s="578"/>
      <c r="CB1492" s="578"/>
      <c r="CC1492" s="578"/>
      <c r="CD1492" s="578"/>
      <c r="CE1492" s="578"/>
      <c r="CF1492" s="578"/>
      <c r="CG1492" s="578"/>
      <c r="CH1492" s="578"/>
      <c r="CI1492" s="578"/>
      <c r="CJ1492" s="578"/>
      <c r="CK1492" s="578"/>
      <c r="CL1492" s="578"/>
      <c r="CM1492" s="578"/>
      <c r="CN1492" s="578"/>
      <c r="CO1492" s="578"/>
      <c r="CP1492" s="578"/>
      <c r="CQ1492" s="578"/>
      <c r="CR1492" s="578"/>
      <c r="CS1492" s="578"/>
      <c r="CT1492" s="578"/>
      <c r="CU1492" s="578"/>
      <c r="CV1492" s="578"/>
      <c r="CW1492" s="578"/>
      <c r="CX1492" s="578"/>
      <c r="CY1492" s="856"/>
      <c r="CZ1492" s="856"/>
      <c r="DA1492" s="856"/>
      <c r="DB1492" s="856"/>
      <c r="DC1492" s="856"/>
      <c r="DD1492" s="856"/>
      <c r="DE1492" s="856"/>
      <c r="DF1492" s="856"/>
      <c r="DG1492" s="856"/>
      <c r="DH1492" s="856"/>
      <c r="DI1492" s="856"/>
      <c r="DJ1492" s="856"/>
      <c r="DK1492" s="856"/>
      <c r="DL1492" s="856"/>
      <c r="DM1492" s="856"/>
      <c r="DN1492" s="856"/>
      <c r="DO1492" s="856"/>
      <c r="DP1492" s="856"/>
      <c r="DQ1492" s="856"/>
      <c r="DR1492" s="856"/>
      <c r="DS1492" s="856"/>
      <c r="DT1492" s="856"/>
      <c r="DU1492" s="856"/>
      <c r="DV1492" s="856"/>
      <c r="DW1492" s="856"/>
      <c r="DX1492" s="856"/>
      <c r="DY1492" s="856"/>
      <c r="DZ1492" s="856"/>
      <c r="EA1492" s="856"/>
      <c r="EB1492" s="856"/>
      <c r="EC1492" s="856"/>
      <c r="ED1492" s="856"/>
      <c r="EE1492" s="856"/>
      <c r="EF1492" s="856"/>
      <c r="EG1492" s="856"/>
      <c r="EH1492" s="856"/>
      <c r="EI1492" s="856"/>
      <c r="EJ1492" s="856"/>
      <c r="EK1492" s="856"/>
      <c r="EL1492" s="856"/>
      <c r="EM1492" s="856"/>
      <c r="EN1492" s="856"/>
      <c r="EO1492" s="856"/>
      <c r="EP1492" s="856"/>
      <c r="EQ1492" s="856"/>
      <c r="ER1492" s="856"/>
      <c r="ES1492" s="856"/>
      <c r="ET1492" s="856"/>
      <c r="EU1492" s="856"/>
      <c r="EV1492" s="856"/>
      <c r="EW1492" s="856"/>
      <c r="EX1492" s="856"/>
      <c r="EY1492" s="856"/>
      <c r="EZ1492" s="856"/>
      <c r="FA1492" s="856"/>
      <c r="FB1492" s="856"/>
      <c r="FC1492" s="856"/>
      <c r="FD1492" s="856"/>
      <c r="FE1492" s="856"/>
      <c r="FF1492" s="856"/>
      <c r="FG1492" s="856"/>
      <c r="FH1492" s="856"/>
      <c r="FI1492" s="856"/>
      <c r="FJ1492" s="856"/>
      <c r="FK1492" s="856"/>
      <c r="FL1492" s="856"/>
      <c r="FM1492" s="856"/>
      <c r="FN1492" s="856"/>
      <c r="FO1492" s="856"/>
      <c r="FP1492" s="856"/>
      <c r="FQ1492" s="856"/>
      <c r="FR1492" s="856"/>
      <c r="FS1492" s="856"/>
      <c r="FT1492" s="856"/>
      <c r="FU1492" s="856"/>
      <c r="FV1492" s="856"/>
      <c r="FW1492" s="856"/>
      <c r="FX1492" s="856"/>
      <c r="FY1492" s="856"/>
      <c r="FZ1492" s="856"/>
      <c r="GA1492" s="856"/>
      <c r="GB1492" s="856"/>
      <c r="GC1492" s="856"/>
      <c r="GD1492" s="856"/>
      <c r="GE1492" s="856"/>
      <c r="GF1492" s="856"/>
      <c r="GG1492" s="856"/>
      <c r="GH1492" s="856"/>
      <c r="GI1492" s="856"/>
      <c r="GJ1492" s="856"/>
      <c r="GK1492" s="856"/>
      <c r="GL1492" s="856"/>
      <c r="GM1492" s="856"/>
      <c r="GN1492" s="856"/>
      <c r="GO1492" s="856"/>
      <c r="GP1492" s="856"/>
      <c r="GQ1492" s="856"/>
      <c r="GR1492" s="856"/>
      <c r="GS1492" s="856"/>
      <c r="GT1492" s="856"/>
      <c r="GU1492" s="856"/>
      <c r="GV1492" s="856"/>
      <c r="GW1492" s="856"/>
      <c r="GX1492" s="856"/>
      <c r="GY1492" s="856"/>
      <c r="GZ1492" s="856"/>
      <c r="HA1492" s="856"/>
      <c r="HB1492" s="856"/>
      <c r="HC1492" s="856"/>
      <c r="HD1492" s="856"/>
      <c r="HE1492" s="856"/>
      <c r="HF1492" s="856"/>
      <c r="HG1492" s="856"/>
      <c r="HH1492" s="856"/>
      <c r="HI1492" s="856"/>
      <c r="HJ1492" s="856"/>
      <c r="HK1492" s="856"/>
      <c r="HL1492" s="856"/>
      <c r="HM1492" s="856"/>
      <c r="HN1492" s="856"/>
      <c r="HO1492" s="856"/>
      <c r="HP1492" s="856"/>
      <c r="HQ1492" s="856"/>
      <c r="HR1492" s="856"/>
      <c r="HS1492" s="856"/>
      <c r="HT1492" s="856"/>
      <c r="HU1492" s="856"/>
      <c r="HV1492" s="856"/>
      <c r="HW1492" s="856"/>
      <c r="HX1492" s="856"/>
      <c r="HY1492" s="856"/>
      <c r="HZ1492" s="856"/>
      <c r="IA1492" s="856"/>
      <c r="IB1492" s="856"/>
      <c r="IC1492" s="856"/>
      <c r="ID1492" s="856"/>
      <c r="IE1492" s="856"/>
      <c r="IF1492" s="856"/>
      <c r="IG1492" s="856"/>
      <c r="IH1492" s="856"/>
      <c r="II1492" s="856"/>
      <c r="IJ1492" s="856"/>
      <c r="IK1492" s="856"/>
      <c r="IL1492" s="856"/>
      <c r="IM1492" s="856"/>
      <c r="IN1492" s="856"/>
      <c r="IO1492" s="856"/>
      <c r="IP1492" s="856"/>
      <c r="IQ1492" s="856"/>
      <c r="IR1492" s="856"/>
      <c r="IS1492" s="856"/>
      <c r="IT1492" s="856"/>
      <c r="IU1492" s="856"/>
      <c r="IV1492" s="856"/>
      <c r="IW1492" s="856"/>
      <c r="IX1492" s="856"/>
      <c r="IY1492" s="856"/>
      <c r="IZ1492" s="856"/>
      <c r="JA1492" s="856"/>
      <c r="JB1492" s="856"/>
      <c r="JC1492" s="856"/>
      <c r="JD1492" s="856"/>
      <c r="JE1492" s="856"/>
      <c r="JF1492" s="856"/>
      <c r="JG1492" s="856"/>
      <c r="JH1492" s="856"/>
      <c r="JI1492" s="856"/>
      <c r="JJ1492" s="856"/>
      <c r="JK1492" s="856"/>
      <c r="JL1492" s="856"/>
      <c r="JM1492" s="856"/>
      <c r="JN1492" s="856"/>
      <c r="JO1492" s="856"/>
      <c r="JP1492" s="856"/>
      <c r="JQ1492" s="856"/>
      <c r="JR1492" s="856"/>
      <c r="JS1492" s="856"/>
      <c r="JT1492" s="856"/>
      <c r="JU1492" s="856"/>
      <c r="JV1492" s="856"/>
      <c r="JW1492" s="856"/>
      <c r="JX1492" s="856"/>
      <c r="JY1492" s="856"/>
      <c r="JZ1492" s="856"/>
      <c r="KA1492" s="856"/>
      <c r="KB1492" s="856"/>
      <c r="KC1492" s="856"/>
      <c r="KD1492" s="856"/>
      <c r="KE1492" s="856"/>
      <c r="KF1492" s="856"/>
      <c r="KG1492" s="856"/>
      <c r="KH1492" s="856"/>
      <c r="KI1492" s="856"/>
      <c r="KJ1492" s="856"/>
      <c r="KK1492" s="856"/>
      <c r="KL1492" s="856"/>
      <c r="KM1492" s="856"/>
      <c r="KN1492" s="856"/>
      <c r="KO1492" s="856"/>
      <c r="KP1492" s="856"/>
      <c r="KQ1492" s="856"/>
      <c r="KR1492" s="856"/>
      <c r="KS1492" s="856"/>
      <c r="KT1492" s="856"/>
      <c r="KU1492" s="856"/>
      <c r="KV1492" s="856"/>
      <c r="KW1492" s="856"/>
      <c r="KX1492" s="856"/>
      <c r="KY1492" s="856"/>
      <c r="KZ1492" s="856"/>
      <c r="LA1492" s="856"/>
      <c r="LB1492" s="856"/>
      <c r="LC1492" s="856"/>
      <c r="LD1492" s="856"/>
      <c r="LE1492" s="856"/>
      <c r="LF1492" s="856"/>
      <c r="LG1492" s="856"/>
      <c r="LH1492" s="856"/>
      <c r="LI1492" s="856"/>
      <c r="LJ1492" s="856"/>
      <c r="LK1492" s="856"/>
      <c r="LL1492" s="856"/>
      <c r="LM1492" s="856"/>
      <c r="LN1492" s="856"/>
      <c r="LO1492" s="856"/>
      <c r="LP1492" s="856"/>
      <c r="LQ1492" s="856"/>
      <c r="LR1492" s="856"/>
      <c r="LS1492" s="856"/>
      <c r="LT1492" s="856"/>
      <c r="LU1492" s="856"/>
      <c r="LV1492" s="856"/>
      <c r="LW1492" s="856"/>
      <c r="LX1492" s="856"/>
      <c r="LY1492" s="856"/>
      <c r="LZ1492" s="856"/>
      <c r="MA1492" s="856"/>
      <c r="MB1492" s="856"/>
      <c r="MC1492" s="856"/>
      <c r="MD1492" s="856"/>
      <c r="ME1492" s="856"/>
      <c r="MF1492" s="856"/>
      <c r="MG1492" s="856"/>
      <c r="MH1492" s="856"/>
      <c r="MI1492" s="856"/>
      <c r="MJ1492" s="856"/>
      <c r="MK1492" s="856"/>
      <c r="ML1492" s="856"/>
      <c r="MM1492" s="856"/>
      <c r="MN1492" s="856"/>
      <c r="MO1492" s="856"/>
      <c r="MP1492" s="856"/>
      <c r="MQ1492" s="856"/>
      <c r="MR1492" s="856"/>
      <c r="MS1492" s="856"/>
      <c r="MT1492" s="856"/>
      <c r="MU1492" s="856"/>
      <c r="MV1492" s="856"/>
      <c r="MW1492" s="856"/>
      <c r="MX1492" s="856"/>
      <c r="MY1492" s="856"/>
      <c r="MZ1492" s="856"/>
      <c r="NA1492" s="856"/>
      <c r="NB1492" s="856"/>
      <c r="NC1492" s="856"/>
      <c r="ND1492" s="856"/>
      <c r="NE1492" s="856"/>
      <c r="NF1492" s="856"/>
      <c r="NG1492" s="856"/>
      <c r="NH1492" s="856"/>
      <c r="NI1492" s="856"/>
      <c r="NJ1492" s="856"/>
      <c r="NK1492" s="856"/>
      <c r="NL1492" s="856"/>
      <c r="NM1492" s="856"/>
      <c r="NN1492" s="856"/>
      <c r="NO1492" s="856"/>
      <c r="NP1492" s="856"/>
      <c r="NQ1492" s="856"/>
      <c r="NR1492" s="856"/>
      <c r="NS1492" s="856"/>
      <c r="NT1492" s="856"/>
      <c r="NU1492" s="856"/>
      <c r="NV1492" s="856"/>
      <c r="NW1492" s="856"/>
      <c r="NX1492" s="856"/>
      <c r="NY1492" s="856"/>
      <c r="NZ1492" s="856"/>
      <c r="OA1492" s="856"/>
      <c r="OB1492" s="856"/>
      <c r="OC1492" s="856"/>
      <c r="OD1492" s="856"/>
      <c r="OE1492" s="856"/>
      <c r="OF1492" s="856"/>
      <c r="OG1492" s="856"/>
      <c r="OH1492" s="856"/>
      <c r="OI1492" s="856"/>
      <c r="OJ1492" s="856"/>
      <c r="OK1492" s="856"/>
      <c r="OL1492" s="856"/>
      <c r="OM1492" s="856"/>
      <c r="ON1492" s="856"/>
      <c r="OO1492" s="856"/>
      <c r="OP1492" s="856"/>
      <c r="OQ1492" s="856"/>
      <c r="OR1492" s="856"/>
      <c r="OS1492" s="856"/>
      <c r="OT1492" s="856"/>
      <c r="OU1492" s="856"/>
      <c r="OV1492" s="856"/>
      <c r="OW1492" s="856"/>
      <c r="OX1492" s="856"/>
      <c r="OY1492" s="856"/>
      <c r="OZ1492" s="856"/>
      <c r="PA1492" s="856"/>
      <c r="PB1492" s="856"/>
      <c r="PC1492" s="856"/>
      <c r="PD1492" s="856"/>
      <c r="PE1492" s="856"/>
      <c r="PF1492" s="856"/>
      <c r="PG1492" s="856"/>
      <c r="PH1492" s="856"/>
      <c r="PI1492" s="856"/>
      <c r="PJ1492" s="856"/>
      <c r="PK1492" s="856"/>
      <c r="PL1492" s="856"/>
      <c r="PM1492" s="856"/>
      <c r="PN1492" s="856"/>
      <c r="PO1492" s="856"/>
      <c r="PP1492" s="856"/>
      <c r="PQ1492" s="856"/>
      <c r="PR1492" s="856"/>
      <c r="PS1492" s="856"/>
      <c r="PT1492" s="856"/>
      <c r="PU1492" s="856"/>
      <c r="PV1492" s="856"/>
      <c r="PW1492" s="856"/>
      <c r="PX1492" s="856"/>
      <c r="PY1492" s="856"/>
      <c r="PZ1492" s="856"/>
      <c r="QA1492" s="856"/>
      <c r="QB1492" s="856"/>
      <c r="QC1492" s="856"/>
      <c r="QD1492" s="856"/>
      <c r="QE1492" s="856"/>
      <c r="QF1492" s="856"/>
      <c r="QG1492" s="856"/>
      <c r="QH1492" s="856"/>
      <c r="QI1492" s="856"/>
      <c r="QJ1492" s="856"/>
      <c r="QK1492" s="856"/>
      <c r="QL1492" s="856"/>
      <c r="QM1492" s="856"/>
      <c r="QN1492" s="856"/>
      <c r="QO1492" s="856"/>
      <c r="QP1492" s="856"/>
      <c r="QQ1492" s="856"/>
      <c r="QR1492" s="856"/>
      <c r="QS1492" s="856"/>
      <c r="QT1492" s="856"/>
      <c r="QU1492" s="856"/>
      <c r="QV1492" s="856"/>
      <c r="QW1492" s="856"/>
      <c r="QX1492" s="856"/>
      <c r="QY1492" s="856"/>
      <c r="QZ1492" s="856"/>
      <c r="RA1492" s="856"/>
      <c r="RB1492" s="856"/>
      <c r="RC1492" s="856"/>
      <c r="RD1492" s="856"/>
      <c r="RE1492" s="856"/>
      <c r="RF1492" s="856"/>
      <c r="RG1492" s="856"/>
      <c r="RH1492" s="856"/>
      <c r="RI1492" s="856"/>
      <c r="RJ1492" s="856"/>
      <c r="RK1492" s="856"/>
      <c r="RL1492" s="856"/>
      <c r="RM1492" s="856"/>
      <c r="RN1492" s="856"/>
      <c r="RO1492" s="856"/>
      <c r="RP1492" s="856"/>
      <c r="RQ1492" s="856"/>
      <c r="RR1492" s="856"/>
      <c r="RS1492" s="856"/>
      <c r="RT1492" s="856"/>
      <c r="RU1492" s="856"/>
      <c r="RV1492" s="856"/>
      <c r="RW1492" s="856"/>
      <c r="RX1492" s="856"/>
      <c r="RY1492" s="856"/>
      <c r="RZ1492" s="856"/>
      <c r="SA1492" s="856"/>
      <c r="SB1492" s="856"/>
      <c r="SC1492" s="856"/>
      <c r="SD1492" s="856"/>
      <c r="SE1492" s="856"/>
      <c r="SF1492" s="856"/>
      <c r="SG1492" s="856"/>
      <c r="SH1492" s="856"/>
      <c r="SI1492" s="856"/>
      <c r="SJ1492" s="856"/>
      <c r="SK1492" s="856"/>
      <c r="SL1492" s="856"/>
      <c r="SM1492" s="856"/>
      <c r="SN1492" s="856"/>
      <c r="SO1492" s="856"/>
      <c r="SP1492" s="856"/>
      <c r="SQ1492" s="856"/>
      <c r="SR1492" s="856"/>
      <c r="SS1492" s="856"/>
      <c r="ST1492" s="856"/>
      <c r="SU1492" s="856"/>
      <c r="SV1492" s="856"/>
      <c r="SW1492" s="856"/>
      <c r="SX1492" s="856"/>
      <c r="SY1492" s="856"/>
      <c r="SZ1492" s="856"/>
      <c r="TA1492" s="856"/>
      <c r="TB1492" s="856"/>
      <c r="TC1492" s="856"/>
      <c r="TD1492" s="856"/>
      <c r="TE1492" s="856"/>
      <c r="TF1492" s="856"/>
      <c r="TG1492" s="856"/>
      <c r="TH1492" s="856"/>
      <c r="TI1492" s="856"/>
      <c r="TJ1492" s="856"/>
      <c r="TK1492" s="856"/>
      <c r="TL1492" s="856"/>
      <c r="TM1492" s="856"/>
      <c r="TN1492" s="856"/>
      <c r="TO1492" s="856"/>
      <c r="TP1492" s="856"/>
      <c r="TQ1492" s="856"/>
      <c r="TR1492" s="856"/>
      <c r="TS1492" s="856"/>
      <c r="TT1492" s="856"/>
      <c r="TU1492" s="856"/>
      <c r="TV1492" s="856"/>
      <c r="TW1492" s="856"/>
      <c r="TX1492" s="856"/>
      <c r="TY1492" s="856"/>
      <c r="TZ1492" s="856"/>
      <c r="UA1492" s="856"/>
      <c r="UB1492" s="856"/>
      <c r="UC1492" s="856"/>
      <c r="UD1492" s="856"/>
      <c r="UE1492" s="856"/>
      <c r="UF1492" s="856"/>
      <c r="UG1492" s="856"/>
      <c r="UH1492" s="856"/>
      <c r="UI1492" s="856"/>
      <c r="UJ1492" s="856"/>
      <c r="UK1492" s="856"/>
      <c r="UL1492" s="856"/>
      <c r="UM1492" s="856"/>
      <c r="UN1492" s="856"/>
      <c r="UO1492" s="856"/>
      <c r="UP1492" s="856"/>
      <c r="UQ1492" s="856"/>
      <c r="UR1492" s="856"/>
      <c r="US1492" s="856"/>
      <c r="UT1492" s="856"/>
      <c r="UU1492" s="856"/>
      <c r="UV1492" s="856"/>
      <c r="UW1492" s="856"/>
      <c r="UX1492" s="856"/>
      <c r="UY1492" s="856"/>
      <c r="UZ1492" s="856"/>
      <c r="VA1492" s="856"/>
      <c r="VB1492" s="856"/>
      <c r="VC1492" s="856"/>
      <c r="VD1492" s="856"/>
      <c r="VE1492" s="856"/>
      <c r="VF1492" s="856"/>
      <c r="VG1492" s="856"/>
      <c r="VH1492" s="856"/>
      <c r="VI1492" s="856"/>
      <c r="VJ1492" s="856"/>
      <c r="VK1492" s="856"/>
      <c r="VL1492" s="856"/>
      <c r="VM1492" s="856"/>
      <c r="VN1492" s="856"/>
      <c r="VO1492" s="856"/>
      <c r="VP1492" s="856"/>
      <c r="VQ1492" s="856"/>
      <c r="VR1492" s="856"/>
      <c r="VS1492" s="856"/>
      <c r="VT1492" s="856"/>
      <c r="VU1492" s="856"/>
      <c r="VV1492" s="856"/>
      <c r="VW1492" s="856"/>
      <c r="VX1492" s="856"/>
      <c r="VY1492" s="856"/>
      <c r="VZ1492" s="856"/>
      <c r="WA1492" s="856"/>
      <c r="WB1492" s="856"/>
      <c r="WC1492" s="856"/>
      <c r="WD1492" s="856"/>
      <c r="WE1492" s="856"/>
      <c r="WF1492" s="856"/>
      <c r="WG1492" s="856"/>
      <c r="WH1492" s="856"/>
      <c r="WI1492" s="856"/>
      <c r="WJ1492" s="856"/>
      <c r="WK1492" s="856"/>
      <c r="WL1492" s="856"/>
      <c r="WM1492" s="856"/>
      <c r="WN1492" s="856"/>
      <c r="WO1492" s="856"/>
      <c r="WP1492" s="856"/>
      <c r="WQ1492" s="856"/>
      <c r="WR1492" s="856"/>
      <c r="WS1492" s="856"/>
      <c r="WT1492" s="856"/>
      <c r="WU1492" s="856"/>
      <c r="WV1492" s="856"/>
      <c r="WW1492" s="856"/>
      <c r="WX1492" s="856"/>
      <c r="WY1492" s="856"/>
      <c r="WZ1492" s="856"/>
      <c r="XA1492" s="856"/>
      <c r="XB1492" s="856"/>
      <c r="XC1492" s="856"/>
      <c r="XD1492" s="856"/>
      <c r="XE1492" s="856"/>
      <c r="XF1492" s="856"/>
      <c r="XG1492" s="856"/>
      <c r="XH1492" s="856"/>
      <c r="XI1492" s="856"/>
      <c r="XJ1492" s="856"/>
      <c r="XK1492" s="856"/>
      <c r="XL1492" s="856"/>
      <c r="XM1492" s="856"/>
      <c r="XN1492" s="856"/>
      <c r="XO1492" s="856"/>
      <c r="XP1492" s="856"/>
      <c r="XQ1492" s="856"/>
      <c r="XR1492" s="856"/>
      <c r="XS1492" s="856"/>
      <c r="XT1492" s="856"/>
      <c r="XU1492" s="856"/>
      <c r="XV1492" s="856"/>
      <c r="XW1492" s="856"/>
      <c r="XX1492" s="856"/>
      <c r="XY1492" s="856"/>
      <c r="XZ1492" s="856"/>
      <c r="YA1492" s="856"/>
      <c r="YB1492" s="856"/>
      <c r="YC1492" s="856"/>
      <c r="YD1492" s="856"/>
      <c r="YE1492" s="856"/>
      <c r="YF1492" s="856"/>
      <c r="YG1492" s="856"/>
      <c r="YH1492" s="856"/>
      <c r="YI1492" s="856"/>
      <c r="YJ1492" s="856"/>
      <c r="YK1492" s="856"/>
      <c r="YL1492" s="856"/>
      <c r="YM1492" s="856"/>
      <c r="YN1492" s="856"/>
      <c r="YO1492" s="856"/>
      <c r="YP1492" s="856"/>
      <c r="YQ1492" s="856"/>
      <c r="YR1492" s="856"/>
      <c r="YS1492" s="856"/>
      <c r="YT1492" s="856"/>
      <c r="YU1492" s="856"/>
      <c r="YV1492" s="856"/>
      <c r="YW1492" s="856"/>
      <c r="YX1492" s="856"/>
      <c r="YY1492" s="856"/>
      <c r="YZ1492" s="856"/>
      <c r="ZA1492" s="856"/>
      <c r="ZB1492" s="856"/>
      <c r="ZC1492" s="856"/>
      <c r="ZD1492" s="856"/>
      <c r="ZE1492" s="856"/>
      <c r="ZF1492" s="856"/>
      <c r="ZG1492" s="856"/>
      <c r="ZH1492" s="856"/>
      <c r="ZI1492" s="856"/>
      <c r="ZJ1492" s="856"/>
      <c r="ZK1492" s="856"/>
      <c r="ZL1492" s="856"/>
      <c r="ZM1492" s="856"/>
      <c r="ZN1492" s="856"/>
      <c r="ZO1492" s="856"/>
      <c r="ZP1492" s="856"/>
      <c r="ZQ1492" s="856"/>
      <c r="ZR1492" s="856"/>
      <c r="ZS1492" s="856"/>
      <c r="ZT1492" s="856"/>
      <c r="ZU1492" s="856"/>
      <c r="ZV1492" s="856"/>
      <c r="ZW1492" s="856"/>
      <c r="ZX1492" s="856"/>
      <c r="ZY1492" s="856"/>
      <c r="ZZ1492" s="856"/>
      <c r="AAA1492" s="856"/>
      <c r="AAB1492" s="856"/>
      <c r="AAC1492" s="856"/>
      <c r="AAD1492" s="856"/>
      <c r="AAE1492" s="856"/>
      <c r="AAF1492" s="856"/>
      <c r="AAG1492" s="856"/>
      <c r="AAH1492" s="856"/>
      <c r="AAI1492" s="856"/>
      <c r="AAJ1492" s="856"/>
      <c r="AAK1492" s="856"/>
      <c r="AAL1492" s="856"/>
      <c r="AAM1492" s="856"/>
      <c r="AAN1492" s="856"/>
      <c r="AAO1492" s="856"/>
      <c r="AAP1492" s="856"/>
      <c r="AAQ1492" s="856"/>
      <c r="AAR1492" s="856"/>
      <c r="AAS1492" s="856"/>
      <c r="AAT1492" s="856"/>
      <c r="AAU1492" s="856"/>
      <c r="AAV1492" s="856"/>
      <c r="AAW1492" s="856"/>
      <c r="AAX1492" s="856"/>
      <c r="AAY1492" s="856"/>
      <c r="AAZ1492" s="856"/>
      <c r="ABA1492" s="856"/>
      <c r="ABB1492" s="856"/>
      <c r="ABC1492" s="856"/>
      <c r="ABD1492" s="856"/>
      <c r="ABE1492" s="856"/>
      <c r="ABF1492" s="856"/>
      <c r="ABG1492" s="856"/>
      <c r="ABH1492" s="856"/>
      <c r="ABI1492" s="856"/>
      <c r="ABJ1492" s="856"/>
      <c r="ABK1492" s="856"/>
      <c r="ABL1492" s="856"/>
      <c r="ABM1492" s="856"/>
      <c r="ABN1492" s="856"/>
      <c r="ABO1492" s="856"/>
      <c r="ABP1492" s="856"/>
      <c r="ABQ1492" s="856"/>
      <c r="ABR1492" s="856"/>
      <c r="ABS1492" s="856"/>
      <c r="ABT1492" s="856"/>
      <c r="ABU1492" s="856"/>
      <c r="ABV1492" s="856"/>
      <c r="ABW1492" s="856"/>
      <c r="ABX1492" s="856"/>
      <c r="ABY1492" s="856"/>
      <c r="ABZ1492" s="856"/>
      <c r="ACA1492" s="856"/>
      <c r="ACB1492" s="856"/>
      <c r="ACC1492" s="856"/>
      <c r="ACD1492" s="856"/>
      <c r="ACE1492" s="856"/>
      <c r="ACF1492" s="856"/>
      <c r="ACG1492" s="856"/>
      <c r="ACH1492" s="856"/>
      <c r="ACI1492" s="856"/>
      <c r="ACJ1492" s="856"/>
      <c r="ACK1492" s="856"/>
      <c r="ACL1492" s="856"/>
      <c r="ACM1492" s="856"/>
      <c r="ACN1492" s="856"/>
      <c r="ACO1492" s="856"/>
      <c r="ACP1492" s="856"/>
      <c r="ACQ1492" s="856"/>
      <c r="ACR1492" s="856"/>
      <c r="ACS1492" s="856"/>
      <c r="ACT1492" s="856"/>
      <c r="ACU1492" s="856"/>
      <c r="ACV1492" s="856"/>
      <c r="ACW1492" s="856"/>
      <c r="ACX1492" s="856"/>
      <c r="ACY1492" s="856"/>
      <c r="ACZ1492" s="856"/>
      <c r="ADA1492" s="856"/>
      <c r="ADB1492" s="856"/>
      <c r="ADC1492" s="856"/>
      <c r="ADD1492" s="856"/>
      <c r="ADE1492" s="856"/>
      <c r="ADF1492" s="856"/>
      <c r="ADG1492" s="856"/>
      <c r="ADH1492" s="856"/>
      <c r="ADI1492" s="856"/>
      <c r="ADJ1492" s="856"/>
      <c r="ADK1492" s="856"/>
      <c r="ADL1492" s="856"/>
      <c r="ADM1492" s="856"/>
      <c r="ADN1492" s="856"/>
      <c r="ADO1492" s="856"/>
      <c r="ADP1492" s="856"/>
      <c r="ADQ1492" s="856"/>
      <c r="ADR1492" s="856"/>
      <c r="ADS1492" s="856"/>
      <c r="ADT1492" s="856"/>
      <c r="ADU1492" s="856"/>
      <c r="ADV1492" s="856"/>
      <c r="ADW1492" s="856"/>
      <c r="ADX1492" s="856"/>
      <c r="ADY1492" s="856"/>
      <c r="ADZ1492" s="856"/>
      <c r="AEA1492" s="856"/>
      <c r="AEB1492" s="856"/>
      <c r="AEC1492" s="856"/>
      <c r="AED1492" s="856"/>
      <c r="AEE1492" s="856"/>
      <c r="AEF1492" s="856"/>
      <c r="AEG1492" s="856"/>
      <c r="AEH1492" s="856"/>
      <c r="AEI1492" s="856"/>
      <c r="AEJ1492" s="856"/>
      <c r="AEK1492" s="856"/>
      <c r="AEL1492" s="856"/>
      <c r="AEM1492" s="856"/>
      <c r="AEN1492" s="856"/>
      <c r="AEO1492" s="856"/>
      <c r="AEP1492" s="856"/>
      <c r="AEQ1492" s="856"/>
      <c r="AER1492" s="856"/>
      <c r="AES1492" s="856"/>
      <c r="AET1492" s="856"/>
      <c r="AEU1492" s="856"/>
      <c r="AEV1492" s="856"/>
      <c r="AEW1492" s="856"/>
      <c r="AEX1492" s="856"/>
      <c r="AEY1492" s="856"/>
      <c r="AEZ1492" s="856"/>
      <c r="AFA1492" s="856"/>
      <c r="AFB1492" s="856"/>
      <c r="AFC1492" s="856"/>
      <c r="AFD1492" s="856"/>
      <c r="AFE1492" s="856"/>
      <c r="AFF1492" s="856"/>
      <c r="AFG1492" s="856"/>
      <c r="AFH1492" s="856"/>
      <c r="AFI1492" s="856"/>
      <c r="AFJ1492" s="856"/>
      <c r="AFK1492" s="856"/>
      <c r="AFL1492" s="856"/>
      <c r="AFM1492" s="856"/>
      <c r="AFN1492" s="856"/>
      <c r="AFO1492" s="856"/>
      <c r="AFP1492" s="856"/>
      <c r="AFQ1492" s="856"/>
      <c r="AFR1492" s="856"/>
      <c r="AFS1492" s="856"/>
      <c r="AFT1492" s="856"/>
      <c r="AFU1492" s="856"/>
      <c r="AFV1492" s="856"/>
      <c r="AFW1492" s="856"/>
      <c r="AFX1492" s="856"/>
      <c r="AFY1492" s="856"/>
      <c r="AFZ1492" s="856"/>
      <c r="AGA1492" s="856"/>
      <c r="AGB1492" s="856"/>
      <c r="AGC1492" s="856"/>
      <c r="AGD1492" s="856"/>
      <c r="AGE1492" s="856"/>
      <c r="AGF1492" s="856"/>
      <c r="AGG1492" s="856"/>
      <c r="AGH1492" s="856"/>
      <c r="AGI1492" s="856"/>
      <c r="AGJ1492" s="856"/>
      <c r="AGK1492" s="856"/>
      <c r="AGL1492" s="856"/>
      <c r="AGM1492" s="856"/>
      <c r="AGN1492" s="856"/>
      <c r="AGO1492" s="856"/>
      <c r="AGP1492" s="856"/>
      <c r="AGQ1492" s="856"/>
      <c r="AGR1492" s="856"/>
      <c r="AGS1492" s="856"/>
      <c r="AGT1492" s="856"/>
      <c r="AGU1492" s="856"/>
      <c r="AGV1492" s="856"/>
      <c r="AGW1492" s="856"/>
      <c r="AGX1492" s="856"/>
      <c r="AGY1492" s="856"/>
      <c r="AGZ1492" s="856"/>
      <c r="AHA1492" s="856"/>
      <c r="AHB1492" s="856"/>
      <c r="AHC1492" s="856"/>
      <c r="AHD1492" s="856"/>
      <c r="AHE1492" s="856"/>
      <c r="AHF1492" s="856"/>
      <c r="AHG1492" s="856"/>
      <c r="AHH1492" s="856"/>
      <c r="AHI1492" s="856"/>
      <c r="AHJ1492" s="856"/>
      <c r="AHK1492" s="856"/>
      <c r="AHL1492" s="856"/>
      <c r="AHM1492" s="856"/>
      <c r="AHN1492" s="856"/>
      <c r="AHO1492" s="856"/>
      <c r="AHP1492" s="856"/>
      <c r="AHQ1492" s="856"/>
      <c r="AHR1492" s="856"/>
      <c r="AHS1492" s="856"/>
      <c r="AHT1492" s="856"/>
      <c r="AHU1492" s="856"/>
      <c r="AHV1492" s="856"/>
      <c r="AHW1492" s="856"/>
      <c r="AHX1492" s="856"/>
      <c r="AHY1492" s="856"/>
      <c r="AHZ1492" s="856"/>
      <c r="AIA1492" s="856"/>
      <c r="AIB1492" s="856"/>
      <c r="AIC1492" s="856"/>
      <c r="AID1492" s="856"/>
      <c r="AIE1492" s="856"/>
      <c r="AIF1492" s="856"/>
      <c r="AIG1492" s="856"/>
      <c r="AIH1492" s="856"/>
      <c r="AII1492" s="856"/>
      <c r="AIJ1492" s="856"/>
      <c r="AIK1492" s="856"/>
      <c r="AIL1492" s="856"/>
      <c r="AIM1492" s="856"/>
      <c r="AIN1492" s="856"/>
      <c r="AIO1492" s="856"/>
      <c r="AIP1492" s="856"/>
      <c r="AIQ1492" s="856"/>
      <c r="AIR1492" s="856"/>
      <c r="AIS1492" s="856"/>
      <c r="AIT1492" s="856"/>
      <c r="AIU1492" s="856"/>
      <c r="AIV1492" s="856"/>
      <c r="AIW1492" s="856"/>
      <c r="AIX1492" s="856"/>
      <c r="AIY1492" s="856"/>
      <c r="AIZ1492" s="856"/>
      <c r="AJA1492" s="856"/>
      <c r="AJB1492" s="856"/>
      <c r="AJC1492" s="856"/>
      <c r="AJD1492" s="856"/>
      <c r="AJE1492" s="856"/>
      <c r="AJF1492" s="856"/>
      <c r="AJG1492" s="856"/>
      <c r="AJH1492" s="856"/>
      <c r="AJI1492" s="856"/>
      <c r="AJJ1492" s="856"/>
      <c r="AJK1492" s="856"/>
      <c r="AJL1492" s="856"/>
      <c r="AJM1492" s="856"/>
      <c r="AJN1492" s="856"/>
      <c r="AJO1492" s="856"/>
      <c r="AJP1492" s="856"/>
      <c r="AJQ1492" s="856"/>
      <c r="AJR1492" s="856"/>
      <c r="AJS1492" s="856"/>
      <c r="AJT1492" s="856"/>
      <c r="AJU1492" s="856"/>
      <c r="AJV1492" s="856"/>
      <c r="AJW1492" s="856"/>
      <c r="AJX1492" s="856"/>
      <c r="AJY1492" s="856"/>
      <c r="AJZ1492" s="856"/>
      <c r="AKA1492" s="856"/>
      <c r="AKB1492" s="856"/>
      <c r="AKC1492" s="856"/>
      <c r="AKD1492" s="856"/>
      <c r="AKE1492" s="856"/>
      <c r="AKF1492" s="856"/>
      <c r="AKG1492" s="856"/>
      <c r="AKH1492" s="856"/>
      <c r="AKI1492" s="856"/>
      <c r="AKJ1492" s="856"/>
      <c r="AKK1492" s="856"/>
      <c r="AKL1492" s="856"/>
      <c r="AKM1492" s="856"/>
      <c r="AKN1492" s="856"/>
      <c r="AKO1492" s="856"/>
      <c r="AKP1492" s="856"/>
      <c r="AKQ1492" s="856"/>
      <c r="AKR1492" s="856"/>
      <c r="AKS1492" s="856"/>
      <c r="AKT1492" s="856"/>
      <c r="AKU1492" s="856"/>
      <c r="AKV1492" s="856"/>
      <c r="AKW1492" s="856"/>
      <c r="AKX1492" s="856"/>
      <c r="AKY1492" s="856"/>
      <c r="AKZ1492" s="856"/>
      <c r="ALA1492" s="856"/>
      <c r="ALB1492" s="856"/>
      <c r="ALC1492" s="856"/>
      <c r="ALD1492" s="856"/>
      <c r="ALE1492" s="856"/>
      <c r="ALF1492" s="856"/>
      <c r="ALG1492" s="856"/>
      <c r="ALH1492" s="856"/>
      <c r="ALI1492" s="856"/>
      <c r="ALJ1492" s="856"/>
      <c r="ALK1492" s="856"/>
      <c r="ALL1492" s="856"/>
      <c r="ALM1492" s="856"/>
      <c r="ALN1492" s="856"/>
      <c r="ALO1492" s="856"/>
      <c r="ALP1492" s="856"/>
      <c r="ALQ1492" s="856"/>
      <c r="ALR1492" s="856"/>
      <c r="ALS1492" s="856"/>
      <c r="ALT1492" s="856"/>
      <c r="ALU1492" s="856"/>
      <c r="ALV1492" s="856"/>
      <c r="ALW1492" s="856"/>
      <c r="ALX1492" s="856"/>
      <c r="ALY1492" s="856"/>
      <c r="ALZ1492" s="856"/>
      <c r="AMA1492" s="856"/>
      <c r="AMB1492" s="856"/>
      <c r="AMC1492" s="856"/>
      <c r="AMD1492" s="856"/>
      <c r="AME1492" s="856"/>
      <c r="AMF1492" s="856"/>
      <c r="AMG1492" s="856"/>
      <c r="AMH1492" s="856"/>
      <c r="AMI1492" s="856"/>
      <c r="AMJ1492" s="856"/>
      <c r="AMK1492" s="856"/>
      <c r="AML1492" s="856"/>
      <c r="AMM1492" s="856"/>
      <c r="AMN1492" s="856"/>
      <c r="AMO1492" s="856"/>
      <c r="AMP1492" s="856"/>
      <c r="AMQ1492" s="856"/>
      <c r="AMR1492" s="856"/>
      <c r="AMS1492" s="856"/>
      <c r="AMT1492" s="856"/>
      <c r="AMU1492" s="856"/>
      <c r="AMV1492" s="856"/>
      <c r="AMW1492" s="856"/>
      <c r="AMX1492" s="856"/>
      <c r="AMY1492" s="856"/>
      <c r="AMZ1492" s="856"/>
      <c r="ANA1492" s="856"/>
      <c r="ANB1492" s="856"/>
      <c r="ANC1492" s="856"/>
      <c r="AND1492" s="856"/>
      <c r="ANE1492" s="856"/>
      <c r="ANF1492" s="856"/>
      <c r="ANG1492" s="856"/>
      <c r="ANH1492" s="856"/>
      <c r="ANI1492" s="856"/>
      <c r="ANJ1492" s="856"/>
      <c r="ANK1492" s="856"/>
      <c r="ANL1492" s="856"/>
      <c r="ANM1492" s="856"/>
      <c r="ANN1492" s="856"/>
      <c r="ANO1492" s="856"/>
      <c r="ANP1492" s="856"/>
      <c r="ANQ1492" s="856"/>
      <c r="ANR1492" s="856"/>
      <c r="ANS1492" s="856"/>
      <c r="ANT1492" s="856"/>
      <c r="ANU1492" s="856"/>
      <c r="ANV1492" s="856"/>
      <c r="ANW1492" s="856"/>
      <c r="ANX1492" s="856"/>
      <c r="ANY1492" s="856"/>
      <c r="ANZ1492" s="856"/>
      <c r="AOA1492" s="856"/>
      <c r="AOB1492" s="856"/>
      <c r="AOC1492" s="856"/>
      <c r="AOD1492" s="856"/>
      <c r="AOE1492" s="856"/>
      <c r="AOF1492" s="856"/>
      <c r="AOG1492" s="856"/>
      <c r="AOH1492" s="856"/>
      <c r="AOI1492" s="856"/>
      <c r="AOJ1492" s="856"/>
      <c r="AOK1492" s="856"/>
      <c r="AOL1492" s="856"/>
      <c r="AOM1492" s="856"/>
      <c r="AON1492" s="856"/>
      <c r="AOO1492" s="856"/>
      <c r="AOP1492" s="856"/>
      <c r="AOQ1492" s="856"/>
      <c r="AOR1492" s="856"/>
      <c r="AOS1492" s="856"/>
      <c r="AOT1492" s="856"/>
      <c r="AOU1492" s="856"/>
      <c r="AOV1492" s="856"/>
      <c r="AOW1492" s="856"/>
      <c r="AOX1492" s="856"/>
      <c r="AOY1492" s="856"/>
      <c r="AOZ1492" s="856"/>
      <c r="APA1492" s="856"/>
      <c r="APB1492" s="856"/>
      <c r="APC1492" s="856"/>
      <c r="APD1492" s="856"/>
      <c r="APE1492" s="856"/>
      <c r="APF1492" s="856"/>
      <c r="APG1492" s="856"/>
      <c r="APH1492" s="856"/>
      <c r="API1492" s="856"/>
      <c r="APJ1492" s="856"/>
      <c r="APK1492" s="856"/>
      <c r="APL1492" s="856"/>
      <c r="APM1492" s="856"/>
      <c r="APN1492" s="856"/>
      <c r="APO1492" s="856"/>
      <c r="APP1492" s="856"/>
      <c r="APQ1492" s="856"/>
      <c r="APR1492" s="856"/>
      <c r="APS1492" s="856"/>
      <c r="APT1492" s="856"/>
      <c r="APU1492" s="856"/>
      <c r="APV1492" s="856"/>
      <c r="APW1492" s="856"/>
      <c r="APX1492" s="856"/>
      <c r="APY1492" s="856"/>
      <c r="APZ1492" s="856"/>
      <c r="AQA1492" s="856"/>
      <c r="AQB1492" s="856"/>
      <c r="AQC1492" s="856"/>
      <c r="AQD1492" s="856"/>
      <c r="AQE1492" s="856"/>
      <c r="AQF1492" s="856"/>
      <c r="AQG1492" s="856"/>
      <c r="AQH1492" s="856"/>
      <c r="AQI1492" s="856"/>
      <c r="AQJ1492" s="856"/>
      <c r="AQK1492" s="856"/>
      <c r="AQL1492" s="856"/>
      <c r="AQM1492" s="856"/>
      <c r="AQN1492" s="856"/>
      <c r="AQO1492" s="856"/>
      <c r="AQP1492" s="856"/>
      <c r="AQQ1492" s="856"/>
      <c r="AQR1492" s="856"/>
      <c r="AQS1492" s="856"/>
      <c r="AQT1492" s="856"/>
      <c r="AQU1492" s="856"/>
      <c r="AQV1492" s="856"/>
      <c r="AQW1492" s="856"/>
      <c r="AQX1492" s="856"/>
      <c r="AQY1492" s="856"/>
      <c r="AQZ1492" s="856"/>
      <c r="ARA1492" s="856"/>
      <c r="ARB1492" s="856"/>
      <c r="ARC1492" s="856"/>
      <c r="ARD1492" s="856"/>
      <c r="ARE1492" s="856"/>
      <c r="ARF1492" s="856"/>
      <c r="ARG1492" s="856"/>
      <c r="ARH1492" s="856"/>
      <c r="ARI1492" s="856"/>
      <c r="ARJ1492" s="856"/>
      <c r="ARK1492" s="856"/>
      <c r="ARL1492" s="856"/>
      <c r="ARM1492" s="856"/>
      <c r="ARN1492" s="856"/>
      <c r="ARO1492" s="856"/>
      <c r="ARP1492" s="856"/>
      <c r="ARQ1492" s="856"/>
      <c r="ARR1492" s="856"/>
      <c r="ARS1492" s="856"/>
      <c r="ART1492" s="856"/>
      <c r="ARU1492" s="856"/>
      <c r="ARV1492" s="856"/>
      <c r="ARW1492" s="856"/>
      <c r="ARX1492" s="856"/>
      <c r="ARY1492" s="856"/>
      <c r="ARZ1492" s="856"/>
      <c r="ASA1492" s="856"/>
      <c r="ASB1492" s="856"/>
      <c r="ASC1492" s="856"/>
      <c r="ASD1492" s="856"/>
      <c r="ASE1492" s="856"/>
      <c r="ASF1492" s="856"/>
      <c r="ASG1492" s="856"/>
      <c r="ASH1492" s="856"/>
      <c r="ASI1492" s="856"/>
      <c r="ASJ1492" s="856"/>
      <c r="ASK1492" s="856"/>
      <c r="ASL1492" s="856"/>
      <c r="ASM1492" s="856"/>
      <c r="ASN1492" s="856"/>
      <c r="ASO1492" s="856"/>
      <c r="ASP1492" s="856"/>
      <c r="ASQ1492" s="856"/>
      <c r="ASR1492" s="856"/>
      <c r="ASS1492" s="856"/>
      <c r="AST1492" s="856"/>
      <c r="ASU1492" s="856"/>
      <c r="ASV1492" s="856"/>
      <c r="ASW1492" s="856"/>
      <c r="ASX1492" s="856"/>
      <c r="ASY1492" s="856"/>
      <c r="ASZ1492" s="856"/>
      <c r="ATA1492" s="856"/>
      <c r="ATB1492" s="856"/>
      <c r="ATC1492" s="856"/>
      <c r="ATD1492" s="856"/>
      <c r="ATE1492" s="856"/>
      <c r="ATF1492" s="856"/>
      <c r="ATG1492" s="856"/>
      <c r="ATH1492" s="856"/>
      <c r="ATI1492" s="856"/>
      <c r="ATJ1492" s="856"/>
      <c r="ATK1492" s="856"/>
      <c r="ATL1492" s="856"/>
      <c r="ATM1492" s="856"/>
      <c r="ATN1492" s="856"/>
      <c r="ATO1492" s="856"/>
      <c r="ATP1492" s="856"/>
      <c r="ATQ1492" s="856"/>
      <c r="ATR1492" s="856"/>
      <c r="ATS1492" s="856"/>
      <c r="ATT1492" s="856"/>
      <c r="ATU1492" s="856"/>
      <c r="ATV1492" s="856"/>
      <c r="ATW1492" s="856"/>
      <c r="ATX1492" s="856"/>
      <c r="ATY1492" s="856"/>
      <c r="ATZ1492" s="856"/>
      <c r="AUA1492" s="856"/>
      <c r="AUB1492" s="856"/>
      <c r="AUC1492" s="856"/>
      <c r="AUD1492" s="856"/>
      <c r="AUE1492" s="856"/>
      <c r="AUF1492" s="856"/>
      <c r="AUG1492" s="856"/>
      <c r="AUH1492" s="856"/>
      <c r="AUI1492" s="856"/>
      <c r="AUJ1492" s="856"/>
      <c r="AUK1492" s="856"/>
      <c r="AUL1492" s="856"/>
      <c r="AUM1492" s="856"/>
      <c r="AUN1492" s="856"/>
      <c r="AUO1492" s="856"/>
      <c r="AUP1492" s="856"/>
      <c r="AUQ1492" s="856"/>
      <c r="AUR1492" s="856"/>
      <c r="AUS1492" s="856"/>
      <c r="AUT1492" s="856"/>
      <c r="AUU1492" s="856"/>
      <c r="AUV1492" s="856"/>
      <c r="AUW1492" s="856"/>
      <c r="AUX1492" s="856"/>
      <c r="AUY1492" s="856"/>
      <c r="AUZ1492" s="856"/>
      <c r="AVA1492" s="856"/>
      <c r="AVB1492" s="856"/>
      <c r="AVC1492" s="856"/>
      <c r="AVD1492" s="856"/>
      <c r="AVE1492" s="856"/>
      <c r="AVF1492" s="856"/>
      <c r="AVG1492" s="856"/>
      <c r="AVH1492" s="856"/>
      <c r="AVI1492" s="856"/>
      <c r="AVJ1492" s="856"/>
      <c r="AVK1492" s="856"/>
      <c r="AVL1492" s="856"/>
      <c r="AVM1492" s="856"/>
      <c r="AVN1492" s="856"/>
      <c r="AVO1492" s="856"/>
      <c r="AVP1492" s="856"/>
      <c r="AVQ1492" s="856"/>
      <c r="AVR1492" s="856"/>
      <c r="AVS1492" s="856"/>
      <c r="AVT1492" s="856"/>
      <c r="AVU1492" s="856"/>
      <c r="AVV1492" s="856"/>
      <c r="AVW1492" s="856"/>
      <c r="AVX1492" s="856"/>
      <c r="AVY1492" s="856"/>
      <c r="AVZ1492" s="856"/>
      <c r="AWA1492" s="856"/>
      <c r="AWB1492" s="856"/>
      <c r="AWC1492" s="856"/>
      <c r="AWD1492" s="856"/>
      <c r="AWE1492" s="856"/>
      <c r="AWF1492" s="856"/>
      <c r="AWG1492" s="856"/>
      <c r="AWH1492" s="856"/>
      <c r="AWI1492" s="856"/>
      <c r="AWJ1492" s="856"/>
      <c r="AWK1492" s="856"/>
      <c r="AWL1492" s="856"/>
      <c r="AWM1492" s="856"/>
      <c r="AWN1492" s="856"/>
      <c r="AWO1492" s="856"/>
      <c r="AWP1492" s="856"/>
      <c r="AWQ1492" s="856"/>
      <c r="AWR1492" s="856"/>
      <c r="AWS1492" s="856"/>
      <c r="AWT1492" s="856"/>
      <c r="AWU1492" s="856"/>
      <c r="AWV1492" s="856"/>
      <c r="AWW1492" s="856"/>
      <c r="AWX1492" s="856"/>
      <c r="AWY1492" s="856"/>
      <c r="AWZ1492" s="856"/>
      <c r="AXA1492" s="856"/>
      <c r="AXB1492" s="856"/>
      <c r="AXC1492" s="856"/>
      <c r="AXD1492" s="856"/>
      <c r="AXE1492" s="856"/>
      <c r="AXF1492" s="856"/>
      <c r="AXG1492" s="856"/>
      <c r="AXH1492" s="856"/>
      <c r="AXI1492" s="856"/>
      <c r="AXJ1492" s="856"/>
      <c r="AXK1492" s="856"/>
      <c r="AXL1492" s="856"/>
      <c r="AXM1492" s="856"/>
      <c r="AXN1492" s="856"/>
      <c r="AXO1492" s="856"/>
      <c r="AXP1492" s="856"/>
      <c r="AXQ1492" s="856"/>
      <c r="AXR1492" s="856"/>
      <c r="AXS1492" s="856"/>
      <c r="AXT1492" s="856"/>
      <c r="AXU1492" s="856"/>
      <c r="AXV1492" s="856"/>
      <c r="AXW1492" s="856"/>
      <c r="AXX1492" s="856"/>
      <c r="AXY1492" s="856"/>
      <c r="AXZ1492" s="856"/>
      <c r="AYA1492" s="856"/>
      <c r="AYB1492" s="856"/>
      <c r="AYC1492" s="856"/>
      <c r="AYD1492" s="856"/>
      <c r="AYE1492" s="856"/>
      <c r="AYF1492" s="856"/>
      <c r="AYG1492" s="856"/>
      <c r="AYH1492" s="856"/>
      <c r="AYI1492" s="856"/>
      <c r="AYJ1492" s="856"/>
      <c r="AYK1492" s="856"/>
      <c r="AYL1492" s="856"/>
      <c r="AYM1492" s="856"/>
      <c r="AYN1492" s="856"/>
      <c r="AYO1492" s="856"/>
      <c r="AYP1492" s="856"/>
      <c r="AYQ1492" s="856"/>
      <c r="AYR1492" s="856"/>
      <c r="AYS1492" s="856"/>
      <c r="AYT1492" s="856"/>
      <c r="AYU1492" s="856"/>
      <c r="AYV1492" s="856"/>
      <c r="AYW1492" s="856"/>
      <c r="AYX1492" s="856"/>
      <c r="AYY1492" s="856"/>
      <c r="AYZ1492" s="856"/>
      <c r="AZA1492" s="856"/>
      <c r="AZB1492" s="856"/>
      <c r="AZC1492" s="856"/>
      <c r="AZD1492" s="856"/>
      <c r="AZE1492" s="856"/>
      <c r="AZF1492" s="856"/>
      <c r="AZG1492" s="856"/>
      <c r="AZH1492" s="856"/>
      <c r="AZI1492" s="856"/>
      <c r="AZJ1492" s="856"/>
      <c r="AZK1492" s="856"/>
      <c r="AZL1492" s="856"/>
      <c r="AZM1492" s="856"/>
      <c r="AZN1492" s="856"/>
      <c r="AZO1492" s="856"/>
      <c r="AZP1492" s="856"/>
      <c r="AZQ1492" s="856"/>
      <c r="AZR1492" s="856"/>
      <c r="AZS1492" s="856"/>
      <c r="AZT1492" s="856"/>
      <c r="AZU1492" s="856"/>
      <c r="AZV1492" s="856"/>
      <c r="AZW1492" s="856"/>
      <c r="AZX1492" s="856"/>
      <c r="AZY1492" s="856"/>
      <c r="AZZ1492" s="856"/>
      <c r="BAA1492" s="856"/>
      <c r="BAB1492" s="856"/>
      <c r="BAC1492" s="856"/>
      <c r="BAD1492" s="856"/>
      <c r="BAE1492" s="856"/>
      <c r="BAF1492" s="856"/>
      <c r="BAG1492" s="856"/>
      <c r="BAH1492" s="856"/>
      <c r="BAI1492" s="856"/>
      <c r="BAJ1492" s="856"/>
      <c r="BAK1492" s="856"/>
      <c r="BAL1492" s="856"/>
      <c r="BAM1492" s="856"/>
      <c r="BAN1492" s="856"/>
      <c r="BAO1492" s="856"/>
      <c r="BAP1492" s="856"/>
      <c r="BAQ1492" s="856"/>
      <c r="BAR1492" s="856"/>
      <c r="BAS1492" s="856"/>
      <c r="BAT1492" s="856"/>
      <c r="BAU1492" s="856"/>
      <c r="BAV1492" s="856"/>
      <c r="BAW1492" s="856"/>
      <c r="BAX1492" s="856"/>
      <c r="BAY1492" s="856"/>
      <c r="BAZ1492" s="856"/>
      <c r="BBA1492" s="856"/>
      <c r="BBB1492" s="856"/>
      <c r="BBC1492" s="856"/>
      <c r="BBD1492" s="856"/>
      <c r="BBE1492" s="856"/>
      <c r="BBF1492" s="856"/>
      <c r="BBG1492" s="856"/>
      <c r="BBH1492" s="856"/>
      <c r="BBI1492" s="856"/>
      <c r="BBJ1492" s="856"/>
      <c r="BBK1492" s="856"/>
      <c r="BBL1492" s="856"/>
      <c r="BBM1492" s="856"/>
      <c r="BBN1492" s="856"/>
      <c r="BBO1492" s="856"/>
      <c r="BBP1492" s="856"/>
      <c r="BBQ1492" s="856"/>
      <c r="BBR1492" s="856"/>
      <c r="BBS1492" s="856"/>
      <c r="BBT1492" s="856"/>
      <c r="BBU1492" s="856"/>
      <c r="BBV1492" s="856"/>
      <c r="BBW1492" s="856"/>
      <c r="BBX1492" s="856"/>
      <c r="BBY1492" s="856"/>
      <c r="BBZ1492" s="856"/>
      <c r="BCA1492" s="856"/>
      <c r="BCB1492" s="856"/>
      <c r="BCC1492" s="856"/>
      <c r="BCD1492" s="856"/>
      <c r="BCE1492" s="856"/>
      <c r="BCF1492" s="856"/>
      <c r="BCG1492" s="856"/>
      <c r="BCH1492" s="856"/>
      <c r="BCI1492" s="856"/>
      <c r="BCJ1492" s="856"/>
      <c r="BCK1492" s="856"/>
      <c r="BCL1492" s="856"/>
      <c r="BCM1492" s="856"/>
      <c r="BCN1492" s="856"/>
      <c r="BCO1492" s="856"/>
      <c r="BCP1492" s="856"/>
      <c r="BCQ1492" s="856"/>
      <c r="BCR1492" s="856"/>
      <c r="BCS1492" s="856"/>
      <c r="BCT1492" s="856"/>
      <c r="BCU1492" s="856"/>
      <c r="BCV1492" s="856"/>
      <c r="BCW1492" s="856"/>
      <c r="BCX1492" s="856"/>
      <c r="BCY1492" s="856"/>
      <c r="BCZ1492" s="856"/>
      <c r="BDA1492" s="856"/>
      <c r="BDB1492" s="856"/>
      <c r="BDC1492" s="856"/>
      <c r="BDD1492" s="856"/>
      <c r="BDE1492" s="856"/>
      <c r="BDF1492" s="856"/>
      <c r="BDG1492" s="856"/>
      <c r="BDH1492" s="856"/>
      <c r="BDI1492" s="856"/>
      <c r="BDJ1492" s="856"/>
      <c r="BDK1492" s="856"/>
      <c r="BDL1492" s="856"/>
      <c r="BDM1492" s="856"/>
      <c r="BDN1492" s="856"/>
      <c r="BDO1492" s="856"/>
      <c r="BDP1492" s="856"/>
      <c r="BDQ1492" s="856"/>
      <c r="BDR1492" s="856"/>
      <c r="BDS1492" s="856"/>
      <c r="BDT1492" s="856"/>
      <c r="BDU1492" s="856"/>
      <c r="BDV1492" s="856"/>
      <c r="BDW1492" s="856"/>
      <c r="BDX1492" s="856"/>
      <c r="BDY1492" s="856"/>
      <c r="BDZ1492" s="856"/>
      <c r="BEA1492" s="856"/>
      <c r="BEB1492" s="856"/>
      <c r="BEC1492" s="856"/>
      <c r="BED1492" s="856"/>
      <c r="BEE1492" s="856"/>
      <c r="BEF1492" s="856"/>
      <c r="BEG1492" s="856"/>
      <c r="BEH1492" s="856"/>
      <c r="BEI1492" s="856"/>
      <c r="BEJ1492" s="856"/>
      <c r="BEK1492" s="856"/>
      <c r="BEL1492" s="856"/>
      <c r="BEM1492" s="856"/>
      <c r="BEN1492" s="856"/>
      <c r="BEO1492" s="856"/>
      <c r="BEP1492" s="856"/>
      <c r="BEQ1492" s="856"/>
      <c r="BER1492" s="856"/>
      <c r="BES1492" s="856"/>
      <c r="BET1492" s="856"/>
      <c r="BEU1492" s="856"/>
      <c r="BEV1492" s="856"/>
      <c r="BEW1492" s="856"/>
      <c r="BEX1492" s="856"/>
      <c r="BEY1492" s="856"/>
      <c r="BEZ1492" s="856"/>
      <c r="BFA1492" s="856"/>
      <c r="BFB1492" s="856"/>
      <c r="BFC1492" s="856"/>
      <c r="BFD1492" s="856"/>
      <c r="BFE1492" s="856"/>
      <c r="BFF1492" s="856"/>
      <c r="BFG1492" s="856"/>
      <c r="BFH1492" s="856"/>
      <c r="BFI1492" s="856"/>
      <c r="BFJ1492" s="856"/>
      <c r="BFK1492" s="856"/>
      <c r="BFL1492" s="856"/>
      <c r="BFM1492" s="856"/>
      <c r="BFN1492" s="856"/>
      <c r="BFO1492" s="856"/>
      <c r="BFP1492" s="856"/>
      <c r="BFQ1492" s="856"/>
      <c r="BFR1492" s="856"/>
      <c r="BFS1492" s="856"/>
      <c r="BFT1492" s="856"/>
      <c r="BFU1492" s="856"/>
      <c r="BFV1492" s="856"/>
      <c r="BFW1492" s="856"/>
      <c r="BFX1492" s="856"/>
      <c r="BFY1492" s="856"/>
      <c r="BFZ1492" s="856"/>
      <c r="BGA1492" s="856"/>
      <c r="BGB1492" s="856"/>
      <c r="BGC1492" s="856"/>
      <c r="BGD1492" s="856"/>
      <c r="BGE1492" s="856"/>
      <c r="BGF1492" s="856"/>
      <c r="BGG1492" s="856"/>
      <c r="BGH1492" s="856"/>
      <c r="BGI1492" s="856"/>
      <c r="BGJ1492" s="856"/>
      <c r="BGK1492" s="856"/>
      <c r="BGL1492" s="856"/>
      <c r="BGM1492" s="856"/>
      <c r="BGN1492" s="856"/>
      <c r="BGO1492" s="856"/>
      <c r="BGP1492" s="856"/>
      <c r="BGQ1492" s="856"/>
      <c r="BGR1492" s="856"/>
      <c r="BGS1492" s="856"/>
      <c r="BGT1492" s="856"/>
      <c r="BGU1492" s="856"/>
      <c r="BGV1492" s="856"/>
      <c r="BGW1492" s="856"/>
      <c r="BGX1492" s="856"/>
      <c r="BGY1492" s="856"/>
      <c r="BGZ1492" s="856"/>
      <c r="BHA1492" s="856"/>
      <c r="BHB1492" s="856"/>
      <c r="BHC1492" s="856"/>
      <c r="BHD1492" s="856"/>
      <c r="BHE1492" s="856"/>
      <c r="BHF1492" s="856"/>
      <c r="BHG1492" s="856"/>
      <c r="BHH1492" s="856"/>
      <c r="BHI1492" s="856"/>
      <c r="BHJ1492" s="856"/>
      <c r="BHK1492" s="856"/>
      <c r="BHL1492" s="856"/>
      <c r="BHM1492" s="856"/>
      <c r="BHN1492" s="856"/>
      <c r="BHO1492" s="856"/>
      <c r="BHP1492" s="856"/>
      <c r="BHQ1492" s="856"/>
      <c r="BHR1492" s="856"/>
      <c r="BHS1492" s="856"/>
      <c r="BHT1492" s="856"/>
      <c r="BHU1492" s="856"/>
      <c r="BHV1492" s="856"/>
      <c r="BHW1492" s="856"/>
      <c r="BHX1492" s="856"/>
      <c r="BHY1492" s="856"/>
      <c r="BHZ1492" s="856"/>
      <c r="BIA1492" s="856"/>
      <c r="BIB1492" s="856"/>
      <c r="BIC1492" s="856"/>
      <c r="BID1492" s="856"/>
      <c r="BIE1492" s="856"/>
      <c r="BIF1492" s="856"/>
      <c r="BIG1492" s="856"/>
      <c r="BIH1492" s="856"/>
      <c r="BII1492" s="856"/>
      <c r="BIJ1492" s="856"/>
      <c r="BIK1492" s="856"/>
      <c r="BIL1492" s="856"/>
      <c r="BIM1492" s="856"/>
      <c r="BIN1492" s="856"/>
      <c r="BIO1492" s="856"/>
      <c r="BIP1492" s="856"/>
      <c r="BIQ1492" s="856"/>
      <c r="BIR1492" s="856"/>
      <c r="BIS1492" s="856"/>
      <c r="BIT1492" s="856"/>
      <c r="BIU1492" s="856"/>
      <c r="BIV1492" s="856"/>
      <c r="BIW1492" s="856"/>
      <c r="BIX1492" s="856"/>
      <c r="BIY1492" s="856"/>
      <c r="BIZ1492" s="856"/>
      <c r="BJA1492" s="856"/>
      <c r="BJB1492" s="856"/>
      <c r="BJC1492" s="856"/>
      <c r="BJD1492" s="856"/>
      <c r="BJE1492" s="856"/>
      <c r="BJF1492" s="856"/>
      <c r="BJG1492" s="856"/>
      <c r="BJH1492" s="856"/>
      <c r="BJI1492" s="856"/>
      <c r="BJJ1492" s="856"/>
      <c r="BJK1492" s="856"/>
      <c r="BJL1492" s="856"/>
      <c r="BJM1492" s="856"/>
      <c r="BJN1492" s="856"/>
      <c r="BJO1492" s="856"/>
      <c r="BJP1492" s="856"/>
      <c r="BJQ1492" s="856"/>
      <c r="BJR1492" s="856"/>
      <c r="BJS1492" s="856"/>
      <c r="BJT1492" s="856"/>
      <c r="BJU1492" s="856"/>
      <c r="BJV1492" s="856"/>
      <c r="BJW1492" s="856"/>
      <c r="BJX1492" s="856"/>
      <c r="BJY1492" s="856"/>
      <c r="BJZ1492" s="856"/>
      <c r="BKA1492" s="856"/>
      <c r="BKB1492" s="856"/>
      <c r="BKC1492" s="856"/>
      <c r="BKD1492" s="856"/>
      <c r="BKE1492" s="856"/>
      <c r="BKF1492" s="856"/>
      <c r="BKG1492" s="856"/>
      <c r="BKH1492" s="856"/>
      <c r="BKI1492" s="856"/>
      <c r="BKJ1492" s="856"/>
      <c r="BKK1492" s="856"/>
      <c r="BKL1492" s="856"/>
      <c r="BKM1492" s="856"/>
      <c r="BKN1492" s="856"/>
      <c r="BKO1492" s="856"/>
      <c r="BKP1492" s="856"/>
      <c r="BKQ1492" s="856"/>
      <c r="BKR1492" s="856"/>
      <c r="BKS1492" s="856"/>
      <c r="BKT1492" s="856"/>
      <c r="BKU1492" s="856"/>
      <c r="BKV1492" s="856"/>
      <c r="BKW1492" s="856"/>
      <c r="BKX1492" s="856"/>
      <c r="BKY1492" s="856"/>
      <c r="BKZ1492" s="856"/>
      <c r="BLA1492" s="856"/>
      <c r="BLB1492" s="856"/>
      <c r="BLC1492" s="856"/>
      <c r="BLD1492" s="856"/>
      <c r="BLE1492" s="856"/>
      <c r="BLF1492" s="856"/>
      <c r="BLG1492" s="856"/>
      <c r="BLH1492" s="856"/>
      <c r="BLI1492" s="856"/>
      <c r="BLJ1492" s="856"/>
      <c r="BLK1492" s="856"/>
      <c r="BLL1492" s="856"/>
      <c r="BLM1492" s="856"/>
      <c r="BLN1492" s="856"/>
      <c r="BLO1492" s="856"/>
      <c r="BLP1492" s="856"/>
      <c r="BLQ1492" s="856"/>
      <c r="BLR1492" s="856"/>
      <c r="BLS1492" s="856"/>
      <c r="BLT1492" s="856"/>
      <c r="BLU1492" s="856"/>
      <c r="BLV1492" s="856"/>
      <c r="BLW1492" s="856"/>
      <c r="BLX1492" s="856"/>
      <c r="BLY1492" s="856"/>
      <c r="BLZ1492" s="856"/>
      <c r="BMA1492" s="856"/>
      <c r="BMB1492" s="856"/>
      <c r="BMC1492" s="856"/>
      <c r="BMD1492" s="856"/>
      <c r="BME1492" s="856"/>
      <c r="BMF1492" s="856"/>
      <c r="BMG1492" s="856"/>
      <c r="BMH1492" s="856"/>
      <c r="BMI1492" s="856"/>
      <c r="BMJ1492" s="856"/>
      <c r="BMK1492" s="856"/>
      <c r="BML1492" s="856"/>
      <c r="BMM1492" s="856"/>
      <c r="BMN1492" s="856"/>
      <c r="BMO1492" s="856"/>
      <c r="BMP1492" s="856"/>
      <c r="BMQ1492" s="856"/>
      <c r="BMR1492" s="856"/>
      <c r="BMS1492" s="856"/>
      <c r="BMT1492" s="856"/>
      <c r="BMU1492" s="856"/>
      <c r="BMV1492" s="856"/>
      <c r="BMW1492" s="856"/>
      <c r="BMX1492" s="856"/>
      <c r="BMY1492" s="856"/>
      <c r="BMZ1492" s="856"/>
      <c r="BNA1492" s="856"/>
      <c r="BNB1492" s="856"/>
      <c r="BNC1492" s="856"/>
      <c r="BND1492" s="856"/>
      <c r="BNE1492" s="856"/>
      <c r="BNF1492" s="856"/>
      <c r="BNG1492" s="856"/>
      <c r="BNH1492" s="856"/>
      <c r="BNI1492" s="856"/>
      <c r="BNJ1492" s="856"/>
      <c r="BNK1492" s="856"/>
      <c r="BNL1492" s="856"/>
      <c r="BNM1492" s="856"/>
      <c r="BNN1492" s="856"/>
      <c r="BNO1492" s="856"/>
      <c r="BNP1492" s="856"/>
      <c r="BNQ1492" s="856"/>
      <c r="BNR1492" s="856"/>
      <c r="BNS1492" s="856"/>
      <c r="BNT1492" s="856"/>
      <c r="BNU1492" s="856"/>
      <c r="BNV1492" s="856"/>
      <c r="BNW1492" s="856"/>
      <c r="BNX1492" s="856"/>
      <c r="BNY1492" s="856"/>
      <c r="BNZ1492" s="856"/>
      <c r="BOA1492" s="856"/>
      <c r="BOB1492" s="856"/>
      <c r="BOC1492" s="856"/>
      <c r="BOD1492" s="856"/>
      <c r="BOE1492" s="856"/>
      <c r="BOF1492" s="856"/>
      <c r="BOG1492" s="856"/>
      <c r="BOH1492" s="856"/>
      <c r="BOI1492" s="856"/>
      <c r="BOJ1492" s="856"/>
      <c r="BOK1492" s="856"/>
      <c r="BOL1492" s="856"/>
      <c r="BOM1492" s="856"/>
      <c r="BON1492" s="856"/>
      <c r="BOO1492" s="856"/>
      <c r="BOP1492" s="856"/>
      <c r="BOQ1492" s="856"/>
      <c r="BOR1492" s="856"/>
      <c r="BOS1492" s="856"/>
      <c r="BOT1492" s="856"/>
      <c r="BOU1492" s="856"/>
      <c r="BOV1492" s="856"/>
      <c r="BOW1492" s="856"/>
      <c r="BOX1492" s="856"/>
      <c r="BOY1492" s="856"/>
      <c r="BOZ1492" s="856"/>
      <c r="BPA1492" s="856"/>
      <c r="BPB1492" s="856"/>
      <c r="BPC1492" s="856"/>
      <c r="BPD1492" s="856"/>
      <c r="BPE1492" s="856"/>
      <c r="BPF1492" s="856"/>
      <c r="BPG1492" s="856"/>
      <c r="BPH1492" s="856"/>
      <c r="BPI1492" s="856"/>
      <c r="BPJ1492" s="856"/>
      <c r="BPK1492" s="856"/>
      <c r="BPL1492" s="856"/>
      <c r="BPM1492" s="856"/>
      <c r="BPN1492" s="856"/>
      <c r="BPO1492" s="856"/>
      <c r="BPP1492" s="856"/>
      <c r="BPQ1492" s="856"/>
      <c r="BPR1492" s="856"/>
      <c r="BPS1492" s="856"/>
      <c r="BPT1492" s="856"/>
      <c r="BPU1492" s="856"/>
      <c r="BPV1492" s="856"/>
      <c r="BPW1492" s="856"/>
      <c r="BPX1492" s="856"/>
      <c r="BPY1492" s="856"/>
      <c r="BPZ1492" s="856"/>
      <c r="BQA1492" s="856"/>
      <c r="BQB1492" s="856"/>
      <c r="BQC1492" s="856"/>
      <c r="BQD1492" s="856"/>
      <c r="BQE1492" s="856"/>
      <c r="BQF1492" s="856"/>
      <c r="BQG1492" s="856"/>
      <c r="BQH1492" s="856"/>
      <c r="BQI1492" s="856"/>
      <c r="BQJ1492" s="856"/>
      <c r="BQK1492" s="856"/>
      <c r="BQL1492" s="856"/>
      <c r="BQM1492" s="856"/>
      <c r="BQN1492" s="856"/>
      <c r="BQO1492" s="856"/>
      <c r="BQP1492" s="856"/>
      <c r="BQQ1492" s="856"/>
      <c r="BQR1492" s="856"/>
      <c r="BQS1492" s="856"/>
      <c r="BQT1492" s="856"/>
      <c r="BQU1492" s="856"/>
      <c r="BQV1492" s="856"/>
      <c r="BQW1492" s="856"/>
      <c r="BQX1492" s="856"/>
      <c r="BQY1492" s="856"/>
      <c r="BQZ1492" s="856"/>
      <c r="BRA1492" s="856"/>
      <c r="BRB1492" s="856"/>
      <c r="BRC1492" s="856"/>
      <c r="BRD1492" s="856"/>
      <c r="BRE1492" s="856"/>
      <c r="BRF1492" s="856"/>
      <c r="BRG1492" s="856"/>
      <c r="BRH1492" s="856"/>
      <c r="BRI1492" s="856"/>
      <c r="BRJ1492" s="856"/>
      <c r="BRK1492" s="856"/>
      <c r="BRL1492" s="856"/>
      <c r="BRM1492" s="856"/>
      <c r="BRN1492" s="856"/>
      <c r="BRO1492" s="856"/>
      <c r="BRP1492" s="856"/>
      <c r="BRQ1492" s="856"/>
      <c r="BRR1492" s="856"/>
      <c r="BRS1492" s="856"/>
      <c r="BRT1492" s="856"/>
      <c r="BRU1492" s="856"/>
      <c r="BRV1492" s="856"/>
      <c r="BRW1492" s="856"/>
      <c r="BRX1492" s="856"/>
      <c r="BRY1492" s="856"/>
      <c r="BRZ1492" s="856"/>
      <c r="BSA1492" s="856"/>
      <c r="BSB1492" s="856"/>
      <c r="BSC1492" s="856"/>
      <c r="BSD1492" s="856"/>
      <c r="BSE1492" s="856"/>
      <c r="BSF1492" s="856"/>
      <c r="BSG1492" s="856"/>
      <c r="BSH1492" s="856"/>
      <c r="BSI1492" s="856"/>
      <c r="BSJ1492" s="856"/>
      <c r="BSK1492" s="856"/>
      <c r="BSL1492" s="856"/>
      <c r="BSM1492" s="856"/>
      <c r="BSN1492" s="856"/>
      <c r="BSO1492" s="856"/>
      <c r="BSP1492" s="856"/>
      <c r="BSQ1492" s="856"/>
      <c r="BSR1492" s="856"/>
      <c r="BSS1492" s="856"/>
      <c r="BST1492" s="856"/>
      <c r="BSU1492" s="856"/>
      <c r="BSV1492" s="856"/>
      <c r="BSW1492" s="856"/>
      <c r="BSX1492" s="856"/>
      <c r="BSY1492" s="856"/>
      <c r="BSZ1492" s="856"/>
      <c r="BTA1492" s="856"/>
      <c r="BTB1492" s="856"/>
      <c r="BTC1492" s="856"/>
      <c r="BTD1492" s="856"/>
      <c r="BTE1492" s="856"/>
      <c r="BTF1492" s="856"/>
      <c r="BTG1492" s="856"/>
      <c r="BTH1492" s="856"/>
      <c r="BTI1492" s="856"/>
      <c r="BTJ1492" s="856"/>
      <c r="BTK1492" s="856"/>
      <c r="BTL1492" s="856"/>
      <c r="BTM1492" s="856"/>
      <c r="BTN1492" s="856"/>
      <c r="BTO1492" s="856"/>
      <c r="BTP1492" s="856"/>
      <c r="BTQ1492" s="856"/>
      <c r="BTR1492" s="856"/>
      <c r="BTS1492" s="856"/>
      <c r="BTT1492" s="856"/>
      <c r="BTU1492" s="856"/>
      <c r="BTV1492" s="856"/>
      <c r="BTW1492" s="856"/>
      <c r="BTX1492" s="856"/>
      <c r="BTY1492" s="856"/>
      <c r="BTZ1492" s="856"/>
      <c r="BUA1492" s="856"/>
      <c r="BUB1492" s="856"/>
      <c r="BUC1492" s="856"/>
      <c r="BUD1492" s="856"/>
      <c r="BUE1492" s="856"/>
      <c r="BUF1492" s="856"/>
      <c r="BUG1492" s="856"/>
      <c r="BUH1492" s="856"/>
      <c r="BUI1492" s="856"/>
      <c r="BUJ1492" s="856"/>
      <c r="BUK1492" s="856"/>
      <c r="BUL1492" s="856"/>
      <c r="BUM1492" s="856"/>
      <c r="BUN1492" s="856"/>
      <c r="BUO1492" s="856"/>
      <c r="BUP1492" s="856"/>
      <c r="BUQ1492" s="856"/>
      <c r="BUR1492" s="856"/>
      <c r="BUS1492" s="856"/>
      <c r="BUT1492" s="856"/>
      <c r="BUU1492" s="856"/>
      <c r="BUV1492" s="856"/>
      <c r="BUW1492" s="856"/>
      <c r="BUX1492" s="856"/>
      <c r="BUY1492" s="856"/>
      <c r="BUZ1492" s="856"/>
      <c r="BVA1492" s="856"/>
      <c r="BVB1492" s="856"/>
      <c r="BVC1492" s="856"/>
      <c r="BVD1492" s="856"/>
      <c r="BVE1492" s="856"/>
      <c r="BVF1492" s="856"/>
      <c r="BVG1492" s="856"/>
      <c r="BVH1492" s="856"/>
      <c r="BVI1492" s="856"/>
      <c r="BVJ1492" s="856"/>
      <c r="BVK1492" s="856"/>
      <c r="BVL1492" s="856"/>
      <c r="BVM1492" s="856"/>
      <c r="BVN1492" s="856"/>
      <c r="BVO1492" s="856"/>
      <c r="BVP1492" s="856"/>
      <c r="BVQ1492" s="856"/>
      <c r="BVR1492" s="856"/>
      <c r="BVS1492" s="856"/>
      <c r="BVT1492" s="856"/>
      <c r="BVU1492" s="856"/>
      <c r="BVV1492" s="856"/>
      <c r="BVW1492" s="856"/>
      <c r="BVX1492" s="856"/>
      <c r="BVY1492" s="856"/>
      <c r="BVZ1492" s="856"/>
      <c r="BWA1492" s="856"/>
      <c r="BWB1492" s="856"/>
      <c r="BWC1492" s="856"/>
      <c r="BWD1492" s="856"/>
      <c r="BWE1492" s="856"/>
      <c r="BWF1492" s="856"/>
      <c r="BWG1492" s="856"/>
      <c r="BWH1492" s="856"/>
      <c r="BWI1492" s="856"/>
      <c r="BWJ1492" s="856"/>
      <c r="BWK1492" s="856"/>
      <c r="BWL1492" s="856"/>
      <c r="BWM1492" s="856"/>
      <c r="BWN1492" s="856"/>
      <c r="BWO1492" s="856"/>
      <c r="BWP1492" s="856"/>
      <c r="BWQ1492" s="856"/>
      <c r="BWR1492" s="856"/>
      <c r="BWS1492" s="856"/>
      <c r="BWT1492" s="856"/>
      <c r="BWU1492" s="856"/>
      <c r="BWV1492" s="856"/>
      <c r="BWW1492" s="856"/>
      <c r="BWX1492" s="856"/>
      <c r="BWY1492" s="856"/>
      <c r="BWZ1492" s="856"/>
      <c r="BXA1492" s="856"/>
      <c r="BXB1492" s="856"/>
      <c r="BXC1492" s="856"/>
      <c r="BXD1492" s="856"/>
      <c r="BXE1492" s="856"/>
      <c r="BXF1492" s="856"/>
      <c r="BXG1492" s="856"/>
      <c r="BXH1492" s="856"/>
      <c r="BXI1492" s="856"/>
      <c r="BXJ1492" s="856"/>
      <c r="BXK1492" s="856"/>
      <c r="BXL1492" s="856"/>
      <c r="BXM1492" s="856"/>
      <c r="BXN1492" s="856"/>
      <c r="BXO1492" s="856"/>
      <c r="BXP1492" s="856"/>
      <c r="BXQ1492" s="856"/>
      <c r="BXR1492" s="856"/>
      <c r="BXS1492" s="856"/>
      <c r="BXT1492" s="856"/>
      <c r="BXU1492" s="856"/>
      <c r="BXV1492" s="856"/>
      <c r="BXW1492" s="856"/>
      <c r="BXX1492" s="856"/>
      <c r="BXY1492" s="856"/>
      <c r="BXZ1492" s="856"/>
      <c r="BYA1492" s="856"/>
      <c r="BYB1492" s="856"/>
      <c r="BYC1492" s="856"/>
      <c r="BYD1492" s="856"/>
      <c r="BYE1492" s="856"/>
      <c r="BYF1492" s="856"/>
      <c r="BYG1492" s="856"/>
      <c r="BYH1492" s="856"/>
      <c r="BYI1492" s="856"/>
      <c r="BYJ1492" s="856"/>
      <c r="BYK1492" s="856"/>
      <c r="BYL1492" s="856"/>
      <c r="BYM1492" s="856"/>
      <c r="BYN1492" s="856"/>
      <c r="BYO1492" s="856"/>
      <c r="BYP1492" s="856"/>
      <c r="BYQ1492" s="856"/>
      <c r="BYR1492" s="856"/>
      <c r="BYS1492" s="856"/>
      <c r="BYT1492" s="856"/>
      <c r="BYU1492" s="856"/>
      <c r="BYV1492" s="856"/>
      <c r="BYW1492" s="856"/>
      <c r="BYX1492" s="856"/>
      <c r="BYY1492" s="856"/>
      <c r="BYZ1492" s="856"/>
      <c r="BZA1492" s="856"/>
      <c r="BZB1492" s="856"/>
      <c r="BZC1492" s="856"/>
      <c r="BZD1492" s="856"/>
      <c r="BZE1492" s="856"/>
      <c r="BZF1492" s="856"/>
      <c r="BZG1492" s="856"/>
      <c r="BZH1492" s="856"/>
      <c r="BZI1492" s="856"/>
      <c r="BZJ1492" s="856"/>
      <c r="BZK1492" s="856"/>
      <c r="BZL1492" s="856"/>
      <c r="BZM1492" s="856"/>
      <c r="BZN1492" s="856"/>
      <c r="BZO1492" s="856"/>
      <c r="BZP1492" s="856"/>
      <c r="BZQ1492" s="856"/>
      <c r="BZR1492" s="856"/>
      <c r="BZS1492" s="856"/>
      <c r="BZT1492" s="856"/>
      <c r="BZU1492" s="856"/>
      <c r="BZV1492" s="856"/>
      <c r="BZW1492" s="856"/>
      <c r="BZX1492" s="856"/>
      <c r="BZY1492" s="856"/>
      <c r="BZZ1492" s="856"/>
      <c r="CAA1492" s="856"/>
      <c r="CAB1492" s="856"/>
      <c r="CAC1492" s="856"/>
      <c r="CAD1492" s="856"/>
      <c r="CAE1492" s="856"/>
      <c r="CAF1492" s="856"/>
      <c r="CAG1492" s="856"/>
      <c r="CAH1492" s="856"/>
      <c r="CAI1492" s="856"/>
      <c r="CAJ1492" s="856"/>
      <c r="CAK1492" s="856"/>
      <c r="CAL1492" s="856"/>
      <c r="CAM1492" s="856"/>
      <c r="CAN1492" s="856"/>
      <c r="CAO1492" s="856"/>
      <c r="CAP1492" s="856"/>
      <c r="CAQ1492" s="856"/>
      <c r="CAR1492" s="856"/>
      <c r="CAS1492" s="856"/>
      <c r="CAT1492" s="856"/>
      <c r="CAU1492" s="856"/>
      <c r="CAV1492" s="856"/>
      <c r="CAW1492" s="856"/>
      <c r="CAX1492" s="856"/>
      <c r="CAY1492" s="856"/>
      <c r="CAZ1492" s="856"/>
      <c r="CBA1492" s="856"/>
      <c r="CBB1492" s="856"/>
      <c r="CBC1492" s="856"/>
      <c r="CBD1492" s="856"/>
      <c r="CBE1492" s="856"/>
      <c r="CBF1492" s="856"/>
      <c r="CBG1492" s="856"/>
      <c r="CBH1492" s="856"/>
      <c r="CBI1492" s="856"/>
      <c r="CBJ1492" s="856"/>
      <c r="CBK1492" s="856"/>
      <c r="CBL1492" s="856"/>
      <c r="CBM1492" s="856"/>
      <c r="CBN1492" s="856"/>
      <c r="CBO1492" s="856"/>
      <c r="CBP1492" s="856"/>
      <c r="CBQ1492" s="856"/>
      <c r="CBR1492" s="856"/>
      <c r="CBS1492" s="856"/>
      <c r="CBT1492" s="856"/>
      <c r="CBU1492" s="856"/>
      <c r="CBV1492" s="856"/>
      <c r="CBW1492" s="856"/>
      <c r="CBX1492" s="856"/>
      <c r="CBY1492" s="856"/>
      <c r="CBZ1492" s="856"/>
      <c r="CCA1492" s="856"/>
      <c r="CCB1492" s="856"/>
      <c r="CCC1492" s="856"/>
      <c r="CCD1492" s="856"/>
      <c r="CCE1492" s="856"/>
      <c r="CCF1492" s="856"/>
      <c r="CCG1492" s="856"/>
      <c r="CCH1492" s="856"/>
      <c r="CCI1492" s="856"/>
      <c r="CCJ1492" s="856"/>
      <c r="CCK1492" s="856"/>
      <c r="CCL1492" s="856"/>
      <c r="CCM1492" s="856"/>
      <c r="CCN1492" s="856"/>
      <c r="CCO1492" s="856"/>
      <c r="CCP1492" s="856"/>
      <c r="CCQ1492" s="856"/>
      <c r="CCR1492" s="856"/>
      <c r="CCS1492" s="856"/>
      <c r="CCT1492" s="856"/>
      <c r="CCU1492" s="856"/>
      <c r="CCV1492" s="856"/>
      <c r="CCW1492" s="856"/>
      <c r="CCX1492" s="856"/>
      <c r="CCY1492" s="856"/>
      <c r="CCZ1492" s="856"/>
      <c r="CDA1492" s="856"/>
      <c r="CDB1492" s="856"/>
      <c r="CDC1492" s="856"/>
      <c r="CDD1492" s="856"/>
      <c r="CDE1492" s="856"/>
      <c r="CDF1492" s="856"/>
      <c r="CDG1492" s="856"/>
      <c r="CDH1492" s="856"/>
      <c r="CDI1492" s="856"/>
      <c r="CDJ1492" s="856"/>
      <c r="CDK1492" s="856"/>
      <c r="CDL1492" s="856"/>
      <c r="CDM1492" s="856"/>
      <c r="CDN1492" s="856"/>
      <c r="CDO1492" s="856"/>
      <c r="CDP1492" s="856"/>
      <c r="CDQ1492" s="856"/>
      <c r="CDR1492" s="856"/>
      <c r="CDS1492" s="856"/>
      <c r="CDT1492" s="856"/>
      <c r="CDU1492" s="856"/>
      <c r="CDV1492" s="856"/>
      <c r="CDW1492" s="856"/>
      <c r="CDX1492" s="856"/>
      <c r="CDY1492" s="856"/>
      <c r="CDZ1492" s="856"/>
      <c r="CEA1492" s="856"/>
      <c r="CEB1492" s="856"/>
      <c r="CEC1492" s="856"/>
      <c r="CED1492" s="856"/>
      <c r="CEE1492" s="856"/>
      <c r="CEF1492" s="856"/>
      <c r="CEG1492" s="856"/>
      <c r="CEH1492" s="856"/>
      <c r="CEI1492" s="856"/>
      <c r="CEJ1492" s="856"/>
      <c r="CEK1492" s="856"/>
      <c r="CEL1492" s="856"/>
      <c r="CEM1492" s="856"/>
      <c r="CEN1492" s="856"/>
      <c r="CEO1492" s="856"/>
      <c r="CEP1492" s="856"/>
      <c r="CEQ1492" s="856"/>
      <c r="CER1492" s="856"/>
      <c r="CES1492" s="856"/>
      <c r="CET1492" s="856"/>
      <c r="CEU1492" s="856"/>
      <c r="CEV1492" s="856"/>
      <c r="CEW1492" s="856"/>
      <c r="CEX1492" s="856"/>
      <c r="CEY1492" s="856"/>
      <c r="CEZ1492" s="856"/>
      <c r="CFA1492" s="856"/>
      <c r="CFB1492" s="856"/>
      <c r="CFC1492" s="856"/>
      <c r="CFD1492" s="856"/>
      <c r="CFE1492" s="856"/>
      <c r="CFF1492" s="856"/>
      <c r="CFG1492" s="856"/>
      <c r="CFH1492" s="856"/>
      <c r="CFI1492" s="856"/>
      <c r="CFJ1492" s="856"/>
      <c r="CFK1492" s="856"/>
      <c r="CFL1492" s="856"/>
      <c r="CFM1492" s="856"/>
      <c r="CFN1492" s="856"/>
      <c r="CFO1492" s="856"/>
      <c r="CFP1492" s="856"/>
      <c r="CFQ1492" s="856"/>
      <c r="CFR1492" s="856"/>
      <c r="CFS1492" s="856"/>
      <c r="CFT1492" s="856"/>
      <c r="CFU1492" s="856"/>
      <c r="CFV1492" s="856"/>
      <c r="CFW1492" s="856"/>
      <c r="CFX1492" s="856"/>
      <c r="CFY1492" s="856"/>
      <c r="CFZ1492" s="856"/>
      <c r="CGA1492" s="856"/>
      <c r="CGB1492" s="856"/>
      <c r="CGC1492" s="856"/>
      <c r="CGD1492" s="856"/>
      <c r="CGE1492" s="856"/>
      <c r="CGF1492" s="856"/>
      <c r="CGG1492" s="856"/>
      <c r="CGH1492" s="856"/>
      <c r="CGI1492" s="856"/>
      <c r="CGJ1492" s="856"/>
      <c r="CGK1492" s="856"/>
      <c r="CGL1492" s="856"/>
      <c r="CGM1492" s="856"/>
      <c r="CGN1492" s="856"/>
      <c r="CGO1492" s="856"/>
      <c r="CGP1492" s="856"/>
      <c r="CGQ1492" s="856"/>
      <c r="CGR1492" s="856"/>
      <c r="CGS1492" s="856"/>
      <c r="CGT1492" s="856"/>
      <c r="CGU1492" s="856"/>
      <c r="CGV1492" s="856"/>
      <c r="CGW1492" s="856"/>
      <c r="CGX1492" s="856"/>
      <c r="CGY1492" s="856"/>
      <c r="CGZ1492" s="856"/>
      <c r="CHA1492" s="856"/>
      <c r="CHB1492" s="856"/>
      <c r="CHC1492" s="856"/>
      <c r="CHD1492" s="856"/>
      <c r="CHE1492" s="856"/>
      <c r="CHF1492" s="856"/>
      <c r="CHG1492" s="856"/>
      <c r="CHH1492" s="856"/>
      <c r="CHI1492" s="856"/>
      <c r="CHJ1492" s="856"/>
      <c r="CHK1492" s="856"/>
      <c r="CHL1492" s="856"/>
      <c r="CHM1492" s="856"/>
      <c r="CHN1492" s="856"/>
      <c r="CHO1492" s="856"/>
      <c r="CHP1492" s="856"/>
      <c r="CHQ1492" s="856"/>
      <c r="CHR1492" s="856"/>
      <c r="CHS1492" s="856"/>
      <c r="CHT1492" s="856"/>
      <c r="CHU1492" s="856"/>
      <c r="CHV1492" s="856"/>
      <c r="CHW1492" s="856"/>
      <c r="CHX1492" s="856"/>
      <c r="CHY1492" s="856"/>
      <c r="CHZ1492" s="856"/>
      <c r="CIA1492" s="856"/>
      <c r="CIB1492" s="856"/>
      <c r="CIC1492" s="856"/>
      <c r="CID1492" s="856"/>
      <c r="CIE1492" s="856"/>
      <c r="CIF1492" s="856"/>
      <c r="CIG1492" s="856"/>
      <c r="CIH1492" s="856"/>
      <c r="CII1492" s="856"/>
      <c r="CIJ1492" s="856"/>
      <c r="CIK1492" s="856"/>
      <c r="CIL1492" s="856"/>
      <c r="CIM1492" s="856"/>
      <c r="CIN1492" s="856"/>
      <c r="CIO1492" s="856"/>
      <c r="CIP1492" s="856"/>
      <c r="CIQ1492" s="856"/>
      <c r="CIR1492" s="856"/>
      <c r="CIS1492" s="856"/>
      <c r="CIT1492" s="856"/>
      <c r="CIU1492" s="856"/>
      <c r="CIV1492" s="856"/>
      <c r="CIW1492" s="856"/>
      <c r="CIX1492" s="856"/>
      <c r="CIY1492" s="856"/>
      <c r="CIZ1492" s="856"/>
      <c r="CJA1492" s="856"/>
      <c r="CJB1492" s="856"/>
      <c r="CJC1492" s="856"/>
      <c r="CJD1492" s="856"/>
      <c r="CJE1492" s="856"/>
      <c r="CJF1492" s="856"/>
      <c r="CJG1492" s="856"/>
      <c r="CJH1492" s="856"/>
      <c r="CJI1492" s="856"/>
      <c r="CJJ1492" s="856"/>
      <c r="CJK1492" s="856"/>
      <c r="CJL1492" s="856"/>
      <c r="CJM1492" s="856"/>
      <c r="CJN1492" s="856"/>
      <c r="CJO1492" s="856"/>
      <c r="CJP1492" s="856"/>
      <c r="CJQ1492" s="856"/>
      <c r="CJR1492" s="856"/>
      <c r="CJS1492" s="856"/>
      <c r="CJT1492" s="856"/>
      <c r="CJU1492" s="856"/>
      <c r="CJV1492" s="856"/>
      <c r="CJW1492" s="856"/>
      <c r="CJX1492" s="856"/>
      <c r="CJY1492" s="856"/>
      <c r="CJZ1492" s="856"/>
      <c r="CKA1492" s="856"/>
      <c r="CKB1492" s="856"/>
      <c r="CKC1492" s="856"/>
      <c r="CKD1492" s="856"/>
      <c r="CKE1492" s="856"/>
      <c r="CKF1492" s="856"/>
      <c r="CKG1492" s="856"/>
      <c r="CKH1492" s="856"/>
      <c r="CKI1492" s="856"/>
      <c r="CKJ1492" s="856"/>
      <c r="CKK1492" s="856"/>
      <c r="CKL1492" s="856"/>
      <c r="CKM1492" s="856"/>
      <c r="CKN1492" s="856"/>
      <c r="CKO1492" s="856"/>
      <c r="CKP1492" s="856"/>
      <c r="CKQ1492" s="856"/>
      <c r="CKR1492" s="856"/>
      <c r="CKS1492" s="856"/>
      <c r="CKT1492" s="856"/>
      <c r="CKU1492" s="856"/>
      <c r="CKV1492" s="856"/>
      <c r="CKW1492" s="856"/>
      <c r="CKX1492" s="856"/>
      <c r="CKY1492" s="856"/>
      <c r="CKZ1492" s="856"/>
      <c r="CLA1492" s="856"/>
      <c r="CLB1492" s="856"/>
      <c r="CLC1492" s="856"/>
      <c r="CLD1492" s="856"/>
      <c r="CLE1492" s="856"/>
      <c r="CLF1492" s="856"/>
      <c r="CLG1492" s="856"/>
      <c r="CLH1492" s="856"/>
      <c r="CLI1492" s="856"/>
      <c r="CLJ1492" s="856"/>
      <c r="CLK1492" s="856"/>
      <c r="CLL1492" s="856"/>
      <c r="CLM1492" s="856"/>
      <c r="CLN1492" s="856"/>
      <c r="CLO1492" s="856"/>
      <c r="CLP1492" s="856"/>
      <c r="CLQ1492" s="856"/>
      <c r="CLR1492" s="856"/>
      <c r="CLS1492" s="856"/>
      <c r="CLT1492" s="856"/>
      <c r="CLU1492" s="856"/>
      <c r="CLV1492" s="856"/>
      <c r="CLW1492" s="856"/>
      <c r="CLX1492" s="856"/>
      <c r="CLY1492" s="856"/>
      <c r="CLZ1492" s="856"/>
      <c r="CMA1492" s="856"/>
      <c r="CMB1492" s="856"/>
      <c r="CMC1492" s="856"/>
      <c r="CMD1492" s="856"/>
      <c r="CME1492" s="856"/>
      <c r="CMF1492" s="856"/>
      <c r="CMG1492" s="856"/>
      <c r="CMH1492" s="856"/>
      <c r="CMI1492" s="856"/>
      <c r="CMJ1492" s="856"/>
      <c r="CMK1492" s="856"/>
      <c r="CML1492" s="856"/>
      <c r="CMM1492" s="856"/>
      <c r="CMN1492" s="856"/>
      <c r="CMO1492" s="856"/>
      <c r="CMP1492" s="856"/>
      <c r="CMQ1492" s="856"/>
      <c r="CMR1492" s="856"/>
      <c r="CMS1492" s="856"/>
      <c r="CMT1492" s="856"/>
      <c r="CMU1492" s="856"/>
      <c r="CMV1492" s="856"/>
      <c r="CMW1492" s="856"/>
      <c r="CMX1492" s="856"/>
      <c r="CMY1492" s="856"/>
      <c r="CMZ1492" s="856"/>
      <c r="CNA1492" s="856"/>
      <c r="CNB1492" s="856"/>
      <c r="CNC1492" s="856"/>
      <c r="CND1492" s="856"/>
      <c r="CNE1492" s="856"/>
      <c r="CNF1492" s="856"/>
      <c r="CNG1492" s="856"/>
      <c r="CNH1492" s="856"/>
      <c r="CNI1492" s="856"/>
      <c r="CNJ1492" s="856"/>
      <c r="CNK1492" s="856"/>
      <c r="CNL1492" s="856"/>
      <c r="CNM1492" s="856"/>
      <c r="CNN1492" s="856"/>
      <c r="CNO1492" s="856"/>
      <c r="CNP1492" s="856"/>
      <c r="CNQ1492" s="856"/>
      <c r="CNR1492" s="856"/>
      <c r="CNS1492" s="856"/>
      <c r="CNT1492" s="856"/>
      <c r="CNU1492" s="856"/>
      <c r="CNV1492" s="856"/>
      <c r="CNW1492" s="856"/>
      <c r="CNX1492" s="856"/>
      <c r="CNY1492" s="856"/>
      <c r="CNZ1492" s="856"/>
      <c r="COA1492" s="856"/>
      <c r="COB1492" s="856"/>
      <c r="COC1492" s="856"/>
      <c r="COD1492" s="856"/>
      <c r="COE1492" s="856"/>
      <c r="COF1492" s="856"/>
      <c r="COG1492" s="856"/>
      <c r="COH1492" s="856"/>
      <c r="COI1492" s="856"/>
      <c r="COJ1492" s="856"/>
      <c r="COK1492" s="856"/>
      <c r="COL1492" s="856"/>
      <c r="COM1492" s="856"/>
      <c r="CON1492" s="856"/>
      <c r="COO1492" s="856"/>
      <c r="COP1492" s="856"/>
      <c r="COQ1492" s="856"/>
      <c r="COR1492" s="856"/>
      <c r="COS1492" s="856"/>
      <c r="COT1492" s="856"/>
      <c r="COU1492" s="856"/>
      <c r="COV1492" s="856"/>
      <c r="COW1492" s="856"/>
      <c r="COX1492" s="856"/>
      <c r="COY1492" s="856"/>
      <c r="COZ1492" s="856"/>
      <c r="CPA1492" s="856"/>
      <c r="CPB1492" s="856"/>
      <c r="CPC1492" s="856"/>
      <c r="CPD1492" s="856"/>
      <c r="CPE1492" s="856"/>
      <c r="CPF1492" s="856"/>
      <c r="CPG1492" s="856"/>
      <c r="CPH1492" s="856"/>
      <c r="CPI1492" s="856"/>
      <c r="CPJ1492" s="856"/>
      <c r="CPK1492" s="856"/>
      <c r="CPL1492" s="856"/>
      <c r="CPM1492" s="856"/>
      <c r="CPN1492" s="856"/>
      <c r="CPO1492" s="856"/>
      <c r="CPP1492" s="856"/>
      <c r="CPQ1492" s="856"/>
      <c r="CPR1492" s="856"/>
      <c r="CPS1492" s="856"/>
      <c r="CPT1492" s="856"/>
      <c r="CPU1492" s="856"/>
      <c r="CPV1492" s="856"/>
      <c r="CPW1492" s="856"/>
      <c r="CPX1492" s="856"/>
      <c r="CPY1492" s="856"/>
      <c r="CPZ1492" s="856"/>
      <c r="CQA1492" s="856"/>
      <c r="CQB1492" s="856"/>
      <c r="CQC1492" s="856"/>
      <c r="CQD1492" s="856"/>
      <c r="CQE1492" s="856"/>
      <c r="CQF1492" s="856"/>
      <c r="CQG1492" s="856"/>
      <c r="CQH1492" s="856"/>
      <c r="CQI1492" s="856"/>
      <c r="CQJ1492" s="856"/>
      <c r="CQK1492" s="856"/>
      <c r="CQL1492" s="856"/>
      <c r="CQM1492" s="856"/>
      <c r="CQN1492" s="856"/>
      <c r="CQO1492" s="856"/>
      <c r="CQP1492" s="856"/>
      <c r="CQQ1492" s="856"/>
      <c r="CQR1492" s="856"/>
      <c r="CQS1492" s="856"/>
      <c r="CQT1492" s="856"/>
      <c r="CQU1492" s="856"/>
      <c r="CQV1492" s="856"/>
      <c r="CQW1492" s="856"/>
      <c r="CQX1492" s="856"/>
      <c r="CQY1492" s="856"/>
      <c r="CQZ1492" s="856"/>
      <c r="CRA1492" s="856"/>
      <c r="CRB1492" s="856"/>
      <c r="CRC1492" s="856"/>
      <c r="CRD1492" s="856"/>
      <c r="CRE1492" s="856"/>
      <c r="CRF1492" s="856"/>
      <c r="CRG1492" s="856"/>
      <c r="CRH1492" s="856"/>
      <c r="CRI1492" s="856"/>
      <c r="CRJ1492" s="856"/>
      <c r="CRK1492" s="856"/>
      <c r="CRL1492" s="856"/>
      <c r="CRM1492" s="856"/>
      <c r="CRN1492" s="856"/>
      <c r="CRO1492" s="856"/>
      <c r="CRP1492" s="856"/>
      <c r="CRQ1492" s="856"/>
      <c r="CRR1492" s="856"/>
      <c r="CRS1492" s="856"/>
      <c r="CRT1492" s="856"/>
      <c r="CRU1492" s="856"/>
      <c r="CRV1492" s="856"/>
      <c r="CRW1492" s="856"/>
      <c r="CRX1492" s="856"/>
      <c r="CRY1492" s="856"/>
      <c r="CRZ1492" s="856"/>
      <c r="CSA1492" s="856"/>
      <c r="CSB1492" s="856"/>
      <c r="CSC1492" s="856"/>
      <c r="CSD1492" s="856"/>
      <c r="CSE1492" s="856"/>
      <c r="CSF1492" s="856"/>
      <c r="CSG1492" s="856"/>
      <c r="CSH1492" s="856"/>
      <c r="CSI1492" s="856"/>
      <c r="CSJ1492" s="856"/>
      <c r="CSK1492" s="856"/>
      <c r="CSL1492" s="856"/>
      <c r="CSM1492" s="856"/>
      <c r="CSN1492" s="856"/>
      <c r="CSO1492" s="856"/>
      <c r="CSP1492" s="856"/>
      <c r="CSQ1492" s="856"/>
      <c r="CSR1492" s="856"/>
      <c r="CSS1492" s="856"/>
      <c r="CST1492" s="856"/>
      <c r="CSU1492" s="856"/>
      <c r="CSV1492" s="856"/>
      <c r="CSW1492" s="856"/>
      <c r="CSX1492" s="856"/>
      <c r="CSY1492" s="856"/>
      <c r="CSZ1492" s="856"/>
      <c r="CTA1492" s="856"/>
      <c r="CTB1492" s="856"/>
      <c r="CTC1492" s="856"/>
      <c r="CTD1492" s="856"/>
      <c r="CTE1492" s="856"/>
      <c r="CTF1492" s="856"/>
      <c r="CTG1492" s="856"/>
      <c r="CTH1492" s="856"/>
      <c r="CTI1492" s="856"/>
      <c r="CTJ1492" s="856"/>
      <c r="CTK1492" s="856"/>
      <c r="CTL1492" s="856"/>
      <c r="CTM1492" s="856"/>
      <c r="CTN1492" s="856"/>
      <c r="CTO1492" s="856"/>
      <c r="CTP1492" s="856"/>
      <c r="CTQ1492" s="856"/>
      <c r="CTR1492" s="856"/>
      <c r="CTS1492" s="856"/>
      <c r="CTT1492" s="856"/>
      <c r="CTU1492" s="856"/>
      <c r="CTV1492" s="856"/>
      <c r="CTW1492" s="856"/>
      <c r="CTX1492" s="856"/>
      <c r="CTY1492" s="856"/>
      <c r="CTZ1492" s="856"/>
      <c r="CUA1492" s="856"/>
      <c r="CUB1492" s="856"/>
      <c r="CUC1492" s="856"/>
      <c r="CUD1492" s="856"/>
      <c r="CUE1492" s="856"/>
      <c r="CUF1492" s="856"/>
      <c r="CUG1492" s="856"/>
      <c r="CUH1492" s="856"/>
      <c r="CUI1492" s="856"/>
      <c r="CUJ1492" s="856"/>
      <c r="CUK1492" s="856"/>
      <c r="CUL1492" s="856"/>
      <c r="CUM1492" s="856"/>
      <c r="CUN1492" s="856"/>
      <c r="CUO1492" s="856"/>
      <c r="CUP1492" s="856"/>
      <c r="CUQ1492" s="856"/>
      <c r="CUR1492" s="856"/>
      <c r="CUS1492" s="856"/>
      <c r="CUT1492" s="856"/>
      <c r="CUU1492" s="856"/>
      <c r="CUV1492" s="856"/>
      <c r="CUW1492" s="856"/>
      <c r="CUX1492" s="856"/>
      <c r="CUY1492" s="856"/>
      <c r="CUZ1492" s="856"/>
      <c r="CVA1492" s="856"/>
      <c r="CVB1492" s="856"/>
      <c r="CVC1492" s="856"/>
      <c r="CVD1492" s="856"/>
      <c r="CVE1492" s="856"/>
      <c r="CVF1492" s="856"/>
      <c r="CVG1492" s="856"/>
      <c r="CVH1492" s="856"/>
      <c r="CVI1492" s="856"/>
      <c r="CVJ1492" s="856"/>
      <c r="CVK1492" s="856"/>
      <c r="CVL1492" s="856"/>
      <c r="CVM1492" s="856"/>
      <c r="CVN1492" s="856"/>
      <c r="CVO1492" s="856"/>
      <c r="CVP1492" s="856"/>
      <c r="CVQ1492" s="856"/>
      <c r="CVR1492" s="856"/>
      <c r="CVS1492" s="856"/>
      <c r="CVT1492" s="856"/>
      <c r="CVU1492" s="856"/>
      <c r="CVV1492" s="856"/>
      <c r="CVW1492" s="856"/>
      <c r="CVX1492" s="856"/>
      <c r="CVY1492" s="856"/>
      <c r="CVZ1492" s="856"/>
      <c r="CWA1492" s="856"/>
      <c r="CWB1492" s="856"/>
      <c r="CWC1492" s="856"/>
      <c r="CWD1492" s="856"/>
      <c r="CWE1492" s="856"/>
      <c r="CWF1492" s="856"/>
      <c r="CWG1492" s="856"/>
      <c r="CWH1492" s="856"/>
      <c r="CWI1492" s="856"/>
      <c r="CWJ1492" s="856"/>
      <c r="CWK1492" s="856"/>
      <c r="CWL1492" s="856"/>
      <c r="CWM1492" s="856"/>
      <c r="CWN1492" s="856"/>
      <c r="CWO1492" s="856"/>
      <c r="CWP1492" s="856"/>
      <c r="CWQ1492" s="856"/>
      <c r="CWR1492" s="856"/>
      <c r="CWS1492" s="856"/>
      <c r="CWT1492" s="856"/>
      <c r="CWU1492" s="856"/>
      <c r="CWV1492" s="856"/>
      <c r="CWW1492" s="856"/>
      <c r="CWX1492" s="856"/>
      <c r="CWY1492" s="856"/>
      <c r="CWZ1492" s="856"/>
      <c r="CXA1492" s="856"/>
      <c r="CXB1492" s="856"/>
      <c r="CXC1492" s="856"/>
      <c r="CXD1492" s="856"/>
      <c r="CXE1492" s="856"/>
      <c r="CXF1492" s="856"/>
      <c r="CXG1492" s="856"/>
      <c r="CXH1492" s="856"/>
      <c r="CXI1492" s="856"/>
      <c r="CXJ1492" s="856"/>
      <c r="CXK1492" s="856"/>
      <c r="CXL1492" s="856"/>
      <c r="CXM1492" s="856"/>
      <c r="CXN1492" s="856"/>
      <c r="CXO1492" s="856"/>
      <c r="CXP1492" s="856"/>
      <c r="CXQ1492" s="856"/>
      <c r="CXR1492" s="856"/>
      <c r="CXS1492" s="856"/>
      <c r="CXT1492" s="856"/>
      <c r="CXU1492" s="856"/>
      <c r="CXV1492" s="856"/>
      <c r="CXW1492" s="856"/>
      <c r="CXX1492" s="856"/>
      <c r="CXY1492" s="856"/>
      <c r="CXZ1492" s="856"/>
      <c r="CYA1492" s="856"/>
      <c r="CYB1492" s="856"/>
      <c r="CYC1492" s="856"/>
      <c r="CYD1492" s="856"/>
      <c r="CYE1492" s="856"/>
      <c r="CYF1492" s="856"/>
      <c r="CYG1492" s="856"/>
      <c r="CYH1492" s="856"/>
      <c r="CYI1492" s="856"/>
      <c r="CYJ1492" s="856"/>
      <c r="CYK1492" s="856"/>
      <c r="CYL1492" s="856"/>
      <c r="CYM1492" s="856"/>
      <c r="CYN1492" s="856"/>
      <c r="CYO1492" s="856"/>
      <c r="CYP1492" s="856"/>
      <c r="CYQ1492" s="856"/>
      <c r="CYR1492" s="856"/>
      <c r="CYS1492" s="856"/>
      <c r="CYT1492" s="856"/>
      <c r="CYU1492" s="856"/>
      <c r="CYV1492" s="856"/>
      <c r="CYW1492" s="856"/>
      <c r="CYX1492" s="856"/>
      <c r="CYY1492" s="856"/>
      <c r="CYZ1492" s="856"/>
      <c r="CZA1492" s="856"/>
      <c r="CZB1492" s="856"/>
      <c r="CZC1492" s="856"/>
      <c r="CZD1492" s="856"/>
      <c r="CZE1492" s="856"/>
      <c r="CZF1492" s="856"/>
      <c r="CZG1492" s="856"/>
      <c r="CZH1492" s="856"/>
      <c r="CZI1492" s="856"/>
      <c r="CZJ1492" s="856"/>
      <c r="CZK1492" s="856"/>
      <c r="CZL1492" s="856"/>
      <c r="CZM1492" s="856"/>
      <c r="CZN1492" s="856"/>
      <c r="CZO1492" s="856"/>
      <c r="CZP1492" s="856"/>
      <c r="CZQ1492" s="856"/>
      <c r="CZR1492" s="856"/>
      <c r="CZS1492" s="856"/>
      <c r="CZT1492" s="856"/>
      <c r="CZU1492" s="856"/>
      <c r="CZV1492" s="856"/>
      <c r="CZW1492" s="856"/>
      <c r="CZX1492" s="856"/>
      <c r="CZY1492" s="856"/>
      <c r="CZZ1492" s="856"/>
      <c r="DAA1492" s="856"/>
      <c r="DAB1492" s="856"/>
      <c r="DAC1492" s="856"/>
      <c r="DAD1492" s="856"/>
      <c r="DAE1492" s="856"/>
      <c r="DAF1492" s="856"/>
      <c r="DAG1492" s="856"/>
      <c r="DAH1492" s="856"/>
      <c r="DAI1492" s="856"/>
      <c r="DAJ1492" s="856"/>
      <c r="DAK1492" s="856"/>
      <c r="DAL1492" s="856"/>
      <c r="DAM1492" s="856"/>
      <c r="DAN1492" s="856"/>
      <c r="DAO1492" s="856"/>
      <c r="DAP1492" s="856"/>
      <c r="DAQ1492" s="856"/>
      <c r="DAR1492" s="856"/>
      <c r="DAS1492" s="856"/>
      <c r="DAT1492" s="856"/>
      <c r="DAU1492" s="856"/>
      <c r="DAV1492" s="856"/>
      <c r="DAW1492" s="856"/>
      <c r="DAX1492" s="856"/>
      <c r="DAY1492" s="856"/>
      <c r="DAZ1492" s="856"/>
      <c r="DBA1492" s="856"/>
      <c r="DBB1492" s="856"/>
      <c r="DBC1492" s="856"/>
      <c r="DBD1492" s="856"/>
      <c r="DBE1492" s="856"/>
      <c r="DBF1492" s="856"/>
      <c r="DBG1492" s="856"/>
      <c r="DBH1492" s="856"/>
      <c r="DBI1492" s="856"/>
      <c r="DBJ1492" s="856"/>
      <c r="DBK1492" s="856"/>
      <c r="DBL1492" s="856"/>
      <c r="DBM1492" s="856"/>
      <c r="DBN1492" s="856"/>
      <c r="DBO1492" s="856"/>
      <c r="DBP1492" s="856"/>
      <c r="DBQ1492" s="856"/>
      <c r="DBR1492" s="856"/>
      <c r="DBS1492" s="856"/>
      <c r="DBT1492" s="856"/>
      <c r="DBU1492" s="856"/>
      <c r="DBV1492" s="856"/>
      <c r="DBW1492" s="856"/>
      <c r="DBX1492" s="856"/>
      <c r="DBY1492" s="856"/>
      <c r="DBZ1492" s="856"/>
      <c r="DCA1492" s="856"/>
      <c r="DCB1492" s="856"/>
      <c r="DCC1492" s="856"/>
      <c r="DCD1492" s="856"/>
      <c r="DCE1492" s="856"/>
      <c r="DCF1492" s="856"/>
      <c r="DCG1492" s="856"/>
      <c r="DCH1492" s="856"/>
      <c r="DCI1492" s="856"/>
      <c r="DCJ1492" s="856"/>
      <c r="DCK1492" s="856"/>
      <c r="DCL1492" s="856"/>
      <c r="DCM1492" s="856"/>
      <c r="DCN1492" s="856"/>
      <c r="DCO1492" s="856"/>
      <c r="DCP1492" s="856"/>
      <c r="DCQ1492" s="856"/>
      <c r="DCR1492" s="856"/>
      <c r="DCS1492" s="856"/>
      <c r="DCT1492" s="856"/>
      <c r="DCU1492" s="856"/>
      <c r="DCV1492" s="856"/>
      <c r="DCW1492" s="856"/>
      <c r="DCX1492" s="856"/>
      <c r="DCY1492" s="856"/>
      <c r="DCZ1492" s="856"/>
      <c r="DDA1492" s="856"/>
      <c r="DDB1492" s="856"/>
      <c r="DDC1492" s="856"/>
      <c r="DDD1492" s="856"/>
      <c r="DDE1492" s="856"/>
      <c r="DDF1492" s="856"/>
      <c r="DDG1492" s="856"/>
      <c r="DDH1492" s="856"/>
      <c r="DDI1492" s="856"/>
      <c r="DDJ1492" s="856"/>
      <c r="DDK1492" s="856"/>
      <c r="DDL1492" s="856"/>
      <c r="DDM1492" s="856"/>
      <c r="DDN1492" s="856"/>
      <c r="DDO1492" s="856"/>
      <c r="DDP1492" s="856"/>
      <c r="DDQ1492" s="856"/>
      <c r="DDR1492" s="856"/>
      <c r="DDS1492" s="856"/>
      <c r="DDT1492" s="856"/>
      <c r="DDU1492" s="856"/>
      <c r="DDV1492" s="856"/>
      <c r="DDW1492" s="856"/>
      <c r="DDX1492" s="856"/>
      <c r="DDY1492" s="856"/>
      <c r="DDZ1492" s="856"/>
      <c r="DEA1492" s="856"/>
      <c r="DEB1492" s="856"/>
      <c r="DEC1492" s="856"/>
      <c r="DED1492" s="856"/>
      <c r="DEE1492" s="856"/>
      <c r="DEF1492" s="856"/>
      <c r="DEG1492" s="856"/>
      <c r="DEH1492" s="856"/>
      <c r="DEI1492" s="856"/>
      <c r="DEJ1492" s="856"/>
      <c r="DEK1492" s="856"/>
      <c r="DEL1492" s="856"/>
      <c r="DEM1492" s="856"/>
      <c r="DEN1492" s="856"/>
      <c r="DEO1492" s="856"/>
      <c r="DEP1492" s="856"/>
      <c r="DEQ1492" s="856"/>
      <c r="DER1492" s="856"/>
      <c r="DES1492" s="856"/>
      <c r="DET1492" s="856"/>
      <c r="DEU1492" s="856"/>
      <c r="DEV1492" s="856"/>
      <c r="DEW1492" s="856"/>
      <c r="DEX1492" s="856"/>
      <c r="DEY1492" s="856"/>
      <c r="DEZ1492" s="856"/>
      <c r="DFA1492" s="856"/>
      <c r="DFB1492" s="856"/>
      <c r="DFC1492" s="856"/>
      <c r="DFD1492" s="856"/>
      <c r="DFE1492" s="856"/>
      <c r="DFF1492" s="856"/>
      <c r="DFG1492" s="856"/>
      <c r="DFH1492" s="856"/>
      <c r="DFI1492" s="856"/>
      <c r="DFJ1492" s="856"/>
      <c r="DFK1492" s="856"/>
      <c r="DFL1492" s="856"/>
      <c r="DFM1492" s="856"/>
      <c r="DFN1492" s="856"/>
      <c r="DFO1492" s="856"/>
      <c r="DFP1492" s="856"/>
      <c r="DFQ1492" s="856"/>
      <c r="DFR1492" s="856"/>
      <c r="DFS1492" s="856"/>
      <c r="DFT1492" s="856"/>
      <c r="DFU1492" s="856"/>
      <c r="DFV1492" s="856"/>
      <c r="DFW1492" s="856"/>
      <c r="DFX1492" s="856"/>
      <c r="DFY1492" s="856"/>
      <c r="DFZ1492" s="856"/>
      <c r="DGA1492" s="856"/>
      <c r="DGB1492" s="856"/>
      <c r="DGC1492" s="856"/>
      <c r="DGD1492" s="856"/>
      <c r="DGE1492" s="856"/>
      <c r="DGF1492" s="856"/>
      <c r="DGG1492" s="856"/>
      <c r="DGH1492" s="856"/>
      <c r="DGI1492" s="856"/>
      <c r="DGJ1492" s="856"/>
      <c r="DGK1492" s="856"/>
      <c r="DGL1492" s="856"/>
      <c r="DGM1492" s="856"/>
      <c r="DGN1492" s="856"/>
      <c r="DGO1492" s="856"/>
      <c r="DGP1492" s="856"/>
      <c r="DGQ1492" s="856"/>
      <c r="DGR1492" s="856"/>
      <c r="DGS1492" s="856"/>
      <c r="DGT1492" s="856"/>
      <c r="DGU1492" s="856"/>
      <c r="DGV1492" s="856"/>
      <c r="DGW1492" s="856"/>
      <c r="DGX1492" s="856"/>
      <c r="DGY1492" s="856"/>
      <c r="DGZ1492" s="856"/>
      <c r="DHA1492" s="856"/>
      <c r="DHB1492" s="856"/>
      <c r="DHC1492" s="856"/>
      <c r="DHD1492" s="856"/>
      <c r="DHE1492" s="856"/>
      <c r="DHF1492" s="856"/>
      <c r="DHG1492" s="856"/>
      <c r="DHH1492" s="856"/>
      <c r="DHI1492" s="856"/>
      <c r="DHJ1492" s="856"/>
      <c r="DHK1492" s="856"/>
      <c r="DHL1492" s="856"/>
      <c r="DHM1492" s="856"/>
      <c r="DHN1492" s="856"/>
      <c r="DHO1492" s="856"/>
      <c r="DHP1492" s="856"/>
      <c r="DHQ1492" s="856"/>
      <c r="DHR1492" s="856"/>
      <c r="DHS1492" s="856"/>
      <c r="DHT1492" s="856"/>
      <c r="DHU1492" s="856"/>
      <c r="DHV1492" s="856"/>
      <c r="DHW1492" s="856"/>
      <c r="DHX1492" s="856"/>
      <c r="DHY1492" s="856"/>
      <c r="DHZ1492" s="856"/>
      <c r="DIA1492" s="856"/>
      <c r="DIB1492" s="856"/>
      <c r="DIC1492" s="856"/>
      <c r="DID1492" s="856"/>
      <c r="DIE1492" s="856"/>
      <c r="DIF1492" s="856"/>
      <c r="DIG1492" s="856"/>
      <c r="DIH1492" s="856"/>
      <c r="DII1492" s="856"/>
      <c r="DIJ1492" s="856"/>
      <c r="DIK1492" s="856"/>
      <c r="DIL1492" s="856"/>
      <c r="DIM1492" s="856"/>
      <c r="DIN1492" s="856"/>
      <c r="DIO1492" s="856"/>
      <c r="DIP1492" s="856"/>
      <c r="DIQ1492" s="856"/>
      <c r="DIR1492" s="856"/>
      <c r="DIS1492" s="856"/>
      <c r="DIT1492" s="856"/>
      <c r="DIU1492" s="856"/>
      <c r="DIV1492" s="856"/>
      <c r="DIW1492" s="856"/>
      <c r="DIX1492" s="856"/>
      <c r="DIY1492" s="856"/>
      <c r="DIZ1492" s="856"/>
      <c r="DJA1492" s="856"/>
      <c r="DJB1492" s="856"/>
      <c r="DJC1492" s="856"/>
      <c r="DJD1492" s="856"/>
      <c r="DJE1492" s="856"/>
      <c r="DJF1492" s="856"/>
      <c r="DJG1492" s="856"/>
      <c r="DJH1492" s="856"/>
      <c r="DJI1492" s="856"/>
      <c r="DJJ1492" s="856"/>
      <c r="DJK1492" s="856"/>
      <c r="DJL1492" s="856"/>
      <c r="DJM1492" s="856"/>
      <c r="DJN1492" s="856"/>
      <c r="DJO1492" s="856"/>
      <c r="DJP1492" s="856"/>
      <c r="DJQ1492" s="856"/>
      <c r="DJR1492" s="856"/>
      <c r="DJS1492" s="856"/>
      <c r="DJT1492" s="856"/>
      <c r="DJU1492" s="856"/>
      <c r="DJV1492" s="856"/>
      <c r="DJW1492" s="856"/>
      <c r="DJX1492" s="856"/>
      <c r="DJY1492" s="856"/>
      <c r="DJZ1492" s="856"/>
      <c r="DKA1492" s="856"/>
      <c r="DKB1492" s="856"/>
      <c r="DKC1492" s="856"/>
      <c r="DKD1492" s="856"/>
      <c r="DKE1492" s="856"/>
      <c r="DKF1492" s="856"/>
      <c r="DKG1492" s="856"/>
      <c r="DKH1492" s="856"/>
      <c r="DKI1492" s="856"/>
      <c r="DKJ1492" s="856"/>
      <c r="DKK1492" s="856"/>
      <c r="DKL1492" s="856"/>
      <c r="DKM1492" s="856"/>
      <c r="DKN1492" s="856"/>
      <c r="DKO1492" s="856"/>
      <c r="DKP1492" s="856"/>
      <c r="DKQ1492" s="856"/>
      <c r="DKR1492" s="856"/>
      <c r="DKS1492" s="856"/>
      <c r="DKT1492" s="856"/>
      <c r="DKU1492" s="856"/>
      <c r="DKV1492" s="856"/>
      <c r="DKW1492" s="856"/>
      <c r="DKX1492" s="856"/>
      <c r="DKY1492" s="856"/>
      <c r="DKZ1492" s="856"/>
      <c r="DLA1492" s="856"/>
      <c r="DLB1492" s="856"/>
      <c r="DLC1492" s="856"/>
      <c r="DLD1492" s="856"/>
      <c r="DLE1492" s="856"/>
      <c r="DLF1492" s="856"/>
      <c r="DLG1492" s="856"/>
      <c r="DLH1492" s="856"/>
      <c r="DLI1492" s="856"/>
      <c r="DLJ1492" s="856"/>
      <c r="DLK1492" s="856"/>
      <c r="DLL1492" s="856"/>
      <c r="DLM1492" s="856"/>
      <c r="DLN1492" s="856"/>
      <c r="DLO1492" s="856"/>
      <c r="DLP1492" s="856"/>
      <c r="DLQ1492" s="856"/>
      <c r="DLR1492" s="856"/>
      <c r="DLS1492" s="856"/>
      <c r="DLT1492" s="856"/>
      <c r="DLU1492" s="856"/>
      <c r="DLV1492" s="856"/>
      <c r="DLW1492" s="856"/>
      <c r="DLX1492" s="856"/>
      <c r="DLY1492" s="856"/>
      <c r="DLZ1492" s="856"/>
      <c r="DMA1492" s="856"/>
      <c r="DMB1492" s="856"/>
      <c r="DMC1492" s="856"/>
      <c r="DMD1492" s="856"/>
      <c r="DME1492" s="856"/>
      <c r="DMF1492" s="856"/>
      <c r="DMG1492" s="856"/>
      <c r="DMH1492" s="856"/>
      <c r="DMI1492" s="856"/>
      <c r="DMJ1492" s="856"/>
      <c r="DMK1492" s="856"/>
      <c r="DML1492" s="856"/>
      <c r="DMM1492" s="856"/>
      <c r="DMN1492" s="856"/>
      <c r="DMO1492" s="856"/>
      <c r="DMP1492" s="856"/>
      <c r="DMQ1492" s="856"/>
      <c r="DMR1492" s="856"/>
      <c r="DMS1492" s="856"/>
      <c r="DMT1492" s="856"/>
      <c r="DMU1492" s="856"/>
      <c r="DMV1492" s="856"/>
      <c r="DMW1492" s="856"/>
      <c r="DMX1492" s="856"/>
      <c r="DMY1492" s="856"/>
      <c r="DMZ1492" s="856"/>
      <c r="DNA1492" s="856"/>
      <c r="DNB1492" s="856"/>
      <c r="DNC1492" s="856"/>
      <c r="DND1492" s="856"/>
      <c r="DNE1492" s="856"/>
      <c r="DNF1492" s="856"/>
      <c r="DNG1492" s="856"/>
      <c r="DNH1492" s="856"/>
      <c r="DNI1492" s="856"/>
      <c r="DNJ1492" s="856"/>
      <c r="DNK1492" s="856"/>
      <c r="DNL1492" s="856"/>
      <c r="DNM1492" s="856"/>
      <c r="DNN1492" s="856"/>
      <c r="DNO1492" s="856"/>
      <c r="DNP1492" s="856"/>
      <c r="DNQ1492" s="856"/>
      <c r="DNR1492" s="856"/>
      <c r="DNS1492" s="856"/>
      <c r="DNT1492" s="856"/>
      <c r="DNU1492" s="856"/>
      <c r="DNV1492" s="856"/>
      <c r="DNW1492" s="856"/>
      <c r="DNX1492" s="856"/>
      <c r="DNY1492" s="856"/>
      <c r="DNZ1492" s="856"/>
      <c r="DOA1492" s="856"/>
      <c r="DOB1492" s="856"/>
      <c r="DOC1492" s="856"/>
      <c r="DOD1492" s="856"/>
      <c r="DOE1492" s="856"/>
      <c r="DOF1492" s="856"/>
      <c r="DOG1492" s="856"/>
      <c r="DOH1492" s="856"/>
      <c r="DOI1492" s="856"/>
      <c r="DOJ1492" s="856"/>
      <c r="DOK1492" s="856"/>
      <c r="DOL1492" s="856"/>
      <c r="DOM1492" s="856"/>
      <c r="DON1492" s="856"/>
      <c r="DOO1492" s="856"/>
      <c r="DOP1492" s="856"/>
      <c r="DOQ1492" s="856"/>
      <c r="DOR1492" s="856"/>
      <c r="DOS1492" s="856"/>
      <c r="DOT1492" s="856"/>
      <c r="DOU1492" s="856"/>
      <c r="DOV1492" s="856"/>
      <c r="DOW1492" s="856"/>
      <c r="DOX1492" s="856"/>
      <c r="DOY1492" s="856"/>
      <c r="DOZ1492" s="856"/>
      <c r="DPA1492" s="856"/>
      <c r="DPB1492" s="856"/>
      <c r="DPC1492" s="856"/>
      <c r="DPD1492" s="856"/>
      <c r="DPE1492" s="856"/>
      <c r="DPF1492" s="856"/>
      <c r="DPG1492" s="856"/>
      <c r="DPH1492" s="856"/>
      <c r="DPI1492" s="856"/>
      <c r="DPJ1492" s="856"/>
      <c r="DPK1492" s="856"/>
      <c r="DPL1492" s="856"/>
      <c r="DPM1492" s="856"/>
      <c r="DPN1492" s="856"/>
      <c r="DPO1492" s="856"/>
      <c r="DPP1492" s="856"/>
      <c r="DPQ1492" s="856"/>
      <c r="DPR1492" s="856"/>
      <c r="DPS1492" s="856"/>
      <c r="DPT1492" s="856"/>
      <c r="DPU1492" s="856"/>
      <c r="DPV1492" s="856"/>
      <c r="DPW1492" s="856"/>
      <c r="DPX1492" s="856"/>
      <c r="DPY1492" s="856"/>
      <c r="DPZ1492" s="856"/>
      <c r="DQA1492" s="856"/>
      <c r="DQB1492" s="856"/>
      <c r="DQC1492" s="856"/>
      <c r="DQD1492" s="856"/>
      <c r="DQE1492" s="856"/>
      <c r="DQF1492" s="856"/>
      <c r="DQG1492" s="856"/>
      <c r="DQH1492" s="856"/>
      <c r="DQI1492" s="856"/>
      <c r="DQJ1492" s="856"/>
      <c r="DQK1492" s="856"/>
      <c r="DQL1492" s="856"/>
      <c r="DQM1492" s="856"/>
      <c r="DQN1492" s="856"/>
      <c r="DQO1492" s="856"/>
      <c r="DQP1492" s="856"/>
      <c r="DQQ1492" s="856"/>
      <c r="DQR1492" s="856"/>
      <c r="DQS1492" s="856"/>
      <c r="DQT1492" s="856"/>
      <c r="DQU1492" s="856"/>
      <c r="DQV1492" s="856"/>
      <c r="DQW1492" s="856"/>
      <c r="DQX1492" s="856"/>
      <c r="DQY1492" s="856"/>
      <c r="DQZ1492" s="856"/>
      <c r="DRA1492" s="856"/>
      <c r="DRB1492" s="856"/>
      <c r="DRC1492" s="856"/>
      <c r="DRD1492" s="856"/>
      <c r="DRE1492" s="856"/>
      <c r="DRF1492" s="856"/>
      <c r="DRG1492" s="856"/>
      <c r="DRH1492" s="856"/>
      <c r="DRI1492" s="856"/>
      <c r="DRJ1492" s="856"/>
      <c r="DRK1492" s="856"/>
      <c r="DRL1492" s="856"/>
      <c r="DRM1492" s="856"/>
      <c r="DRN1492" s="856"/>
      <c r="DRO1492" s="856"/>
      <c r="DRP1492" s="856"/>
      <c r="DRQ1492" s="856"/>
      <c r="DRR1492" s="856"/>
      <c r="DRS1492" s="856"/>
      <c r="DRT1492" s="856"/>
      <c r="DRU1492" s="856"/>
      <c r="DRV1492" s="856"/>
      <c r="DRW1492" s="856"/>
      <c r="DRX1492" s="856"/>
      <c r="DRY1492" s="856"/>
      <c r="DRZ1492" s="856"/>
      <c r="DSA1492" s="856"/>
      <c r="DSB1492" s="856"/>
      <c r="DSC1492" s="856"/>
      <c r="DSD1492" s="856"/>
      <c r="DSE1492" s="856"/>
      <c r="DSF1492" s="856"/>
      <c r="DSG1492" s="856"/>
      <c r="DSH1492" s="856"/>
      <c r="DSI1492" s="856"/>
      <c r="DSJ1492" s="856"/>
      <c r="DSK1492" s="856"/>
      <c r="DSL1492" s="856"/>
      <c r="DSM1492" s="856"/>
      <c r="DSN1492" s="856"/>
      <c r="DSO1492" s="856"/>
      <c r="DSP1492" s="856"/>
      <c r="DSQ1492" s="856"/>
      <c r="DSR1492" s="856"/>
      <c r="DSS1492" s="856"/>
      <c r="DST1492" s="856"/>
      <c r="DSU1492" s="856"/>
      <c r="DSV1492" s="856"/>
      <c r="DSW1492" s="856"/>
      <c r="DSX1492" s="856"/>
      <c r="DSY1492" s="856"/>
      <c r="DSZ1492" s="856"/>
      <c r="DTA1492" s="856"/>
      <c r="DTB1492" s="856"/>
      <c r="DTC1492" s="856"/>
      <c r="DTD1492" s="856"/>
      <c r="DTE1492" s="856"/>
      <c r="DTF1492" s="856"/>
      <c r="DTG1492" s="856"/>
      <c r="DTH1492" s="856"/>
      <c r="DTI1492" s="856"/>
      <c r="DTJ1492" s="856"/>
      <c r="DTK1492" s="856"/>
      <c r="DTL1492" s="856"/>
      <c r="DTM1492" s="856"/>
      <c r="DTN1492" s="856"/>
      <c r="DTO1492" s="856"/>
      <c r="DTP1492" s="856"/>
      <c r="DTQ1492" s="856"/>
      <c r="DTR1492" s="856"/>
      <c r="DTS1492" s="856"/>
      <c r="DTT1492" s="856"/>
      <c r="DTU1492" s="856"/>
      <c r="DTV1492" s="856"/>
      <c r="DTW1492" s="856"/>
      <c r="DTX1492" s="856"/>
      <c r="DTY1492" s="856"/>
      <c r="DTZ1492" s="856"/>
      <c r="DUA1492" s="856"/>
      <c r="DUB1492" s="856"/>
      <c r="DUC1492" s="856"/>
      <c r="DUD1492" s="856"/>
      <c r="DUE1492" s="856"/>
      <c r="DUF1492" s="856"/>
      <c r="DUG1492" s="856"/>
      <c r="DUH1492" s="856"/>
      <c r="DUI1492" s="856"/>
      <c r="DUJ1492" s="856"/>
      <c r="DUK1492" s="856"/>
      <c r="DUL1492" s="856"/>
      <c r="DUM1492" s="856"/>
      <c r="DUN1492" s="856"/>
      <c r="DUO1492" s="856"/>
      <c r="DUP1492" s="856"/>
      <c r="DUQ1492" s="856"/>
      <c r="DUR1492" s="856"/>
      <c r="DUS1492" s="856"/>
      <c r="DUT1492" s="856"/>
      <c r="DUU1492" s="856"/>
      <c r="DUV1492" s="856"/>
      <c r="DUW1492" s="856"/>
      <c r="DUX1492" s="856"/>
      <c r="DUY1492" s="856"/>
      <c r="DUZ1492" s="856"/>
      <c r="DVA1492" s="856"/>
      <c r="DVB1492" s="856"/>
      <c r="DVC1492" s="856"/>
      <c r="DVD1492" s="856"/>
      <c r="DVE1492" s="856"/>
      <c r="DVF1492" s="856"/>
      <c r="DVG1492" s="856"/>
      <c r="DVH1492" s="856"/>
      <c r="DVI1492" s="856"/>
      <c r="DVJ1492" s="856"/>
      <c r="DVK1492" s="856"/>
      <c r="DVL1492" s="856"/>
      <c r="DVM1492" s="856"/>
      <c r="DVN1492" s="856"/>
      <c r="DVO1492" s="856"/>
      <c r="DVP1492" s="856"/>
      <c r="DVQ1492" s="856"/>
      <c r="DVR1492" s="856"/>
      <c r="DVS1492" s="856"/>
      <c r="DVT1492" s="856"/>
      <c r="DVU1492" s="856"/>
      <c r="DVV1492" s="856"/>
      <c r="DVW1492" s="856"/>
      <c r="DVX1492" s="856"/>
      <c r="DVY1492" s="856"/>
      <c r="DVZ1492" s="856"/>
      <c r="DWA1492" s="856"/>
      <c r="DWB1492" s="856"/>
      <c r="DWC1492" s="856"/>
      <c r="DWD1492" s="856"/>
      <c r="DWE1492" s="856"/>
      <c r="DWF1492" s="856"/>
      <c r="DWG1492" s="856"/>
      <c r="DWH1492" s="856"/>
      <c r="DWI1492" s="856"/>
      <c r="DWJ1492" s="856"/>
      <c r="DWK1492" s="856"/>
      <c r="DWL1492" s="856"/>
      <c r="DWM1492" s="856"/>
      <c r="DWN1492" s="856"/>
      <c r="DWO1492" s="856"/>
      <c r="DWP1492" s="856"/>
      <c r="DWQ1492" s="856"/>
      <c r="DWR1492" s="856"/>
      <c r="DWS1492" s="856"/>
      <c r="DWT1492" s="856"/>
      <c r="DWU1492" s="856"/>
      <c r="DWV1492" s="856"/>
      <c r="DWW1492" s="856"/>
      <c r="DWX1492" s="856"/>
      <c r="DWY1492" s="856"/>
      <c r="DWZ1492" s="856"/>
      <c r="DXA1492" s="856"/>
      <c r="DXB1492" s="856"/>
      <c r="DXC1492" s="856"/>
      <c r="DXD1492" s="856"/>
      <c r="DXE1492" s="856"/>
      <c r="DXF1492" s="856"/>
      <c r="DXG1492" s="856"/>
      <c r="DXH1492" s="856"/>
      <c r="DXI1492" s="856"/>
      <c r="DXJ1492" s="856"/>
      <c r="DXK1492" s="856"/>
      <c r="DXL1492" s="856"/>
      <c r="DXM1492" s="856"/>
      <c r="DXN1492" s="856"/>
      <c r="DXO1492" s="856"/>
      <c r="DXP1492" s="856"/>
      <c r="DXQ1492" s="856"/>
      <c r="DXR1492" s="856"/>
      <c r="DXS1492" s="856"/>
      <c r="DXT1492" s="856"/>
      <c r="DXU1492" s="856"/>
      <c r="DXV1492" s="856"/>
      <c r="DXW1492" s="856"/>
      <c r="DXX1492" s="856"/>
      <c r="DXY1492" s="856"/>
      <c r="DXZ1492" s="856"/>
      <c r="DYA1492" s="856"/>
      <c r="DYB1492" s="856"/>
      <c r="DYC1492" s="856"/>
      <c r="DYD1492" s="856"/>
      <c r="DYE1492" s="856"/>
      <c r="DYF1492" s="856"/>
      <c r="DYG1492" s="856"/>
      <c r="DYH1492" s="856"/>
      <c r="DYI1492" s="856"/>
      <c r="DYJ1492" s="856"/>
      <c r="DYK1492" s="856"/>
      <c r="DYL1492" s="856"/>
      <c r="DYM1492" s="856"/>
      <c r="DYN1492" s="856"/>
      <c r="DYO1492" s="856"/>
      <c r="DYP1492" s="856"/>
      <c r="DYQ1492" s="856"/>
      <c r="DYR1492" s="856"/>
      <c r="DYS1492" s="856"/>
      <c r="DYT1492" s="856"/>
      <c r="DYU1492" s="856"/>
      <c r="DYV1492" s="856"/>
      <c r="DYW1492" s="856"/>
      <c r="DYX1492" s="856"/>
      <c r="DYY1492" s="856"/>
      <c r="DYZ1492" s="856"/>
      <c r="DZA1492" s="856"/>
      <c r="DZB1492" s="856"/>
      <c r="DZC1492" s="856"/>
      <c r="DZD1492" s="856"/>
      <c r="DZE1492" s="856"/>
      <c r="DZF1492" s="856"/>
      <c r="DZG1492" s="856"/>
      <c r="DZH1492" s="856"/>
      <c r="DZI1492" s="856"/>
      <c r="DZJ1492" s="856"/>
      <c r="DZK1492" s="856"/>
      <c r="DZL1492" s="856"/>
      <c r="DZM1492" s="856"/>
      <c r="DZN1492" s="856"/>
      <c r="DZO1492" s="856"/>
      <c r="DZP1492" s="856"/>
      <c r="DZQ1492" s="856"/>
      <c r="DZR1492" s="856"/>
      <c r="DZS1492" s="856"/>
      <c r="DZT1492" s="856"/>
      <c r="DZU1492" s="856"/>
      <c r="DZV1492" s="856"/>
      <c r="DZW1492" s="856"/>
      <c r="DZX1492" s="856"/>
      <c r="DZY1492" s="856"/>
      <c r="DZZ1492" s="856"/>
      <c r="EAA1492" s="856"/>
      <c r="EAB1492" s="856"/>
      <c r="EAC1492" s="856"/>
      <c r="EAD1492" s="856"/>
      <c r="EAE1492" s="856"/>
      <c r="EAF1492" s="856"/>
      <c r="EAG1492" s="856"/>
      <c r="EAH1492" s="856"/>
      <c r="EAI1492" s="856"/>
      <c r="EAJ1492" s="856"/>
      <c r="EAK1492" s="856"/>
      <c r="EAL1492" s="856"/>
      <c r="EAM1492" s="856"/>
      <c r="EAN1492" s="856"/>
      <c r="EAO1492" s="856"/>
      <c r="EAP1492" s="856"/>
      <c r="EAQ1492" s="856"/>
      <c r="EAR1492" s="856"/>
      <c r="EAS1492" s="856"/>
      <c r="EAT1492" s="856"/>
      <c r="EAU1492" s="856"/>
      <c r="EAV1492" s="856"/>
      <c r="EAW1492" s="856"/>
      <c r="EAX1492" s="856"/>
      <c r="EAY1492" s="856"/>
      <c r="EAZ1492" s="856"/>
      <c r="EBA1492" s="856"/>
      <c r="EBB1492" s="856"/>
      <c r="EBC1492" s="856"/>
      <c r="EBD1492" s="856"/>
      <c r="EBE1492" s="856"/>
      <c r="EBF1492" s="856"/>
      <c r="EBG1492" s="856"/>
      <c r="EBH1492" s="856"/>
      <c r="EBI1492" s="856"/>
      <c r="EBJ1492" s="856"/>
      <c r="EBK1492" s="856"/>
      <c r="EBL1492" s="856"/>
      <c r="EBM1492" s="856"/>
      <c r="EBN1492" s="856"/>
      <c r="EBO1492" s="856"/>
      <c r="EBP1492" s="856"/>
      <c r="EBQ1492" s="856"/>
      <c r="EBR1492" s="856"/>
      <c r="EBS1492" s="856"/>
      <c r="EBT1492" s="856"/>
      <c r="EBU1492" s="856"/>
      <c r="EBV1492" s="856"/>
      <c r="EBW1492" s="856"/>
      <c r="EBX1492" s="856"/>
      <c r="EBY1492" s="856"/>
      <c r="EBZ1492" s="856"/>
      <c r="ECA1492" s="856"/>
      <c r="ECB1492" s="856"/>
      <c r="ECC1492" s="856"/>
      <c r="ECD1492" s="856"/>
      <c r="ECE1492" s="856"/>
      <c r="ECF1492" s="856"/>
      <c r="ECG1492" s="856"/>
      <c r="ECH1492" s="856"/>
      <c r="ECI1492" s="856"/>
      <c r="ECJ1492" s="856"/>
      <c r="ECK1492" s="856"/>
      <c r="ECL1492" s="856"/>
      <c r="ECM1492" s="856"/>
      <c r="ECN1492" s="856"/>
      <c r="ECO1492" s="856"/>
      <c r="ECP1492" s="856"/>
      <c r="ECQ1492" s="856"/>
      <c r="ECR1492" s="856"/>
      <c r="ECS1492" s="856"/>
      <c r="ECT1492" s="856"/>
      <c r="ECU1492" s="856"/>
      <c r="ECV1492" s="856"/>
      <c r="ECW1492" s="856"/>
      <c r="ECX1492" s="856"/>
      <c r="ECY1492" s="856"/>
      <c r="ECZ1492" s="856"/>
      <c r="EDA1492" s="856"/>
      <c r="EDB1492" s="856"/>
      <c r="EDC1492" s="856"/>
      <c r="EDD1492" s="856"/>
      <c r="EDE1492" s="856"/>
      <c r="EDF1492" s="856"/>
      <c r="EDG1492" s="856"/>
      <c r="EDH1492" s="856"/>
      <c r="EDI1492" s="856"/>
      <c r="EDJ1492" s="856"/>
      <c r="EDK1492" s="856"/>
      <c r="EDL1492" s="856"/>
      <c r="EDM1492" s="856"/>
      <c r="EDN1492" s="856"/>
      <c r="EDO1492" s="856"/>
      <c r="EDP1492" s="856"/>
      <c r="EDQ1492" s="856"/>
      <c r="EDR1492" s="856"/>
      <c r="EDS1492" s="856"/>
      <c r="EDT1492" s="856"/>
      <c r="EDU1492" s="856"/>
      <c r="EDV1492" s="856"/>
      <c r="EDW1492" s="856"/>
      <c r="EDX1492" s="856"/>
      <c r="EDY1492" s="856"/>
      <c r="EDZ1492" s="856"/>
      <c r="EEA1492" s="856"/>
      <c r="EEB1492" s="856"/>
      <c r="EEC1492" s="856"/>
      <c r="EED1492" s="856"/>
      <c r="EEE1492" s="856"/>
      <c r="EEF1492" s="856"/>
      <c r="EEG1492" s="856"/>
      <c r="EEH1492" s="856"/>
      <c r="EEI1492" s="856"/>
      <c r="EEJ1492" s="856"/>
      <c r="EEK1492" s="856"/>
      <c r="EEL1492" s="856"/>
      <c r="EEM1492" s="856"/>
      <c r="EEN1492" s="856"/>
      <c r="EEO1492" s="856"/>
      <c r="EEP1492" s="856"/>
      <c r="EEQ1492" s="856"/>
      <c r="EER1492" s="856"/>
      <c r="EES1492" s="856"/>
      <c r="EET1492" s="856"/>
      <c r="EEU1492" s="856"/>
      <c r="EEV1492" s="856"/>
      <c r="EEW1492" s="856"/>
      <c r="EEX1492" s="856"/>
      <c r="EEY1492" s="856"/>
      <c r="EEZ1492" s="856"/>
      <c r="EFA1492" s="856"/>
      <c r="EFB1492" s="856"/>
      <c r="EFC1492" s="856"/>
      <c r="EFD1492" s="856"/>
      <c r="EFE1492" s="856"/>
      <c r="EFF1492" s="856"/>
      <c r="EFG1492" s="856"/>
      <c r="EFH1492" s="856"/>
      <c r="EFI1492" s="856"/>
      <c r="EFJ1492" s="856"/>
      <c r="EFK1492" s="856"/>
      <c r="EFL1492" s="856"/>
      <c r="EFM1492" s="856"/>
      <c r="EFN1492" s="856"/>
      <c r="EFO1492" s="856"/>
      <c r="EFP1492" s="856"/>
      <c r="EFQ1492" s="856"/>
      <c r="EFR1492" s="856"/>
      <c r="EFS1492" s="856"/>
      <c r="EFT1492" s="856"/>
      <c r="EFU1492" s="856"/>
      <c r="EFV1492" s="856"/>
      <c r="EFW1492" s="856"/>
      <c r="EFX1492" s="856"/>
      <c r="EFY1492" s="856"/>
      <c r="EFZ1492" s="856"/>
      <c r="EGA1492" s="856"/>
      <c r="EGB1492" s="856"/>
      <c r="EGC1492" s="856"/>
      <c r="EGD1492" s="856"/>
      <c r="EGE1492" s="856"/>
      <c r="EGF1492" s="856"/>
      <c r="EGG1492" s="856"/>
      <c r="EGH1492" s="856"/>
      <c r="EGI1492" s="856"/>
      <c r="EGJ1492" s="856"/>
      <c r="EGK1492" s="856"/>
      <c r="EGL1492" s="856"/>
      <c r="EGM1492" s="856"/>
      <c r="EGN1492" s="856"/>
      <c r="EGO1492" s="856"/>
      <c r="EGP1492" s="856"/>
      <c r="EGQ1492" s="856"/>
      <c r="EGR1492" s="856"/>
      <c r="EGS1492" s="856"/>
      <c r="EGT1492" s="856"/>
      <c r="EGU1492" s="856"/>
      <c r="EGV1492" s="856"/>
      <c r="EGW1492" s="856"/>
      <c r="EGX1492" s="856"/>
      <c r="EGY1492" s="856"/>
      <c r="EGZ1492" s="856"/>
      <c r="EHA1492" s="856"/>
      <c r="EHB1492" s="856"/>
      <c r="EHC1492" s="856"/>
      <c r="EHD1492" s="856"/>
      <c r="EHE1492" s="856"/>
      <c r="EHF1492" s="856"/>
      <c r="EHG1492" s="856"/>
      <c r="EHH1492" s="856"/>
      <c r="EHI1492" s="856"/>
      <c r="EHJ1492" s="856"/>
      <c r="EHK1492" s="856"/>
      <c r="EHL1492" s="856"/>
      <c r="EHM1492" s="856"/>
      <c r="EHN1492" s="856"/>
      <c r="EHO1492" s="856"/>
      <c r="EHP1492" s="856"/>
      <c r="EHQ1492" s="856"/>
      <c r="EHR1492" s="856"/>
      <c r="EHS1492" s="856"/>
      <c r="EHT1492" s="856"/>
      <c r="EHU1492" s="856"/>
      <c r="EHV1492" s="856"/>
      <c r="EHW1492" s="856"/>
      <c r="EHX1492" s="856"/>
      <c r="EHY1492" s="856"/>
      <c r="EHZ1492" s="856"/>
      <c r="EIA1492" s="856"/>
      <c r="EIB1492" s="856"/>
      <c r="EIC1492" s="856"/>
      <c r="EID1492" s="856"/>
      <c r="EIE1492" s="856"/>
      <c r="EIF1492" s="856"/>
      <c r="EIG1492" s="856"/>
      <c r="EIH1492" s="856"/>
      <c r="EII1492" s="856"/>
      <c r="EIJ1492" s="856"/>
      <c r="EIK1492" s="856"/>
      <c r="EIL1492" s="856"/>
      <c r="EIM1492" s="856"/>
      <c r="EIN1492" s="856"/>
      <c r="EIO1492" s="856"/>
      <c r="EIP1492" s="856"/>
      <c r="EIQ1492" s="856"/>
      <c r="EIR1492" s="856"/>
      <c r="EIS1492" s="856"/>
      <c r="EIT1492" s="856"/>
      <c r="EIU1492" s="856"/>
      <c r="EIV1492" s="856"/>
      <c r="EIW1492" s="856"/>
      <c r="EIX1492" s="856"/>
      <c r="EIY1492" s="856"/>
      <c r="EIZ1492" s="856"/>
      <c r="EJA1492" s="856"/>
      <c r="EJB1492" s="856"/>
      <c r="EJC1492" s="856"/>
      <c r="EJD1492" s="856"/>
      <c r="EJE1492" s="856"/>
      <c r="EJF1492" s="856"/>
      <c r="EJG1492" s="856"/>
      <c r="EJH1492" s="856"/>
      <c r="EJI1492" s="856"/>
      <c r="EJJ1492" s="856"/>
      <c r="EJK1492" s="856"/>
      <c r="EJL1492" s="856"/>
      <c r="EJM1492" s="856"/>
      <c r="EJN1492" s="856"/>
      <c r="EJO1492" s="856"/>
      <c r="EJP1492" s="856"/>
      <c r="EJQ1492" s="856"/>
      <c r="EJR1492" s="856"/>
      <c r="EJS1492" s="856"/>
      <c r="EJT1492" s="856"/>
      <c r="EJU1492" s="856"/>
      <c r="EJV1492" s="856"/>
      <c r="EJW1492" s="856"/>
      <c r="EJX1492" s="856"/>
      <c r="EJY1492" s="856"/>
      <c r="EJZ1492" s="856"/>
      <c r="EKA1492" s="856"/>
      <c r="EKB1492" s="856"/>
      <c r="EKC1492" s="856"/>
      <c r="EKD1492" s="856"/>
      <c r="EKE1492" s="856"/>
      <c r="EKF1492" s="856"/>
      <c r="EKG1492" s="856"/>
      <c r="EKH1492" s="856"/>
      <c r="EKI1492" s="856"/>
      <c r="EKJ1492" s="856"/>
      <c r="EKK1492" s="856"/>
      <c r="EKL1492" s="856"/>
      <c r="EKM1492" s="856"/>
      <c r="EKN1492" s="856"/>
      <c r="EKO1492" s="856"/>
      <c r="EKP1492" s="856"/>
      <c r="EKQ1492" s="856"/>
      <c r="EKR1492" s="856"/>
      <c r="EKS1492" s="856"/>
      <c r="EKT1492" s="856"/>
      <c r="EKU1492" s="856"/>
      <c r="EKV1492" s="856"/>
      <c r="EKW1492" s="856"/>
      <c r="EKX1492" s="856"/>
      <c r="EKY1492" s="856"/>
      <c r="EKZ1492" s="856"/>
      <c r="ELA1492" s="856"/>
      <c r="ELB1492" s="856"/>
      <c r="ELC1492" s="856"/>
      <c r="ELD1492" s="856"/>
      <c r="ELE1492" s="856"/>
      <c r="ELF1492" s="856"/>
      <c r="ELG1492" s="856"/>
      <c r="ELH1492" s="856"/>
      <c r="ELI1492" s="856"/>
      <c r="ELJ1492" s="856"/>
      <c r="ELK1492" s="856"/>
      <c r="ELL1492" s="856"/>
      <c r="ELM1492" s="856"/>
      <c r="ELN1492" s="856"/>
      <c r="ELO1492" s="856"/>
      <c r="ELP1492" s="856"/>
      <c r="ELQ1492" s="856"/>
      <c r="ELR1492" s="856"/>
      <c r="ELS1492" s="856"/>
      <c r="ELT1492" s="856"/>
      <c r="ELU1492" s="856"/>
      <c r="ELV1492" s="856"/>
      <c r="ELW1492" s="856"/>
      <c r="ELX1492" s="856"/>
      <c r="ELY1492" s="856"/>
      <c r="ELZ1492" s="856"/>
      <c r="EMA1492" s="856"/>
      <c r="EMB1492" s="856"/>
      <c r="EMC1492" s="856"/>
      <c r="EMD1492" s="856"/>
      <c r="EME1492" s="856"/>
      <c r="EMF1492" s="856"/>
      <c r="EMG1492" s="856"/>
      <c r="EMH1492" s="856"/>
      <c r="EMI1492" s="856"/>
      <c r="EMJ1492" s="856"/>
      <c r="EMK1492" s="856"/>
      <c r="EML1492" s="856"/>
      <c r="EMM1492" s="856"/>
      <c r="EMN1492" s="856"/>
      <c r="EMO1492" s="856"/>
      <c r="EMP1492" s="856"/>
      <c r="EMQ1492" s="856"/>
      <c r="EMR1492" s="856"/>
      <c r="EMS1492" s="856"/>
      <c r="EMT1492" s="856"/>
      <c r="EMU1492" s="856"/>
      <c r="EMV1492" s="856"/>
      <c r="EMW1492" s="856"/>
      <c r="EMX1492" s="856"/>
      <c r="EMY1492" s="856"/>
      <c r="EMZ1492" s="856"/>
      <c r="ENA1492" s="856"/>
      <c r="ENB1492" s="856"/>
      <c r="ENC1492" s="856"/>
      <c r="END1492" s="856"/>
      <c r="ENE1492" s="856"/>
      <c r="ENF1492" s="856"/>
      <c r="ENG1492" s="856"/>
      <c r="ENH1492" s="856"/>
      <c r="ENI1492" s="856"/>
      <c r="ENJ1492" s="856"/>
      <c r="ENK1492" s="856"/>
      <c r="ENL1492" s="856"/>
      <c r="ENM1492" s="856"/>
      <c r="ENN1492" s="856"/>
      <c r="ENO1492" s="856"/>
      <c r="ENP1492" s="856"/>
      <c r="ENQ1492" s="856"/>
      <c r="ENR1492" s="856"/>
      <c r="ENS1492" s="856"/>
      <c r="ENT1492" s="856"/>
      <c r="ENU1492" s="856"/>
      <c r="ENV1492" s="856"/>
      <c r="ENW1492" s="856"/>
      <c r="ENX1492" s="856"/>
      <c r="ENY1492" s="856"/>
      <c r="ENZ1492" s="856"/>
      <c r="EOA1492" s="856"/>
      <c r="EOB1492" s="856"/>
      <c r="EOC1492" s="856"/>
      <c r="EOD1492" s="856"/>
      <c r="EOE1492" s="856"/>
      <c r="EOF1492" s="856"/>
      <c r="EOG1492" s="856"/>
      <c r="EOH1492" s="856"/>
      <c r="EOI1492" s="856"/>
      <c r="EOJ1492" s="856"/>
      <c r="EOK1492" s="856"/>
      <c r="EOL1492" s="856"/>
      <c r="EOM1492" s="856"/>
      <c r="EON1492" s="856"/>
      <c r="EOO1492" s="856"/>
      <c r="EOP1492" s="856"/>
      <c r="EOQ1492" s="856"/>
      <c r="EOR1492" s="856"/>
      <c r="EOS1492" s="856"/>
      <c r="EOT1492" s="856"/>
      <c r="EOU1492" s="856"/>
      <c r="EOV1492" s="856"/>
      <c r="EOW1492" s="856"/>
      <c r="EOX1492" s="856"/>
      <c r="EOY1492" s="856"/>
      <c r="EOZ1492" s="856"/>
      <c r="EPA1492" s="856"/>
      <c r="EPB1492" s="856"/>
      <c r="EPC1492" s="856"/>
      <c r="EPD1492" s="856"/>
      <c r="EPE1492" s="856"/>
      <c r="EPF1492" s="856"/>
      <c r="EPG1492" s="856"/>
      <c r="EPH1492" s="856"/>
      <c r="EPI1492" s="856"/>
      <c r="EPJ1492" s="856"/>
      <c r="EPK1492" s="856"/>
      <c r="EPL1492" s="856"/>
      <c r="EPM1492" s="856"/>
      <c r="EPN1492" s="856"/>
      <c r="EPO1492" s="856"/>
      <c r="EPP1492" s="856"/>
      <c r="EPQ1492" s="856"/>
      <c r="EPR1492" s="856"/>
      <c r="EPS1492" s="856"/>
      <c r="EPT1492" s="856"/>
      <c r="EPU1492" s="856"/>
      <c r="EPV1492" s="856"/>
      <c r="EPW1492" s="856"/>
      <c r="EPX1492" s="856"/>
      <c r="EPY1492" s="856"/>
      <c r="EPZ1492" s="856"/>
      <c r="EQA1492" s="856"/>
      <c r="EQB1492" s="856"/>
      <c r="EQC1492" s="856"/>
      <c r="EQD1492" s="856"/>
      <c r="EQE1492" s="856"/>
      <c r="EQF1492" s="856"/>
      <c r="EQG1492" s="856"/>
      <c r="EQH1492" s="856"/>
      <c r="EQI1492" s="856"/>
      <c r="EQJ1492" s="856"/>
      <c r="EQK1492" s="856"/>
      <c r="EQL1492" s="856"/>
      <c r="EQM1492" s="856"/>
      <c r="EQN1492" s="856"/>
      <c r="EQO1492" s="856"/>
      <c r="EQP1492" s="856"/>
      <c r="EQQ1492" s="856"/>
      <c r="EQR1492" s="856"/>
      <c r="EQS1492" s="856"/>
      <c r="EQT1492" s="856"/>
      <c r="EQU1492" s="856"/>
      <c r="EQV1492" s="856"/>
      <c r="EQW1492" s="856"/>
      <c r="EQX1492" s="856"/>
      <c r="EQY1492" s="856"/>
      <c r="EQZ1492" s="856"/>
      <c r="ERA1492" s="856"/>
      <c r="ERB1492" s="856"/>
      <c r="ERC1492" s="856"/>
      <c r="ERD1492" s="856"/>
      <c r="ERE1492" s="856"/>
      <c r="ERF1492" s="856"/>
      <c r="ERG1492" s="856"/>
      <c r="ERH1492" s="856"/>
      <c r="ERI1492" s="856"/>
      <c r="ERJ1492" s="856"/>
      <c r="ERK1492" s="856"/>
      <c r="ERL1492" s="856"/>
      <c r="ERM1492" s="856"/>
      <c r="ERN1492" s="856"/>
      <c r="ERO1492" s="856"/>
      <c r="ERP1492" s="856"/>
      <c r="ERQ1492" s="856"/>
      <c r="ERR1492" s="856"/>
      <c r="ERS1492" s="856"/>
      <c r="ERT1492" s="856"/>
      <c r="ERU1492" s="856"/>
      <c r="ERV1492" s="856"/>
      <c r="ERW1492" s="856"/>
      <c r="ERX1492" s="856"/>
      <c r="ERY1492" s="856"/>
      <c r="ERZ1492" s="856"/>
      <c r="ESA1492" s="856"/>
      <c r="ESB1492" s="856"/>
      <c r="ESC1492" s="856"/>
      <c r="ESD1492" s="856"/>
      <c r="ESE1492" s="856"/>
      <c r="ESF1492" s="856"/>
      <c r="ESG1492" s="856"/>
      <c r="ESH1492" s="856"/>
      <c r="ESI1492" s="856"/>
      <c r="ESJ1492" s="856"/>
      <c r="ESK1492" s="856"/>
      <c r="ESL1492" s="856"/>
      <c r="ESM1492" s="856"/>
      <c r="ESN1492" s="856"/>
      <c r="ESO1492" s="856"/>
      <c r="ESP1492" s="856"/>
      <c r="ESQ1492" s="856"/>
      <c r="ESR1492" s="856"/>
      <c r="ESS1492" s="856"/>
      <c r="EST1492" s="856"/>
      <c r="ESU1492" s="856"/>
      <c r="ESV1492" s="856"/>
      <c r="ESW1492" s="856"/>
      <c r="ESX1492" s="856"/>
      <c r="ESY1492" s="856"/>
      <c r="ESZ1492" s="856"/>
      <c r="ETA1492" s="856"/>
      <c r="ETB1492" s="856"/>
      <c r="ETC1492" s="856"/>
      <c r="ETD1492" s="856"/>
      <c r="ETE1492" s="856"/>
      <c r="ETF1492" s="856"/>
      <c r="ETG1492" s="856"/>
      <c r="ETH1492" s="856"/>
      <c r="ETI1492" s="856"/>
      <c r="ETJ1492" s="856"/>
      <c r="ETK1492" s="856"/>
      <c r="ETL1492" s="856"/>
      <c r="ETM1492" s="856"/>
      <c r="ETN1492" s="856"/>
      <c r="ETO1492" s="856"/>
      <c r="ETP1492" s="856"/>
      <c r="ETQ1492" s="856"/>
      <c r="ETR1492" s="856"/>
      <c r="ETS1492" s="856"/>
      <c r="ETT1492" s="856"/>
      <c r="ETU1492" s="856"/>
      <c r="ETV1492" s="856"/>
      <c r="ETW1492" s="856"/>
      <c r="ETX1492" s="856"/>
      <c r="ETY1492" s="856"/>
      <c r="ETZ1492" s="856"/>
      <c r="EUA1492" s="856"/>
      <c r="EUB1492" s="856"/>
      <c r="EUC1492" s="856"/>
      <c r="EUD1492" s="856"/>
      <c r="EUE1492" s="856"/>
      <c r="EUF1492" s="856"/>
      <c r="EUG1492" s="856"/>
      <c r="EUH1492" s="856"/>
      <c r="EUI1492" s="856"/>
      <c r="EUJ1492" s="856"/>
      <c r="EUK1492" s="856"/>
      <c r="EUL1492" s="856"/>
      <c r="EUM1492" s="856"/>
      <c r="EUN1492" s="856"/>
      <c r="EUO1492" s="856"/>
      <c r="EUP1492" s="856"/>
      <c r="EUQ1492" s="856"/>
      <c r="EUR1492" s="856"/>
      <c r="EUS1492" s="856"/>
      <c r="EUT1492" s="856"/>
      <c r="EUU1492" s="856"/>
      <c r="EUV1492" s="856"/>
      <c r="EUW1492" s="856"/>
      <c r="EUX1492" s="856"/>
      <c r="EUY1492" s="856"/>
      <c r="EUZ1492" s="856"/>
      <c r="EVA1492" s="856"/>
      <c r="EVB1492" s="856"/>
      <c r="EVC1492" s="856"/>
      <c r="EVD1492" s="856"/>
      <c r="EVE1492" s="856"/>
      <c r="EVF1492" s="856"/>
      <c r="EVG1492" s="856"/>
      <c r="EVH1492" s="856"/>
      <c r="EVI1492" s="856"/>
      <c r="EVJ1492" s="856"/>
      <c r="EVK1492" s="856"/>
      <c r="EVL1492" s="856"/>
      <c r="EVM1492" s="856"/>
      <c r="EVN1492" s="856"/>
      <c r="EVO1492" s="856"/>
      <c r="EVP1492" s="856"/>
      <c r="EVQ1492" s="856"/>
      <c r="EVR1492" s="856"/>
      <c r="EVS1492" s="856"/>
      <c r="EVT1492" s="856"/>
      <c r="EVU1492" s="856"/>
      <c r="EVV1492" s="856"/>
      <c r="EVW1492" s="856"/>
      <c r="EVX1492" s="856"/>
      <c r="EVY1492" s="856"/>
      <c r="EVZ1492" s="856"/>
      <c r="EWA1492" s="856"/>
      <c r="EWB1492" s="856"/>
      <c r="EWC1492" s="856"/>
      <c r="EWD1492" s="856"/>
      <c r="EWE1492" s="856"/>
      <c r="EWF1492" s="856"/>
      <c r="EWG1492" s="856"/>
      <c r="EWH1492" s="856"/>
      <c r="EWI1492" s="856"/>
      <c r="EWJ1492" s="856"/>
      <c r="EWK1492" s="856"/>
      <c r="EWL1492" s="856"/>
      <c r="EWM1492" s="856"/>
      <c r="EWN1492" s="856"/>
      <c r="EWO1492" s="856"/>
      <c r="EWP1492" s="856"/>
      <c r="EWQ1492" s="856"/>
      <c r="EWR1492" s="856"/>
      <c r="EWS1492" s="856"/>
      <c r="EWT1492" s="856"/>
      <c r="EWU1492" s="856"/>
      <c r="EWV1492" s="856"/>
      <c r="EWW1492" s="856"/>
      <c r="EWX1492" s="856"/>
      <c r="EWY1492" s="856"/>
      <c r="EWZ1492" s="856"/>
      <c r="EXA1492" s="856"/>
      <c r="EXB1492" s="856"/>
      <c r="EXC1492" s="856"/>
      <c r="EXD1492" s="856"/>
      <c r="EXE1492" s="856"/>
      <c r="EXF1492" s="856"/>
      <c r="EXG1492" s="856"/>
      <c r="EXH1492" s="856"/>
      <c r="EXI1492" s="856"/>
      <c r="EXJ1492" s="856"/>
      <c r="EXK1492" s="856"/>
      <c r="EXL1492" s="856"/>
      <c r="EXM1492" s="856"/>
      <c r="EXN1492" s="856"/>
      <c r="EXO1492" s="856"/>
      <c r="EXP1492" s="856"/>
      <c r="EXQ1492" s="856"/>
      <c r="EXR1492" s="856"/>
      <c r="EXS1492" s="856"/>
      <c r="EXT1492" s="856"/>
      <c r="EXU1492" s="856"/>
      <c r="EXV1492" s="856"/>
      <c r="EXW1492" s="856"/>
      <c r="EXX1492" s="856"/>
      <c r="EXY1492" s="856"/>
      <c r="EXZ1492" s="856"/>
      <c r="EYA1492" s="856"/>
      <c r="EYB1492" s="856"/>
      <c r="EYC1492" s="856"/>
      <c r="EYD1492" s="856"/>
      <c r="EYE1492" s="856"/>
      <c r="EYF1492" s="856"/>
      <c r="EYG1492" s="856"/>
      <c r="EYH1492" s="856"/>
      <c r="EYI1492" s="856"/>
      <c r="EYJ1492" s="856"/>
      <c r="EYK1492" s="856"/>
      <c r="EYL1492" s="856"/>
      <c r="EYM1492" s="856"/>
      <c r="EYN1492" s="856"/>
      <c r="EYO1492" s="856"/>
      <c r="EYP1492" s="856"/>
      <c r="EYQ1492" s="856"/>
      <c r="EYR1492" s="856"/>
      <c r="EYS1492" s="856"/>
      <c r="EYT1492" s="856"/>
      <c r="EYU1492" s="856"/>
      <c r="EYV1492" s="856"/>
      <c r="EYW1492" s="856"/>
      <c r="EYX1492" s="856"/>
      <c r="EYY1492" s="856"/>
      <c r="EYZ1492" s="856"/>
      <c r="EZA1492" s="856"/>
      <c r="EZB1492" s="856"/>
      <c r="EZC1492" s="856"/>
      <c r="EZD1492" s="856"/>
      <c r="EZE1492" s="856"/>
      <c r="EZF1492" s="856"/>
      <c r="EZG1492" s="856"/>
      <c r="EZH1492" s="856"/>
      <c r="EZI1492" s="856"/>
      <c r="EZJ1492" s="856"/>
      <c r="EZK1492" s="856"/>
      <c r="EZL1492" s="856"/>
      <c r="EZM1492" s="856"/>
      <c r="EZN1492" s="856"/>
      <c r="EZO1492" s="856"/>
      <c r="EZP1492" s="856"/>
      <c r="EZQ1492" s="856"/>
      <c r="EZR1492" s="856"/>
      <c r="EZS1492" s="856"/>
      <c r="EZT1492" s="856"/>
      <c r="EZU1492" s="856"/>
      <c r="EZV1492" s="856"/>
      <c r="EZW1492" s="856"/>
      <c r="EZX1492" s="856"/>
      <c r="EZY1492" s="856"/>
      <c r="EZZ1492" s="856"/>
      <c r="FAA1492" s="856"/>
      <c r="FAB1492" s="856"/>
      <c r="FAC1492" s="856"/>
      <c r="FAD1492" s="856"/>
      <c r="FAE1492" s="856"/>
      <c r="FAF1492" s="856"/>
      <c r="FAG1492" s="856"/>
      <c r="FAH1492" s="856"/>
      <c r="FAI1492" s="856"/>
      <c r="FAJ1492" s="856"/>
      <c r="FAK1492" s="856"/>
      <c r="FAL1492" s="856"/>
      <c r="FAM1492" s="856"/>
      <c r="FAN1492" s="856"/>
      <c r="FAO1492" s="856"/>
      <c r="FAP1492" s="856"/>
      <c r="FAQ1492" s="856"/>
      <c r="FAR1492" s="856"/>
      <c r="FAS1492" s="856"/>
      <c r="FAT1492" s="856"/>
      <c r="FAU1492" s="856"/>
      <c r="FAV1492" s="856"/>
      <c r="FAW1492" s="856"/>
      <c r="FAX1492" s="856"/>
      <c r="FAY1492" s="856"/>
      <c r="FAZ1492" s="856"/>
      <c r="FBA1492" s="856"/>
      <c r="FBB1492" s="856"/>
      <c r="FBC1492" s="856"/>
      <c r="FBD1492" s="856"/>
      <c r="FBE1492" s="856"/>
      <c r="FBF1492" s="856"/>
      <c r="FBG1492" s="856"/>
      <c r="FBH1492" s="856"/>
      <c r="FBI1492" s="856"/>
      <c r="FBJ1492" s="856"/>
      <c r="FBK1492" s="856"/>
      <c r="FBL1492" s="856"/>
      <c r="FBM1492" s="856"/>
      <c r="FBN1492" s="856"/>
      <c r="FBO1492" s="856"/>
      <c r="FBP1492" s="856"/>
      <c r="FBQ1492" s="856"/>
      <c r="FBR1492" s="856"/>
      <c r="FBS1492" s="856"/>
      <c r="FBT1492" s="856"/>
      <c r="FBU1492" s="856"/>
      <c r="FBV1492" s="856"/>
      <c r="FBW1492" s="856"/>
      <c r="FBX1492" s="856"/>
      <c r="FBY1492" s="856"/>
      <c r="FBZ1492" s="856"/>
      <c r="FCA1492" s="856"/>
      <c r="FCB1492" s="856"/>
      <c r="FCC1492" s="856"/>
      <c r="FCD1492" s="856"/>
      <c r="FCE1492" s="856"/>
      <c r="FCF1492" s="856"/>
      <c r="FCG1492" s="856"/>
      <c r="FCH1492" s="856"/>
      <c r="FCI1492" s="856"/>
      <c r="FCJ1492" s="856"/>
      <c r="FCK1492" s="856"/>
      <c r="FCL1492" s="856"/>
      <c r="FCM1492" s="856"/>
      <c r="FCN1492" s="856"/>
      <c r="FCO1492" s="856"/>
      <c r="FCP1492" s="856"/>
      <c r="FCQ1492" s="856"/>
      <c r="FCR1492" s="856"/>
      <c r="FCS1492" s="856"/>
      <c r="FCT1492" s="856"/>
      <c r="FCU1492" s="856"/>
      <c r="FCV1492" s="856"/>
      <c r="FCW1492" s="856"/>
      <c r="FCX1492" s="856"/>
      <c r="FCY1492" s="856"/>
      <c r="FCZ1492" s="856"/>
      <c r="FDA1492" s="856"/>
      <c r="FDB1492" s="856"/>
      <c r="FDC1492" s="856"/>
      <c r="FDD1492" s="856"/>
      <c r="FDE1492" s="856"/>
      <c r="FDF1492" s="856"/>
      <c r="FDG1492" s="856"/>
      <c r="FDH1492" s="856"/>
      <c r="FDI1492" s="856"/>
      <c r="FDJ1492" s="856"/>
      <c r="FDK1492" s="856"/>
      <c r="FDL1492" s="856"/>
      <c r="FDM1492" s="856"/>
      <c r="FDN1492" s="856"/>
      <c r="FDO1492" s="856"/>
      <c r="FDP1492" s="856"/>
      <c r="FDQ1492" s="856"/>
      <c r="FDR1492" s="856"/>
      <c r="FDS1492" s="856"/>
      <c r="FDT1492" s="856"/>
      <c r="FDU1492" s="856"/>
      <c r="FDV1492" s="856"/>
      <c r="FDW1492" s="856"/>
      <c r="FDX1492" s="856"/>
      <c r="FDY1492" s="856"/>
      <c r="FDZ1492" s="856"/>
      <c r="FEA1492" s="856"/>
      <c r="FEB1492" s="856"/>
      <c r="FEC1492" s="856"/>
      <c r="FED1492" s="856"/>
      <c r="FEE1492" s="856"/>
      <c r="FEF1492" s="856"/>
      <c r="FEG1492" s="856"/>
      <c r="FEH1492" s="856"/>
      <c r="FEI1492" s="856"/>
      <c r="FEJ1492" s="856"/>
      <c r="FEK1492" s="856"/>
      <c r="FEL1492" s="856"/>
      <c r="FEM1492" s="856"/>
      <c r="FEN1492" s="856"/>
      <c r="FEO1492" s="856"/>
      <c r="FEP1492" s="856"/>
      <c r="FEQ1492" s="856"/>
      <c r="FER1492" s="856"/>
      <c r="FES1492" s="856"/>
      <c r="FET1492" s="856"/>
      <c r="FEU1492" s="856"/>
      <c r="FEV1492" s="856"/>
      <c r="FEW1492" s="856"/>
      <c r="FEX1492" s="856"/>
      <c r="FEY1492" s="856"/>
      <c r="FEZ1492" s="856"/>
      <c r="FFA1492" s="856"/>
      <c r="FFB1492" s="856"/>
      <c r="FFC1492" s="856"/>
      <c r="FFD1492" s="856"/>
      <c r="FFE1492" s="856"/>
      <c r="FFF1492" s="856"/>
      <c r="FFG1492" s="856"/>
      <c r="FFH1492" s="856"/>
      <c r="FFI1492" s="856"/>
      <c r="FFJ1492" s="856"/>
      <c r="FFK1492" s="856"/>
      <c r="FFL1492" s="856"/>
      <c r="FFM1492" s="856"/>
      <c r="FFN1492" s="856"/>
      <c r="FFO1492" s="856"/>
      <c r="FFP1492" s="856"/>
      <c r="FFQ1492" s="856"/>
      <c r="FFR1492" s="856"/>
      <c r="FFS1492" s="856"/>
      <c r="FFT1492" s="856"/>
      <c r="FFU1492" s="856"/>
      <c r="FFV1492" s="856"/>
      <c r="FFW1492" s="856"/>
      <c r="FFX1492" s="856"/>
      <c r="FFY1492" s="856"/>
      <c r="FFZ1492" s="856"/>
      <c r="FGA1492" s="856"/>
      <c r="FGB1492" s="856"/>
      <c r="FGC1492" s="856"/>
      <c r="FGD1492" s="856"/>
      <c r="FGE1492" s="856"/>
      <c r="FGF1492" s="856"/>
      <c r="FGG1492" s="856"/>
      <c r="FGH1492" s="856"/>
      <c r="FGI1492" s="856"/>
      <c r="FGJ1492" s="856"/>
      <c r="FGK1492" s="856"/>
      <c r="FGL1492" s="856"/>
      <c r="FGM1492" s="856"/>
      <c r="FGN1492" s="856"/>
      <c r="FGO1492" s="856"/>
      <c r="FGP1492" s="856"/>
      <c r="FGQ1492" s="856"/>
      <c r="FGR1492" s="856"/>
      <c r="FGS1492" s="856"/>
      <c r="FGT1492" s="856"/>
      <c r="FGU1492" s="856"/>
      <c r="FGV1492" s="856"/>
      <c r="FGW1492" s="856"/>
      <c r="FGX1492" s="856"/>
      <c r="FGY1492" s="856"/>
      <c r="FGZ1492" s="856"/>
      <c r="FHA1492" s="856"/>
      <c r="FHB1492" s="856"/>
      <c r="FHC1492" s="856"/>
      <c r="FHD1492" s="856"/>
      <c r="FHE1492" s="856"/>
      <c r="FHF1492" s="856"/>
      <c r="FHG1492" s="856"/>
      <c r="FHH1492" s="856"/>
      <c r="FHI1492" s="856"/>
      <c r="FHJ1492" s="856"/>
      <c r="FHK1492" s="856"/>
      <c r="FHL1492" s="856"/>
      <c r="FHM1492" s="856"/>
      <c r="FHN1492" s="856"/>
      <c r="FHO1492" s="856"/>
      <c r="FHP1492" s="856"/>
      <c r="FHQ1492" s="856"/>
      <c r="FHR1492" s="856"/>
      <c r="FHS1492" s="856"/>
      <c r="FHT1492" s="856"/>
      <c r="FHU1492" s="856"/>
      <c r="FHV1492" s="856"/>
      <c r="FHW1492" s="856"/>
      <c r="FHX1492" s="856"/>
      <c r="FHY1492" s="856"/>
      <c r="FHZ1492" s="856"/>
      <c r="FIA1492" s="856"/>
      <c r="FIB1492" s="856"/>
      <c r="FIC1492" s="856"/>
      <c r="FID1492" s="856"/>
      <c r="FIE1492" s="856"/>
      <c r="FIF1492" s="856"/>
      <c r="FIG1492" s="856"/>
      <c r="FIH1492" s="856"/>
      <c r="FII1492" s="856"/>
      <c r="FIJ1492" s="856"/>
      <c r="FIK1492" s="856"/>
      <c r="FIL1492" s="856"/>
      <c r="FIM1492" s="856"/>
      <c r="FIN1492" s="856"/>
      <c r="FIO1492" s="856"/>
      <c r="FIP1492" s="856"/>
      <c r="FIQ1492" s="856"/>
      <c r="FIR1492" s="856"/>
      <c r="FIS1492" s="856"/>
      <c r="FIT1492" s="856"/>
      <c r="FIU1492" s="856"/>
      <c r="FIV1492" s="856"/>
      <c r="FIW1492" s="856"/>
      <c r="FIX1492" s="856"/>
      <c r="FIY1492" s="856"/>
      <c r="FIZ1492" s="856"/>
      <c r="FJA1492" s="856"/>
      <c r="FJB1492" s="856"/>
      <c r="FJC1492" s="856"/>
      <c r="FJD1492" s="856"/>
      <c r="FJE1492" s="856"/>
      <c r="FJF1492" s="856"/>
      <c r="FJG1492" s="856"/>
      <c r="FJH1492" s="856"/>
      <c r="FJI1492" s="856"/>
      <c r="FJJ1492" s="856"/>
      <c r="FJK1492" s="856"/>
      <c r="FJL1492" s="856"/>
      <c r="FJM1492" s="856"/>
      <c r="FJN1492" s="856"/>
      <c r="FJO1492" s="856"/>
      <c r="FJP1492" s="856"/>
      <c r="FJQ1492" s="856"/>
      <c r="FJR1492" s="856"/>
      <c r="FJS1492" s="856"/>
      <c r="FJT1492" s="856"/>
      <c r="FJU1492" s="856"/>
      <c r="FJV1492" s="856"/>
      <c r="FJW1492" s="856"/>
      <c r="FJX1492" s="856"/>
      <c r="FJY1492" s="856"/>
      <c r="FJZ1492" s="856"/>
      <c r="FKA1492" s="856"/>
      <c r="FKB1492" s="856"/>
      <c r="FKC1492" s="856"/>
      <c r="FKD1492" s="856"/>
      <c r="FKE1492" s="856"/>
      <c r="FKF1492" s="856"/>
      <c r="FKG1492" s="856"/>
      <c r="FKH1492" s="856"/>
      <c r="FKI1492" s="856"/>
      <c r="FKJ1492" s="856"/>
      <c r="FKK1492" s="856"/>
      <c r="FKL1492" s="856"/>
      <c r="FKM1492" s="856"/>
      <c r="FKN1492" s="856"/>
      <c r="FKO1492" s="856"/>
      <c r="FKP1492" s="856"/>
      <c r="FKQ1492" s="856"/>
      <c r="FKR1492" s="856"/>
      <c r="FKS1492" s="856"/>
      <c r="FKT1492" s="856"/>
      <c r="FKU1492" s="856"/>
      <c r="FKV1492" s="856"/>
      <c r="FKW1492" s="856"/>
      <c r="FKX1492" s="856"/>
      <c r="FKY1492" s="856"/>
      <c r="FKZ1492" s="856"/>
      <c r="FLA1492" s="856"/>
      <c r="FLB1492" s="856"/>
      <c r="FLC1492" s="856"/>
      <c r="FLD1492" s="856"/>
      <c r="FLE1492" s="856"/>
      <c r="FLF1492" s="856"/>
      <c r="FLG1492" s="856"/>
      <c r="FLH1492" s="856"/>
      <c r="FLI1492" s="856"/>
      <c r="FLJ1492" s="856"/>
      <c r="FLK1492" s="856"/>
      <c r="FLL1492" s="856"/>
      <c r="FLM1492" s="856"/>
      <c r="FLN1492" s="856"/>
      <c r="FLO1492" s="856"/>
      <c r="FLP1492" s="856"/>
      <c r="FLQ1492" s="856"/>
      <c r="FLR1492" s="856"/>
      <c r="FLS1492" s="856"/>
      <c r="FLT1492" s="856"/>
      <c r="FLU1492" s="856"/>
      <c r="FLV1492" s="856"/>
      <c r="FLW1492" s="856"/>
      <c r="FLX1492" s="856"/>
      <c r="FLY1492" s="856"/>
      <c r="FLZ1492" s="856"/>
      <c r="FMA1492" s="856"/>
      <c r="FMB1492" s="856"/>
      <c r="FMC1492" s="856"/>
      <c r="FMD1492" s="856"/>
      <c r="FME1492" s="856"/>
      <c r="FMF1492" s="856"/>
      <c r="FMG1492" s="856"/>
      <c r="FMH1492" s="856"/>
      <c r="FMI1492" s="856"/>
      <c r="FMJ1492" s="856"/>
      <c r="FMK1492" s="856"/>
      <c r="FML1492" s="856"/>
      <c r="FMM1492" s="856"/>
      <c r="FMN1492" s="856"/>
      <c r="FMO1492" s="856"/>
      <c r="FMP1492" s="856"/>
      <c r="FMQ1492" s="856"/>
      <c r="FMR1492" s="856"/>
      <c r="FMS1492" s="856"/>
      <c r="FMT1492" s="856"/>
      <c r="FMU1492" s="856"/>
      <c r="FMV1492" s="856"/>
      <c r="FMW1492" s="856"/>
      <c r="FMX1492" s="856"/>
      <c r="FMY1492" s="856"/>
      <c r="FMZ1492" s="856"/>
      <c r="FNA1492" s="856"/>
      <c r="FNB1492" s="856"/>
      <c r="FNC1492" s="856"/>
      <c r="FND1492" s="856"/>
      <c r="FNE1492" s="856"/>
      <c r="FNF1492" s="856"/>
      <c r="FNG1492" s="856"/>
      <c r="FNH1492" s="856"/>
      <c r="FNI1492" s="856"/>
      <c r="FNJ1492" s="856"/>
      <c r="FNK1492" s="856"/>
      <c r="FNL1492" s="856"/>
      <c r="FNM1492" s="856"/>
      <c r="FNN1492" s="856"/>
      <c r="FNO1492" s="856"/>
      <c r="FNP1492" s="856"/>
      <c r="FNQ1492" s="856"/>
      <c r="FNR1492" s="856"/>
      <c r="FNS1492" s="856"/>
      <c r="FNT1492" s="856"/>
      <c r="FNU1492" s="856"/>
      <c r="FNV1492" s="856"/>
      <c r="FNW1492" s="856"/>
      <c r="FNX1492" s="856"/>
      <c r="FNY1492" s="856"/>
      <c r="FNZ1492" s="856"/>
      <c r="FOA1492" s="856"/>
      <c r="FOB1492" s="856"/>
      <c r="FOC1492" s="856"/>
      <c r="FOD1492" s="856"/>
      <c r="FOE1492" s="856"/>
      <c r="FOF1492" s="856"/>
      <c r="FOG1492" s="856"/>
      <c r="FOH1492" s="856"/>
      <c r="FOI1492" s="856"/>
      <c r="FOJ1492" s="856"/>
      <c r="FOK1492" s="856"/>
      <c r="FOL1492" s="856"/>
      <c r="FOM1492" s="856"/>
      <c r="FON1492" s="856"/>
      <c r="FOO1492" s="856"/>
      <c r="FOP1492" s="856"/>
      <c r="FOQ1492" s="856"/>
      <c r="FOR1492" s="856"/>
      <c r="FOS1492" s="856"/>
      <c r="FOT1492" s="856"/>
      <c r="FOU1492" s="856"/>
      <c r="FOV1492" s="856"/>
      <c r="FOW1492" s="856"/>
      <c r="FOX1492" s="856"/>
      <c r="FOY1492" s="856"/>
      <c r="FOZ1492" s="856"/>
      <c r="FPA1492" s="856"/>
      <c r="FPB1492" s="856"/>
      <c r="FPC1492" s="856"/>
      <c r="FPD1492" s="856"/>
      <c r="FPE1492" s="856"/>
      <c r="FPF1492" s="856"/>
      <c r="FPG1492" s="856"/>
      <c r="FPH1492" s="856"/>
      <c r="FPI1492" s="856"/>
      <c r="FPJ1492" s="856"/>
      <c r="FPK1492" s="856"/>
      <c r="FPL1492" s="856"/>
      <c r="FPM1492" s="856"/>
      <c r="FPN1492" s="856"/>
      <c r="FPO1492" s="856"/>
      <c r="FPP1492" s="856"/>
      <c r="FPQ1492" s="856"/>
      <c r="FPR1492" s="856"/>
      <c r="FPS1492" s="856"/>
      <c r="FPT1492" s="856"/>
      <c r="FPU1492" s="856"/>
      <c r="FPV1492" s="856"/>
      <c r="FPW1492" s="856"/>
      <c r="FPX1492" s="856"/>
      <c r="FPY1492" s="856"/>
      <c r="FPZ1492" s="856"/>
      <c r="FQA1492" s="856"/>
      <c r="FQB1492" s="856"/>
      <c r="FQC1492" s="856"/>
      <c r="FQD1492" s="856"/>
      <c r="FQE1492" s="856"/>
      <c r="FQF1492" s="856"/>
      <c r="FQG1492" s="856"/>
      <c r="FQH1492" s="856"/>
      <c r="FQI1492" s="856"/>
      <c r="FQJ1492" s="856"/>
      <c r="FQK1492" s="856"/>
      <c r="FQL1492" s="856"/>
      <c r="FQM1492" s="856"/>
      <c r="FQN1492" s="856"/>
      <c r="FQO1492" s="856"/>
      <c r="FQP1492" s="856"/>
      <c r="FQQ1492" s="856"/>
      <c r="FQR1492" s="856"/>
      <c r="FQS1492" s="856"/>
      <c r="FQT1492" s="856"/>
      <c r="FQU1492" s="856"/>
      <c r="FQV1492" s="856"/>
      <c r="FQW1492" s="856"/>
      <c r="FQX1492" s="856"/>
      <c r="FQY1492" s="856"/>
      <c r="FQZ1492" s="856"/>
      <c r="FRA1492" s="856"/>
      <c r="FRB1492" s="856"/>
      <c r="FRC1492" s="856"/>
      <c r="FRD1492" s="856"/>
      <c r="FRE1492" s="856"/>
      <c r="FRF1492" s="856"/>
      <c r="FRG1492" s="856"/>
      <c r="FRH1492" s="856"/>
      <c r="FRI1492" s="856"/>
      <c r="FRJ1492" s="856"/>
      <c r="FRK1492" s="856"/>
      <c r="FRL1492" s="856"/>
      <c r="FRM1492" s="856"/>
      <c r="FRN1492" s="856"/>
      <c r="FRO1492" s="856"/>
      <c r="FRP1492" s="856"/>
      <c r="FRQ1492" s="856"/>
      <c r="FRR1492" s="856"/>
      <c r="FRS1492" s="856"/>
      <c r="FRT1492" s="856"/>
      <c r="FRU1492" s="856"/>
      <c r="FRV1492" s="856"/>
      <c r="FRW1492" s="856"/>
      <c r="FRX1492" s="856"/>
      <c r="FRY1492" s="856"/>
      <c r="FRZ1492" s="856"/>
      <c r="FSA1492" s="856"/>
      <c r="FSB1492" s="856"/>
      <c r="FSC1492" s="856"/>
      <c r="FSD1492" s="856"/>
      <c r="FSE1492" s="856"/>
      <c r="FSF1492" s="856"/>
      <c r="FSG1492" s="856"/>
      <c r="FSH1492" s="856"/>
      <c r="FSI1492" s="856"/>
      <c r="FSJ1492" s="856"/>
      <c r="FSK1492" s="856"/>
      <c r="FSL1492" s="856"/>
      <c r="FSM1492" s="856"/>
      <c r="FSN1492" s="856"/>
      <c r="FSO1492" s="856"/>
      <c r="FSP1492" s="856"/>
      <c r="FSQ1492" s="856"/>
      <c r="FSR1492" s="856"/>
      <c r="FSS1492" s="856"/>
      <c r="FST1492" s="856"/>
      <c r="FSU1492" s="856"/>
      <c r="FSV1492" s="856"/>
      <c r="FSW1492" s="856"/>
      <c r="FSX1492" s="856"/>
      <c r="FSY1492" s="856"/>
      <c r="FSZ1492" s="856"/>
      <c r="FTA1492" s="856"/>
      <c r="FTB1492" s="856"/>
      <c r="FTC1492" s="856"/>
      <c r="FTD1492" s="856"/>
      <c r="FTE1492" s="856"/>
      <c r="FTF1492" s="856"/>
      <c r="FTG1492" s="856"/>
      <c r="FTH1492" s="856"/>
      <c r="FTI1492" s="856"/>
      <c r="FTJ1492" s="856"/>
      <c r="FTK1492" s="856"/>
      <c r="FTL1492" s="856"/>
      <c r="FTM1492" s="856"/>
      <c r="FTN1492" s="856"/>
      <c r="FTO1492" s="856"/>
      <c r="FTP1492" s="856"/>
      <c r="FTQ1492" s="856"/>
      <c r="FTR1492" s="856"/>
      <c r="FTS1492" s="856"/>
      <c r="FTT1492" s="856"/>
      <c r="FTU1492" s="856"/>
      <c r="FTV1492" s="856"/>
      <c r="FTW1492" s="856"/>
      <c r="FTX1492" s="856"/>
      <c r="FTY1492" s="856"/>
      <c r="FTZ1492" s="856"/>
      <c r="FUA1492" s="856"/>
      <c r="FUB1492" s="856"/>
      <c r="FUC1492" s="856"/>
      <c r="FUD1492" s="856"/>
      <c r="FUE1492" s="856"/>
      <c r="FUF1492" s="856"/>
      <c r="FUG1492" s="856"/>
      <c r="FUH1492" s="856"/>
      <c r="FUI1492" s="856"/>
      <c r="FUJ1492" s="856"/>
      <c r="FUK1492" s="856"/>
      <c r="FUL1492" s="856"/>
      <c r="FUM1492" s="856"/>
      <c r="FUN1492" s="856"/>
      <c r="FUO1492" s="856"/>
      <c r="FUP1492" s="856"/>
      <c r="FUQ1492" s="856"/>
      <c r="FUR1492" s="856"/>
      <c r="FUS1492" s="856"/>
      <c r="FUT1492" s="856"/>
      <c r="FUU1492" s="856"/>
      <c r="FUV1492" s="856"/>
      <c r="FUW1492" s="856"/>
      <c r="FUX1492" s="856"/>
      <c r="FUY1492" s="856"/>
      <c r="FUZ1492" s="856"/>
      <c r="FVA1492" s="856"/>
      <c r="FVB1492" s="856"/>
      <c r="FVC1492" s="856"/>
      <c r="FVD1492" s="856"/>
      <c r="FVE1492" s="856"/>
      <c r="FVF1492" s="856"/>
      <c r="FVG1492" s="856"/>
      <c r="FVH1492" s="856"/>
      <c r="FVI1492" s="856"/>
      <c r="FVJ1492" s="856"/>
      <c r="FVK1492" s="856"/>
      <c r="FVL1492" s="856"/>
      <c r="FVM1492" s="856"/>
      <c r="FVN1492" s="856"/>
      <c r="FVO1492" s="856"/>
      <c r="FVP1492" s="856"/>
      <c r="FVQ1492" s="856"/>
      <c r="FVR1492" s="856"/>
      <c r="FVS1492" s="856"/>
      <c r="FVT1492" s="856"/>
      <c r="FVU1492" s="856"/>
      <c r="FVV1492" s="856"/>
      <c r="FVW1492" s="856"/>
      <c r="FVX1492" s="856"/>
      <c r="FVY1492" s="856"/>
      <c r="FVZ1492" s="856"/>
      <c r="FWA1492" s="856"/>
      <c r="FWB1492" s="856"/>
      <c r="FWC1492" s="856"/>
      <c r="FWD1492" s="856"/>
      <c r="FWE1492" s="856"/>
      <c r="FWF1492" s="856"/>
      <c r="FWG1492" s="856"/>
      <c r="FWH1492" s="856"/>
      <c r="FWI1492" s="856"/>
      <c r="FWJ1492" s="856"/>
      <c r="FWK1492" s="856"/>
      <c r="FWL1492" s="856"/>
      <c r="FWM1492" s="856"/>
      <c r="FWN1492" s="856"/>
      <c r="FWO1492" s="856"/>
      <c r="FWP1492" s="856"/>
      <c r="FWQ1492" s="856"/>
      <c r="FWR1492" s="856"/>
      <c r="FWS1492" s="856"/>
      <c r="FWT1492" s="856"/>
      <c r="FWU1492" s="856"/>
      <c r="FWV1492" s="856"/>
      <c r="FWW1492" s="856"/>
      <c r="FWX1492" s="856"/>
      <c r="FWY1492" s="856"/>
      <c r="FWZ1492" s="856"/>
      <c r="FXA1492" s="856"/>
      <c r="FXB1492" s="856"/>
      <c r="FXC1492" s="856"/>
      <c r="FXD1492" s="856"/>
      <c r="FXE1492" s="856"/>
      <c r="FXF1492" s="856"/>
      <c r="FXG1492" s="856"/>
      <c r="FXH1492" s="856"/>
      <c r="FXI1492" s="856"/>
      <c r="FXJ1492" s="856"/>
      <c r="FXK1492" s="856"/>
      <c r="FXL1492" s="856"/>
      <c r="FXM1492" s="856"/>
      <c r="FXN1492" s="856"/>
      <c r="FXO1492" s="856"/>
      <c r="FXP1492" s="856"/>
      <c r="FXQ1492" s="856"/>
      <c r="FXR1492" s="856"/>
      <c r="FXS1492" s="856"/>
      <c r="FXT1492" s="856"/>
      <c r="FXU1492" s="856"/>
      <c r="FXV1492" s="856"/>
      <c r="FXW1492" s="856"/>
      <c r="FXX1492" s="856"/>
      <c r="FXY1492" s="856"/>
      <c r="FXZ1492" s="856"/>
      <c r="FYA1492" s="856"/>
      <c r="FYB1492" s="856"/>
      <c r="FYC1492" s="856"/>
      <c r="FYD1492" s="856"/>
      <c r="FYE1492" s="856"/>
      <c r="FYF1492" s="856"/>
      <c r="FYG1492" s="856"/>
      <c r="FYH1492" s="856"/>
      <c r="FYI1492" s="856"/>
      <c r="FYJ1492" s="856"/>
      <c r="FYK1492" s="856"/>
      <c r="FYL1492" s="856"/>
      <c r="FYM1492" s="856"/>
      <c r="FYN1492" s="856"/>
      <c r="FYO1492" s="856"/>
      <c r="FYP1492" s="856"/>
      <c r="FYQ1492" s="856"/>
      <c r="FYR1492" s="856"/>
      <c r="FYS1492" s="856"/>
      <c r="FYT1492" s="856"/>
      <c r="FYU1492" s="856"/>
      <c r="FYV1492" s="856"/>
      <c r="FYW1492" s="856"/>
      <c r="FYX1492" s="856"/>
      <c r="FYY1492" s="856"/>
      <c r="FYZ1492" s="856"/>
      <c r="FZA1492" s="856"/>
      <c r="FZB1492" s="856"/>
      <c r="FZC1492" s="856"/>
      <c r="FZD1492" s="856"/>
      <c r="FZE1492" s="856"/>
      <c r="FZF1492" s="856"/>
      <c r="FZG1492" s="856"/>
      <c r="FZH1492" s="856"/>
      <c r="FZI1492" s="856"/>
      <c r="FZJ1492" s="856"/>
      <c r="FZK1492" s="856"/>
      <c r="FZL1492" s="856"/>
      <c r="FZM1492" s="856"/>
      <c r="FZN1492" s="856"/>
      <c r="FZO1492" s="856"/>
      <c r="FZP1492" s="856"/>
      <c r="FZQ1492" s="856"/>
      <c r="FZR1492" s="856"/>
      <c r="FZS1492" s="856"/>
      <c r="FZT1492" s="856"/>
      <c r="FZU1492" s="856"/>
      <c r="FZV1492" s="856"/>
      <c r="FZW1492" s="856"/>
      <c r="FZX1492" s="856"/>
      <c r="FZY1492" s="856"/>
      <c r="FZZ1492" s="856"/>
      <c r="GAA1492" s="856"/>
      <c r="GAB1492" s="856"/>
      <c r="GAC1492" s="856"/>
      <c r="GAD1492" s="856"/>
      <c r="GAE1492" s="856"/>
      <c r="GAF1492" s="856"/>
      <c r="GAG1492" s="856"/>
      <c r="GAH1492" s="856"/>
      <c r="GAI1492" s="856"/>
      <c r="GAJ1492" s="856"/>
      <c r="GAK1492" s="856"/>
      <c r="GAL1492" s="856"/>
      <c r="GAM1492" s="856"/>
      <c r="GAN1492" s="856"/>
      <c r="GAO1492" s="856"/>
      <c r="GAP1492" s="856"/>
      <c r="GAQ1492" s="856"/>
      <c r="GAR1492" s="856"/>
      <c r="GAS1492" s="856"/>
      <c r="GAT1492" s="856"/>
      <c r="GAU1492" s="856"/>
      <c r="GAV1492" s="856"/>
      <c r="GAW1492" s="856"/>
      <c r="GAX1492" s="856"/>
      <c r="GAY1492" s="856"/>
      <c r="GAZ1492" s="856"/>
      <c r="GBA1492" s="856"/>
      <c r="GBB1492" s="856"/>
      <c r="GBC1492" s="856"/>
      <c r="GBD1492" s="856"/>
      <c r="GBE1492" s="856"/>
      <c r="GBF1492" s="856"/>
      <c r="GBG1492" s="856"/>
      <c r="GBH1492" s="856"/>
      <c r="GBI1492" s="856"/>
      <c r="GBJ1492" s="856"/>
      <c r="GBK1492" s="856"/>
      <c r="GBL1492" s="856"/>
      <c r="GBM1492" s="856"/>
      <c r="GBN1492" s="856"/>
      <c r="GBO1492" s="856"/>
      <c r="GBP1492" s="856"/>
      <c r="GBQ1492" s="856"/>
      <c r="GBR1492" s="856"/>
      <c r="GBS1492" s="856"/>
      <c r="GBT1492" s="856"/>
      <c r="GBU1492" s="856"/>
      <c r="GBV1492" s="856"/>
      <c r="GBW1492" s="856"/>
      <c r="GBX1492" s="856"/>
      <c r="GBY1492" s="856"/>
      <c r="GBZ1492" s="856"/>
      <c r="GCA1492" s="856"/>
      <c r="GCB1492" s="856"/>
      <c r="GCC1492" s="856"/>
      <c r="GCD1492" s="856"/>
      <c r="GCE1492" s="856"/>
      <c r="GCF1492" s="856"/>
      <c r="GCG1492" s="856"/>
      <c r="GCH1492" s="856"/>
      <c r="GCI1492" s="856"/>
      <c r="GCJ1492" s="856"/>
      <c r="GCK1492" s="856"/>
      <c r="GCL1492" s="856"/>
      <c r="GCM1492" s="856"/>
      <c r="GCN1492" s="856"/>
      <c r="GCO1492" s="856"/>
      <c r="GCP1492" s="856"/>
      <c r="GCQ1492" s="856"/>
      <c r="GCR1492" s="856"/>
      <c r="GCS1492" s="856"/>
      <c r="GCT1492" s="856"/>
      <c r="GCU1492" s="856"/>
      <c r="GCV1492" s="856"/>
      <c r="GCW1492" s="856"/>
      <c r="GCX1492" s="856"/>
      <c r="GCY1492" s="856"/>
      <c r="GCZ1492" s="856"/>
      <c r="GDA1492" s="856"/>
      <c r="GDB1492" s="856"/>
      <c r="GDC1492" s="856"/>
      <c r="GDD1492" s="856"/>
      <c r="GDE1492" s="856"/>
      <c r="GDF1492" s="856"/>
      <c r="GDG1492" s="856"/>
      <c r="GDH1492" s="856"/>
      <c r="GDI1492" s="856"/>
      <c r="GDJ1492" s="856"/>
      <c r="GDK1492" s="856"/>
      <c r="GDL1492" s="856"/>
      <c r="GDM1492" s="856"/>
      <c r="GDN1492" s="856"/>
      <c r="GDO1492" s="856"/>
      <c r="GDP1492" s="856"/>
      <c r="GDQ1492" s="856"/>
      <c r="GDR1492" s="856"/>
      <c r="GDS1492" s="856"/>
      <c r="GDT1492" s="856"/>
      <c r="GDU1492" s="856"/>
      <c r="GDV1492" s="856"/>
      <c r="GDW1492" s="856"/>
      <c r="GDX1492" s="856"/>
      <c r="GDY1492" s="856"/>
      <c r="GDZ1492" s="856"/>
      <c r="GEA1492" s="856"/>
      <c r="GEB1492" s="856"/>
      <c r="GEC1492" s="856"/>
      <c r="GED1492" s="856"/>
      <c r="GEE1492" s="856"/>
      <c r="GEF1492" s="856"/>
      <c r="GEG1492" s="856"/>
      <c r="GEH1492" s="856"/>
      <c r="GEI1492" s="856"/>
      <c r="GEJ1492" s="856"/>
      <c r="GEK1492" s="856"/>
      <c r="GEL1492" s="856"/>
      <c r="GEM1492" s="856"/>
      <c r="GEN1492" s="856"/>
      <c r="GEO1492" s="856"/>
      <c r="GEP1492" s="856"/>
      <c r="GEQ1492" s="856"/>
      <c r="GER1492" s="856"/>
      <c r="GES1492" s="856"/>
      <c r="GET1492" s="856"/>
      <c r="GEU1492" s="856"/>
      <c r="GEV1492" s="856"/>
      <c r="GEW1492" s="856"/>
      <c r="GEX1492" s="856"/>
      <c r="GEY1492" s="856"/>
      <c r="GEZ1492" s="856"/>
      <c r="GFA1492" s="856"/>
      <c r="GFB1492" s="856"/>
      <c r="GFC1492" s="856"/>
      <c r="GFD1492" s="856"/>
      <c r="GFE1492" s="856"/>
      <c r="GFF1492" s="856"/>
      <c r="GFG1492" s="856"/>
      <c r="GFH1492" s="856"/>
      <c r="GFI1492" s="856"/>
      <c r="GFJ1492" s="856"/>
      <c r="GFK1492" s="856"/>
      <c r="GFL1492" s="856"/>
      <c r="GFM1492" s="856"/>
      <c r="GFN1492" s="856"/>
      <c r="GFO1492" s="856"/>
      <c r="GFP1492" s="856"/>
      <c r="GFQ1492" s="856"/>
      <c r="GFR1492" s="856"/>
      <c r="GFS1492" s="856"/>
      <c r="GFT1492" s="856"/>
      <c r="GFU1492" s="856"/>
      <c r="GFV1492" s="856"/>
      <c r="GFW1492" s="856"/>
      <c r="GFX1492" s="856"/>
      <c r="GFY1492" s="856"/>
      <c r="GFZ1492" s="856"/>
      <c r="GGA1492" s="856"/>
      <c r="GGB1492" s="856"/>
      <c r="GGC1492" s="856"/>
      <c r="GGD1492" s="856"/>
      <c r="GGE1492" s="856"/>
      <c r="GGF1492" s="856"/>
      <c r="GGG1492" s="856"/>
      <c r="GGH1492" s="856"/>
      <c r="GGI1492" s="856"/>
      <c r="GGJ1492" s="856"/>
      <c r="GGK1492" s="856"/>
      <c r="GGL1492" s="856"/>
      <c r="GGM1492" s="856"/>
      <c r="GGN1492" s="856"/>
      <c r="GGO1492" s="856"/>
      <c r="GGP1492" s="856"/>
      <c r="GGQ1492" s="856"/>
      <c r="GGR1492" s="856"/>
      <c r="GGS1492" s="856"/>
      <c r="GGT1492" s="856"/>
      <c r="GGU1492" s="856"/>
      <c r="GGV1492" s="856"/>
      <c r="GGW1492" s="856"/>
      <c r="GGX1492" s="856"/>
      <c r="GGY1492" s="856"/>
      <c r="GGZ1492" s="856"/>
      <c r="GHA1492" s="856"/>
      <c r="GHB1492" s="856"/>
      <c r="GHC1492" s="856"/>
      <c r="GHD1492" s="856"/>
      <c r="GHE1492" s="856"/>
      <c r="GHF1492" s="856"/>
      <c r="GHG1492" s="856"/>
      <c r="GHH1492" s="856"/>
      <c r="GHI1492" s="856"/>
      <c r="GHJ1492" s="856"/>
      <c r="GHK1492" s="856"/>
      <c r="GHL1492" s="856"/>
      <c r="GHM1492" s="856"/>
      <c r="GHN1492" s="856"/>
      <c r="GHO1492" s="856"/>
      <c r="GHP1492" s="856"/>
      <c r="GHQ1492" s="856"/>
      <c r="GHR1492" s="856"/>
      <c r="GHS1492" s="856"/>
      <c r="GHT1492" s="856"/>
      <c r="GHU1492" s="856"/>
      <c r="GHV1492" s="856"/>
      <c r="GHW1492" s="856"/>
      <c r="GHX1492" s="856"/>
      <c r="GHY1492" s="856"/>
      <c r="GHZ1492" s="856"/>
      <c r="GIA1492" s="856"/>
      <c r="GIB1492" s="856"/>
      <c r="GIC1492" s="856"/>
      <c r="GID1492" s="856"/>
      <c r="GIE1492" s="856"/>
      <c r="GIF1492" s="856"/>
      <c r="GIG1492" s="856"/>
      <c r="GIH1492" s="856"/>
      <c r="GII1492" s="856"/>
      <c r="GIJ1492" s="856"/>
      <c r="GIK1492" s="856"/>
      <c r="GIL1492" s="856"/>
      <c r="GIM1492" s="856"/>
      <c r="GIN1492" s="856"/>
      <c r="GIO1492" s="856"/>
      <c r="GIP1492" s="856"/>
      <c r="GIQ1492" s="856"/>
      <c r="GIR1492" s="856"/>
      <c r="GIS1492" s="856"/>
      <c r="GIT1492" s="856"/>
      <c r="GIU1492" s="856"/>
      <c r="GIV1492" s="856"/>
      <c r="GIW1492" s="856"/>
      <c r="GIX1492" s="856"/>
      <c r="GIY1492" s="856"/>
      <c r="GIZ1492" s="856"/>
      <c r="GJA1492" s="856"/>
      <c r="GJB1492" s="856"/>
      <c r="GJC1492" s="856"/>
      <c r="GJD1492" s="856"/>
      <c r="GJE1492" s="856"/>
      <c r="GJF1492" s="856"/>
      <c r="GJG1492" s="856"/>
      <c r="GJH1492" s="856"/>
      <c r="GJI1492" s="856"/>
      <c r="GJJ1492" s="856"/>
      <c r="GJK1492" s="856"/>
      <c r="GJL1492" s="856"/>
      <c r="GJM1492" s="856"/>
      <c r="GJN1492" s="856"/>
      <c r="GJO1492" s="856"/>
      <c r="GJP1492" s="856"/>
      <c r="GJQ1492" s="856"/>
      <c r="GJR1492" s="856"/>
      <c r="GJS1492" s="856"/>
      <c r="GJT1492" s="856"/>
      <c r="GJU1492" s="856"/>
      <c r="GJV1492" s="856"/>
      <c r="GJW1492" s="856"/>
      <c r="GJX1492" s="856"/>
      <c r="GJY1492" s="856"/>
      <c r="GJZ1492" s="856"/>
      <c r="GKA1492" s="856"/>
      <c r="GKB1492" s="856"/>
      <c r="GKC1492" s="856"/>
      <c r="GKD1492" s="856"/>
      <c r="GKE1492" s="856"/>
      <c r="GKF1492" s="856"/>
      <c r="GKG1492" s="856"/>
      <c r="GKH1492" s="856"/>
      <c r="GKI1492" s="856"/>
      <c r="GKJ1492" s="856"/>
      <c r="GKK1492" s="856"/>
      <c r="GKL1492" s="856"/>
      <c r="GKM1492" s="856"/>
      <c r="GKN1492" s="856"/>
      <c r="GKO1492" s="856"/>
      <c r="GKP1492" s="856"/>
      <c r="GKQ1492" s="856"/>
      <c r="GKR1492" s="856"/>
      <c r="GKS1492" s="856"/>
      <c r="GKT1492" s="856"/>
      <c r="GKU1492" s="856"/>
      <c r="GKV1492" s="856"/>
      <c r="GKW1492" s="856"/>
      <c r="GKX1492" s="856"/>
      <c r="GKY1492" s="856"/>
      <c r="GKZ1492" s="856"/>
      <c r="GLA1492" s="856"/>
      <c r="GLB1492" s="856"/>
      <c r="GLC1492" s="856"/>
      <c r="GLD1492" s="856"/>
      <c r="GLE1492" s="856"/>
      <c r="GLF1492" s="856"/>
      <c r="GLG1492" s="856"/>
      <c r="GLH1492" s="856"/>
      <c r="GLI1492" s="856"/>
      <c r="GLJ1492" s="856"/>
      <c r="GLK1492" s="856"/>
      <c r="GLL1492" s="856"/>
      <c r="GLM1492" s="856"/>
      <c r="GLN1492" s="856"/>
      <c r="GLO1492" s="856"/>
      <c r="GLP1492" s="856"/>
      <c r="GLQ1492" s="856"/>
      <c r="GLR1492" s="856"/>
      <c r="GLS1492" s="856"/>
      <c r="GLT1492" s="856"/>
      <c r="GLU1492" s="856"/>
      <c r="GLV1492" s="856"/>
      <c r="GLW1492" s="856"/>
      <c r="GLX1492" s="856"/>
      <c r="GLY1492" s="856"/>
      <c r="GLZ1492" s="856"/>
      <c r="GMA1492" s="856"/>
      <c r="GMB1492" s="856"/>
      <c r="GMC1492" s="856"/>
      <c r="GMD1492" s="856"/>
      <c r="GME1492" s="856"/>
      <c r="GMF1492" s="856"/>
      <c r="GMG1492" s="856"/>
      <c r="GMH1492" s="856"/>
      <c r="GMI1492" s="856"/>
      <c r="GMJ1492" s="856"/>
      <c r="GMK1492" s="856"/>
      <c r="GML1492" s="856"/>
      <c r="GMM1492" s="856"/>
      <c r="GMN1492" s="856"/>
      <c r="GMO1492" s="856"/>
      <c r="GMP1492" s="856"/>
      <c r="GMQ1492" s="856"/>
      <c r="GMR1492" s="856"/>
      <c r="GMS1492" s="856"/>
      <c r="GMT1492" s="856"/>
      <c r="GMU1492" s="856"/>
      <c r="GMV1492" s="856"/>
      <c r="GMW1492" s="856"/>
      <c r="GMX1492" s="856"/>
      <c r="GMY1492" s="856"/>
      <c r="GMZ1492" s="856"/>
      <c r="GNA1492" s="856"/>
      <c r="GNB1492" s="856"/>
      <c r="GNC1492" s="856"/>
      <c r="GND1492" s="856"/>
      <c r="GNE1492" s="856"/>
      <c r="GNF1492" s="856"/>
      <c r="GNG1492" s="856"/>
      <c r="GNH1492" s="856"/>
      <c r="GNI1492" s="856"/>
      <c r="GNJ1492" s="856"/>
      <c r="GNK1492" s="856"/>
      <c r="GNL1492" s="856"/>
      <c r="GNM1492" s="856"/>
      <c r="GNN1492" s="856"/>
      <c r="GNO1492" s="856"/>
      <c r="GNP1492" s="856"/>
      <c r="GNQ1492" s="856"/>
      <c r="GNR1492" s="856"/>
      <c r="GNS1492" s="856"/>
      <c r="GNT1492" s="856"/>
      <c r="GNU1492" s="856"/>
      <c r="GNV1492" s="856"/>
      <c r="GNW1492" s="856"/>
      <c r="GNX1492" s="856"/>
      <c r="GNY1492" s="856"/>
      <c r="GNZ1492" s="856"/>
      <c r="GOA1492" s="856"/>
      <c r="GOB1492" s="856"/>
      <c r="GOC1492" s="856"/>
      <c r="GOD1492" s="856"/>
      <c r="GOE1492" s="856"/>
      <c r="GOF1492" s="856"/>
      <c r="GOG1492" s="856"/>
      <c r="GOH1492" s="856"/>
      <c r="GOI1492" s="856"/>
      <c r="GOJ1492" s="856"/>
      <c r="GOK1492" s="856"/>
      <c r="GOL1492" s="856"/>
      <c r="GOM1492" s="856"/>
      <c r="GON1492" s="856"/>
      <c r="GOO1492" s="856"/>
      <c r="GOP1492" s="856"/>
      <c r="GOQ1492" s="856"/>
      <c r="GOR1492" s="856"/>
      <c r="GOS1492" s="856"/>
      <c r="GOT1492" s="856"/>
      <c r="GOU1492" s="856"/>
      <c r="GOV1492" s="856"/>
      <c r="GOW1492" s="856"/>
      <c r="GOX1492" s="856"/>
      <c r="GOY1492" s="856"/>
      <c r="GOZ1492" s="856"/>
      <c r="GPA1492" s="856"/>
      <c r="GPB1492" s="856"/>
      <c r="GPC1492" s="856"/>
      <c r="GPD1492" s="856"/>
      <c r="GPE1492" s="856"/>
      <c r="GPF1492" s="856"/>
      <c r="GPG1492" s="856"/>
      <c r="GPH1492" s="856"/>
      <c r="GPI1492" s="856"/>
      <c r="GPJ1492" s="856"/>
      <c r="GPK1492" s="856"/>
      <c r="GPL1492" s="856"/>
      <c r="GPM1492" s="856"/>
      <c r="GPN1492" s="856"/>
      <c r="GPO1492" s="856"/>
      <c r="GPP1492" s="856"/>
      <c r="GPQ1492" s="856"/>
      <c r="GPR1492" s="856"/>
      <c r="GPS1492" s="856"/>
      <c r="GPT1492" s="856"/>
      <c r="GPU1492" s="856"/>
      <c r="GPV1492" s="856"/>
      <c r="GPW1492" s="856"/>
      <c r="GPX1492" s="856"/>
      <c r="GPY1492" s="856"/>
      <c r="GPZ1492" s="856"/>
      <c r="GQA1492" s="856"/>
      <c r="GQB1492" s="856"/>
      <c r="GQC1492" s="856"/>
      <c r="GQD1492" s="856"/>
      <c r="GQE1492" s="856"/>
      <c r="GQF1492" s="856"/>
      <c r="GQG1492" s="856"/>
      <c r="GQH1492" s="856"/>
      <c r="GQI1492" s="856"/>
      <c r="GQJ1492" s="856"/>
      <c r="GQK1492" s="856"/>
      <c r="GQL1492" s="856"/>
      <c r="GQM1492" s="856"/>
      <c r="GQN1492" s="856"/>
      <c r="GQO1492" s="856"/>
      <c r="GQP1492" s="856"/>
      <c r="GQQ1492" s="856"/>
      <c r="GQR1492" s="856"/>
      <c r="GQS1492" s="856"/>
      <c r="GQT1492" s="856"/>
      <c r="GQU1492" s="856"/>
      <c r="GQV1492" s="856"/>
      <c r="GQW1492" s="856"/>
      <c r="GQX1492" s="856"/>
      <c r="GQY1492" s="856"/>
      <c r="GQZ1492" s="856"/>
      <c r="GRA1492" s="856"/>
      <c r="GRB1492" s="856"/>
      <c r="GRC1492" s="856"/>
      <c r="GRD1492" s="856"/>
      <c r="GRE1492" s="856"/>
      <c r="GRF1492" s="856"/>
      <c r="GRG1492" s="856"/>
      <c r="GRH1492" s="856"/>
      <c r="GRI1492" s="856"/>
      <c r="GRJ1492" s="856"/>
      <c r="GRK1492" s="856"/>
      <c r="GRL1492" s="856"/>
      <c r="GRM1492" s="856"/>
      <c r="GRN1492" s="856"/>
      <c r="GRO1492" s="856"/>
      <c r="GRP1492" s="856"/>
      <c r="GRQ1492" s="856"/>
      <c r="GRR1492" s="856"/>
      <c r="GRS1492" s="856"/>
      <c r="GRT1492" s="856"/>
      <c r="GRU1492" s="856"/>
      <c r="GRV1492" s="856"/>
      <c r="GRW1492" s="856"/>
      <c r="GRX1492" s="856"/>
      <c r="GRY1492" s="856"/>
      <c r="GRZ1492" s="856"/>
      <c r="GSA1492" s="856"/>
      <c r="GSB1492" s="856"/>
      <c r="GSC1492" s="856"/>
      <c r="GSD1492" s="856"/>
      <c r="GSE1492" s="856"/>
      <c r="GSF1492" s="856"/>
      <c r="GSG1492" s="856"/>
      <c r="GSH1492" s="856"/>
      <c r="GSI1492" s="856"/>
      <c r="GSJ1492" s="856"/>
      <c r="GSK1492" s="856"/>
      <c r="GSL1492" s="856"/>
      <c r="GSM1492" s="856"/>
      <c r="GSN1492" s="856"/>
      <c r="GSO1492" s="856"/>
      <c r="GSP1492" s="856"/>
      <c r="GSQ1492" s="856"/>
      <c r="GSR1492" s="856"/>
      <c r="GSS1492" s="856"/>
      <c r="GST1492" s="856"/>
      <c r="GSU1492" s="856"/>
      <c r="GSV1492" s="856"/>
      <c r="GSW1492" s="856"/>
      <c r="GSX1492" s="856"/>
      <c r="GSY1492" s="856"/>
      <c r="GSZ1492" s="856"/>
      <c r="GTA1492" s="856"/>
      <c r="GTB1492" s="856"/>
      <c r="GTC1492" s="856"/>
      <c r="GTD1492" s="856"/>
      <c r="GTE1492" s="856"/>
      <c r="GTF1492" s="856"/>
      <c r="GTG1492" s="856"/>
      <c r="GTH1492" s="856"/>
      <c r="GTI1492" s="856"/>
      <c r="GTJ1492" s="856"/>
      <c r="GTK1492" s="856"/>
      <c r="GTL1492" s="856"/>
      <c r="GTM1492" s="856"/>
      <c r="GTN1492" s="856"/>
      <c r="GTO1492" s="856"/>
      <c r="GTP1492" s="856"/>
      <c r="GTQ1492" s="856"/>
      <c r="GTR1492" s="856"/>
      <c r="GTS1492" s="856"/>
      <c r="GTT1492" s="856"/>
      <c r="GTU1492" s="856"/>
      <c r="GTV1492" s="856"/>
      <c r="GTW1492" s="856"/>
      <c r="GTX1492" s="856"/>
      <c r="GTY1492" s="856"/>
      <c r="GTZ1492" s="856"/>
      <c r="GUA1492" s="856"/>
      <c r="GUB1492" s="856"/>
      <c r="GUC1492" s="856"/>
      <c r="GUD1492" s="856"/>
      <c r="GUE1492" s="856"/>
      <c r="GUF1492" s="856"/>
      <c r="GUG1492" s="856"/>
      <c r="GUH1492" s="856"/>
      <c r="GUI1492" s="856"/>
      <c r="GUJ1492" s="856"/>
      <c r="GUK1492" s="856"/>
      <c r="GUL1492" s="856"/>
      <c r="GUM1492" s="856"/>
      <c r="GUN1492" s="856"/>
      <c r="GUO1492" s="856"/>
      <c r="GUP1492" s="856"/>
      <c r="GUQ1492" s="856"/>
      <c r="GUR1492" s="856"/>
      <c r="GUS1492" s="856"/>
      <c r="GUT1492" s="856"/>
      <c r="GUU1492" s="856"/>
      <c r="GUV1492" s="856"/>
      <c r="GUW1492" s="856"/>
      <c r="GUX1492" s="856"/>
      <c r="GUY1492" s="856"/>
      <c r="GUZ1492" s="856"/>
      <c r="GVA1492" s="856"/>
      <c r="GVB1492" s="856"/>
      <c r="GVC1492" s="856"/>
      <c r="GVD1492" s="856"/>
      <c r="GVE1492" s="856"/>
      <c r="GVF1492" s="856"/>
      <c r="GVG1492" s="856"/>
      <c r="GVH1492" s="856"/>
      <c r="GVI1492" s="856"/>
      <c r="GVJ1492" s="856"/>
      <c r="GVK1492" s="856"/>
      <c r="GVL1492" s="856"/>
      <c r="GVM1492" s="856"/>
      <c r="GVN1492" s="856"/>
      <c r="GVO1492" s="856"/>
      <c r="GVP1492" s="856"/>
      <c r="GVQ1492" s="856"/>
      <c r="GVR1492" s="856"/>
      <c r="GVS1492" s="856"/>
      <c r="GVT1492" s="856"/>
      <c r="GVU1492" s="856"/>
      <c r="GVV1492" s="856"/>
      <c r="GVW1492" s="856"/>
      <c r="GVX1492" s="856"/>
      <c r="GVY1492" s="856"/>
      <c r="GVZ1492" s="856"/>
      <c r="GWA1492" s="856"/>
      <c r="GWB1492" s="856"/>
      <c r="GWC1492" s="856"/>
      <c r="GWD1492" s="856"/>
      <c r="GWE1492" s="856"/>
      <c r="GWF1492" s="856"/>
      <c r="GWG1492" s="856"/>
      <c r="GWH1492" s="856"/>
      <c r="GWI1492" s="856"/>
      <c r="GWJ1492" s="856"/>
      <c r="GWK1492" s="856"/>
      <c r="GWL1492" s="856"/>
      <c r="GWM1492" s="856"/>
      <c r="GWN1492" s="856"/>
      <c r="GWO1492" s="856"/>
      <c r="GWP1492" s="856"/>
      <c r="GWQ1492" s="856"/>
      <c r="GWR1492" s="856"/>
      <c r="GWS1492" s="856"/>
      <c r="GWT1492" s="856"/>
      <c r="GWU1492" s="856"/>
      <c r="GWV1492" s="856"/>
      <c r="GWW1492" s="856"/>
      <c r="GWX1492" s="856"/>
      <c r="GWY1492" s="856"/>
      <c r="GWZ1492" s="856"/>
      <c r="GXA1492" s="856"/>
      <c r="GXB1492" s="856"/>
      <c r="GXC1492" s="856"/>
      <c r="GXD1492" s="856"/>
      <c r="GXE1492" s="856"/>
      <c r="GXF1492" s="856"/>
      <c r="GXG1492" s="856"/>
      <c r="GXH1492" s="856"/>
      <c r="GXI1492" s="856"/>
      <c r="GXJ1492" s="856"/>
      <c r="GXK1492" s="856"/>
      <c r="GXL1492" s="856"/>
      <c r="GXM1492" s="856"/>
      <c r="GXN1492" s="856"/>
      <c r="GXO1492" s="856"/>
      <c r="GXP1492" s="856"/>
      <c r="GXQ1492" s="856"/>
      <c r="GXR1492" s="856"/>
      <c r="GXS1492" s="856"/>
      <c r="GXT1492" s="856"/>
      <c r="GXU1492" s="856"/>
      <c r="GXV1492" s="856"/>
      <c r="GXW1492" s="856"/>
      <c r="GXX1492" s="856"/>
      <c r="GXY1492" s="856"/>
      <c r="GXZ1492" s="856"/>
      <c r="GYA1492" s="856"/>
      <c r="GYB1492" s="856"/>
      <c r="GYC1492" s="856"/>
      <c r="GYD1492" s="856"/>
      <c r="GYE1492" s="856"/>
      <c r="GYF1492" s="856"/>
      <c r="GYG1492" s="856"/>
      <c r="GYH1492" s="856"/>
      <c r="GYI1492" s="856"/>
      <c r="GYJ1492" s="856"/>
      <c r="GYK1492" s="856"/>
      <c r="GYL1492" s="856"/>
      <c r="GYM1492" s="856"/>
      <c r="GYN1492" s="856"/>
      <c r="GYO1492" s="856"/>
      <c r="GYP1492" s="856"/>
      <c r="GYQ1492" s="856"/>
      <c r="GYR1492" s="856"/>
      <c r="GYS1492" s="856"/>
      <c r="GYT1492" s="856"/>
      <c r="GYU1492" s="856"/>
      <c r="GYV1492" s="856"/>
      <c r="GYW1492" s="856"/>
      <c r="GYX1492" s="856"/>
      <c r="GYY1492" s="856"/>
      <c r="GYZ1492" s="856"/>
      <c r="GZA1492" s="856"/>
      <c r="GZB1492" s="856"/>
      <c r="GZC1492" s="856"/>
      <c r="GZD1492" s="856"/>
      <c r="GZE1492" s="856"/>
      <c r="GZF1492" s="856"/>
      <c r="GZG1492" s="856"/>
      <c r="GZH1492" s="856"/>
      <c r="GZI1492" s="856"/>
      <c r="GZJ1492" s="856"/>
      <c r="GZK1492" s="856"/>
      <c r="GZL1492" s="856"/>
      <c r="GZM1492" s="856"/>
      <c r="GZN1492" s="856"/>
      <c r="GZO1492" s="856"/>
      <c r="GZP1492" s="856"/>
      <c r="GZQ1492" s="856"/>
      <c r="GZR1492" s="856"/>
      <c r="GZS1492" s="856"/>
      <c r="GZT1492" s="856"/>
      <c r="GZU1492" s="856"/>
      <c r="GZV1492" s="856"/>
      <c r="GZW1492" s="856"/>
      <c r="GZX1492" s="856"/>
      <c r="GZY1492" s="856"/>
      <c r="GZZ1492" s="856"/>
      <c r="HAA1492" s="856"/>
      <c r="HAB1492" s="856"/>
      <c r="HAC1492" s="856"/>
      <c r="HAD1492" s="856"/>
      <c r="HAE1492" s="856"/>
      <c r="HAF1492" s="856"/>
      <c r="HAG1492" s="856"/>
      <c r="HAH1492" s="856"/>
      <c r="HAI1492" s="856"/>
      <c r="HAJ1492" s="856"/>
      <c r="HAK1492" s="856"/>
      <c r="HAL1492" s="856"/>
      <c r="HAM1492" s="856"/>
      <c r="HAN1492" s="856"/>
      <c r="HAO1492" s="856"/>
      <c r="HAP1492" s="856"/>
      <c r="HAQ1492" s="856"/>
      <c r="HAR1492" s="856"/>
      <c r="HAS1492" s="856"/>
      <c r="HAT1492" s="856"/>
      <c r="HAU1492" s="856"/>
      <c r="HAV1492" s="856"/>
      <c r="HAW1492" s="856"/>
      <c r="HAX1492" s="856"/>
      <c r="HAY1492" s="856"/>
      <c r="HAZ1492" s="856"/>
      <c r="HBA1492" s="856"/>
      <c r="HBB1492" s="856"/>
      <c r="HBC1492" s="856"/>
      <c r="HBD1492" s="856"/>
      <c r="HBE1492" s="856"/>
      <c r="HBF1492" s="856"/>
      <c r="HBG1492" s="856"/>
      <c r="HBH1492" s="856"/>
      <c r="HBI1492" s="856"/>
      <c r="HBJ1492" s="856"/>
      <c r="HBK1492" s="856"/>
      <c r="HBL1492" s="856"/>
      <c r="HBM1492" s="856"/>
      <c r="HBN1492" s="856"/>
      <c r="HBO1492" s="856"/>
      <c r="HBP1492" s="856"/>
      <c r="HBQ1492" s="856"/>
      <c r="HBR1492" s="856"/>
      <c r="HBS1492" s="856"/>
      <c r="HBT1492" s="856"/>
      <c r="HBU1492" s="856"/>
      <c r="HBV1492" s="856"/>
      <c r="HBW1492" s="856"/>
      <c r="HBX1492" s="856"/>
      <c r="HBY1492" s="856"/>
      <c r="HBZ1492" s="856"/>
      <c r="HCA1492" s="856"/>
      <c r="HCB1492" s="856"/>
      <c r="HCC1492" s="856"/>
      <c r="HCD1492" s="856"/>
      <c r="HCE1492" s="856"/>
      <c r="HCF1492" s="856"/>
      <c r="HCG1492" s="856"/>
      <c r="HCH1492" s="856"/>
      <c r="HCI1492" s="856"/>
      <c r="HCJ1492" s="856"/>
      <c r="HCK1492" s="856"/>
      <c r="HCL1492" s="856"/>
      <c r="HCM1492" s="856"/>
      <c r="HCN1492" s="856"/>
      <c r="HCO1492" s="856"/>
      <c r="HCP1492" s="856"/>
      <c r="HCQ1492" s="856"/>
      <c r="HCR1492" s="856"/>
      <c r="HCS1492" s="856"/>
      <c r="HCT1492" s="856"/>
      <c r="HCU1492" s="856"/>
      <c r="HCV1492" s="856"/>
      <c r="HCW1492" s="856"/>
      <c r="HCX1492" s="856"/>
      <c r="HCY1492" s="856"/>
      <c r="HCZ1492" s="856"/>
      <c r="HDA1492" s="856"/>
      <c r="HDB1492" s="856"/>
      <c r="HDC1492" s="856"/>
      <c r="HDD1492" s="856"/>
      <c r="HDE1492" s="856"/>
      <c r="HDF1492" s="856"/>
      <c r="HDG1492" s="856"/>
      <c r="HDH1492" s="856"/>
      <c r="HDI1492" s="856"/>
      <c r="HDJ1492" s="856"/>
      <c r="HDK1492" s="856"/>
      <c r="HDL1492" s="856"/>
      <c r="HDM1492" s="856"/>
      <c r="HDN1492" s="856"/>
      <c r="HDO1492" s="856"/>
      <c r="HDP1492" s="856"/>
      <c r="HDQ1492" s="856"/>
      <c r="HDR1492" s="856"/>
      <c r="HDS1492" s="856"/>
      <c r="HDT1492" s="856"/>
      <c r="HDU1492" s="856"/>
      <c r="HDV1492" s="856"/>
      <c r="HDW1492" s="856"/>
      <c r="HDX1492" s="856"/>
      <c r="HDY1492" s="856"/>
      <c r="HDZ1492" s="856"/>
      <c r="HEA1492" s="856"/>
      <c r="HEB1492" s="856"/>
      <c r="HEC1492" s="856"/>
      <c r="HED1492" s="856"/>
      <c r="HEE1492" s="856"/>
      <c r="HEF1492" s="856"/>
      <c r="HEG1492" s="856"/>
      <c r="HEH1492" s="856"/>
      <c r="HEI1492" s="856"/>
      <c r="HEJ1492" s="856"/>
      <c r="HEK1492" s="856"/>
      <c r="HEL1492" s="856"/>
      <c r="HEM1492" s="856"/>
      <c r="HEN1492" s="856"/>
      <c r="HEO1492" s="856"/>
      <c r="HEP1492" s="856"/>
      <c r="HEQ1492" s="856"/>
      <c r="HER1492" s="856"/>
      <c r="HES1492" s="856"/>
      <c r="HET1492" s="856"/>
      <c r="HEU1492" s="856"/>
      <c r="HEV1492" s="856"/>
      <c r="HEW1492" s="856"/>
      <c r="HEX1492" s="856"/>
      <c r="HEY1492" s="856"/>
      <c r="HEZ1492" s="856"/>
      <c r="HFA1492" s="856"/>
      <c r="HFB1492" s="856"/>
      <c r="HFC1492" s="856"/>
      <c r="HFD1492" s="856"/>
      <c r="HFE1492" s="856"/>
      <c r="HFF1492" s="856"/>
      <c r="HFG1492" s="856"/>
      <c r="HFH1492" s="856"/>
      <c r="HFI1492" s="856"/>
      <c r="HFJ1492" s="856"/>
      <c r="HFK1492" s="856"/>
      <c r="HFL1492" s="856"/>
      <c r="HFM1492" s="856"/>
      <c r="HFN1492" s="856"/>
      <c r="HFO1492" s="856"/>
      <c r="HFP1492" s="856"/>
      <c r="HFQ1492" s="856"/>
      <c r="HFR1492" s="856"/>
      <c r="HFS1492" s="856"/>
      <c r="HFT1492" s="856"/>
      <c r="HFU1492" s="856"/>
      <c r="HFV1492" s="856"/>
      <c r="HFW1492" s="856"/>
      <c r="HFX1492" s="856"/>
      <c r="HFY1492" s="856"/>
      <c r="HFZ1492" s="856"/>
      <c r="HGA1492" s="856"/>
      <c r="HGB1492" s="856"/>
      <c r="HGC1492" s="856"/>
      <c r="HGD1492" s="856"/>
      <c r="HGE1492" s="856"/>
      <c r="HGF1492" s="856"/>
      <c r="HGG1492" s="856"/>
      <c r="HGH1492" s="856"/>
      <c r="HGI1492" s="856"/>
      <c r="HGJ1492" s="856"/>
      <c r="HGK1492" s="856"/>
      <c r="HGL1492" s="856"/>
      <c r="HGM1492" s="856"/>
      <c r="HGN1492" s="856"/>
      <c r="HGO1492" s="856"/>
      <c r="HGP1492" s="856"/>
      <c r="HGQ1492" s="856"/>
      <c r="HGR1492" s="856"/>
      <c r="HGS1492" s="856"/>
      <c r="HGT1492" s="856"/>
      <c r="HGU1492" s="856"/>
      <c r="HGV1492" s="856"/>
      <c r="HGW1492" s="856"/>
      <c r="HGX1492" s="856"/>
      <c r="HGY1492" s="856"/>
      <c r="HGZ1492" s="856"/>
      <c r="HHA1492" s="856"/>
      <c r="HHB1492" s="856"/>
      <c r="HHC1492" s="856"/>
      <c r="HHD1492" s="856"/>
      <c r="HHE1492" s="856"/>
      <c r="HHF1492" s="856"/>
      <c r="HHG1492" s="856"/>
      <c r="HHH1492" s="856"/>
      <c r="HHI1492" s="856"/>
      <c r="HHJ1492" s="856"/>
      <c r="HHK1492" s="856"/>
      <c r="HHL1492" s="856"/>
      <c r="HHM1492" s="856"/>
      <c r="HHN1492" s="856"/>
      <c r="HHO1492" s="856"/>
      <c r="HHP1492" s="856"/>
      <c r="HHQ1492" s="856"/>
      <c r="HHR1492" s="856"/>
      <c r="HHS1492" s="856"/>
      <c r="HHT1492" s="856"/>
      <c r="HHU1492" s="856"/>
      <c r="HHV1492" s="856"/>
      <c r="HHW1492" s="856"/>
      <c r="HHX1492" s="856"/>
      <c r="HHY1492" s="856"/>
      <c r="HHZ1492" s="856"/>
      <c r="HIA1492" s="856"/>
      <c r="HIB1492" s="856"/>
      <c r="HIC1492" s="856"/>
      <c r="HID1492" s="856"/>
      <c r="HIE1492" s="856"/>
      <c r="HIF1492" s="856"/>
      <c r="HIG1492" s="856"/>
      <c r="HIH1492" s="856"/>
      <c r="HII1492" s="856"/>
      <c r="HIJ1492" s="856"/>
      <c r="HIK1492" s="856"/>
      <c r="HIL1492" s="856"/>
      <c r="HIM1492" s="856"/>
      <c r="HIN1492" s="856"/>
      <c r="HIO1492" s="856"/>
      <c r="HIP1492" s="856"/>
      <c r="HIQ1492" s="856"/>
      <c r="HIR1492" s="856"/>
      <c r="HIS1492" s="856"/>
      <c r="HIT1492" s="856"/>
      <c r="HIU1492" s="856"/>
      <c r="HIV1492" s="856"/>
      <c r="HIW1492" s="856"/>
      <c r="HIX1492" s="856"/>
      <c r="HIY1492" s="856"/>
      <c r="HIZ1492" s="856"/>
      <c r="HJA1492" s="856"/>
      <c r="HJB1492" s="856"/>
      <c r="HJC1492" s="856"/>
      <c r="HJD1492" s="856"/>
      <c r="HJE1492" s="856"/>
      <c r="HJF1492" s="856"/>
      <c r="HJG1492" s="856"/>
      <c r="HJH1492" s="856"/>
      <c r="HJI1492" s="856"/>
      <c r="HJJ1492" s="856"/>
      <c r="HJK1492" s="856"/>
      <c r="HJL1492" s="856"/>
      <c r="HJM1492" s="856"/>
      <c r="HJN1492" s="856"/>
      <c r="HJO1492" s="856"/>
      <c r="HJP1492" s="856"/>
      <c r="HJQ1492" s="856"/>
      <c r="HJR1492" s="856"/>
      <c r="HJS1492" s="856"/>
      <c r="HJT1492" s="856"/>
      <c r="HJU1492" s="856"/>
      <c r="HJV1492" s="856"/>
      <c r="HJW1492" s="856"/>
      <c r="HJX1492" s="856"/>
      <c r="HJY1492" s="856"/>
      <c r="HJZ1492" s="856"/>
      <c r="HKA1492" s="856"/>
      <c r="HKB1492" s="856"/>
      <c r="HKC1492" s="856"/>
      <c r="HKD1492" s="856"/>
      <c r="HKE1492" s="856"/>
      <c r="HKF1492" s="856"/>
      <c r="HKG1492" s="856"/>
      <c r="HKH1492" s="856"/>
      <c r="HKI1492" s="856"/>
      <c r="HKJ1492" s="856"/>
      <c r="HKK1492" s="856"/>
      <c r="HKL1492" s="856"/>
      <c r="HKM1492" s="856"/>
      <c r="HKN1492" s="856"/>
      <c r="HKO1492" s="856"/>
      <c r="HKP1492" s="856"/>
      <c r="HKQ1492" s="856"/>
      <c r="HKR1492" s="856"/>
      <c r="HKS1492" s="856"/>
      <c r="HKT1492" s="856"/>
      <c r="HKU1492" s="856"/>
      <c r="HKV1492" s="856"/>
      <c r="HKW1492" s="856"/>
      <c r="HKX1492" s="856"/>
      <c r="HKY1492" s="856"/>
      <c r="HKZ1492" s="856"/>
      <c r="HLA1492" s="856"/>
      <c r="HLB1492" s="856"/>
      <c r="HLC1492" s="856"/>
      <c r="HLD1492" s="856"/>
      <c r="HLE1492" s="856"/>
      <c r="HLF1492" s="856"/>
      <c r="HLG1492" s="856"/>
      <c r="HLH1492" s="856"/>
      <c r="HLI1492" s="856"/>
      <c r="HLJ1492" s="856"/>
      <c r="HLK1492" s="856"/>
      <c r="HLL1492" s="856"/>
      <c r="HLM1492" s="856"/>
      <c r="HLN1492" s="856"/>
      <c r="HLO1492" s="856"/>
      <c r="HLP1492" s="856"/>
      <c r="HLQ1492" s="856"/>
      <c r="HLR1492" s="856"/>
      <c r="HLS1492" s="856"/>
      <c r="HLT1492" s="856"/>
      <c r="HLU1492" s="856"/>
      <c r="HLV1492" s="856"/>
      <c r="HLW1492" s="856"/>
      <c r="HLX1492" s="856"/>
      <c r="HLY1492" s="856"/>
      <c r="HLZ1492" s="856"/>
      <c r="HMA1492" s="856"/>
      <c r="HMB1492" s="856"/>
      <c r="HMC1492" s="856"/>
      <c r="HMD1492" s="856"/>
      <c r="HME1492" s="856"/>
      <c r="HMF1492" s="856"/>
      <c r="HMG1492" s="856"/>
      <c r="HMH1492" s="856"/>
      <c r="HMI1492" s="856"/>
      <c r="HMJ1492" s="856"/>
      <c r="HMK1492" s="856"/>
      <c r="HML1492" s="856"/>
      <c r="HMM1492" s="856"/>
      <c r="HMN1492" s="856"/>
      <c r="HMO1492" s="856"/>
      <c r="HMP1492" s="856"/>
      <c r="HMQ1492" s="856"/>
      <c r="HMR1492" s="856"/>
      <c r="HMS1492" s="856"/>
      <c r="HMT1492" s="856"/>
      <c r="HMU1492" s="856"/>
      <c r="HMV1492" s="856"/>
      <c r="HMW1492" s="856"/>
      <c r="HMX1492" s="856"/>
      <c r="HMY1492" s="856"/>
      <c r="HMZ1492" s="856"/>
      <c r="HNA1492" s="856"/>
      <c r="HNB1492" s="856"/>
      <c r="HNC1492" s="856"/>
      <c r="HND1492" s="856"/>
      <c r="HNE1492" s="856"/>
      <c r="HNF1492" s="856"/>
      <c r="HNG1492" s="856"/>
      <c r="HNH1492" s="856"/>
      <c r="HNI1492" s="856"/>
      <c r="HNJ1492" s="856"/>
      <c r="HNK1492" s="856"/>
      <c r="HNL1492" s="856"/>
      <c r="HNM1492" s="856"/>
      <c r="HNN1492" s="856"/>
      <c r="HNO1492" s="856"/>
      <c r="HNP1492" s="856"/>
      <c r="HNQ1492" s="856"/>
      <c r="HNR1492" s="856"/>
      <c r="HNS1492" s="856"/>
      <c r="HNT1492" s="856"/>
      <c r="HNU1492" s="856"/>
      <c r="HNV1492" s="856"/>
      <c r="HNW1492" s="856"/>
      <c r="HNX1492" s="856"/>
      <c r="HNY1492" s="856"/>
      <c r="HNZ1492" s="856"/>
      <c r="HOA1492" s="856"/>
      <c r="HOB1492" s="856"/>
      <c r="HOC1492" s="856"/>
      <c r="HOD1492" s="856"/>
      <c r="HOE1492" s="856"/>
      <c r="HOF1492" s="856"/>
      <c r="HOG1492" s="856"/>
      <c r="HOH1492" s="856"/>
      <c r="HOI1492" s="856"/>
      <c r="HOJ1492" s="856"/>
      <c r="HOK1492" s="856"/>
      <c r="HOL1492" s="856"/>
      <c r="HOM1492" s="856"/>
      <c r="HON1492" s="856"/>
      <c r="HOO1492" s="856"/>
      <c r="HOP1492" s="856"/>
      <c r="HOQ1492" s="856"/>
      <c r="HOR1492" s="856"/>
      <c r="HOS1492" s="856"/>
      <c r="HOT1492" s="856"/>
      <c r="HOU1492" s="856"/>
      <c r="HOV1492" s="856"/>
      <c r="HOW1492" s="856"/>
      <c r="HOX1492" s="856"/>
      <c r="HOY1492" s="856"/>
      <c r="HOZ1492" s="856"/>
      <c r="HPA1492" s="856"/>
      <c r="HPB1492" s="856"/>
      <c r="HPC1492" s="856"/>
      <c r="HPD1492" s="856"/>
      <c r="HPE1492" s="856"/>
      <c r="HPF1492" s="856"/>
      <c r="HPG1492" s="856"/>
      <c r="HPH1492" s="856"/>
      <c r="HPI1492" s="856"/>
      <c r="HPJ1492" s="856"/>
      <c r="HPK1492" s="856"/>
      <c r="HPL1492" s="856"/>
      <c r="HPM1492" s="856"/>
      <c r="HPN1492" s="856"/>
      <c r="HPO1492" s="856"/>
      <c r="HPP1492" s="856"/>
      <c r="HPQ1492" s="856"/>
      <c r="HPR1492" s="856"/>
      <c r="HPS1492" s="856"/>
      <c r="HPT1492" s="856"/>
      <c r="HPU1492" s="856"/>
      <c r="HPV1492" s="856"/>
      <c r="HPW1492" s="856"/>
      <c r="HPX1492" s="856"/>
      <c r="HPY1492" s="856"/>
      <c r="HPZ1492" s="856"/>
      <c r="HQA1492" s="856"/>
      <c r="HQB1492" s="856"/>
      <c r="HQC1492" s="856"/>
      <c r="HQD1492" s="856"/>
      <c r="HQE1492" s="856"/>
      <c r="HQF1492" s="856"/>
      <c r="HQG1492" s="856"/>
      <c r="HQH1492" s="856"/>
      <c r="HQI1492" s="856"/>
      <c r="HQJ1492" s="856"/>
      <c r="HQK1492" s="856"/>
      <c r="HQL1492" s="856"/>
      <c r="HQM1492" s="856"/>
      <c r="HQN1492" s="856"/>
      <c r="HQO1492" s="856"/>
      <c r="HQP1492" s="856"/>
      <c r="HQQ1492" s="856"/>
      <c r="HQR1492" s="856"/>
      <c r="HQS1492" s="856"/>
      <c r="HQT1492" s="856"/>
      <c r="HQU1492" s="856"/>
      <c r="HQV1492" s="856"/>
      <c r="HQW1492" s="856"/>
      <c r="HQX1492" s="856"/>
      <c r="HQY1492" s="856"/>
      <c r="HQZ1492" s="856"/>
      <c r="HRA1492" s="856"/>
      <c r="HRB1492" s="856"/>
      <c r="HRC1492" s="856"/>
      <c r="HRD1492" s="856"/>
      <c r="HRE1492" s="856"/>
      <c r="HRF1492" s="856"/>
      <c r="HRG1492" s="856"/>
      <c r="HRH1492" s="856"/>
      <c r="HRI1492" s="856"/>
      <c r="HRJ1492" s="856"/>
      <c r="HRK1492" s="856"/>
      <c r="HRL1492" s="856"/>
      <c r="HRM1492" s="856"/>
      <c r="HRN1492" s="856"/>
      <c r="HRO1492" s="856"/>
      <c r="HRP1492" s="856"/>
      <c r="HRQ1492" s="856"/>
      <c r="HRR1492" s="856"/>
      <c r="HRS1492" s="856"/>
      <c r="HRT1492" s="856"/>
      <c r="HRU1492" s="856"/>
      <c r="HRV1492" s="856"/>
      <c r="HRW1492" s="856"/>
      <c r="HRX1492" s="856"/>
      <c r="HRY1492" s="856"/>
      <c r="HRZ1492" s="856"/>
      <c r="HSA1492" s="856"/>
      <c r="HSB1492" s="856"/>
      <c r="HSC1492" s="856"/>
      <c r="HSD1492" s="856"/>
      <c r="HSE1492" s="856"/>
      <c r="HSF1492" s="856"/>
      <c r="HSG1492" s="856"/>
      <c r="HSH1492" s="856"/>
      <c r="HSI1492" s="856"/>
      <c r="HSJ1492" s="856"/>
      <c r="HSK1492" s="856"/>
      <c r="HSL1492" s="856"/>
      <c r="HSM1492" s="856"/>
      <c r="HSN1492" s="856"/>
      <c r="HSO1492" s="856"/>
      <c r="HSP1492" s="856"/>
      <c r="HSQ1492" s="856"/>
      <c r="HSR1492" s="856"/>
      <c r="HSS1492" s="856"/>
      <c r="HST1492" s="856"/>
      <c r="HSU1492" s="856"/>
      <c r="HSV1492" s="856"/>
      <c r="HSW1492" s="856"/>
      <c r="HSX1492" s="856"/>
      <c r="HSY1492" s="856"/>
      <c r="HSZ1492" s="856"/>
      <c r="HTA1492" s="856"/>
      <c r="HTB1492" s="856"/>
      <c r="HTC1492" s="856"/>
      <c r="HTD1492" s="856"/>
      <c r="HTE1492" s="856"/>
      <c r="HTF1492" s="856"/>
      <c r="HTG1492" s="856"/>
      <c r="HTH1492" s="856"/>
      <c r="HTI1492" s="856"/>
      <c r="HTJ1492" s="856"/>
      <c r="HTK1492" s="856"/>
      <c r="HTL1492" s="856"/>
      <c r="HTM1492" s="856"/>
      <c r="HTN1492" s="856"/>
      <c r="HTO1492" s="856"/>
      <c r="HTP1492" s="856"/>
      <c r="HTQ1492" s="856"/>
      <c r="HTR1492" s="856"/>
      <c r="HTS1492" s="856"/>
      <c r="HTT1492" s="856"/>
      <c r="HTU1492" s="856"/>
      <c r="HTV1492" s="856"/>
      <c r="HTW1492" s="856"/>
      <c r="HTX1492" s="856"/>
      <c r="HTY1492" s="856"/>
      <c r="HTZ1492" s="856"/>
      <c r="HUA1492" s="856"/>
      <c r="HUB1492" s="856"/>
      <c r="HUC1492" s="856"/>
      <c r="HUD1492" s="856"/>
      <c r="HUE1492" s="856"/>
      <c r="HUF1492" s="856"/>
      <c r="HUG1492" s="856"/>
      <c r="HUH1492" s="856"/>
      <c r="HUI1492" s="856"/>
      <c r="HUJ1492" s="856"/>
      <c r="HUK1492" s="856"/>
      <c r="HUL1492" s="856"/>
      <c r="HUM1492" s="856"/>
      <c r="HUN1492" s="856"/>
      <c r="HUO1492" s="856"/>
      <c r="HUP1492" s="856"/>
      <c r="HUQ1492" s="856"/>
      <c r="HUR1492" s="856"/>
      <c r="HUS1492" s="856"/>
      <c r="HUT1492" s="856"/>
      <c r="HUU1492" s="856"/>
      <c r="HUV1492" s="856"/>
      <c r="HUW1492" s="856"/>
      <c r="HUX1492" s="856"/>
      <c r="HUY1492" s="856"/>
      <c r="HUZ1492" s="856"/>
      <c r="HVA1492" s="856"/>
      <c r="HVB1492" s="856"/>
      <c r="HVC1492" s="856"/>
      <c r="HVD1492" s="856"/>
      <c r="HVE1492" s="856"/>
      <c r="HVF1492" s="856"/>
      <c r="HVG1492" s="856"/>
      <c r="HVH1492" s="856"/>
      <c r="HVI1492" s="856"/>
      <c r="HVJ1492" s="856"/>
      <c r="HVK1492" s="856"/>
      <c r="HVL1492" s="856"/>
      <c r="HVM1492" s="856"/>
      <c r="HVN1492" s="856"/>
      <c r="HVO1492" s="856"/>
      <c r="HVP1492" s="856"/>
      <c r="HVQ1492" s="856"/>
      <c r="HVR1492" s="856"/>
      <c r="HVS1492" s="856"/>
      <c r="HVT1492" s="856"/>
      <c r="HVU1492" s="856"/>
      <c r="HVV1492" s="856"/>
      <c r="HVW1492" s="856"/>
      <c r="HVX1492" s="856"/>
      <c r="HVY1492" s="856"/>
      <c r="HVZ1492" s="856"/>
      <c r="HWA1492" s="856"/>
      <c r="HWB1492" s="856"/>
      <c r="HWC1492" s="856"/>
      <c r="HWD1492" s="856"/>
      <c r="HWE1492" s="856"/>
      <c r="HWF1492" s="856"/>
      <c r="HWG1492" s="856"/>
      <c r="HWH1492" s="856"/>
      <c r="HWI1492" s="856"/>
      <c r="HWJ1492" s="856"/>
      <c r="HWK1492" s="856"/>
      <c r="HWL1492" s="856"/>
      <c r="HWM1492" s="856"/>
      <c r="HWN1492" s="856"/>
      <c r="HWO1492" s="856"/>
      <c r="HWP1492" s="856"/>
      <c r="HWQ1492" s="856"/>
      <c r="HWR1492" s="856"/>
      <c r="HWS1492" s="856"/>
      <c r="HWT1492" s="856"/>
      <c r="HWU1492" s="856"/>
      <c r="HWV1492" s="856"/>
      <c r="HWW1492" s="856"/>
      <c r="HWX1492" s="856"/>
      <c r="HWY1492" s="856"/>
      <c r="HWZ1492" s="856"/>
      <c r="HXA1492" s="856"/>
      <c r="HXB1492" s="856"/>
      <c r="HXC1492" s="856"/>
      <c r="HXD1492" s="856"/>
      <c r="HXE1492" s="856"/>
      <c r="HXF1492" s="856"/>
      <c r="HXG1492" s="856"/>
      <c r="HXH1492" s="856"/>
      <c r="HXI1492" s="856"/>
      <c r="HXJ1492" s="856"/>
      <c r="HXK1492" s="856"/>
      <c r="HXL1492" s="856"/>
      <c r="HXM1492" s="856"/>
      <c r="HXN1492" s="856"/>
      <c r="HXO1492" s="856"/>
      <c r="HXP1492" s="856"/>
      <c r="HXQ1492" s="856"/>
      <c r="HXR1492" s="856"/>
      <c r="HXS1492" s="856"/>
      <c r="HXT1492" s="856"/>
      <c r="HXU1492" s="856"/>
      <c r="HXV1492" s="856"/>
      <c r="HXW1492" s="856"/>
      <c r="HXX1492" s="856"/>
      <c r="HXY1492" s="856"/>
      <c r="HXZ1492" s="856"/>
      <c r="HYA1492" s="856"/>
      <c r="HYB1492" s="856"/>
      <c r="HYC1492" s="856"/>
      <c r="HYD1492" s="856"/>
      <c r="HYE1492" s="856"/>
      <c r="HYF1492" s="856"/>
      <c r="HYG1492" s="856"/>
      <c r="HYH1492" s="856"/>
      <c r="HYI1492" s="856"/>
      <c r="HYJ1492" s="856"/>
      <c r="HYK1492" s="856"/>
      <c r="HYL1492" s="856"/>
      <c r="HYM1492" s="856"/>
      <c r="HYN1492" s="856"/>
      <c r="HYO1492" s="856"/>
      <c r="HYP1492" s="856"/>
      <c r="HYQ1492" s="856"/>
      <c r="HYR1492" s="856"/>
      <c r="HYS1492" s="856"/>
      <c r="HYT1492" s="856"/>
      <c r="HYU1492" s="856"/>
      <c r="HYV1492" s="856"/>
      <c r="HYW1492" s="856"/>
      <c r="HYX1492" s="856"/>
      <c r="HYY1492" s="856"/>
      <c r="HYZ1492" s="856"/>
      <c r="HZA1492" s="856"/>
      <c r="HZB1492" s="856"/>
      <c r="HZC1492" s="856"/>
      <c r="HZD1492" s="856"/>
      <c r="HZE1492" s="856"/>
      <c r="HZF1492" s="856"/>
      <c r="HZG1492" s="856"/>
      <c r="HZH1492" s="856"/>
      <c r="HZI1492" s="856"/>
      <c r="HZJ1492" s="856"/>
      <c r="HZK1492" s="856"/>
      <c r="HZL1492" s="856"/>
      <c r="HZM1492" s="856"/>
      <c r="HZN1492" s="856"/>
      <c r="HZO1492" s="856"/>
      <c r="HZP1492" s="856"/>
      <c r="HZQ1492" s="856"/>
      <c r="HZR1492" s="856"/>
      <c r="HZS1492" s="856"/>
      <c r="HZT1492" s="856"/>
      <c r="HZU1492" s="856"/>
      <c r="HZV1492" s="856"/>
      <c r="HZW1492" s="856"/>
      <c r="HZX1492" s="856"/>
      <c r="HZY1492" s="856"/>
      <c r="HZZ1492" s="856"/>
      <c r="IAA1492" s="856"/>
      <c r="IAB1492" s="856"/>
      <c r="IAC1492" s="856"/>
      <c r="IAD1492" s="856"/>
      <c r="IAE1492" s="856"/>
      <c r="IAF1492" s="856"/>
      <c r="IAG1492" s="856"/>
      <c r="IAH1492" s="856"/>
      <c r="IAI1492" s="856"/>
      <c r="IAJ1492" s="856"/>
      <c r="IAK1492" s="856"/>
      <c r="IAL1492" s="856"/>
      <c r="IAM1492" s="856"/>
      <c r="IAN1492" s="856"/>
      <c r="IAO1492" s="856"/>
      <c r="IAP1492" s="856"/>
      <c r="IAQ1492" s="856"/>
      <c r="IAR1492" s="856"/>
      <c r="IAS1492" s="856"/>
      <c r="IAT1492" s="856"/>
      <c r="IAU1492" s="856"/>
      <c r="IAV1492" s="856"/>
      <c r="IAW1492" s="856"/>
      <c r="IAX1492" s="856"/>
      <c r="IAY1492" s="856"/>
      <c r="IAZ1492" s="856"/>
      <c r="IBA1492" s="856"/>
      <c r="IBB1492" s="856"/>
      <c r="IBC1492" s="856"/>
      <c r="IBD1492" s="856"/>
      <c r="IBE1492" s="856"/>
      <c r="IBF1492" s="856"/>
      <c r="IBG1492" s="856"/>
      <c r="IBH1492" s="856"/>
      <c r="IBI1492" s="856"/>
      <c r="IBJ1492" s="856"/>
      <c r="IBK1492" s="856"/>
      <c r="IBL1492" s="856"/>
      <c r="IBM1492" s="856"/>
      <c r="IBN1492" s="856"/>
      <c r="IBO1492" s="856"/>
      <c r="IBP1492" s="856"/>
      <c r="IBQ1492" s="856"/>
      <c r="IBR1492" s="856"/>
      <c r="IBS1492" s="856"/>
      <c r="IBT1492" s="856"/>
      <c r="IBU1492" s="856"/>
      <c r="IBV1492" s="856"/>
      <c r="IBW1492" s="856"/>
      <c r="IBX1492" s="856"/>
      <c r="IBY1492" s="856"/>
      <c r="IBZ1492" s="856"/>
      <c r="ICA1492" s="856"/>
      <c r="ICB1492" s="856"/>
      <c r="ICC1492" s="856"/>
      <c r="ICD1492" s="856"/>
      <c r="ICE1492" s="856"/>
      <c r="ICF1492" s="856"/>
      <c r="ICG1492" s="856"/>
      <c r="ICH1492" s="856"/>
      <c r="ICI1492" s="856"/>
      <c r="ICJ1492" s="856"/>
      <c r="ICK1492" s="856"/>
      <c r="ICL1492" s="856"/>
      <c r="ICM1492" s="856"/>
      <c r="ICN1492" s="856"/>
      <c r="ICO1492" s="856"/>
      <c r="ICP1492" s="856"/>
      <c r="ICQ1492" s="856"/>
      <c r="ICR1492" s="856"/>
      <c r="ICS1492" s="856"/>
      <c r="ICT1492" s="856"/>
      <c r="ICU1492" s="856"/>
      <c r="ICV1492" s="856"/>
      <c r="ICW1492" s="856"/>
      <c r="ICX1492" s="856"/>
      <c r="ICY1492" s="856"/>
      <c r="ICZ1492" s="856"/>
      <c r="IDA1492" s="856"/>
      <c r="IDB1492" s="856"/>
      <c r="IDC1492" s="856"/>
      <c r="IDD1492" s="856"/>
      <c r="IDE1492" s="856"/>
      <c r="IDF1492" s="856"/>
      <c r="IDG1492" s="856"/>
      <c r="IDH1492" s="856"/>
      <c r="IDI1492" s="856"/>
      <c r="IDJ1492" s="856"/>
      <c r="IDK1492" s="856"/>
      <c r="IDL1492" s="856"/>
      <c r="IDM1492" s="856"/>
      <c r="IDN1492" s="856"/>
      <c r="IDO1492" s="856"/>
      <c r="IDP1492" s="856"/>
      <c r="IDQ1492" s="856"/>
      <c r="IDR1492" s="856"/>
      <c r="IDS1492" s="856"/>
      <c r="IDT1492" s="856"/>
      <c r="IDU1492" s="856"/>
      <c r="IDV1492" s="856"/>
      <c r="IDW1492" s="856"/>
      <c r="IDX1492" s="856"/>
      <c r="IDY1492" s="856"/>
      <c r="IDZ1492" s="856"/>
      <c r="IEA1492" s="856"/>
      <c r="IEB1492" s="856"/>
      <c r="IEC1492" s="856"/>
      <c r="IED1492" s="856"/>
      <c r="IEE1492" s="856"/>
      <c r="IEF1492" s="856"/>
      <c r="IEG1492" s="856"/>
      <c r="IEH1492" s="856"/>
      <c r="IEI1492" s="856"/>
      <c r="IEJ1492" s="856"/>
      <c r="IEK1492" s="856"/>
      <c r="IEL1492" s="856"/>
      <c r="IEM1492" s="856"/>
      <c r="IEN1492" s="856"/>
      <c r="IEO1492" s="856"/>
      <c r="IEP1492" s="856"/>
      <c r="IEQ1492" s="856"/>
      <c r="IER1492" s="856"/>
      <c r="IES1492" s="856"/>
      <c r="IET1492" s="856"/>
      <c r="IEU1492" s="856"/>
      <c r="IEV1492" s="856"/>
      <c r="IEW1492" s="856"/>
      <c r="IEX1492" s="856"/>
      <c r="IEY1492" s="856"/>
      <c r="IEZ1492" s="856"/>
      <c r="IFA1492" s="856"/>
      <c r="IFB1492" s="856"/>
      <c r="IFC1492" s="856"/>
      <c r="IFD1492" s="856"/>
      <c r="IFE1492" s="856"/>
      <c r="IFF1492" s="856"/>
      <c r="IFG1492" s="856"/>
      <c r="IFH1492" s="856"/>
      <c r="IFI1492" s="856"/>
      <c r="IFJ1492" s="856"/>
      <c r="IFK1492" s="856"/>
      <c r="IFL1492" s="856"/>
      <c r="IFM1492" s="856"/>
      <c r="IFN1492" s="856"/>
      <c r="IFO1492" s="856"/>
      <c r="IFP1492" s="856"/>
      <c r="IFQ1492" s="856"/>
      <c r="IFR1492" s="856"/>
      <c r="IFS1492" s="856"/>
      <c r="IFT1492" s="856"/>
      <c r="IFU1492" s="856"/>
      <c r="IFV1492" s="856"/>
      <c r="IFW1492" s="856"/>
      <c r="IFX1492" s="856"/>
      <c r="IFY1492" s="856"/>
      <c r="IFZ1492" s="856"/>
      <c r="IGA1492" s="856"/>
      <c r="IGB1492" s="856"/>
      <c r="IGC1492" s="856"/>
      <c r="IGD1492" s="856"/>
      <c r="IGE1492" s="856"/>
      <c r="IGF1492" s="856"/>
      <c r="IGG1492" s="856"/>
      <c r="IGH1492" s="856"/>
      <c r="IGI1492" s="856"/>
      <c r="IGJ1492" s="856"/>
      <c r="IGK1492" s="856"/>
      <c r="IGL1492" s="856"/>
      <c r="IGM1492" s="856"/>
      <c r="IGN1492" s="856"/>
      <c r="IGO1492" s="856"/>
      <c r="IGP1492" s="856"/>
      <c r="IGQ1492" s="856"/>
      <c r="IGR1492" s="856"/>
      <c r="IGS1492" s="856"/>
      <c r="IGT1492" s="856"/>
      <c r="IGU1492" s="856"/>
      <c r="IGV1492" s="856"/>
      <c r="IGW1492" s="856"/>
      <c r="IGX1492" s="856"/>
      <c r="IGY1492" s="856"/>
      <c r="IGZ1492" s="856"/>
      <c r="IHA1492" s="856"/>
      <c r="IHB1492" s="856"/>
      <c r="IHC1492" s="856"/>
      <c r="IHD1492" s="856"/>
      <c r="IHE1492" s="856"/>
      <c r="IHF1492" s="856"/>
      <c r="IHG1492" s="856"/>
      <c r="IHH1492" s="856"/>
      <c r="IHI1492" s="856"/>
      <c r="IHJ1492" s="856"/>
      <c r="IHK1492" s="856"/>
      <c r="IHL1492" s="856"/>
      <c r="IHM1492" s="856"/>
      <c r="IHN1492" s="856"/>
      <c r="IHO1492" s="856"/>
      <c r="IHP1492" s="856"/>
      <c r="IHQ1492" s="856"/>
      <c r="IHR1492" s="856"/>
      <c r="IHS1492" s="856"/>
      <c r="IHT1492" s="856"/>
      <c r="IHU1492" s="856"/>
      <c r="IHV1492" s="856"/>
      <c r="IHW1492" s="856"/>
      <c r="IHX1492" s="856"/>
      <c r="IHY1492" s="856"/>
      <c r="IHZ1492" s="856"/>
      <c r="IIA1492" s="856"/>
      <c r="IIB1492" s="856"/>
      <c r="IIC1492" s="856"/>
      <c r="IID1492" s="856"/>
      <c r="IIE1492" s="856"/>
      <c r="IIF1492" s="856"/>
      <c r="IIG1492" s="856"/>
      <c r="IIH1492" s="856"/>
      <c r="III1492" s="856"/>
      <c r="IIJ1492" s="856"/>
      <c r="IIK1492" s="856"/>
      <c r="IIL1492" s="856"/>
      <c r="IIM1492" s="856"/>
      <c r="IIN1492" s="856"/>
      <c r="IIO1492" s="856"/>
      <c r="IIP1492" s="856"/>
      <c r="IIQ1492" s="856"/>
      <c r="IIR1492" s="856"/>
      <c r="IIS1492" s="856"/>
      <c r="IIT1492" s="856"/>
      <c r="IIU1492" s="856"/>
      <c r="IIV1492" s="856"/>
      <c r="IIW1492" s="856"/>
      <c r="IIX1492" s="856"/>
      <c r="IIY1492" s="856"/>
      <c r="IIZ1492" s="856"/>
      <c r="IJA1492" s="856"/>
      <c r="IJB1492" s="856"/>
      <c r="IJC1492" s="856"/>
      <c r="IJD1492" s="856"/>
      <c r="IJE1492" s="856"/>
      <c r="IJF1492" s="856"/>
      <c r="IJG1492" s="856"/>
      <c r="IJH1492" s="856"/>
      <c r="IJI1492" s="856"/>
      <c r="IJJ1492" s="856"/>
      <c r="IJK1492" s="856"/>
      <c r="IJL1492" s="856"/>
      <c r="IJM1492" s="856"/>
      <c r="IJN1492" s="856"/>
      <c r="IJO1492" s="856"/>
      <c r="IJP1492" s="856"/>
      <c r="IJQ1492" s="856"/>
      <c r="IJR1492" s="856"/>
      <c r="IJS1492" s="856"/>
      <c r="IJT1492" s="856"/>
      <c r="IJU1492" s="856"/>
      <c r="IJV1492" s="856"/>
      <c r="IJW1492" s="856"/>
      <c r="IJX1492" s="856"/>
      <c r="IJY1492" s="856"/>
      <c r="IJZ1492" s="856"/>
      <c r="IKA1492" s="856"/>
      <c r="IKB1492" s="856"/>
      <c r="IKC1492" s="856"/>
      <c r="IKD1492" s="856"/>
      <c r="IKE1492" s="856"/>
      <c r="IKF1492" s="856"/>
      <c r="IKG1492" s="856"/>
      <c r="IKH1492" s="856"/>
      <c r="IKI1492" s="856"/>
      <c r="IKJ1492" s="856"/>
      <c r="IKK1492" s="856"/>
      <c r="IKL1492" s="856"/>
      <c r="IKM1492" s="856"/>
      <c r="IKN1492" s="856"/>
      <c r="IKO1492" s="856"/>
      <c r="IKP1492" s="856"/>
      <c r="IKQ1492" s="856"/>
      <c r="IKR1492" s="856"/>
      <c r="IKS1492" s="856"/>
      <c r="IKT1492" s="856"/>
      <c r="IKU1492" s="856"/>
      <c r="IKV1492" s="856"/>
      <c r="IKW1492" s="856"/>
      <c r="IKX1492" s="856"/>
      <c r="IKY1492" s="856"/>
      <c r="IKZ1492" s="856"/>
      <c r="ILA1492" s="856"/>
      <c r="ILB1492" s="856"/>
      <c r="ILC1492" s="856"/>
      <c r="ILD1492" s="856"/>
      <c r="ILE1492" s="856"/>
      <c r="ILF1492" s="856"/>
      <c r="ILG1492" s="856"/>
      <c r="ILH1492" s="856"/>
      <c r="ILI1492" s="856"/>
      <c r="ILJ1492" s="856"/>
      <c r="ILK1492" s="856"/>
      <c r="ILL1492" s="856"/>
      <c r="ILM1492" s="856"/>
      <c r="ILN1492" s="856"/>
      <c r="ILO1492" s="856"/>
      <c r="ILP1492" s="856"/>
      <c r="ILQ1492" s="856"/>
      <c r="ILR1492" s="856"/>
      <c r="ILS1492" s="856"/>
      <c r="ILT1492" s="856"/>
      <c r="ILU1492" s="856"/>
      <c r="ILV1492" s="856"/>
      <c r="ILW1492" s="856"/>
      <c r="ILX1492" s="856"/>
      <c r="ILY1492" s="856"/>
      <c r="ILZ1492" s="856"/>
      <c r="IMA1492" s="856"/>
      <c r="IMB1492" s="856"/>
      <c r="IMC1492" s="856"/>
      <c r="IMD1492" s="856"/>
      <c r="IME1492" s="856"/>
      <c r="IMF1492" s="856"/>
      <c r="IMG1492" s="856"/>
      <c r="IMH1492" s="856"/>
      <c r="IMI1492" s="856"/>
      <c r="IMJ1492" s="856"/>
      <c r="IMK1492" s="856"/>
      <c r="IML1492" s="856"/>
      <c r="IMM1492" s="856"/>
      <c r="IMN1492" s="856"/>
      <c r="IMO1492" s="856"/>
      <c r="IMP1492" s="856"/>
      <c r="IMQ1492" s="856"/>
      <c r="IMR1492" s="856"/>
      <c r="IMS1492" s="856"/>
      <c r="IMT1492" s="856"/>
      <c r="IMU1492" s="856"/>
      <c r="IMV1492" s="856"/>
      <c r="IMW1492" s="856"/>
      <c r="IMX1492" s="856"/>
      <c r="IMY1492" s="856"/>
      <c r="IMZ1492" s="856"/>
      <c r="INA1492" s="856"/>
      <c r="INB1492" s="856"/>
      <c r="INC1492" s="856"/>
      <c r="IND1492" s="856"/>
      <c r="INE1492" s="856"/>
      <c r="INF1492" s="856"/>
      <c r="ING1492" s="856"/>
      <c r="INH1492" s="856"/>
      <c r="INI1492" s="856"/>
      <c r="INJ1492" s="856"/>
      <c r="INK1492" s="856"/>
      <c r="INL1492" s="856"/>
      <c r="INM1492" s="856"/>
      <c r="INN1492" s="856"/>
      <c r="INO1492" s="856"/>
      <c r="INP1492" s="856"/>
      <c r="INQ1492" s="856"/>
      <c r="INR1492" s="856"/>
      <c r="INS1492" s="856"/>
      <c r="INT1492" s="856"/>
      <c r="INU1492" s="856"/>
      <c r="INV1492" s="856"/>
      <c r="INW1492" s="856"/>
      <c r="INX1492" s="856"/>
      <c r="INY1492" s="856"/>
      <c r="INZ1492" s="856"/>
      <c r="IOA1492" s="856"/>
      <c r="IOB1492" s="856"/>
      <c r="IOC1492" s="856"/>
      <c r="IOD1492" s="856"/>
      <c r="IOE1492" s="856"/>
      <c r="IOF1492" s="856"/>
      <c r="IOG1492" s="856"/>
      <c r="IOH1492" s="856"/>
      <c r="IOI1492" s="856"/>
      <c r="IOJ1492" s="856"/>
      <c r="IOK1492" s="856"/>
      <c r="IOL1492" s="856"/>
      <c r="IOM1492" s="856"/>
      <c r="ION1492" s="856"/>
      <c r="IOO1492" s="856"/>
      <c r="IOP1492" s="856"/>
      <c r="IOQ1492" s="856"/>
      <c r="IOR1492" s="856"/>
      <c r="IOS1492" s="856"/>
      <c r="IOT1492" s="856"/>
      <c r="IOU1492" s="856"/>
      <c r="IOV1492" s="856"/>
      <c r="IOW1492" s="856"/>
      <c r="IOX1492" s="856"/>
      <c r="IOY1492" s="856"/>
      <c r="IOZ1492" s="856"/>
      <c r="IPA1492" s="856"/>
      <c r="IPB1492" s="856"/>
      <c r="IPC1492" s="856"/>
      <c r="IPD1492" s="856"/>
      <c r="IPE1492" s="856"/>
      <c r="IPF1492" s="856"/>
      <c r="IPG1492" s="856"/>
      <c r="IPH1492" s="856"/>
      <c r="IPI1492" s="856"/>
      <c r="IPJ1492" s="856"/>
      <c r="IPK1492" s="856"/>
      <c r="IPL1492" s="856"/>
      <c r="IPM1492" s="856"/>
      <c r="IPN1492" s="856"/>
      <c r="IPO1492" s="856"/>
      <c r="IPP1492" s="856"/>
      <c r="IPQ1492" s="856"/>
      <c r="IPR1492" s="856"/>
      <c r="IPS1492" s="856"/>
      <c r="IPT1492" s="856"/>
      <c r="IPU1492" s="856"/>
      <c r="IPV1492" s="856"/>
      <c r="IPW1492" s="856"/>
      <c r="IPX1492" s="856"/>
      <c r="IPY1492" s="856"/>
      <c r="IPZ1492" s="856"/>
      <c r="IQA1492" s="856"/>
      <c r="IQB1492" s="856"/>
      <c r="IQC1492" s="856"/>
      <c r="IQD1492" s="856"/>
      <c r="IQE1492" s="856"/>
      <c r="IQF1492" s="856"/>
      <c r="IQG1492" s="856"/>
      <c r="IQH1492" s="856"/>
      <c r="IQI1492" s="856"/>
      <c r="IQJ1492" s="856"/>
      <c r="IQK1492" s="856"/>
      <c r="IQL1492" s="856"/>
      <c r="IQM1492" s="856"/>
      <c r="IQN1492" s="856"/>
      <c r="IQO1492" s="856"/>
      <c r="IQP1492" s="856"/>
      <c r="IQQ1492" s="856"/>
      <c r="IQR1492" s="856"/>
      <c r="IQS1492" s="856"/>
      <c r="IQT1492" s="856"/>
      <c r="IQU1492" s="856"/>
      <c r="IQV1492" s="856"/>
      <c r="IQW1492" s="856"/>
      <c r="IQX1492" s="856"/>
      <c r="IQY1492" s="856"/>
      <c r="IQZ1492" s="856"/>
      <c r="IRA1492" s="856"/>
      <c r="IRB1492" s="856"/>
      <c r="IRC1492" s="856"/>
      <c r="IRD1492" s="856"/>
      <c r="IRE1492" s="856"/>
      <c r="IRF1492" s="856"/>
      <c r="IRG1492" s="856"/>
      <c r="IRH1492" s="856"/>
      <c r="IRI1492" s="856"/>
      <c r="IRJ1492" s="856"/>
      <c r="IRK1492" s="856"/>
      <c r="IRL1492" s="856"/>
      <c r="IRM1492" s="856"/>
      <c r="IRN1492" s="856"/>
      <c r="IRO1492" s="856"/>
      <c r="IRP1492" s="856"/>
      <c r="IRQ1492" s="856"/>
      <c r="IRR1492" s="856"/>
      <c r="IRS1492" s="856"/>
      <c r="IRT1492" s="856"/>
      <c r="IRU1492" s="856"/>
      <c r="IRV1492" s="856"/>
      <c r="IRW1492" s="856"/>
      <c r="IRX1492" s="856"/>
      <c r="IRY1492" s="856"/>
      <c r="IRZ1492" s="856"/>
      <c r="ISA1492" s="856"/>
      <c r="ISB1492" s="856"/>
      <c r="ISC1492" s="856"/>
      <c r="ISD1492" s="856"/>
      <c r="ISE1492" s="856"/>
      <c r="ISF1492" s="856"/>
      <c r="ISG1492" s="856"/>
      <c r="ISH1492" s="856"/>
      <c r="ISI1492" s="856"/>
      <c r="ISJ1492" s="856"/>
      <c r="ISK1492" s="856"/>
      <c r="ISL1492" s="856"/>
      <c r="ISM1492" s="856"/>
      <c r="ISN1492" s="856"/>
      <c r="ISO1492" s="856"/>
      <c r="ISP1492" s="856"/>
      <c r="ISQ1492" s="856"/>
      <c r="ISR1492" s="856"/>
      <c r="ISS1492" s="856"/>
      <c r="IST1492" s="856"/>
      <c r="ISU1492" s="856"/>
      <c r="ISV1492" s="856"/>
      <c r="ISW1492" s="856"/>
      <c r="ISX1492" s="856"/>
      <c r="ISY1492" s="856"/>
      <c r="ISZ1492" s="856"/>
      <c r="ITA1492" s="856"/>
      <c r="ITB1492" s="856"/>
      <c r="ITC1492" s="856"/>
      <c r="ITD1492" s="856"/>
      <c r="ITE1492" s="856"/>
      <c r="ITF1492" s="856"/>
      <c r="ITG1492" s="856"/>
      <c r="ITH1492" s="856"/>
      <c r="ITI1492" s="856"/>
      <c r="ITJ1492" s="856"/>
      <c r="ITK1492" s="856"/>
      <c r="ITL1492" s="856"/>
      <c r="ITM1492" s="856"/>
      <c r="ITN1492" s="856"/>
      <c r="ITO1492" s="856"/>
      <c r="ITP1492" s="856"/>
      <c r="ITQ1492" s="856"/>
      <c r="ITR1492" s="856"/>
      <c r="ITS1492" s="856"/>
      <c r="ITT1492" s="856"/>
      <c r="ITU1492" s="856"/>
      <c r="ITV1492" s="856"/>
      <c r="ITW1492" s="856"/>
      <c r="ITX1492" s="856"/>
      <c r="ITY1492" s="856"/>
      <c r="ITZ1492" s="856"/>
      <c r="IUA1492" s="856"/>
      <c r="IUB1492" s="856"/>
      <c r="IUC1492" s="856"/>
      <c r="IUD1492" s="856"/>
      <c r="IUE1492" s="856"/>
      <c r="IUF1492" s="856"/>
      <c r="IUG1492" s="856"/>
      <c r="IUH1492" s="856"/>
      <c r="IUI1492" s="856"/>
      <c r="IUJ1492" s="856"/>
      <c r="IUK1492" s="856"/>
      <c r="IUL1492" s="856"/>
      <c r="IUM1492" s="856"/>
      <c r="IUN1492" s="856"/>
      <c r="IUO1492" s="856"/>
      <c r="IUP1492" s="856"/>
      <c r="IUQ1492" s="856"/>
      <c r="IUR1492" s="856"/>
      <c r="IUS1492" s="856"/>
      <c r="IUT1492" s="856"/>
      <c r="IUU1492" s="856"/>
      <c r="IUV1492" s="856"/>
      <c r="IUW1492" s="856"/>
      <c r="IUX1492" s="856"/>
      <c r="IUY1492" s="856"/>
      <c r="IUZ1492" s="856"/>
      <c r="IVA1492" s="856"/>
      <c r="IVB1492" s="856"/>
      <c r="IVC1492" s="856"/>
      <c r="IVD1492" s="856"/>
      <c r="IVE1492" s="856"/>
      <c r="IVF1492" s="856"/>
      <c r="IVG1492" s="856"/>
      <c r="IVH1492" s="856"/>
      <c r="IVI1492" s="856"/>
      <c r="IVJ1492" s="856"/>
      <c r="IVK1492" s="856"/>
      <c r="IVL1492" s="856"/>
      <c r="IVM1492" s="856"/>
      <c r="IVN1492" s="856"/>
      <c r="IVO1492" s="856"/>
      <c r="IVP1492" s="856"/>
      <c r="IVQ1492" s="856"/>
      <c r="IVR1492" s="856"/>
      <c r="IVS1492" s="856"/>
      <c r="IVT1492" s="856"/>
      <c r="IVU1492" s="856"/>
      <c r="IVV1492" s="856"/>
      <c r="IVW1492" s="856"/>
      <c r="IVX1492" s="856"/>
      <c r="IVY1492" s="856"/>
      <c r="IVZ1492" s="856"/>
      <c r="IWA1492" s="856"/>
      <c r="IWB1492" s="856"/>
      <c r="IWC1492" s="856"/>
      <c r="IWD1492" s="856"/>
      <c r="IWE1492" s="856"/>
      <c r="IWF1492" s="856"/>
      <c r="IWG1492" s="856"/>
      <c r="IWH1492" s="856"/>
      <c r="IWI1492" s="856"/>
      <c r="IWJ1492" s="856"/>
      <c r="IWK1492" s="856"/>
      <c r="IWL1492" s="856"/>
      <c r="IWM1492" s="856"/>
      <c r="IWN1492" s="856"/>
      <c r="IWO1492" s="856"/>
      <c r="IWP1492" s="856"/>
      <c r="IWQ1492" s="856"/>
      <c r="IWR1492" s="856"/>
      <c r="IWS1492" s="856"/>
      <c r="IWT1492" s="856"/>
      <c r="IWU1492" s="856"/>
      <c r="IWV1492" s="856"/>
      <c r="IWW1492" s="856"/>
      <c r="IWX1492" s="856"/>
      <c r="IWY1492" s="856"/>
      <c r="IWZ1492" s="856"/>
      <c r="IXA1492" s="856"/>
      <c r="IXB1492" s="856"/>
      <c r="IXC1492" s="856"/>
      <c r="IXD1492" s="856"/>
      <c r="IXE1492" s="856"/>
      <c r="IXF1492" s="856"/>
      <c r="IXG1492" s="856"/>
      <c r="IXH1492" s="856"/>
      <c r="IXI1492" s="856"/>
      <c r="IXJ1492" s="856"/>
      <c r="IXK1492" s="856"/>
      <c r="IXL1492" s="856"/>
      <c r="IXM1492" s="856"/>
      <c r="IXN1492" s="856"/>
      <c r="IXO1492" s="856"/>
      <c r="IXP1492" s="856"/>
      <c r="IXQ1492" s="856"/>
      <c r="IXR1492" s="856"/>
      <c r="IXS1492" s="856"/>
      <c r="IXT1492" s="856"/>
      <c r="IXU1492" s="856"/>
      <c r="IXV1492" s="856"/>
      <c r="IXW1492" s="856"/>
      <c r="IXX1492" s="856"/>
      <c r="IXY1492" s="856"/>
      <c r="IXZ1492" s="856"/>
      <c r="IYA1492" s="856"/>
      <c r="IYB1492" s="856"/>
      <c r="IYC1492" s="856"/>
      <c r="IYD1492" s="856"/>
      <c r="IYE1492" s="856"/>
      <c r="IYF1492" s="856"/>
      <c r="IYG1492" s="856"/>
      <c r="IYH1492" s="856"/>
      <c r="IYI1492" s="856"/>
      <c r="IYJ1492" s="856"/>
      <c r="IYK1492" s="856"/>
      <c r="IYL1492" s="856"/>
      <c r="IYM1492" s="856"/>
      <c r="IYN1492" s="856"/>
      <c r="IYO1492" s="856"/>
      <c r="IYP1492" s="856"/>
      <c r="IYQ1492" s="856"/>
      <c r="IYR1492" s="856"/>
      <c r="IYS1492" s="856"/>
      <c r="IYT1492" s="856"/>
      <c r="IYU1492" s="856"/>
      <c r="IYV1492" s="856"/>
      <c r="IYW1492" s="856"/>
      <c r="IYX1492" s="856"/>
      <c r="IYY1492" s="856"/>
      <c r="IYZ1492" s="856"/>
      <c r="IZA1492" s="856"/>
      <c r="IZB1492" s="856"/>
      <c r="IZC1492" s="856"/>
      <c r="IZD1492" s="856"/>
      <c r="IZE1492" s="856"/>
      <c r="IZF1492" s="856"/>
      <c r="IZG1492" s="856"/>
      <c r="IZH1492" s="856"/>
      <c r="IZI1492" s="856"/>
      <c r="IZJ1492" s="856"/>
      <c r="IZK1492" s="856"/>
      <c r="IZL1492" s="856"/>
      <c r="IZM1492" s="856"/>
      <c r="IZN1492" s="856"/>
      <c r="IZO1492" s="856"/>
      <c r="IZP1492" s="856"/>
      <c r="IZQ1492" s="856"/>
      <c r="IZR1492" s="856"/>
      <c r="IZS1492" s="856"/>
      <c r="IZT1492" s="856"/>
      <c r="IZU1492" s="856"/>
      <c r="IZV1492" s="856"/>
      <c r="IZW1492" s="856"/>
      <c r="IZX1492" s="856"/>
      <c r="IZY1492" s="856"/>
      <c r="IZZ1492" s="856"/>
      <c r="JAA1492" s="856"/>
      <c r="JAB1492" s="856"/>
      <c r="JAC1492" s="856"/>
      <c r="JAD1492" s="856"/>
      <c r="JAE1492" s="856"/>
      <c r="JAF1492" s="856"/>
      <c r="JAG1492" s="856"/>
      <c r="JAH1492" s="856"/>
      <c r="JAI1492" s="856"/>
      <c r="JAJ1492" s="856"/>
      <c r="JAK1492" s="856"/>
      <c r="JAL1492" s="856"/>
      <c r="JAM1492" s="856"/>
      <c r="JAN1492" s="856"/>
      <c r="JAO1492" s="856"/>
      <c r="JAP1492" s="856"/>
      <c r="JAQ1492" s="856"/>
      <c r="JAR1492" s="856"/>
      <c r="JAS1492" s="856"/>
      <c r="JAT1492" s="856"/>
      <c r="JAU1492" s="856"/>
      <c r="JAV1492" s="856"/>
      <c r="JAW1492" s="856"/>
      <c r="JAX1492" s="856"/>
      <c r="JAY1492" s="856"/>
      <c r="JAZ1492" s="856"/>
      <c r="JBA1492" s="856"/>
      <c r="JBB1492" s="856"/>
      <c r="JBC1492" s="856"/>
      <c r="JBD1492" s="856"/>
      <c r="JBE1492" s="856"/>
      <c r="JBF1492" s="856"/>
      <c r="JBG1492" s="856"/>
      <c r="JBH1492" s="856"/>
      <c r="JBI1492" s="856"/>
      <c r="JBJ1492" s="856"/>
      <c r="JBK1492" s="856"/>
      <c r="JBL1492" s="856"/>
      <c r="JBM1492" s="856"/>
      <c r="JBN1492" s="856"/>
      <c r="JBO1492" s="856"/>
      <c r="JBP1492" s="856"/>
      <c r="JBQ1492" s="856"/>
      <c r="JBR1492" s="856"/>
      <c r="JBS1492" s="856"/>
      <c r="JBT1492" s="856"/>
      <c r="JBU1492" s="856"/>
      <c r="JBV1492" s="856"/>
      <c r="JBW1492" s="856"/>
      <c r="JBX1492" s="856"/>
      <c r="JBY1492" s="856"/>
      <c r="JBZ1492" s="856"/>
      <c r="JCA1492" s="856"/>
      <c r="JCB1492" s="856"/>
      <c r="JCC1492" s="856"/>
      <c r="JCD1492" s="856"/>
      <c r="JCE1492" s="856"/>
      <c r="JCF1492" s="856"/>
      <c r="JCG1492" s="856"/>
      <c r="JCH1492" s="856"/>
      <c r="JCI1492" s="856"/>
      <c r="JCJ1492" s="856"/>
      <c r="JCK1492" s="856"/>
      <c r="JCL1492" s="856"/>
      <c r="JCM1492" s="856"/>
      <c r="JCN1492" s="856"/>
      <c r="JCO1492" s="856"/>
      <c r="JCP1492" s="856"/>
      <c r="JCQ1492" s="856"/>
      <c r="JCR1492" s="856"/>
      <c r="JCS1492" s="856"/>
      <c r="JCT1492" s="856"/>
      <c r="JCU1492" s="856"/>
      <c r="JCV1492" s="856"/>
      <c r="JCW1492" s="856"/>
      <c r="JCX1492" s="856"/>
      <c r="JCY1492" s="856"/>
      <c r="JCZ1492" s="856"/>
      <c r="JDA1492" s="856"/>
      <c r="JDB1492" s="856"/>
      <c r="JDC1492" s="856"/>
      <c r="JDD1492" s="856"/>
      <c r="JDE1492" s="856"/>
      <c r="JDF1492" s="856"/>
      <c r="JDG1492" s="856"/>
      <c r="JDH1492" s="856"/>
      <c r="JDI1492" s="856"/>
      <c r="JDJ1492" s="856"/>
      <c r="JDK1492" s="856"/>
      <c r="JDL1492" s="856"/>
      <c r="JDM1492" s="856"/>
      <c r="JDN1492" s="856"/>
      <c r="JDO1492" s="856"/>
      <c r="JDP1492" s="856"/>
      <c r="JDQ1492" s="856"/>
      <c r="JDR1492" s="856"/>
      <c r="JDS1492" s="856"/>
      <c r="JDT1492" s="856"/>
      <c r="JDU1492" s="856"/>
      <c r="JDV1492" s="856"/>
      <c r="JDW1492" s="856"/>
      <c r="JDX1492" s="856"/>
      <c r="JDY1492" s="856"/>
      <c r="JDZ1492" s="856"/>
      <c r="JEA1492" s="856"/>
      <c r="JEB1492" s="856"/>
      <c r="JEC1492" s="856"/>
      <c r="JED1492" s="856"/>
      <c r="JEE1492" s="856"/>
      <c r="JEF1492" s="856"/>
      <c r="JEG1492" s="856"/>
      <c r="JEH1492" s="856"/>
      <c r="JEI1492" s="856"/>
      <c r="JEJ1492" s="856"/>
      <c r="JEK1492" s="856"/>
      <c r="JEL1492" s="856"/>
      <c r="JEM1492" s="856"/>
      <c r="JEN1492" s="856"/>
      <c r="JEO1492" s="856"/>
      <c r="JEP1492" s="856"/>
      <c r="JEQ1492" s="856"/>
      <c r="JER1492" s="856"/>
      <c r="JES1492" s="856"/>
      <c r="JET1492" s="856"/>
      <c r="JEU1492" s="856"/>
      <c r="JEV1492" s="856"/>
      <c r="JEW1492" s="856"/>
      <c r="JEX1492" s="856"/>
      <c r="JEY1492" s="856"/>
      <c r="JEZ1492" s="856"/>
      <c r="JFA1492" s="856"/>
      <c r="JFB1492" s="856"/>
      <c r="JFC1492" s="856"/>
      <c r="JFD1492" s="856"/>
      <c r="JFE1492" s="856"/>
      <c r="JFF1492" s="856"/>
      <c r="JFG1492" s="856"/>
      <c r="JFH1492" s="856"/>
      <c r="JFI1492" s="856"/>
      <c r="JFJ1492" s="856"/>
      <c r="JFK1492" s="856"/>
      <c r="JFL1492" s="856"/>
      <c r="JFM1492" s="856"/>
      <c r="JFN1492" s="856"/>
      <c r="JFO1492" s="856"/>
      <c r="JFP1492" s="856"/>
      <c r="JFQ1492" s="856"/>
      <c r="JFR1492" s="856"/>
      <c r="JFS1492" s="856"/>
      <c r="JFT1492" s="856"/>
      <c r="JFU1492" s="856"/>
      <c r="JFV1492" s="856"/>
      <c r="JFW1492" s="856"/>
      <c r="JFX1492" s="856"/>
      <c r="JFY1492" s="856"/>
      <c r="JFZ1492" s="856"/>
      <c r="JGA1492" s="856"/>
      <c r="JGB1492" s="856"/>
      <c r="JGC1492" s="856"/>
      <c r="JGD1492" s="856"/>
      <c r="JGE1492" s="856"/>
      <c r="JGF1492" s="856"/>
      <c r="JGG1492" s="856"/>
      <c r="JGH1492" s="856"/>
      <c r="JGI1492" s="856"/>
      <c r="JGJ1492" s="856"/>
      <c r="JGK1492" s="856"/>
      <c r="JGL1492" s="856"/>
      <c r="JGM1492" s="856"/>
      <c r="JGN1492" s="856"/>
      <c r="JGO1492" s="856"/>
      <c r="JGP1492" s="856"/>
      <c r="JGQ1492" s="856"/>
      <c r="JGR1492" s="856"/>
      <c r="JGS1492" s="856"/>
      <c r="JGT1492" s="856"/>
      <c r="JGU1492" s="856"/>
      <c r="JGV1492" s="856"/>
      <c r="JGW1492" s="856"/>
      <c r="JGX1492" s="856"/>
      <c r="JGY1492" s="856"/>
      <c r="JGZ1492" s="856"/>
      <c r="JHA1492" s="856"/>
      <c r="JHB1492" s="856"/>
      <c r="JHC1492" s="856"/>
      <c r="JHD1492" s="856"/>
      <c r="JHE1492" s="856"/>
      <c r="JHF1492" s="856"/>
      <c r="JHG1492" s="856"/>
      <c r="JHH1492" s="856"/>
      <c r="JHI1492" s="856"/>
      <c r="JHJ1492" s="856"/>
      <c r="JHK1492" s="856"/>
      <c r="JHL1492" s="856"/>
      <c r="JHM1492" s="856"/>
      <c r="JHN1492" s="856"/>
      <c r="JHO1492" s="856"/>
      <c r="JHP1492" s="856"/>
      <c r="JHQ1492" s="856"/>
      <c r="JHR1492" s="856"/>
      <c r="JHS1492" s="856"/>
      <c r="JHT1492" s="856"/>
      <c r="JHU1492" s="856"/>
      <c r="JHV1492" s="856"/>
      <c r="JHW1492" s="856"/>
      <c r="JHX1492" s="856"/>
      <c r="JHY1492" s="856"/>
      <c r="JHZ1492" s="856"/>
      <c r="JIA1492" s="856"/>
      <c r="JIB1492" s="856"/>
      <c r="JIC1492" s="856"/>
      <c r="JID1492" s="856"/>
      <c r="JIE1492" s="856"/>
      <c r="JIF1492" s="856"/>
      <c r="JIG1492" s="856"/>
      <c r="JIH1492" s="856"/>
      <c r="JII1492" s="856"/>
      <c r="JIJ1492" s="856"/>
      <c r="JIK1492" s="856"/>
      <c r="JIL1492" s="856"/>
      <c r="JIM1492" s="856"/>
      <c r="JIN1492" s="856"/>
      <c r="JIO1492" s="856"/>
      <c r="JIP1492" s="856"/>
      <c r="JIQ1492" s="856"/>
      <c r="JIR1492" s="856"/>
      <c r="JIS1492" s="856"/>
      <c r="JIT1492" s="856"/>
      <c r="JIU1492" s="856"/>
      <c r="JIV1492" s="856"/>
      <c r="JIW1492" s="856"/>
      <c r="JIX1492" s="856"/>
      <c r="JIY1492" s="856"/>
      <c r="JIZ1492" s="856"/>
      <c r="JJA1492" s="856"/>
      <c r="JJB1492" s="856"/>
      <c r="JJC1492" s="856"/>
      <c r="JJD1492" s="856"/>
      <c r="JJE1492" s="856"/>
      <c r="JJF1492" s="856"/>
      <c r="JJG1492" s="856"/>
      <c r="JJH1492" s="856"/>
      <c r="JJI1492" s="856"/>
      <c r="JJJ1492" s="856"/>
      <c r="JJK1492" s="856"/>
      <c r="JJL1492" s="856"/>
      <c r="JJM1492" s="856"/>
      <c r="JJN1492" s="856"/>
      <c r="JJO1492" s="856"/>
      <c r="JJP1492" s="856"/>
      <c r="JJQ1492" s="856"/>
      <c r="JJR1492" s="856"/>
      <c r="JJS1492" s="856"/>
      <c r="JJT1492" s="856"/>
      <c r="JJU1492" s="856"/>
      <c r="JJV1492" s="856"/>
      <c r="JJW1492" s="856"/>
      <c r="JJX1492" s="856"/>
      <c r="JJY1492" s="856"/>
      <c r="JJZ1492" s="856"/>
      <c r="JKA1492" s="856"/>
      <c r="JKB1492" s="856"/>
      <c r="JKC1492" s="856"/>
      <c r="JKD1492" s="856"/>
      <c r="JKE1492" s="856"/>
      <c r="JKF1492" s="856"/>
      <c r="JKG1492" s="856"/>
      <c r="JKH1492" s="856"/>
      <c r="JKI1492" s="856"/>
      <c r="JKJ1492" s="856"/>
      <c r="JKK1492" s="856"/>
      <c r="JKL1492" s="856"/>
      <c r="JKM1492" s="856"/>
      <c r="JKN1492" s="856"/>
      <c r="JKO1492" s="856"/>
      <c r="JKP1492" s="856"/>
      <c r="JKQ1492" s="856"/>
      <c r="JKR1492" s="856"/>
      <c r="JKS1492" s="856"/>
      <c r="JKT1492" s="856"/>
      <c r="JKU1492" s="856"/>
      <c r="JKV1492" s="856"/>
      <c r="JKW1492" s="856"/>
      <c r="JKX1492" s="856"/>
      <c r="JKY1492" s="856"/>
      <c r="JKZ1492" s="856"/>
      <c r="JLA1492" s="856"/>
      <c r="JLB1492" s="856"/>
      <c r="JLC1492" s="856"/>
      <c r="JLD1492" s="856"/>
      <c r="JLE1492" s="856"/>
      <c r="JLF1492" s="856"/>
      <c r="JLG1492" s="856"/>
      <c r="JLH1492" s="856"/>
      <c r="JLI1492" s="856"/>
      <c r="JLJ1492" s="856"/>
      <c r="JLK1492" s="856"/>
      <c r="JLL1492" s="856"/>
      <c r="JLM1492" s="856"/>
      <c r="JLN1492" s="856"/>
      <c r="JLO1492" s="856"/>
      <c r="JLP1492" s="856"/>
      <c r="JLQ1492" s="856"/>
      <c r="JLR1492" s="856"/>
      <c r="JLS1492" s="856"/>
      <c r="JLT1492" s="856"/>
      <c r="JLU1492" s="856"/>
      <c r="JLV1492" s="856"/>
      <c r="JLW1492" s="856"/>
      <c r="JLX1492" s="856"/>
      <c r="JLY1492" s="856"/>
      <c r="JLZ1492" s="856"/>
      <c r="JMA1492" s="856"/>
      <c r="JMB1492" s="856"/>
      <c r="JMC1492" s="856"/>
      <c r="JMD1492" s="856"/>
      <c r="JME1492" s="856"/>
      <c r="JMF1492" s="856"/>
      <c r="JMG1492" s="856"/>
      <c r="JMH1492" s="856"/>
      <c r="JMI1492" s="856"/>
      <c r="JMJ1492" s="856"/>
      <c r="JMK1492" s="856"/>
      <c r="JML1492" s="856"/>
      <c r="JMM1492" s="856"/>
      <c r="JMN1492" s="856"/>
      <c r="JMO1492" s="856"/>
      <c r="JMP1492" s="856"/>
      <c r="JMQ1492" s="856"/>
      <c r="JMR1492" s="856"/>
      <c r="JMS1492" s="856"/>
      <c r="JMT1492" s="856"/>
      <c r="JMU1492" s="856"/>
      <c r="JMV1492" s="856"/>
      <c r="JMW1492" s="856"/>
      <c r="JMX1492" s="856"/>
      <c r="JMY1492" s="856"/>
      <c r="JMZ1492" s="856"/>
      <c r="JNA1492" s="856"/>
      <c r="JNB1492" s="856"/>
      <c r="JNC1492" s="856"/>
      <c r="JND1492" s="856"/>
      <c r="JNE1492" s="856"/>
      <c r="JNF1492" s="856"/>
      <c r="JNG1492" s="856"/>
      <c r="JNH1492" s="856"/>
      <c r="JNI1492" s="856"/>
      <c r="JNJ1492" s="856"/>
      <c r="JNK1492" s="856"/>
      <c r="JNL1492" s="856"/>
      <c r="JNM1492" s="856"/>
      <c r="JNN1492" s="856"/>
      <c r="JNO1492" s="856"/>
      <c r="JNP1492" s="856"/>
      <c r="JNQ1492" s="856"/>
      <c r="JNR1492" s="856"/>
      <c r="JNS1492" s="856"/>
      <c r="JNT1492" s="856"/>
      <c r="JNU1492" s="856"/>
      <c r="JNV1492" s="856"/>
      <c r="JNW1492" s="856"/>
      <c r="JNX1492" s="856"/>
      <c r="JNY1492" s="856"/>
      <c r="JNZ1492" s="856"/>
      <c r="JOA1492" s="856"/>
      <c r="JOB1492" s="856"/>
      <c r="JOC1492" s="856"/>
      <c r="JOD1492" s="856"/>
      <c r="JOE1492" s="856"/>
      <c r="JOF1492" s="856"/>
      <c r="JOG1492" s="856"/>
      <c r="JOH1492" s="856"/>
      <c r="JOI1492" s="856"/>
      <c r="JOJ1492" s="856"/>
      <c r="JOK1492" s="856"/>
      <c r="JOL1492" s="856"/>
      <c r="JOM1492" s="856"/>
      <c r="JON1492" s="856"/>
      <c r="JOO1492" s="856"/>
      <c r="JOP1492" s="856"/>
      <c r="JOQ1492" s="856"/>
      <c r="JOR1492" s="856"/>
      <c r="JOS1492" s="856"/>
      <c r="JOT1492" s="856"/>
      <c r="JOU1492" s="856"/>
      <c r="JOV1492" s="856"/>
      <c r="JOW1492" s="856"/>
      <c r="JOX1492" s="856"/>
      <c r="JOY1492" s="856"/>
      <c r="JOZ1492" s="856"/>
      <c r="JPA1492" s="856"/>
      <c r="JPB1492" s="856"/>
      <c r="JPC1492" s="856"/>
      <c r="JPD1492" s="856"/>
      <c r="JPE1492" s="856"/>
      <c r="JPF1492" s="856"/>
      <c r="JPG1492" s="856"/>
      <c r="JPH1492" s="856"/>
      <c r="JPI1492" s="856"/>
      <c r="JPJ1492" s="856"/>
      <c r="JPK1492" s="856"/>
      <c r="JPL1492" s="856"/>
      <c r="JPM1492" s="856"/>
      <c r="JPN1492" s="856"/>
      <c r="JPO1492" s="856"/>
      <c r="JPP1492" s="856"/>
      <c r="JPQ1492" s="856"/>
      <c r="JPR1492" s="856"/>
      <c r="JPS1492" s="856"/>
      <c r="JPT1492" s="856"/>
      <c r="JPU1492" s="856"/>
      <c r="JPV1492" s="856"/>
      <c r="JPW1492" s="856"/>
      <c r="JPX1492" s="856"/>
      <c r="JPY1492" s="856"/>
      <c r="JPZ1492" s="856"/>
      <c r="JQA1492" s="856"/>
      <c r="JQB1492" s="856"/>
      <c r="JQC1492" s="856"/>
      <c r="JQD1492" s="856"/>
      <c r="JQE1492" s="856"/>
      <c r="JQF1492" s="856"/>
      <c r="JQG1492" s="856"/>
      <c r="JQH1492" s="856"/>
      <c r="JQI1492" s="856"/>
      <c r="JQJ1492" s="856"/>
      <c r="JQK1492" s="856"/>
      <c r="JQL1492" s="856"/>
      <c r="JQM1492" s="856"/>
      <c r="JQN1492" s="856"/>
      <c r="JQO1492" s="856"/>
      <c r="JQP1492" s="856"/>
      <c r="JQQ1492" s="856"/>
      <c r="JQR1492" s="856"/>
      <c r="JQS1492" s="856"/>
      <c r="JQT1492" s="856"/>
      <c r="JQU1492" s="856"/>
      <c r="JQV1492" s="856"/>
      <c r="JQW1492" s="856"/>
      <c r="JQX1492" s="856"/>
      <c r="JQY1492" s="856"/>
      <c r="JQZ1492" s="856"/>
      <c r="JRA1492" s="856"/>
      <c r="JRB1492" s="856"/>
      <c r="JRC1492" s="856"/>
      <c r="JRD1492" s="856"/>
      <c r="JRE1492" s="856"/>
      <c r="JRF1492" s="856"/>
      <c r="JRG1492" s="856"/>
      <c r="JRH1492" s="856"/>
      <c r="JRI1492" s="856"/>
      <c r="JRJ1492" s="856"/>
      <c r="JRK1492" s="856"/>
      <c r="JRL1492" s="856"/>
      <c r="JRM1492" s="856"/>
      <c r="JRN1492" s="856"/>
      <c r="JRO1492" s="856"/>
      <c r="JRP1492" s="856"/>
      <c r="JRQ1492" s="856"/>
      <c r="JRR1492" s="856"/>
      <c r="JRS1492" s="856"/>
      <c r="JRT1492" s="856"/>
      <c r="JRU1492" s="856"/>
      <c r="JRV1492" s="856"/>
      <c r="JRW1492" s="856"/>
      <c r="JRX1492" s="856"/>
      <c r="JRY1492" s="856"/>
      <c r="JRZ1492" s="856"/>
      <c r="JSA1492" s="856"/>
      <c r="JSB1492" s="856"/>
      <c r="JSC1492" s="856"/>
      <c r="JSD1492" s="856"/>
      <c r="JSE1492" s="856"/>
      <c r="JSF1492" s="856"/>
      <c r="JSG1492" s="856"/>
      <c r="JSH1492" s="856"/>
      <c r="JSI1492" s="856"/>
      <c r="JSJ1492" s="856"/>
      <c r="JSK1492" s="856"/>
      <c r="JSL1492" s="856"/>
      <c r="JSM1492" s="856"/>
      <c r="JSN1492" s="856"/>
      <c r="JSO1492" s="856"/>
      <c r="JSP1492" s="856"/>
      <c r="JSQ1492" s="856"/>
      <c r="JSR1492" s="856"/>
      <c r="JSS1492" s="856"/>
      <c r="JST1492" s="856"/>
      <c r="JSU1492" s="856"/>
      <c r="JSV1492" s="856"/>
      <c r="JSW1492" s="856"/>
      <c r="JSX1492" s="856"/>
      <c r="JSY1492" s="856"/>
      <c r="JSZ1492" s="856"/>
      <c r="JTA1492" s="856"/>
      <c r="JTB1492" s="856"/>
      <c r="JTC1492" s="856"/>
      <c r="JTD1492" s="856"/>
      <c r="JTE1492" s="856"/>
      <c r="JTF1492" s="856"/>
      <c r="JTG1492" s="856"/>
      <c r="JTH1492" s="856"/>
      <c r="JTI1492" s="856"/>
      <c r="JTJ1492" s="856"/>
      <c r="JTK1492" s="856"/>
      <c r="JTL1492" s="856"/>
      <c r="JTM1492" s="856"/>
      <c r="JTN1492" s="856"/>
      <c r="JTO1492" s="856"/>
      <c r="JTP1492" s="856"/>
      <c r="JTQ1492" s="856"/>
      <c r="JTR1492" s="856"/>
      <c r="JTS1492" s="856"/>
      <c r="JTT1492" s="856"/>
      <c r="JTU1492" s="856"/>
      <c r="JTV1492" s="856"/>
      <c r="JTW1492" s="856"/>
      <c r="JTX1492" s="856"/>
      <c r="JTY1492" s="856"/>
      <c r="JTZ1492" s="856"/>
      <c r="JUA1492" s="856"/>
      <c r="JUB1492" s="856"/>
      <c r="JUC1492" s="856"/>
      <c r="JUD1492" s="856"/>
      <c r="JUE1492" s="856"/>
      <c r="JUF1492" s="856"/>
      <c r="JUG1492" s="856"/>
      <c r="JUH1492" s="856"/>
      <c r="JUI1492" s="856"/>
      <c r="JUJ1492" s="856"/>
      <c r="JUK1492" s="856"/>
      <c r="JUL1492" s="856"/>
      <c r="JUM1492" s="856"/>
      <c r="JUN1492" s="856"/>
      <c r="JUO1492" s="856"/>
      <c r="JUP1492" s="856"/>
      <c r="JUQ1492" s="856"/>
      <c r="JUR1492" s="856"/>
      <c r="JUS1492" s="856"/>
      <c r="JUT1492" s="856"/>
      <c r="JUU1492" s="856"/>
      <c r="JUV1492" s="856"/>
      <c r="JUW1492" s="856"/>
      <c r="JUX1492" s="856"/>
      <c r="JUY1492" s="856"/>
      <c r="JUZ1492" s="856"/>
      <c r="JVA1492" s="856"/>
      <c r="JVB1492" s="856"/>
      <c r="JVC1492" s="856"/>
      <c r="JVD1492" s="856"/>
      <c r="JVE1492" s="856"/>
      <c r="JVF1492" s="856"/>
      <c r="JVG1492" s="856"/>
      <c r="JVH1492" s="856"/>
      <c r="JVI1492" s="856"/>
      <c r="JVJ1492" s="856"/>
      <c r="JVK1492" s="856"/>
      <c r="JVL1492" s="856"/>
      <c r="JVM1492" s="856"/>
      <c r="JVN1492" s="856"/>
      <c r="JVO1492" s="856"/>
      <c r="JVP1492" s="856"/>
      <c r="JVQ1492" s="856"/>
      <c r="JVR1492" s="856"/>
      <c r="JVS1492" s="856"/>
      <c r="JVT1492" s="856"/>
      <c r="JVU1492" s="856"/>
      <c r="JVV1492" s="856"/>
      <c r="JVW1492" s="856"/>
      <c r="JVX1492" s="856"/>
      <c r="JVY1492" s="856"/>
      <c r="JVZ1492" s="856"/>
      <c r="JWA1492" s="856"/>
      <c r="JWB1492" s="856"/>
      <c r="JWC1492" s="856"/>
      <c r="JWD1492" s="856"/>
      <c r="JWE1492" s="856"/>
      <c r="JWF1492" s="856"/>
      <c r="JWG1492" s="856"/>
      <c r="JWH1492" s="856"/>
      <c r="JWI1492" s="856"/>
      <c r="JWJ1492" s="856"/>
      <c r="JWK1492" s="856"/>
      <c r="JWL1492" s="856"/>
      <c r="JWM1492" s="856"/>
      <c r="JWN1492" s="856"/>
      <c r="JWO1492" s="856"/>
      <c r="JWP1492" s="856"/>
      <c r="JWQ1492" s="856"/>
      <c r="JWR1492" s="856"/>
      <c r="JWS1492" s="856"/>
      <c r="JWT1492" s="856"/>
      <c r="JWU1492" s="856"/>
      <c r="JWV1492" s="856"/>
      <c r="JWW1492" s="856"/>
      <c r="JWX1492" s="856"/>
      <c r="JWY1492" s="856"/>
      <c r="JWZ1492" s="856"/>
      <c r="JXA1492" s="856"/>
      <c r="JXB1492" s="856"/>
      <c r="JXC1492" s="856"/>
      <c r="JXD1492" s="856"/>
      <c r="JXE1492" s="856"/>
      <c r="JXF1492" s="856"/>
      <c r="JXG1492" s="856"/>
      <c r="JXH1492" s="856"/>
      <c r="JXI1492" s="856"/>
      <c r="JXJ1492" s="856"/>
      <c r="JXK1492" s="856"/>
      <c r="JXL1492" s="856"/>
      <c r="JXM1492" s="856"/>
      <c r="JXN1492" s="856"/>
      <c r="JXO1492" s="856"/>
      <c r="JXP1492" s="856"/>
      <c r="JXQ1492" s="856"/>
      <c r="JXR1492" s="856"/>
      <c r="JXS1492" s="856"/>
      <c r="JXT1492" s="856"/>
      <c r="JXU1492" s="856"/>
      <c r="JXV1492" s="856"/>
      <c r="JXW1492" s="856"/>
      <c r="JXX1492" s="856"/>
      <c r="JXY1492" s="856"/>
      <c r="JXZ1492" s="856"/>
      <c r="JYA1492" s="856"/>
      <c r="JYB1492" s="856"/>
      <c r="JYC1492" s="856"/>
      <c r="JYD1492" s="856"/>
      <c r="JYE1492" s="856"/>
      <c r="JYF1492" s="856"/>
      <c r="JYG1492" s="856"/>
      <c r="JYH1492" s="856"/>
      <c r="JYI1492" s="856"/>
      <c r="JYJ1492" s="856"/>
      <c r="JYK1492" s="856"/>
      <c r="JYL1492" s="856"/>
      <c r="JYM1492" s="856"/>
      <c r="JYN1492" s="856"/>
      <c r="JYO1492" s="856"/>
      <c r="JYP1492" s="856"/>
      <c r="JYQ1492" s="856"/>
      <c r="JYR1492" s="856"/>
      <c r="JYS1492" s="856"/>
      <c r="JYT1492" s="856"/>
      <c r="JYU1492" s="856"/>
      <c r="JYV1492" s="856"/>
      <c r="JYW1492" s="856"/>
      <c r="JYX1492" s="856"/>
      <c r="JYY1492" s="856"/>
      <c r="JYZ1492" s="856"/>
      <c r="JZA1492" s="856"/>
      <c r="JZB1492" s="856"/>
      <c r="JZC1492" s="856"/>
      <c r="JZD1492" s="856"/>
      <c r="JZE1492" s="856"/>
      <c r="JZF1492" s="856"/>
      <c r="JZG1492" s="856"/>
      <c r="JZH1492" s="856"/>
      <c r="JZI1492" s="856"/>
      <c r="JZJ1492" s="856"/>
      <c r="JZK1492" s="856"/>
      <c r="JZL1492" s="856"/>
      <c r="JZM1492" s="856"/>
      <c r="JZN1492" s="856"/>
      <c r="JZO1492" s="856"/>
      <c r="JZP1492" s="856"/>
      <c r="JZQ1492" s="856"/>
      <c r="JZR1492" s="856"/>
      <c r="JZS1492" s="856"/>
      <c r="JZT1492" s="856"/>
      <c r="JZU1492" s="856"/>
      <c r="JZV1492" s="856"/>
      <c r="JZW1492" s="856"/>
      <c r="JZX1492" s="856"/>
      <c r="JZY1492" s="856"/>
      <c r="JZZ1492" s="856"/>
      <c r="KAA1492" s="856"/>
      <c r="KAB1492" s="856"/>
      <c r="KAC1492" s="856"/>
      <c r="KAD1492" s="856"/>
      <c r="KAE1492" s="856"/>
      <c r="KAF1492" s="856"/>
      <c r="KAG1492" s="856"/>
      <c r="KAH1492" s="856"/>
      <c r="KAI1492" s="856"/>
      <c r="KAJ1492" s="856"/>
      <c r="KAK1492" s="856"/>
      <c r="KAL1492" s="856"/>
      <c r="KAM1492" s="856"/>
      <c r="KAN1492" s="856"/>
      <c r="KAO1492" s="856"/>
      <c r="KAP1492" s="856"/>
      <c r="KAQ1492" s="856"/>
      <c r="KAR1492" s="856"/>
      <c r="KAS1492" s="856"/>
      <c r="KAT1492" s="856"/>
      <c r="KAU1492" s="856"/>
      <c r="KAV1492" s="856"/>
      <c r="KAW1492" s="856"/>
      <c r="KAX1492" s="856"/>
      <c r="KAY1492" s="856"/>
      <c r="KAZ1492" s="856"/>
      <c r="KBA1492" s="856"/>
      <c r="KBB1492" s="856"/>
      <c r="KBC1492" s="856"/>
      <c r="KBD1492" s="856"/>
      <c r="KBE1492" s="856"/>
      <c r="KBF1492" s="856"/>
      <c r="KBG1492" s="856"/>
      <c r="KBH1492" s="856"/>
      <c r="KBI1492" s="856"/>
      <c r="KBJ1492" s="856"/>
      <c r="KBK1492" s="856"/>
      <c r="KBL1492" s="856"/>
      <c r="KBM1492" s="856"/>
      <c r="KBN1492" s="856"/>
      <c r="KBO1492" s="856"/>
      <c r="KBP1492" s="856"/>
      <c r="KBQ1492" s="856"/>
      <c r="KBR1492" s="856"/>
      <c r="KBS1492" s="856"/>
      <c r="KBT1492" s="856"/>
      <c r="KBU1492" s="856"/>
      <c r="KBV1492" s="856"/>
      <c r="KBW1492" s="856"/>
      <c r="KBX1492" s="856"/>
      <c r="KBY1492" s="856"/>
      <c r="KBZ1492" s="856"/>
      <c r="KCA1492" s="856"/>
      <c r="KCB1492" s="856"/>
      <c r="KCC1492" s="856"/>
      <c r="KCD1492" s="856"/>
      <c r="KCE1492" s="856"/>
      <c r="KCF1492" s="856"/>
      <c r="KCG1492" s="856"/>
      <c r="KCH1492" s="856"/>
      <c r="KCI1492" s="856"/>
      <c r="KCJ1492" s="856"/>
      <c r="KCK1492" s="856"/>
      <c r="KCL1492" s="856"/>
      <c r="KCM1492" s="856"/>
      <c r="KCN1492" s="856"/>
      <c r="KCO1492" s="856"/>
      <c r="KCP1492" s="856"/>
      <c r="KCQ1492" s="856"/>
      <c r="KCR1492" s="856"/>
      <c r="KCS1492" s="856"/>
      <c r="KCT1492" s="856"/>
      <c r="KCU1492" s="856"/>
      <c r="KCV1492" s="856"/>
      <c r="KCW1492" s="856"/>
      <c r="KCX1492" s="856"/>
      <c r="KCY1492" s="856"/>
      <c r="KCZ1492" s="856"/>
      <c r="KDA1492" s="856"/>
      <c r="KDB1492" s="856"/>
      <c r="KDC1492" s="856"/>
      <c r="KDD1492" s="856"/>
      <c r="KDE1492" s="856"/>
      <c r="KDF1492" s="856"/>
      <c r="KDG1492" s="856"/>
      <c r="KDH1492" s="856"/>
      <c r="KDI1492" s="856"/>
      <c r="KDJ1492" s="856"/>
      <c r="KDK1492" s="856"/>
      <c r="KDL1492" s="856"/>
      <c r="KDM1492" s="856"/>
      <c r="KDN1492" s="856"/>
      <c r="KDO1492" s="856"/>
      <c r="KDP1492" s="856"/>
      <c r="KDQ1492" s="856"/>
      <c r="KDR1492" s="856"/>
      <c r="KDS1492" s="856"/>
      <c r="KDT1492" s="856"/>
      <c r="KDU1492" s="856"/>
      <c r="KDV1492" s="856"/>
      <c r="KDW1492" s="856"/>
      <c r="KDX1492" s="856"/>
      <c r="KDY1492" s="856"/>
      <c r="KDZ1492" s="856"/>
      <c r="KEA1492" s="856"/>
      <c r="KEB1492" s="856"/>
      <c r="KEC1492" s="856"/>
      <c r="KED1492" s="856"/>
      <c r="KEE1492" s="856"/>
      <c r="KEF1492" s="856"/>
      <c r="KEG1492" s="856"/>
      <c r="KEH1492" s="856"/>
      <c r="KEI1492" s="856"/>
      <c r="KEJ1492" s="856"/>
      <c r="KEK1492" s="856"/>
      <c r="KEL1492" s="856"/>
      <c r="KEM1492" s="856"/>
      <c r="KEN1492" s="856"/>
      <c r="KEO1492" s="856"/>
      <c r="KEP1492" s="856"/>
      <c r="KEQ1492" s="856"/>
      <c r="KER1492" s="856"/>
      <c r="KES1492" s="856"/>
      <c r="KET1492" s="856"/>
      <c r="KEU1492" s="856"/>
      <c r="KEV1492" s="856"/>
      <c r="KEW1492" s="856"/>
      <c r="KEX1492" s="856"/>
      <c r="KEY1492" s="856"/>
      <c r="KEZ1492" s="856"/>
      <c r="KFA1492" s="856"/>
      <c r="KFB1492" s="856"/>
      <c r="KFC1492" s="856"/>
      <c r="KFD1492" s="856"/>
      <c r="KFE1492" s="856"/>
      <c r="KFF1492" s="856"/>
      <c r="KFG1492" s="856"/>
      <c r="KFH1492" s="856"/>
      <c r="KFI1492" s="856"/>
      <c r="KFJ1492" s="856"/>
      <c r="KFK1492" s="856"/>
      <c r="KFL1492" s="856"/>
      <c r="KFM1492" s="856"/>
      <c r="KFN1492" s="856"/>
      <c r="KFO1492" s="856"/>
      <c r="KFP1492" s="856"/>
      <c r="KFQ1492" s="856"/>
      <c r="KFR1492" s="856"/>
      <c r="KFS1492" s="856"/>
      <c r="KFT1492" s="856"/>
      <c r="KFU1492" s="856"/>
      <c r="KFV1492" s="856"/>
      <c r="KFW1492" s="856"/>
      <c r="KFX1492" s="856"/>
      <c r="KFY1492" s="856"/>
      <c r="KFZ1492" s="856"/>
      <c r="KGA1492" s="856"/>
      <c r="KGB1492" s="856"/>
      <c r="KGC1492" s="856"/>
      <c r="KGD1492" s="856"/>
      <c r="KGE1492" s="856"/>
      <c r="KGF1492" s="856"/>
      <c r="KGG1492" s="856"/>
      <c r="KGH1492" s="856"/>
      <c r="KGI1492" s="856"/>
      <c r="KGJ1492" s="856"/>
      <c r="KGK1492" s="856"/>
      <c r="KGL1492" s="856"/>
      <c r="KGM1492" s="856"/>
      <c r="KGN1492" s="856"/>
      <c r="KGO1492" s="856"/>
      <c r="KGP1492" s="856"/>
      <c r="KGQ1492" s="856"/>
      <c r="KGR1492" s="856"/>
      <c r="KGS1492" s="856"/>
      <c r="KGT1492" s="856"/>
      <c r="KGU1492" s="856"/>
      <c r="KGV1492" s="856"/>
      <c r="KGW1492" s="856"/>
      <c r="KGX1492" s="856"/>
      <c r="KGY1492" s="856"/>
      <c r="KGZ1492" s="856"/>
      <c r="KHA1492" s="856"/>
      <c r="KHB1492" s="856"/>
      <c r="KHC1492" s="856"/>
      <c r="KHD1492" s="856"/>
      <c r="KHE1492" s="856"/>
      <c r="KHF1492" s="856"/>
      <c r="KHG1492" s="856"/>
      <c r="KHH1492" s="856"/>
      <c r="KHI1492" s="856"/>
      <c r="KHJ1492" s="856"/>
      <c r="KHK1492" s="856"/>
      <c r="KHL1492" s="856"/>
      <c r="KHM1492" s="856"/>
      <c r="KHN1492" s="856"/>
      <c r="KHO1492" s="856"/>
      <c r="KHP1492" s="856"/>
      <c r="KHQ1492" s="856"/>
      <c r="KHR1492" s="856"/>
      <c r="KHS1492" s="856"/>
      <c r="KHT1492" s="856"/>
      <c r="KHU1492" s="856"/>
      <c r="KHV1492" s="856"/>
      <c r="KHW1492" s="856"/>
      <c r="KHX1492" s="856"/>
      <c r="KHY1492" s="856"/>
      <c r="KHZ1492" s="856"/>
      <c r="KIA1492" s="856"/>
      <c r="KIB1492" s="856"/>
      <c r="KIC1492" s="856"/>
      <c r="KID1492" s="856"/>
      <c r="KIE1492" s="856"/>
      <c r="KIF1492" s="856"/>
      <c r="KIG1492" s="856"/>
      <c r="KIH1492" s="856"/>
      <c r="KII1492" s="856"/>
      <c r="KIJ1492" s="856"/>
      <c r="KIK1492" s="856"/>
      <c r="KIL1492" s="856"/>
      <c r="KIM1492" s="856"/>
      <c r="KIN1492" s="856"/>
      <c r="KIO1492" s="856"/>
      <c r="KIP1492" s="856"/>
      <c r="KIQ1492" s="856"/>
      <c r="KIR1492" s="856"/>
      <c r="KIS1492" s="856"/>
      <c r="KIT1492" s="856"/>
      <c r="KIU1492" s="856"/>
      <c r="KIV1492" s="856"/>
      <c r="KIW1492" s="856"/>
      <c r="KIX1492" s="856"/>
      <c r="KIY1492" s="856"/>
      <c r="KIZ1492" s="856"/>
      <c r="KJA1492" s="856"/>
      <c r="KJB1492" s="856"/>
      <c r="KJC1492" s="856"/>
      <c r="KJD1492" s="856"/>
      <c r="KJE1492" s="856"/>
      <c r="KJF1492" s="856"/>
      <c r="KJG1492" s="856"/>
      <c r="KJH1492" s="856"/>
      <c r="KJI1492" s="856"/>
      <c r="KJJ1492" s="856"/>
      <c r="KJK1492" s="856"/>
      <c r="KJL1492" s="856"/>
      <c r="KJM1492" s="856"/>
      <c r="KJN1492" s="856"/>
      <c r="KJO1492" s="856"/>
      <c r="KJP1492" s="856"/>
      <c r="KJQ1492" s="856"/>
      <c r="KJR1492" s="856"/>
      <c r="KJS1492" s="856"/>
      <c r="KJT1492" s="856"/>
      <c r="KJU1492" s="856"/>
      <c r="KJV1492" s="856"/>
      <c r="KJW1492" s="856"/>
      <c r="KJX1492" s="856"/>
      <c r="KJY1492" s="856"/>
      <c r="KJZ1492" s="856"/>
      <c r="KKA1492" s="856"/>
      <c r="KKB1492" s="856"/>
      <c r="KKC1492" s="856"/>
      <c r="KKD1492" s="856"/>
      <c r="KKE1492" s="856"/>
      <c r="KKF1492" s="856"/>
      <c r="KKG1492" s="856"/>
      <c r="KKH1492" s="856"/>
      <c r="KKI1492" s="856"/>
      <c r="KKJ1492" s="856"/>
      <c r="KKK1492" s="856"/>
      <c r="KKL1492" s="856"/>
      <c r="KKM1492" s="856"/>
      <c r="KKN1492" s="856"/>
      <c r="KKO1492" s="856"/>
      <c r="KKP1492" s="856"/>
      <c r="KKQ1492" s="856"/>
      <c r="KKR1492" s="856"/>
      <c r="KKS1492" s="856"/>
      <c r="KKT1492" s="856"/>
      <c r="KKU1492" s="856"/>
      <c r="KKV1492" s="856"/>
      <c r="KKW1492" s="856"/>
      <c r="KKX1492" s="856"/>
      <c r="KKY1492" s="856"/>
      <c r="KKZ1492" s="856"/>
      <c r="KLA1492" s="856"/>
      <c r="KLB1492" s="856"/>
      <c r="KLC1492" s="856"/>
      <c r="KLD1492" s="856"/>
      <c r="KLE1492" s="856"/>
      <c r="KLF1492" s="856"/>
      <c r="KLG1492" s="856"/>
      <c r="KLH1492" s="856"/>
      <c r="KLI1492" s="856"/>
      <c r="KLJ1492" s="856"/>
      <c r="KLK1492" s="856"/>
      <c r="KLL1492" s="856"/>
      <c r="KLM1492" s="856"/>
      <c r="KLN1492" s="856"/>
      <c r="KLO1492" s="856"/>
      <c r="KLP1492" s="856"/>
      <c r="KLQ1492" s="856"/>
      <c r="KLR1492" s="856"/>
      <c r="KLS1492" s="856"/>
      <c r="KLT1492" s="856"/>
      <c r="KLU1492" s="856"/>
      <c r="KLV1492" s="856"/>
      <c r="KLW1492" s="856"/>
      <c r="KLX1492" s="856"/>
      <c r="KLY1492" s="856"/>
      <c r="KLZ1492" s="856"/>
      <c r="KMA1492" s="856"/>
      <c r="KMB1492" s="856"/>
      <c r="KMC1492" s="856"/>
      <c r="KMD1492" s="856"/>
      <c r="KME1492" s="856"/>
      <c r="KMF1492" s="856"/>
      <c r="KMG1492" s="856"/>
      <c r="KMH1492" s="856"/>
      <c r="KMI1492" s="856"/>
      <c r="KMJ1492" s="856"/>
      <c r="KMK1492" s="856"/>
      <c r="KML1492" s="856"/>
      <c r="KMM1492" s="856"/>
      <c r="KMN1492" s="856"/>
      <c r="KMO1492" s="856"/>
      <c r="KMP1492" s="856"/>
      <c r="KMQ1492" s="856"/>
      <c r="KMR1492" s="856"/>
      <c r="KMS1492" s="856"/>
      <c r="KMT1492" s="856"/>
      <c r="KMU1492" s="856"/>
      <c r="KMV1492" s="856"/>
      <c r="KMW1492" s="856"/>
      <c r="KMX1492" s="856"/>
      <c r="KMY1492" s="856"/>
      <c r="KMZ1492" s="856"/>
      <c r="KNA1492" s="856"/>
      <c r="KNB1492" s="856"/>
      <c r="KNC1492" s="856"/>
      <c r="KND1492" s="856"/>
      <c r="KNE1492" s="856"/>
      <c r="KNF1492" s="856"/>
      <c r="KNG1492" s="856"/>
      <c r="KNH1492" s="856"/>
      <c r="KNI1492" s="856"/>
      <c r="KNJ1492" s="856"/>
      <c r="KNK1492" s="856"/>
      <c r="KNL1492" s="856"/>
      <c r="KNM1492" s="856"/>
      <c r="KNN1492" s="856"/>
      <c r="KNO1492" s="856"/>
      <c r="KNP1492" s="856"/>
      <c r="KNQ1492" s="856"/>
      <c r="KNR1492" s="856"/>
      <c r="KNS1492" s="856"/>
      <c r="KNT1492" s="856"/>
      <c r="KNU1492" s="856"/>
      <c r="KNV1492" s="856"/>
      <c r="KNW1492" s="856"/>
      <c r="KNX1492" s="856"/>
      <c r="KNY1492" s="856"/>
      <c r="KNZ1492" s="856"/>
      <c r="KOA1492" s="856"/>
      <c r="KOB1492" s="856"/>
      <c r="KOC1492" s="856"/>
      <c r="KOD1492" s="856"/>
      <c r="KOE1492" s="856"/>
      <c r="KOF1492" s="856"/>
      <c r="KOG1492" s="856"/>
      <c r="KOH1492" s="856"/>
      <c r="KOI1492" s="856"/>
      <c r="KOJ1492" s="856"/>
      <c r="KOK1492" s="856"/>
      <c r="KOL1492" s="856"/>
      <c r="KOM1492" s="856"/>
      <c r="KON1492" s="856"/>
      <c r="KOO1492" s="856"/>
      <c r="KOP1492" s="856"/>
      <c r="KOQ1492" s="856"/>
      <c r="KOR1492" s="856"/>
      <c r="KOS1492" s="856"/>
      <c r="KOT1492" s="856"/>
      <c r="KOU1492" s="856"/>
      <c r="KOV1492" s="856"/>
      <c r="KOW1492" s="856"/>
      <c r="KOX1492" s="856"/>
      <c r="KOY1492" s="856"/>
      <c r="KOZ1492" s="856"/>
      <c r="KPA1492" s="856"/>
      <c r="KPB1492" s="856"/>
      <c r="KPC1492" s="856"/>
      <c r="KPD1492" s="856"/>
      <c r="KPE1492" s="856"/>
      <c r="KPF1492" s="856"/>
      <c r="KPG1492" s="856"/>
      <c r="KPH1492" s="856"/>
      <c r="KPI1492" s="856"/>
      <c r="KPJ1492" s="856"/>
      <c r="KPK1492" s="856"/>
      <c r="KPL1492" s="856"/>
      <c r="KPM1492" s="856"/>
      <c r="KPN1492" s="856"/>
      <c r="KPO1492" s="856"/>
      <c r="KPP1492" s="856"/>
      <c r="KPQ1492" s="856"/>
      <c r="KPR1492" s="856"/>
      <c r="KPS1492" s="856"/>
      <c r="KPT1492" s="856"/>
      <c r="KPU1492" s="856"/>
      <c r="KPV1492" s="856"/>
      <c r="KPW1492" s="856"/>
      <c r="KPX1492" s="856"/>
      <c r="KPY1492" s="856"/>
      <c r="KPZ1492" s="856"/>
      <c r="KQA1492" s="856"/>
      <c r="KQB1492" s="856"/>
      <c r="KQC1492" s="856"/>
      <c r="KQD1492" s="856"/>
      <c r="KQE1492" s="856"/>
      <c r="KQF1492" s="856"/>
      <c r="KQG1492" s="856"/>
      <c r="KQH1492" s="856"/>
      <c r="KQI1492" s="856"/>
      <c r="KQJ1492" s="856"/>
      <c r="KQK1492" s="856"/>
      <c r="KQL1492" s="856"/>
      <c r="KQM1492" s="856"/>
      <c r="KQN1492" s="856"/>
      <c r="KQO1492" s="856"/>
      <c r="KQP1492" s="856"/>
      <c r="KQQ1492" s="856"/>
      <c r="KQR1492" s="856"/>
      <c r="KQS1492" s="856"/>
      <c r="KQT1492" s="856"/>
      <c r="KQU1492" s="856"/>
      <c r="KQV1492" s="856"/>
      <c r="KQW1492" s="856"/>
      <c r="KQX1492" s="856"/>
      <c r="KQY1492" s="856"/>
      <c r="KQZ1492" s="856"/>
      <c r="KRA1492" s="856"/>
      <c r="KRB1492" s="856"/>
      <c r="KRC1492" s="856"/>
      <c r="KRD1492" s="856"/>
      <c r="KRE1492" s="856"/>
      <c r="KRF1492" s="856"/>
      <c r="KRG1492" s="856"/>
      <c r="KRH1492" s="856"/>
      <c r="KRI1492" s="856"/>
      <c r="KRJ1492" s="856"/>
      <c r="KRK1492" s="856"/>
      <c r="KRL1492" s="856"/>
      <c r="KRM1492" s="856"/>
      <c r="KRN1492" s="856"/>
      <c r="KRO1492" s="856"/>
      <c r="KRP1492" s="856"/>
      <c r="KRQ1492" s="856"/>
      <c r="KRR1492" s="856"/>
      <c r="KRS1492" s="856"/>
      <c r="KRT1492" s="856"/>
      <c r="KRU1492" s="856"/>
      <c r="KRV1492" s="856"/>
      <c r="KRW1492" s="856"/>
      <c r="KRX1492" s="856"/>
      <c r="KRY1492" s="856"/>
      <c r="KRZ1492" s="856"/>
      <c r="KSA1492" s="856"/>
      <c r="KSB1492" s="856"/>
      <c r="KSC1492" s="856"/>
      <c r="KSD1492" s="856"/>
      <c r="KSE1492" s="856"/>
      <c r="KSF1492" s="856"/>
      <c r="KSG1492" s="856"/>
      <c r="KSH1492" s="856"/>
      <c r="KSI1492" s="856"/>
      <c r="KSJ1492" s="856"/>
      <c r="KSK1492" s="856"/>
      <c r="KSL1492" s="856"/>
      <c r="KSM1492" s="856"/>
      <c r="KSN1492" s="856"/>
      <c r="KSO1492" s="856"/>
      <c r="KSP1492" s="856"/>
      <c r="KSQ1492" s="856"/>
      <c r="KSR1492" s="856"/>
      <c r="KSS1492" s="856"/>
      <c r="KST1492" s="856"/>
      <c r="KSU1492" s="856"/>
      <c r="KSV1492" s="856"/>
      <c r="KSW1492" s="856"/>
      <c r="KSX1492" s="856"/>
      <c r="KSY1492" s="856"/>
      <c r="KSZ1492" s="856"/>
      <c r="KTA1492" s="856"/>
      <c r="KTB1492" s="856"/>
      <c r="KTC1492" s="856"/>
      <c r="KTD1492" s="856"/>
      <c r="KTE1492" s="856"/>
      <c r="KTF1492" s="856"/>
      <c r="KTG1492" s="856"/>
      <c r="KTH1492" s="856"/>
      <c r="KTI1492" s="856"/>
      <c r="KTJ1492" s="856"/>
      <c r="KTK1492" s="856"/>
      <c r="KTL1492" s="856"/>
      <c r="KTM1492" s="856"/>
      <c r="KTN1492" s="856"/>
      <c r="KTO1492" s="856"/>
      <c r="KTP1492" s="856"/>
      <c r="KTQ1492" s="856"/>
      <c r="KTR1492" s="856"/>
      <c r="KTS1492" s="856"/>
      <c r="KTT1492" s="856"/>
      <c r="KTU1492" s="856"/>
      <c r="KTV1492" s="856"/>
      <c r="KTW1492" s="856"/>
      <c r="KTX1492" s="856"/>
      <c r="KTY1492" s="856"/>
      <c r="KTZ1492" s="856"/>
      <c r="KUA1492" s="856"/>
      <c r="KUB1492" s="856"/>
      <c r="KUC1492" s="856"/>
      <c r="KUD1492" s="856"/>
      <c r="KUE1492" s="856"/>
      <c r="KUF1492" s="856"/>
      <c r="KUG1492" s="856"/>
      <c r="KUH1492" s="856"/>
      <c r="KUI1492" s="856"/>
      <c r="KUJ1492" s="856"/>
      <c r="KUK1492" s="856"/>
      <c r="KUL1492" s="856"/>
      <c r="KUM1492" s="856"/>
      <c r="KUN1492" s="856"/>
      <c r="KUO1492" s="856"/>
      <c r="KUP1492" s="856"/>
      <c r="KUQ1492" s="856"/>
      <c r="KUR1492" s="856"/>
      <c r="KUS1492" s="856"/>
      <c r="KUT1492" s="856"/>
      <c r="KUU1492" s="856"/>
      <c r="KUV1492" s="856"/>
      <c r="KUW1492" s="856"/>
      <c r="KUX1492" s="856"/>
      <c r="KUY1492" s="856"/>
      <c r="KUZ1492" s="856"/>
      <c r="KVA1492" s="856"/>
      <c r="KVB1492" s="856"/>
      <c r="KVC1492" s="856"/>
      <c r="KVD1492" s="856"/>
      <c r="KVE1492" s="856"/>
      <c r="KVF1492" s="856"/>
      <c r="KVG1492" s="856"/>
      <c r="KVH1492" s="856"/>
      <c r="KVI1492" s="856"/>
      <c r="KVJ1492" s="856"/>
      <c r="KVK1492" s="856"/>
      <c r="KVL1492" s="856"/>
      <c r="KVM1492" s="856"/>
      <c r="KVN1492" s="856"/>
      <c r="KVO1492" s="856"/>
      <c r="KVP1492" s="856"/>
      <c r="KVQ1492" s="856"/>
      <c r="KVR1492" s="856"/>
      <c r="KVS1492" s="856"/>
      <c r="KVT1492" s="856"/>
      <c r="KVU1492" s="856"/>
      <c r="KVV1492" s="856"/>
      <c r="KVW1492" s="856"/>
      <c r="KVX1492" s="856"/>
      <c r="KVY1492" s="856"/>
      <c r="KVZ1492" s="856"/>
      <c r="KWA1492" s="856"/>
      <c r="KWB1492" s="856"/>
      <c r="KWC1492" s="856"/>
      <c r="KWD1492" s="856"/>
      <c r="KWE1492" s="856"/>
      <c r="KWF1492" s="856"/>
      <c r="KWG1492" s="856"/>
      <c r="KWH1492" s="856"/>
      <c r="KWI1492" s="856"/>
      <c r="KWJ1492" s="856"/>
      <c r="KWK1492" s="856"/>
      <c r="KWL1492" s="856"/>
      <c r="KWM1492" s="856"/>
      <c r="KWN1492" s="856"/>
      <c r="KWO1492" s="856"/>
      <c r="KWP1492" s="856"/>
      <c r="KWQ1492" s="856"/>
      <c r="KWR1492" s="856"/>
      <c r="KWS1492" s="856"/>
      <c r="KWT1492" s="856"/>
      <c r="KWU1492" s="856"/>
      <c r="KWV1492" s="856"/>
      <c r="KWW1492" s="856"/>
      <c r="KWX1492" s="856"/>
      <c r="KWY1492" s="856"/>
      <c r="KWZ1492" s="856"/>
      <c r="KXA1492" s="856"/>
      <c r="KXB1492" s="856"/>
      <c r="KXC1492" s="856"/>
      <c r="KXD1492" s="856"/>
      <c r="KXE1492" s="856"/>
      <c r="KXF1492" s="856"/>
      <c r="KXG1492" s="856"/>
      <c r="KXH1492" s="856"/>
      <c r="KXI1492" s="856"/>
      <c r="KXJ1492" s="856"/>
      <c r="KXK1492" s="856"/>
      <c r="KXL1492" s="856"/>
      <c r="KXM1492" s="856"/>
      <c r="KXN1492" s="856"/>
      <c r="KXO1492" s="856"/>
      <c r="KXP1492" s="856"/>
      <c r="KXQ1492" s="856"/>
      <c r="KXR1492" s="856"/>
      <c r="KXS1492" s="856"/>
      <c r="KXT1492" s="856"/>
      <c r="KXU1492" s="856"/>
      <c r="KXV1492" s="856"/>
      <c r="KXW1492" s="856"/>
      <c r="KXX1492" s="856"/>
      <c r="KXY1492" s="856"/>
      <c r="KXZ1492" s="856"/>
      <c r="KYA1492" s="856"/>
      <c r="KYB1492" s="856"/>
      <c r="KYC1492" s="856"/>
      <c r="KYD1492" s="856"/>
      <c r="KYE1492" s="856"/>
      <c r="KYF1492" s="856"/>
      <c r="KYG1492" s="856"/>
      <c r="KYH1492" s="856"/>
      <c r="KYI1492" s="856"/>
      <c r="KYJ1492" s="856"/>
      <c r="KYK1492" s="856"/>
      <c r="KYL1492" s="856"/>
      <c r="KYM1492" s="856"/>
      <c r="KYN1492" s="856"/>
      <c r="KYO1492" s="856"/>
      <c r="KYP1492" s="856"/>
      <c r="KYQ1492" s="856"/>
      <c r="KYR1492" s="856"/>
      <c r="KYS1492" s="856"/>
      <c r="KYT1492" s="856"/>
      <c r="KYU1492" s="856"/>
      <c r="KYV1492" s="856"/>
      <c r="KYW1492" s="856"/>
      <c r="KYX1492" s="856"/>
      <c r="KYY1492" s="856"/>
      <c r="KYZ1492" s="856"/>
      <c r="KZA1492" s="856"/>
      <c r="KZB1492" s="856"/>
      <c r="KZC1492" s="856"/>
      <c r="KZD1492" s="856"/>
      <c r="KZE1492" s="856"/>
      <c r="KZF1492" s="856"/>
      <c r="KZG1492" s="856"/>
      <c r="KZH1492" s="856"/>
      <c r="KZI1492" s="856"/>
      <c r="KZJ1492" s="856"/>
      <c r="KZK1492" s="856"/>
      <c r="KZL1492" s="856"/>
      <c r="KZM1492" s="856"/>
      <c r="KZN1492" s="856"/>
      <c r="KZO1492" s="856"/>
      <c r="KZP1492" s="856"/>
      <c r="KZQ1492" s="856"/>
      <c r="KZR1492" s="856"/>
      <c r="KZS1492" s="856"/>
      <c r="KZT1492" s="856"/>
      <c r="KZU1492" s="856"/>
      <c r="KZV1492" s="856"/>
      <c r="KZW1492" s="856"/>
      <c r="KZX1492" s="856"/>
      <c r="KZY1492" s="856"/>
      <c r="KZZ1492" s="856"/>
      <c r="LAA1492" s="856"/>
      <c r="LAB1492" s="856"/>
      <c r="LAC1492" s="856"/>
      <c r="LAD1492" s="856"/>
      <c r="LAE1492" s="856"/>
      <c r="LAF1492" s="856"/>
      <c r="LAG1492" s="856"/>
      <c r="LAH1492" s="856"/>
      <c r="LAI1492" s="856"/>
      <c r="LAJ1492" s="856"/>
      <c r="LAK1492" s="856"/>
      <c r="LAL1492" s="856"/>
      <c r="LAM1492" s="856"/>
      <c r="LAN1492" s="856"/>
      <c r="LAO1492" s="856"/>
      <c r="LAP1492" s="856"/>
      <c r="LAQ1492" s="856"/>
      <c r="LAR1492" s="856"/>
      <c r="LAS1492" s="856"/>
      <c r="LAT1492" s="856"/>
      <c r="LAU1492" s="856"/>
      <c r="LAV1492" s="856"/>
      <c r="LAW1492" s="856"/>
      <c r="LAX1492" s="856"/>
      <c r="LAY1492" s="856"/>
      <c r="LAZ1492" s="856"/>
      <c r="LBA1492" s="856"/>
      <c r="LBB1492" s="856"/>
      <c r="LBC1492" s="856"/>
      <c r="LBD1492" s="856"/>
      <c r="LBE1492" s="856"/>
      <c r="LBF1492" s="856"/>
      <c r="LBG1492" s="856"/>
      <c r="LBH1492" s="856"/>
      <c r="LBI1492" s="856"/>
      <c r="LBJ1492" s="856"/>
      <c r="LBK1492" s="856"/>
      <c r="LBL1492" s="856"/>
      <c r="LBM1492" s="856"/>
      <c r="LBN1492" s="856"/>
      <c r="LBO1492" s="856"/>
      <c r="LBP1492" s="856"/>
      <c r="LBQ1492" s="856"/>
      <c r="LBR1492" s="856"/>
      <c r="LBS1492" s="856"/>
      <c r="LBT1492" s="856"/>
      <c r="LBU1492" s="856"/>
      <c r="LBV1492" s="856"/>
      <c r="LBW1492" s="856"/>
      <c r="LBX1492" s="856"/>
      <c r="LBY1492" s="856"/>
      <c r="LBZ1492" s="856"/>
      <c r="LCA1492" s="856"/>
      <c r="LCB1492" s="856"/>
      <c r="LCC1492" s="856"/>
      <c r="LCD1492" s="856"/>
      <c r="LCE1492" s="856"/>
      <c r="LCF1492" s="856"/>
      <c r="LCG1492" s="856"/>
      <c r="LCH1492" s="856"/>
      <c r="LCI1492" s="856"/>
      <c r="LCJ1492" s="856"/>
      <c r="LCK1492" s="856"/>
      <c r="LCL1492" s="856"/>
      <c r="LCM1492" s="856"/>
      <c r="LCN1492" s="856"/>
      <c r="LCO1492" s="856"/>
      <c r="LCP1492" s="856"/>
      <c r="LCQ1492" s="856"/>
      <c r="LCR1492" s="856"/>
      <c r="LCS1492" s="856"/>
      <c r="LCT1492" s="856"/>
      <c r="LCU1492" s="856"/>
      <c r="LCV1492" s="856"/>
      <c r="LCW1492" s="856"/>
      <c r="LCX1492" s="856"/>
      <c r="LCY1492" s="856"/>
      <c r="LCZ1492" s="856"/>
      <c r="LDA1492" s="856"/>
      <c r="LDB1492" s="856"/>
      <c r="LDC1492" s="856"/>
      <c r="LDD1492" s="856"/>
      <c r="LDE1492" s="856"/>
      <c r="LDF1492" s="856"/>
      <c r="LDG1492" s="856"/>
      <c r="LDH1492" s="856"/>
      <c r="LDI1492" s="856"/>
      <c r="LDJ1492" s="856"/>
      <c r="LDK1492" s="856"/>
      <c r="LDL1492" s="856"/>
      <c r="LDM1492" s="856"/>
      <c r="LDN1492" s="856"/>
      <c r="LDO1492" s="856"/>
      <c r="LDP1492" s="856"/>
      <c r="LDQ1492" s="856"/>
      <c r="LDR1492" s="856"/>
      <c r="LDS1492" s="856"/>
      <c r="LDT1492" s="856"/>
      <c r="LDU1492" s="856"/>
      <c r="LDV1492" s="856"/>
      <c r="LDW1492" s="856"/>
      <c r="LDX1492" s="856"/>
      <c r="LDY1492" s="856"/>
      <c r="LDZ1492" s="856"/>
      <c r="LEA1492" s="856"/>
      <c r="LEB1492" s="856"/>
      <c r="LEC1492" s="856"/>
      <c r="LED1492" s="856"/>
      <c r="LEE1492" s="856"/>
      <c r="LEF1492" s="856"/>
      <c r="LEG1492" s="856"/>
      <c r="LEH1492" s="856"/>
      <c r="LEI1492" s="856"/>
      <c r="LEJ1492" s="856"/>
      <c r="LEK1492" s="856"/>
      <c r="LEL1492" s="856"/>
      <c r="LEM1492" s="856"/>
      <c r="LEN1492" s="856"/>
      <c r="LEO1492" s="856"/>
      <c r="LEP1492" s="856"/>
      <c r="LEQ1492" s="856"/>
      <c r="LER1492" s="856"/>
      <c r="LES1492" s="856"/>
      <c r="LET1492" s="856"/>
      <c r="LEU1492" s="856"/>
      <c r="LEV1492" s="856"/>
      <c r="LEW1492" s="856"/>
      <c r="LEX1492" s="856"/>
      <c r="LEY1492" s="856"/>
      <c r="LEZ1492" s="856"/>
      <c r="LFA1492" s="856"/>
      <c r="LFB1492" s="856"/>
      <c r="LFC1492" s="856"/>
      <c r="LFD1492" s="856"/>
      <c r="LFE1492" s="856"/>
      <c r="LFF1492" s="856"/>
      <c r="LFG1492" s="856"/>
      <c r="LFH1492" s="856"/>
      <c r="LFI1492" s="856"/>
      <c r="LFJ1492" s="856"/>
      <c r="LFK1492" s="856"/>
      <c r="LFL1492" s="856"/>
      <c r="LFM1492" s="856"/>
      <c r="LFN1492" s="856"/>
      <c r="LFO1492" s="856"/>
      <c r="LFP1492" s="856"/>
      <c r="LFQ1492" s="856"/>
      <c r="LFR1492" s="856"/>
      <c r="LFS1492" s="856"/>
      <c r="LFT1492" s="856"/>
      <c r="LFU1492" s="856"/>
      <c r="LFV1492" s="856"/>
      <c r="LFW1492" s="856"/>
      <c r="LFX1492" s="856"/>
      <c r="LFY1492" s="856"/>
      <c r="LFZ1492" s="856"/>
      <c r="LGA1492" s="856"/>
      <c r="LGB1492" s="856"/>
      <c r="LGC1492" s="856"/>
      <c r="LGD1492" s="856"/>
      <c r="LGE1492" s="856"/>
      <c r="LGF1492" s="856"/>
      <c r="LGG1492" s="856"/>
      <c r="LGH1492" s="856"/>
      <c r="LGI1492" s="856"/>
      <c r="LGJ1492" s="856"/>
      <c r="LGK1492" s="856"/>
      <c r="LGL1492" s="856"/>
      <c r="LGM1492" s="856"/>
      <c r="LGN1492" s="856"/>
      <c r="LGO1492" s="856"/>
      <c r="LGP1492" s="856"/>
      <c r="LGQ1492" s="856"/>
      <c r="LGR1492" s="856"/>
      <c r="LGS1492" s="856"/>
      <c r="LGT1492" s="856"/>
      <c r="LGU1492" s="856"/>
      <c r="LGV1492" s="856"/>
      <c r="LGW1492" s="856"/>
      <c r="LGX1492" s="856"/>
      <c r="LGY1492" s="856"/>
      <c r="LGZ1492" s="856"/>
      <c r="LHA1492" s="856"/>
      <c r="LHB1492" s="856"/>
      <c r="LHC1492" s="856"/>
      <c r="LHD1492" s="856"/>
      <c r="LHE1492" s="856"/>
      <c r="LHF1492" s="856"/>
      <c r="LHG1492" s="856"/>
      <c r="LHH1492" s="856"/>
      <c r="LHI1492" s="856"/>
      <c r="LHJ1492" s="856"/>
      <c r="LHK1492" s="856"/>
      <c r="LHL1492" s="856"/>
      <c r="LHM1492" s="856"/>
      <c r="LHN1492" s="856"/>
      <c r="LHO1492" s="856"/>
      <c r="LHP1492" s="856"/>
      <c r="LHQ1492" s="856"/>
      <c r="LHR1492" s="856"/>
      <c r="LHS1492" s="856"/>
      <c r="LHT1492" s="856"/>
      <c r="LHU1492" s="856"/>
      <c r="LHV1492" s="856"/>
      <c r="LHW1492" s="856"/>
      <c r="LHX1492" s="856"/>
      <c r="LHY1492" s="856"/>
      <c r="LHZ1492" s="856"/>
      <c r="LIA1492" s="856"/>
      <c r="LIB1492" s="856"/>
      <c r="LIC1492" s="856"/>
      <c r="LID1492" s="856"/>
      <c r="LIE1492" s="856"/>
      <c r="LIF1492" s="856"/>
      <c r="LIG1492" s="856"/>
      <c r="LIH1492" s="856"/>
      <c r="LII1492" s="856"/>
      <c r="LIJ1492" s="856"/>
      <c r="LIK1492" s="856"/>
      <c r="LIL1492" s="856"/>
      <c r="LIM1492" s="856"/>
      <c r="LIN1492" s="856"/>
      <c r="LIO1492" s="856"/>
      <c r="LIP1492" s="856"/>
      <c r="LIQ1492" s="856"/>
      <c r="LIR1492" s="856"/>
      <c r="LIS1492" s="856"/>
      <c r="LIT1492" s="856"/>
      <c r="LIU1492" s="856"/>
      <c r="LIV1492" s="856"/>
      <c r="LIW1492" s="856"/>
      <c r="LIX1492" s="856"/>
      <c r="LIY1492" s="856"/>
      <c r="LIZ1492" s="856"/>
      <c r="LJA1492" s="856"/>
      <c r="LJB1492" s="856"/>
      <c r="LJC1492" s="856"/>
      <c r="LJD1492" s="856"/>
      <c r="LJE1492" s="856"/>
      <c r="LJF1492" s="856"/>
      <c r="LJG1492" s="856"/>
      <c r="LJH1492" s="856"/>
      <c r="LJI1492" s="856"/>
      <c r="LJJ1492" s="856"/>
      <c r="LJK1492" s="856"/>
      <c r="LJL1492" s="856"/>
      <c r="LJM1492" s="856"/>
      <c r="LJN1492" s="856"/>
      <c r="LJO1492" s="856"/>
      <c r="LJP1492" s="856"/>
      <c r="LJQ1492" s="856"/>
      <c r="LJR1492" s="856"/>
      <c r="LJS1492" s="856"/>
      <c r="LJT1492" s="856"/>
      <c r="LJU1492" s="856"/>
      <c r="LJV1492" s="856"/>
      <c r="LJW1492" s="856"/>
      <c r="LJX1492" s="856"/>
      <c r="LJY1492" s="856"/>
      <c r="LJZ1492" s="856"/>
      <c r="LKA1492" s="856"/>
      <c r="LKB1492" s="856"/>
      <c r="LKC1492" s="856"/>
      <c r="LKD1492" s="856"/>
      <c r="LKE1492" s="856"/>
      <c r="LKF1492" s="856"/>
      <c r="LKG1492" s="856"/>
      <c r="LKH1492" s="856"/>
      <c r="LKI1492" s="856"/>
      <c r="LKJ1492" s="856"/>
      <c r="LKK1492" s="856"/>
      <c r="LKL1492" s="856"/>
      <c r="LKM1492" s="856"/>
      <c r="LKN1492" s="856"/>
      <c r="LKO1492" s="856"/>
      <c r="LKP1492" s="856"/>
      <c r="LKQ1492" s="856"/>
      <c r="LKR1492" s="856"/>
      <c r="LKS1492" s="856"/>
      <c r="LKT1492" s="856"/>
      <c r="LKU1492" s="856"/>
      <c r="LKV1492" s="856"/>
      <c r="LKW1492" s="856"/>
      <c r="LKX1492" s="856"/>
      <c r="LKY1492" s="856"/>
      <c r="LKZ1492" s="856"/>
      <c r="LLA1492" s="856"/>
      <c r="LLB1492" s="856"/>
      <c r="LLC1492" s="856"/>
      <c r="LLD1492" s="856"/>
      <c r="LLE1492" s="856"/>
      <c r="LLF1492" s="856"/>
      <c r="LLG1492" s="856"/>
      <c r="LLH1492" s="856"/>
      <c r="LLI1492" s="856"/>
      <c r="LLJ1492" s="856"/>
      <c r="LLK1492" s="856"/>
      <c r="LLL1492" s="856"/>
      <c r="LLM1492" s="856"/>
      <c r="LLN1492" s="856"/>
      <c r="LLO1492" s="856"/>
      <c r="LLP1492" s="856"/>
      <c r="LLQ1492" s="856"/>
      <c r="LLR1492" s="856"/>
      <c r="LLS1492" s="856"/>
      <c r="LLT1492" s="856"/>
      <c r="LLU1492" s="856"/>
      <c r="LLV1492" s="856"/>
      <c r="LLW1492" s="856"/>
      <c r="LLX1492" s="856"/>
      <c r="LLY1492" s="856"/>
      <c r="LLZ1492" s="856"/>
      <c r="LMA1492" s="856"/>
      <c r="LMB1492" s="856"/>
      <c r="LMC1492" s="856"/>
      <c r="LMD1492" s="856"/>
      <c r="LME1492" s="856"/>
      <c r="LMF1492" s="856"/>
      <c r="LMG1492" s="856"/>
      <c r="LMH1492" s="856"/>
      <c r="LMI1492" s="856"/>
      <c r="LMJ1492" s="856"/>
      <c r="LMK1492" s="856"/>
      <c r="LML1492" s="856"/>
      <c r="LMM1492" s="856"/>
      <c r="LMN1492" s="856"/>
      <c r="LMO1492" s="856"/>
      <c r="LMP1492" s="856"/>
      <c r="LMQ1492" s="856"/>
      <c r="LMR1492" s="856"/>
      <c r="LMS1492" s="856"/>
      <c r="LMT1492" s="856"/>
      <c r="LMU1492" s="856"/>
      <c r="LMV1492" s="856"/>
      <c r="LMW1492" s="856"/>
      <c r="LMX1492" s="856"/>
      <c r="LMY1492" s="856"/>
      <c r="LMZ1492" s="856"/>
      <c r="LNA1492" s="856"/>
      <c r="LNB1492" s="856"/>
      <c r="LNC1492" s="856"/>
      <c r="LND1492" s="856"/>
      <c r="LNE1492" s="856"/>
      <c r="LNF1492" s="856"/>
      <c r="LNG1492" s="856"/>
      <c r="LNH1492" s="856"/>
      <c r="LNI1492" s="856"/>
      <c r="LNJ1492" s="856"/>
      <c r="LNK1492" s="856"/>
      <c r="LNL1492" s="856"/>
      <c r="LNM1492" s="856"/>
      <c r="LNN1492" s="856"/>
      <c r="LNO1492" s="856"/>
      <c r="LNP1492" s="856"/>
      <c r="LNQ1492" s="856"/>
      <c r="LNR1492" s="856"/>
      <c r="LNS1492" s="856"/>
      <c r="LNT1492" s="856"/>
      <c r="LNU1492" s="856"/>
      <c r="LNV1492" s="856"/>
      <c r="LNW1492" s="856"/>
      <c r="LNX1492" s="856"/>
      <c r="LNY1492" s="856"/>
      <c r="LNZ1492" s="856"/>
      <c r="LOA1492" s="856"/>
      <c r="LOB1492" s="856"/>
      <c r="LOC1492" s="856"/>
      <c r="LOD1492" s="856"/>
      <c r="LOE1492" s="856"/>
      <c r="LOF1492" s="856"/>
      <c r="LOG1492" s="856"/>
      <c r="LOH1492" s="856"/>
      <c r="LOI1492" s="856"/>
      <c r="LOJ1492" s="856"/>
      <c r="LOK1492" s="856"/>
      <c r="LOL1492" s="856"/>
      <c r="LOM1492" s="856"/>
      <c r="LON1492" s="856"/>
      <c r="LOO1492" s="856"/>
      <c r="LOP1492" s="856"/>
      <c r="LOQ1492" s="856"/>
      <c r="LOR1492" s="856"/>
      <c r="LOS1492" s="856"/>
      <c r="LOT1492" s="856"/>
      <c r="LOU1492" s="856"/>
      <c r="LOV1492" s="856"/>
      <c r="LOW1492" s="856"/>
      <c r="LOX1492" s="856"/>
      <c r="LOY1492" s="856"/>
      <c r="LOZ1492" s="856"/>
      <c r="LPA1492" s="856"/>
      <c r="LPB1492" s="856"/>
      <c r="LPC1492" s="856"/>
      <c r="LPD1492" s="856"/>
      <c r="LPE1492" s="856"/>
      <c r="LPF1492" s="856"/>
      <c r="LPG1492" s="856"/>
      <c r="LPH1492" s="856"/>
      <c r="LPI1492" s="856"/>
      <c r="LPJ1492" s="856"/>
      <c r="LPK1492" s="856"/>
      <c r="LPL1492" s="856"/>
      <c r="LPM1492" s="856"/>
      <c r="LPN1492" s="856"/>
      <c r="LPO1492" s="856"/>
      <c r="LPP1492" s="856"/>
      <c r="LPQ1492" s="856"/>
      <c r="LPR1492" s="856"/>
      <c r="LPS1492" s="856"/>
      <c r="LPT1492" s="856"/>
      <c r="LPU1492" s="856"/>
      <c r="LPV1492" s="856"/>
      <c r="LPW1492" s="856"/>
      <c r="LPX1492" s="856"/>
      <c r="LPY1492" s="856"/>
      <c r="LPZ1492" s="856"/>
      <c r="LQA1492" s="856"/>
      <c r="LQB1492" s="856"/>
      <c r="LQC1492" s="856"/>
      <c r="LQD1492" s="856"/>
      <c r="LQE1492" s="856"/>
      <c r="LQF1492" s="856"/>
      <c r="LQG1492" s="856"/>
      <c r="LQH1492" s="856"/>
      <c r="LQI1492" s="856"/>
      <c r="LQJ1492" s="856"/>
      <c r="LQK1492" s="856"/>
      <c r="LQL1492" s="856"/>
      <c r="LQM1492" s="856"/>
      <c r="LQN1492" s="856"/>
      <c r="LQO1492" s="856"/>
      <c r="LQP1492" s="856"/>
      <c r="LQQ1492" s="856"/>
      <c r="LQR1492" s="856"/>
      <c r="LQS1492" s="856"/>
      <c r="LQT1492" s="856"/>
      <c r="LQU1492" s="856"/>
      <c r="LQV1492" s="856"/>
      <c r="LQW1492" s="856"/>
      <c r="LQX1492" s="856"/>
      <c r="LQY1492" s="856"/>
      <c r="LQZ1492" s="856"/>
      <c r="LRA1492" s="856"/>
      <c r="LRB1492" s="856"/>
      <c r="LRC1492" s="856"/>
      <c r="LRD1492" s="856"/>
      <c r="LRE1492" s="856"/>
      <c r="LRF1492" s="856"/>
      <c r="LRG1492" s="856"/>
      <c r="LRH1492" s="856"/>
      <c r="LRI1492" s="856"/>
      <c r="LRJ1492" s="856"/>
      <c r="LRK1492" s="856"/>
      <c r="LRL1492" s="856"/>
      <c r="LRM1492" s="856"/>
      <c r="LRN1492" s="856"/>
      <c r="LRO1492" s="856"/>
      <c r="LRP1492" s="856"/>
      <c r="LRQ1492" s="856"/>
      <c r="LRR1492" s="856"/>
      <c r="LRS1492" s="856"/>
      <c r="LRT1492" s="856"/>
      <c r="LRU1492" s="856"/>
      <c r="LRV1492" s="856"/>
      <c r="LRW1492" s="856"/>
      <c r="LRX1492" s="856"/>
      <c r="LRY1492" s="856"/>
      <c r="LRZ1492" s="856"/>
      <c r="LSA1492" s="856"/>
      <c r="LSB1492" s="856"/>
      <c r="LSC1492" s="856"/>
      <c r="LSD1492" s="856"/>
      <c r="LSE1492" s="856"/>
      <c r="LSF1492" s="856"/>
      <c r="LSG1492" s="856"/>
      <c r="LSH1492" s="856"/>
      <c r="LSI1492" s="856"/>
      <c r="LSJ1492" s="856"/>
      <c r="LSK1492" s="856"/>
      <c r="LSL1492" s="856"/>
      <c r="LSM1492" s="856"/>
      <c r="LSN1492" s="856"/>
      <c r="LSO1492" s="856"/>
      <c r="LSP1492" s="856"/>
      <c r="LSQ1492" s="856"/>
      <c r="LSR1492" s="856"/>
      <c r="LSS1492" s="856"/>
      <c r="LST1492" s="856"/>
      <c r="LSU1492" s="856"/>
      <c r="LSV1492" s="856"/>
      <c r="LSW1492" s="856"/>
      <c r="LSX1492" s="856"/>
      <c r="LSY1492" s="856"/>
      <c r="LSZ1492" s="856"/>
      <c r="LTA1492" s="856"/>
      <c r="LTB1492" s="856"/>
      <c r="LTC1492" s="856"/>
      <c r="LTD1492" s="856"/>
      <c r="LTE1492" s="856"/>
      <c r="LTF1492" s="856"/>
      <c r="LTG1492" s="856"/>
      <c r="LTH1492" s="856"/>
      <c r="LTI1492" s="856"/>
      <c r="LTJ1492" s="856"/>
      <c r="LTK1492" s="856"/>
      <c r="LTL1492" s="856"/>
      <c r="LTM1492" s="856"/>
      <c r="LTN1492" s="856"/>
      <c r="LTO1492" s="856"/>
      <c r="LTP1492" s="856"/>
      <c r="LTQ1492" s="856"/>
      <c r="LTR1492" s="856"/>
      <c r="LTS1492" s="856"/>
      <c r="LTT1492" s="856"/>
      <c r="LTU1492" s="856"/>
      <c r="LTV1492" s="856"/>
      <c r="LTW1492" s="856"/>
      <c r="LTX1492" s="856"/>
      <c r="LTY1492" s="856"/>
      <c r="LTZ1492" s="856"/>
      <c r="LUA1492" s="856"/>
      <c r="LUB1492" s="856"/>
      <c r="LUC1492" s="856"/>
      <c r="LUD1492" s="856"/>
      <c r="LUE1492" s="856"/>
      <c r="LUF1492" s="856"/>
      <c r="LUG1492" s="856"/>
      <c r="LUH1492" s="856"/>
      <c r="LUI1492" s="856"/>
      <c r="LUJ1492" s="856"/>
      <c r="LUK1492" s="856"/>
      <c r="LUL1492" s="856"/>
      <c r="LUM1492" s="856"/>
      <c r="LUN1492" s="856"/>
      <c r="LUO1492" s="856"/>
      <c r="LUP1492" s="856"/>
      <c r="LUQ1492" s="856"/>
      <c r="LUR1492" s="856"/>
      <c r="LUS1492" s="856"/>
      <c r="LUT1492" s="856"/>
      <c r="LUU1492" s="856"/>
      <c r="LUV1492" s="856"/>
      <c r="LUW1492" s="856"/>
      <c r="LUX1492" s="856"/>
      <c r="LUY1492" s="856"/>
      <c r="LUZ1492" s="856"/>
      <c r="LVA1492" s="856"/>
      <c r="LVB1492" s="856"/>
      <c r="LVC1492" s="856"/>
      <c r="LVD1492" s="856"/>
      <c r="LVE1492" s="856"/>
      <c r="LVF1492" s="856"/>
      <c r="LVG1492" s="856"/>
      <c r="LVH1492" s="856"/>
      <c r="LVI1492" s="856"/>
      <c r="LVJ1492" s="856"/>
      <c r="LVK1492" s="856"/>
      <c r="LVL1492" s="856"/>
      <c r="LVM1492" s="856"/>
      <c r="LVN1492" s="856"/>
      <c r="LVO1492" s="856"/>
      <c r="LVP1492" s="856"/>
      <c r="LVQ1492" s="856"/>
      <c r="LVR1492" s="856"/>
      <c r="LVS1492" s="856"/>
      <c r="LVT1492" s="856"/>
      <c r="LVU1492" s="856"/>
      <c r="LVV1492" s="856"/>
      <c r="LVW1492" s="856"/>
      <c r="LVX1492" s="856"/>
      <c r="LVY1492" s="856"/>
      <c r="LVZ1492" s="856"/>
      <c r="LWA1492" s="856"/>
      <c r="LWB1492" s="856"/>
      <c r="LWC1492" s="856"/>
      <c r="LWD1492" s="856"/>
      <c r="LWE1492" s="856"/>
      <c r="LWF1492" s="856"/>
      <c r="LWG1492" s="856"/>
      <c r="LWH1492" s="856"/>
      <c r="LWI1492" s="856"/>
      <c r="LWJ1492" s="856"/>
      <c r="LWK1492" s="856"/>
      <c r="LWL1492" s="856"/>
      <c r="LWM1492" s="856"/>
      <c r="LWN1492" s="856"/>
      <c r="LWO1492" s="856"/>
      <c r="LWP1492" s="856"/>
      <c r="LWQ1492" s="856"/>
      <c r="LWR1492" s="856"/>
      <c r="LWS1492" s="856"/>
      <c r="LWT1492" s="856"/>
      <c r="LWU1492" s="856"/>
      <c r="LWV1492" s="856"/>
      <c r="LWW1492" s="856"/>
      <c r="LWX1492" s="856"/>
      <c r="LWY1492" s="856"/>
      <c r="LWZ1492" s="856"/>
      <c r="LXA1492" s="856"/>
      <c r="LXB1492" s="856"/>
      <c r="LXC1492" s="856"/>
      <c r="LXD1492" s="856"/>
      <c r="LXE1492" s="856"/>
      <c r="LXF1492" s="856"/>
      <c r="LXG1492" s="856"/>
      <c r="LXH1492" s="856"/>
      <c r="LXI1492" s="856"/>
      <c r="LXJ1492" s="856"/>
      <c r="LXK1492" s="856"/>
      <c r="LXL1492" s="856"/>
      <c r="LXM1492" s="856"/>
      <c r="LXN1492" s="856"/>
      <c r="LXO1492" s="856"/>
      <c r="LXP1492" s="856"/>
      <c r="LXQ1492" s="856"/>
      <c r="LXR1492" s="856"/>
      <c r="LXS1492" s="856"/>
      <c r="LXT1492" s="856"/>
      <c r="LXU1492" s="856"/>
      <c r="LXV1492" s="856"/>
      <c r="LXW1492" s="856"/>
      <c r="LXX1492" s="856"/>
      <c r="LXY1492" s="856"/>
      <c r="LXZ1492" s="856"/>
      <c r="LYA1492" s="856"/>
      <c r="LYB1492" s="856"/>
      <c r="LYC1492" s="856"/>
      <c r="LYD1492" s="856"/>
      <c r="LYE1492" s="856"/>
      <c r="LYF1492" s="856"/>
      <c r="LYG1492" s="856"/>
      <c r="LYH1492" s="856"/>
      <c r="LYI1492" s="856"/>
      <c r="LYJ1492" s="856"/>
      <c r="LYK1492" s="856"/>
      <c r="LYL1492" s="856"/>
      <c r="LYM1492" s="856"/>
      <c r="LYN1492" s="856"/>
      <c r="LYO1492" s="856"/>
      <c r="LYP1492" s="856"/>
      <c r="LYQ1492" s="856"/>
      <c r="LYR1492" s="856"/>
      <c r="LYS1492" s="856"/>
      <c r="LYT1492" s="856"/>
      <c r="LYU1492" s="856"/>
      <c r="LYV1492" s="856"/>
      <c r="LYW1492" s="856"/>
      <c r="LYX1492" s="856"/>
      <c r="LYY1492" s="856"/>
      <c r="LYZ1492" s="856"/>
      <c r="LZA1492" s="856"/>
      <c r="LZB1492" s="856"/>
      <c r="LZC1492" s="856"/>
      <c r="LZD1492" s="856"/>
      <c r="LZE1492" s="856"/>
      <c r="LZF1492" s="856"/>
      <c r="LZG1492" s="856"/>
      <c r="LZH1492" s="856"/>
      <c r="LZI1492" s="856"/>
      <c r="LZJ1492" s="856"/>
      <c r="LZK1492" s="856"/>
      <c r="LZL1492" s="856"/>
      <c r="LZM1492" s="856"/>
      <c r="LZN1492" s="856"/>
      <c r="LZO1492" s="856"/>
      <c r="LZP1492" s="856"/>
      <c r="LZQ1492" s="856"/>
      <c r="LZR1492" s="856"/>
      <c r="LZS1492" s="856"/>
      <c r="LZT1492" s="856"/>
      <c r="LZU1492" s="856"/>
      <c r="LZV1492" s="856"/>
      <c r="LZW1492" s="856"/>
      <c r="LZX1492" s="856"/>
      <c r="LZY1492" s="856"/>
      <c r="LZZ1492" s="856"/>
      <c r="MAA1492" s="856"/>
      <c r="MAB1492" s="856"/>
      <c r="MAC1492" s="856"/>
      <c r="MAD1492" s="856"/>
      <c r="MAE1492" s="856"/>
      <c r="MAF1492" s="856"/>
      <c r="MAG1492" s="856"/>
      <c r="MAH1492" s="856"/>
      <c r="MAI1492" s="856"/>
      <c r="MAJ1492" s="856"/>
      <c r="MAK1492" s="856"/>
      <c r="MAL1492" s="856"/>
      <c r="MAM1492" s="856"/>
      <c r="MAN1492" s="856"/>
      <c r="MAO1492" s="856"/>
      <c r="MAP1492" s="856"/>
      <c r="MAQ1492" s="856"/>
      <c r="MAR1492" s="856"/>
      <c r="MAS1492" s="856"/>
      <c r="MAT1492" s="856"/>
      <c r="MAU1492" s="856"/>
      <c r="MAV1492" s="856"/>
      <c r="MAW1492" s="856"/>
      <c r="MAX1492" s="856"/>
      <c r="MAY1492" s="856"/>
      <c r="MAZ1492" s="856"/>
      <c r="MBA1492" s="856"/>
      <c r="MBB1492" s="856"/>
      <c r="MBC1492" s="856"/>
      <c r="MBD1492" s="856"/>
      <c r="MBE1492" s="856"/>
      <c r="MBF1492" s="856"/>
      <c r="MBG1492" s="856"/>
      <c r="MBH1492" s="856"/>
      <c r="MBI1492" s="856"/>
      <c r="MBJ1492" s="856"/>
      <c r="MBK1492" s="856"/>
      <c r="MBL1492" s="856"/>
      <c r="MBM1492" s="856"/>
      <c r="MBN1492" s="856"/>
      <c r="MBO1492" s="856"/>
      <c r="MBP1492" s="856"/>
      <c r="MBQ1492" s="856"/>
      <c r="MBR1492" s="856"/>
      <c r="MBS1492" s="856"/>
      <c r="MBT1492" s="856"/>
      <c r="MBU1492" s="856"/>
      <c r="MBV1492" s="856"/>
      <c r="MBW1492" s="856"/>
      <c r="MBX1492" s="856"/>
      <c r="MBY1492" s="856"/>
      <c r="MBZ1492" s="856"/>
      <c r="MCA1492" s="856"/>
      <c r="MCB1492" s="856"/>
      <c r="MCC1492" s="856"/>
      <c r="MCD1492" s="856"/>
      <c r="MCE1492" s="856"/>
      <c r="MCF1492" s="856"/>
      <c r="MCG1492" s="856"/>
      <c r="MCH1492" s="856"/>
      <c r="MCI1492" s="856"/>
      <c r="MCJ1492" s="856"/>
      <c r="MCK1492" s="856"/>
      <c r="MCL1492" s="856"/>
      <c r="MCM1492" s="856"/>
      <c r="MCN1492" s="856"/>
      <c r="MCO1492" s="856"/>
      <c r="MCP1492" s="856"/>
      <c r="MCQ1492" s="856"/>
      <c r="MCR1492" s="856"/>
      <c r="MCS1492" s="856"/>
      <c r="MCT1492" s="856"/>
      <c r="MCU1492" s="856"/>
      <c r="MCV1492" s="856"/>
      <c r="MCW1492" s="856"/>
      <c r="MCX1492" s="856"/>
      <c r="MCY1492" s="856"/>
      <c r="MCZ1492" s="856"/>
      <c r="MDA1492" s="856"/>
      <c r="MDB1492" s="856"/>
      <c r="MDC1492" s="856"/>
      <c r="MDD1492" s="856"/>
      <c r="MDE1492" s="856"/>
      <c r="MDF1492" s="856"/>
      <c r="MDG1492" s="856"/>
      <c r="MDH1492" s="856"/>
      <c r="MDI1492" s="856"/>
      <c r="MDJ1492" s="856"/>
      <c r="MDK1492" s="856"/>
      <c r="MDL1492" s="856"/>
      <c r="MDM1492" s="856"/>
      <c r="MDN1492" s="856"/>
      <c r="MDO1492" s="856"/>
      <c r="MDP1492" s="856"/>
      <c r="MDQ1492" s="856"/>
      <c r="MDR1492" s="856"/>
      <c r="MDS1492" s="856"/>
      <c r="MDT1492" s="856"/>
      <c r="MDU1492" s="856"/>
      <c r="MDV1492" s="856"/>
      <c r="MDW1492" s="856"/>
      <c r="MDX1492" s="856"/>
      <c r="MDY1492" s="856"/>
      <c r="MDZ1492" s="856"/>
      <c r="MEA1492" s="856"/>
      <c r="MEB1492" s="856"/>
      <c r="MEC1492" s="856"/>
      <c r="MED1492" s="856"/>
      <c r="MEE1492" s="856"/>
      <c r="MEF1492" s="856"/>
      <c r="MEG1492" s="856"/>
      <c r="MEH1492" s="856"/>
      <c r="MEI1492" s="856"/>
      <c r="MEJ1492" s="856"/>
      <c r="MEK1492" s="856"/>
      <c r="MEL1492" s="856"/>
      <c r="MEM1492" s="856"/>
      <c r="MEN1492" s="856"/>
      <c r="MEO1492" s="856"/>
      <c r="MEP1492" s="856"/>
      <c r="MEQ1492" s="856"/>
      <c r="MER1492" s="856"/>
      <c r="MES1492" s="856"/>
      <c r="MET1492" s="856"/>
      <c r="MEU1492" s="856"/>
      <c r="MEV1492" s="856"/>
      <c r="MEW1492" s="856"/>
      <c r="MEX1492" s="856"/>
      <c r="MEY1492" s="856"/>
      <c r="MEZ1492" s="856"/>
      <c r="MFA1492" s="856"/>
      <c r="MFB1492" s="856"/>
      <c r="MFC1492" s="856"/>
      <c r="MFD1492" s="856"/>
      <c r="MFE1492" s="856"/>
      <c r="MFF1492" s="856"/>
      <c r="MFG1492" s="856"/>
      <c r="MFH1492" s="856"/>
      <c r="MFI1492" s="856"/>
      <c r="MFJ1492" s="856"/>
      <c r="MFK1492" s="856"/>
      <c r="MFL1492" s="856"/>
      <c r="MFM1492" s="856"/>
      <c r="MFN1492" s="856"/>
      <c r="MFO1492" s="856"/>
      <c r="MFP1492" s="856"/>
      <c r="MFQ1492" s="856"/>
      <c r="MFR1492" s="856"/>
      <c r="MFS1492" s="856"/>
      <c r="MFT1492" s="856"/>
      <c r="MFU1492" s="856"/>
      <c r="MFV1492" s="856"/>
      <c r="MFW1492" s="856"/>
      <c r="MFX1492" s="856"/>
      <c r="MFY1492" s="856"/>
      <c r="MFZ1492" s="856"/>
      <c r="MGA1492" s="856"/>
      <c r="MGB1492" s="856"/>
      <c r="MGC1492" s="856"/>
      <c r="MGD1492" s="856"/>
      <c r="MGE1492" s="856"/>
      <c r="MGF1492" s="856"/>
      <c r="MGG1492" s="856"/>
      <c r="MGH1492" s="856"/>
      <c r="MGI1492" s="856"/>
      <c r="MGJ1492" s="856"/>
      <c r="MGK1492" s="856"/>
      <c r="MGL1492" s="856"/>
      <c r="MGM1492" s="856"/>
      <c r="MGN1492" s="856"/>
      <c r="MGO1492" s="856"/>
      <c r="MGP1492" s="856"/>
      <c r="MGQ1492" s="856"/>
      <c r="MGR1492" s="856"/>
      <c r="MGS1492" s="856"/>
      <c r="MGT1492" s="856"/>
      <c r="MGU1492" s="856"/>
      <c r="MGV1492" s="856"/>
      <c r="MGW1492" s="856"/>
      <c r="MGX1492" s="856"/>
      <c r="MGY1492" s="856"/>
      <c r="MGZ1492" s="856"/>
      <c r="MHA1492" s="856"/>
      <c r="MHB1492" s="856"/>
      <c r="MHC1492" s="856"/>
      <c r="MHD1492" s="856"/>
      <c r="MHE1492" s="856"/>
      <c r="MHF1492" s="856"/>
      <c r="MHG1492" s="856"/>
      <c r="MHH1492" s="856"/>
      <c r="MHI1492" s="856"/>
      <c r="MHJ1492" s="856"/>
      <c r="MHK1492" s="856"/>
      <c r="MHL1492" s="856"/>
      <c r="MHM1492" s="856"/>
      <c r="MHN1492" s="856"/>
      <c r="MHO1492" s="856"/>
      <c r="MHP1492" s="856"/>
      <c r="MHQ1492" s="856"/>
      <c r="MHR1492" s="856"/>
      <c r="MHS1492" s="856"/>
      <c r="MHT1492" s="856"/>
      <c r="MHU1492" s="856"/>
      <c r="MHV1492" s="856"/>
      <c r="MHW1492" s="856"/>
      <c r="MHX1492" s="856"/>
      <c r="MHY1492" s="856"/>
      <c r="MHZ1492" s="856"/>
      <c r="MIA1492" s="856"/>
      <c r="MIB1492" s="856"/>
      <c r="MIC1492" s="856"/>
      <c r="MID1492" s="856"/>
      <c r="MIE1492" s="856"/>
      <c r="MIF1492" s="856"/>
      <c r="MIG1492" s="856"/>
      <c r="MIH1492" s="856"/>
      <c r="MII1492" s="856"/>
      <c r="MIJ1492" s="856"/>
      <c r="MIK1492" s="856"/>
      <c r="MIL1492" s="856"/>
      <c r="MIM1492" s="856"/>
      <c r="MIN1492" s="856"/>
      <c r="MIO1492" s="856"/>
      <c r="MIP1492" s="856"/>
      <c r="MIQ1492" s="856"/>
      <c r="MIR1492" s="856"/>
      <c r="MIS1492" s="856"/>
      <c r="MIT1492" s="856"/>
      <c r="MIU1492" s="856"/>
      <c r="MIV1492" s="856"/>
      <c r="MIW1492" s="856"/>
      <c r="MIX1492" s="856"/>
      <c r="MIY1492" s="856"/>
      <c r="MIZ1492" s="856"/>
      <c r="MJA1492" s="856"/>
      <c r="MJB1492" s="856"/>
      <c r="MJC1492" s="856"/>
      <c r="MJD1492" s="856"/>
      <c r="MJE1492" s="856"/>
      <c r="MJF1492" s="856"/>
      <c r="MJG1492" s="856"/>
      <c r="MJH1492" s="856"/>
      <c r="MJI1492" s="856"/>
      <c r="MJJ1492" s="856"/>
      <c r="MJK1492" s="856"/>
      <c r="MJL1492" s="856"/>
      <c r="MJM1492" s="856"/>
      <c r="MJN1492" s="856"/>
      <c r="MJO1492" s="856"/>
      <c r="MJP1492" s="856"/>
      <c r="MJQ1492" s="856"/>
      <c r="MJR1492" s="856"/>
      <c r="MJS1492" s="856"/>
      <c r="MJT1492" s="856"/>
      <c r="MJU1492" s="856"/>
      <c r="MJV1492" s="856"/>
      <c r="MJW1492" s="856"/>
      <c r="MJX1492" s="856"/>
      <c r="MJY1492" s="856"/>
      <c r="MJZ1492" s="856"/>
      <c r="MKA1492" s="856"/>
      <c r="MKB1492" s="856"/>
      <c r="MKC1492" s="856"/>
      <c r="MKD1492" s="856"/>
      <c r="MKE1492" s="856"/>
      <c r="MKF1492" s="856"/>
      <c r="MKG1492" s="856"/>
      <c r="MKH1492" s="856"/>
      <c r="MKI1492" s="856"/>
      <c r="MKJ1492" s="856"/>
      <c r="MKK1492" s="856"/>
      <c r="MKL1492" s="856"/>
      <c r="MKM1492" s="856"/>
      <c r="MKN1492" s="856"/>
      <c r="MKO1492" s="856"/>
      <c r="MKP1492" s="856"/>
      <c r="MKQ1492" s="856"/>
      <c r="MKR1492" s="856"/>
      <c r="MKS1492" s="856"/>
      <c r="MKT1492" s="856"/>
      <c r="MKU1492" s="856"/>
      <c r="MKV1492" s="856"/>
      <c r="MKW1492" s="856"/>
      <c r="MKX1492" s="856"/>
      <c r="MKY1492" s="856"/>
      <c r="MKZ1492" s="856"/>
      <c r="MLA1492" s="856"/>
      <c r="MLB1492" s="856"/>
      <c r="MLC1492" s="856"/>
      <c r="MLD1492" s="856"/>
      <c r="MLE1492" s="856"/>
      <c r="MLF1492" s="856"/>
      <c r="MLG1492" s="856"/>
      <c r="MLH1492" s="856"/>
      <c r="MLI1492" s="856"/>
      <c r="MLJ1492" s="856"/>
      <c r="MLK1492" s="856"/>
      <c r="MLL1492" s="856"/>
      <c r="MLM1492" s="856"/>
      <c r="MLN1492" s="856"/>
      <c r="MLO1492" s="856"/>
      <c r="MLP1492" s="856"/>
      <c r="MLQ1492" s="856"/>
      <c r="MLR1492" s="856"/>
      <c r="MLS1492" s="856"/>
      <c r="MLT1492" s="856"/>
      <c r="MLU1492" s="856"/>
      <c r="MLV1492" s="856"/>
      <c r="MLW1492" s="856"/>
      <c r="MLX1492" s="856"/>
      <c r="MLY1492" s="856"/>
      <c r="MLZ1492" s="856"/>
      <c r="MMA1492" s="856"/>
      <c r="MMB1492" s="856"/>
      <c r="MMC1492" s="856"/>
      <c r="MMD1492" s="856"/>
      <c r="MME1492" s="856"/>
      <c r="MMF1492" s="856"/>
      <c r="MMG1492" s="856"/>
      <c r="MMH1492" s="856"/>
      <c r="MMI1492" s="856"/>
      <c r="MMJ1492" s="856"/>
      <c r="MMK1492" s="856"/>
      <c r="MML1492" s="856"/>
      <c r="MMM1492" s="856"/>
      <c r="MMN1492" s="856"/>
      <c r="MMO1492" s="856"/>
      <c r="MMP1492" s="856"/>
      <c r="MMQ1492" s="856"/>
      <c r="MMR1492" s="856"/>
      <c r="MMS1492" s="856"/>
      <c r="MMT1492" s="856"/>
      <c r="MMU1492" s="856"/>
      <c r="MMV1492" s="856"/>
      <c r="MMW1492" s="856"/>
      <c r="MMX1492" s="856"/>
      <c r="MMY1492" s="856"/>
      <c r="MMZ1492" s="856"/>
      <c r="MNA1492" s="856"/>
      <c r="MNB1492" s="856"/>
      <c r="MNC1492" s="856"/>
      <c r="MND1492" s="856"/>
      <c r="MNE1492" s="856"/>
      <c r="MNF1492" s="856"/>
      <c r="MNG1492" s="856"/>
      <c r="MNH1492" s="856"/>
      <c r="MNI1492" s="856"/>
      <c r="MNJ1492" s="856"/>
      <c r="MNK1492" s="856"/>
      <c r="MNL1492" s="856"/>
      <c r="MNM1492" s="856"/>
      <c r="MNN1492" s="856"/>
      <c r="MNO1492" s="856"/>
      <c r="MNP1492" s="856"/>
      <c r="MNQ1492" s="856"/>
      <c r="MNR1492" s="856"/>
      <c r="MNS1492" s="856"/>
      <c r="MNT1492" s="856"/>
      <c r="MNU1492" s="856"/>
      <c r="MNV1492" s="856"/>
      <c r="MNW1492" s="856"/>
      <c r="MNX1492" s="856"/>
      <c r="MNY1492" s="856"/>
      <c r="MNZ1492" s="856"/>
      <c r="MOA1492" s="856"/>
      <c r="MOB1492" s="856"/>
      <c r="MOC1492" s="856"/>
      <c r="MOD1492" s="856"/>
      <c r="MOE1492" s="856"/>
      <c r="MOF1492" s="856"/>
      <c r="MOG1492" s="856"/>
      <c r="MOH1492" s="856"/>
      <c r="MOI1492" s="856"/>
      <c r="MOJ1492" s="856"/>
      <c r="MOK1492" s="856"/>
      <c r="MOL1492" s="856"/>
      <c r="MOM1492" s="856"/>
      <c r="MON1492" s="856"/>
      <c r="MOO1492" s="856"/>
      <c r="MOP1492" s="856"/>
      <c r="MOQ1492" s="856"/>
      <c r="MOR1492" s="856"/>
      <c r="MOS1492" s="856"/>
      <c r="MOT1492" s="856"/>
      <c r="MOU1492" s="856"/>
      <c r="MOV1492" s="856"/>
      <c r="MOW1492" s="856"/>
      <c r="MOX1492" s="856"/>
      <c r="MOY1492" s="856"/>
      <c r="MOZ1492" s="856"/>
      <c r="MPA1492" s="856"/>
      <c r="MPB1492" s="856"/>
      <c r="MPC1492" s="856"/>
      <c r="MPD1492" s="856"/>
      <c r="MPE1492" s="856"/>
      <c r="MPF1492" s="856"/>
      <c r="MPG1492" s="856"/>
      <c r="MPH1492" s="856"/>
      <c r="MPI1492" s="856"/>
      <c r="MPJ1492" s="856"/>
      <c r="MPK1492" s="856"/>
      <c r="MPL1492" s="856"/>
      <c r="MPM1492" s="856"/>
      <c r="MPN1492" s="856"/>
      <c r="MPO1492" s="856"/>
      <c r="MPP1492" s="856"/>
      <c r="MPQ1492" s="856"/>
      <c r="MPR1492" s="856"/>
      <c r="MPS1492" s="856"/>
      <c r="MPT1492" s="856"/>
      <c r="MPU1492" s="856"/>
      <c r="MPV1492" s="856"/>
      <c r="MPW1492" s="856"/>
      <c r="MPX1492" s="856"/>
      <c r="MPY1492" s="856"/>
      <c r="MPZ1492" s="856"/>
      <c r="MQA1492" s="856"/>
      <c r="MQB1492" s="856"/>
      <c r="MQC1492" s="856"/>
      <c r="MQD1492" s="856"/>
      <c r="MQE1492" s="856"/>
      <c r="MQF1492" s="856"/>
      <c r="MQG1492" s="856"/>
      <c r="MQH1492" s="856"/>
      <c r="MQI1492" s="856"/>
      <c r="MQJ1492" s="856"/>
      <c r="MQK1492" s="856"/>
      <c r="MQL1492" s="856"/>
      <c r="MQM1492" s="856"/>
      <c r="MQN1492" s="856"/>
      <c r="MQO1492" s="856"/>
      <c r="MQP1492" s="856"/>
      <c r="MQQ1492" s="856"/>
      <c r="MQR1492" s="856"/>
      <c r="MQS1492" s="856"/>
      <c r="MQT1492" s="856"/>
      <c r="MQU1492" s="856"/>
      <c r="MQV1492" s="856"/>
      <c r="MQW1492" s="856"/>
      <c r="MQX1492" s="856"/>
      <c r="MQY1492" s="856"/>
      <c r="MQZ1492" s="856"/>
      <c r="MRA1492" s="856"/>
      <c r="MRB1492" s="856"/>
      <c r="MRC1492" s="856"/>
      <c r="MRD1492" s="856"/>
      <c r="MRE1492" s="856"/>
      <c r="MRF1492" s="856"/>
      <c r="MRG1492" s="856"/>
      <c r="MRH1492" s="856"/>
      <c r="MRI1492" s="856"/>
      <c r="MRJ1492" s="856"/>
      <c r="MRK1492" s="856"/>
      <c r="MRL1492" s="856"/>
      <c r="MRM1492" s="856"/>
      <c r="MRN1492" s="856"/>
      <c r="MRO1492" s="856"/>
      <c r="MRP1492" s="856"/>
      <c r="MRQ1492" s="856"/>
      <c r="MRR1492" s="856"/>
      <c r="MRS1492" s="856"/>
      <c r="MRT1492" s="856"/>
      <c r="MRU1492" s="856"/>
      <c r="MRV1492" s="856"/>
      <c r="MRW1492" s="856"/>
      <c r="MRX1492" s="856"/>
      <c r="MRY1492" s="856"/>
      <c r="MRZ1492" s="856"/>
      <c r="MSA1492" s="856"/>
      <c r="MSB1492" s="856"/>
      <c r="MSC1492" s="856"/>
      <c r="MSD1492" s="856"/>
      <c r="MSE1492" s="856"/>
      <c r="MSF1492" s="856"/>
      <c r="MSG1492" s="856"/>
      <c r="MSH1492" s="856"/>
      <c r="MSI1492" s="856"/>
      <c r="MSJ1492" s="856"/>
      <c r="MSK1492" s="856"/>
      <c r="MSL1492" s="856"/>
      <c r="MSM1492" s="856"/>
      <c r="MSN1492" s="856"/>
      <c r="MSO1492" s="856"/>
      <c r="MSP1492" s="856"/>
      <c r="MSQ1492" s="856"/>
      <c r="MSR1492" s="856"/>
      <c r="MSS1492" s="856"/>
      <c r="MST1492" s="856"/>
      <c r="MSU1492" s="856"/>
      <c r="MSV1492" s="856"/>
      <c r="MSW1492" s="856"/>
      <c r="MSX1492" s="856"/>
      <c r="MSY1492" s="856"/>
      <c r="MSZ1492" s="856"/>
      <c r="MTA1492" s="856"/>
      <c r="MTB1492" s="856"/>
      <c r="MTC1492" s="856"/>
      <c r="MTD1492" s="856"/>
      <c r="MTE1492" s="856"/>
      <c r="MTF1492" s="856"/>
      <c r="MTG1492" s="856"/>
      <c r="MTH1492" s="856"/>
      <c r="MTI1492" s="856"/>
      <c r="MTJ1492" s="856"/>
      <c r="MTK1492" s="856"/>
      <c r="MTL1492" s="856"/>
      <c r="MTM1492" s="856"/>
      <c r="MTN1492" s="856"/>
      <c r="MTO1492" s="856"/>
      <c r="MTP1492" s="856"/>
      <c r="MTQ1492" s="856"/>
      <c r="MTR1492" s="856"/>
      <c r="MTS1492" s="856"/>
      <c r="MTT1492" s="856"/>
      <c r="MTU1492" s="856"/>
      <c r="MTV1492" s="856"/>
      <c r="MTW1492" s="856"/>
      <c r="MTX1492" s="856"/>
      <c r="MTY1492" s="856"/>
      <c r="MTZ1492" s="856"/>
      <c r="MUA1492" s="856"/>
      <c r="MUB1492" s="856"/>
      <c r="MUC1492" s="856"/>
      <c r="MUD1492" s="856"/>
      <c r="MUE1492" s="856"/>
      <c r="MUF1492" s="856"/>
      <c r="MUG1492" s="856"/>
      <c r="MUH1492" s="856"/>
      <c r="MUI1492" s="856"/>
      <c r="MUJ1492" s="856"/>
      <c r="MUK1492" s="856"/>
      <c r="MUL1492" s="856"/>
      <c r="MUM1492" s="856"/>
      <c r="MUN1492" s="856"/>
      <c r="MUO1492" s="856"/>
      <c r="MUP1492" s="856"/>
      <c r="MUQ1492" s="856"/>
      <c r="MUR1492" s="856"/>
      <c r="MUS1492" s="856"/>
      <c r="MUT1492" s="856"/>
      <c r="MUU1492" s="856"/>
      <c r="MUV1492" s="856"/>
      <c r="MUW1492" s="856"/>
      <c r="MUX1492" s="856"/>
      <c r="MUY1492" s="856"/>
      <c r="MUZ1492" s="856"/>
      <c r="MVA1492" s="856"/>
      <c r="MVB1492" s="856"/>
      <c r="MVC1492" s="856"/>
      <c r="MVD1492" s="856"/>
      <c r="MVE1492" s="856"/>
      <c r="MVF1492" s="856"/>
      <c r="MVG1492" s="856"/>
      <c r="MVH1492" s="856"/>
      <c r="MVI1492" s="856"/>
      <c r="MVJ1492" s="856"/>
      <c r="MVK1492" s="856"/>
      <c r="MVL1492" s="856"/>
      <c r="MVM1492" s="856"/>
      <c r="MVN1492" s="856"/>
      <c r="MVO1492" s="856"/>
      <c r="MVP1492" s="856"/>
      <c r="MVQ1492" s="856"/>
      <c r="MVR1492" s="856"/>
      <c r="MVS1492" s="856"/>
      <c r="MVT1492" s="856"/>
      <c r="MVU1492" s="856"/>
      <c r="MVV1492" s="856"/>
      <c r="MVW1492" s="856"/>
      <c r="MVX1492" s="856"/>
      <c r="MVY1492" s="856"/>
      <c r="MVZ1492" s="856"/>
      <c r="MWA1492" s="856"/>
      <c r="MWB1492" s="856"/>
      <c r="MWC1492" s="856"/>
      <c r="MWD1492" s="856"/>
      <c r="MWE1492" s="856"/>
      <c r="MWF1492" s="856"/>
      <c r="MWG1492" s="856"/>
      <c r="MWH1492" s="856"/>
      <c r="MWI1492" s="856"/>
      <c r="MWJ1492" s="856"/>
      <c r="MWK1492" s="856"/>
      <c r="MWL1492" s="856"/>
      <c r="MWM1492" s="856"/>
      <c r="MWN1492" s="856"/>
      <c r="MWO1492" s="856"/>
      <c r="MWP1492" s="856"/>
      <c r="MWQ1492" s="856"/>
      <c r="MWR1492" s="856"/>
      <c r="MWS1492" s="856"/>
      <c r="MWT1492" s="856"/>
      <c r="MWU1492" s="856"/>
      <c r="MWV1492" s="856"/>
      <c r="MWW1492" s="856"/>
      <c r="MWX1492" s="856"/>
      <c r="MWY1492" s="856"/>
      <c r="MWZ1492" s="856"/>
      <c r="MXA1492" s="856"/>
      <c r="MXB1492" s="856"/>
      <c r="MXC1492" s="856"/>
      <c r="MXD1492" s="856"/>
      <c r="MXE1492" s="856"/>
      <c r="MXF1492" s="856"/>
      <c r="MXG1492" s="856"/>
      <c r="MXH1492" s="856"/>
      <c r="MXI1492" s="856"/>
      <c r="MXJ1492" s="856"/>
      <c r="MXK1492" s="856"/>
      <c r="MXL1492" s="856"/>
      <c r="MXM1492" s="856"/>
      <c r="MXN1492" s="856"/>
      <c r="MXO1492" s="856"/>
      <c r="MXP1492" s="856"/>
      <c r="MXQ1492" s="856"/>
      <c r="MXR1492" s="856"/>
      <c r="MXS1492" s="856"/>
      <c r="MXT1492" s="856"/>
      <c r="MXU1492" s="856"/>
      <c r="MXV1492" s="856"/>
      <c r="MXW1492" s="856"/>
      <c r="MXX1492" s="856"/>
      <c r="MXY1492" s="856"/>
      <c r="MXZ1492" s="856"/>
      <c r="MYA1492" s="856"/>
      <c r="MYB1492" s="856"/>
      <c r="MYC1492" s="856"/>
      <c r="MYD1492" s="856"/>
      <c r="MYE1492" s="856"/>
      <c r="MYF1492" s="856"/>
      <c r="MYG1492" s="856"/>
      <c r="MYH1492" s="856"/>
      <c r="MYI1492" s="856"/>
      <c r="MYJ1492" s="856"/>
      <c r="MYK1492" s="856"/>
      <c r="MYL1492" s="856"/>
      <c r="MYM1492" s="856"/>
      <c r="MYN1492" s="856"/>
      <c r="MYO1492" s="856"/>
      <c r="MYP1492" s="856"/>
      <c r="MYQ1492" s="856"/>
      <c r="MYR1492" s="856"/>
      <c r="MYS1492" s="856"/>
      <c r="MYT1492" s="856"/>
      <c r="MYU1492" s="856"/>
      <c r="MYV1492" s="856"/>
      <c r="MYW1492" s="856"/>
      <c r="MYX1492" s="856"/>
      <c r="MYY1492" s="856"/>
      <c r="MYZ1492" s="856"/>
      <c r="MZA1492" s="856"/>
      <c r="MZB1492" s="856"/>
      <c r="MZC1492" s="856"/>
      <c r="MZD1492" s="856"/>
      <c r="MZE1492" s="856"/>
      <c r="MZF1492" s="856"/>
      <c r="MZG1492" s="856"/>
      <c r="MZH1492" s="856"/>
      <c r="MZI1492" s="856"/>
      <c r="MZJ1492" s="856"/>
      <c r="MZK1492" s="856"/>
      <c r="MZL1492" s="856"/>
      <c r="MZM1492" s="856"/>
      <c r="MZN1492" s="856"/>
      <c r="MZO1492" s="856"/>
      <c r="MZP1492" s="856"/>
      <c r="MZQ1492" s="856"/>
      <c r="MZR1492" s="856"/>
      <c r="MZS1492" s="856"/>
      <c r="MZT1492" s="856"/>
      <c r="MZU1492" s="856"/>
      <c r="MZV1492" s="856"/>
      <c r="MZW1492" s="856"/>
      <c r="MZX1492" s="856"/>
      <c r="MZY1492" s="856"/>
      <c r="MZZ1492" s="856"/>
      <c r="NAA1492" s="856"/>
      <c r="NAB1492" s="856"/>
      <c r="NAC1492" s="856"/>
      <c r="NAD1492" s="856"/>
      <c r="NAE1492" s="856"/>
      <c r="NAF1492" s="856"/>
      <c r="NAG1492" s="856"/>
      <c r="NAH1492" s="856"/>
      <c r="NAI1492" s="856"/>
      <c r="NAJ1492" s="856"/>
      <c r="NAK1492" s="856"/>
      <c r="NAL1492" s="856"/>
      <c r="NAM1492" s="856"/>
      <c r="NAN1492" s="856"/>
      <c r="NAO1492" s="856"/>
      <c r="NAP1492" s="856"/>
      <c r="NAQ1492" s="856"/>
      <c r="NAR1492" s="856"/>
      <c r="NAS1492" s="856"/>
      <c r="NAT1492" s="856"/>
      <c r="NAU1492" s="856"/>
      <c r="NAV1492" s="856"/>
      <c r="NAW1492" s="856"/>
      <c r="NAX1492" s="856"/>
      <c r="NAY1492" s="856"/>
      <c r="NAZ1492" s="856"/>
      <c r="NBA1492" s="856"/>
      <c r="NBB1492" s="856"/>
      <c r="NBC1492" s="856"/>
      <c r="NBD1492" s="856"/>
      <c r="NBE1492" s="856"/>
      <c r="NBF1492" s="856"/>
      <c r="NBG1492" s="856"/>
      <c r="NBH1492" s="856"/>
      <c r="NBI1492" s="856"/>
      <c r="NBJ1492" s="856"/>
      <c r="NBK1492" s="856"/>
      <c r="NBL1492" s="856"/>
      <c r="NBM1492" s="856"/>
      <c r="NBN1492" s="856"/>
      <c r="NBO1492" s="856"/>
      <c r="NBP1492" s="856"/>
      <c r="NBQ1492" s="856"/>
      <c r="NBR1492" s="856"/>
      <c r="NBS1492" s="856"/>
      <c r="NBT1492" s="856"/>
      <c r="NBU1492" s="856"/>
      <c r="NBV1492" s="856"/>
      <c r="NBW1492" s="856"/>
      <c r="NBX1492" s="856"/>
      <c r="NBY1492" s="856"/>
      <c r="NBZ1492" s="856"/>
      <c r="NCA1492" s="856"/>
      <c r="NCB1492" s="856"/>
      <c r="NCC1492" s="856"/>
      <c r="NCD1492" s="856"/>
      <c r="NCE1492" s="856"/>
      <c r="NCF1492" s="856"/>
      <c r="NCG1492" s="856"/>
      <c r="NCH1492" s="856"/>
      <c r="NCI1492" s="856"/>
      <c r="NCJ1492" s="856"/>
      <c r="NCK1492" s="856"/>
      <c r="NCL1492" s="856"/>
      <c r="NCM1492" s="856"/>
      <c r="NCN1492" s="856"/>
      <c r="NCO1492" s="856"/>
      <c r="NCP1492" s="856"/>
      <c r="NCQ1492" s="856"/>
      <c r="NCR1492" s="856"/>
      <c r="NCS1492" s="856"/>
      <c r="NCT1492" s="856"/>
      <c r="NCU1492" s="856"/>
      <c r="NCV1492" s="856"/>
      <c r="NCW1492" s="856"/>
      <c r="NCX1492" s="856"/>
      <c r="NCY1492" s="856"/>
      <c r="NCZ1492" s="856"/>
      <c r="NDA1492" s="856"/>
      <c r="NDB1492" s="856"/>
      <c r="NDC1492" s="856"/>
      <c r="NDD1492" s="856"/>
      <c r="NDE1492" s="856"/>
      <c r="NDF1492" s="856"/>
      <c r="NDG1492" s="856"/>
      <c r="NDH1492" s="856"/>
      <c r="NDI1492" s="856"/>
      <c r="NDJ1492" s="856"/>
      <c r="NDK1492" s="856"/>
      <c r="NDL1492" s="856"/>
      <c r="NDM1492" s="856"/>
      <c r="NDN1492" s="856"/>
      <c r="NDO1492" s="856"/>
      <c r="NDP1492" s="856"/>
      <c r="NDQ1492" s="856"/>
      <c r="NDR1492" s="856"/>
      <c r="NDS1492" s="856"/>
      <c r="NDT1492" s="856"/>
      <c r="NDU1492" s="856"/>
      <c r="NDV1492" s="856"/>
      <c r="NDW1492" s="856"/>
      <c r="NDX1492" s="856"/>
      <c r="NDY1492" s="856"/>
      <c r="NDZ1492" s="856"/>
      <c r="NEA1492" s="856"/>
      <c r="NEB1492" s="856"/>
      <c r="NEC1492" s="856"/>
      <c r="NED1492" s="856"/>
      <c r="NEE1492" s="856"/>
      <c r="NEF1492" s="856"/>
      <c r="NEG1492" s="856"/>
      <c r="NEH1492" s="856"/>
      <c r="NEI1492" s="856"/>
      <c r="NEJ1492" s="856"/>
      <c r="NEK1492" s="856"/>
      <c r="NEL1492" s="856"/>
      <c r="NEM1492" s="856"/>
      <c r="NEN1492" s="856"/>
      <c r="NEO1492" s="856"/>
      <c r="NEP1492" s="856"/>
      <c r="NEQ1492" s="856"/>
      <c r="NER1492" s="856"/>
      <c r="NES1492" s="856"/>
      <c r="NET1492" s="856"/>
      <c r="NEU1492" s="856"/>
      <c r="NEV1492" s="856"/>
      <c r="NEW1492" s="856"/>
      <c r="NEX1492" s="856"/>
      <c r="NEY1492" s="856"/>
      <c r="NEZ1492" s="856"/>
      <c r="NFA1492" s="856"/>
      <c r="NFB1492" s="856"/>
      <c r="NFC1492" s="856"/>
      <c r="NFD1492" s="856"/>
      <c r="NFE1492" s="856"/>
      <c r="NFF1492" s="856"/>
      <c r="NFG1492" s="856"/>
      <c r="NFH1492" s="856"/>
      <c r="NFI1492" s="856"/>
      <c r="NFJ1492" s="856"/>
      <c r="NFK1492" s="856"/>
      <c r="NFL1492" s="856"/>
      <c r="NFM1492" s="856"/>
      <c r="NFN1492" s="856"/>
      <c r="NFO1492" s="856"/>
      <c r="NFP1492" s="856"/>
      <c r="NFQ1492" s="856"/>
      <c r="NFR1492" s="856"/>
      <c r="NFS1492" s="856"/>
      <c r="NFT1492" s="856"/>
      <c r="NFU1492" s="856"/>
      <c r="NFV1492" s="856"/>
      <c r="NFW1492" s="856"/>
      <c r="NFX1492" s="856"/>
      <c r="NFY1492" s="856"/>
      <c r="NFZ1492" s="856"/>
      <c r="NGA1492" s="856"/>
      <c r="NGB1492" s="856"/>
      <c r="NGC1492" s="856"/>
      <c r="NGD1492" s="856"/>
      <c r="NGE1492" s="856"/>
      <c r="NGF1492" s="856"/>
      <c r="NGG1492" s="856"/>
      <c r="NGH1492" s="856"/>
      <c r="NGI1492" s="856"/>
      <c r="NGJ1492" s="856"/>
      <c r="NGK1492" s="856"/>
      <c r="NGL1492" s="856"/>
      <c r="NGM1492" s="856"/>
      <c r="NGN1492" s="856"/>
      <c r="NGO1492" s="856"/>
      <c r="NGP1492" s="856"/>
      <c r="NGQ1492" s="856"/>
      <c r="NGR1492" s="856"/>
      <c r="NGS1492" s="856"/>
      <c r="NGT1492" s="856"/>
      <c r="NGU1492" s="856"/>
      <c r="NGV1492" s="856"/>
      <c r="NGW1492" s="856"/>
      <c r="NGX1492" s="856"/>
      <c r="NGY1492" s="856"/>
      <c r="NGZ1492" s="856"/>
      <c r="NHA1492" s="856"/>
      <c r="NHB1492" s="856"/>
      <c r="NHC1492" s="856"/>
      <c r="NHD1492" s="856"/>
      <c r="NHE1492" s="856"/>
      <c r="NHF1492" s="856"/>
      <c r="NHG1492" s="856"/>
      <c r="NHH1492" s="856"/>
      <c r="NHI1492" s="856"/>
      <c r="NHJ1492" s="856"/>
      <c r="NHK1492" s="856"/>
      <c r="NHL1492" s="856"/>
      <c r="NHM1492" s="856"/>
      <c r="NHN1492" s="856"/>
      <c r="NHO1492" s="856"/>
      <c r="NHP1492" s="856"/>
      <c r="NHQ1492" s="856"/>
      <c r="NHR1492" s="856"/>
      <c r="NHS1492" s="856"/>
      <c r="NHT1492" s="856"/>
      <c r="NHU1492" s="856"/>
      <c r="NHV1492" s="856"/>
      <c r="NHW1492" s="856"/>
      <c r="NHX1492" s="856"/>
      <c r="NHY1492" s="856"/>
      <c r="NHZ1492" s="856"/>
      <c r="NIA1492" s="856"/>
      <c r="NIB1492" s="856"/>
      <c r="NIC1492" s="856"/>
      <c r="NID1492" s="856"/>
      <c r="NIE1492" s="856"/>
      <c r="NIF1492" s="856"/>
      <c r="NIG1492" s="856"/>
      <c r="NIH1492" s="856"/>
      <c r="NII1492" s="856"/>
      <c r="NIJ1492" s="856"/>
      <c r="NIK1492" s="856"/>
      <c r="NIL1492" s="856"/>
      <c r="NIM1492" s="856"/>
      <c r="NIN1492" s="856"/>
      <c r="NIO1492" s="856"/>
      <c r="NIP1492" s="856"/>
      <c r="NIQ1492" s="856"/>
      <c r="NIR1492" s="856"/>
      <c r="NIS1492" s="856"/>
      <c r="NIT1492" s="856"/>
      <c r="NIU1492" s="856"/>
      <c r="NIV1492" s="856"/>
      <c r="NIW1492" s="856"/>
      <c r="NIX1492" s="856"/>
      <c r="NIY1492" s="856"/>
      <c r="NIZ1492" s="856"/>
      <c r="NJA1492" s="856"/>
      <c r="NJB1492" s="856"/>
      <c r="NJC1492" s="856"/>
      <c r="NJD1492" s="856"/>
      <c r="NJE1492" s="856"/>
      <c r="NJF1492" s="856"/>
      <c r="NJG1492" s="856"/>
      <c r="NJH1492" s="856"/>
      <c r="NJI1492" s="856"/>
      <c r="NJJ1492" s="856"/>
      <c r="NJK1492" s="856"/>
      <c r="NJL1492" s="856"/>
      <c r="NJM1492" s="856"/>
      <c r="NJN1492" s="856"/>
      <c r="NJO1492" s="856"/>
      <c r="NJP1492" s="856"/>
      <c r="NJQ1492" s="856"/>
      <c r="NJR1492" s="856"/>
      <c r="NJS1492" s="856"/>
      <c r="NJT1492" s="856"/>
      <c r="NJU1492" s="856"/>
      <c r="NJV1492" s="856"/>
      <c r="NJW1492" s="856"/>
      <c r="NJX1492" s="856"/>
      <c r="NJY1492" s="856"/>
      <c r="NJZ1492" s="856"/>
      <c r="NKA1492" s="856"/>
      <c r="NKB1492" s="856"/>
      <c r="NKC1492" s="856"/>
      <c r="NKD1492" s="856"/>
      <c r="NKE1492" s="856"/>
      <c r="NKF1492" s="856"/>
      <c r="NKG1492" s="856"/>
      <c r="NKH1492" s="856"/>
      <c r="NKI1492" s="856"/>
      <c r="NKJ1492" s="856"/>
      <c r="NKK1492" s="856"/>
      <c r="NKL1492" s="856"/>
      <c r="NKM1492" s="856"/>
      <c r="NKN1492" s="856"/>
      <c r="NKO1492" s="856"/>
      <c r="NKP1492" s="856"/>
      <c r="NKQ1492" s="856"/>
      <c r="NKR1492" s="856"/>
      <c r="NKS1492" s="856"/>
      <c r="NKT1492" s="856"/>
      <c r="NKU1492" s="856"/>
      <c r="NKV1492" s="856"/>
      <c r="NKW1492" s="856"/>
      <c r="NKX1492" s="856"/>
      <c r="NKY1492" s="856"/>
      <c r="NKZ1492" s="856"/>
      <c r="NLA1492" s="856"/>
      <c r="NLB1492" s="856"/>
      <c r="NLC1492" s="856"/>
      <c r="NLD1492" s="856"/>
      <c r="NLE1492" s="856"/>
      <c r="NLF1492" s="856"/>
      <c r="NLG1492" s="856"/>
      <c r="NLH1492" s="856"/>
      <c r="NLI1492" s="856"/>
      <c r="NLJ1492" s="856"/>
      <c r="NLK1492" s="856"/>
      <c r="NLL1492" s="856"/>
      <c r="NLM1492" s="856"/>
      <c r="NLN1492" s="856"/>
      <c r="NLO1492" s="856"/>
      <c r="NLP1492" s="856"/>
      <c r="NLQ1492" s="856"/>
      <c r="NLR1492" s="856"/>
      <c r="NLS1492" s="856"/>
      <c r="NLT1492" s="856"/>
      <c r="NLU1492" s="856"/>
      <c r="NLV1492" s="856"/>
      <c r="NLW1492" s="856"/>
      <c r="NLX1492" s="856"/>
      <c r="NLY1492" s="856"/>
      <c r="NLZ1492" s="856"/>
      <c r="NMA1492" s="856"/>
      <c r="NMB1492" s="856"/>
      <c r="NMC1492" s="856"/>
      <c r="NMD1492" s="856"/>
      <c r="NME1492" s="856"/>
      <c r="NMF1492" s="856"/>
      <c r="NMG1492" s="856"/>
      <c r="NMH1492" s="856"/>
      <c r="NMI1492" s="856"/>
      <c r="NMJ1492" s="856"/>
      <c r="NMK1492" s="856"/>
      <c r="NML1492" s="856"/>
      <c r="NMM1492" s="856"/>
      <c r="NMN1492" s="856"/>
      <c r="NMO1492" s="856"/>
      <c r="NMP1492" s="856"/>
      <c r="NMQ1492" s="856"/>
      <c r="NMR1492" s="856"/>
      <c r="NMS1492" s="856"/>
      <c r="NMT1492" s="856"/>
      <c r="NMU1492" s="856"/>
      <c r="NMV1492" s="856"/>
      <c r="NMW1492" s="856"/>
      <c r="NMX1492" s="856"/>
      <c r="NMY1492" s="856"/>
      <c r="NMZ1492" s="856"/>
      <c r="NNA1492" s="856"/>
      <c r="NNB1492" s="856"/>
      <c r="NNC1492" s="856"/>
      <c r="NND1492" s="856"/>
      <c r="NNE1492" s="856"/>
      <c r="NNF1492" s="856"/>
      <c r="NNG1492" s="856"/>
      <c r="NNH1492" s="856"/>
      <c r="NNI1492" s="856"/>
      <c r="NNJ1492" s="856"/>
      <c r="NNK1492" s="856"/>
      <c r="NNL1492" s="856"/>
      <c r="NNM1492" s="856"/>
      <c r="NNN1492" s="856"/>
      <c r="NNO1492" s="856"/>
      <c r="NNP1492" s="856"/>
      <c r="NNQ1492" s="856"/>
      <c r="NNR1492" s="856"/>
      <c r="NNS1492" s="856"/>
      <c r="NNT1492" s="856"/>
      <c r="NNU1492" s="856"/>
      <c r="NNV1492" s="856"/>
      <c r="NNW1492" s="856"/>
      <c r="NNX1492" s="856"/>
      <c r="NNY1492" s="856"/>
      <c r="NNZ1492" s="856"/>
      <c r="NOA1492" s="856"/>
      <c r="NOB1492" s="856"/>
      <c r="NOC1492" s="856"/>
      <c r="NOD1492" s="856"/>
      <c r="NOE1492" s="856"/>
      <c r="NOF1492" s="856"/>
      <c r="NOG1492" s="856"/>
      <c r="NOH1492" s="856"/>
      <c r="NOI1492" s="856"/>
      <c r="NOJ1492" s="856"/>
      <c r="NOK1492" s="856"/>
      <c r="NOL1492" s="856"/>
      <c r="NOM1492" s="856"/>
      <c r="NON1492" s="856"/>
      <c r="NOO1492" s="856"/>
      <c r="NOP1492" s="856"/>
      <c r="NOQ1492" s="856"/>
      <c r="NOR1492" s="856"/>
      <c r="NOS1492" s="856"/>
      <c r="NOT1492" s="856"/>
      <c r="NOU1492" s="856"/>
      <c r="NOV1492" s="856"/>
      <c r="NOW1492" s="856"/>
      <c r="NOX1492" s="856"/>
      <c r="NOY1492" s="856"/>
      <c r="NOZ1492" s="856"/>
      <c r="NPA1492" s="856"/>
      <c r="NPB1492" s="856"/>
      <c r="NPC1492" s="856"/>
      <c r="NPD1492" s="856"/>
      <c r="NPE1492" s="856"/>
      <c r="NPF1492" s="856"/>
      <c r="NPG1492" s="856"/>
      <c r="NPH1492" s="856"/>
      <c r="NPI1492" s="856"/>
      <c r="NPJ1492" s="856"/>
      <c r="NPK1492" s="856"/>
      <c r="NPL1492" s="856"/>
      <c r="NPM1492" s="856"/>
      <c r="NPN1492" s="856"/>
      <c r="NPO1492" s="856"/>
      <c r="NPP1492" s="856"/>
      <c r="NPQ1492" s="856"/>
      <c r="NPR1492" s="856"/>
      <c r="NPS1492" s="856"/>
      <c r="NPT1492" s="856"/>
      <c r="NPU1492" s="856"/>
      <c r="NPV1492" s="856"/>
      <c r="NPW1492" s="856"/>
      <c r="NPX1492" s="856"/>
      <c r="NPY1492" s="856"/>
      <c r="NPZ1492" s="856"/>
      <c r="NQA1492" s="856"/>
      <c r="NQB1492" s="856"/>
      <c r="NQC1492" s="856"/>
      <c r="NQD1492" s="856"/>
      <c r="NQE1492" s="856"/>
      <c r="NQF1492" s="856"/>
      <c r="NQG1492" s="856"/>
      <c r="NQH1492" s="856"/>
      <c r="NQI1492" s="856"/>
      <c r="NQJ1492" s="856"/>
      <c r="NQK1492" s="856"/>
      <c r="NQL1492" s="856"/>
      <c r="NQM1492" s="856"/>
      <c r="NQN1492" s="856"/>
      <c r="NQO1492" s="856"/>
      <c r="NQP1492" s="856"/>
      <c r="NQQ1492" s="856"/>
      <c r="NQR1492" s="856"/>
      <c r="NQS1492" s="856"/>
      <c r="NQT1492" s="856"/>
      <c r="NQU1492" s="856"/>
      <c r="NQV1492" s="856"/>
      <c r="NQW1492" s="856"/>
      <c r="NQX1492" s="856"/>
      <c r="NQY1492" s="856"/>
      <c r="NQZ1492" s="856"/>
      <c r="NRA1492" s="856"/>
      <c r="NRB1492" s="856"/>
      <c r="NRC1492" s="856"/>
      <c r="NRD1492" s="856"/>
      <c r="NRE1492" s="856"/>
      <c r="NRF1492" s="856"/>
      <c r="NRG1492" s="856"/>
      <c r="NRH1492" s="856"/>
      <c r="NRI1492" s="856"/>
      <c r="NRJ1492" s="856"/>
      <c r="NRK1492" s="856"/>
      <c r="NRL1492" s="856"/>
      <c r="NRM1492" s="856"/>
      <c r="NRN1492" s="856"/>
      <c r="NRO1492" s="856"/>
      <c r="NRP1492" s="856"/>
      <c r="NRQ1492" s="856"/>
      <c r="NRR1492" s="856"/>
      <c r="NRS1492" s="856"/>
      <c r="NRT1492" s="856"/>
      <c r="NRU1492" s="856"/>
      <c r="NRV1492" s="856"/>
      <c r="NRW1492" s="856"/>
      <c r="NRX1492" s="856"/>
      <c r="NRY1492" s="856"/>
      <c r="NRZ1492" s="856"/>
      <c r="NSA1492" s="856"/>
      <c r="NSB1492" s="856"/>
      <c r="NSC1492" s="856"/>
      <c r="NSD1492" s="856"/>
      <c r="NSE1492" s="856"/>
      <c r="NSF1492" s="856"/>
      <c r="NSG1492" s="856"/>
      <c r="NSH1492" s="856"/>
      <c r="NSI1492" s="856"/>
      <c r="NSJ1492" s="856"/>
      <c r="NSK1492" s="856"/>
      <c r="NSL1492" s="856"/>
      <c r="NSM1492" s="856"/>
      <c r="NSN1492" s="856"/>
      <c r="NSO1492" s="856"/>
      <c r="NSP1492" s="856"/>
      <c r="NSQ1492" s="856"/>
      <c r="NSR1492" s="856"/>
      <c r="NSS1492" s="856"/>
      <c r="NST1492" s="856"/>
      <c r="NSU1492" s="856"/>
      <c r="NSV1492" s="856"/>
      <c r="NSW1492" s="856"/>
      <c r="NSX1492" s="856"/>
      <c r="NSY1492" s="856"/>
      <c r="NSZ1492" s="856"/>
      <c r="NTA1492" s="856"/>
      <c r="NTB1492" s="856"/>
      <c r="NTC1492" s="856"/>
      <c r="NTD1492" s="856"/>
      <c r="NTE1492" s="856"/>
      <c r="NTF1492" s="856"/>
      <c r="NTG1492" s="856"/>
      <c r="NTH1492" s="856"/>
      <c r="NTI1492" s="856"/>
      <c r="NTJ1492" s="856"/>
      <c r="NTK1492" s="856"/>
      <c r="NTL1492" s="856"/>
      <c r="NTM1492" s="856"/>
      <c r="NTN1492" s="856"/>
      <c r="NTO1492" s="856"/>
      <c r="NTP1492" s="856"/>
      <c r="NTQ1492" s="856"/>
      <c r="NTR1492" s="856"/>
      <c r="NTS1492" s="856"/>
      <c r="NTT1492" s="856"/>
      <c r="NTU1492" s="856"/>
      <c r="NTV1492" s="856"/>
      <c r="NTW1492" s="856"/>
      <c r="NTX1492" s="856"/>
      <c r="NTY1492" s="856"/>
      <c r="NTZ1492" s="856"/>
      <c r="NUA1492" s="856"/>
      <c r="NUB1492" s="856"/>
      <c r="NUC1492" s="856"/>
      <c r="NUD1492" s="856"/>
      <c r="NUE1492" s="856"/>
      <c r="NUF1492" s="856"/>
      <c r="NUG1492" s="856"/>
      <c r="NUH1492" s="856"/>
      <c r="NUI1492" s="856"/>
      <c r="NUJ1492" s="856"/>
      <c r="NUK1492" s="856"/>
      <c r="NUL1492" s="856"/>
      <c r="NUM1492" s="856"/>
      <c r="NUN1492" s="856"/>
      <c r="NUO1492" s="856"/>
      <c r="NUP1492" s="856"/>
      <c r="NUQ1492" s="856"/>
      <c r="NUR1492" s="856"/>
      <c r="NUS1492" s="856"/>
      <c r="NUT1492" s="856"/>
      <c r="NUU1492" s="856"/>
      <c r="NUV1492" s="856"/>
      <c r="NUW1492" s="856"/>
      <c r="NUX1492" s="856"/>
      <c r="NUY1492" s="856"/>
      <c r="NUZ1492" s="856"/>
      <c r="NVA1492" s="856"/>
      <c r="NVB1492" s="856"/>
      <c r="NVC1492" s="856"/>
      <c r="NVD1492" s="856"/>
      <c r="NVE1492" s="856"/>
      <c r="NVF1492" s="856"/>
      <c r="NVG1492" s="856"/>
      <c r="NVH1492" s="856"/>
      <c r="NVI1492" s="856"/>
      <c r="NVJ1492" s="856"/>
      <c r="NVK1492" s="856"/>
      <c r="NVL1492" s="856"/>
      <c r="NVM1492" s="856"/>
      <c r="NVN1492" s="856"/>
      <c r="NVO1492" s="856"/>
      <c r="NVP1492" s="856"/>
      <c r="NVQ1492" s="856"/>
      <c r="NVR1492" s="856"/>
      <c r="NVS1492" s="856"/>
      <c r="NVT1492" s="856"/>
      <c r="NVU1492" s="856"/>
      <c r="NVV1492" s="856"/>
      <c r="NVW1492" s="856"/>
      <c r="NVX1492" s="856"/>
      <c r="NVY1492" s="856"/>
      <c r="NVZ1492" s="856"/>
      <c r="NWA1492" s="856"/>
      <c r="NWB1492" s="856"/>
      <c r="NWC1492" s="856"/>
      <c r="NWD1492" s="856"/>
      <c r="NWE1492" s="856"/>
      <c r="NWF1492" s="856"/>
      <c r="NWG1492" s="856"/>
      <c r="NWH1492" s="856"/>
      <c r="NWI1492" s="856"/>
      <c r="NWJ1492" s="856"/>
      <c r="NWK1492" s="856"/>
      <c r="NWL1492" s="856"/>
      <c r="NWM1492" s="856"/>
      <c r="NWN1492" s="856"/>
      <c r="NWO1492" s="856"/>
      <c r="NWP1492" s="856"/>
      <c r="NWQ1492" s="856"/>
      <c r="NWR1492" s="856"/>
      <c r="NWS1492" s="856"/>
      <c r="NWT1492" s="856"/>
      <c r="NWU1492" s="856"/>
      <c r="NWV1492" s="856"/>
      <c r="NWW1492" s="856"/>
      <c r="NWX1492" s="856"/>
      <c r="NWY1492" s="856"/>
      <c r="NWZ1492" s="856"/>
      <c r="NXA1492" s="856"/>
      <c r="NXB1492" s="856"/>
      <c r="NXC1492" s="856"/>
      <c r="NXD1492" s="856"/>
      <c r="NXE1492" s="856"/>
      <c r="NXF1492" s="856"/>
      <c r="NXG1492" s="856"/>
      <c r="NXH1492" s="856"/>
      <c r="NXI1492" s="856"/>
      <c r="NXJ1492" s="856"/>
      <c r="NXK1492" s="856"/>
      <c r="NXL1492" s="856"/>
      <c r="NXM1492" s="856"/>
      <c r="NXN1492" s="856"/>
      <c r="NXO1492" s="856"/>
      <c r="NXP1492" s="856"/>
      <c r="NXQ1492" s="856"/>
      <c r="NXR1492" s="856"/>
      <c r="NXS1492" s="856"/>
      <c r="NXT1492" s="856"/>
      <c r="NXU1492" s="856"/>
      <c r="NXV1492" s="856"/>
      <c r="NXW1492" s="856"/>
      <c r="NXX1492" s="856"/>
      <c r="NXY1492" s="856"/>
      <c r="NXZ1492" s="856"/>
      <c r="NYA1492" s="856"/>
      <c r="NYB1492" s="856"/>
      <c r="NYC1492" s="856"/>
      <c r="NYD1492" s="856"/>
      <c r="NYE1492" s="856"/>
      <c r="NYF1492" s="856"/>
      <c r="NYG1492" s="856"/>
      <c r="NYH1492" s="856"/>
      <c r="NYI1492" s="856"/>
      <c r="NYJ1492" s="856"/>
      <c r="NYK1492" s="856"/>
      <c r="NYL1492" s="856"/>
      <c r="NYM1492" s="856"/>
      <c r="NYN1492" s="856"/>
      <c r="NYO1492" s="856"/>
      <c r="NYP1492" s="856"/>
      <c r="NYQ1492" s="856"/>
      <c r="NYR1492" s="856"/>
      <c r="NYS1492" s="856"/>
      <c r="NYT1492" s="856"/>
      <c r="NYU1492" s="856"/>
      <c r="NYV1492" s="856"/>
      <c r="NYW1492" s="856"/>
      <c r="NYX1492" s="856"/>
      <c r="NYY1492" s="856"/>
      <c r="NYZ1492" s="856"/>
      <c r="NZA1492" s="856"/>
      <c r="NZB1492" s="856"/>
      <c r="NZC1492" s="856"/>
      <c r="NZD1492" s="856"/>
      <c r="NZE1492" s="856"/>
      <c r="NZF1492" s="856"/>
      <c r="NZG1492" s="856"/>
      <c r="NZH1492" s="856"/>
      <c r="NZI1492" s="856"/>
      <c r="NZJ1492" s="856"/>
      <c r="NZK1492" s="856"/>
      <c r="NZL1492" s="856"/>
      <c r="NZM1492" s="856"/>
      <c r="NZN1492" s="856"/>
      <c r="NZO1492" s="856"/>
      <c r="NZP1492" s="856"/>
      <c r="NZQ1492" s="856"/>
      <c r="NZR1492" s="856"/>
      <c r="NZS1492" s="856"/>
      <c r="NZT1492" s="856"/>
      <c r="NZU1492" s="856"/>
      <c r="NZV1492" s="856"/>
      <c r="NZW1492" s="856"/>
      <c r="NZX1492" s="856"/>
      <c r="NZY1492" s="856"/>
      <c r="NZZ1492" s="856"/>
      <c r="OAA1492" s="856"/>
      <c r="OAB1492" s="856"/>
      <c r="OAC1492" s="856"/>
      <c r="OAD1492" s="856"/>
      <c r="OAE1492" s="856"/>
      <c r="OAF1492" s="856"/>
      <c r="OAG1492" s="856"/>
      <c r="OAH1492" s="856"/>
      <c r="OAI1492" s="856"/>
      <c r="OAJ1492" s="856"/>
      <c r="OAK1492" s="856"/>
      <c r="OAL1492" s="856"/>
      <c r="OAM1492" s="856"/>
      <c r="OAN1492" s="856"/>
      <c r="OAO1492" s="856"/>
      <c r="OAP1492" s="856"/>
      <c r="OAQ1492" s="856"/>
      <c r="OAR1492" s="856"/>
      <c r="OAS1492" s="856"/>
      <c r="OAT1492" s="856"/>
      <c r="OAU1492" s="856"/>
      <c r="OAV1492" s="856"/>
      <c r="OAW1492" s="856"/>
      <c r="OAX1492" s="856"/>
      <c r="OAY1492" s="856"/>
      <c r="OAZ1492" s="856"/>
      <c r="OBA1492" s="856"/>
      <c r="OBB1492" s="856"/>
      <c r="OBC1492" s="856"/>
      <c r="OBD1492" s="856"/>
      <c r="OBE1492" s="856"/>
      <c r="OBF1492" s="856"/>
      <c r="OBG1492" s="856"/>
      <c r="OBH1492" s="856"/>
      <c r="OBI1492" s="856"/>
      <c r="OBJ1492" s="856"/>
      <c r="OBK1492" s="856"/>
      <c r="OBL1492" s="856"/>
      <c r="OBM1492" s="856"/>
      <c r="OBN1492" s="856"/>
      <c r="OBO1492" s="856"/>
      <c r="OBP1492" s="856"/>
      <c r="OBQ1492" s="856"/>
      <c r="OBR1492" s="856"/>
      <c r="OBS1492" s="856"/>
      <c r="OBT1492" s="856"/>
      <c r="OBU1492" s="856"/>
      <c r="OBV1492" s="856"/>
      <c r="OBW1492" s="856"/>
      <c r="OBX1492" s="856"/>
      <c r="OBY1492" s="856"/>
      <c r="OBZ1492" s="856"/>
      <c r="OCA1492" s="856"/>
      <c r="OCB1492" s="856"/>
      <c r="OCC1492" s="856"/>
      <c r="OCD1492" s="856"/>
      <c r="OCE1492" s="856"/>
      <c r="OCF1492" s="856"/>
      <c r="OCG1492" s="856"/>
      <c r="OCH1492" s="856"/>
      <c r="OCI1492" s="856"/>
      <c r="OCJ1492" s="856"/>
      <c r="OCK1492" s="856"/>
      <c r="OCL1492" s="856"/>
      <c r="OCM1492" s="856"/>
      <c r="OCN1492" s="856"/>
      <c r="OCO1492" s="856"/>
      <c r="OCP1492" s="856"/>
      <c r="OCQ1492" s="856"/>
      <c r="OCR1492" s="856"/>
      <c r="OCS1492" s="856"/>
      <c r="OCT1492" s="856"/>
      <c r="OCU1492" s="856"/>
      <c r="OCV1492" s="856"/>
      <c r="OCW1492" s="856"/>
      <c r="OCX1492" s="856"/>
      <c r="OCY1492" s="856"/>
      <c r="OCZ1492" s="856"/>
      <c r="ODA1492" s="856"/>
      <c r="ODB1492" s="856"/>
      <c r="ODC1492" s="856"/>
      <c r="ODD1492" s="856"/>
      <c r="ODE1492" s="856"/>
      <c r="ODF1492" s="856"/>
      <c r="ODG1492" s="856"/>
      <c r="ODH1492" s="856"/>
      <c r="ODI1492" s="856"/>
      <c r="ODJ1492" s="856"/>
      <c r="ODK1492" s="856"/>
      <c r="ODL1492" s="856"/>
      <c r="ODM1492" s="856"/>
      <c r="ODN1492" s="856"/>
      <c r="ODO1492" s="856"/>
      <c r="ODP1492" s="856"/>
      <c r="ODQ1492" s="856"/>
      <c r="ODR1492" s="856"/>
      <c r="ODS1492" s="856"/>
      <c r="ODT1492" s="856"/>
      <c r="ODU1492" s="856"/>
      <c r="ODV1492" s="856"/>
      <c r="ODW1492" s="856"/>
      <c r="ODX1492" s="856"/>
      <c r="ODY1492" s="856"/>
      <c r="ODZ1492" s="856"/>
      <c r="OEA1492" s="856"/>
      <c r="OEB1492" s="856"/>
      <c r="OEC1492" s="856"/>
      <c r="OED1492" s="856"/>
      <c r="OEE1492" s="856"/>
      <c r="OEF1492" s="856"/>
      <c r="OEG1492" s="856"/>
      <c r="OEH1492" s="856"/>
      <c r="OEI1492" s="856"/>
      <c r="OEJ1492" s="856"/>
      <c r="OEK1492" s="856"/>
      <c r="OEL1492" s="856"/>
      <c r="OEM1492" s="856"/>
      <c r="OEN1492" s="856"/>
      <c r="OEO1492" s="856"/>
      <c r="OEP1492" s="856"/>
      <c r="OEQ1492" s="856"/>
      <c r="OER1492" s="856"/>
      <c r="OES1492" s="856"/>
      <c r="OET1492" s="856"/>
      <c r="OEU1492" s="856"/>
      <c r="OEV1492" s="856"/>
      <c r="OEW1492" s="856"/>
      <c r="OEX1492" s="856"/>
      <c r="OEY1492" s="856"/>
      <c r="OEZ1492" s="856"/>
      <c r="OFA1492" s="856"/>
      <c r="OFB1492" s="856"/>
      <c r="OFC1492" s="856"/>
      <c r="OFD1492" s="856"/>
      <c r="OFE1492" s="856"/>
      <c r="OFF1492" s="856"/>
      <c r="OFG1492" s="856"/>
      <c r="OFH1492" s="856"/>
      <c r="OFI1492" s="856"/>
      <c r="OFJ1492" s="856"/>
      <c r="OFK1492" s="856"/>
      <c r="OFL1492" s="856"/>
      <c r="OFM1492" s="856"/>
      <c r="OFN1492" s="856"/>
      <c r="OFO1492" s="856"/>
      <c r="OFP1492" s="856"/>
      <c r="OFQ1492" s="856"/>
      <c r="OFR1492" s="856"/>
      <c r="OFS1492" s="856"/>
      <c r="OFT1492" s="856"/>
      <c r="OFU1492" s="856"/>
      <c r="OFV1492" s="856"/>
      <c r="OFW1492" s="856"/>
      <c r="OFX1492" s="856"/>
      <c r="OFY1492" s="856"/>
      <c r="OFZ1492" s="856"/>
      <c r="OGA1492" s="856"/>
      <c r="OGB1492" s="856"/>
      <c r="OGC1492" s="856"/>
      <c r="OGD1492" s="856"/>
      <c r="OGE1492" s="856"/>
      <c r="OGF1492" s="856"/>
      <c r="OGG1492" s="856"/>
      <c r="OGH1492" s="856"/>
      <c r="OGI1492" s="856"/>
      <c r="OGJ1492" s="856"/>
      <c r="OGK1492" s="856"/>
      <c r="OGL1492" s="856"/>
      <c r="OGM1492" s="856"/>
      <c r="OGN1492" s="856"/>
      <c r="OGO1492" s="856"/>
      <c r="OGP1492" s="856"/>
      <c r="OGQ1492" s="856"/>
      <c r="OGR1492" s="856"/>
      <c r="OGS1492" s="856"/>
      <c r="OGT1492" s="856"/>
      <c r="OGU1492" s="856"/>
      <c r="OGV1492" s="856"/>
      <c r="OGW1492" s="856"/>
      <c r="OGX1492" s="856"/>
      <c r="OGY1492" s="856"/>
      <c r="OGZ1492" s="856"/>
      <c r="OHA1492" s="856"/>
      <c r="OHB1492" s="856"/>
      <c r="OHC1492" s="856"/>
      <c r="OHD1492" s="856"/>
      <c r="OHE1492" s="856"/>
      <c r="OHF1492" s="856"/>
      <c r="OHG1492" s="856"/>
      <c r="OHH1492" s="856"/>
      <c r="OHI1492" s="856"/>
      <c r="OHJ1492" s="856"/>
      <c r="OHK1492" s="856"/>
      <c r="OHL1492" s="856"/>
      <c r="OHM1492" s="856"/>
      <c r="OHN1492" s="856"/>
      <c r="OHO1492" s="856"/>
      <c r="OHP1492" s="856"/>
      <c r="OHQ1492" s="856"/>
      <c r="OHR1492" s="856"/>
      <c r="OHS1492" s="856"/>
      <c r="OHT1492" s="856"/>
      <c r="OHU1492" s="856"/>
      <c r="OHV1492" s="856"/>
      <c r="OHW1492" s="856"/>
      <c r="OHX1492" s="856"/>
      <c r="OHY1492" s="856"/>
      <c r="OHZ1492" s="856"/>
      <c r="OIA1492" s="856"/>
      <c r="OIB1492" s="856"/>
      <c r="OIC1492" s="856"/>
      <c r="OID1492" s="856"/>
      <c r="OIE1492" s="856"/>
      <c r="OIF1492" s="856"/>
      <c r="OIG1492" s="856"/>
      <c r="OIH1492" s="856"/>
      <c r="OII1492" s="856"/>
      <c r="OIJ1492" s="856"/>
      <c r="OIK1492" s="856"/>
      <c r="OIL1492" s="856"/>
      <c r="OIM1492" s="856"/>
      <c r="OIN1492" s="856"/>
      <c r="OIO1492" s="856"/>
      <c r="OIP1492" s="856"/>
      <c r="OIQ1492" s="856"/>
      <c r="OIR1492" s="856"/>
      <c r="OIS1492" s="856"/>
      <c r="OIT1492" s="856"/>
      <c r="OIU1492" s="856"/>
      <c r="OIV1492" s="856"/>
      <c r="OIW1492" s="856"/>
      <c r="OIX1492" s="856"/>
      <c r="OIY1492" s="856"/>
      <c r="OIZ1492" s="856"/>
      <c r="OJA1492" s="856"/>
      <c r="OJB1492" s="856"/>
      <c r="OJC1492" s="856"/>
      <c r="OJD1492" s="856"/>
      <c r="OJE1492" s="856"/>
      <c r="OJF1492" s="856"/>
      <c r="OJG1492" s="856"/>
      <c r="OJH1492" s="856"/>
      <c r="OJI1492" s="856"/>
      <c r="OJJ1492" s="856"/>
      <c r="OJK1492" s="856"/>
      <c r="OJL1492" s="856"/>
      <c r="OJM1492" s="856"/>
      <c r="OJN1492" s="856"/>
      <c r="OJO1492" s="856"/>
      <c r="OJP1492" s="856"/>
      <c r="OJQ1492" s="856"/>
      <c r="OJR1492" s="856"/>
      <c r="OJS1492" s="856"/>
      <c r="OJT1492" s="856"/>
      <c r="OJU1492" s="856"/>
      <c r="OJV1492" s="856"/>
      <c r="OJW1492" s="856"/>
      <c r="OJX1492" s="856"/>
      <c r="OJY1492" s="856"/>
      <c r="OJZ1492" s="856"/>
      <c r="OKA1492" s="856"/>
      <c r="OKB1492" s="856"/>
      <c r="OKC1492" s="856"/>
      <c r="OKD1492" s="856"/>
      <c r="OKE1492" s="856"/>
      <c r="OKF1492" s="856"/>
      <c r="OKG1492" s="856"/>
      <c r="OKH1492" s="856"/>
      <c r="OKI1492" s="856"/>
      <c r="OKJ1492" s="856"/>
      <c r="OKK1492" s="856"/>
      <c r="OKL1492" s="856"/>
      <c r="OKM1492" s="856"/>
      <c r="OKN1492" s="856"/>
      <c r="OKO1492" s="856"/>
      <c r="OKP1492" s="856"/>
      <c r="OKQ1492" s="856"/>
      <c r="OKR1492" s="856"/>
      <c r="OKS1492" s="856"/>
      <c r="OKT1492" s="856"/>
      <c r="OKU1492" s="856"/>
      <c r="OKV1492" s="856"/>
      <c r="OKW1492" s="856"/>
      <c r="OKX1492" s="856"/>
      <c r="OKY1492" s="856"/>
      <c r="OKZ1492" s="856"/>
      <c r="OLA1492" s="856"/>
      <c r="OLB1492" s="856"/>
      <c r="OLC1492" s="856"/>
      <c r="OLD1492" s="856"/>
      <c r="OLE1492" s="856"/>
      <c r="OLF1492" s="856"/>
      <c r="OLG1492" s="856"/>
      <c r="OLH1492" s="856"/>
      <c r="OLI1492" s="856"/>
      <c r="OLJ1492" s="856"/>
      <c r="OLK1492" s="856"/>
      <c r="OLL1492" s="856"/>
      <c r="OLM1492" s="856"/>
      <c r="OLN1492" s="856"/>
      <c r="OLO1492" s="856"/>
      <c r="OLP1492" s="856"/>
      <c r="OLQ1492" s="856"/>
      <c r="OLR1492" s="856"/>
      <c r="OLS1492" s="856"/>
      <c r="OLT1492" s="856"/>
      <c r="OLU1492" s="856"/>
      <c r="OLV1492" s="856"/>
      <c r="OLW1492" s="856"/>
      <c r="OLX1492" s="856"/>
      <c r="OLY1492" s="856"/>
      <c r="OLZ1492" s="856"/>
      <c r="OMA1492" s="856"/>
      <c r="OMB1492" s="856"/>
      <c r="OMC1492" s="856"/>
      <c r="OMD1492" s="856"/>
      <c r="OME1492" s="856"/>
      <c r="OMF1492" s="856"/>
      <c r="OMG1492" s="856"/>
      <c r="OMH1492" s="856"/>
      <c r="OMI1492" s="856"/>
      <c r="OMJ1492" s="856"/>
      <c r="OMK1492" s="856"/>
      <c r="OML1492" s="856"/>
      <c r="OMM1492" s="856"/>
      <c r="OMN1492" s="856"/>
      <c r="OMO1492" s="856"/>
      <c r="OMP1492" s="856"/>
      <c r="OMQ1492" s="856"/>
      <c r="OMR1492" s="856"/>
      <c r="OMS1492" s="856"/>
      <c r="OMT1492" s="856"/>
      <c r="OMU1492" s="856"/>
      <c r="OMV1492" s="856"/>
      <c r="OMW1492" s="856"/>
      <c r="OMX1492" s="856"/>
      <c r="OMY1492" s="856"/>
      <c r="OMZ1492" s="856"/>
      <c r="ONA1492" s="856"/>
      <c r="ONB1492" s="856"/>
      <c r="ONC1492" s="856"/>
      <c r="OND1492" s="856"/>
      <c r="ONE1492" s="856"/>
      <c r="ONF1492" s="856"/>
      <c r="ONG1492" s="856"/>
      <c r="ONH1492" s="856"/>
      <c r="ONI1492" s="856"/>
      <c r="ONJ1492" s="856"/>
      <c r="ONK1492" s="856"/>
      <c r="ONL1492" s="856"/>
      <c r="ONM1492" s="856"/>
      <c r="ONN1492" s="856"/>
      <c r="ONO1492" s="856"/>
      <c r="ONP1492" s="856"/>
      <c r="ONQ1492" s="856"/>
      <c r="ONR1492" s="856"/>
      <c r="ONS1492" s="856"/>
      <c r="ONT1492" s="856"/>
      <c r="ONU1492" s="856"/>
      <c r="ONV1492" s="856"/>
      <c r="ONW1492" s="856"/>
      <c r="ONX1492" s="856"/>
      <c r="ONY1492" s="856"/>
      <c r="ONZ1492" s="856"/>
      <c r="OOA1492" s="856"/>
      <c r="OOB1492" s="856"/>
      <c r="OOC1492" s="856"/>
      <c r="OOD1492" s="856"/>
      <c r="OOE1492" s="856"/>
      <c r="OOF1492" s="856"/>
      <c r="OOG1492" s="856"/>
      <c r="OOH1492" s="856"/>
      <c r="OOI1492" s="856"/>
      <c r="OOJ1492" s="856"/>
      <c r="OOK1492" s="856"/>
      <c r="OOL1492" s="856"/>
      <c r="OOM1492" s="856"/>
      <c r="OON1492" s="856"/>
      <c r="OOO1492" s="856"/>
      <c r="OOP1492" s="856"/>
      <c r="OOQ1492" s="856"/>
      <c r="OOR1492" s="856"/>
      <c r="OOS1492" s="856"/>
      <c r="OOT1492" s="856"/>
      <c r="OOU1492" s="856"/>
      <c r="OOV1492" s="856"/>
      <c r="OOW1492" s="856"/>
      <c r="OOX1492" s="856"/>
      <c r="OOY1492" s="856"/>
      <c r="OOZ1492" s="856"/>
      <c r="OPA1492" s="856"/>
      <c r="OPB1492" s="856"/>
      <c r="OPC1492" s="856"/>
      <c r="OPD1492" s="856"/>
      <c r="OPE1492" s="856"/>
      <c r="OPF1492" s="856"/>
      <c r="OPG1492" s="856"/>
      <c r="OPH1492" s="856"/>
      <c r="OPI1492" s="856"/>
      <c r="OPJ1492" s="856"/>
      <c r="OPK1492" s="856"/>
      <c r="OPL1492" s="856"/>
      <c r="OPM1492" s="856"/>
      <c r="OPN1492" s="856"/>
      <c r="OPO1492" s="856"/>
      <c r="OPP1492" s="856"/>
      <c r="OPQ1492" s="856"/>
      <c r="OPR1492" s="856"/>
      <c r="OPS1492" s="856"/>
      <c r="OPT1492" s="856"/>
      <c r="OPU1492" s="856"/>
      <c r="OPV1492" s="856"/>
      <c r="OPW1492" s="856"/>
      <c r="OPX1492" s="856"/>
      <c r="OPY1492" s="856"/>
      <c r="OPZ1492" s="856"/>
      <c r="OQA1492" s="856"/>
      <c r="OQB1492" s="856"/>
      <c r="OQC1492" s="856"/>
      <c r="OQD1492" s="856"/>
      <c r="OQE1492" s="856"/>
      <c r="OQF1492" s="856"/>
      <c r="OQG1492" s="856"/>
      <c r="OQH1492" s="856"/>
      <c r="OQI1492" s="856"/>
      <c r="OQJ1492" s="856"/>
      <c r="OQK1492" s="856"/>
      <c r="OQL1492" s="856"/>
      <c r="OQM1492" s="856"/>
      <c r="OQN1492" s="856"/>
      <c r="OQO1492" s="856"/>
      <c r="OQP1492" s="856"/>
      <c r="OQQ1492" s="856"/>
      <c r="OQR1492" s="856"/>
      <c r="OQS1492" s="856"/>
      <c r="OQT1492" s="856"/>
      <c r="OQU1492" s="856"/>
      <c r="OQV1492" s="856"/>
      <c r="OQW1492" s="856"/>
      <c r="OQX1492" s="856"/>
      <c r="OQY1492" s="856"/>
      <c r="OQZ1492" s="856"/>
      <c r="ORA1492" s="856"/>
      <c r="ORB1492" s="856"/>
      <c r="ORC1492" s="856"/>
      <c r="ORD1492" s="856"/>
      <c r="ORE1492" s="856"/>
      <c r="ORF1492" s="856"/>
      <c r="ORG1492" s="856"/>
      <c r="ORH1492" s="856"/>
      <c r="ORI1492" s="856"/>
      <c r="ORJ1492" s="856"/>
      <c r="ORK1492" s="856"/>
      <c r="ORL1492" s="856"/>
      <c r="ORM1492" s="856"/>
      <c r="ORN1492" s="856"/>
      <c r="ORO1492" s="856"/>
      <c r="ORP1492" s="856"/>
      <c r="ORQ1492" s="856"/>
      <c r="ORR1492" s="856"/>
      <c r="ORS1492" s="856"/>
      <c r="ORT1492" s="856"/>
      <c r="ORU1492" s="856"/>
      <c r="ORV1492" s="856"/>
      <c r="ORW1492" s="856"/>
      <c r="ORX1492" s="856"/>
      <c r="ORY1492" s="856"/>
      <c r="ORZ1492" s="856"/>
      <c r="OSA1492" s="856"/>
      <c r="OSB1492" s="856"/>
      <c r="OSC1492" s="856"/>
      <c r="OSD1492" s="856"/>
      <c r="OSE1492" s="856"/>
      <c r="OSF1492" s="856"/>
      <c r="OSG1492" s="856"/>
      <c r="OSH1492" s="856"/>
      <c r="OSI1492" s="856"/>
      <c r="OSJ1492" s="856"/>
      <c r="OSK1492" s="856"/>
      <c r="OSL1492" s="856"/>
      <c r="OSM1492" s="856"/>
      <c r="OSN1492" s="856"/>
      <c r="OSO1492" s="856"/>
      <c r="OSP1492" s="856"/>
      <c r="OSQ1492" s="856"/>
      <c r="OSR1492" s="856"/>
      <c r="OSS1492" s="856"/>
      <c r="OST1492" s="856"/>
      <c r="OSU1492" s="856"/>
      <c r="OSV1492" s="856"/>
      <c r="OSW1492" s="856"/>
      <c r="OSX1492" s="856"/>
      <c r="OSY1492" s="856"/>
      <c r="OSZ1492" s="856"/>
      <c r="OTA1492" s="856"/>
      <c r="OTB1492" s="856"/>
      <c r="OTC1492" s="856"/>
      <c r="OTD1492" s="856"/>
      <c r="OTE1492" s="856"/>
      <c r="OTF1492" s="856"/>
      <c r="OTG1492" s="856"/>
      <c r="OTH1492" s="856"/>
      <c r="OTI1492" s="856"/>
      <c r="OTJ1492" s="856"/>
      <c r="OTK1492" s="856"/>
      <c r="OTL1492" s="856"/>
      <c r="OTM1492" s="856"/>
      <c r="OTN1492" s="856"/>
      <c r="OTO1492" s="856"/>
      <c r="OTP1492" s="856"/>
      <c r="OTQ1492" s="856"/>
      <c r="OTR1492" s="856"/>
      <c r="OTS1492" s="856"/>
      <c r="OTT1492" s="856"/>
      <c r="OTU1492" s="856"/>
      <c r="OTV1492" s="856"/>
      <c r="OTW1492" s="856"/>
      <c r="OTX1492" s="856"/>
      <c r="OTY1492" s="856"/>
      <c r="OTZ1492" s="856"/>
      <c r="OUA1492" s="856"/>
      <c r="OUB1492" s="856"/>
      <c r="OUC1492" s="856"/>
      <c r="OUD1492" s="856"/>
      <c r="OUE1492" s="856"/>
      <c r="OUF1492" s="856"/>
      <c r="OUG1492" s="856"/>
      <c r="OUH1492" s="856"/>
      <c r="OUI1492" s="856"/>
      <c r="OUJ1492" s="856"/>
      <c r="OUK1492" s="856"/>
      <c r="OUL1492" s="856"/>
      <c r="OUM1492" s="856"/>
      <c r="OUN1492" s="856"/>
      <c r="OUO1492" s="856"/>
      <c r="OUP1492" s="856"/>
      <c r="OUQ1492" s="856"/>
      <c r="OUR1492" s="856"/>
      <c r="OUS1492" s="856"/>
      <c r="OUT1492" s="856"/>
      <c r="OUU1492" s="856"/>
      <c r="OUV1492" s="856"/>
      <c r="OUW1492" s="856"/>
      <c r="OUX1492" s="856"/>
      <c r="OUY1492" s="856"/>
      <c r="OUZ1492" s="856"/>
      <c r="OVA1492" s="856"/>
      <c r="OVB1492" s="856"/>
      <c r="OVC1492" s="856"/>
      <c r="OVD1492" s="856"/>
      <c r="OVE1492" s="856"/>
      <c r="OVF1492" s="856"/>
      <c r="OVG1492" s="856"/>
      <c r="OVH1492" s="856"/>
      <c r="OVI1492" s="856"/>
      <c r="OVJ1492" s="856"/>
      <c r="OVK1492" s="856"/>
      <c r="OVL1492" s="856"/>
      <c r="OVM1492" s="856"/>
      <c r="OVN1492" s="856"/>
      <c r="OVO1492" s="856"/>
      <c r="OVP1492" s="856"/>
      <c r="OVQ1492" s="856"/>
      <c r="OVR1492" s="856"/>
      <c r="OVS1492" s="856"/>
      <c r="OVT1492" s="856"/>
      <c r="OVU1492" s="856"/>
      <c r="OVV1492" s="856"/>
      <c r="OVW1492" s="856"/>
      <c r="OVX1492" s="856"/>
      <c r="OVY1492" s="856"/>
      <c r="OVZ1492" s="856"/>
      <c r="OWA1492" s="856"/>
      <c r="OWB1492" s="856"/>
      <c r="OWC1492" s="856"/>
      <c r="OWD1492" s="856"/>
      <c r="OWE1492" s="856"/>
      <c r="OWF1492" s="856"/>
      <c r="OWG1492" s="856"/>
      <c r="OWH1492" s="856"/>
      <c r="OWI1492" s="856"/>
      <c r="OWJ1492" s="856"/>
      <c r="OWK1492" s="856"/>
      <c r="OWL1492" s="856"/>
      <c r="OWM1492" s="856"/>
      <c r="OWN1492" s="856"/>
      <c r="OWO1492" s="856"/>
      <c r="OWP1492" s="856"/>
      <c r="OWQ1492" s="856"/>
      <c r="OWR1492" s="856"/>
      <c r="OWS1492" s="856"/>
      <c r="OWT1492" s="856"/>
      <c r="OWU1492" s="856"/>
      <c r="OWV1492" s="856"/>
      <c r="OWW1492" s="856"/>
      <c r="OWX1492" s="856"/>
      <c r="OWY1492" s="856"/>
      <c r="OWZ1492" s="856"/>
      <c r="OXA1492" s="856"/>
      <c r="OXB1492" s="856"/>
      <c r="OXC1492" s="856"/>
      <c r="OXD1492" s="856"/>
      <c r="OXE1492" s="856"/>
      <c r="OXF1492" s="856"/>
      <c r="OXG1492" s="856"/>
      <c r="OXH1492" s="856"/>
      <c r="OXI1492" s="856"/>
      <c r="OXJ1492" s="856"/>
      <c r="OXK1492" s="856"/>
      <c r="OXL1492" s="856"/>
      <c r="OXM1492" s="856"/>
      <c r="OXN1492" s="856"/>
      <c r="OXO1492" s="856"/>
      <c r="OXP1492" s="856"/>
      <c r="OXQ1492" s="856"/>
      <c r="OXR1492" s="856"/>
      <c r="OXS1492" s="856"/>
      <c r="OXT1492" s="856"/>
      <c r="OXU1492" s="856"/>
      <c r="OXV1492" s="856"/>
      <c r="OXW1492" s="856"/>
      <c r="OXX1492" s="856"/>
      <c r="OXY1492" s="856"/>
      <c r="OXZ1492" s="856"/>
      <c r="OYA1492" s="856"/>
      <c r="OYB1492" s="856"/>
      <c r="OYC1492" s="856"/>
      <c r="OYD1492" s="856"/>
      <c r="OYE1492" s="856"/>
      <c r="OYF1492" s="856"/>
      <c r="OYG1492" s="856"/>
      <c r="OYH1492" s="856"/>
      <c r="OYI1492" s="856"/>
      <c r="OYJ1492" s="856"/>
      <c r="OYK1492" s="856"/>
      <c r="OYL1492" s="856"/>
      <c r="OYM1492" s="856"/>
      <c r="OYN1492" s="856"/>
      <c r="OYO1492" s="856"/>
      <c r="OYP1492" s="856"/>
      <c r="OYQ1492" s="856"/>
      <c r="OYR1492" s="856"/>
      <c r="OYS1492" s="856"/>
      <c r="OYT1492" s="856"/>
      <c r="OYU1492" s="856"/>
      <c r="OYV1492" s="856"/>
      <c r="OYW1492" s="856"/>
      <c r="OYX1492" s="856"/>
      <c r="OYY1492" s="856"/>
      <c r="OYZ1492" s="856"/>
      <c r="OZA1492" s="856"/>
      <c r="OZB1492" s="856"/>
      <c r="OZC1492" s="856"/>
      <c r="OZD1492" s="856"/>
      <c r="OZE1492" s="856"/>
      <c r="OZF1492" s="856"/>
      <c r="OZG1492" s="856"/>
      <c r="OZH1492" s="856"/>
      <c r="OZI1492" s="856"/>
      <c r="OZJ1492" s="856"/>
      <c r="OZK1492" s="856"/>
      <c r="OZL1492" s="856"/>
      <c r="OZM1492" s="856"/>
      <c r="OZN1492" s="856"/>
      <c r="OZO1492" s="856"/>
      <c r="OZP1492" s="856"/>
      <c r="OZQ1492" s="856"/>
      <c r="OZR1492" s="856"/>
      <c r="OZS1492" s="856"/>
      <c r="OZT1492" s="856"/>
      <c r="OZU1492" s="856"/>
      <c r="OZV1492" s="856"/>
      <c r="OZW1492" s="856"/>
      <c r="OZX1492" s="856"/>
      <c r="OZY1492" s="856"/>
      <c r="OZZ1492" s="856"/>
      <c r="PAA1492" s="856"/>
      <c r="PAB1492" s="856"/>
      <c r="PAC1492" s="856"/>
      <c r="PAD1492" s="856"/>
      <c r="PAE1492" s="856"/>
      <c r="PAF1492" s="856"/>
      <c r="PAG1492" s="856"/>
      <c r="PAH1492" s="856"/>
      <c r="PAI1492" s="856"/>
      <c r="PAJ1492" s="856"/>
      <c r="PAK1492" s="856"/>
      <c r="PAL1492" s="856"/>
      <c r="PAM1492" s="856"/>
      <c r="PAN1492" s="856"/>
      <c r="PAO1492" s="856"/>
      <c r="PAP1492" s="856"/>
      <c r="PAQ1492" s="856"/>
      <c r="PAR1492" s="856"/>
      <c r="PAS1492" s="856"/>
      <c r="PAT1492" s="856"/>
      <c r="PAU1492" s="856"/>
      <c r="PAV1492" s="856"/>
      <c r="PAW1492" s="856"/>
      <c r="PAX1492" s="856"/>
      <c r="PAY1492" s="856"/>
      <c r="PAZ1492" s="856"/>
      <c r="PBA1492" s="856"/>
      <c r="PBB1492" s="856"/>
      <c r="PBC1492" s="856"/>
      <c r="PBD1492" s="856"/>
      <c r="PBE1492" s="856"/>
      <c r="PBF1492" s="856"/>
      <c r="PBG1492" s="856"/>
      <c r="PBH1492" s="856"/>
      <c r="PBI1492" s="856"/>
      <c r="PBJ1492" s="856"/>
      <c r="PBK1492" s="856"/>
      <c r="PBL1492" s="856"/>
      <c r="PBM1492" s="856"/>
      <c r="PBN1492" s="856"/>
      <c r="PBO1492" s="856"/>
      <c r="PBP1492" s="856"/>
      <c r="PBQ1492" s="856"/>
      <c r="PBR1492" s="856"/>
      <c r="PBS1492" s="856"/>
      <c r="PBT1492" s="856"/>
      <c r="PBU1492" s="856"/>
      <c r="PBV1492" s="856"/>
      <c r="PBW1492" s="856"/>
      <c r="PBX1492" s="856"/>
      <c r="PBY1492" s="856"/>
      <c r="PBZ1492" s="856"/>
      <c r="PCA1492" s="856"/>
      <c r="PCB1492" s="856"/>
      <c r="PCC1492" s="856"/>
      <c r="PCD1492" s="856"/>
      <c r="PCE1492" s="856"/>
      <c r="PCF1492" s="856"/>
      <c r="PCG1492" s="856"/>
      <c r="PCH1492" s="856"/>
      <c r="PCI1492" s="856"/>
      <c r="PCJ1492" s="856"/>
      <c r="PCK1492" s="856"/>
      <c r="PCL1492" s="856"/>
      <c r="PCM1492" s="856"/>
      <c r="PCN1492" s="856"/>
      <c r="PCO1492" s="856"/>
      <c r="PCP1492" s="856"/>
      <c r="PCQ1492" s="856"/>
      <c r="PCR1492" s="856"/>
      <c r="PCS1492" s="856"/>
      <c r="PCT1492" s="856"/>
      <c r="PCU1492" s="856"/>
      <c r="PCV1492" s="856"/>
      <c r="PCW1492" s="856"/>
      <c r="PCX1492" s="856"/>
      <c r="PCY1492" s="856"/>
      <c r="PCZ1492" s="856"/>
      <c r="PDA1492" s="856"/>
      <c r="PDB1492" s="856"/>
      <c r="PDC1492" s="856"/>
      <c r="PDD1492" s="856"/>
      <c r="PDE1492" s="856"/>
      <c r="PDF1492" s="856"/>
      <c r="PDG1492" s="856"/>
      <c r="PDH1492" s="856"/>
      <c r="PDI1492" s="856"/>
      <c r="PDJ1492" s="856"/>
      <c r="PDK1492" s="856"/>
      <c r="PDL1492" s="856"/>
      <c r="PDM1492" s="856"/>
      <c r="PDN1492" s="856"/>
      <c r="PDO1492" s="856"/>
      <c r="PDP1492" s="856"/>
      <c r="PDQ1492" s="856"/>
      <c r="PDR1492" s="856"/>
      <c r="PDS1492" s="856"/>
      <c r="PDT1492" s="856"/>
      <c r="PDU1492" s="856"/>
      <c r="PDV1492" s="856"/>
      <c r="PDW1492" s="856"/>
      <c r="PDX1492" s="856"/>
      <c r="PDY1492" s="856"/>
      <c r="PDZ1492" s="856"/>
      <c r="PEA1492" s="856"/>
      <c r="PEB1492" s="856"/>
      <c r="PEC1492" s="856"/>
      <c r="PED1492" s="856"/>
      <c r="PEE1492" s="856"/>
      <c r="PEF1492" s="856"/>
      <c r="PEG1492" s="856"/>
      <c r="PEH1492" s="856"/>
      <c r="PEI1492" s="856"/>
      <c r="PEJ1492" s="856"/>
      <c r="PEK1492" s="856"/>
      <c r="PEL1492" s="856"/>
      <c r="PEM1492" s="856"/>
      <c r="PEN1492" s="856"/>
      <c r="PEO1492" s="856"/>
      <c r="PEP1492" s="856"/>
      <c r="PEQ1492" s="856"/>
      <c r="PER1492" s="856"/>
      <c r="PES1492" s="856"/>
      <c r="PET1492" s="856"/>
      <c r="PEU1492" s="856"/>
      <c r="PEV1492" s="856"/>
      <c r="PEW1492" s="856"/>
      <c r="PEX1492" s="856"/>
      <c r="PEY1492" s="856"/>
      <c r="PEZ1492" s="856"/>
      <c r="PFA1492" s="856"/>
      <c r="PFB1492" s="856"/>
      <c r="PFC1492" s="856"/>
      <c r="PFD1492" s="856"/>
      <c r="PFE1492" s="856"/>
      <c r="PFF1492" s="856"/>
      <c r="PFG1492" s="856"/>
      <c r="PFH1492" s="856"/>
      <c r="PFI1492" s="856"/>
      <c r="PFJ1492" s="856"/>
      <c r="PFK1492" s="856"/>
      <c r="PFL1492" s="856"/>
      <c r="PFM1492" s="856"/>
      <c r="PFN1492" s="856"/>
      <c r="PFO1492" s="856"/>
      <c r="PFP1492" s="856"/>
      <c r="PFQ1492" s="856"/>
      <c r="PFR1492" s="856"/>
      <c r="PFS1492" s="856"/>
      <c r="PFT1492" s="856"/>
      <c r="PFU1492" s="856"/>
      <c r="PFV1492" s="856"/>
      <c r="PFW1492" s="856"/>
      <c r="PFX1492" s="856"/>
      <c r="PFY1492" s="856"/>
      <c r="PFZ1492" s="856"/>
      <c r="PGA1492" s="856"/>
      <c r="PGB1492" s="856"/>
      <c r="PGC1492" s="856"/>
      <c r="PGD1492" s="856"/>
      <c r="PGE1492" s="856"/>
      <c r="PGF1492" s="856"/>
      <c r="PGG1492" s="856"/>
      <c r="PGH1492" s="856"/>
      <c r="PGI1492" s="856"/>
      <c r="PGJ1492" s="856"/>
      <c r="PGK1492" s="856"/>
      <c r="PGL1492" s="856"/>
      <c r="PGM1492" s="856"/>
      <c r="PGN1492" s="856"/>
      <c r="PGO1492" s="856"/>
      <c r="PGP1492" s="856"/>
      <c r="PGQ1492" s="856"/>
      <c r="PGR1492" s="856"/>
      <c r="PGS1492" s="856"/>
      <c r="PGT1492" s="856"/>
      <c r="PGU1492" s="856"/>
      <c r="PGV1492" s="856"/>
      <c r="PGW1492" s="856"/>
      <c r="PGX1492" s="856"/>
      <c r="PGY1492" s="856"/>
      <c r="PGZ1492" s="856"/>
      <c r="PHA1492" s="856"/>
      <c r="PHB1492" s="856"/>
      <c r="PHC1492" s="856"/>
      <c r="PHD1492" s="856"/>
      <c r="PHE1492" s="856"/>
      <c r="PHF1492" s="856"/>
      <c r="PHG1492" s="856"/>
      <c r="PHH1492" s="856"/>
      <c r="PHI1492" s="856"/>
      <c r="PHJ1492" s="856"/>
      <c r="PHK1492" s="856"/>
      <c r="PHL1492" s="856"/>
      <c r="PHM1492" s="856"/>
      <c r="PHN1492" s="856"/>
      <c r="PHO1492" s="856"/>
      <c r="PHP1492" s="856"/>
      <c r="PHQ1492" s="856"/>
      <c r="PHR1492" s="856"/>
      <c r="PHS1492" s="856"/>
      <c r="PHT1492" s="856"/>
      <c r="PHU1492" s="856"/>
      <c r="PHV1492" s="856"/>
      <c r="PHW1492" s="856"/>
      <c r="PHX1492" s="856"/>
      <c r="PHY1492" s="856"/>
      <c r="PHZ1492" s="856"/>
      <c r="PIA1492" s="856"/>
      <c r="PIB1492" s="856"/>
      <c r="PIC1492" s="856"/>
      <c r="PID1492" s="856"/>
      <c r="PIE1492" s="856"/>
      <c r="PIF1492" s="856"/>
      <c r="PIG1492" s="856"/>
      <c r="PIH1492" s="856"/>
      <c r="PII1492" s="856"/>
      <c r="PIJ1492" s="856"/>
      <c r="PIK1492" s="856"/>
      <c r="PIL1492" s="856"/>
      <c r="PIM1492" s="856"/>
      <c r="PIN1492" s="856"/>
      <c r="PIO1492" s="856"/>
      <c r="PIP1492" s="856"/>
      <c r="PIQ1492" s="856"/>
      <c r="PIR1492" s="856"/>
      <c r="PIS1492" s="856"/>
      <c r="PIT1492" s="856"/>
      <c r="PIU1492" s="856"/>
      <c r="PIV1492" s="856"/>
      <c r="PIW1492" s="856"/>
      <c r="PIX1492" s="856"/>
      <c r="PIY1492" s="856"/>
      <c r="PIZ1492" s="856"/>
      <c r="PJA1492" s="856"/>
      <c r="PJB1492" s="856"/>
      <c r="PJC1492" s="856"/>
      <c r="PJD1492" s="856"/>
      <c r="PJE1492" s="856"/>
      <c r="PJF1492" s="856"/>
      <c r="PJG1492" s="856"/>
      <c r="PJH1492" s="856"/>
      <c r="PJI1492" s="856"/>
      <c r="PJJ1492" s="856"/>
      <c r="PJK1492" s="856"/>
      <c r="PJL1492" s="856"/>
      <c r="PJM1492" s="856"/>
      <c r="PJN1492" s="856"/>
      <c r="PJO1492" s="856"/>
      <c r="PJP1492" s="856"/>
      <c r="PJQ1492" s="856"/>
      <c r="PJR1492" s="856"/>
      <c r="PJS1492" s="856"/>
      <c r="PJT1492" s="856"/>
      <c r="PJU1492" s="856"/>
      <c r="PJV1492" s="856"/>
      <c r="PJW1492" s="856"/>
      <c r="PJX1492" s="856"/>
      <c r="PJY1492" s="856"/>
      <c r="PJZ1492" s="856"/>
      <c r="PKA1492" s="856"/>
      <c r="PKB1492" s="856"/>
      <c r="PKC1492" s="856"/>
      <c r="PKD1492" s="856"/>
      <c r="PKE1492" s="856"/>
      <c r="PKF1492" s="856"/>
      <c r="PKG1492" s="856"/>
      <c r="PKH1492" s="856"/>
      <c r="PKI1492" s="856"/>
      <c r="PKJ1492" s="856"/>
      <c r="PKK1492" s="856"/>
      <c r="PKL1492" s="856"/>
      <c r="PKM1492" s="856"/>
      <c r="PKN1492" s="856"/>
      <c r="PKO1492" s="856"/>
      <c r="PKP1492" s="856"/>
      <c r="PKQ1492" s="856"/>
      <c r="PKR1492" s="856"/>
      <c r="PKS1492" s="856"/>
      <c r="PKT1492" s="856"/>
      <c r="PKU1492" s="856"/>
      <c r="PKV1492" s="856"/>
      <c r="PKW1492" s="856"/>
      <c r="PKX1492" s="856"/>
      <c r="PKY1492" s="856"/>
      <c r="PKZ1492" s="856"/>
      <c r="PLA1492" s="856"/>
      <c r="PLB1492" s="856"/>
      <c r="PLC1492" s="856"/>
      <c r="PLD1492" s="856"/>
      <c r="PLE1492" s="856"/>
      <c r="PLF1492" s="856"/>
      <c r="PLG1492" s="856"/>
      <c r="PLH1492" s="856"/>
      <c r="PLI1492" s="856"/>
      <c r="PLJ1492" s="856"/>
      <c r="PLK1492" s="856"/>
      <c r="PLL1492" s="856"/>
      <c r="PLM1492" s="856"/>
      <c r="PLN1492" s="856"/>
      <c r="PLO1492" s="856"/>
      <c r="PLP1492" s="856"/>
      <c r="PLQ1492" s="856"/>
      <c r="PLR1492" s="856"/>
      <c r="PLS1492" s="856"/>
      <c r="PLT1492" s="856"/>
      <c r="PLU1492" s="856"/>
      <c r="PLV1492" s="856"/>
      <c r="PLW1492" s="856"/>
      <c r="PLX1492" s="856"/>
      <c r="PLY1492" s="856"/>
      <c r="PLZ1492" s="856"/>
      <c r="PMA1492" s="856"/>
      <c r="PMB1492" s="856"/>
      <c r="PMC1492" s="856"/>
      <c r="PMD1492" s="856"/>
      <c r="PME1492" s="856"/>
      <c r="PMF1492" s="856"/>
      <c r="PMG1492" s="856"/>
      <c r="PMH1492" s="856"/>
      <c r="PMI1492" s="856"/>
      <c r="PMJ1492" s="856"/>
      <c r="PMK1492" s="856"/>
      <c r="PML1492" s="856"/>
      <c r="PMM1492" s="856"/>
      <c r="PMN1492" s="856"/>
      <c r="PMO1492" s="856"/>
      <c r="PMP1492" s="856"/>
      <c r="PMQ1492" s="856"/>
      <c r="PMR1492" s="856"/>
      <c r="PMS1492" s="856"/>
      <c r="PMT1492" s="856"/>
      <c r="PMU1492" s="856"/>
      <c r="PMV1492" s="856"/>
      <c r="PMW1492" s="856"/>
      <c r="PMX1492" s="856"/>
      <c r="PMY1492" s="856"/>
      <c r="PMZ1492" s="856"/>
      <c r="PNA1492" s="856"/>
      <c r="PNB1492" s="856"/>
      <c r="PNC1492" s="856"/>
      <c r="PND1492" s="856"/>
      <c r="PNE1492" s="856"/>
      <c r="PNF1492" s="856"/>
      <c r="PNG1492" s="856"/>
      <c r="PNH1492" s="856"/>
      <c r="PNI1492" s="856"/>
      <c r="PNJ1492" s="856"/>
      <c r="PNK1492" s="856"/>
      <c r="PNL1492" s="856"/>
      <c r="PNM1492" s="856"/>
      <c r="PNN1492" s="856"/>
      <c r="PNO1492" s="856"/>
      <c r="PNP1492" s="856"/>
      <c r="PNQ1492" s="856"/>
      <c r="PNR1492" s="856"/>
      <c r="PNS1492" s="856"/>
      <c r="PNT1492" s="856"/>
      <c r="PNU1492" s="856"/>
      <c r="PNV1492" s="856"/>
      <c r="PNW1492" s="856"/>
      <c r="PNX1492" s="856"/>
      <c r="PNY1492" s="856"/>
      <c r="PNZ1492" s="856"/>
      <c r="POA1492" s="856"/>
      <c r="POB1492" s="856"/>
      <c r="POC1492" s="856"/>
      <c r="POD1492" s="856"/>
      <c r="POE1492" s="856"/>
      <c r="POF1492" s="856"/>
      <c r="POG1492" s="856"/>
      <c r="POH1492" s="856"/>
      <c r="POI1492" s="856"/>
      <c r="POJ1492" s="856"/>
      <c r="POK1492" s="856"/>
      <c r="POL1492" s="856"/>
      <c r="POM1492" s="856"/>
      <c r="PON1492" s="856"/>
      <c r="POO1492" s="856"/>
      <c r="POP1492" s="856"/>
      <c r="POQ1492" s="856"/>
      <c r="POR1492" s="856"/>
      <c r="POS1492" s="856"/>
      <c r="POT1492" s="856"/>
      <c r="POU1492" s="856"/>
      <c r="POV1492" s="856"/>
      <c r="POW1492" s="856"/>
      <c r="POX1492" s="856"/>
      <c r="POY1492" s="856"/>
      <c r="POZ1492" s="856"/>
      <c r="PPA1492" s="856"/>
      <c r="PPB1492" s="856"/>
      <c r="PPC1492" s="856"/>
      <c r="PPD1492" s="856"/>
      <c r="PPE1492" s="856"/>
      <c r="PPF1492" s="856"/>
      <c r="PPG1492" s="856"/>
      <c r="PPH1492" s="856"/>
      <c r="PPI1492" s="856"/>
      <c r="PPJ1492" s="856"/>
      <c r="PPK1492" s="856"/>
      <c r="PPL1492" s="856"/>
      <c r="PPM1492" s="856"/>
      <c r="PPN1492" s="856"/>
      <c r="PPO1492" s="856"/>
      <c r="PPP1492" s="856"/>
      <c r="PPQ1492" s="856"/>
      <c r="PPR1492" s="856"/>
      <c r="PPS1492" s="856"/>
      <c r="PPT1492" s="856"/>
      <c r="PPU1492" s="856"/>
      <c r="PPV1492" s="856"/>
      <c r="PPW1492" s="856"/>
      <c r="PPX1492" s="856"/>
      <c r="PPY1492" s="856"/>
      <c r="PPZ1492" s="856"/>
      <c r="PQA1492" s="856"/>
      <c r="PQB1492" s="856"/>
      <c r="PQC1492" s="856"/>
      <c r="PQD1492" s="856"/>
      <c r="PQE1492" s="856"/>
      <c r="PQF1492" s="856"/>
      <c r="PQG1492" s="856"/>
      <c r="PQH1492" s="856"/>
      <c r="PQI1492" s="856"/>
      <c r="PQJ1492" s="856"/>
      <c r="PQK1492" s="856"/>
      <c r="PQL1492" s="856"/>
      <c r="PQM1492" s="856"/>
      <c r="PQN1492" s="856"/>
      <c r="PQO1492" s="856"/>
      <c r="PQP1492" s="856"/>
      <c r="PQQ1492" s="856"/>
      <c r="PQR1492" s="856"/>
      <c r="PQS1492" s="856"/>
      <c r="PQT1492" s="856"/>
      <c r="PQU1492" s="856"/>
      <c r="PQV1492" s="856"/>
      <c r="PQW1492" s="856"/>
      <c r="PQX1492" s="856"/>
      <c r="PQY1492" s="856"/>
      <c r="PQZ1492" s="856"/>
      <c r="PRA1492" s="856"/>
      <c r="PRB1492" s="856"/>
      <c r="PRC1492" s="856"/>
      <c r="PRD1492" s="856"/>
      <c r="PRE1492" s="856"/>
      <c r="PRF1492" s="856"/>
      <c r="PRG1492" s="856"/>
      <c r="PRH1492" s="856"/>
      <c r="PRI1492" s="856"/>
      <c r="PRJ1492" s="856"/>
      <c r="PRK1492" s="856"/>
      <c r="PRL1492" s="856"/>
      <c r="PRM1492" s="856"/>
      <c r="PRN1492" s="856"/>
      <c r="PRO1492" s="856"/>
      <c r="PRP1492" s="856"/>
      <c r="PRQ1492" s="856"/>
      <c r="PRR1492" s="856"/>
      <c r="PRS1492" s="856"/>
      <c r="PRT1492" s="856"/>
      <c r="PRU1492" s="856"/>
      <c r="PRV1492" s="856"/>
      <c r="PRW1492" s="856"/>
      <c r="PRX1492" s="856"/>
      <c r="PRY1492" s="856"/>
      <c r="PRZ1492" s="856"/>
      <c r="PSA1492" s="856"/>
      <c r="PSB1492" s="856"/>
      <c r="PSC1492" s="856"/>
      <c r="PSD1492" s="856"/>
      <c r="PSE1492" s="856"/>
      <c r="PSF1492" s="856"/>
      <c r="PSG1492" s="856"/>
      <c r="PSH1492" s="856"/>
      <c r="PSI1492" s="856"/>
      <c r="PSJ1492" s="856"/>
      <c r="PSK1492" s="856"/>
      <c r="PSL1492" s="856"/>
      <c r="PSM1492" s="856"/>
      <c r="PSN1492" s="856"/>
      <c r="PSO1492" s="856"/>
      <c r="PSP1492" s="856"/>
      <c r="PSQ1492" s="856"/>
      <c r="PSR1492" s="856"/>
      <c r="PSS1492" s="856"/>
      <c r="PST1492" s="856"/>
      <c r="PSU1492" s="856"/>
      <c r="PSV1492" s="856"/>
      <c r="PSW1492" s="856"/>
      <c r="PSX1492" s="856"/>
      <c r="PSY1492" s="856"/>
      <c r="PSZ1492" s="856"/>
      <c r="PTA1492" s="856"/>
      <c r="PTB1492" s="856"/>
      <c r="PTC1492" s="856"/>
      <c r="PTD1492" s="856"/>
      <c r="PTE1492" s="856"/>
      <c r="PTF1492" s="856"/>
      <c r="PTG1492" s="856"/>
      <c r="PTH1492" s="856"/>
      <c r="PTI1492" s="856"/>
      <c r="PTJ1492" s="856"/>
      <c r="PTK1492" s="856"/>
      <c r="PTL1492" s="856"/>
      <c r="PTM1492" s="856"/>
      <c r="PTN1492" s="856"/>
      <c r="PTO1492" s="856"/>
      <c r="PTP1492" s="856"/>
      <c r="PTQ1492" s="856"/>
      <c r="PTR1492" s="856"/>
      <c r="PTS1492" s="856"/>
      <c r="PTT1492" s="856"/>
      <c r="PTU1492" s="856"/>
      <c r="PTV1492" s="856"/>
      <c r="PTW1492" s="856"/>
      <c r="PTX1492" s="856"/>
      <c r="PTY1492" s="856"/>
      <c r="PTZ1492" s="856"/>
      <c r="PUA1492" s="856"/>
      <c r="PUB1492" s="856"/>
      <c r="PUC1492" s="856"/>
      <c r="PUD1492" s="856"/>
      <c r="PUE1492" s="856"/>
      <c r="PUF1492" s="856"/>
      <c r="PUG1492" s="856"/>
      <c r="PUH1492" s="856"/>
      <c r="PUI1492" s="856"/>
      <c r="PUJ1492" s="856"/>
      <c r="PUK1492" s="856"/>
      <c r="PUL1492" s="856"/>
      <c r="PUM1492" s="856"/>
      <c r="PUN1492" s="856"/>
      <c r="PUO1492" s="856"/>
      <c r="PUP1492" s="856"/>
      <c r="PUQ1492" s="856"/>
      <c r="PUR1492" s="856"/>
      <c r="PUS1492" s="856"/>
      <c r="PUT1492" s="856"/>
      <c r="PUU1492" s="856"/>
      <c r="PUV1492" s="856"/>
      <c r="PUW1492" s="856"/>
      <c r="PUX1492" s="856"/>
      <c r="PUY1492" s="856"/>
      <c r="PUZ1492" s="856"/>
      <c r="PVA1492" s="856"/>
      <c r="PVB1492" s="856"/>
      <c r="PVC1492" s="856"/>
      <c r="PVD1492" s="856"/>
      <c r="PVE1492" s="856"/>
      <c r="PVF1492" s="856"/>
      <c r="PVG1492" s="856"/>
      <c r="PVH1492" s="856"/>
      <c r="PVI1492" s="856"/>
      <c r="PVJ1492" s="856"/>
      <c r="PVK1492" s="856"/>
      <c r="PVL1492" s="856"/>
      <c r="PVM1492" s="856"/>
      <c r="PVN1492" s="856"/>
      <c r="PVO1492" s="856"/>
      <c r="PVP1492" s="856"/>
      <c r="PVQ1492" s="856"/>
      <c r="PVR1492" s="856"/>
      <c r="PVS1492" s="856"/>
      <c r="PVT1492" s="856"/>
      <c r="PVU1492" s="856"/>
      <c r="PVV1492" s="856"/>
      <c r="PVW1492" s="856"/>
      <c r="PVX1492" s="856"/>
      <c r="PVY1492" s="856"/>
      <c r="PVZ1492" s="856"/>
      <c r="PWA1492" s="856"/>
      <c r="PWB1492" s="856"/>
      <c r="PWC1492" s="856"/>
      <c r="PWD1492" s="856"/>
      <c r="PWE1492" s="856"/>
      <c r="PWF1492" s="856"/>
      <c r="PWG1492" s="856"/>
      <c r="PWH1492" s="856"/>
      <c r="PWI1492" s="856"/>
      <c r="PWJ1492" s="856"/>
      <c r="PWK1492" s="856"/>
      <c r="PWL1492" s="856"/>
      <c r="PWM1492" s="856"/>
      <c r="PWN1492" s="856"/>
      <c r="PWO1492" s="856"/>
      <c r="PWP1492" s="856"/>
      <c r="PWQ1492" s="856"/>
      <c r="PWR1492" s="856"/>
      <c r="PWS1492" s="856"/>
      <c r="PWT1492" s="856"/>
      <c r="PWU1492" s="856"/>
      <c r="PWV1492" s="856"/>
      <c r="PWW1492" s="856"/>
      <c r="PWX1492" s="856"/>
      <c r="PWY1492" s="856"/>
      <c r="PWZ1492" s="856"/>
      <c r="PXA1492" s="856"/>
      <c r="PXB1492" s="856"/>
      <c r="PXC1492" s="856"/>
      <c r="PXD1492" s="856"/>
      <c r="PXE1492" s="856"/>
      <c r="PXF1492" s="856"/>
      <c r="PXG1492" s="856"/>
      <c r="PXH1492" s="856"/>
      <c r="PXI1492" s="856"/>
      <c r="PXJ1492" s="856"/>
      <c r="PXK1492" s="856"/>
      <c r="PXL1492" s="856"/>
      <c r="PXM1492" s="856"/>
      <c r="PXN1492" s="856"/>
      <c r="PXO1492" s="856"/>
      <c r="PXP1492" s="856"/>
      <c r="PXQ1492" s="856"/>
      <c r="PXR1492" s="856"/>
      <c r="PXS1492" s="856"/>
      <c r="PXT1492" s="856"/>
      <c r="PXU1492" s="856"/>
      <c r="PXV1492" s="856"/>
      <c r="PXW1492" s="856"/>
      <c r="PXX1492" s="856"/>
      <c r="PXY1492" s="856"/>
      <c r="PXZ1492" s="856"/>
      <c r="PYA1492" s="856"/>
      <c r="PYB1492" s="856"/>
      <c r="PYC1492" s="856"/>
      <c r="PYD1492" s="856"/>
      <c r="PYE1492" s="856"/>
      <c r="PYF1492" s="856"/>
      <c r="PYG1492" s="856"/>
      <c r="PYH1492" s="856"/>
      <c r="PYI1492" s="856"/>
      <c r="PYJ1492" s="856"/>
      <c r="PYK1492" s="856"/>
      <c r="PYL1492" s="856"/>
      <c r="PYM1492" s="856"/>
      <c r="PYN1492" s="856"/>
      <c r="PYO1492" s="856"/>
      <c r="PYP1492" s="856"/>
      <c r="PYQ1492" s="856"/>
      <c r="PYR1492" s="856"/>
      <c r="PYS1492" s="856"/>
      <c r="PYT1492" s="856"/>
      <c r="PYU1492" s="856"/>
      <c r="PYV1492" s="856"/>
      <c r="PYW1492" s="856"/>
      <c r="PYX1492" s="856"/>
      <c r="PYY1492" s="856"/>
      <c r="PYZ1492" s="856"/>
      <c r="PZA1492" s="856"/>
      <c r="PZB1492" s="856"/>
      <c r="PZC1492" s="856"/>
      <c r="PZD1492" s="856"/>
      <c r="PZE1492" s="856"/>
      <c r="PZF1492" s="856"/>
      <c r="PZG1492" s="856"/>
      <c r="PZH1492" s="856"/>
      <c r="PZI1492" s="856"/>
      <c r="PZJ1492" s="856"/>
      <c r="PZK1492" s="856"/>
      <c r="PZL1492" s="856"/>
      <c r="PZM1492" s="856"/>
      <c r="PZN1492" s="856"/>
      <c r="PZO1492" s="856"/>
      <c r="PZP1492" s="856"/>
      <c r="PZQ1492" s="856"/>
      <c r="PZR1492" s="856"/>
      <c r="PZS1492" s="856"/>
      <c r="PZT1492" s="856"/>
      <c r="PZU1492" s="856"/>
      <c r="PZV1492" s="856"/>
      <c r="PZW1492" s="856"/>
      <c r="PZX1492" s="856"/>
      <c r="PZY1492" s="856"/>
      <c r="PZZ1492" s="856"/>
      <c r="QAA1492" s="856"/>
      <c r="QAB1492" s="856"/>
      <c r="QAC1492" s="856"/>
      <c r="QAD1492" s="856"/>
      <c r="QAE1492" s="856"/>
      <c r="QAF1492" s="856"/>
      <c r="QAG1492" s="856"/>
      <c r="QAH1492" s="856"/>
      <c r="QAI1492" s="856"/>
      <c r="QAJ1492" s="856"/>
      <c r="QAK1492" s="856"/>
      <c r="QAL1492" s="856"/>
      <c r="QAM1492" s="856"/>
      <c r="QAN1492" s="856"/>
      <c r="QAO1492" s="856"/>
      <c r="QAP1492" s="856"/>
      <c r="QAQ1492" s="856"/>
      <c r="QAR1492" s="856"/>
      <c r="QAS1492" s="856"/>
      <c r="QAT1492" s="856"/>
      <c r="QAU1492" s="856"/>
      <c r="QAV1492" s="856"/>
      <c r="QAW1492" s="856"/>
      <c r="QAX1492" s="856"/>
      <c r="QAY1492" s="856"/>
      <c r="QAZ1492" s="856"/>
      <c r="QBA1492" s="856"/>
      <c r="QBB1492" s="856"/>
      <c r="QBC1492" s="856"/>
      <c r="QBD1492" s="856"/>
      <c r="QBE1492" s="856"/>
      <c r="QBF1492" s="856"/>
      <c r="QBG1492" s="856"/>
      <c r="QBH1492" s="856"/>
      <c r="QBI1492" s="856"/>
      <c r="QBJ1492" s="856"/>
      <c r="QBK1492" s="856"/>
      <c r="QBL1492" s="856"/>
      <c r="QBM1492" s="856"/>
      <c r="QBN1492" s="856"/>
      <c r="QBO1492" s="856"/>
      <c r="QBP1492" s="856"/>
      <c r="QBQ1492" s="856"/>
      <c r="QBR1492" s="856"/>
      <c r="QBS1492" s="856"/>
      <c r="QBT1492" s="856"/>
      <c r="QBU1492" s="856"/>
      <c r="QBV1492" s="856"/>
      <c r="QBW1492" s="856"/>
      <c r="QBX1492" s="856"/>
      <c r="QBY1492" s="856"/>
      <c r="QBZ1492" s="856"/>
      <c r="QCA1492" s="856"/>
      <c r="QCB1492" s="856"/>
      <c r="QCC1492" s="856"/>
      <c r="QCD1492" s="856"/>
      <c r="QCE1492" s="856"/>
      <c r="QCF1492" s="856"/>
      <c r="QCG1492" s="856"/>
      <c r="QCH1492" s="856"/>
      <c r="QCI1492" s="856"/>
      <c r="QCJ1492" s="856"/>
      <c r="QCK1492" s="856"/>
      <c r="QCL1492" s="856"/>
      <c r="QCM1492" s="856"/>
      <c r="QCN1492" s="856"/>
      <c r="QCO1492" s="856"/>
      <c r="QCP1492" s="856"/>
      <c r="QCQ1492" s="856"/>
      <c r="QCR1492" s="856"/>
      <c r="QCS1492" s="856"/>
      <c r="QCT1492" s="856"/>
      <c r="QCU1492" s="856"/>
      <c r="QCV1492" s="856"/>
      <c r="QCW1492" s="856"/>
      <c r="QCX1492" s="856"/>
      <c r="QCY1492" s="856"/>
      <c r="QCZ1492" s="856"/>
      <c r="QDA1492" s="856"/>
      <c r="QDB1492" s="856"/>
      <c r="QDC1492" s="856"/>
      <c r="QDD1492" s="856"/>
      <c r="QDE1492" s="856"/>
      <c r="QDF1492" s="856"/>
      <c r="QDG1492" s="856"/>
      <c r="QDH1492" s="856"/>
      <c r="QDI1492" s="856"/>
      <c r="QDJ1492" s="856"/>
      <c r="QDK1492" s="856"/>
      <c r="QDL1492" s="856"/>
      <c r="QDM1492" s="856"/>
      <c r="QDN1492" s="856"/>
      <c r="QDO1492" s="856"/>
      <c r="QDP1492" s="856"/>
      <c r="QDQ1492" s="856"/>
      <c r="QDR1492" s="856"/>
      <c r="QDS1492" s="856"/>
      <c r="QDT1492" s="856"/>
      <c r="QDU1492" s="856"/>
      <c r="QDV1492" s="856"/>
      <c r="QDW1492" s="856"/>
      <c r="QDX1492" s="856"/>
      <c r="QDY1492" s="856"/>
      <c r="QDZ1492" s="856"/>
      <c r="QEA1492" s="856"/>
      <c r="QEB1492" s="856"/>
      <c r="QEC1492" s="856"/>
      <c r="QED1492" s="856"/>
      <c r="QEE1492" s="856"/>
      <c r="QEF1492" s="856"/>
      <c r="QEG1492" s="856"/>
      <c r="QEH1492" s="856"/>
      <c r="QEI1492" s="856"/>
      <c r="QEJ1492" s="856"/>
      <c r="QEK1492" s="856"/>
      <c r="QEL1492" s="856"/>
      <c r="QEM1492" s="856"/>
      <c r="QEN1492" s="856"/>
      <c r="QEO1492" s="856"/>
      <c r="QEP1492" s="856"/>
      <c r="QEQ1492" s="856"/>
      <c r="QER1492" s="856"/>
      <c r="QES1492" s="856"/>
      <c r="QET1492" s="856"/>
      <c r="QEU1492" s="856"/>
      <c r="QEV1492" s="856"/>
      <c r="QEW1492" s="856"/>
      <c r="QEX1492" s="856"/>
      <c r="QEY1492" s="856"/>
      <c r="QEZ1492" s="856"/>
      <c r="QFA1492" s="856"/>
      <c r="QFB1492" s="856"/>
      <c r="QFC1492" s="856"/>
      <c r="QFD1492" s="856"/>
      <c r="QFE1492" s="856"/>
      <c r="QFF1492" s="856"/>
      <c r="QFG1492" s="856"/>
      <c r="QFH1492" s="856"/>
      <c r="QFI1492" s="856"/>
      <c r="QFJ1492" s="856"/>
      <c r="QFK1492" s="856"/>
      <c r="QFL1492" s="856"/>
      <c r="QFM1492" s="856"/>
      <c r="QFN1492" s="856"/>
      <c r="QFO1492" s="856"/>
      <c r="QFP1492" s="856"/>
      <c r="QFQ1492" s="856"/>
      <c r="QFR1492" s="856"/>
      <c r="QFS1492" s="856"/>
      <c r="QFT1492" s="856"/>
      <c r="QFU1492" s="856"/>
      <c r="QFV1492" s="856"/>
      <c r="QFW1492" s="856"/>
      <c r="QFX1492" s="856"/>
      <c r="QFY1492" s="856"/>
      <c r="QFZ1492" s="856"/>
      <c r="QGA1492" s="856"/>
      <c r="QGB1492" s="856"/>
      <c r="QGC1492" s="856"/>
      <c r="QGD1492" s="856"/>
      <c r="QGE1492" s="856"/>
      <c r="QGF1492" s="856"/>
      <c r="QGG1492" s="856"/>
      <c r="QGH1492" s="856"/>
      <c r="QGI1492" s="856"/>
      <c r="QGJ1492" s="856"/>
      <c r="QGK1492" s="856"/>
      <c r="QGL1492" s="856"/>
      <c r="QGM1492" s="856"/>
      <c r="QGN1492" s="856"/>
      <c r="QGO1492" s="856"/>
      <c r="QGP1492" s="856"/>
      <c r="QGQ1492" s="856"/>
      <c r="QGR1492" s="856"/>
      <c r="QGS1492" s="856"/>
      <c r="QGT1492" s="856"/>
      <c r="QGU1492" s="856"/>
      <c r="QGV1492" s="856"/>
      <c r="QGW1492" s="856"/>
      <c r="QGX1492" s="856"/>
      <c r="QGY1492" s="856"/>
      <c r="QGZ1492" s="856"/>
      <c r="QHA1492" s="856"/>
      <c r="QHB1492" s="856"/>
      <c r="QHC1492" s="856"/>
      <c r="QHD1492" s="856"/>
      <c r="QHE1492" s="856"/>
      <c r="QHF1492" s="856"/>
      <c r="QHG1492" s="856"/>
      <c r="QHH1492" s="856"/>
      <c r="QHI1492" s="856"/>
      <c r="QHJ1492" s="856"/>
      <c r="QHK1492" s="856"/>
      <c r="QHL1492" s="856"/>
      <c r="QHM1492" s="856"/>
      <c r="QHN1492" s="856"/>
      <c r="QHO1492" s="856"/>
      <c r="QHP1492" s="856"/>
      <c r="QHQ1492" s="856"/>
      <c r="QHR1492" s="856"/>
      <c r="QHS1492" s="856"/>
      <c r="QHT1492" s="856"/>
      <c r="QHU1492" s="856"/>
      <c r="QHV1492" s="856"/>
      <c r="QHW1492" s="856"/>
      <c r="QHX1492" s="856"/>
      <c r="QHY1492" s="856"/>
      <c r="QHZ1492" s="856"/>
      <c r="QIA1492" s="856"/>
      <c r="QIB1492" s="856"/>
      <c r="QIC1492" s="856"/>
      <c r="QID1492" s="856"/>
      <c r="QIE1492" s="856"/>
      <c r="QIF1492" s="856"/>
      <c r="QIG1492" s="856"/>
      <c r="QIH1492" s="856"/>
      <c r="QII1492" s="856"/>
      <c r="QIJ1492" s="856"/>
      <c r="QIK1492" s="856"/>
      <c r="QIL1492" s="856"/>
      <c r="QIM1492" s="856"/>
      <c r="QIN1492" s="856"/>
      <c r="QIO1492" s="856"/>
      <c r="QIP1492" s="856"/>
      <c r="QIQ1492" s="856"/>
      <c r="QIR1492" s="856"/>
      <c r="QIS1492" s="856"/>
      <c r="QIT1492" s="856"/>
      <c r="QIU1492" s="856"/>
      <c r="QIV1492" s="856"/>
      <c r="QIW1492" s="856"/>
      <c r="QIX1492" s="856"/>
      <c r="QIY1492" s="856"/>
      <c r="QIZ1492" s="856"/>
      <c r="QJA1492" s="856"/>
      <c r="QJB1492" s="856"/>
      <c r="QJC1492" s="856"/>
      <c r="QJD1492" s="856"/>
      <c r="QJE1492" s="856"/>
      <c r="QJF1492" s="856"/>
      <c r="QJG1492" s="856"/>
      <c r="QJH1492" s="856"/>
      <c r="QJI1492" s="856"/>
      <c r="QJJ1492" s="856"/>
      <c r="QJK1492" s="856"/>
      <c r="QJL1492" s="856"/>
      <c r="QJM1492" s="856"/>
      <c r="QJN1492" s="856"/>
      <c r="QJO1492" s="856"/>
      <c r="QJP1492" s="856"/>
      <c r="QJQ1492" s="856"/>
      <c r="QJR1492" s="856"/>
      <c r="QJS1492" s="856"/>
      <c r="QJT1492" s="856"/>
      <c r="QJU1492" s="856"/>
      <c r="QJV1492" s="856"/>
      <c r="QJW1492" s="856"/>
      <c r="QJX1492" s="856"/>
      <c r="QJY1492" s="856"/>
      <c r="QJZ1492" s="856"/>
      <c r="QKA1492" s="856"/>
      <c r="QKB1492" s="856"/>
      <c r="QKC1492" s="856"/>
      <c r="QKD1492" s="856"/>
      <c r="QKE1492" s="856"/>
      <c r="QKF1492" s="856"/>
      <c r="QKG1492" s="856"/>
      <c r="QKH1492" s="856"/>
      <c r="QKI1492" s="856"/>
      <c r="QKJ1492" s="856"/>
      <c r="QKK1492" s="856"/>
      <c r="QKL1492" s="856"/>
      <c r="QKM1492" s="856"/>
      <c r="QKN1492" s="856"/>
      <c r="QKO1492" s="856"/>
      <c r="QKP1492" s="856"/>
      <c r="QKQ1492" s="856"/>
      <c r="QKR1492" s="856"/>
      <c r="QKS1492" s="856"/>
      <c r="QKT1492" s="856"/>
      <c r="QKU1492" s="856"/>
      <c r="QKV1492" s="856"/>
      <c r="QKW1492" s="856"/>
      <c r="QKX1492" s="856"/>
      <c r="QKY1492" s="856"/>
      <c r="QKZ1492" s="856"/>
      <c r="QLA1492" s="856"/>
      <c r="QLB1492" s="856"/>
      <c r="QLC1492" s="856"/>
      <c r="QLD1492" s="856"/>
      <c r="QLE1492" s="856"/>
      <c r="QLF1492" s="856"/>
      <c r="QLG1492" s="856"/>
      <c r="QLH1492" s="856"/>
      <c r="QLI1492" s="856"/>
      <c r="QLJ1492" s="856"/>
      <c r="QLK1492" s="856"/>
      <c r="QLL1492" s="856"/>
      <c r="QLM1492" s="856"/>
      <c r="QLN1492" s="856"/>
      <c r="QLO1492" s="856"/>
      <c r="QLP1492" s="856"/>
      <c r="QLQ1492" s="856"/>
      <c r="QLR1492" s="856"/>
      <c r="QLS1492" s="856"/>
      <c r="QLT1492" s="856"/>
      <c r="QLU1492" s="856"/>
      <c r="QLV1492" s="856"/>
      <c r="QLW1492" s="856"/>
      <c r="QLX1492" s="856"/>
      <c r="QLY1492" s="856"/>
      <c r="QLZ1492" s="856"/>
      <c r="QMA1492" s="856"/>
      <c r="QMB1492" s="856"/>
      <c r="QMC1492" s="856"/>
      <c r="QMD1492" s="856"/>
      <c r="QME1492" s="856"/>
      <c r="QMF1492" s="856"/>
      <c r="QMG1492" s="856"/>
      <c r="QMH1492" s="856"/>
      <c r="QMI1492" s="856"/>
      <c r="QMJ1492" s="856"/>
      <c r="QMK1492" s="856"/>
      <c r="QML1492" s="856"/>
      <c r="QMM1492" s="856"/>
      <c r="QMN1492" s="856"/>
      <c r="QMO1492" s="856"/>
      <c r="QMP1492" s="856"/>
      <c r="QMQ1492" s="856"/>
      <c r="QMR1492" s="856"/>
      <c r="QMS1492" s="856"/>
      <c r="QMT1492" s="856"/>
      <c r="QMU1492" s="856"/>
      <c r="QMV1492" s="856"/>
      <c r="QMW1492" s="856"/>
      <c r="QMX1492" s="856"/>
      <c r="QMY1492" s="856"/>
      <c r="QMZ1492" s="856"/>
      <c r="QNA1492" s="856"/>
      <c r="QNB1492" s="856"/>
      <c r="QNC1492" s="856"/>
      <c r="QND1492" s="856"/>
      <c r="QNE1492" s="856"/>
      <c r="QNF1492" s="856"/>
      <c r="QNG1492" s="856"/>
      <c r="QNH1492" s="856"/>
      <c r="QNI1492" s="856"/>
      <c r="QNJ1492" s="856"/>
      <c r="QNK1492" s="856"/>
      <c r="QNL1492" s="856"/>
      <c r="QNM1492" s="856"/>
      <c r="QNN1492" s="856"/>
      <c r="QNO1492" s="856"/>
      <c r="QNP1492" s="856"/>
      <c r="QNQ1492" s="856"/>
      <c r="QNR1492" s="856"/>
      <c r="QNS1492" s="856"/>
      <c r="QNT1492" s="856"/>
      <c r="QNU1492" s="856"/>
      <c r="QNV1492" s="856"/>
      <c r="QNW1492" s="856"/>
      <c r="QNX1492" s="856"/>
      <c r="QNY1492" s="856"/>
      <c r="QNZ1492" s="856"/>
      <c r="QOA1492" s="856"/>
      <c r="QOB1492" s="856"/>
      <c r="QOC1492" s="856"/>
      <c r="QOD1492" s="856"/>
      <c r="QOE1492" s="856"/>
      <c r="QOF1492" s="856"/>
      <c r="QOG1492" s="856"/>
      <c r="QOH1492" s="856"/>
      <c r="QOI1492" s="856"/>
      <c r="QOJ1492" s="856"/>
      <c r="QOK1492" s="856"/>
      <c r="QOL1492" s="856"/>
      <c r="QOM1492" s="856"/>
      <c r="QON1492" s="856"/>
      <c r="QOO1492" s="856"/>
      <c r="QOP1492" s="856"/>
      <c r="QOQ1492" s="856"/>
      <c r="QOR1492" s="856"/>
      <c r="QOS1492" s="856"/>
      <c r="QOT1492" s="856"/>
      <c r="QOU1492" s="856"/>
      <c r="QOV1492" s="856"/>
      <c r="QOW1492" s="856"/>
      <c r="QOX1492" s="856"/>
      <c r="QOY1492" s="856"/>
      <c r="QOZ1492" s="856"/>
      <c r="QPA1492" s="856"/>
      <c r="QPB1492" s="856"/>
      <c r="QPC1492" s="856"/>
      <c r="QPD1492" s="856"/>
      <c r="QPE1492" s="856"/>
      <c r="QPF1492" s="856"/>
      <c r="QPG1492" s="856"/>
      <c r="QPH1492" s="856"/>
      <c r="QPI1492" s="856"/>
      <c r="QPJ1492" s="856"/>
      <c r="QPK1492" s="856"/>
      <c r="QPL1492" s="856"/>
      <c r="QPM1492" s="856"/>
      <c r="QPN1492" s="856"/>
      <c r="QPO1492" s="856"/>
      <c r="QPP1492" s="856"/>
      <c r="QPQ1492" s="856"/>
      <c r="QPR1492" s="856"/>
      <c r="QPS1492" s="856"/>
      <c r="QPT1492" s="856"/>
      <c r="QPU1492" s="856"/>
      <c r="QPV1492" s="856"/>
      <c r="QPW1492" s="856"/>
      <c r="QPX1492" s="856"/>
      <c r="QPY1492" s="856"/>
      <c r="QPZ1492" s="856"/>
      <c r="QQA1492" s="856"/>
      <c r="QQB1492" s="856"/>
      <c r="QQC1492" s="856"/>
      <c r="QQD1492" s="856"/>
      <c r="QQE1492" s="856"/>
      <c r="QQF1492" s="856"/>
      <c r="QQG1492" s="856"/>
      <c r="QQH1492" s="856"/>
      <c r="QQI1492" s="856"/>
      <c r="QQJ1492" s="856"/>
      <c r="QQK1492" s="856"/>
      <c r="QQL1492" s="856"/>
      <c r="QQM1492" s="856"/>
      <c r="QQN1492" s="856"/>
      <c r="QQO1492" s="856"/>
      <c r="QQP1492" s="856"/>
      <c r="QQQ1492" s="856"/>
      <c r="QQR1492" s="856"/>
      <c r="QQS1492" s="856"/>
      <c r="QQT1492" s="856"/>
      <c r="QQU1492" s="856"/>
      <c r="QQV1492" s="856"/>
      <c r="QQW1492" s="856"/>
      <c r="QQX1492" s="856"/>
      <c r="QQY1492" s="856"/>
      <c r="QQZ1492" s="856"/>
      <c r="QRA1492" s="856"/>
      <c r="QRB1492" s="856"/>
      <c r="QRC1492" s="856"/>
      <c r="QRD1492" s="856"/>
      <c r="QRE1492" s="856"/>
      <c r="QRF1492" s="856"/>
      <c r="QRG1492" s="856"/>
      <c r="QRH1492" s="856"/>
      <c r="QRI1492" s="856"/>
      <c r="QRJ1492" s="856"/>
      <c r="QRK1492" s="856"/>
      <c r="QRL1492" s="856"/>
      <c r="QRM1492" s="856"/>
      <c r="QRN1492" s="856"/>
      <c r="QRO1492" s="856"/>
      <c r="QRP1492" s="856"/>
      <c r="QRQ1492" s="856"/>
      <c r="QRR1492" s="856"/>
      <c r="QRS1492" s="856"/>
      <c r="QRT1492" s="856"/>
      <c r="QRU1492" s="856"/>
      <c r="QRV1492" s="856"/>
      <c r="QRW1492" s="856"/>
      <c r="QRX1492" s="856"/>
      <c r="QRY1492" s="856"/>
      <c r="QRZ1492" s="856"/>
      <c r="QSA1492" s="856"/>
      <c r="QSB1492" s="856"/>
      <c r="QSC1492" s="856"/>
      <c r="QSD1492" s="856"/>
      <c r="QSE1492" s="856"/>
      <c r="QSF1492" s="856"/>
      <c r="QSG1492" s="856"/>
      <c r="QSH1492" s="856"/>
      <c r="QSI1492" s="856"/>
      <c r="QSJ1492" s="856"/>
      <c r="QSK1492" s="856"/>
      <c r="QSL1492" s="856"/>
      <c r="QSM1492" s="856"/>
      <c r="QSN1492" s="856"/>
      <c r="QSO1492" s="856"/>
      <c r="QSP1492" s="856"/>
      <c r="QSQ1492" s="856"/>
      <c r="QSR1492" s="856"/>
      <c r="QSS1492" s="856"/>
      <c r="QST1492" s="856"/>
      <c r="QSU1492" s="856"/>
      <c r="QSV1492" s="856"/>
      <c r="QSW1492" s="856"/>
      <c r="QSX1492" s="856"/>
      <c r="QSY1492" s="856"/>
      <c r="QSZ1492" s="856"/>
      <c r="QTA1492" s="856"/>
      <c r="QTB1492" s="856"/>
      <c r="QTC1492" s="856"/>
      <c r="QTD1492" s="856"/>
      <c r="QTE1492" s="856"/>
      <c r="QTF1492" s="856"/>
      <c r="QTG1492" s="856"/>
      <c r="QTH1492" s="856"/>
      <c r="QTI1492" s="856"/>
      <c r="QTJ1492" s="856"/>
      <c r="QTK1492" s="856"/>
      <c r="QTL1492" s="856"/>
      <c r="QTM1492" s="856"/>
      <c r="QTN1492" s="856"/>
      <c r="QTO1492" s="856"/>
      <c r="QTP1492" s="856"/>
      <c r="QTQ1492" s="856"/>
      <c r="QTR1492" s="856"/>
      <c r="QTS1492" s="856"/>
      <c r="QTT1492" s="856"/>
      <c r="QTU1492" s="856"/>
      <c r="QTV1492" s="856"/>
      <c r="QTW1492" s="856"/>
      <c r="QTX1492" s="856"/>
      <c r="QTY1492" s="856"/>
      <c r="QTZ1492" s="856"/>
      <c r="QUA1492" s="856"/>
      <c r="QUB1492" s="856"/>
      <c r="QUC1492" s="856"/>
      <c r="QUD1492" s="856"/>
      <c r="QUE1492" s="856"/>
      <c r="QUF1492" s="856"/>
      <c r="QUG1492" s="856"/>
      <c r="QUH1492" s="856"/>
      <c r="QUI1492" s="856"/>
      <c r="QUJ1492" s="856"/>
      <c r="QUK1492" s="856"/>
      <c r="QUL1492" s="856"/>
      <c r="QUM1492" s="856"/>
      <c r="QUN1492" s="856"/>
      <c r="QUO1492" s="856"/>
      <c r="QUP1492" s="856"/>
      <c r="QUQ1492" s="856"/>
      <c r="QUR1492" s="856"/>
      <c r="QUS1492" s="856"/>
      <c r="QUT1492" s="856"/>
      <c r="QUU1492" s="856"/>
      <c r="QUV1492" s="856"/>
      <c r="QUW1492" s="856"/>
      <c r="QUX1492" s="856"/>
      <c r="QUY1492" s="856"/>
      <c r="QUZ1492" s="856"/>
      <c r="QVA1492" s="856"/>
      <c r="QVB1492" s="856"/>
      <c r="QVC1492" s="856"/>
      <c r="QVD1492" s="856"/>
      <c r="QVE1492" s="856"/>
      <c r="QVF1492" s="856"/>
      <c r="QVG1492" s="856"/>
      <c r="QVH1492" s="856"/>
      <c r="QVI1492" s="856"/>
      <c r="QVJ1492" s="856"/>
      <c r="QVK1492" s="856"/>
      <c r="QVL1492" s="856"/>
      <c r="QVM1492" s="856"/>
      <c r="QVN1492" s="856"/>
      <c r="QVO1492" s="856"/>
      <c r="QVP1492" s="856"/>
      <c r="QVQ1492" s="856"/>
      <c r="QVR1492" s="856"/>
      <c r="QVS1492" s="856"/>
      <c r="QVT1492" s="856"/>
      <c r="QVU1492" s="856"/>
      <c r="QVV1492" s="856"/>
      <c r="QVW1492" s="856"/>
      <c r="QVX1492" s="856"/>
      <c r="QVY1492" s="856"/>
      <c r="QVZ1492" s="856"/>
      <c r="QWA1492" s="856"/>
      <c r="QWB1492" s="856"/>
      <c r="QWC1492" s="856"/>
      <c r="QWD1492" s="856"/>
      <c r="QWE1492" s="856"/>
      <c r="QWF1492" s="856"/>
      <c r="QWG1492" s="856"/>
      <c r="QWH1492" s="856"/>
      <c r="QWI1492" s="856"/>
      <c r="QWJ1492" s="856"/>
      <c r="QWK1492" s="856"/>
      <c r="QWL1492" s="856"/>
      <c r="QWM1492" s="856"/>
      <c r="QWN1492" s="856"/>
      <c r="QWO1492" s="856"/>
      <c r="QWP1492" s="856"/>
      <c r="QWQ1492" s="856"/>
      <c r="QWR1492" s="856"/>
      <c r="QWS1492" s="856"/>
      <c r="QWT1492" s="856"/>
      <c r="QWU1492" s="856"/>
      <c r="QWV1492" s="856"/>
      <c r="QWW1492" s="856"/>
      <c r="QWX1492" s="856"/>
      <c r="QWY1492" s="856"/>
      <c r="QWZ1492" s="856"/>
      <c r="QXA1492" s="856"/>
      <c r="QXB1492" s="856"/>
      <c r="QXC1492" s="856"/>
      <c r="QXD1492" s="856"/>
      <c r="QXE1492" s="856"/>
      <c r="QXF1492" s="856"/>
      <c r="QXG1492" s="856"/>
      <c r="QXH1492" s="856"/>
      <c r="QXI1492" s="856"/>
      <c r="QXJ1492" s="856"/>
      <c r="QXK1492" s="856"/>
      <c r="QXL1492" s="856"/>
      <c r="QXM1492" s="856"/>
      <c r="QXN1492" s="856"/>
      <c r="QXO1492" s="856"/>
      <c r="QXP1492" s="856"/>
      <c r="QXQ1492" s="856"/>
      <c r="QXR1492" s="856"/>
      <c r="QXS1492" s="856"/>
      <c r="QXT1492" s="856"/>
      <c r="QXU1492" s="856"/>
      <c r="QXV1492" s="856"/>
      <c r="QXW1492" s="856"/>
      <c r="QXX1492" s="856"/>
      <c r="QXY1492" s="856"/>
      <c r="QXZ1492" s="856"/>
      <c r="QYA1492" s="856"/>
      <c r="QYB1492" s="856"/>
      <c r="QYC1492" s="856"/>
      <c r="QYD1492" s="856"/>
      <c r="QYE1492" s="856"/>
      <c r="QYF1492" s="856"/>
      <c r="QYG1492" s="856"/>
      <c r="QYH1492" s="856"/>
      <c r="QYI1492" s="856"/>
      <c r="QYJ1492" s="856"/>
      <c r="QYK1492" s="856"/>
      <c r="QYL1492" s="856"/>
      <c r="QYM1492" s="856"/>
      <c r="QYN1492" s="856"/>
      <c r="QYO1492" s="856"/>
      <c r="QYP1492" s="856"/>
      <c r="QYQ1492" s="856"/>
      <c r="QYR1492" s="856"/>
      <c r="QYS1492" s="856"/>
      <c r="QYT1492" s="856"/>
      <c r="QYU1492" s="856"/>
      <c r="QYV1492" s="856"/>
      <c r="QYW1492" s="856"/>
      <c r="QYX1492" s="856"/>
      <c r="QYY1492" s="856"/>
      <c r="QYZ1492" s="856"/>
      <c r="QZA1492" s="856"/>
      <c r="QZB1492" s="856"/>
      <c r="QZC1492" s="856"/>
      <c r="QZD1492" s="856"/>
      <c r="QZE1492" s="856"/>
      <c r="QZF1492" s="856"/>
      <c r="QZG1492" s="856"/>
      <c r="QZH1492" s="856"/>
      <c r="QZI1492" s="856"/>
      <c r="QZJ1492" s="856"/>
      <c r="QZK1492" s="856"/>
      <c r="QZL1492" s="856"/>
      <c r="QZM1492" s="856"/>
      <c r="QZN1492" s="856"/>
      <c r="QZO1492" s="856"/>
      <c r="QZP1492" s="856"/>
      <c r="QZQ1492" s="856"/>
      <c r="QZR1492" s="856"/>
      <c r="QZS1492" s="856"/>
      <c r="QZT1492" s="856"/>
      <c r="QZU1492" s="856"/>
      <c r="QZV1492" s="856"/>
      <c r="QZW1492" s="856"/>
      <c r="QZX1492" s="856"/>
      <c r="QZY1492" s="856"/>
      <c r="QZZ1492" s="856"/>
      <c r="RAA1492" s="856"/>
      <c r="RAB1492" s="856"/>
      <c r="RAC1492" s="856"/>
      <c r="RAD1492" s="856"/>
      <c r="RAE1492" s="856"/>
      <c r="RAF1492" s="856"/>
      <c r="RAG1492" s="856"/>
      <c r="RAH1492" s="856"/>
      <c r="RAI1492" s="856"/>
      <c r="RAJ1492" s="856"/>
      <c r="RAK1492" s="856"/>
      <c r="RAL1492" s="856"/>
      <c r="RAM1492" s="856"/>
      <c r="RAN1492" s="856"/>
      <c r="RAO1492" s="856"/>
      <c r="RAP1492" s="856"/>
      <c r="RAQ1492" s="856"/>
      <c r="RAR1492" s="856"/>
      <c r="RAS1492" s="856"/>
      <c r="RAT1492" s="856"/>
      <c r="RAU1492" s="856"/>
      <c r="RAV1492" s="856"/>
      <c r="RAW1492" s="856"/>
      <c r="RAX1492" s="856"/>
      <c r="RAY1492" s="856"/>
      <c r="RAZ1492" s="856"/>
      <c r="RBA1492" s="856"/>
      <c r="RBB1492" s="856"/>
      <c r="RBC1492" s="856"/>
      <c r="RBD1492" s="856"/>
      <c r="RBE1492" s="856"/>
      <c r="RBF1492" s="856"/>
      <c r="RBG1492" s="856"/>
      <c r="RBH1492" s="856"/>
      <c r="RBI1492" s="856"/>
      <c r="RBJ1492" s="856"/>
      <c r="RBK1492" s="856"/>
      <c r="RBL1492" s="856"/>
      <c r="RBM1492" s="856"/>
      <c r="RBN1492" s="856"/>
      <c r="RBO1492" s="856"/>
      <c r="RBP1492" s="856"/>
      <c r="RBQ1492" s="856"/>
      <c r="RBR1492" s="856"/>
      <c r="RBS1492" s="856"/>
      <c r="RBT1492" s="856"/>
      <c r="RBU1492" s="856"/>
      <c r="RBV1492" s="856"/>
      <c r="RBW1492" s="856"/>
      <c r="RBX1492" s="856"/>
      <c r="RBY1492" s="856"/>
      <c r="RBZ1492" s="856"/>
      <c r="RCA1492" s="856"/>
      <c r="RCB1492" s="856"/>
      <c r="RCC1492" s="856"/>
      <c r="RCD1492" s="856"/>
      <c r="RCE1492" s="856"/>
      <c r="RCF1492" s="856"/>
      <c r="RCG1492" s="856"/>
      <c r="RCH1492" s="856"/>
      <c r="RCI1492" s="856"/>
      <c r="RCJ1492" s="856"/>
      <c r="RCK1492" s="856"/>
      <c r="RCL1492" s="856"/>
      <c r="RCM1492" s="856"/>
      <c r="RCN1492" s="856"/>
      <c r="RCO1492" s="856"/>
      <c r="RCP1492" s="856"/>
      <c r="RCQ1492" s="856"/>
      <c r="RCR1492" s="856"/>
      <c r="RCS1492" s="856"/>
      <c r="RCT1492" s="856"/>
      <c r="RCU1492" s="856"/>
      <c r="RCV1492" s="856"/>
      <c r="RCW1492" s="856"/>
      <c r="RCX1492" s="856"/>
      <c r="RCY1492" s="856"/>
      <c r="RCZ1492" s="856"/>
      <c r="RDA1492" s="856"/>
      <c r="RDB1492" s="856"/>
      <c r="RDC1492" s="856"/>
      <c r="RDD1492" s="856"/>
      <c r="RDE1492" s="856"/>
      <c r="RDF1492" s="856"/>
      <c r="RDG1492" s="856"/>
      <c r="RDH1492" s="856"/>
      <c r="RDI1492" s="856"/>
      <c r="RDJ1492" s="856"/>
      <c r="RDK1492" s="856"/>
      <c r="RDL1492" s="856"/>
      <c r="RDM1492" s="856"/>
      <c r="RDN1492" s="856"/>
      <c r="RDO1492" s="856"/>
      <c r="RDP1492" s="856"/>
      <c r="RDQ1492" s="856"/>
      <c r="RDR1492" s="856"/>
      <c r="RDS1492" s="856"/>
      <c r="RDT1492" s="856"/>
      <c r="RDU1492" s="856"/>
      <c r="RDV1492" s="856"/>
      <c r="RDW1492" s="856"/>
      <c r="RDX1492" s="856"/>
      <c r="RDY1492" s="856"/>
      <c r="RDZ1492" s="856"/>
      <c r="REA1492" s="856"/>
      <c r="REB1492" s="856"/>
      <c r="REC1492" s="856"/>
      <c r="RED1492" s="856"/>
      <c r="REE1492" s="856"/>
      <c r="REF1492" s="856"/>
      <c r="REG1492" s="856"/>
      <c r="REH1492" s="856"/>
      <c r="REI1492" s="856"/>
      <c r="REJ1492" s="856"/>
      <c r="REK1492" s="856"/>
      <c r="REL1492" s="856"/>
      <c r="REM1492" s="856"/>
      <c r="REN1492" s="856"/>
      <c r="REO1492" s="856"/>
      <c r="REP1492" s="856"/>
      <c r="REQ1492" s="856"/>
      <c r="RER1492" s="856"/>
      <c r="RES1492" s="856"/>
      <c r="RET1492" s="856"/>
      <c r="REU1492" s="856"/>
      <c r="REV1492" s="856"/>
      <c r="REW1492" s="856"/>
      <c r="REX1492" s="856"/>
      <c r="REY1492" s="856"/>
      <c r="REZ1492" s="856"/>
      <c r="RFA1492" s="856"/>
      <c r="RFB1492" s="856"/>
      <c r="RFC1492" s="856"/>
      <c r="RFD1492" s="856"/>
      <c r="RFE1492" s="856"/>
      <c r="RFF1492" s="856"/>
      <c r="RFG1492" s="856"/>
      <c r="RFH1492" s="856"/>
      <c r="RFI1492" s="856"/>
      <c r="RFJ1492" s="856"/>
      <c r="RFK1492" s="856"/>
      <c r="RFL1492" s="856"/>
      <c r="RFM1492" s="856"/>
      <c r="RFN1492" s="856"/>
      <c r="RFO1492" s="856"/>
      <c r="RFP1492" s="856"/>
      <c r="RFQ1492" s="856"/>
      <c r="RFR1492" s="856"/>
      <c r="RFS1492" s="856"/>
      <c r="RFT1492" s="856"/>
      <c r="RFU1492" s="856"/>
      <c r="RFV1492" s="856"/>
      <c r="RFW1492" s="856"/>
      <c r="RFX1492" s="856"/>
      <c r="RFY1492" s="856"/>
      <c r="RFZ1492" s="856"/>
      <c r="RGA1492" s="856"/>
      <c r="RGB1492" s="856"/>
      <c r="RGC1492" s="856"/>
      <c r="RGD1492" s="856"/>
      <c r="RGE1492" s="856"/>
      <c r="RGF1492" s="856"/>
      <c r="RGG1492" s="856"/>
      <c r="RGH1492" s="856"/>
      <c r="RGI1492" s="856"/>
      <c r="RGJ1492" s="856"/>
      <c r="RGK1492" s="856"/>
      <c r="RGL1492" s="856"/>
      <c r="RGM1492" s="856"/>
      <c r="RGN1492" s="856"/>
      <c r="RGO1492" s="856"/>
      <c r="RGP1492" s="856"/>
      <c r="RGQ1492" s="856"/>
      <c r="RGR1492" s="856"/>
      <c r="RGS1492" s="856"/>
      <c r="RGT1492" s="856"/>
      <c r="RGU1492" s="856"/>
      <c r="RGV1492" s="856"/>
      <c r="RGW1492" s="856"/>
      <c r="RGX1492" s="856"/>
      <c r="RGY1492" s="856"/>
      <c r="RGZ1492" s="856"/>
      <c r="RHA1492" s="856"/>
      <c r="RHB1492" s="856"/>
      <c r="RHC1492" s="856"/>
      <c r="RHD1492" s="856"/>
      <c r="RHE1492" s="856"/>
      <c r="RHF1492" s="856"/>
      <c r="RHG1492" s="856"/>
      <c r="RHH1492" s="856"/>
      <c r="RHI1492" s="856"/>
      <c r="RHJ1492" s="856"/>
      <c r="RHK1492" s="856"/>
      <c r="RHL1492" s="856"/>
      <c r="RHM1492" s="856"/>
      <c r="RHN1492" s="856"/>
      <c r="RHO1492" s="856"/>
      <c r="RHP1492" s="856"/>
      <c r="RHQ1492" s="856"/>
      <c r="RHR1492" s="856"/>
      <c r="RHS1492" s="856"/>
      <c r="RHT1492" s="856"/>
      <c r="RHU1492" s="856"/>
      <c r="RHV1492" s="856"/>
      <c r="RHW1492" s="856"/>
      <c r="RHX1492" s="856"/>
      <c r="RHY1492" s="856"/>
      <c r="RHZ1492" s="856"/>
      <c r="RIA1492" s="856"/>
      <c r="RIB1492" s="856"/>
      <c r="RIC1492" s="856"/>
      <c r="RID1492" s="856"/>
      <c r="RIE1492" s="856"/>
      <c r="RIF1492" s="856"/>
      <c r="RIG1492" s="856"/>
      <c r="RIH1492" s="856"/>
      <c r="RII1492" s="856"/>
      <c r="RIJ1492" s="856"/>
      <c r="RIK1492" s="856"/>
      <c r="RIL1492" s="856"/>
      <c r="RIM1492" s="856"/>
      <c r="RIN1492" s="856"/>
      <c r="RIO1492" s="856"/>
      <c r="RIP1492" s="856"/>
      <c r="RIQ1492" s="856"/>
      <c r="RIR1492" s="856"/>
      <c r="RIS1492" s="856"/>
      <c r="RIT1492" s="856"/>
      <c r="RIU1492" s="856"/>
      <c r="RIV1492" s="856"/>
      <c r="RIW1492" s="856"/>
      <c r="RIX1492" s="856"/>
      <c r="RIY1492" s="856"/>
      <c r="RIZ1492" s="856"/>
      <c r="RJA1492" s="856"/>
      <c r="RJB1492" s="856"/>
      <c r="RJC1492" s="856"/>
      <c r="RJD1492" s="856"/>
      <c r="RJE1492" s="856"/>
      <c r="RJF1492" s="856"/>
      <c r="RJG1492" s="856"/>
      <c r="RJH1492" s="856"/>
      <c r="RJI1492" s="856"/>
      <c r="RJJ1492" s="856"/>
      <c r="RJK1492" s="856"/>
      <c r="RJL1492" s="856"/>
      <c r="RJM1492" s="856"/>
      <c r="RJN1492" s="856"/>
      <c r="RJO1492" s="856"/>
      <c r="RJP1492" s="856"/>
      <c r="RJQ1492" s="856"/>
      <c r="RJR1492" s="856"/>
      <c r="RJS1492" s="856"/>
      <c r="RJT1492" s="856"/>
      <c r="RJU1492" s="856"/>
      <c r="RJV1492" s="856"/>
      <c r="RJW1492" s="856"/>
      <c r="RJX1492" s="856"/>
      <c r="RJY1492" s="856"/>
      <c r="RJZ1492" s="856"/>
      <c r="RKA1492" s="856"/>
      <c r="RKB1492" s="856"/>
      <c r="RKC1492" s="856"/>
      <c r="RKD1492" s="856"/>
      <c r="RKE1492" s="856"/>
      <c r="RKF1492" s="856"/>
      <c r="RKG1492" s="856"/>
      <c r="RKH1492" s="856"/>
      <c r="RKI1492" s="856"/>
      <c r="RKJ1492" s="856"/>
      <c r="RKK1492" s="856"/>
      <c r="RKL1492" s="856"/>
      <c r="RKM1492" s="856"/>
      <c r="RKN1492" s="856"/>
      <c r="RKO1492" s="856"/>
      <c r="RKP1492" s="856"/>
      <c r="RKQ1492" s="856"/>
      <c r="RKR1492" s="856"/>
      <c r="RKS1492" s="856"/>
      <c r="RKT1492" s="856"/>
      <c r="RKU1492" s="856"/>
      <c r="RKV1492" s="856"/>
      <c r="RKW1492" s="856"/>
      <c r="RKX1492" s="856"/>
      <c r="RKY1492" s="856"/>
      <c r="RKZ1492" s="856"/>
      <c r="RLA1492" s="856"/>
      <c r="RLB1492" s="856"/>
      <c r="RLC1492" s="856"/>
      <c r="RLD1492" s="856"/>
      <c r="RLE1492" s="856"/>
      <c r="RLF1492" s="856"/>
      <c r="RLG1492" s="856"/>
      <c r="RLH1492" s="856"/>
      <c r="RLI1492" s="856"/>
      <c r="RLJ1492" s="856"/>
      <c r="RLK1492" s="856"/>
      <c r="RLL1492" s="856"/>
      <c r="RLM1492" s="856"/>
      <c r="RLN1492" s="856"/>
      <c r="RLO1492" s="856"/>
      <c r="RLP1492" s="856"/>
      <c r="RLQ1492" s="856"/>
      <c r="RLR1492" s="856"/>
      <c r="RLS1492" s="856"/>
      <c r="RLT1492" s="856"/>
      <c r="RLU1492" s="856"/>
      <c r="RLV1492" s="856"/>
      <c r="RLW1492" s="856"/>
      <c r="RLX1492" s="856"/>
      <c r="RLY1492" s="856"/>
      <c r="RLZ1492" s="856"/>
      <c r="RMA1492" s="856"/>
      <c r="RMB1492" s="856"/>
      <c r="RMC1492" s="856"/>
      <c r="RMD1492" s="856"/>
      <c r="RME1492" s="856"/>
      <c r="RMF1492" s="856"/>
      <c r="RMG1492" s="856"/>
      <c r="RMH1492" s="856"/>
      <c r="RMI1492" s="856"/>
      <c r="RMJ1492" s="856"/>
      <c r="RMK1492" s="856"/>
      <c r="RML1492" s="856"/>
      <c r="RMM1492" s="856"/>
      <c r="RMN1492" s="856"/>
      <c r="RMO1492" s="856"/>
      <c r="RMP1492" s="856"/>
      <c r="RMQ1492" s="856"/>
      <c r="RMR1492" s="856"/>
      <c r="RMS1492" s="856"/>
      <c r="RMT1492" s="856"/>
      <c r="RMU1492" s="856"/>
      <c r="RMV1492" s="856"/>
      <c r="RMW1492" s="856"/>
      <c r="RMX1492" s="856"/>
      <c r="RMY1492" s="856"/>
      <c r="RMZ1492" s="856"/>
      <c r="RNA1492" s="856"/>
      <c r="RNB1492" s="856"/>
      <c r="RNC1492" s="856"/>
      <c r="RND1492" s="856"/>
      <c r="RNE1492" s="856"/>
      <c r="RNF1492" s="856"/>
      <c r="RNG1492" s="856"/>
      <c r="RNH1492" s="856"/>
      <c r="RNI1492" s="856"/>
      <c r="RNJ1492" s="856"/>
      <c r="RNK1492" s="856"/>
      <c r="RNL1492" s="856"/>
      <c r="RNM1492" s="856"/>
      <c r="RNN1492" s="856"/>
      <c r="RNO1492" s="856"/>
      <c r="RNP1492" s="856"/>
      <c r="RNQ1492" s="856"/>
      <c r="RNR1492" s="856"/>
      <c r="RNS1492" s="856"/>
      <c r="RNT1492" s="856"/>
      <c r="RNU1492" s="856"/>
      <c r="RNV1492" s="856"/>
      <c r="RNW1492" s="856"/>
      <c r="RNX1492" s="856"/>
      <c r="RNY1492" s="856"/>
      <c r="RNZ1492" s="856"/>
      <c r="ROA1492" s="856"/>
      <c r="ROB1492" s="856"/>
      <c r="ROC1492" s="856"/>
      <c r="ROD1492" s="856"/>
      <c r="ROE1492" s="856"/>
      <c r="ROF1492" s="856"/>
      <c r="ROG1492" s="856"/>
      <c r="ROH1492" s="856"/>
      <c r="ROI1492" s="856"/>
      <c r="ROJ1492" s="856"/>
      <c r="ROK1492" s="856"/>
      <c r="ROL1492" s="856"/>
      <c r="ROM1492" s="856"/>
      <c r="RON1492" s="856"/>
      <c r="ROO1492" s="856"/>
      <c r="ROP1492" s="856"/>
      <c r="ROQ1492" s="856"/>
      <c r="ROR1492" s="856"/>
      <c r="ROS1492" s="856"/>
      <c r="ROT1492" s="856"/>
      <c r="ROU1492" s="856"/>
      <c r="ROV1492" s="856"/>
      <c r="ROW1492" s="856"/>
      <c r="ROX1492" s="856"/>
      <c r="ROY1492" s="856"/>
      <c r="ROZ1492" s="856"/>
      <c r="RPA1492" s="856"/>
      <c r="RPB1492" s="856"/>
      <c r="RPC1492" s="856"/>
      <c r="RPD1492" s="856"/>
      <c r="RPE1492" s="856"/>
      <c r="RPF1492" s="856"/>
      <c r="RPG1492" s="856"/>
      <c r="RPH1492" s="856"/>
      <c r="RPI1492" s="856"/>
      <c r="RPJ1492" s="856"/>
      <c r="RPK1492" s="856"/>
      <c r="RPL1492" s="856"/>
      <c r="RPM1492" s="856"/>
      <c r="RPN1492" s="856"/>
      <c r="RPO1492" s="856"/>
      <c r="RPP1492" s="856"/>
      <c r="RPQ1492" s="856"/>
      <c r="RPR1492" s="856"/>
      <c r="RPS1492" s="856"/>
      <c r="RPT1492" s="856"/>
      <c r="RPU1492" s="856"/>
      <c r="RPV1492" s="856"/>
      <c r="RPW1492" s="856"/>
      <c r="RPX1492" s="856"/>
      <c r="RPY1492" s="856"/>
      <c r="RPZ1492" s="856"/>
      <c r="RQA1492" s="856"/>
      <c r="RQB1492" s="856"/>
      <c r="RQC1492" s="856"/>
      <c r="RQD1492" s="856"/>
      <c r="RQE1492" s="856"/>
      <c r="RQF1492" s="856"/>
      <c r="RQG1492" s="856"/>
      <c r="RQH1492" s="856"/>
      <c r="RQI1492" s="856"/>
      <c r="RQJ1492" s="856"/>
      <c r="RQK1492" s="856"/>
      <c r="RQL1492" s="856"/>
      <c r="RQM1492" s="856"/>
      <c r="RQN1492" s="856"/>
      <c r="RQO1492" s="856"/>
      <c r="RQP1492" s="856"/>
      <c r="RQQ1492" s="856"/>
      <c r="RQR1492" s="856"/>
      <c r="RQS1492" s="856"/>
      <c r="RQT1492" s="856"/>
      <c r="RQU1492" s="856"/>
      <c r="RQV1492" s="856"/>
      <c r="RQW1492" s="856"/>
      <c r="RQX1492" s="856"/>
      <c r="RQY1492" s="856"/>
      <c r="RQZ1492" s="856"/>
      <c r="RRA1492" s="856"/>
      <c r="RRB1492" s="856"/>
      <c r="RRC1492" s="856"/>
      <c r="RRD1492" s="856"/>
      <c r="RRE1492" s="856"/>
      <c r="RRF1492" s="856"/>
      <c r="RRG1492" s="856"/>
      <c r="RRH1492" s="856"/>
      <c r="RRI1492" s="856"/>
      <c r="RRJ1492" s="856"/>
      <c r="RRK1492" s="856"/>
      <c r="RRL1492" s="856"/>
      <c r="RRM1492" s="856"/>
      <c r="RRN1492" s="856"/>
      <c r="RRO1492" s="856"/>
      <c r="RRP1492" s="856"/>
      <c r="RRQ1492" s="856"/>
      <c r="RRR1492" s="856"/>
      <c r="RRS1492" s="856"/>
      <c r="RRT1492" s="856"/>
      <c r="RRU1492" s="856"/>
      <c r="RRV1492" s="856"/>
      <c r="RRW1492" s="856"/>
      <c r="RRX1492" s="856"/>
      <c r="RRY1492" s="856"/>
      <c r="RRZ1492" s="856"/>
      <c r="RSA1492" s="856"/>
      <c r="RSB1492" s="856"/>
      <c r="RSC1492" s="856"/>
      <c r="RSD1492" s="856"/>
      <c r="RSE1492" s="856"/>
      <c r="RSF1492" s="856"/>
      <c r="RSG1492" s="856"/>
      <c r="RSH1492" s="856"/>
      <c r="RSI1492" s="856"/>
      <c r="RSJ1492" s="856"/>
      <c r="RSK1492" s="856"/>
      <c r="RSL1492" s="856"/>
      <c r="RSM1492" s="856"/>
      <c r="RSN1492" s="856"/>
      <c r="RSO1492" s="856"/>
      <c r="RSP1492" s="856"/>
      <c r="RSQ1492" s="856"/>
      <c r="RSR1492" s="856"/>
      <c r="RSS1492" s="856"/>
      <c r="RST1492" s="856"/>
      <c r="RSU1492" s="856"/>
      <c r="RSV1492" s="856"/>
      <c r="RSW1492" s="856"/>
      <c r="RSX1492" s="856"/>
      <c r="RSY1492" s="856"/>
      <c r="RSZ1492" s="856"/>
      <c r="RTA1492" s="856"/>
      <c r="RTB1492" s="856"/>
      <c r="RTC1492" s="856"/>
      <c r="RTD1492" s="856"/>
      <c r="RTE1492" s="856"/>
      <c r="RTF1492" s="856"/>
      <c r="RTG1492" s="856"/>
      <c r="RTH1492" s="856"/>
      <c r="RTI1492" s="856"/>
      <c r="RTJ1492" s="856"/>
      <c r="RTK1492" s="856"/>
      <c r="RTL1492" s="856"/>
      <c r="RTM1492" s="856"/>
      <c r="RTN1492" s="856"/>
      <c r="RTO1492" s="856"/>
      <c r="RTP1492" s="856"/>
      <c r="RTQ1492" s="856"/>
      <c r="RTR1492" s="856"/>
      <c r="RTS1492" s="856"/>
      <c r="RTT1492" s="856"/>
      <c r="RTU1492" s="856"/>
      <c r="RTV1492" s="856"/>
      <c r="RTW1492" s="856"/>
      <c r="RTX1492" s="856"/>
      <c r="RTY1492" s="856"/>
      <c r="RTZ1492" s="856"/>
      <c r="RUA1492" s="856"/>
      <c r="RUB1492" s="856"/>
      <c r="RUC1492" s="856"/>
      <c r="RUD1492" s="856"/>
      <c r="RUE1492" s="856"/>
      <c r="RUF1492" s="856"/>
      <c r="RUG1492" s="856"/>
      <c r="RUH1492" s="856"/>
      <c r="RUI1492" s="856"/>
      <c r="RUJ1492" s="856"/>
      <c r="RUK1492" s="856"/>
      <c r="RUL1492" s="856"/>
      <c r="RUM1492" s="856"/>
      <c r="RUN1492" s="856"/>
      <c r="RUO1492" s="856"/>
      <c r="RUP1492" s="856"/>
      <c r="RUQ1492" s="856"/>
      <c r="RUR1492" s="856"/>
      <c r="RUS1492" s="856"/>
      <c r="RUT1492" s="856"/>
      <c r="RUU1492" s="856"/>
      <c r="RUV1492" s="856"/>
      <c r="RUW1492" s="856"/>
      <c r="RUX1492" s="856"/>
      <c r="RUY1492" s="856"/>
      <c r="RUZ1492" s="856"/>
      <c r="RVA1492" s="856"/>
      <c r="RVB1492" s="856"/>
      <c r="RVC1492" s="856"/>
      <c r="RVD1492" s="856"/>
      <c r="RVE1492" s="856"/>
      <c r="RVF1492" s="856"/>
      <c r="RVG1492" s="856"/>
      <c r="RVH1492" s="856"/>
      <c r="RVI1492" s="856"/>
      <c r="RVJ1492" s="856"/>
      <c r="RVK1492" s="856"/>
      <c r="RVL1492" s="856"/>
      <c r="RVM1492" s="856"/>
      <c r="RVN1492" s="856"/>
      <c r="RVO1492" s="856"/>
      <c r="RVP1492" s="856"/>
      <c r="RVQ1492" s="856"/>
      <c r="RVR1492" s="856"/>
      <c r="RVS1492" s="856"/>
      <c r="RVT1492" s="856"/>
      <c r="RVU1492" s="856"/>
      <c r="RVV1492" s="856"/>
      <c r="RVW1492" s="856"/>
      <c r="RVX1492" s="856"/>
      <c r="RVY1492" s="856"/>
      <c r="RVZ1492" s="856"/>
      <c r="RWA1492" s="856"/>
      <c r="RWB1492" s="856"/>
      <c r="RWC1492" s="856"/>
      <c r="RWD1492" s="856"/>
      <c r="RWE1492" s="856"/>
      <c r="RWF1492" s="856"/>
      <c r="RWG1492" s="856"/>
      <c r="RWH1492" s="856"/>
      <c r="RWI1492" s="856"/>
      <c r="RWJ1492" s="856"/>
      <c r="RWK1492" s="856"/>
      <c r="RWL1492" s="856"/>
      <c r="RWM1492" s="856"/>
      <c r="RWN1492" s="856"/>
      <c r="RWO1492" s="856"/>
      <c r="RWP1492" s="856"/>
      <c r="RWQ1492" s="856"/>
      <c r="RWR1492" s="856"/>
      <c r="RWS1492" s="856"/>
      <c r="RWT1492" s="856"/>
      <c r="RWU1492" s="856"/>
      <c r="RWV1492" s="856"/>
      <c r="RWW1492" s="856"/>
      <c r="RWX1492" s="856"/>
      <c r="RWY1492" s="856"/>
      <c r="RWZ1492" s="856"/>
      <c r="RXA1492" s="856"/>
      <c r="RXB1492" s="856"/>
      <c r="RXC1492" s="856"/>
      <c r="RXD1492" s="856"/>
      <c r="RXE1492" s="856"/>
      <c r="RXF1492" s="856"/>
      <c r="RXG1492" s="856"/>
      <c r="RXH1492" s="856"/>
      <c r="RXI1492" s="856"/>
      <c r="RXJ1492" s="856"/>
      <c r="RXK1492" s="856"/>
      <c r="RXL1492" s="856"/>
      <c r="RXM1492" s="856"/>
      <c r="RXN1492" s="856"/>
      <c r="RXO1492" s="856"/>
      <c r="RXP1492" s="856"/>
      <c r="RXQ1492" s="856"/>
      <c r="RXR1492" s="856"/>
      <c r="RXS1492" s="856"/>
      <c r="RXT1492" s="856"/>
      <c r="RXU1492" s="856"/>
      <c r="RXV1492" s="856"/>
      <c r="RXW1492" s="856"/>
      <c r="RXX1492" s="856"/>
      <c r="RXY1492" s="856"/>
      <c r="RXZ1492" s="856"/>
      <c r="RYA1492" s="856"/>
      <c r="RYB1492" s="856"/>
      <c r="RYC1492" s="856"/>
      <c r="RYD1492" s="856"/>
      <c r="RYE1492" s="856"/>
      <c r="RYF1492" s="856"/>
      <c r="RYG1492" s="856"/>
      <c r="RYH1492" s="856"/>
      <c r="RYI1492" s="856"/>
      <c r="RYJ1492" s="856"/>
      <c r="RYK1492" s="856"/>
      <c r="RYL1492" s="856"/>
      <c r="RYM1492" s="856"/>
      <c r="RYN1492" s="856"/>
      <c r="RYO1492" s="856"/>
      <c r="RYP1492" s="856"/>
      <c r="RYQ1492" s="856"/>
      <c r="RYR1492" s="856"/>
      <c r="RYS1492" s="856"/>
      <c r="RYT1492" s="856"/>
      <c r="RYU1492" s="856"/>
      <c r="RYV1492" s="856"/>
      <c r="RYW1492" s="856"/>
      <c r="RYX1492" s="856"/>
      <c r="RYY1492" s="856"/>
      <c r="RYZ1492" s="856"/>
      <c r="RZA1492" s="856"/>
      <c r="RZB1492" s="856"/>
      <c r="RZC1492" s="856"/>
      <c r="RZD1492" s="856"/>
      <c r="RZE1492" s="856"/>
      <c r="RZF1492" s="856"/>
      <c r="RZG1492" s="856"/>
      <c r="RZH1492" s="856"/>
      <c r="RZI1492" s="856"/>
      <c r="RZJ1492" s="856"/>
      <c r="RZK1492" s="856"/>
      <c r="RZL1492" s="856"/>
      <c r="RZM1492" s="856"/>
      <c r="RZN1492" s="856"/>
      <c r="RZO1492" s="856"/>
      <c r="RZP1492" s="856"/>
      <c r="RZQ1492" s="856"/>
      <c r="RZR1492" s="856"/>
      <c r="RZS1492" s="856"/>
      <c r="RZT1492" s="856"/>
      <c r="RZU1492" s="856"/>
      <c r="RZV1492" s="856"/>
      <c r="RZW1492" s="856"/>
      <c r="RZX1492" s="856"/>
      <c r="RZY1492" s="856"/>
      <c r="RZZ1492" s="856"/>
      <c r="SAA1492" s="856"/>
      <c r="SAB1492" s="856"/>
      <c r="SAC1492" s="856"/>
      <c r="SAD1492" s="856"/>
      <c r="SAE1492" s="856"/>
      <c r="SAF1492" s="856"/>
      <c r="SAG1492" s="856"/>
      <c r="SAH1492" s="856"/>
      <c r="SAI1492" s="856"/>
      <c r="SAJ1492" s="856"/>
      <c r="SAK1492" s="856"/>
      <c r="SAL1492" s="856"/>
      <c r="SAM1492" s="856"/>
      <c r="SAN1492" s="856"/>
      <c r="SAO1492" s="856"/>
      <c r="SAP1492" s="856"/>
      <c r="SAQ1492" s="856"/>
      <c r="SAR1492" s="856"/>
      <c r="SAS1492" s="856"/>
      <c r="SAT1492" s="856"/>
      <c r="SAU1492" s="856"/>
      <c r="SAV1492" s="856"/>
      <c r="SAW1492" s="856"/>
      <c r="SAX1492" s="856"/>
      <c r="SAY1492" s="856"/>
      <c r="SAZ1492" s="856"/>
      <c r="SBA1492" s="856"/>
      <c r="SBB1492" s="856"/>
      <c r="SBC1492" s="856"/>
      <c r="SBD1492" s="856"/>
      <c r="SBE1492" s="856"/>
      <c r="SBF1492" s="856"/>
      <c r="SBG1492" s="856"/>
      <c r="SBH1492" s="856"/>
      <c r="SBI1492" s="856"/>
      <c r="SBJ1492" s="856"/>
      <c r="SBK1492" s="856"/>
      <c r="SBL1492" s="856"/>
      <c r="SBM1492" s="856"/>
      <c r="SBN1492" s="856"/>
      <c r="SBO1492" s="856"/>
      <c r="SBP1492" s="856"/>
      <c r="SBQ1492" s="856"/>
      <c r="SBR1492" s="856"/>
      <c r="SBS1492" s="856"/>
      <c r="SBT1492" s="856"/>
      <c r="SBU1492" s="856"/>
      <c r="SBV1492" s="856"/>
      <c r="SBW1492" s="856"/>
      <c r="SBX1492" s="856"/>
      <c r="SBY1492" s="856"/>
      <c r="SBZ1492" s="856"/>
      <c r="SCA1492" s="856"/>
      <c r="SCB1492" s="856"/>
      <c r="SCC1492" s="856"/>
      <c r="SCD1492" s="856"/>
      <c r="SCE1492" s="856"/>
      <c r="SCF1492" s="856"/>
      <c r="SCG1492" s="856"/>
      <c r="SCH1492" s="856"/>
      <c r="SCI1492" s="856"/>
      <c r="SCJ1492" s="856"/>
      <c r="SCK1492" s="856"/>
      <c r="SCL1492" s="856"/>
      <c r="SCM1492" s="856"/>
      <c r="SCN1492" s="856"/>
      <c r="SCO1492" s="856"/>
      <c r="SCP1492" s="856"/>
      <c r="SCQ1492" s="856"/>
      <c r="SCR1492" s="856"/>
      <c r="SCS1492" s="856"/>
      <c r="SCT1492" s="856"/>
      <c r="SCU1492" s="856"/>
      <c r="SCV1492" s="856"/>
      <c r="SCW1492" s="856"/>
      <c r="SCX1492" s="856"/>
      <c r="SCY1492" s="856"/>
      <c r="SCZ1492" s="856"/>
      <c r="SDA1492" s="856"/>
      <c r="SDB1492" s="856"/>
      <c r="SDC1492" s="856"/>
      <c r="SDD1492" s="856"/>
      <c r="SDE1492" s="856"/>
      <c r="SDF1492" s="856"/>
      <c r="SDG1492" s="856"/>
      <c r="SDH1492" s="856"/>
      <c r="SDI1492" s="856"/>
      <c r="SDJ1492" s="856"/>
      <c r="SDK1492" s="856"/>
      <c r="SDL1492" s="856"/>
      <c r="SDM1492" s="856"/>
      <c r="SDN1492" s="856"/>
      <c r="SDO1492" s="856"/>
      <c r="SDP1492" s="856"/>
      <c r="SDQ1492" s="856"/>
      <c r="SDR1492" s="856"/>
      <c r="SDS1492" s="856"/>
      <c r="SDT1492" s="856"/>
      <c r="SDU1492" s="856"/>
      <c r="SDV1492" s="856"/>
      <c r="SDW1492" s="856"/>
      <c r="SDX1492" s="856"/>
      <c r="SDY1492" s="856"/>
      <c r="SDZ1492" s="856"/>
      <c r="SEA1492" s="856"/>
      <c r="SEB1492" s="856"/>
      <c r="SEC1492" s="856"/>
      <c r="SED1492" s="856"/>
      <c r="SEE1492" s="856"/>
      <c r="SEF1492" s="856"/>
      <c r="SEG1492" s="856"/>
      <c r="SEH1492" s="856"/>
      <c r="SEI1492" s="856"/>
      <c r="SEJ1492" s="856"/>
      <c r="SEK1492" s="856"/>
      <c r="SEL1492" s="856"/>
      <c r="SEM1492" s="856"/>
      <c r="SEN1492" s="856"/>
      <c r="SEO1492" s="856"/>
      <c r="SEP1492" s="856"/>
      <c r="SEQ1492" s="856"/>
      <c r="SER1492" s="856"/>
      <c r="SES1492" s="856"/>
      <c r="SET1492" s="856"/>
      <c r="SEU1492" s="856"/>
      <c r="SEV1492" s="856"/>
      <c r="SEW1492" s="856"/>
      <c r="SEX1492" s="856"/>
      <c r="SEY1492" s="856"/>
      <c r="SEZ1492" s="856"/>
      <c r="SFA1492" s="856"/>
      <c r="SFB1492" s="856"/>
      <c r="SFC1492" s="856"/>
      <c r="SFD1492" s="856"/>
      <c r="SFE1492" s="856"/>
      <c r="SFF1492" s="856"/>
      <c r="SFG1492" s="856"/>
      <c r="SFH1492" s="856"/>
      <c r="SFI1492" s="856"/>
      <c r="SFJ1492" s="856"/>
      <c r="SFK1492" s="856"/>
      <c r="SFL1492" s="856"/>
      <c r="SFM1492" s="856"/>
      <c r="SFN1492" s="856"/>
      <c r="SFO1492" s="856"/>
      <c r="SFP1492" s="856"/>
      <c r="SFQ1492" s="856"/>
      <c r="SFR1492" s="856"/>
      <c r="SFS1492" s="856"/>
      <c r="SFT1492" s="856"/>
      <c r="SFU1492" s="856"/>
      <c r="SFV1492" s="856"/>
      <c r="SFW1492" s="856"/>
      <c r="SFX1492" s="856"/>
      <c r="SFY1492" s="856"/>
      <c r="SFZ1492" s="856"/>
      <c r="SGA1492" s="856"/>
      <c r="SGB1492" s="856"/>
      <c r="SGC1492" s="856"/>
      <c r="SGD1492" s="856"/>
      <c r="SGE1492" s="856"/>
      <c r="SGF1492" s="856"/>
      <c r="SGG1492" s="856"/>
      <c r="SGH1492" s="856"/>
      <c r="SGI1492" s="856"/>
      <c r="SGJ1492" s="856"/>
      <c r="SGK1492" s="856"/>
      <c r="SGL1492" s="856"/>
      <c r="SGM1492" s="856"/>
      <c r="SGN1492" s="856"/>
      <c r="SGO1492" s="856"/>
      <c r="SGP1492" s="856"/>
      <c r="SGQ1492" s="856"/>
      <c r="SGR1492" s="856"/>
      <c r="SGS1492" s="856"/>
      <c r="SGT1492" s="856"/>
      <c r="SGU1492" s="856"/>
      <c r="SGV1492" s="856"/>
      <c r="SGW1492" s="856"/>
      <c r="SGX1492" s="856"/>
      <c r="SGY1492" s="856"/>
      <c r="SGZ1492" s="856"/>
      <c r="SHA1492" s="856"/>
      <c r="SHB1492" s="856"/>
      <c r="SHC1492" s="856"/>
      <c r="SHD1492" s="856"/>
      <c r="SHE1492" s="856"/>
      <c r="SHF1492" s="856"/>
      <c r="SHG1492" s="856"/>
      <c r="SHH1492" s="856"/>
      <c r="SHI1492" s="856"/>
      <c r="SHJ1492" s="856"/>
      <c r="SHK1492" s="856"/>
      <c r="SHL1492" s="856"/>
      <c r="SHM1492" s="856"/>
      <c r="SHN1492" s="856"/>
      <c r="SHO1492" s="856"/>
      <c r="SHP1492" s="856"/>
      <c r="SHQ1492" s="856"/>
      <c r="SHR1492" s="856"/>
      <c r="SHS1492" s="856"/>
      <c r="SHT1492" s="856"/>
      <c r="SHU1492" s="856"/>
      <c r="SHV1492" s="856"/>
      <c r="SHW1492" s="856"/>
      <c r="SHX1492" s="856"/>
      <c r="SHY1492" s="856"/>
      <c r="SHZ1492" s="856"/>
      <c r="SIA1492" s="856"/>
      <c r="SIB1492" s="856"/>
      <c r="SIC1492" s="856"/>
      <c r="SID1492" s="856"/>
      <c r="SIE1492" s="856"/>
      <c r="SIF1492" s="856"/>
      <c r="SIG1492" s="856"/>
      <c r="SIH1492" s="856"/>
      <c r="SII1492" s="856"/>
      <c r="SIJ1492" s="856"/>
      <c r="SIK1492" s="856"/>
      <c r="SIL1492" s="856"/>
      <c r="SIM1492" s="856"/>
      <c r="SIN1492" s="856"/>
      <c r="SIO1492" s="856"/>
      <c r="SIP1492" s="856"/>
      <c r="SIQ1492" s="856"/>
      <c r="SIR1492" s="856"/>
      <c r="SIS1492" s="856"/>
      <c r="SIT1492" s="856"/>
      <c r="SIU1492" s="856"/>
      <c r="SIV1492" s="856"/>
      <c r="SIW1492" s="856"/>
      <c r="SIX1492" s="856"/>
      <c r="SIY1492" s="856"/>
      <c r="SIZ1492" s="856"/>
      <c r="SJA1492" s="856"/>
      <c r="SJB1492" s="856"/>
      <c r="SJC1492" s="856"/>
      <c r="SJD1492" s="856"/>
      <c r="SJE1492" s="856"/>
      <c r="SJF1492" s="856"/>
      <c r="SJG1492" s="856"/>
      <c r="SJH1492" s="856"/>
      <c r="SJI1492" s="856"/>
      <c r="SJJ1492" s="856"/>
      <c r="SJK1492" s="856"/>
      <c r="SJL1492" s="856"/>
      <c r="SJM1492" s="856"/>
      <c r="SJN1492" s="856"/>
      <c r="SJO1492" s="856"/>
      <c r="SJP1492" s="856"/>
      <c r="SJQ1492" s="856"/>
      <c r="SJR1492" s="856"/>
      <c r="SJS1492" s="856"/>
      <c r="SJT1492" s="856"/>
      <c r="SJU1492" s="856"/>
      <c r="SJV1492" s="856"/>
      <c r="SJW1492" s="856"/>
      <c r="SJX1492" s="856"/>
      <c r="SJY1492" s="856"/>
      <c r="SJZ1492" s="856"/>
      <c r="SKA1492" s="856"/>
      <c r="SKB1492" s="856"/>
      <c r="SKC1492" s="856"/>
      <c r="SKD1492" s="856"/>
      <c r="SKE1492" s="856"/>
      <c r="SKF1492" s="856"/>
      <c r="SKG1492" s="856"/>
      <c r="SKH1492" s="856"/>
      <c r="SKI1492" s="856"/>
      <c r="SKJ1492" s="856"/>
      <c r="SKK1492" s="856"/>
      <c r="SKL1492" s="856"/>
      <c r="SKM1492" s="856"/>
      <c r="SKN1492" s="856"/>
      <c r="SKO1492" s="856"/>
      <c r="SKP1492" s="856"/>
      <c r="SKQ1492" s="856"/>
      <c r="SKR1492" s="856"/>
      <c r="SKS1492" s="856"/>
      <c r="SKT1492" s="856"/>
      <c r="SKU1492" s="856"/>
      <c r="SKV1492" s="856"/>
      <c r="SKW1492" s="856"/>
      <c r="SKX1492" s="856"/>
      <c r="SKY1492" s="856"/>
      <c r="SKZ1492" s="856"/>
      <c r="SLA1492" s="856"/>
      <c r="SLB1492" s="856"/>
      <c r="SLC1492" s="856"/>
      <c r="SLD1492" s="856"/>
      <c r="SLE1492" s="856"/>
      <c r="SLF1492" s="856"/>
      <c r="SLG1492" s="856"/>
      <c r="SLH1492" s="856"/>
      <c r="SLI1492" s="856"/>
      <c r="SLJ1492" s="856"/>
      <c r="SLK1492" s="856"/>
      <c r="SLL1492" s="856"/>
      <c r="SLM1492" s="856"/>
      <c r="SLN1492" s="856"/>
      <c r="SLO1492" s="856"/>
      <c r="SLP1492" s="856"/>
      <c r="SLQ1492" s="856"/>
      <c r="SLR1492" s="856"/>
      <c r="SLS1492" s="856"/>
      <c r="SLT1492" s="856"/>
      <c r="SLU1492" s="856"/>
      <c r="SLV1492" s="856"/>
      <c r="SLW1492" s="856"/>
      <c r="SLX1492" s="856"/>
      <c r="SLY1492" s="856"/>
      <c r="SLZ1492" s="856"/>
      <c r="SMA1492" s="856"/>
      <c r="SMB1492" s="856"/>
      <c r="SMC1492" s="856"/>
      <c r="SMD1492" s="856"/>
      <c r="SME1492" s="856"/>
      <c r="SMF1492" s="856"/>
      <c r="SMG1492" s="856"/>
      <c r="SMH1492" s="856"/>
      <c r="SMI1492" s="856"/>
      <c r="SMJ1492" s="856"/>
      <c r="SMK1492" s="856"/>
      <c r="SML1492" s="856"/>
      <c r="SMM1492" s="856"/>
      <c r="SMN1492" s="856"/>
      <c r="SMO1492" s="856"/>
      <c r="SMP1492" s="856"/>
      <c r="SMQ1492" s="856"/>
      <c r="SMR1492" s="856"/>
      <c r="SMS1492" s="856"/>
      <c r="SMT1492" s="856"/>
      <c r="SMU1492" s="856"/>
      <c r="SMV1492" s="856"/>
      <c r="SMW1492" s="856"/>
      <c r="SMX1492" s="856"/>
      <c r="SMY1492" s="856"/>
      <c r="SMZ1492" s="856"/>
      <c r="SNA1492" s="856"/>
      <c r="SNB1492" s="856"/>
      <c r="SNC1492" s="856"/>
      <c r="SND1492" s="856"/>
      <c r="SNE1492" s="856"/>
      <c r="SNF1492" s="856"/>
      <c r="SNG1492" s="856"/>
      <c r="SNH1492" s="856"/>
      <c r="SNI1492" s="856"/>
      <c r="SNJ1492" s="856"/>
      <c r="SNK1492" s="856"/>
      <c r="SNL1492" s="856"/>
      <c r="SNM1492" s="856"/>
      <c r="SNN1492" s="856"/>
      <c r="SNO1492" s="856"/>
      <c r="SNP1492" s="856"/>
      <c r="SNQ1492" s="856"/>
      <c r="SNR1492" s="856"/>
      <c r="SNS1492" s="856"/>
      <c r="SNT1492" s="856"/>
      <c r="SNU1492" s="856"/>
      <c r="SNV1492" s="856"/>
      <c r="SNW1492" s="856"/>
      <c r="SNX1492" s="856"/>
      <c r="SNY1492" s="856"/>
      <c r="SNZ1492" s="856"/>
      <c r="SOA1492" s="856"/>
      <c r="SOB1492" s="856"/>
      <c r="SOC1492" s="856"/>
      <c r="SOD1492" s="856"/>
      <c r="SOE1492" s="856"/>
      <c r="SOF1492" s="856"/>
      <c r="SOG1492" s="856"/>
      <c r="SOH1492" s="856"/>
      <c r="SOI1492" s="856"/>
      <c r="SOJ1492" s="856"/>
      <c r="SOK1492" s="856"/>
      <c r="SOL1492" s="856"/>
      <c r="SOM1492" s="856"/>
      <c r="SON1492" s="856"/>
      <c r="SOO1492" s="856"/>
      <c r="SOP1492" s="856"/>
      <c r="SOQ1492" s="856"/>
      <c r="SOR1492" s="856"/>
      <c r="SOS1492" s="856"/>
      <c r="SOT1492" s="856"/>
      <c r="SOU1492" s="856"/>
      <c r="SOV1492" s="856"/>
      <c r="SOW1492" s="856"/>
      <c r="SOX1492" s="856"/>
      <c r="SOY1492" s="856"/>
      <c r="SOZ1492" s="856"/>
      <c r="SPA1492" s="856"/>
      <c r="SPB1492" s="856"/>
      <c r="SPC1492" s="856"/>
      <c r="SPD1492" s="856"/>
      <c r="SPE1492" s="856"/>
      <c r="SPF1492" s="856"/>
      <c r="SPG1492" s="856"/>
      <c r="SPH1492" s="856"/>
      <c r="SPI1492" s="856"/>
      <c r="SPJ1492" s="856"/>
      <c r="SPK1492" s="856"/>
      <c r="SPL1492" s="856"/>
      <c r="SPM1492" s="856"/>
      <c r="SPN1492" s="856"/>
      <c r="SPO1492" s="856"/>
      <c r="SPP1492" s="856"/>
      <c r="SPQ1492" s="856"/>
      <c r="SPR1492" s="856"/>
      <c r="SPS1492" s="856"/>
      <c r="SPT1492" s="856"/>
      <c r="SPU1492" s="856"/>
      <c r="SPV1492" s="856"/>
      <c r="SPW1492" s="856"/>
      <c r="SPX1492" s="856"/>
      <c r="SPY1492" s="856"/>
      <c r="SPZ1492" s="856"/>
      <c r="SQA1492" s="856"/>
      <c r="SQB1492" s="856"/>
      <c r="SQC1492" s="856"/>
      <c r="SQD1492" s="856"/>
      <c r="SQE1492" s="856"/>
      <c r="SQF1492" s="856"/>
      <c r="SQG1492" s="856"/>
      <c r="SQH1492" s="856"/>
      <c r="SQI1492" s="856"/>
      <c r="SQJ1492" s="856"/>
      <c r="SQK1492" s="856"/>
      <c r="SQL1492" s="856"/>
      <c r="SQM1492" s="856"/>
      <c r="SQN1492" s="856"/>
      <c r="SQO1492" s="856"/>
      <c r="SQP1492" s="856"/>
      <c r="SQQ1492" s="856"/>
      <c r="SQR1492" s="856"/>
      <c r="SQS1492" s="856"/>
      <c r="SQT1492" s="856"/>
      <c r="SQU1492" s="856"/>
      <c r="SQV1492" s="856"/>
      <c r="SQW1492" s="856"/>
      <c r="SQX1492" s="856"/>
      <c r="SQY1492" s="856"/>
      <c r="SQZ1492" s="856"/>
      <c r="SRA1492" s="856"/>
      <c r="SRB1492" s="856"/>
      <c r="SRC1492" s="856"/>
      <c r="SRD1492" s="856"/>
      <c r="SRE1492" s="856"/>
      <c r="SRF1492" s="856"/>
      <c r="SRG1492" s="856"/>
      <c r="SRH1492" s="856"/>
      <c r="SRI1492" s="856"/>
      <c r="SRJ1492" s="856"/>
      <c r="SRK1492" s="856"/>
      <c r="SRL1492" s="856"/>
      <c r="SRM1492" s="856"/>
      <c r="SRN1492" s="856"/>
      <c r="SRO1492" s="856"/>
      <c r="SRP1492" s="856"/>
      <c r="SRQ1492" s="856"/>
      <c r="SRR1492" s="856"/>
      <c r="SRS1492" s="856"/>
      <c r="SRT1492" s="856"/>
      <c r="SRU1492" s="856"/>
      <c r="SRV1492" s="856"/>
      <c r="SRW1492" s="856"/>
      <c r="SRX1492" s="856"/>
      <c r="SRY1492" s="856"/>
      <c r="SRZ1492" s="856"/>
      <c r="SSA1492" s="856"/>
      <c r="SSB1492" s="856"/>
      <c r="SSC1492" s="856"/>
      <c r="SSD1492" s="856"/>
      <c r="SSE1492" s="856"/>
      <c r="SSF1492" s="856"/>
      <c r="SSG1492" s="856"/>
      <c r="SSH1492" s="856"/>
      <c r="SSI1492" s="856"/>
      <c r="SSJ1492" s="856"/>
      <c r="SSK1492" s="856"/>
      <c r="SSL1492" s="856"/>
      <c r="SSM1492" s="856"/>
      <c r="SSN1492" s="856"/>
      <c r="SSO1492" s="856"/>
      <c r="SSP1492" s="856"/>
      <c r="SSQ1492" s="856"/>
      <c r="SSR1492" s="856"/>
      <c r="SSS1492" s="856"/>
      <c r="SST1492" s="856"/>
      <c r="SSU1492" s="856"/>
      <c r="SSV1492" s="856"/>
      <c r="SSW1492" s="856"/>
      <c r="SSX1492" s="856"/>
      <c r="SSY1492" s="856"/>
      <c r="SSZ1492" s="856"/>
      <c r="STA1492" s="856"/>
      <c r="STB1492" s="856"/>
      <c r="STC1492" s="856"/>
      <c r="STD1492" s="856"/>
      <c r="STE1492" s="856"/>
      <c r="STF1492" s="856"/>
      <c r="STG1492" s="856"/>
      <c r="STH1492" s="856"/>
      <c r="STI1492" s="856"/>
      <c r="STJ1492" s="856"/>
      <c r="STK1492" s="856"/>
      <c r="STL1492" s="856"/>
      <c r="STM1492" s="856"/>
      <c r="STN1492" s="856"/>
      <c r="STO1492" s="856"/>
      <c r="STP1492" s="856"/>
      <c r="STQ1492" s="856"/>
      <c r="STR1492" s="856"/>
      <c r="STS1492" s="856"/>
      <c r="STT1492" s="856"/>
      <c r="STU1492" s="856"/>
      <c r="STV1492" s="856"/>
      <c r="STW1492" s="856"/>
      <c r="STX1492" s="856"/>
      <c r="STY1492" s="856"/>
      <c r="STZ1492" s="856"/>
      <c r="SUA1492" s="856"/>
      <c r="SUB1492" s="856"/>
      <c r="SUC1492" s="856"/>
      <c r="SUD1492" s="856"/>
      <c r="SUE1492" s="856"/>
      <c r="SUF1492" s="856"/>
      <c r="SUG1492" s="856"/>
      <c r="SUH1492" s="856"/>
      <c r="SUI1492" s="856"/>
      <c r="SUJ1492" s="856"/>
      <c r="SUK1492" s="856"/>
      <c r="SUL1492" s="856"/>
      <c r="SUM1492" s="856"/>
      <c r="SUN1492" s="856"/>
      <c r="SUO1492" s="856"/>
      <c r="SUP1492" s="856"/>
      <c r="SUQ1492" s="856"/>
      <c r="SUR1492" s="856"/>
      <c r="SUS1492" s="856"/>
      <c r="SUT1492" s="856"/>
      <c r="SUU1492" s="856"/>
      <c r="SUV1492" s="856"/>
      <c r="SUW1492" s="856"/>
      <c r="SUX1492" s="856"/>
      <c r="SUY1492" s="856"/>
      <c r="SUZ1492" s="856"/>
      <c r="SVA1492" s="856"/>
      <c r="SVB1492" s="856"/>
      <c r="SVC1492" s="856"/>
      <c r="SVD1492" s="856"/>
      <c r="SVE1492" s="856"/>
      <c r="SVF1492" s="856"/>
      <c r="SVG1492" s="856"/>
      <c r="SVH1492" s="856"/>
      <c r="SVI1492" s="856"/>
      <c r="SVJ1492" s="856"/>
      <c r="SVK1492" s="856"/>
      <c r="SVL1492" s="856"/>
      <c r="SVM1492" s="856"/>
      <c r="SVN1492" s="856"/>
      <c r="SVO1492" s="856"/>
      <c r="SVP1492" s="856"/>
      <c r="SVQ1492" s="856"/>
      <c r="SVR1492" s="856"/>
      <c r="SVS1492" s="856"/>
      <c r="SVT1492" s="856"/>
      <c r="SVU1492" s="856"/>
      <c r="SVV1492" s="856"/>
      <c r="SVW1492" s="856"/>
      <c r="SVX1492" s="856"/>
      <c r="SVY1492" s="856"/>
      <c r="SVZ1492" s="856"/>
      <c r="SWA1492" s="856"/>
      <c r="SWB1492" s="856"/>
      <c r="SWC1492" s="856"/>
      <c r="SWD1492" s="856"/>
      <c r="SWE1492" s="856"/>
      <c r="SWF1492" s="856"/>
      <c r="SWG1492" s="856"/>
      <c r="SWH1492" s="856"/>
      <c r="SWI1492" s="856"/>
      <c r="SWJ1492" s="856"/>
      <c r="SWK1492" s="856"/>
      <c r="SWL1492" s="856"/>
      <c r="SWM1492" s="856"/>
      <c r="SWN1492" s="856"/>
      <c r="SWO1492" s="856"/>
      <c r="SWP1492" s="856"/>
      <c r="SWQ1492" s="856"/>
      <c r="SWR1492" s="856"/>
      <c r="SWS1492" s="856"/>
      <c r="SWT1492" s="856"/>
      <c r="SWU1492" s="856"/>
      <c r="SWV1492" s="856"/>
      <c r="SWW1492" s="856"/>
      <c r="SWX1492" s="856"/>
      <c r="SWY1492" s="856"/>
      <c r="SWZ1492" s="856"/>
      <c r="SXA1492" s="856"/>
      <c r="SXB1492" s="856"/>
      <c r="SXC1492" s="856"/>
      <c r="SXD1492" s="856"/>
      <c r="SXE1492" s="856"/>
      <c r="SXF1492" s="856"/>
      <c r="SXG1492" s="856"/>
      <c r="SXH1492" s="856"/>
      <c r="SXI1492" s="856"/>
      <c r="SXJ1492" s="856"/>
      <c r="SXK1492" s="856"/>
      <c r="SXL1492" s="856"/>
      <c r="SXM1492" s="856"/>
      <c r="SXN1492" s="856"/>
      <c r="SXO1492" s="856"/>
      <c r="SXP1492" s="856"/>
      <c r="SXQ1492" s="856"/>
      <c r="SXR1492" s="856"/>
      <c r="SXS1492" s="856"/>
      <c r="SXT1492" s="856"/>
      <c r="SXU1492" s="856"/>
      <c r="SXV1492" s="856"/>
      <c r="SXW1492" s="856"/>
      <c r="SXX1492" s="856"/>
      <c r="SXY1492" s="856"/>
      <c r="SXZ1492" s="856"/>
      <c r="SYA1492" s="856"/>
      <c r="SYB1492" s="856"/>
      <c r="SYC1492" s="856"/>
      <c r="SYD1492" s="856"/>
      <c r="SYE1492" s="856"/>
      <c r="SYF1492" s="856"/>
      <c r="SYG1492" s="856"/>
      <c r="SYH1492" s="856"/>
      <c r="SYI1492" s="856"/>
      <c r="SYJ1492" s="856"/>
      <c r="SYK1492" s="856"/>
      <c r="SYL1492" s="856"/>
      <c r="SYM1492" s="856"/>
      <c r="SYN1492" s="856"/>
      <c r="SYO1492" s="856"/>
      <c r="SYP1492" s="856"/>
      <c r="SYQ1492" s="856"/>
      <c r="SYR1492" s="856"/>
      <c r="SYS1492" s="856"/>
      <c r="SYT1492" s="856"/>
      <c r="SYU1492" s="856"/>
      <c r="SYV1492" s="856"/>
      <c r="SYW1492" s="856"/>
      <c r="SYX1492" s="856"/>
      <c r="SYY1492" s="856"/>
      <c r="SYZ1492" s="856"/>
      <c r="SZA1492" s="856"/>
      <c r="SZB1492" s="856"/>
      <c r="SZC1492" s="856"/>
      <c r="SZD1492" s="856"/>
      <c r="SZE1492" s="856"/>
      <c r="SZF1492" s="856"/>
      <c r="SZG1492" s="856"/>
      <c r="SZH1492" s="856"/>
      <c r="SZI1492" s="856"/>
      <c r="SZJ1492" s="856"/>
      <c r="SZK1492" s="856"/>
      <c r="SZL1492" s="856"/>
      <c r="SZM1492" s="856"/>
      <c r="SZN1492" s="856"/>
      <c r="SZO1492" s="856"/>
      <c r="SZP1492" s="856"/>
      <c r="SZQ1492" s="856"/>
      <c r="SZR1492" s="856"/>
      <c r="SZS1492" s="856"/>
      <c r="SZT1492" s="856"/>
      <c r="SZU1492" s="856"/>
      <c r="SZV1492" s="856"/>
      <c r="SZW1492" s="856"/>
      <c r="SZX1492" s="856"/>
      <c r="SZY1492" s="856"/>
      <c r="SZZ1492" s="856"/>
      <c r="TAA1492" s="856"/>
      <c r="TAB1492" s="856"/>
      <c r="TAC1492" s="856"/>
      <c r="TAD1492" s="856"/>
      <c r="TAE1492" s="856"/>
      <c r="TAF1492" s="856"/>
      <c r="TAG1492" s="856"/>
      <c r="TAH1492" s="856"/>
      <c r="TAI1492" s="856"/>
      <c r="TAJ1492" s="856"/>
      <c r="TAK1492" s="856"/>
      <c r="TAL1492" s="856"/>
      <c r="TAM1492" s="856"/>
      <c r="TAN1492" s="856"/>
      <c r="TAO1492" s="856"/>
      <c r="TAP1492" s="856"/>
      <c r="TAQ1492" s="856"/>
      <c r="TAR1492" s="856"/>
      <c r="TAS1492" s="856"/>
      <c r="TAT1492" s="856"/>
      <c r="TAU1492" s="856"/>
      <c r="TAV1492" s="856"/>
      <c r="TAW1492" s="856"/>
      <c r="TAX1492" s="856"/>
      <c r="TAY1492" s="856"/>
      <c r="TAZ1492" s="856"/>
      <c r="TBA1492" s="856"/>
      <c r="TBB1492" s="856"/>
      <c r="TBC1492" s="856"/>
      <c r="TBD1492" s="856"/>
      <c r="TBE1492" s="856"/>
      <c r="TBF1492" s="856"/>
      <c r="TBG1492" s="856"/>
      <c r="TBH1492" s="856"/>
      <c r="TBI1492" s="856"/>
      <c r="TBJ1492" s="856"/>
      <c r="TBK1492" s="856"/>
      <c r="TBL1492" s="856"/>
      <c r="TBM1492" s="856"/>
      <c r="TBN1492" s="856"/>
      <c r="TBO1492" s="856"/>
      <c r="TBP1492" s="856"/>
      <c r="TBQ1492" s="856"/>
      <c r="TBR1492" s="856"/>
      <c r="TBS1492" s="856"/>
      <c r="TBT1492" s="856"/>
      <c r="TBU1492" s="856"/>
      <c r="TBV1492" s="856"/>
      <c r="TBW1492" s="856"/>
      <c r="TBX1492" s="856"/>
      <c r="TBY1492" s="856"/>
      <c r="TBZ1492" s="856"/>
      <c r="TCA1492" s="856"/>
      <c r="TCB1492" s="856"/>
      <c r="TCC1492" s="856"/>
      <c r="TCD1492" s="856"/>
      <c r="TCE1492" s="856"/>
      <c r="TCF1492" s="856"/>
      <c r="TCG1492" s="856"/>
      <c r="TCH1492" s="856"/>
      <c r="TCI1492" s="856"/>
      <c r="TCJ1492" s="856"/>
      <c r="TCK1492" s="856"/>
      <c r="TCL1492" s="856"/>
      <c r="TCM1492" s="856"/>
      <c r="TCN1492" s="856"/>
      <c r="TCO1492" s="856"/>
      <c r="TCP1492" s="856"/>
      <c r="TCQ1492" s="856"/>
      <c r="TCR1492" s="856"/>
      <c r="TCS1492" s="856"/>
      <c r="TCT1492" s="856"/>
      <c r="TCU1492" s="856"/>
      <c r="TCV1492" s="856"/>
      <c r="TCW1492" s="856"/>
      <c r="TCX1492" s="856"/>
      <c r="TCY1492" s="856"/>
      <c r="TCZ1492" s="856"/>
      <c r="TDA1492" s="856"/>
      <c r="TDB1492" s="856"/>
      <c r="TDC1492" s="856"/>
      <c r="TDD1492" s="856"/>
      <c r="TDE1492" s="856"/>
      <c r="TDF1492" s="856"/>
      <c r="TDG1492" s="856"/>
      <c r="TDH1492" s="856"/>
      <c r="TDI1492" s="856"/>
      <c r="TDJ1492" s="856"/>
      <c r="TDK1492" s="856"/>
      <c r="TDL1492" s="856"/>
      <c r="TDM1492" s="856"/>
      <c r="TDN1492" s="856"/>
      <c r="TDO1492" s="856"/>
      <c r="TDP1492" s="856"/>
      <c r="TDQ1492" s="856"/>
      <c r="TDR1492" s="856"/>
      <c r="TDS1492" s="856"/>
      <c r="TDT1492" s="856"/>
      <c r="TDU1492" s="856"/>
      <c r="TDV1492" s="856"/>
      <c r="TDW1492" s="856"/>
      <c r="TDX1492" s="856"/>
      <c r="TDY1492" s="856"/>
      <c r="TDZ1492" s="856"/>
      <c r="TEA1492" s="856"/>
      <c r="TEB1492" s="856"/>
      <c r="TEC1492" s="856"/>
      <c r="TED1492" s="856"/>
      <c r="TEE1492" s="856"/>
      <c r="TEF1492" s="856"/>
      <c r="TEG1492" s="856"/>
      <c r="TEH1492" s="856"/>
      <c r="TEI1492" s="856"/>
      <c r="TEJ1492" s="856"/>
      <c r="TEK1492" s="856"/>
      <c r="TEL1492" s="856"/>
      <c r="TEM1492" s="856"/>
      <c r="TEN1492" s="856"/>
      <c r="TEO1492" s="856"/>
      <c r="TEP1492" s="856"/>
      <c r="TEQ1492" s="856"/>
      <c r="TER1492" s="856"/>
      <c r="TES1492" s="856"/>
      <c r="TET1492" s="856"/>
      <c r="TEU1492" s="856"/>
      <c r="TEV1492" s="856"/>
      <c r="TEW1492" s="856"/>
      <c r="TEX1492" s="856"/>
      <c r="TEY1492" s="856"/>
      <c r="TEZ1492" s="856"/>
      <c r="TFA1492" s="856"/>
      <c r="TFB1492" s="856"/>
      <c r="TFC1492" s="856"/>
      <c r="TFD1492" s="856"/>
      <c r="TFE1492" s="856"/>
      <c r="TFF1492" s="856"/>
      <c r="TFG1492" s="856"/>
      <c r="TFH1492" s="856"/>
      <c r="TFI1492" s="856"/>
      <c r="TFJ1492" s="856"/>
      <c r="TFK1492" s="856"/>
      <c r="TFL1492" s="856"/>
      <c r="TFM1492" s="856"/>
      <c r="TFN1492" s="856"/>
      <c r="TFO1492" s="856"/>
      <c r="TFP1492" s="856"/>
      <c r="TFQ1492" s="856"/>
      <c r="TFR1492" s="856"/>
      <c r="TFS1492" s="856"/>
      <c r="TFT1492" s="856"/>
      <c r="TFU1492" s="856"/>
      <c r="TFV1492" s="856"/>
      <c r="TFW1492" s="856"/>
      <c r="TFX1492" s="856"/>
      <c r="TFY1492" s="856"/>
      <c r="TFZ1492" s="856"/>
      <c r="TGA1492" s="856"/>
      <c r="TGB1492" s="856"/>
      <c r="TGC1492" s="856"/>
      <c r="TGD1492" s="856"/>
      <c r="TGE1492" s="856"/>
      <c r="TGF1492" s="856"/>
      <c r="TGG1492" s="856"/>
      <c r="TGH1492" s="856"/>
      <c r="TGI1492" s="856"/>
      <c r="TGJ1492" s="856"/>
      <c r="TGK1492" s="856"/>
      <c r="TGL1492" s="856"/>
      <c r="TGM1492" s="856"/>
      <c r="TGN1492" s="856"/>
      <c r="TGO1492" s="856"/>
      <c r="TGP1492" s="856"/>
      <c r="TGQ1492" s="856"/>
      <c r="TGR1492" s="856"/>
      <c r="TGS1492" s="856"/>
      <c r="TGT1492" s="856"/>
      <c r="TGU1492" s="856"/>
      <c r="TGV1492" s="856"/>
      <c r="TGW1492" s="856"/>
      <c r="TGX1492" s="856"/>
      <c r="TGY1492" s="856"/>
      <c r="TGZ1492" s="856"/>
      <c r="THA1492" s="856"/>
      <c r="THB1492" s="856"/>
      <c r="THC1492" s="856"/>
      <c r="THD1492" s="856"/>
      <c r="THE1492" s="856"/>
      <c r="THF1492" s="856"/>
      <c r="THG1492" s="856"/>
      <c r="THH1492" s="856"/>
      <c r="THI1492" s="856"/>
      <c r="THJ1492" s="856"/>
      <c r="THK1492" s="856"/>
      <c r="THL1492" s="856"/>
      <c r="THM1492" s="856"/>
      <c r="THN1492" s="856"/>
      <c r="THO1492" s="856"/>
      <c r="THP1492" s="856"/>
      <c r="THQ1492" s="856"/>
      <c r="THR1492" s="856"/>
      <c r="THS1492" s="856"/>
      <c r="THT1492" s="856"/>
      <c r="THU1492" s="856"/>
      <c r="THV1492" s="856"/>
      <c r="THW1492" s="856"/>
      <c r="THX1492" s="856"/>
      <c r="THY1492" s="856"/>
      <c r="THZ1492" s="856"/>
      <c r="TIA1492" s="856"/>
      <c r="TIB1492" s="856"/>
      <c r="TIC1492" s="856"/>
      <c r="TID1492" s="856"/>
      <c r="TIE1492" s="856"/>
      <c r="TIF1492" s="856"/>
      <c r="TIG1492" s="856"/>
      <c r="TIH1492" s="856"/>
      <c r="TII1492" s="856"/>
      <c r="TIJ1492" s="856"/>
      <c r="TIK1492" s="856"/>
      <c r="TIL1492" s="856"/>
      <c r="TIM1492" s="856"/>
      <c r="TIN1492" s="856"/>
      <c r="TIO1492" s="856"/>
      <c r="TIP1492" s="856"/>
      <c r="TIQ1492" s="856"/>
      <c r="TIR1492" s="856"/>
      <c r="TIS1492" s="856"/>
      <c r="TIT1492" s="856"/>
      <c r="TIU1492" s="856"/>
      <c r="TIV1492" s="856"/>
      <c r="TIW1492" s="856"/>
      <c r="TIX1492" s="856"/>
      <c r="TIY1492" s="856"/>
      <c r="TIZ1492" s="856"/>
      <c r="TJA1492" s="856"/>
      <c r="TJB1492" s="856"/>
      <c r="TJC1492" s="856"/>
      <c r="TJD1492" s="856"/>
      <c r="TJE1492" s="856"/>
      <c r="TJF1492" s="856"/>
      <c r="TJG1492" s="856"/>
      <c r="TJH1492" s="856"/>
      <c r="TJI1492" s="856"/>
      <c r="TJJ1492" s="856"/>
      <c r="TJK1492" s="856"/>
      <c r="TJL1492" s="856"/>
      <c r="TJM1492" s="856"/>
      <c r="TJN1492" s="856"/>
      <c r="TJO1492" s="856"/>
      <c r="TJP1492" s="856"/>
      <c r="TJQ1492" s="856"/>
      <c r="TJR1492" s="856"/>
      <c r="TJS1492" s="856"/>
      <c r="TJT1492" s="856"/>
      <c r="TJU1492" s="856"/>
      <c r="TJV1492" s="856"/>
      <c r="TJW1492" s="856"/>
      <c r="TJX1492" s="856"/>
      <c r="TJY1492" s="856"/>
      <c r="TJZ1492" s="856"/>
      <c r="TKA1492" s="856"/>
      <c r="TKB1492" s="856"/>
      <c r="TKC1492" s="856"/>
      <c r="TKD1492" s="856"/>
      <c r="TKE1492" s="856"/>
      <c r="TKF1492" s="856"/>
      <c r="TKG1492" s="856"/>
      <c r="TKH1492" s="856"/>
      <c r="TKI1492" s="856"/>
      <c r="TKJ1492" s="856"/>
      <c r="TKK1492" s="856"/>
      <c r="TKL1492" s="856"/>
      <c r="TKM1492" s="856"/>
      <c r="TKN1492" s="856"/>
      <c r="TKO1492" s="856"/>
      <c r="TKP1492" s="856"/>
      <c r="TKQ1492" s="856"/>
      <c r="TKR1492" s="856"/>
      <c r="TKS1492" s="856"/>
      <c r="TKT1492" s="856"/>
      <c r="TKU1492" s="856"/>
      <c r="TKV1492" s="856"/>
      <c r="TKW1492" s="856"/>
      <c r="TKX1492" s="856"/>
      <c r="TKY1492" s="856"/>
      <c r="TKZ1492" s="856"/>
      <c r="TLA1492" s="856"/>
      <c r="TLB1492" s="856"/>
      <c r="TLC1492" s="856"/>
      <c r="TLD1492" s="856"/>
      <c r="TLE1492" s="856"/>
      <c r="TLF1492" s="856"/>
      <c r="TLG1492" s="856"/>
      <c r="TLH1492" s="856"/>
      <c r="TLI1492" s="856"/>
      <c r="TLJ1492" s="856"/>
      <c r="TLK1492" s="856"/>
      <c r="TLL1492" s="856"/>
      <c r="TLM1492" s="856"/>
      <c r="TLN1492" s="856"/>
      <c r="TLO1492" s="856"/>
      <c r="TLP1492" s="856"/>
      <c r="TLQ1492" s="856"/>
      <c r="TLR1492" s="856"/>
      <c r="TLS1492" s="856"/>
      <c r="TLT1492" s="856"/>
      <c r="TLU1492" s="856"/>
      <c r="TLV1492" s="856"/>
      <c r="TLW1492" s="856"/>
      <c r="TLX1492" s="856"/>
      <c r="TLY1492" s="856"/>
      <c r="TLZ1492" s="856"/>
      <c r="TMA1492" s="856"/>
      <c r="TMB1492" s="856"/>
      <c r="TMC1492" s="856"/>
      <c r="TMD1492" s="856"/>
      <c r="TME1492" s="856"/>
      <c r="TMF1492" s="856"/>
      <c r="TMG1492" s="856"/>
      <c r="TMH1492" s="856"/>
      <c r="TMI1492" s="856"/>
      <c r="TMJ1492" s="856"/>
      <c r="TMK1492" s="856"/>
      <c r="TML1492" s="856"/>
      <c r="TMM1492" s="856"/>
      <c r="TMN1492" s="856"/>
      <c r="TMO1492" s="856"/>
      <c r="TMP1492" s="856"/>
      <c r="TMQ1492" s="856"/>
      <c r="TMR1492" s="856"/>
      <c r="TMS1492" s="856"/>
      <c r="TMT1492" s="856"/>
      <c r="TMU1492" s="856"/>
      <c r="TMV1492" s="856"/>
      <c r="TMW1492" s="856"/>
      <c r="TMX1492" s="856"/>
      <c r="TMY1492" s="856"/>
      <c r="TMZ1492" s="856"/>
      <c r="TNA1492" s="856"/>
      <c r="TNB1492" s="856"/>
      <c r="TNC1492" s="856"/>
      <c r="TND1492" s="856"/>
      <c r="TNE1492" s="856"/>
      <c r="TNF1492" s="856"/>
      <c r="TNG1492" s="856"/>
      <c r="TNH1492" s="856"/>
      <c r="TNI1492" s="856"/>
      <c r="TNJ1492" s="856"/>
      <c r="TNK1492" s="856"/>
      <c r="TNL1492" s="856"/>
      <c r="TNM1492" s="856"/>
      <c r="TNN1492" s="856"/>
      <c r="TNO1492" s="856"/>
      <c r="TNP1492" s="856"/>
      <c r="TNQ1492" s="856"/>
      <c r="TNR1492" s="856"/>
      <c r="TNS1492" s="856"/>
      <c r="TNT1492" s="856"/>
      <c r="TNU1492" s="856"/>
      <c r="TNV1492" s="856"/>
      <c r="TNW1492" s="856"/>
      <c r="TNX1492" s="856"/>
      <c r="TNY1492" s="856"/>
      <c r="TNZ1492" s="856"/>
      <c r="TOA1492" s="856"/>
      <c r="TOB1492" s="856"/>
      <c r="TOC1492" s="856"/>
      <c r="TOD1492" s="856"/>
      <c r="TOE1492" s="856"/>
      <c r="TOF1492" s="856"/>
      <c r="TOG1492" s="856"/>
      <c r="TOH1492" s="856"/>
      <c r="TOI1492" s="856"/>
      <c r="TOJ1492" s="856"/>
      <c r="TOK1492" s="856"/>
      <c r="TOL1492" s="856"/>
      <c r="TOM1492" s="856"/>
      <c r="TON1492" s="856"/>
      <c r="TOO1492" s="856"/>
      <c r="TOP1492" s="856"/>
      <c r="TOQ1492" s="856"/>
      <c r="TOR1492" s="856"/>
      <c r="TOS1492" s="856"/>
      <c r="TOT1492" s="856"/>
      <c r="TOU1492" s="856"/>
      <c r="TOV1492" s="856"/>
      <c r="TOW1492" s="856"/>
      <c r="TOX1492" s="856"/>
      <c r="TOY1492" s="856"/>
      <c r="TOZ1492" s="856"/>
      <c r="TPA1492" s="856"/>
      <c r="TPB1492" s="856"/>
      <c r="TPC1492" s="856"/>
      <c r="TPD1492" s="856"/>
      <c r="TPE1492" s="856"/>
      <c r="TPF1492" s="856"/>
      <c r="TPG1492" s="856"/>
      <c r="TPH1492" s="856"/>
      <c r="TPI1492" s="856"/>
      <c r="TPJ1492" s="856"/>
      <c r="TPK1492" s="856"/>
      <c r="TPL1492" s="856"/>
      <c r="TPM1492" s="856"/>
      <c r="TPN1492" s="856"/>
      <c r="TPO1492" s="856"/>
      <c r="TPP1492" s="856"/>
      <c r="TPQ1492" s="856"/>
      <c r="TPR1492" s="856"/>
      <c r="TPS1492" s="856"/>
      <c r="TPT1492" s="856"/>
      <c r="TPU1492" s="856"/>
      <c r="TPV1492" s="856"/>
      <c r="TPW1492" s="856"/>
      <c r="TPX1492" s="856"/>
      <c r="TPY1492" s="856"/>
      <c r="TPZ1492" s="856"/>
      <c r="TQA1492" s="856"/>
      <c r="TQB1492" s="856"/>
      <c r="TQC1492" s="856"/>
      <c r="TQD1492" s="856"/>
      <c r="TQE1492" s="856"/>
      <c r="TQF1492" s="856"/>
      <c r="TQG1492" s="856"/>
      <c r="TQH1492" s="856"/>
      <c r="TQI1492" s="856"/>
      <c r="TQJ1492" s="856"/>
      <c r="TQK1492" s="856"/>
      <c r="TQL1492" s="856"/>
      <c r="TQM1492" s="856"/>
      <c r="TQN1492" s="856"/>
      <c r="TQO1492" s="856"/>
      <c r="TQP1492" s="856"/>
      <c r="TQQ1492" s="856"/>
      <c r="TQR1492" s="856"/>
      <c r="TQS1492" s="856"/>
      <c r="TQT1492" s="856"/>
      <c r="TQU1492" s="856"/>
      <c r="TQV1492" s="856"/>
      <c r="TQW1492" s="856"/>
      <c r="TQX1492" s="856"/>
      <c r="TQY1492" s="856"/>
      <c r="TQZ1492" s="856"/>
      <c r="TRA1492" s="856"/>
      <c r="TRB1492" s="856"/>
      <c r="TRC1492" s="856"/>
      <c r="TRD1492" s="856"/>
      <c r="TRE1492" s="856"/>
      <c r="TRF1492" s="856"/>
      <c r="TRG1492" s="856"/>
      <c r="TRH1492" s="856"/>
      <c r="TRI1492" s="856"/>
      <c r="TRJ1492" s="856"/>
      <c r="TRK1492" s="856"/>
      <c r="TRL1492" s="856"/>
      <c r="TRM1492" s="856"/>
      <c r="TRN1492" s="856"/>
      <c r="TRO1492" s="856"/>
      <c r="TRP1492" s="856"/>
      <c r="TRQ1492" s="856"/>
      <c r="TRR1492" s="856"/>
      <c r="TRS1492" s="856"/>
      <c r="TRT1492" s="856"/>
      <c r="TRU1492" s="856"/>
      <c r="TRV1492" s="856"/>
      <c r="TRW1492" s="856"/>
      <c r="TRX1492" s="856"/>
      <c r="TRY1492" s="856"/>
      <c r="TRZ1492" s="856"/>
      <c r="TSA1492" s="856"/>
      <c r="TSB1492" s="856"/>
      <c r="TSC1492" s="856"/>
      <c r="TSD1492" s="856"/>
      <c r="TSE1492" s="856"/>
      <c r="TSF1492" s="856"/>
      <c r="TSG1492" s="856"/>
      <c r="TSH1492" s="856"/>
      <c r="TSI1492" s="856"/>
      <c r="TSJ1492" s="856"/>
      <c r="TSK1492" s="856"/>
      <c r="TSL1492" s="856"/>
      <c r="TSM1492" s="856"/>
      <c r="TSN1492" s="856"/>
      <c r="TSO1492" s="856"/>
      <c r="TSP1492" s="856"/>
      <c r="TSQ1492" s="856"/>
      <c r="TSR1492" s="856"/>
      <c r="TSS1492" s="856"/>
      <c r="TST1492" s="856"/>
      <c r="TSU1492" s="856"/>
      <c r="TSV1492" s="856"/>
      <c r="TSW1492" s="856"/>
      <c r="TSX1492" s="856"/>
      <c r="TSY1492" s="856"/>
      <c r="TSZ1492" s="856"/>
      <c r="TTA1492" s="856"/>
      <c r="TTB1492" s="856"/>
      <c r="TTC1492" s="856"/>
      <c r="TTD1492" s="856"/>
      <c r="TTE1492" s="856"/>
      <c r="TTF1492" s="856"/>
      <c r="TTG1492" s="856"/>
      <c r="TTH1492" s="856"/>
      <c r="TTI1492" s="856"/>
      <c r="TTJ1492" s="856"/>
      <c r="TTK1492" s="856"/>
      <c r="TTL1492" s="856"/>
      <c r="TTM1492" s="856"/>
      <c r="TTN1492" s="856"/>
      <c r="TTO1492" s="856"/>
      <c r="TTP1492" s="856"/>
      <c r="TTQ1492" s="856"/>
      <c r="TTR1492" s="856"/>
      <c r="TTS1492" s="856"/>
      <c r="TTT1492" s="856"/>
      <c r="TTU1492" s="856"/>
      <c r="TTV1492" s="856"/>
      <c r="TTW1492" s="856"/>
      <c r="TTX1492" s="856"/>
      <c r="TTY1492" s="856"/>
      <c r="TTZ1492" s="856"/>
      <c r="TUA1492" s="856"/>
      <c r="TUB1492" s="856"/>
      <c r="TUC1492" s="856"/>
      <c r="TUD1492" s="856"/>
      <c r="TUE1492" s="856"/>
      <c r="TUF1492" s="856"/>
      <c r="TUG1492" s="856"/>
      <c r="TUH1492" s="856"/>
      <c r="TUI1492" s="856"/>
      <c r="TUJ1492" s="856"/>
      <c r="TUK1492" s="856"/>
      <c r="TUL1492" s="856"/>
      <c r="TUM1492" s="856"/>
      <c r="TUN1492" s="856"/>
      <c r="TUO1492" s="856"/>
      <c r="TUP1492" s="856"/>
      <c r="TUQ1492" s="856"/>
      <c r="TUR1492" s="856"/>
      <c r="TUS1492" s="856"/>
      <c r="TUT1492" s="856"/>
      <c r="TUU1492" s="856"/>
      <c r="TUV1492" s="856"/>
      <c r="TUW1492" s="856"/>
      <c r="TUX1492" s="856"/>
      <c r="TUY1492" s="856"/>
      <c r="TUZ1492" s="856"/>
      <c r="TVA1492" s="856"/>
      <c r="TVB1492" s="856"/>
      <c r="TVC1492" s="856"/>
      <c r="TVD1492" s="856"/>
      <c r="TVE1492" s="856"/>
      <c r="TVF1492" s="856"/>
      <c r="TVG1492" s="856"/>
      <c r="TVH1492" s="856"/>
      <c r="TVI1492" s="856"/>
      <c r="TVJ1492" s="856"/>
      <c r="TVK1492" s="856"/>
      <c r="TVL1492" s="856"/>
      <c r="TVM1492" s="856"/>
      <c r="TVN1492" s="856"/>
      <c r="TVO1492" s="856"/>
      <c r="TVP1492" s="856"/>
      <c r="TVQ1492" s="856"/>
      <c r="TVR1492" s="856"/>
      <c r="TVS1492" s="856"/>
      <c r="TVT1492" s="856"/>
      <c r="TVU1492" s="856"/>
      <c r="TVV1492" s="856"/>
      <c r="TVW1492" s="856"/>
      <c r="TVX1492" s="856"/>
      <c r="TVY1492" s="856"/>
      <c r="TVZ1492" s="856"/>
      <c r="TWA1492" s="856"/>
      <c r="TWB1492" s="856"/>
      <c r="TWC1492" s="856"/>
      <c r="TWD1492" s="856"/>
      <c r="TWE1492" s="856"/>
      <c r="TWF1492" s="856"/>
      <c r="TWG1492" s="856"/>
      <c r="TWH1492" s="856"/>
      <c r="TWI1492" s="856"/>
      <c r="TWJ1492" s="856"/>
      <c r="TWK1492" s="856"/>
      <c r="TWL1492" s="856"/>
      <c r="TWM1492" s="856"/>
      <c r="TWN1492" s="856"/>
      <c r="TWO1492" s="856"/>
      <c r="TWP1492" s="856"/>
      <c r="TWQ1492" s="856"/>
      <c r="TWR1492" s="856"/>
      <c r="TWS1492" s="856"/>
      <c r="TWT1492" s="856"/>
      <c r="TWU1492" s="856"/>
      <c r="TWV1492" s="856"/>
      <c r="TWW1492" s="856"/>
      <c r="TWX1492" s="856"/>
      <c r="TWY1492" s="856"/>
      <c r="TWZ1492" s="856"/>
      <c r="TXA1492" s="856"/>
      <c r="TXB1492" s="856"/>
      <c r="TXC1492" s="856"/>
      <c r="TXD1492" s="856"/>
      <c r="TXE1492" s="856"/>
      <c r="TXF1492" s="856"/>
      <c r="TXG1492" s="856"/>
      <c r="TXH1492" s="856"/>
      <c r="TXI1492" s="856"/>
      <c r="TXJ1492" s="856"/>
      <c r="TXK1492" s="856"/>
      <c r="TXL1492" s="856"/>
      <c r="TXM1492" s="856"/>
      <c r="TXN1492" s="856"/>
      <c r="TXO1492" s="856"/>
      <c r="TXP1492" s="856"/>
      <c r="TXQ1492" s="856"/>
      <c r="TXR1492" s="856"/>
      <c r="TXS1492" s="856"/>
      <c r="TXT1492" s="856"/>
      <c r="TXU1492" s="856"/>
      <c r="TXV1492" s="856"/>
      <c r="TXW1492" s="856"/>
      <c r="TXX1492" s="856"/>
      <c r="TXY1492" s="856"/>
      <c r="TXZ1492" s="856"/>
      <c r="TYA1492" s="856"/>
      <c r="TYB1492" s="856"/>
      <c r="TYC1492" s="856"/>
      <c r="TYD1492" s="856"/>
      <c r="TYE1492" s="856"/>
      <c r="TYF1492" s="856"/>
      <c r="TYG1492" s="856"/>
      <c r="TYH1492" s="856"/>
      <c r="TYI1492" s="856"/>
      <c r="TYJ1492" s="856"/>
      <c r="TYK1492" s="856"/>
      <c r="TYL1492" s="856"/>
      <c r="TYM1492" s="856"/>
      <c r="TYN1492" s="856"/>
      <c r="TYO1492" s="856"/>
      <c r="TYP1492" s="856"/>
      <c r="TYQ1492" s="856"/>
      <c r="TYR1492" s="856"/>
      <c r="TYS1492" s="856"/>
      <c r="TYT1492" s="856"/>
      <c r="TYU1492" s="856"/>
      <c r="TYV1492" s="856"/>
      <c r="TYW1492" s="856"/>
      <c r="TYX1492" s="856"/>
      <c r="TYY1492" s="856"/>
      <c r="TYZ1492" s="856"/>
      <c r="TZA1492" s="856"/>
      <c r="TZB1492" s="856"/>
      <c r="TZC1492" s="856"/>
      <c r="TZD1492" s="856"/>
      <c r="TZE1492" s="856"/>
      <c r="TZF1492" s="856"/>
      <c r="TZG1492" s="856"/>
      <c r="TZH1492" s="856"/>
      <c r="TZI1492" s="856"/>
      <c r="TZJ1492" s="856"/>
      <c r="TZK1492" s="856"/>
      <c r="TZL1492" s="856"/>
      <c r="TZM1492" s="856"/>
      <c r="TZN1492" s="856"/>
      <c r="TZO1492" s="856"/>
      <c r="TZP1492" s="856"/>
      <c r="TZQ1492" s="856"/>
      <c r="TZR1492" s="856"/>
      <c r="TZS1492" s="856"/>
      <c r="TZT1492" s="856"/>
      <c r="TZU1492" s="856"/>
      <c r="TZV1492" s="856"/>
      <c r="TZW1492" s="856"/>
      <c r="TZX1492" s="856"/>
      <c r="TZY1492" s="856"/>
      <c r="TZZ1492" s="856"/>
      <c r="UAA1492" s="856"/>
      <c r="UAB1492" s="856"/>
      <c r="UAC1492" s="856"/>
      <c r="UAD1492" s="856"/>
      <c r="UAE1492" s="856"/>
      <c r="UAF1492" s="856"/>
      <c r="UAG1492" s="856"/>
      <c r="UAH1492" s="856"/>
      <c r="UAI1492" s="856"/>
      <c r="UAJ1492" s="856"/>
      <c r="UAK1492" s="856"/>
      <c r="UAL1492" s="856"/>
      <c r="UAM1492" s="856"/>
      <c r="UAN1492" s="856"/>
      <c r="UAO1492" s="856"/>
      <c r="UAP1492" s="856"/>
      <c r="UAQ1492" s="856"/>
      <c r="UAR1492" s="856"/>
      <c r="UAS1492" s="856"/>
      <c r="UAT1492" s="856"/>
      <c r="UAU1492" s="856"/>
      <c r="UAV1492" s="856"/>
      <c r="UAW1492" s="856"/>
      <c r="UAX1492" s="856"/>
      <c r="UAY1492" s="856"/>
      <c r="UAZ1492" s="856"/>
      <c r="UBA1492" s="856"/>
      <c r="UBB1492" s="856"/>
      <c r="UBC1492" s="856"/>
      <c r="UBD1492" s="856"/>
      <c r="UBE1492" s="856"/>
      <c r="UBF1492" s="856"/>
      <c r="UBG1492" s="856"/>
      <c r="UBH1492" s="856"/>
      <c r="UBI1492" s="856"/>
      <c r="UBJ1492" s="856"/>
      <c r="UBK1492" s="856"/>
      <c r="UBL1492" s="856"/>
      <c r="UBM1492" s="856"/>
      <c r="UBN1492" s="856"/>
      <c r="UBO1492" s="856"/>
      <c r="UBP1492" s="856"/>
      <c r="UBQ1492" s="856"/>
      <c r="UBR1492" s="856"/>
      <c r="UBS1492" s="856"/>
      <c r="UBT1492" s="856"/>
      <c r="UBU1492" s="856"/>
      <c r="UBV1492" s="856"/>
      <c r="UBW1492" s="856"/>
      <c r="UBX1492" s="856"/>
      <c r="UBY1492" s="856"/>
      <c r="UBZ1492" s="856"/>
      <c r="UCA1492" s="856"/>
      <c r="UCB1492" s="856"/>
      <c r="UCC1492" s="856"/>
      <c r="UCD1492" s="856"/>
      <c r="UCE1492" s="856"/>
      <c r="UCF1492" s="856"/>
      <c r="UCG1492" s="856"/>
      <c r="UCH1492" s="856"/>
      <c r="UCI1492" s="856"/>
      <c r="UCJ1492" s="856"/>
      <c r="UCK1492" s="856"/>
      <c r="UCL1492" s="856"/>
      <c r="UCM1492" s="856"/>
      <c r="UCN1492" s="856"/>
      <c r="UCO1492" s="856"/>
      <c r="UCP1492" s="856"/>
      <c r="UCQ1492" s="856"/>
      <c r="UCR1492" s="856"/>
      <c r="UCS1492" s="856"/>
      <c r="UCT1492" s="856"/>
      <c r="UCU1492" s="856"/>
      <c r="UCV1492" s="856"/>
      <c r="UCW1492" s="856"/>
      <c r="UCX1492" s="856"/>
      <c r="UCY1492" s="856"/>
      <c r="UCZ1492" s="856"/>
      <c r="UDA1492" s="856"/>
      <c r="UDB1492" s="856"/>
      <c r="UDC1492" s="856"/>
      <c r="UDD1492" s="856"/>
      <c r="UDE1492" s="856"/>
      <c r="UDF1492" s="856"/>
      <c r="UDG1492" s="856"/>
      <c r="UDH1492" s="856"/>
      <c r="UDI1492" s="856"/>
      <c r="UDJ1492" s="856"/>
      <c r="UDK1492" s="856"/>
      <c r="UDL1492" s="856"/>
      <c r="UDM1492" s="856"/>
      <c r="UDN1492" s="856"/>
      <c r="UDO1492" s="856"/>
      <c r="UDP1492" s="856"/>
      <c r="UDQ1492" s="856"/>
      <c r="UDR1492" s="856"/>
      <c r="UDS1492" s="856"/>
      <c r="UDT1492" s="856"/>
      <c r="UDU1492" s="856"/>
      <c r="UDV1492" s="856"/>
      <c r="UDW1492" s="856"/>
      <c r="UDX1492" s="856"/>
      <c r="UDY1492" s="856"/>
      <c r="UDZ1492" s="856"/>
      <c r="UEA1492" s="856"/>
      <c r="UEB1492" s="856"/>
      <c r="UEC1492" s="856"/>
      <c r="UED1492" s="856"/>
      <c r="UEE1492" s="856"/>
      <c r="UEF1492" s="856"/>
      <c r="UEG1492" s="856"/>
      <c r="UEH1492" s="856"/>
      <c r="UEI1492" s="856"/>
      <c r="UEJ1492" s="856"/>
      <c r="UEK1492" s="856"/>
      <c r="UEL1492" s="856"/>
      <c r="UEM1492" s="856"/>
      <c r="UEN1492" s="856"/>
      <c r="UEO1492" s="856"/>
      <c r="UEP1492" s="856"/>
      <c r="UEQ1492" s="856"/>
      <c r="UER1492" s="856"/>
      <c r="UES1492" s="856"/>
      <c r="UET1492" s="856"/>
      <c r="UEU1492" s="856"/>
      <c r="UEV1492" s="856"/>
      <c r="UEW1492" s="856"/>
      <c r="UEX1492" s="856"/>
      <c r="UEY1492" s="856"/>
      <c r="UEZ1492" s="856"/>
      <c r="UFA1492" s="856"/>
      <c r="UFB1492" s="856"/>
      <c r="UFC1492" s="856"/>
      <c r="UFD1492" s="856"/>
      <c r="UFE1492" s="856"/>
      <c r="UFF1492" s="856"/>
      <c r="UFG1492" s="856"/>
      <c r="UFH1492" s="856"/>
      <c r="UFI1492" s="856"/>
      <c r="UFJ1492" s="856"/>
      <c r="UFK1492" s="856"/>
      <c r="UFL1492" s="856"/>
      <c r="UFM1492" s="856"/>
      <c r="UFN1492" s="856"/>
      <c r="UFO1492" s="856"/>
      <c r="UFP1492" s="856"/>
      <c r="UFQ1492" s="856"/>
      <c r="UFR1492" s="856"/>
      <c r="UFS1492" s="856"/>
      <c r="UFT1492" s="856"/>
      <c r="UFU1492" s="856"/>
      <c r="UFV1492" s="856"/>
      <c r="UFW1492" s="856"/>
      <c r="UFX1492" s="856"/>
      <c r="UFY1492" s="856"/>
      <c r="UFZ1492" s="856"/>
      <c r="UGA1492" s="856"/>
      <c r="UGB1492" s="856"/>
      <c r="UGC1492" s="856"/>
      <c r="UGD1492" s="856"/>
      <c r="UGE1492" s="856"/>
      <c r="UGF1492" s="856"/>
      <c r="UGG1492" s="856"/>
      <c r="UGH1492" s="856"/>
      <c r="UGI1492" s="856"/>
      <c r="UGJ1492" s="856"/>
      <c r="UGK1492" s="856"/>
      <c r="UGL1492" s="856"/>
      <c r="UGM1492" s="856"/>
      <c r="UGN1492" s="856"/>
      <c r="UGO1492" s="856"/>
      <c r="UGP1492" s="856"/>
      <c r="UGQ1492" s="856"/>
      <c r="UGR1492" s="856"/>
      <c r="UGS1492" s="856"/>
      <c r="UGT1492" s="856"/>
      <c r="UGU1492" s="856"/>
      <c r="UGV1492" s="856"/>
      <c r="UGW1492" s="856"/>
      <c r="UGX1492" s="856"/>
      <c r="UGY1492" s="856"/>
      <c r="UGZ1492" s="856"/>
      <c r="UHA1492" s="856"/>
      <c r="UHB1492" s="856"/>
      <c r="UHC1492" s="856"/>
      <c r="UHD1492" s="856"/>
      <c r="UHE1492" s="856"/>
      <c r="UHF1492" s="856"/>
      <c r="UHG1492" s="856"/>
      <c r="UHH1492" s="856"/>
      <c r="UHI1492" s="856"/>
      <c r="UHJ1492" s="856"/>
      <c r="UHK1492" s="856"/>
      <c r="UHL1492" s="856"/>
      <c r="UHM1492" s="856"/>
      <c r="UHN1492" s="856"/>
      <c r="UHO1492" s="856"/>
      <c r="UHP1492" s="856"/>
      <c r="UHQ1492" s="856"/>
      <c r="UHR1492" s="856"/>
      <c r="UHS1492" s="856"/>
      <c r="UHT1492" s="856"/>
      <c r="UHU1492" s="856"/>
      <c r="UHV1492" s="856"/>
      <c r="UHW1492" s="856"/>
      <c r="UHX1492" s="856"/>
      <c r="UHY1492" s="856"/>
      <c r="UHZ1492" s="856"/>
      <c r="UIA1492" s="856"/>
      <c r="UIB1492" s="856"/>
      <c r="UIC1492" s="856"/>
      <c r="UID1492" s="856"/>
      <c r="UIE1492" s="856"/>
      <c r="UIF1492" s="856"/>
      <c r="UIG1492" s="856"/>
      <c r="UIH1492" s="856"/>
      <c r="UII1492" s="856"/>
      <c r="UIJ1492" s="856"/>
      <c r="UIK1492" s="856"/>
      <c r="UIL1492" s="856"/>
      <c r="UIM1492" s="856"/>
      <c r="UIN1492" s="856"/>
      <c r="UIO1492" s="856"/>
      <c r="UIP1492" s="856"/>
      <c r="UIQ1492" s="856"/>
      <c r="UIR1492" s="856"/>
      <c r="UIS1492" s="856"/>
      <c r="UIT1492" s="856"/>
      <c r="UIU1492" s="856"/>
      <c r="UIV1492" s="856"/>
      <c r="UIW1492" s="856"/>
      <c r="UIX1492" s="856"/>
      <c r="UIY1492" s="856"/>
      <c r="UIZ1492" s="856"/>
      <c r="UJA1492" s="856"/>
      <c r="UJB1492" s="856"/>
      <c r="UJC1492" s="856"/>
      <c r="UJD1492" s="856"/>
      <c r="UJE1492" s="856"/>
      <c r="UJF1492" s="856"/>
      <c r="UJG1492" s="856"/>
      <c r="UJH1492" s="856"/>
      <c r="UJI1492" s="856"/>
      <c r="UJJ1492" s="856"/>
      <c r="UJK1492" s="856"/>
      <c r="UJL1492" s="856"/>
      <c r="UJM1492" s="856"/>
      <c r="UJN1492" s="856"/>
      <c r="UJO1492" s="856"/>
      <c r="UJP1492" s="856"/>
      <c r="UJQ1492" s="856"/>
      <c r="UJR1492" s="856"/>
      <c r="UJS1492" s="856"/>
      <c r="UJT1492" s="856"/>
      <c r="UJU1492" s="856"/>
      <c r="UJV1492" s="856"/>
      <c r="UJW1492" s="856"/>
      <c r="UJX1492" s="856"/>
      <c r="UJY1492" s="856"/>
      <c r="UJZ1492" s="856"/>
      <c r="UKA1492" s="856"/>
      <c r="UKB1492" s="856"/>
      <c r="UKC1492" s="856"/>
      <c r="UKD1492" s="856"/>
      <c r="UKE1492" s="856"/>
      <c r="UKF1492" s="856"/>
      <c r="UKG1492" s="856"/>
      <c r="UKH1492" s="856"/>
      <c r="UKI1492" s="856"/>
      <c r="UKJ1492" s="856"/>
      <c r="UKK1492" s="856"/>
      <c r="UKL1492" s="856"/>
      <c r="UKM1492" s="856"/>
      <c r="UKN1492" s="856"/>
      <c r="UKO1492" s="856"/>
      <c r="UKP1492" s="856"/>
      <c r="UKQ1492" s="856"/>
      <c r="UKR1492" s="856"/>
      <c r="UKS1492" s="856"/>
      <c r="UKT1492" s="856"/>
      <c r="UKU1492" s="856"/>
      <c r="UKV1492" s="856"/>
      <c r="UKW1492" s="856"/>
      <c r="UKX1492" s="856"/>
      <c r="UKY1492" s="856"/>
      <c r="UKZ1492" s="856"/>
      <c r="ULA1492" s="856"/>
      <c r="ULB1492" s="856"/>
      <c r="ULC1492" s="856"/>
      <c r="ULD1492" s="856"/>
      <c r="ULE1492" s="856"/>
      <c r="ULF1492" s="856"/>
      <c r="ULG1492" s="856"/>
      <c r="ULH1492" s="856"/>
      <c r="ULI1492" s="856"/>
      <c r="ULJ1492" s="856"/>
      <c r="ULK1492" s="856"/>
      <c r="ULL1492" s="856"/>
      <c r="ULM1492" s="856"/>
      <c r="ULN1492" s="856"/>
      <c r="ULO1492" s="856"/>
      <c r="ULP1492" s="856"/>
      <c r="ULQ1492" s="856"/>
      <c r="ULR1492" s="856"/>
      <c r="ULS1492" s="856"/>
      <c r="ULT1492" s="856"/>
      <c r="ULU1492" s="856"/>
      <c r="ULV1492" s="856"/>
      <c r="ULW1492" s="856"/>
      <c r="ULX1492" s="856"/>
      <c r="ULY1492" s="856"/>
      <c r="ULZ1492" s="856"/>
      <c r="UMA1492" s="856"/>
      <c r="UMB1492" s="856"/>
      <c r="UMC1492" s="856"/>
      <c r="UMD1492" s="856"/>
      <c r="UME1492" s="856"/>
      <c r="UMF1492" s="856"/>
      <c r="UMG1492" s="856"/>
      <c r="UMH1492" s="856"/>
      <c r="UMI1492" s="856"/>
      <c r="UMJ1492" s="856"/>
      <c r="UMK1492" s="856"/>
      <c r="UML1492" s="856"/>
      <c r="UMM1492" s="856"/>
      <c r="UMN1492" s="856"/>
      <c r="UMO1492" s="856"/>
      <c r="UMP1492" s="856"/>
      <c r="UMQ1492" s="856"/>
      <c r="UMR1492" s="856"/>
      <c r="UMS1492" s="856"/>
      <c r="UMT1492" s="856"/>
      <c r="UMU1492" s="856"/>
      <c r="UMV1492" s="856"/>
      <c r="UMW1492" s="856"/>
      <c r="UMX1492" s="856"/>
      <c r="UMY1492" s="856"/>
      <c r="UMZ1492" s="856"/>
      <c r="UNA1492" s="856"/>
      <c r="UNB1492" s="856"/>
      <c r="UNC1492" s="856"/>
      <c r="UND1492" s="856"/>
      <c r="UNE1492" s="856"/>
      <c r="UNF1492" s="856"/>
      <c r="UNG1492" s="856"/>
      <c r="UNH1492" s="856"/>
      <c r="UNI1492" s="856"/>
      <c r="UNJ1492" s="856"/>
      <c r="UNK1492" s="856"/>
      <c r="UNL1492" s="856"/>
      <c r="UNM1492" s="856"/>
      <c r="UNN1492" s="856"/>
      <c r="UNO1492" s="856"/>
      <c r="UNP1492" s="856"/>
      <c r="UNQ1492" s="856"/>
      <c r="UNR1492" s="856"/>
      <c r="UNS1492" s="856"/>
      <c r="UNT1492" s="856"/>
      <c r="UNU1492" s="856"/>
      <c r="UNV1492" s="856"/>
      <c r="UNW1492" s="856"/>
      <c r="UNX1492" s="856"/>
      <c r="UNY1492" s="856"/>
      <c r="UNZ1492" s="856"/>
      <c r="UOA1492" s="856"/>
      <c r="UOB1492" s="856"/>
      <c r="UOC1492" s="856"/>
      <c r="UOD1492" s="856"/>
      <c r="UOE1492" s="856"/>
      <c r="UOF1492" s="856"/>
      <c r="UOG1492" s="856"/>
      <c r="UOH1492" s="856"/>
      <c r="UOI1492" s="856"/>
      <c r="UOJ1492" s="856"/>
      <c r="UOK1492" s="856"/>
      <c r="UOL1492" s="856"/>
      <c r="UOM1492" s="856"/>
      <c r="UON1492" s="856"/>
      <c r="UOO1492" s="856"/>
      <c r="UOP1492" s="856"/>
      <c r="UOQ1492" s="856"/>
      <c r="UOR1492" s="856"/>
      <c r="UOS1492" s="856"/>
      <c r="UOT1492" s="856"/>
      <c r="UOU1492" s="856"/>
      <c r="UOV1492" s="856"/>
      <c r="UOW1492" s="856"/>
      <c r="UOX1492" s="856"/>
      <c r="UOY1492" s="856"/>
      <c r="UOZ1492" s="856"/>
      <c r="UPA1492" s="856"/>
      <c r="UPB1492" s="856"/>
      <c r="UPC1492" s="856"/>
      <c r="UPD1492" s="856"/>
      <c r="UPE1492" s="856"/>
      <c r="UPF1492" s="856"/>
      <c r="UPG1492" s="856"/>
      <c r="UPH1492" s="856"/>
      <c r="UPI1492" s="856"/>
      <c r="UPJ1492" s="856"/>
      <c r="UPK1492" s="856"/>
      <c r="UPL1492" s="856"/>
      <c r="UPM1492" s="856"/>
      <c r="UPN1492" s="856"/>
      <c r="UPO1492" s="856"/>
      <c r="UPP1492" s="856"/>
      <c r="UPQ1492" s="856"/>
      <c r="UPR1492" s="856"/>
      <c r="UPS1492" s="856"/>
      <c r="UPT1492" s="856"/>
      <c r="UPU1492" s="856"/>
      <c r="UPV1492" s="856"/>
      <c r="UPW1492" s="856"/>
      <c r="UPX1492" s="856"/>
      <c r="UPY1492" s="856"/>
      <c r="UPZ1492" s="856"/>
      <c r="UQA1492" s="856"/>
      <c r="UQB1492" s="856"/>
      <c r="UQC1492" s="856"/>
      <c r="UQD1492" s="856"/>
      <c r="UQE1492" s="856"/>
      <c r="UQF1492" s="856"/>
      <c r="UQG1492" s="856"/>
      <c r="UQH1492" s="856"/>
      <c r="UQI1492" s="856"/>
      <c r="UQJ1492" s="856"/>
      <c r="UQK1492" s="856"/>
      <c r="UQL1492" s="856"/>
      <c r="UQM1492" s="856"/>
      <c r="UQN1492" s="856"/>
      <c r="UQO1492" s="856"/>
      <c r="UQP1492" s="856"/>
      <c r="UQQ1492" s="856"/>
      <c r="UQR1492" s="856"/>
      <c r="UQS1492" s="856"/>
      <c r="UQT1492" s="856"/>
      <c r="UQU1492" s="856"/>
      <c r="UQV1492" s="856"/>
      <c r="UQW1492" s="856"/>
      <c r="UQX1492" s="856"/>
      <c r="UQY1492" s="856"/>
      <c r="UQZ1492" s="856"/>
      <c r="URA1492" s="856"/>
      <c r="URB1492" s="856"/>
      <c r="URC1492" s="856"/>
      <c r="URD1492" s="856"/>
      <c r="URE1492" s="856"/>
      <c r="URF1492" s="856"/>
      <c r="URG1492" s="856"/>
      <c r="URH1492" s="856"/>
      <c r="URI1492" s="856"/>
      <c r="URJ1492" s="856"/>
      <c r="URK1492" s="856"/>
      <c r="URL1492" s="856"/>
      <c r="URM1492" s="856"/>
      <c r="URN1492" s="856"/>
      <c r="URO1492" s="856"/>
      <c r="URP1492" s="856"/>
      <c r="URQ1492" s="856"/>
      <c r="URR1492" s="856"/>
      <c r="URS1492" s="856"/>
      <c r="URT1492" s="856"/>
      <c r="URU1492" s="856"/>
      <c r="URV1492" s="856"/>
      <c r="URW1492" s="856"/>
      <c r="URX1492" s="856"/>
      <c r="URY1492" s="856"/>
      <c r="URZ1492" s="856"/>
      <c r="USA1492" s="856"/>
      <c r="USB1492" s="856"/>
      <c r="USC1492" s="856"/>
      <c r="USD1492" s="856"/>
      <c r="USE1492" s="856"/>
      <c r="USF1492" s="856"/>
      <c r="USG1492" s="856"/>
      <c r="USH1492" s="856"/>
      <c r="USI1492" s="856"/>
      <c r="USJ1492" s="856"/>
      <c r="USK1492" s="856"/>
      <c r="USL1492" s="856"/>
      <c r="USM1492" s="856"/>
      <c r="USN1492" s="856"/>
      <c r="USO1492" s="856"/>
      <c r="USP1492" s="856"/>
      <c r="USQ1492" s="856"/>
      <c r="USR1492" s="856"/>
      <c r="USS1492" s="856"/>
      <c r="UST1492" s="856"/>
      <c r="USU1492" s="856"/>
      <c r="USV1492" s="856"/>
      <c r="USW1492" s="856"/>
      <c r="USX1492" s="856"/>
      <c r="USY1492" s="856"/>
      <c r="USZ1492" s="856"/>
      <c r="UTA1492" s="856"/>
      <c r="UTB1492" s="856"/>
      <c r="UTC1492" s="856"/>
      <c r="UTD1492" s="856"/>
      <c r="UTE1492" s="856"/>
      <c r="UTF1492" s="856"/>
      <c r="UTG1492" s="856"/>
      <c r="UTH1492" s="856"/>
      <c r="UTI1492" s="856"/>
      <c r="UTJ1492" s="856"/>
      <c r="UTK1492" s="856"/>
      <c r="UTL1492" s="856"/>
      <c r="UTM1492" s="856"/>
      <c r="UTN1492" s="856"/>
      <c r="UTO1492" s="856"/>
      <c r="UTP1492" s="856"/>
      <c r="UTQ1492" s="856"/>
      <c r="UTR1492" s="856"/>
      <c r="UTS1492" s="856"/>
      <c r="UTT1492" s="856"/>
      <c r="UTU1492" s="856"/>
      <c r="UTV1492" s="856"/>
      <c r="UTW1492" s="856"/>
      <c r="UTX1492" s="856"/>
      <c r="UTY1492" s="856"/>
      <c r="UTZ1492" s="856"/>
      <c r="UUA1492" s="856"/>
      <c r="UUB1492" s="856"/>
      <c r="UUC1492" s="856"/>
      <c r="UUD1492" s="856"/>
      <c r="UUE1492" s="856"/>
      <c r="UUF1492" s="856"/>
      <c r="UUG1492" s="856"/>
      <c r="UUH1492" s="856"/>
      <c r="UUI1492" s="856"/>
      <c r="UUJ1492" s="856"/>
      <c r="UUK1492" s="856"/>
      <c r="UUL1492" s="856"/>
      <c r="UUM1492" s="856"/>
      <c r="UUN1492" s="856"/>
      <c r="UUO1492" s="856"/>
      <c r="UUP1492" s="856"/>
      <c r="UUQ1492" s="856"/>
      <c r="UUR1492" s="856"/>
      <c r="UUS1492" s="856"/>
      <c r="UUT1492" s="856"/>
      <c r="UUU1492" s="856"/>
      <c r="UUV1492" s="856"/>
      <c r="UUW1492" s="856"/>
      <c r="UUX1492" s="856"/>
      <c r="UUY1492" s="856"/>
      <c r="UUZ1492" s="856"/>
      <c r="UVA1492" s="856"/>
      <c r="UVB1492" s="856"/>
      <c r="UVC1492" s="856"/>
      <c r="UVD1492" s="856"/>
      <c r="UVE1492" s="856"/>
      <c r="UVF1492" s="856"/>
      <c r="UVG1492" s="856"/>
      <c r="UVH1492" s="856"/>
      <c r="UVI1492" s="856"/>
      <c r="UVJ1492" s="856"/>
      <c r="UVK1492" s="856"/>
      <c r="UVL1492" s="856"/>
      <c r="UVM1492" s="856"/>
      <c r="UVN1492" s="856"/>
      <c r="UVO1492" s="856"/>
      <c r="UVP1492" s="856"/>
      <c r="UVQ1492" s="856"/>
      <c r="UVR1492" s="856"/>
      <c r="UVS1492" s="856"/>
      <c r="UVT1492" s="856"/>
      <c r="UVU1492" s="856"/>
      <c r="UVV1492" s="856"/>
      <c r="UVW1492" s="856"/>
      <c r="UVX1492" s="856"/>
      <c r="UVY1492" s="856"/>
      <c r="UVZ1492" s="856"/>
      <c r="UWA1492" s="856"/>
      <c r="UWB1492" s="856"/>
      <c r="UWC1492" s="856"/>
      <c r="UWD1492" s="856"/>
      <c r="UWE1492" s="856"/>
      <c r="UWF1492" s="856"/>
      <c r="UWG1492" s="856"/>
      <c r="UWH1492" s="856"/>
      <c r="UWI1492" s="856"/>
      <c r="UWJ1492" s="856"/>
      <c r="UWK1492" s="856"/>
      <c r="UWL1492" s="856"/>
      <c r="UWM1492" s="856"/>
      <c r="UWN1492" s="856"/>
      <c r="UWO1492" s="856"/>
      <c r="UWP1492" s="856"/>
      <c r="UWQ1492" s="856"/>
      <c r="UWR1492" s="856"/>
      <c r="UWS1492" s="856"/>
      <c r="UWT1492" s="856"/>
      <c r="UWU1492" s="856"/>
      <c r="UWV1492" s="856"/>
      <c r="UWW1492" s="856"/>
      <c r="UWX1492" s="856"/>
      <c r="UWY1492" s="856"/>
      <c r="UWZ1492" s="856"/>
      <c r="UXA1492" s="856"/>
      <c r="UXB1492" s="856"/>
      <c r="UXC1492" s="856"/>
      <c r="UXD1492" s="856"/>
      <c r="UXE1492" s="856"/>
      <c r="UXF1492" s="856"/>
      <c r="UXG1492" s="856"/>
      <c r="UXH1492" s="856"/>
      <c r="UXI1492" s="856"/>
      <c r="UXJ1492" s="856"/>
      <c r="UXK1492" s="856"/>
      <c r="UXL1492" s="856"/>
      <c r="UXM1492" s="856"/>
      <c r="UXN1492" s="856"/>
      <c r="UXO1492" s="856"/>
      <c r="UXP1492" s="856"/>
      <c r="UXQ1492" s="856"/>
      <c r="UXR1492" s="856"/>
      <c r="UXS1492" s="856"/>
      <c r="UXT1492" s="856"/>
      <c r="UXU1492" s="856"/>
      <c r="UXV1492" s="856"/>
      <c r="UXW1492" s="856"/>
      <c r="UXX1492" s="856"/>
      <c r="UXY1492" s="856"/>
      <c r="UXZ1492" s="856"/>
      <c r="UYA1492" s="856"/>
      <c r="UYB1492" s="856"/>
      <c r="UYC1492" s="856"/>
      <c r="UYD1492" s="856"/>
      <c r="UYE1492" s="856"/>
      <c r="UYF1492" s="856"/>
      <c r="UYG1492" s="856"/>
      <c r="UYH1492" s="856"/>
      <c r="UYI1492" s="856"/>
      <c r="UYJ1492" s="856"/>
      <c r="UYK1492" s="856"/>
      <c r="UYL1492" s="856"/>
      <c r="UYM1492" s="856"/>
      <c r="UYN1492" s="856"/>
      <c r="UYO1492" s="856"/>
      <c r="UYP1492" s="856"/>
      <c r="UYQ1492" s="856"/>
      <c r="UYR1492" s="856"/>
      <c r="UYS1492" s="856"/>
      <c r="UYT1492" s="856"/>
      <c r="UYU1492" s="856"/>
      <c r="UYV1492" s="856"/>
      <c r="UYW1492" s="856"/>
      <c r="UYX1492" s="856"/>
      <c r="UYY1492" s="856"/>
      <c r="UYZ1492" s="856"/>
      <c r="UZA1492" s="856"/>
      <c r="UZB1492" s="856"/>
      <c r="UZC1492" s="856"/>
      <c r="UZD1492" s="856"/>
      <c r="UZE1492" s="856"/>
      <c r="UZF1492" s="856"/>
      <c r="UZG1492" s="856"/>
      <c r="UZH1492" s="856"/>
      <c r="UZI1492" s="856"/>
      <c r="UZJ1492" s="856"/>
      <c r="UZK1492" s="856"/>
      <c r="UZL1492" s="856"/>
      <c r="UZM1492" s="856"/>
      <c r="UZN1492" s="856"/>
      <c r="UZO1492" s="856"/>
      <c r="UZP1492" s="856"/>
      <c r="UZQ1492" s="856"/>
      <c r="UZR1492" s="856"/>
      <c r="UZS1492" s="856"/>
      <c r="UZT1492" s="856"/>
      <c r="UZU1492" s="856"/>
      <c r="UZV1492" s="856"/>
      <c r="UZW1492" s="856"/>
      <c r="UZX1492" s="856"/>
      <c r="UZY1492" s="856"/>
      <c r="UZZ1492" s="856"/>
      <c r="VAA1492" s="856"/>
      <c r="VAB1492" s="856"/>
      <c r="VAC1492" s="856"/>
      <c r="VAD1492" s="856"/>
      <c r="VAE1492" s="856"/>
      <c r="VAF1492" s="856"/>
      <c r="VAG1492" s="856"/>
      <c r="VAH1492" s="856"/>
      <c r="VAI1492" s="856"/>
      <c r="VAJ1492" s="856"/>
      <c r="VAK1492" s="856"/>
      <c r="VAL1492" s="856"/>
      <c r="VAM1492" s="856"/>
      <c r="VAN1492" s="856"/>
      <c r="VAO1492" s="856"/>
      <c r="VAP1492" s="856"/>
      <c r="VAQ1492" s="856"/>
      <c r="VAR1492" s="856"/>
      <c r="VAS1492" s="856"/>
      <c r="VAT1492" s="856"/>
      <c r="VAU1492" s="856"/>
      <c r="VAV1492" s="856"/>
      <c r="VAW1492" s="856"/>
      <c r="VAX1492" s="856"/>
      <c r="VAY1492" s="856"/>
      <c r="VAZ1492" s="856"/>
      <c r="VBA1492" s="856"/>
      <c r="VBB1492" s="856"/>
      <c r="VBC1492" s="856"/>
      <c r="VBD1492" s="856"/>
      <c r="VBE1492" s="856"/>
      <c r="VBF1492" s="856"/>
      <c r="VBG1492" s="856"/>
      <c r="VBH1492" s="856"/>
      <c r="VBI1492" s="856"/>
      <c r="VBJ1492" s="856"/>
      <c r="VBK1492" s="856"/>
      <c r="VBL1492" s="856"/>
      <c r="VBM1492" s="856"/>
      <c r="VBN1492" s="856"/>
      <c r="VBO1492" s="856"/>
      <c r="VBP1492" s="856"/>
      <c r="VBQ1492" s="856"/>
      <c r="VBR1492" s="856"/>
      <c r="VBS1492" s="856"/>
      <c r="VBT1492" s="856"/>
      <c r="VBU1492" s="856"/>
      <c r="VBV1492" s="856"/>
      <c r="VBW1492" s="856"/>
      <c r="VBX1492" s="856"/>
      <c r="VBY1492" s="856"/>
      <c r="VBZ1492" s="856"/>
      <c r="VCA1492" s="856"/>
      <c r="VCB1492" s="856"/>
      <c r="VCC1492" s="856"/>
      <c r="VCD1492" s="856"/>
      <c r="VCE1492" s="856"/>
      <c r="VCF1492" s="856"/>
      <c r="VCG1492" s="856"/>
      <c r="VCH1492" s="856"/>
      <c r="VCI1492" s="856"/>
      <c r="VCJ1492" s="856"/>
      <c r="VCK1492" s="856"/>
      <c r="VCL1492" s="856"/>
      <c r="VCM1492" s="856"/>
      <c r="VCN1492" s="856"/>
      <c r="VCO1492" s="856"/>
      <c r="VCP1492" s="856"/>
      <c r="VCQ1492" s="856"/>
      <c r="VCR1492" s="856"/>
      <c r="VCS1492" s="856"/>
      <c r="VCT1492" s="856"/>
      <c r="VCU1492" s="856"/>
      <c r="VCV1492" s="856"/>
      <c r="VCW1492" s="856"/>
      <c r="VCX1492" s="856"/>
      <c r="VCY1492" s="856"/>
      <c r="VCZ1492" s="856"/>
      <c r="VDA1492" s="856"/>
      <c r="VDB1492" s="856"/>
      <c r="VDC1492" s="856"/>
      <c r="VDD1492" s="856"/>
      <c r="VDE1492" s="856"/>
      <c r="VDF1492" s="856"/>
      <c r="VDG1492" s="856"/>
      <c r="VDH1492" s="856"/>
      <c r="VDI1492" s="856"/>
      <c r="VDJ1492" s="856"/>
      <c r="VDK1492" s="856"/>
      <c r="VDL1492" s="856"/>
      <c r="VDM1492" s="856"/>
      <c r="VDN1492" s="856"/>
      <c r="VDO1492" s="856"/>
      <c r="VDP1492" s="856"/>
      <c r="VDQ1492" s="856"/>
      <c r="VDR1492" s="856"/>
      <c r="VDS1492" s="856"/>
      <c r="VDT1492" s="856"/>
      <c r="VDU1492" s="856"/>
      <c r="VDV1492" s="856"/>
      <c r="VDW1492" s="856"/>
      <c r="VDX1492" s="856"/>
      <c r="VDY1492" s="856"/>
      <c r="VDZ1492" s="856"/>
      <c r="VEA1492" s="856"/>
      <c r="VEB1492" s="856"/>
      <c r="VEC1492" s="856"/>
      <c r="VED1492" s="856"/>
      <c r="VEE1492" s="856"/>
      <c r="VEF1492" s="856"/>
      <c r="VEG1492" s="856"/>
      <c r="VEH1492" s="856"/>
      <c r="VEI1492" s="856"/>
      <c r="VEJ1492" s="856"/>
      <c r="VEK1492" s="856"/>
      <c r="VEL1492" s="856"/>
      <c r="VEM1492" s="856"/>
      <c r="VEN1492" s="856"/>
      <c r="VEO1492" s="856"/>
      <c r="VEP1492" s="856"/>
      <c r="VEQ1492" s="856"/>
      <c r="VER1492" s="856"/>
      <c r="VES1492" s="856"/>
      <c r="VET1492" s="856"/>
      <c r="VEU1492" s="856"/>
      <c r="VEV1492" s="856"/>
      <c r="VEW1492" s="856"/>
      <c r="VEX1492" s="856"/>
      <c r="VEY1492" s="856"/>
      <c r="VEZ1492" s="856"/>
      <c r="VFA1492" s="856"/>
      <c r="VFB1492" s="856"/>
      <c r="VFC1492" s="856"/>
      <c r="VFD1492" s="856"/>
      <c r="VFE1492" s="856"/>
      <c r="VFF1492" s="856"/>
      <c r="VFG1492" s="856"/>
      <c r="VFH1492" s="856"/>
      <c r="VFI1492" s="856"/>
      <c r="VFJ1492" s="856"/>
      <c r="VFK1492" s="856"/>
      <c r="VFL1492" s="856"/>
      <c r="VFM1492" s="856"/>
      <c r="VFN1492" s="856"/>
      <c r="VFO1492" s="856"/>
      <c r="VFP1492" s="856"/>
      <c r="VFQ1492" s="856"/>
      <c r="VFR1492" s="856"/>
      <c r="VFS1492" s="856"/>
      <c r="VFT1492" s="856"/>
      <c r="VFU1492" s="856"/>
      <c r="VFV1492" s="856"/>
      <c r="VFW1492" s="856"/>
      <c r="VFX1492" s="856"/>
      <c r="VFY1492" s="856"/>
      <c r="VFZ1492" s="856"/>
      <c r="VGA1492" s="856"/>
      <c r="VGB1492" s="856"/>
      <c r="VGC1492" s="856"/>
      <c r="VGD1492" s="856"/>
      <c r="VGE1492" s="856"/>
      <c r="VGF1492" s="856"/>
      <c r="VGG1492" s="856"/>
      <c r="VGH1492" s="856"/>
      <c r="VGI1492" s="856"/>
      <c r="VGJ1492" s="856"/>
      <c r="VGK1492" s="856"/>
      <c r="VGL1492" s="856"/>
      <c r="VGM1492" s="856"/>
      <c r="VGN1492" s="856"/>
      <c r="VGO1492" s="856"/>
      <c r="VGP1492" s="856"/>
      <c r="VGQ1492" s="856"/>
      <c r="VGR1492" s="856"/>
      <c r="VGS1492" s="856"/>
      <c r="VGT1492" s="856"/>
      <c r="VGU1492" s="856"/>
      <c r="VGV1492" s="856"/>
      <c r="VGW1492" s="856"/>
      <c r="VGX1492" s="856"/>
      <c r="VGY1492" s="856"/>
      <c r="VGZ1492" s="856"/>
      <c r="VHA1492" s="856"/>
      <c r="VHB1492" s="856"/>
      <c r="VHC1492" s="856"/>
      <c r="VHD1492" s="856"/>
      <c r="VHE1492" s="856"/>
      <c r="VHF1492" s="856"/>
      <c r="VHG1492" s="856"/>
      <c r="VHH1492" s="856"/>
      <c r="VHI1492" s="856"/>
      <c r="VHJ1492" s="856"/>
      <c r="VHK1492" s="856"/>
      <c r="VHL1492" s="856"/>
      <c r="VHM1492" s="856"/>
      <c r="VHN1492" s="856"/>
      <c r="VHO1492" s="856"/>
      <c r="VHP1492" s="856"/>
      <c r="VHQ1492" s="856"/>
      <c r="VHR1492" s="856"/>
      <c r="VHS1492" s="856"/>
      <c r="VHT1492" s="856"/>
      <c r="VHU1492" s="856"/>
      <c r="VHV1492" s="856"/>
      <c r="VHW1492" s="856"/>
      <c r="VHX1492" s="856"/>
      <c r="VHY1492" s="856"/>
      <c r="VHZ1492" s="856"/>
      <c r="VIA1492" s="856"/>
      <c r="VIB1492" s="856"/>
      <c r="VIC1492" s="856"/>
      <c r="VID1492" s="856"/>
      <c r="VIE1492" s="856"/>
      <c r="VIF1492" s="856"/>
      <c r="VIG1492" s="856"/>
      <c r="VIH1492" s="856"/>
      <c r="VII1492" s="856"/>
      <c r="VIJ1492" s="856"/>
      <c r="VIK1492" s="856"/>
      <c r="VIL1492" s="856"/>
      <c r="VIM1492" s="856"/>
      <c r="VIN1492" s="856"/>
      <c r="VIO1492" s="856"/>
      <c r="VIP1492" s="856"/>
      <c r="VIQ1492" s="856"/>
      <c r="VIR1492" s="856"/>
      <c r="VIS1492" s="856"/>
      <c r="VIT1492" s="856"/>
      <c r="VIU1492" s="856"/>
      <c r="VIV1492" s="856"/>
      <c r="VIW1492" s="856"/>
      <c r="VIX1492" s="856"/>
      <c r="VIY1492" s="856"/>
      <c r="VIZ1492" s="856"/>
      <c r="VJA1492" s="856"/>
      <c r="VJB1492" s="856"/>
      <c r="VJC1492" s="856"/>
      <c r="VJD1492" s="856"/>
      <c r="VJE1492" s="856"/>
      <c r="VJF1492" s="856"/>
      <c r="VJG1492" s="856"/>
      <c r="VJH1492" s="856"/>
      <c r="VJI1492" s="856"/>
      <c r="VJJ1492" s="856"/>
      <c r="VJK1492" s="856"/>
      <c r="VJL1492" s="856"/>
      <c r="VJM1492" s="856"/>
      <c r="VJN1492" s="856"/>
      <c r="VJO1492" s="856"/>
      <c r="VJP1492" s="856"/>
      <c r="VJQ1492" s="856"/>
      <c r="VJR1492" s="856"/>
      <c r="VJS1492" s="856"/>
      <c r="VJT1492" s="856"/>
      <c r="VJU1492" s="856"/>
      <c r="VJV1492" s="856"/>
      <c r="VJW1492" s="856"/>
      <c r="VJX1492" s="856"/>
      <c r="VJY1492" s="856"/>
      <c r="VJZ1492" s="856"/>
      <c r="VKA1492" s="856"/>
      <c r="VKB1492" s="856"/>
      <c r="VKC1492" s="856"/>
      <c r="VKD1492" s="856"/>
      <c r="VKE1492" s="856"/>
      <c r="VKF1492" s="856"/>
      <c r="VKG1492" s="856"/>
      <c r="VKH1492" s="856"/>
      <c r="VKI1492" s="856"/>
      <c r="VKJ1492" s="856"/>
      <c r="VKK1492" s="856"/>
      <c r="VKL1492" s="856"/>
      <c r="VKM1492" s="856"/>
      <c r="VKN1492" s="856"/>
      <c r="VKO1492" s="856"/>
      <c r="VKP1492" s="856"/>
      <c r="VKQ1492" s="856"/>
      <c r="VKR1492" s="856"/>
      <c r="VKS1492" s="856"/>
      <c r="VKT1492" s="856"/>
      <c r="VKU1492" s="856"/>
      <c r="VKV1492" s="856"/>
      <c r="VKW1492" s="856"/>
      <c r="VKX1492" s="856"/>
      <c r="VKY1492" s="856"/>
      <c r="VKZ1492" s="856"/>
      <c r="VLA1492" s="856"/>
      <c r="VLB1492" s="856"/>
      <c r="VLC1492" s="856"/>
      <c r="VLD1492" s="856"/>
      <c r="VLE1492" s="856"/>
      <c r="VLF1492" s="856"/>
      <c r="VLG1492" s="856"/>
      <c r="VLH1492" s="856"/>
      <c r="VLI1492" s="856"/>
      <c r="VLJ1492" s="856"/>
      <c r="VLK1492" s="856"/>
      <c r="VLL1492" s="856"/>
      <c r="VLM1492" s="856"/>
      <c r="VLN1492" s="856"/>
      <c r="VLO1492" s="856"/>
      <c r="VLP1492" s="856"/>
      <c r="VLQ1492" s="856"/>
      <c r="VLR1492" s="856"/>
      <c r="VLS1492" s="856"/>
      <c r="VLT1492" s="856"/>
      <c r="VLU1492" s="856"/>
      <c r="VLV1492" s="856"/>
      <c r="VLW1492" s="856"/>
      <c r="VLX1492" s="856"/>
      <c r="VLY1492" s="856"/>
      <c r="VLZ1492" s="856"/>
      <c r="VMA1492" s="856"/>
      <c r="VMB1492" s="856"/>
      <c r="VMC1492" s="856"/>
      <c r="VMD1492" s="856"/>
      <c r="VME1492" s="856"/>
      <c r="VMF1492" s="856"/>
      <c r="VMG1492" s="856"/>
      <c r="VMH1492" s="856"/>
      <c r="VMI1492" s="856"/>
      <c r="VMJ1492" s="856"/>
      <c r="VMK1492" s="856"/>
      <c r="VML1492" s="856"/>
      <c r="VMM1492" s="856"/>
      <c r="VMN1492" s="856"/>
      <c r="VMO1492" s="856"/>
      <c r="VMP1492" s="856"/>
      <c r="VMQ1492" s="856"/>
      <c r="VMR1492" s="856"/>
      <c r="VMS1492" s="856"/>
      <c r="VMT1492" s="856"/>
      <c r="VMU1492" s="856"/>
      <c r="VMV1492" s="856"/>
      <c r="VMW1492" s="856"/>
      <c r="VMX1492" s="856"/>
      <c r="VMY1492" s="856"/>
      <c r="VMZ1492" s="856"/>
      <c r="VNA1492" s="856"/>
      <c r="VNB1492" s="856"/>
      <c r="VNC1492" s="856"/>
      <c r="VND1492" s="856"/>
      <c r="VNE1492" s="856"/>
      <c r="VNF1492" s="856"/>
      <c r="VNG1492" s="856"/>
      <c r="VNH1492" s="856"/>
      <c r="VNI1492" s="856"/>
      <c r="VNJ1492" s="856"/>
      <c r="VNK1492" s="856"/>
      <c r="VNL1492" s="856"/>
      <c r="VNM1492" s="856"/>
      <c r="VNN1492" s="856"/>
      <c r="VNO1492" s="856"/>
      <c r="VNP1492" s="856"/>
      <c r="VNQ1492" s="856"/>
      <c r="VNR1492" s="856"/>
      <c r="VNS1492" s="856"/>
      <c r="VNT1492" s="856"/>
      <c r="VNU1492" s="856"/>
      <c r="VNV1492" s="856"/>
      <c r="VNW1492" s="856"/>
      <c r="VNX1492" s="856"/>
      <c r="VNY1492" s="856"/>
      <c r="VNZ1492" s="856"/>
      <c r="VOA1492" s="856"/>
      <c r="VOB1492" s="856"/>
      <c r="VOC1492" s="856"/>
      <c r="VOD1492" s="856"/>
      <c r="VOE1492" s="856"/>
      <c r="VOF1492" s="856"/>
      <c r="VOG1492" s="856"/>
      <c r="VOH1492" s="856"/>
      <c r="VOI1492" s="856"/>
      <c r="VOJ1492" s="856"/>
      <c r="VOK1492" s="856"/>
      <c r="VOL1492" s="856"/>
      <c r="VOM1492" s="856"/>
      <c r="VON1492" s="856"/>
      <c r="VOO1492" s="856"/>
      <c r="VOP1492" s="856"/>
      <c r="VOQ1492" s="856"/>
      <c r="VOR1492" s="856"/>
      <c r="VOS1492" s="856"/>
      <c r="VOT1492" s="856"/>
      <c r="VOU1492" s="856"/>
      <c r="VOV1492" s="856"/>
      <c r="VOW1492" s="856"/>
      <c r="VOX1492" s="856"/>
      <c r="VOY1492" s="856"/>
      <c r="VOZ1492" s="856"/>
      <c r="VPA1492" s="856"/>
      <c r="VPB1492" s="856"/>
      <c r="VPC1492" s="856"/>
      <c r="VPD1492" s="856"/>
      <c r="VPE1492" s="856"/>
      <c r="VPF1492" s="856"/>
      <c r="VPG1492" s="856"/>
      <c r="VPH1492" s="856"/>
      <c r="VPI1492" s="856"/>
      <c r="VPJ1492" s="856"/>
      <c r="VPK1492" s="856"/>
      <c r="VPL1492" s="856"/>
      <c r="VPM1492" s="856"/>
      <c r="VPN1492" s="856"/>
      <c r="VPO1492" s="856"/>
      <c r="VPP1492" s="856"/>
      <c r="VPQ1492" s="856"/>
      <c r="VPR1492" s="856"/>
      <c r="VPS1492" s="856"/>
      <c r="VPT1492" s="856"/>
      <c r="VPU1492" s="856"/>
      <c r="VPV1492" s="856"/>
      <c r="VPW1492" s="856"/>
      <c r="VPX1492" s="856"/>
      <c r="VPY1492" s="856"/>
      <c r="VPZ1492" s="856"/>
      <c r="VQA1492" s="856"/>
      <c r="VQB1492" s="856"/>
      <c r="VQC1492" s="856"/>
      <c r="VQD1492" s="856"/>
      <c r="VQE1492" s="856"/>
      <c r="VQF1492" s="856"/>
      <c r="VQG1492" s="856"/>
      <c r="VQH1492" s="856"/>
      <c r="VQI1492" s="856"/>
      <c r="VQJ1492" s="856"/>
      <c r="VQK1492" s="856"/>
      <c r="VQL1492" s="856"/>
      <c r="VQM1492" s="856"/>
      <c r="VQN1492" s="856"/>
      <c r="VQO1492" s="856"/>
      <c r="VQP1492" s="856"/>
      <c r="VQQ1492" s="856"/>
      <c r="VQR1492" s="856"/>
      <c r="VQS1492" s="856"/>
      <c r="VQT1492" s="856"/>
      <c r="VQU1492" s="856"/>
      <c r="VQV1492" s="856"/>
      <c r="VQW1492" s="856"/>
      <c r="VQX1492" s="856"/>
      <c r="VQY1492" s="856"/>
      <c r="VQZ1492" s="856"/>
      <c r="VRA1492" s="856"/>
      <c r="VRB1492" s="856"/>
      <c r="VRC1492" s="856"/>
      <c r="VRD1492" s="856"/>
      <c r="VRE1492" s="856"/>
      <c r="VRF1492" s="856"/>
      <c r="VRG1492" s="856"/>
      <c r="VRH1492" s="856"/>
      <c r="VRI1492" s="856"/>
      <c r="VRJ1492" s="856"/>
      <c r="VRK1492" s="856"/>
      <c r="VRL1492" s="856"/>
      <c r="VRM1492" s="856"/>
      <c r="VRN1492" s="856"/>
      <c r="VRO1492" s="856"/>
      <c r="VRP1492" s="856"/>
      <c r="VRQ1492" s="856"/>
      <c r="VRR1492" s="856"/>
      <c r="VRS1492" s="856"/>
      <c r="VRT1492" s="856"/>
      <c r="VRU1492" s="856"/>
      <c r="VRV1492" s="856"/>
      <c r="VRW1492" s="856"/>
      <c r="VRX1492" s="856"/>
      <c r="VRY1492" s="856"/>
      <c r="VRZ1492" s="856"/>
      <c r="VSA1492" s="856"/>
      <c r="VSB1492" s="856"/>
      <c r="VSC1492" s="856"/>
      <c r="VSD1492" s="856"/>
      <c r="VSE1492" s="856"/>
      <c r="VSF1492" s="856"/>
      <c r="VSG1492" s="856"/>
      <c r="VSH1492" s="856"/>
      <c r="VSI1492" s="856"/>
      <c r="VSJ1492" s="856"/>
      <c r="VSK1492" s="856"/>
      <c r="VSL1492" s="856"/>
      <c r="VSM1492" s="856"/>
      <c r="VSN1492" s="856"/>
      <c r="VSO1492" s="856"/>
      <c r="VSP1492" s="856"/>
      <c r="VSQ1492" s="856"/>
      <c r="VSR1492" s="856"/>
      <c r="VSS1492" s="856"/>
      <c r="VST1492" s="856"/>
      <c r="VSU1492" s="856"/>
      <c r="VSV1492" s="856"/>
      <c r="VSW1492" s="856"/>
      <c r="VSX1492" s="856"/>
      <c r="VSY1492" s="856"/>
      <c r="VSZ1492" s="856"/>
      <c r="VTA1492" s="856"/>
      <c r="VTB1492" s="856"/>
      <c r="VTC1492" s="856"/>
      <c r="VTD1492" s="856"/>
      <c r="VTE1492" s="856"/>
      <c r="VTF1492" s="856"/>
      <c r="VTG1492" s="856"/>
      <c r="VTH1492" s="856"/>
      <c r="VTI1492" s="856"/>
      <c r="VTJ1492" s="856"/>
      <c r="VTK1492" s="856"/>
      <c r="VTL1492" s="856"/>
      <c r="VTM1492" s="856"/>
      <c r="VTN1492" s="856"/>
      <c r="VTO1492" s="856"/>
      <c r="VTP1492" s="856"/>
      <c r="VTQ1492" s="856"/>
      <c r="VTR1492" s="856"/>
      <c r="VTS1492" s="856"/>
      <c r="VTT1492" s="856"/>
      <c r="VTU1492" s="856"/>
      <c r="VTV1492" s="856"/>
      <c r="VTW1492" s="856"/>
      <c r="VTX1492" s="856"/>
      <c r="VTY1492" s="856"/>
      <c r="VTZ1492" s="856"/>
      <c r="VUA1492" s="856"/>
      <c r="VUB1492" s="856"/>
      <c r="VUC1492" s="856"/>
      <c r="VUD1492" s="856"/>
      <c r="VUE1492" s="856"/>
      <c r="VUF1492" s="856"/>
      <c r="VUG1492" s="856"/>
      <c r="VUH1492" s="856"/>
      <c r="VUI1492" s="856"/>
      <c r="VUJ1492" s="856"/>
      <c r="VUK1492" s="856"/>
      <c r="VUL1492" s="856"/>
      <c r="VUM1492" s="856"/>
      <c r="VUN1492" s="856"/>
      <c r="VUO1492" s="856"/>
      <c r="VUP1492" s="856"/>
      <c r="VUQ1492" s="856"/>
      <c r="VUR1492" s="856"/>
      <c r="VUS1492" s="856"/>
      <c r="VUT1492" s="856"/>
      <c r="VUU1492" s="856"/>
      <c r="VUV1492" s="856"/>
      <c r="VUW1492" s="856"/>
      <c r="VUX1492" s="856"/>
      <c r="VUY1492" s="856"/>
      <c r="VUZ1492" s="856"/>
      <c r="VVA1492" s="856"/>
      <c r="VVB1492" s="856"/>
      <c r="VVC1492" s="856"/>
      <c r="VVD1492" s="856"/>
      <c r="VVE1492" s="856"/>
      <c r="VVF1492" s="856"/>
      <c r="VVG1492" s="856"/>
      <c r="VVH1492" s="856"/>
      <c r="VVI1492" s="856"/>
      <c r="VVJ1492" s="856"/>
      <c r="VVK1492" s="856"/>
      <c r="VVL1492" s="856"/>
      <c r="VVM1492" s="856"/>
      <c r="VVN1492" s="856"/>
      <c r="VVO1492" s="856"/>
      <c r="VVP1492" s="856"/>
      <c r="VVQ1492" s="856"/>
      <c r="VVR1492" s="856"/>
      <c r="VVS1492" s="856"/>
      <c r="VVT1492" s="856"/>
      <c r="VVU1492" s="856"/>
      <c r="VVV1492" s="856"/>
      <c r="VVW1492" s="856"/>
      <c r="VVX1492" s="856"/>
      <c r="VVY1492" s="856"/>
      <c r="VVZ1492" s="856"/>
      <c r="VWA1492" s="856"/>
      <c r="VWB1492" s="856"/>
      <c r="VWC1492" s="856"/>
      <c r="VWD1492" s="856"/>
      <c r="VWE1492" s="856"/>
      <c r="VWF1492" s="856"/>
      <c r="VWG1492" s="856"/>
      <c r="VWH1492" s="856"/>
      <c r="VWI1492" s="856"/>
      <c r="VWJ1492" s="856"/>
      <c r="VWK1492" s="856"/>
      <c r="VWL1492" s="856"/>
      <c r="VWM1492" s="856"/>
      <c r="VWN1492" s="856"/>
      <c r="VWO1492" s="856"/>
      <c r="VWP1492" s="856"/>
      <c r="VWQ1492" s="856"/>
      <c r="VWR1492" s="856"/>
      <c r="VWS1492" s="856"/>
      <c r="VWT1492" s="856"/>
      <c r="VWU1492" s="856"/>
      <c r="VWV1492" s="856"/>
      <c r="VWW1492" s="856"/>
      <c r="VWX1492" s="856"/>
      <c r="VWY1492" s="856"/>
      <c r="VWZ1492" s="856"/>
      <c r="VXA1492" s="856"/>
      <c r="VXB1492" s="856"/>
      <c r="VXC1492" s="856"/>
      <c r="VXD1492" s="856"/>
      <c r="VXE1492" s="856"/>
      <c r="VXF1492" s="856"/>
      <c r="VXG1492" s="856"/>
      <c r="VXH1492" s="856"/>
      <c r="VXI1492" s="856"/>
      <c r="VXJ1492" s="856"/>
      <c r="VXK1492" s="856"/>
      <c r="VXL1492" s="856"/>
      <c r="VXM1492" s="856"/>
      <c r="VXN1492" s="856"/>
      <c r="VXO1492" s="856"/>
      <c r="VXP1492" s="856"/>
      <c r="VXQ1492" s="856"/>
      <c r="VXR1492" s="856"/>
      <c r="VXS1492" s="856"/>
      <c r="VXT1492" s="856"/>
      <c r="VXU1492" s="856"/>
      <c r="VXV1492" s="856"/>
      <c r="VXW1492" s="856"/>
      <c r="VXX1492" s="856"/>
      <c r="VXY1492" s="856"/>
      <c r="VXZ1492" s="856"/>
      <c r="VYA1492" s="856"/>
      <c r="VYB1492" s="856"/>
      <c r="VYC1492" s="856"/>
      <c r="VYD1492" s="856"/>
      <c r="VYE1492" s="856"/>
      <c r="VYF1492" s="856"/>
      <c r="VYG1492" s="856"/>
      <c r="VYH1492" s="856"/>
      <c r="VYI1492" s="856"/>
      <c r="VYJ1492" s="856"/>
      <c r="VYK1492" s="856"/>
      <c r="VYL1492" s="856"/>
      <c r="VYM1492" s="856"/>
      <c r="VYN1492" s="856"/>
      <c r="VYO1492" s="856"/>
      <c r="VYP1492" s="856"/>
      <c r="VYQ1492" s="856"/>
      <c r="VYR1492" s="856"/>
      <c r="VYS1492" s="856"/>
      <c r="VYT1492" s="856"/>
      <c r="VYU1492" s="856"/>
      <c r="VYV1492" s="856"/>
      <c r="VYW1492" s="856"/>
      <c r="VYX1492" s="856"/>
      <c r="VYY1492" s="856"/>
      <c r="VYZ1492" s="856"/>
      <c r="VZA1492" s="856"/>
      <c r="VZB1492" s="856"/>
      <c r="VZC1492" s="856"/>
      <c r="VZD1492" s="856"/>
      <c r="VZE1492" s="856"/>
      <c r="VZF1492" s="856"/>
      <c r="VZG1492" s="856"/>
      <c r="VZH1492" s="856"/>
      <c r="VZI1492" s="856"/>
      <c r="VZJ1492" s="856"/>
      <c r="VZK1492" s="856"/>
      <c r="VZL1492" s="856"/>
      <c r="VZM1492" s="856"/>
      <c r="VZN1492" s="856"/>
      <c r="VZO1492" s="856"/>
      <c r="VZP1492" s="856"/>
      <c r="VZQ1492" s="856"/>
      <c r="VZR1492" s="856"/>
      <c r="VZS1492" s="856"/>
      <c r="VZT1492" s="856"/>
      <c r="VZU1492" s="856"/>
      <c r="VZV1492" s="856"/>
      <c r="VZW1492" s="856"/>
      <c r="VZX1492" s="856"/>
      <c r="VZY1492" s="856"/>
      <c r="VZZ1492" s="856"/>
      <c r="WAA1492" s="856"/>
      <c r="WAB1492" s="856"/>
      <c r="WAC1492" s="856"/>
      <c r="WAD1492" s="856"/>
      <c r="WAE1492" s="856"/>
      <c r="WAF1492" s="856"/>
      <c r="WAG1492" s="856"/>
      <c r="WAH1492" s="856"/>
      <c r="WAI1492" s="856"/>
      <c r="WAJ1492" s="856"/>
      <c r="WAK1492" s="856"/>
      <c r="WAL1492" s="856"/>
      <c r="WAM1492" s="856"/>
      <c r="WAN1492" s="856"/>
      <c r="WAO1492" s="856"/>
      <c r="WAP1492" s="856"/>
      <c r="WAQ1492" s="856"/>
      <c r="WAR1492" s="856"/>
      <c r="WAS1492" s="856"/>
      <c r="WAT1492" s="856"/>
      <c r="WAU1492" s="856"/>
      <c r="WAV1492" s="856"/>
      <c r="WAW1492" s="856"/>
      <c r="WAX1492" s="856"/>
      <c r="WAY1492" s="856"/>
      <c r="WAZ1492" s="856"/>
      <c r="WBA1492" s="856"/>
      <c r="WBB1492" s="856"/>
      <c r="WBC1492" s="856"/>
      <c r="WBD1492" s="856"/>
      <c r="WBE1492" s="856"/>
      <c r="WBF1492" s="856"/>
      <c r="WBG1492" s="856"/>
      <c r="WBH1492" s="856"/>
      <c r="WBI1492" s="856"/>
      <c r="WBJ1492" s="856"/>
      <c r="WBK1492" s="856"/>
      <c r="WBL1492" s="856"/>
      <c r="WBM1492" s="856"/>
      <c r="WBN1492" s="856"/>
      <c r="WBO1492" s="856"/>
      <c r="WBP1492" s="856"/>
      <c r="WBQ1492" s="856"/>
      <c r="WBR1492" s="856"/>
      <c r="WBS1492" s="856"/>
      <c r="WBT1492" s="856"/>
      <c r="WBU1492" s="856"/>
      <c r="WBV1492" s="856"/>
      <c r="WBW1492" s="856"/>
      <c r="WBX1492" s="856"/>
      <c r="WBY1492" s="856"/>
      <c r="WBZ1492" s="856"/>
      <c r="WCA1492" s="856"/>
      <c r="WCB1492" s="856"/>
      <c r="WCC1492" s="856"/>
      <c r="WCD1492" s="856"/>
      <c r="WCE1492" s="856"/>
      <c r="WCF1492" s="856"/>
      <c r="WCG1492" s="856"/>
      <c r="WCH1492" s="856"/>
      <c r="WCI1492" s="856"/>
      <c r="WCJ1492" s="856"/>
      <c r="WCK1492" s="856"/>
      <c r="WCL1492" s="856"/>
      <c r="WCM1492" s="856"/>
      <c r="WCN1492" s="856"/>
      <c r="WCO1492" s="856"/>
      <c r="WCP1492" s="856"/>
      <c r="WCQ1492" s="856"/>
      <c r="WCR1492" s="856"/>
      <c r="WCS1492" s="856"/>
      <c r="WCT1492" s="856"/>
      <c r="WCU1492" s="856"/>
      <c r="WCV1492" s="856"/>
      <c r="WCW1492" s="856"/>
      <c r="WCX1492" s="856"/>
      <c r="WCY1492" s="856"/>
      <c r="WCZ1492" s="856"/>
      <c r="WDA1492" s="856"/>
      <c r="WDB1492" s="856"/>
      <c r="WDC1492" s="856"/>
      <c r="WDD1492" s="856"/>
      <c r="WDE1492" s="856"/>
      <c r="WDF1492" s="856"/>
      <c r="WDG1492" s="856"/>
      <c r="WDH1492" s="856"/>
      <c r="WDI1492" s="856"/>
      <c r="WDJ1492" s="856"/>
      <c r="WDK1492" s="856"/>
      <c r="WDL1492" s="856"/>
      <c r="WDM1492" s="856"/>
      <c r="WDN1492" s="856"/>
      <c r="WDO1492" s="856"/>
      <c r="WDP1492" s="856"/>
      <c r="WDQ1492" s="856"/>
      <c r="WDR1492" s="856"/>
      <c r="WDS1492" s="856"/>
      <c r="WDT1492" s="856"/>
      <c r="WDU1492" s="856"/>
      <c r="WDV1492" s="856"/>
      <c r="WDW1492" s="856"/>
      <c r="WDX1492" s="856"/>
      <c r="WDY1492" s="856"/>
      <c r="WDZ1492" s="856"/>
      <c r="WEA1492" s="856"/>
      <c r="WEB1492" s="856"/>
      <c r="WEC1492" s="856"/>
      <c r="WED1492" s="856"/>
      <c r="WEE1492" s="856"/>
      <c r="WEF1492" s="856"/>
      <c r="WEG1492" s="856"/>
      <c r="WEH1492" s="856"/>
      <c r="WEI1492" s="856"/>
      <c r="WEJ1492" s="856"/>
      <c r="WEK1492" s="856"/>
      <c r="WEL1492" s="856"/>
      <c r="WEM1492" s="856"/>
      <c r="WEN1492" s="856"/>
      <c r="WEO1492" s="856"/>
      <c r="WEP1492" s="856"/>
      <c r="WEQ1492" s="856"/>
      <c r="WER1492" s="856"/>
      <c r="WES1492" s="856"/>
      <c r="WET1492" s="856"/>
      <c r="WEU1492" s="856"/>
      <c r="WEV1492" s="856"/>
      <c r="WEW1492" s="856"/>
      <c r="WEX1492" s="856"/>
      <c r="WEY1492" s="856"/>
      <c r="WEZ1492" s="856"/>
      <c r="WFA1492" s="856"/>
      <c r="WFB1492" s="856"/>
      <c r="WFC1492" s="856"/>
      <c r="WFD1492" s="856"/>
      <c r="WFE1492" s="856"/>
      <c r="WFF1492" s="856"/>
      <c r="WFG1492" s="856"/>
      <c r="WFH1492" s="856"/>
      <c r="WFI1492" s="856"/>
      <c r="WFJ1492" s="856"/>
      <c r="WFK1492" s="856"/>
      <c r="WFL1492" s="856"/>
      <c r="WFM1492" s="856"/>
      <c r="WFN1492" s="856"/>
      <c r="WFO1492" s="856"/>
      <c r="WFP1492" s="856"/>
      <c r="WFQ1492" s="856"/>
      <c r="WFR1492" s="856"/>
      <c r="WFS1492" s="856"/>
      <c r="WFT1492" s="856"/>
      <c r="WFU1492" s="856"/>
      <c r="WFV1492" s="856"/>
      <c r="WFW1492" s="856"/>
      <c r="WFX1492" s="856"/>
      <c r="WFY1492" s="856"/>
      <c r="WFZ1492" s="856"/>
      <c r="WGA1492" s="856"/>
      <c r="WGB1492" s="856"/>
      <c r="WGC1492" s="856"/>
      <c r="WGD1492" s="856"/>
      <c r="WGE1492" s="856"/>
      <c r="WGF1492" s="856"/>
      <c r="WGG1492" s="856"/>
      <c r="WGH1492" s="856"/>
      <c r="WGI1492" s="856"/>
      <c r="WGJ1492" s="856"/>
      <c r="WGK1492" s="856"/>
      <c r="WGL1492" s="856"/>
      <c r="WGM1492" s="856"/>
      <c r="WGN1492" s="856"/>
      <c r="WGO1492" s="856"/>
      <c r="WGP1492" s="856"/>
      <c r="WGQ1492" s="856"/>
      <c r="WGR1492" s="856"/>
      <c r="WGS1492" s="856"/>
      <c r="WGT1492" s="856"/>
      <c r="WGU1492" s="856"/>
      <c r="WGV1492" s="856"/>
      <c r="WGW1492" s="856"/>
      <c r="WGX1492" s="856"/>
      <c r="WGY1492" s="856"/>
      <c r="WGZ1492" s="856"/>
      <c r="WHA1492" s="856"/>
      <c r="WHB1492" s="856"/>
      <c r="WHC1492" s="856"/>
      <c r="WHD1492" s="856"/>
      <c r="WHE1492" s="856"/>
      <c r="WHF1492" s="856"/>
      <c r="WHG1492" s="856"/>
      <c r="WHH1492" s="856"/>
      <c r="WHI1492" s="856"/>
      <c r="WHJ1492" s="856"/>
      <c r="WHK1492" s="856"/>
      <c r="WHL1492" s="856"/>
      <c r="WHM1492" s="856"/>
      <c r="WHN1492" s="856"/>
      <c r="WHO1492" s="856"/>
      <c r="WHP1492" s="856"/>
      <c r="WHQ1492" s="856"/>
      <c r="WHR1492" s="856"/>
      <c r="WHS1492" s="856"/>
      <c r="WHT1492" s="856"/>
      <c r="WHU1492" s="856"/>
      <c r="WHV1492" s="856"/>
      <c r="WHW1492" s="856"/>
      <c r="WHX1492" s="856"/>
      <c r="WHY1492" s="856"/>
      <c r="WHZ1492" s="856"/>
      <c r="WIA1492" s="856"/>
      <c r="WIB1492" s="856"/>
      <c r="WIC1492" s="856"/>
      <c r="WID1492" s="856"/>
      <c r="WIE1492" s="856"/>
      <c r="WIF1492" s="856"/>
      <c r="WIG1492" s="856"/>
      <c r="WIH1492" s="856"/>
      <c r="WII1492" s="856"/>
      <c r="WIJ1492" s="856"/>
      <c r="WIK1492" s="856"/>
      <c r="WIL1492" s="856"/>
      <c r="WIM1492" s="856"/>
      <c r="WIN1492" s="856"/>
      <c r="WIO1492" s="856"/>
      <c r="WIP1492" s="856"/>
      <c r="WIQ1492" s="856"/>
      <c r="WIR1492" s="856"/>
      <c r="WIS1492" s="856"/>
      <c r="WIT1492" s="856"/>
      <c r="WIU1492" s="856"/>
      <c r="WIV1492" s="856"/>
      <c r="WIW1492" s="856"/>
      <c r="WIX1492" s="856"/>
      <c r="WIY1492" s="856"/>
      <c r="WIZ1492" s="856"/>
      <c r="WJA1492" s="856"/>
      <c r="WJB1492" s="856"/>
      <c r="WJC1492" s="856"/>
      <c r="WJD1492" s="856"/>
      <c r="WJE1492" s="856"/>
      <c r="WJF1492" s="856"/>
      <c r="WJG1492" s="856"/>
      <c r="WJH1492" s="856"/>
      <c r="WJI1492" s="856"/>
      <c r="WJJ1492" s="856"/>
      <c r="WJK1492" s="856"/>
      <c r="WJL1492" s="856"/>
      <c r="WJM1492" s="856"/>
      <c r="WJN1492" s="856"/>
      <c r="WJO1492" s="856"/>
      <c r="WJP1492" s="856"/>
      <c r="WJQ1492" s="856"/>
      <c r="WJR1492" s="856"/>
      <c r="WJS1492" s="856"/>
      <c r="WJT1492" s="856"/>
      <c r="WJU1492" s="856"/>
      <c r="WJV1492" s="856"/>
      <c r="WJW1492" s="856"/>
      <c r="WJX1492" s="856"/>
      <c r="WJY1492" s="856"/>
      <c r="WJZ1492" s="856"/>
      <c r="WKA1492" s="856"/>
      <c r="WKB1492" s="856"/>
      <c r="WKC1492" s="856"/>
      <c r="WKD1492" s="856"/>
      <c r="WKE1492" s="856"/>
      <c r="WKF1492" s="856"/>
      <c r="WKG1492" s="856"/>
      <c r="WKH1492" s="856"/>
      <c r="WKI1492" s="856"/>
      <c r="WKJ1492" s="856"/>
      <c r="WKK1492" s="856"/>
      <c r="WKL1492" s="856"/>
      <c r="WKM1492" s="856"/>
      <c r="WKN1492" s="856"/>
      <c r="WKO1492" s="856"/>
      <c r="WKP1492" s="856"/>
      <c r="WKQ1492" s="856"/>
      <c r="WKR1492" s="856"/>
      <c r="WKS1492" s="856"/>
      <c r="WKT1492" s="856"/>
      <c r="WKU1492" s="856"/>
      <c r="WKV1492" s="856"/>
      <c r="WKW1492" s="856"/>
      <c r="WKX1492" s="856"/>
      <c r="WKY1492" s="856"/>
      <c r="WKZ1492" s="856"/>
      <c r="WLA1492" s="856"/>
      <c r="WLB1492" s="856"/>
      <c r="WLC1492" s="856"/>
      <c r="WLD1492" s="856"/>
      <c r="WLE1492" s="856"/>
      <c r="WLF1492" s="856"/>
      <c r="WLG1492" s="856"/>
      <c r="WLH1492" s="856"/>
      <c r="WLI1492" s="856"/>
      <c r="WLJ1492" s="856"/>
      <c r="WLK1492" s="856"/>
      <c r="WLL1492" s="856"/>
      <c r="WLM1492" s="856"/>
      <c r="WLN1492" s="856"/>
      <c r="WLO1492" s="856"/>
      <c r="WLP1492" s="856"/>
      <c r="WLQ1492" s="856"/>
      <c r="WLR1492" s="856"/>
      <c r="WLS1492" s="856"/>
      <c r="WLT1492" s="856"/>
      <c r="WLU1492" s="856"/>
      <c r="WLV1492" s="856"/>
      <c r="WLW1492" s="856"/>
      <c r="WLX1492" s="856"/>
      <c r="WLY1492" s="856"/>
      <c r="WLZ1492" s="856"/>
      <c r="WMA1492" s="856"/>
      <c r="WMB1492" s="856"/>
      <c r="WMC1492" s="856"/>
      <c r="WMD1492" s="856"/>
      <c r="WME1492" s="856"/>
      <c r="WMF1492" s="856"/>
      <c r="WMG1492" s="856"/>
      <c r="WMH1492" s="856"/>
      <c r="WMI1492" s="856"/>
      <c r="WMJ1492" s="856"/>
      <c r="WMK1492" s="856"/>
      <c r="WML1492" s="856"/>
      <c r="WMM1492" s="856"/>
      <c r="WMN1492" s="856"/>
      <c r="WMO1492" s="856"/>
      <c r="WMP1492" s="856"/>
      <c r="WMQ1492" s="856"/>
      <c r="WMR1492" s="856"/>
      <c r="WMS1492" s="856"/>
      <c r="WMT1492" s="856"/>
      <c r="WMU1492" s="856"/>
      <c r="WMV1492" s="856"/>
      <c r="WMW1492" s="856"/>
      <c r="WMX1492" s="856"/>
      <c r="WMY1492" s="856"/>
      <c r="WMZ1492" s="856"/>
      <c r="WNA1492" s="856"/>
      <c r="WNB1492" s="856"/>
      <c r="WNC1492" s="856"/>
      <c r="WND1492" s="856"/>
      <c r="WNE1492" s="856"/>
      <c r="WNF1492" s="856"/>
      <c r="WNG1492" s="856"/>
      <c r="WNH1492" s="856"/>
      <c r="WNI1492" s="856"/>
      <c r="WNJ1492" s="856"/>
      <c r="WNK1492" s="856"/>
      <c r="WNL1492" s="856"/>
      <c r="WNM1492" s="856"/>
      <c r="WNN1492" s="856"/>
      <c r="WNO1492" s="856"/>
      <c r="WNP1492" s="856"/>
      <c r="WNQ1492" s="856"/>
      <c r="WNR1492" s="856"/>
      <c r="WNS1492" s="856"/>
      <c r="WNT1492" s="856"/>
      <c r="WNU1492" s="856"/>
      <c r="WNV1492" s="856"/>
      <c r="WNW1492" s="856"/>
      <c r="WNX1492" s="856"/>
      <c r="WNY1492" s="856"/>
      <c r="WNZ1492" s="856"/>
      <c r="WOA1492" s="856"/>
      <c r="WOB1492" s="856"/>
      <c r="WOC1492" s="856"/>
      <c r="WOD1492" s="856"/>
      <c r="WOE1492" s="856"/>
      <c r="WOF1492" s="856"/>
      <c r="WOG1492" s="856"/>
      <c r="WOH1492" s="856"/>
      <c r="WOI1492" s="856"/>
      <c r="WOJ1492" s="856"/>
      <c r="WOK1492" s="856"/>
      <c r="WOL1492" s="856"/>
      <c r="WOM1492" s="856"/>
      <c r="WON1492" s="856"/>
      <c r="WOO1492" s="856"/>
      <c r="WOP1492" s="856"/>
      <c r="WOQ1492" s="856"/>
      <c r="WOR1492" s="856"/>
      <c r="WOS1492" s="856"/>
      <c r="WOT1492" s="856"/>
      <c r="WOU1492" s="856"/>
      <c r="WOV1492" s="856"/>
      <c r="WOW1492" s="856"/>
      <c r="WOX1492" s="856"/>
      <c r="WOY1492" s="856"/>
      <c r="WOZ1492" s="856"/>
      <c r="WPA1492" s="856"/>
      <c r="WPB1492" s="856"/>
      <c r="WPC1492" s="856"/>
      <c r="WPD1492" s="856"/>
      <c r="WPE1492" s="856"/>
      <c r="WPF1492" s="856"/>
      <c r="WPG1492" s="856"/>
      <c r="WPH1492" s="856"/>
      <c r="WPI1492" s="856"/>
      <c r="WPJ1492" s="856"/>
      <c r="WPK1492" s="856"/>
      <c r="WPL1492" s="856"/>
      <c r="WPM1492" s="856"/>
      <c r="WPN1492" s="856"/>
      <c r="WPO1492" s="856"/>
      <c r="WPP1492" s="856"/>
      <c r="WPQ1492" s="856"/>
      <c r="WPR1492" s="856"/>
      <c r="WPS1492" s="856"/>
      <c r="WPT1492" s="856"/>
      <c r="WPU1492" s="856"/>
      <c r="WPV1492" s="856"/>
      <c r="WPW1492" s="856"/>
      <c r="WPX1492" s="856"/>
      <c r="WPY1492" s="856"/>
      <c r="WPZ1492" s="856"/>
      <c r="WQA1492" s="856"/>
      <c r="WQB1492" s="856"/>
      <c r="WQC1492" s="856"/>
      <c r="WQD1492" s="856"/>
      <c r="WQE1492" s="856"/>
      <c r="WQF1492" s="856"/>
      <c r="WQG1492" s="856"/>
      <c r="WQH1492" s="856"/>
      <c r="WQI1492" s="856"/>
      <c r="WQJ1492" s="856"/>
      <c r="WQK1492" s="856"/>
      <c r="WQL1492" s="856"/>
      <c r="WQM1492" s="856"/>
      <c r="WQN1492" s="856"/>
      <c r="WQO1492" s="856"/>
      <c r="WQP1492" s="856"/>
      <c r="WQQ1492" s="856"/>
      <c r="WQR1492" s="856"/>
      <c r="WQS1492" s="856"/>
      <c r="WQT1492" s="856"/>
      <c r="WQU1492" s="856"/>
      <c r="WQV1492" s="856"/>
      <c r="WQW1492" s="856"/>
      <c r="WQX1492" s="856"/>
      <c r="WQY1492" s="856"/>
      <c r="WQZ1492" s="856"/>
      <c r="WRA1492" s="856"/>
      <c r="WRB1492" s="856"/>
      <c r="WRC1492" s="856"/>
      <c r="WRD1492" s="856"/>
      <c r="WRE1492" s="856"/>
      <c r="WRF1492" s="856"/>
      <c r="WRG1492" s="856"/>
      <c r="WRH1492" s="856"/>
      <c r="WRI1492" s="856"/>
      <c r="WRJ1492" s="856"/>
      <c r="WRK1492" s="856"/>
      <c r="WRL1492" s="856"/>
      <c r="WRM1492" s="856"/>
      <c r="WRN1492" s="856"/>
      <c r="WRO1492" s="856"/>
      <c r="WRP1492" s="856"/>
      <c r="WRQ1492" s="856"/>
      <c r="WRR1492" s="856"/>
      <c r="WRS1492" s="856"/>
      <c r="WRT1492" s="856"/>
      <c r="WRU1492" s="856"/>
      <c r="WRV1492" s="856"/>
      <c r="WRW1492" s="856"/>
      <c r="WRX1492" s="856"/>
      <c r="WRY1492" s="856"/>
      <c r="WRZ1492" s="856"/>
      <c r="WSA1492" s="856"/>
      <c r="WSB1492" s="856"/>
      <c r="WSC1492" s="856"/>
      <c r="WSD1492" s="856"/>
      <c r="WSE1492" s="856"/>
      <c r="WSF1492" s="856"/>
      <c r="WSG1492" s="856"/>
      <c r="WSH1492" s="856"/>
      <c r="WSI1492" s="856"/>
      <c r="WSJ1492" s="856"/>
      <c r="WSK1492" s="856"/>
      <c r="WSL1492" s="856"/>
      <c r="WSM1492" s="856"/>
      <c r="WSN1492" s="856"/>
      <c r="WSO1492" s="856"/>
      <c r="WSP1492" s="856"/>
      <c r="WSQ1492" s="856"/>
      <c r="WSR1492" s="856"/>
      <c r="WSS1492" s="856"/>
      <c r="WST1492" s="856"/>
      <c r="WSU1492" s="856"/>
      <c r="WSV1492" s="856"/>
      <c r="WSW1492" s="856"/>
      <c r="WSX1492" s="856"/>
      <c r="WSY1492" s="856"/>
      <c r="WSZ1492" s="856"/>
      <c r="WTA1492" s="856"/>
      <c r="WTB1492" s="856"/>
      <c r="WTC1492" s="856"/>
      <c r="WTD1492" s="856"/>
      <c r="WTE1492" s="856"/>
      <c r="WTF1492" s="856"/>
      <c r="WTG1492" s="856"/>
      <c r="WTH1492" s="856"/>
      <c r="WTI1492" s="856"/>
      <c r="WTJ1492" s="856"/>
      <c r="WTK1492" s="856"/>
      <c r="WTL1492" s="856"/>
      <c r="WTM1492" s="856"/>
      <c r="WTN1492" s="856"/>
      <c r="WTO1492" s="856"/>
      <c r="WTP1492" s="856"/>
      <c r="WTQ1492" s="856"/>
      <c r="WTR1492" s="856"/>
      <c r="WTS1492" s="856"/>
      <c r="WTT1492" s="856"/>
      <c r="WTU1492" s="856"/>
      <c r="WTV1492" s="856"/>
      <c r="WTW1492" s="856"/>
      <c r="WTX1492" s="856"/>
      <c r="WTY1492" s="856"/>
      <c r="WTZ1492" s="856"/>
      <c r="WUA1492" s="856"/>
      <c r="WUB1492" s="856"/>
      <c r="WUC1492" s="856"/>
      <c r="WUD1492" s="856"/>
      <c r="WUE1492" s="856"/>
      <c r="WUF1492" s="856"/>
      <c r="WUG1492" s="856"/>
      <c r="WUH1492" s="856"/>
      <c r="WUI1492" s="856"/>
      <c r="WUJ1492" s="856"/>
      <c r="WUK1492" s="856"/>
      <c r="WUL1492" s="856"/>
      <c r="WUM1492" s="856"/>
      <c r="WUN1492" s="856"/>
      <c r="WUO1492" s="856"/>
      <c r="WUP1492" s="856"/>
      <c r="WUQ1492" s="856"/>
      <c r="WUR1492" s="856"/>
      <c r="WUS1492" s="856"/>
      <c r="WUT1492" s="856"/>
      <c r="WUU1492" s="856"/>
      <c r="WUV1492" s="856"/>
      <c r="WUW1492" s="856"/>
      <c r="WUX1492" s="856"/>
      <c r="WUY1492" s="856"/>
      <c r="WUZ1492" s="856"/>
      <c r="WVA1492" s="856"/>
      <c r="WVB1492" s="856"/>
      <c r="WVC1492" s="856"/>
      <c r="WVD1492" s="856"/>
      <c r="WVE1492" s="856"/>
      <c r="WVF1492" s="856"/>
      <c r="WVG1492" s="856"/>
      <c r="WVH1492" s="856"/>
      <c r="WVI1492" s="856"/>
      <c r="WVJ1492" s="856"/>
      <c r="WVK1492" s="856"/>
      <c r="WVL1492" s="856"/>
      <c r="WVM1492" s="856"/>
      <c r="WVN1492" s="856"/>
      <c r="WVO1492" s="856"/>
      <c r="WVP1492" s="856"/>
      <c r="WVQ1492" s="856"/>
      <c r="WVR1492" s="856"/>
      <c r="WVS1492" s="856"/>
      <c r="WVT1492" s="856"/>
      <c r="WVU1492" s="856"/>
      <c r="WVV1492" s="856"/>
      <c r="WVW1492" s="856"/>
      <c r="WVX1492" s="856"/>
      <c r="WVY1492" s="856"/>
      <c r="WVZ1492" s="856"/>
      <c r="WWA1492" s="856"/>
      <c r="WWB1492" s="856"/>
      <c r="WWC1492" s="856"/>
      <c r="WWD1492" s="856"/>
      <c r="WWE1492" s="856"/>
      <c r="WWF1492" s="856"/>
      <c r="WWG1492" s="856"/>
      <c r="WWH1492" s="856"/>
      <c r="WWI1492" s="856"/>
      <c r="WWJ1492" s="856"/>
      <c r="WWK1492" s="856"/>
      <c r="WWL1492" s="856"/>
      <c r="WWM1492" s="856"/>
      <c r="WWN1492" s="856"/>
      <c r="WWO1492" s="856"/>
      <c r="WWP1492" s="856"/>
      <c r="WWQ1492" s="856"/>
      <c r="WWR1492" s="856"/>
      <c r="WWS1492" s="856"/>
      <c r="WWT1492" s="856"/>
      <c r="WWU1492" s="856"/>
      <c r="WWV1492" s="856"/>
      <c r="WWW1492" s="856"/>
      <c r="WWX1492" s="856"/>
      <c r="WWY1492" s="856"/>
      <c r="WWZ1492" s="856"/>
      <c r="WXA1492" s="856"/>
      <c r="WXB1492" s="856"/>
      <c r="WXC1492" s="856"/>
      <c r="WXD1492" s="856"/>
      <c r="WXE1492" s="856"/>
      <c r="WXF1492" s="856"/>
      <c r="WXG1492" s="856"/>
      <c r="WXH1492" s="856"/>
      <c r="WXI1492" s="856"/>
      <c r="WXJ1492" s="856"/>
      <c r="WXK1492" s="856"/>
      <c r="WXL1492" s="856"/>
      <c r="WXM1492" s="856"/>
      <c r="WXN1492" s="856"/>
      <c r="WXO1492" s="856"/>
      <c r="WXP1492" s="856"/>
      <c r="WXQ1492" s="856"/>
      <c r="WXR1492" s="856"/>
      <c r="WXS1492" s="856"/>
      <c r="WXT1492" s="856"/>
      <c r="WXU1492" s="856"/>
      <c r="WXV1492" s="856"/>
      <c r="WXW1492" s="856"/>
      <c r="WXX1492" s="856"/>
      <c r="WXY1492" s="856"/>
      <c r="WXZ1492" s="856"/>
      <c r="WYA1492" s="856"/>
      <c r="WYB1492" s="856"/>
      <c r="WYC1492" s="856"/>
      <c r="WYD1492" s="856"/>
      <c r="WYE1492" s="856"/>
      <c r="WYF1492" s="856"/>
      <c r="WYG1492" s="856"/>
      <c r="WYH1492" s="856"/>
      <c r="WYI1492" s="856"/>
      <c r="WYJ1492" s="856"/>
      <c r="WYK1492" s="856"/>
      <c r="WYL1492" s="856"/>
      <c r="WYM1492" s="856"/>
      <c r="WYN1492" s="856"/>
      <c r="WYO1492" s="856"/>
      <c r="WYP1492" s="856"/>
      <c r="WYQ1492" s="856"/>
      <c r="WYR1492" s="856"/>
      <c r="WYS1492" s="856"/>
      <c r="WYT1492" s="856"/>
      <c r="WYU1492" s="856"/>
      <c r="WYV1492" s="856"/>
      <c r="WYW1492" s="856"/>
      <c r="WYX1492" s="856"/>
      <c r="WYY1492" s="856"/>
      <c r="WYZ1492" s="856"/>
      <c r="WZA1492" s="856"/>
      <c r="WZB1492" s="856"/>
      <c r="WZC1492" s="856"/>
      <c r="WZD1492" s="856"/>
      <c r="WZE1492" s="856"/>
      <c r="WZF1492" s="856"/>
      <c r="WZG1492" s="856"/>
      <c r="WZH1492" s="856"/>
      <c r="WZI1492" s="856"/>
      <c r="WZJ1492" s="856"/>
      <c r="WZK1492" s="856"/>
      <c r="WZL1492" s="856"/>
      <c r="WZM1492" s="856"/>
      <c r="WZN1492" s="856"/>
      <c r="WZO1492" s="856"/>
      <c r="WZP1492" s="856"/>
      <c r="WZQ1492" s="856"/>
      <c r="WZR1492" s="856"/>
      <c r="WZS1492" s="856"/>
      <c r="WZT1492" s="856"/>
      <c r="WZU1492" s="856"/>
      <c r="WZV1492" s="856"/>
      <c r="WZW1492" s="856"/>
      <c r="WZX1492" s="856"/>
      <c r="WZY1492" s="856"/>
      <c r="WZZ1492" s="856"/>
      <c r="XAA1492" s="856"/>
      <c r="XAB1492" s="856"/>
      <c r="XAC1492" s="856"/>
      <c r="XAD1492" s="856"/>
      <c r="XAE1492" s="856"/>
      <c r="XAF1492" s="856"/>
      <c r="XAG1492" s="856"/>
      <c r="XAH1492" s="856"/>
      <c r="XAI1492" s="856"/>
      <c r="XAJ1492" s="856"/>
      <c r="XAK1492" s="856"/>
      <c r="XAL1492" s="856"/>
      <c r="XAM1492" s="856"/>
      <c r="XAN1492" s="856"/>
      <c r="XAO1492" s="856"/>
      <c r="XAP1492" s="856"/>
      <c r="XAQ1492" s="856"/>
      <c r="XAR1492" s="856"/>
      <c r="XAS1492" s="856"/>
      <c r="XAT1492" s="856"/>
      <c r="XAU1492" s="856"/>
      <c r="XAV1492" s="856"/>
      <c r="XAW1492" s="856"/>
      <c r="XAX1492" s="856"/>
      <c r="XAY1492" s="856"/>
      <c r="XAZ1492" s="856"/>
      <c r="XBA1492" s="856"/>
      <c r="XBB1492" s="856"/>
      <c r="XBC1492" s="856"/>
      <c r="XBD1492" s="856"/>
      <c r="XBE1492" s="856"/>
      <c r="XBF1492" s="856"/>
      <c r="XBG1492" s="856"/>
      <c r="XBH1492" s="856"/>
      <c r="XBI1492" s="856"/>
      <c r="XBJ1492" s="856"/>
      <c r="XBK1492" s="856"/>
      <c r="XBL1492" s="856"/>
      <c r="XBM1492" s="856"/>
      <c r="XBN1492" s="856"/>
      <c r="XBO1492" s="856"/>
      <c r="XBP1492" s="856"/>
      <c r="XBQ1492" s="856"/>
      <c r="XBR1492" s="856"/>
      <c r="XBS1492" s="856"/>
      <c r="XBT1492" s="856"/>
      <c r="XBU1492" s="856"/>
      <c r="XBV1492" s="856"/>
      <c r="XBW1492" s="856"/>
      <c r="XBX1492" s="856"/>
      <c r="XBY1492" s="856"/>
      <c r="XBZ1492" s="856"/>
      <c r="XCA1492" s="856"/>
      <c r="XCB1492" s="856"/>
      <c r="XCC1492" s="856"/>
      <c r="XCD1492" s="856"/>
      <c r="XCE1492" s="856"/>
      <c r="XCF1492" s="856"/>
      <c r="XCG1492" s="856"/>
      <c r="XCH1492" s="856"/>
      <c r="XCI1492" s="856"/>
      <c r="XCJ1492" s="856"/>
      <c r="XCK1492" s="856"/>
      <c r="XCL1492" s="856"/>
      <c r="XCM1492" s="856"/>
      <c r="XCN1492" s="856"/>
      <c r="XCO1492" s="856"/>
      <c r="XCP1492" s="856"/>
      <c r="XCQ1492" s="856"/>
      <c r="XCR1492" s="856"/>
      <c r="XCS1492" s="856"/>
      <c r="XCT1492" s="856"/>
      <c r="XCU1492" s="856"/>
      <c r="XCV1492" s="856"/>
      <c r="XCW1492" s="856"/>
      <c r="XCX1492" s="856"/>
      <c r="XCY1492" s="856"/>
      <c r="XCZ1492" s="856"/>
      <c r="XDA1492" s="856"/>
      <c r="XDB1492" s="856"/>
      <c r="XDC1492" s="856"/>
      <c r="XDD1492" s="856"/>
      <c r="XDE1492" s="856"/>
      <c r="XDF1492" s="856"/>
      <c r="XDG1492" s="856"/>
      <c r="XDH1492" s="856"/>
      <c r="XDI1492" s="856"/>
      <c r="XDJ1492" s="856"/>
      <c r="XDK1492" s="856"/>
      <c r="XDL1492" s="856"/>
      <c r="XDM1492" s="856"/>
      <c r="XDN1492" s="856"/>
      <c r="XDO1492" s="856"/>
      <c r="XDP1492" s="856"/>
      <c r="XDQ1492" s="856"/>
      <c r="XDR1492" s="856"/>
      <c r="XDS1492" s="856"/>
      <c r="XDT1492" s="856"/>
      <c r="XDU1492" s="856"/>
      <c r="XDV1492" s="856"/>
      <c r="XDW1492" s="856"/>
      <c r="XDX1492" s="856"/>
      <c r="XDY1492" s="856"/>
      <c r="XDZ1492" s="856"/>
      <c r="XEA1492" s="856"/>
      <c r="XEB1492" s="856"/>
      <c r="XEC1492" s="856"/>
      <c r="XED1492" s="856"/>
      <c r="XEE1492" s="856"/>
      <c r="XEF1492" s="856"/>
      <c r="XEG1492" s="856"/>
      <c r="XEH1492" s="856"/>
      <c r="XEI1492" s="856"/>
      <c r="XEJ1492" s="856"/>
      <c r="XEK1492" s="856"/>
      <c r="XEL1492" s="856"/>
      <c r="XEM1492" s="856"/>
      <c r="XEN1492" s="856"/>
      <c r="XEO1492" s="856"/>
      <c r="XEP1492" s="856"/>
      <c r="XEQ1492" s="856"/>
      <c r="XER1492" s="856"/>
      <c r="XES1492" s="856"/>
      <c r="XET1492" s="856"/>
      <c r="XEU1492" s="856"/>
      <c r="XEV1492" s="856"/>
      <c r="XEW1492" s="856"/>
      <c r="XEX1492" s="856"/>
      <c r="XEY1492" s="856"/>
      <c r="XEZ1492" s="856"/>
      <c r="XFA1492" s="856"/>
      <c r="XFB1492" s="856"/>
      <c r="XFC1492" s="856"/>
      <c r="XFD1492" s="856"/>
    </row>
    <row r="1493" spans="1:16384" ht="24" customHeight="1" x14ac:dyDescent="0.25">
      <c r="A1493" s="1007" t="s">
        <v>1924</v>
      </c>
      <c r="B1493" s="1007"/>
      <c r="C1493" s="1007"/>
      <c r="D1493" s="1007"/>
      <c r="E1493" s="1007"/>
      <c r="F1493" s="1007"/>
      <c r="G1493" s="1007"/>
      <c r="H1493" s="1007"/>
      <c r="I1493" s="1007"/>
      <c r="J1493" s="1007"/>
      <c r="K1493" s="1007"/>
      <c r="L1493" s="1007"/>
      <c r="M1493" s="1007"/>
      <c r="N1493" s="1007"/>
      <c r="O1493" s="1007"/>
      <c r="P1493" s="1007"/>
      <c r="Q1493" s="1007"/>
      <c r="R1493" s="1007"/>
      <c r="S1493" s="1007"/>
      <c r="T1493" s="1007"/>
      <c r="U1493" s="1007"/>
      <c r="V1493" s="1007"/>
      <c r="W1493" s="1007"/>
      <c r="X1493" s="1007"/>
      <c r="Y1493" s="1007"/>
      <c r="Z1493" s="1007"/>
      <c r="AA1493" s="1007"/>
      <c r="AB1493" s="1007"/>
      <c r="AC1493" s="1007"/>
      <c r="AD1493" s="1007"/>
      <c r="AE1493" s="1007"/>
      <c r="AF1493" s="1008" t="s">
        <v>1261</v>
      </c>
      <c r="AG1493" s="1008"/>
      <c r="AH1493" s="1008"/>
      <c r="AI1493" s="1008"/>
      <c r="AJ1493" s="1008"/>
      <c r="AK1493" s="1008"/>
      <c r="AL1493" s="1008"/>
      <c r="AM1493" s="1008"/>
      <c r="AN1493" s="1008"/>
      <c r="AO1493" s="1008" t="s">
        <v>1925</v>
      </c>
      <c r="AP1493" s="1008"/>
      <c r="AQ1493" s="1008"/>
      <c r="AR1493" s="1008"/>
      <c r="AS1493" s="1008"/>
      <c r="AT1493" s="1008"/>
      <c r="AU1493" s="1008"/>
      <c r="AV1493" s="1008"/>
      <c r="AW1493" s="1008"/>
      <c r="AX1493" s="1008"/>
      <c r="AY1493" s="1008"/>
      <c r="AZ1493" s="1008"/>
      <c r="BA1493" s="1008"/>
      <c r="BB1493" s="1008"/>
    </row>
    <row r="1494" spans="1:16384" ht="12.6" customHeight="1" x14ac:dyDescent="0.25">
      <c r="A1494" s="1003" t="s">
        <v>1926</v>
      </c>
      <c r="B1494" s="1003"/>
      <c r="C1494" s="1003"/>
      <c r="D1494" s="1003"/>
      <c r="E1494" s="1003"/>
      <c r="F1494" s="1003"/>
      <c r="G1494" s="1003"/>
      <c r="H1494" s="1003"/>
      <c r="I1494" s="1003"/>
      <c r="J1494" s="1003"/>
      <c r="K1494" s="1003"/>
      <c r="L1494" s="1003"/>
      <c r="M1494" s="1003"/>
      <c r="N1494" s="1003"/>
      <c r="O1494" s="1003"/>
      <c r="P1494" s="1003"/>
      <c r="Q1494" s="1003"/>
      <c r="R1494" s="1003"/>
      <c r="S1494" s="1003"/>
      <c r="T1494" s="1003"/>
      <c r="U1494" s="1003"/>
      <c r="V1494" s="1003"/>
      <c r="W1494" s="1003"/>
      <c r="X1494" s="1003"/>
      <c r="Y1494" s="1003"/>
      <c r="Z1494" s="1003"/>
      <c r="AA1494" s="1003"/>
      <c r="AB1494" s="1003"/>
      <c r="AC1494" s="1003"/>
      <c r="AD1494" s="1003"/>
      <c r="AE1494" s="1003"/>
      <c r="AF1494" s="1004"/>
      <c r="AG1494" s="1004"/>
      <c r="AH1494" s="1004"/>
      <c r="AI1494" s="1004"/>
      <c r="AJ1494" s="1004"/>
      <c r="AK1494" s="1004"/>
      <c r="AL1494" s="1004"/>
      <c r="AM1494" s="1004"/>
      <c r="AN1494" s="1004"/>
      <c r="AO1494" s="1004"/>
      <c r="AP1494" s="1004"/>
      <c r="AQ1494" s="1004"/>
      <c r="AR1494" s="1004"/>
      <c r="AS1494" s="1004"/>
      <c r="AT1494" s="1004"/>
      <c r="AU1494" s="1004"/>
      <c r="AV1494" s="1004"/>
      <c r="AW1494" s="1004"/>
      <c r="AX1494" s="1004"/>
      <c r="AY1494" s="1004"/>
      <c r="AZ1494" s="1004"/>
      <c r="BA1494" s="1004"/>
      <c r="BB1494" s="1004"/>
    </row>
    <row r="1495" spans="1:16384" ht="12.6" customHeight="1" x14ac:dyDescent="0.25">
      <c r="A1495" s="1003" t="s">
        <v>1927</v>
      </c>
      <c r="B1495" s="1003"/>
      <c r="C1495" s="1003"/>
      <c r="D1495" s="1003"/>
      <c r="E1495" s="1003"/>
      <c r="F1495" s="1003"/>
      <c r="G1495" s="1003"/>
      <c r="H1495" s="1003"/>
      <c r="I1495" s="1003"/>
      <c r="J1495" s="1003"/>
      <c r="K1495" s="1003"/>
      <c r="L1495" s="1003"/>
      <c r="M1495" s="1003"/>
      <c r="N1495" s="1003"/>
      <c r="O1495" s="1003"/>
      <c r="P1495" s="1003"/>
      <c r="Q1495" s="1003"/>
      <c r="R1495" s="1003"/>
      <c r="S1495" s="1003"/>
      <c r="T1495" s="1003"/>
      <c r="U1495" s="1003"/>
      <c r="V1495" s="1003"/>
      <c r="W1495" s="1003"/>
      <c r="X1495" s="1003"/>
      <c r="Y1495" s="1003"/>
      <c r="Z1495" s="1003"/>
      <c r="AA1495" s="1003"/>
      <c r="AB1495" s="1003"/>
      <c r="AC1495" s="1003"/>
      <c r="AD1495" s="1003"/>
      <c r="AE1495" s="1003"/>
      <c r="AF1495" s="1004"/>
      <c r="AG1495" s="1004"/>
      <c r="AH1495" s="1004"/>
      <c r="AI1495" s="1004"/>
      <c r="AJ1495" s="1004"/>
      <c r="AK1495" s="1004"/>
      <c r="AL1495" s="1004"/>
      <c r="AM1495" s="1004"/>
      <c r="AN1495" s="1004"/>
      <c r="AO1495" s="1004"/>
      <c r="AP1495" s="1004"/>
      <c r="AQ1495" s="1004"/>
      <c r="AR1495" s="1004"/>
      <c r="AS1495" s="1004"/>
      <c r="AT1495" s="1004"/>
      <c r="AU1495" s="1004"/>
      <c r="AV1495" s="1004"/>
      <c r="AW1495" s="1004"/>
      <c r="AX1495" s="1004"/>
      <c r="AY1495" s="1004"/>
      <c r="AZ1495" s="1004"/>
      <c r="BA1495" s="1004"/>
      <c r="BB1495" s="1004"/>
    </row>
    <row r="1496" spans="1:16384" ht="12.6" customHeight="1" x14ac:dyDescent="0.25">
      <c r="A1496" s="1003" t="s">
        <v>1928</v>
      </c>
      <c r="B1496" s="1003"/>
      <c r="C1496" s="1003"/>
      <c r="D1496" s="1003"/>
      <c r="E1496" s="1003"/>
      <c r="F1496" s="1003"/>
      <c r="G1496" s="1003"/>
      <c r="H1496" s="1003"/>
      <c r="I1496" s="1003"/>
      <c r="J1496" s="1003"/>
      <c r="K1496" s="1003"/>
      <c r="L1496" s="1003"/>
      <c r="M1496" s="1003"/>
      <c r="N1496" s="1003"/>
      <c r="O1496" s="1003"/>
      <c r="P1496" s="1003"/>
      <c r="Q1496" s="1003"/>
      <c r="R1496" s="1003"/>
      <c r="S1496" s="1003"/>
      <c r="T1496" s="1003"/>
      <c r="U1496" s="1003"/>
      <c r="V1496" s="1003"/>
      <c r="W1496" s="1003"/>
      <c r="X1496" s="1003"/>
      <c r="Y1496" s="1003"/>
      <c r="Z1496" s="1003"/>
      <c r="AA1496" s="1003"/>
      <c r="AB1496" s="1003"/>
      <c r="AC1496" s="1003"/>
      <c r="AD1496" s="1003"/>
      <c r="AE1496" s="1003"/>
      <c r="AF1496" s="1004"/>
      <c r="AG1496" s="1004"/>
      <c r="AH1496" s="1004"/>
      <c r="AI1496" s="1004"/>
      <c r="AJ1496" s="1004"/>
      <c r="AK1496" s="1004"/>
      <c r="AL1496" s="1004"/>
      <c r="AM1496" s="1004"/>
      <c r="AN1496" s="1004"/>
      <c r="AO1496" s="1004"/>
      <c r="AP1496" s="1004"/>
      <c r="AQ1496" s="1004"/>
      <c r="AR1496" s="1004"/>
      <c r="AS1496" s="1004"/>
      <c r="AT1496" s="1004"/>
      <c r="AU1496" s="1004"/>
      <c r="AV1496" s="1004"/>
      <c r="AW1496" s="1004"/>
      <c r="AX1496" s="1004"/>
      <c r="AY1496" s="1004"/>
      <c r="AZ1496" s="1004"/>
      <c r="BA1496" s="1004"/>
      <c r="BB1496" s="1004"/>
    </row>
    <row r="1497" spans="1:16384" ht="12.6" customHeight="1" x14ac:dyDescent="0.25">
      <c r="A1497" s="1003" t="s">
        <v>1929</v>
      </c>
      <c r="B1497" s="1003"/>
      <c r="C1497" s="1003"/>
      <c r="D1497" s="1003"/>
      <c r="E1497" s="1003"/>
      <c r="F1497" s="1003"/>
      <c r="G1497" s="1003"/>
      <c r="H1497" s="1003"/>
      <c r="I1497" s="1003"/>
      <c r="J1497" s="1003"/>
      <c r="K1497" s="1003"/>
      <c r="L1497" s="1003"/>
      <c r="M1497" s="1003"/>
      <c r="N1497" s="1003"/>
      <c r="O1497" s="1003"/>
      <c r="P1497" s="1003"/>
      <c r="Q1497" s="1003"/>
      <c r="R1497" s="1003"/>
      <c r="S1497" s="1003"/>
      <c r="T1497" s="1003"/>
      <c r="U1497" s="1003"/>
      <c r="V1497" s="1003"/>
      <c r="W1497" s="1003"/>
      <c r="X1497" s="1003"/>
      <c r="Y1497" s="1003"/>
      <c r="Z1497" s="1003"/>
      <c r="AA1497" s="1003"/>
      <c r="AB1497" s="1003"/>
      <c r="AC1497" s="1003"/>
      <c r="AD1497" s="1003"/>
      <c r="AE1497" s="1003"/>
      <c r="AF1497" s="1004"/>
      <c r="AG1497" s="1004"/>
      <c r="AH1497" s="1004"/>
      <c r="AI1497" s="1004"/>
      <c r="AJ1497" s="1004"/>
      <c r="AK1497" s="1004"/>
      <c r="AL1497" s="1004"/>
      <c r="AM1497" s="1004"/>
      <c r="AN1497" s="1004"/>
      <c r="AO1497" s="1004"/>
      <c r="AP1497" s="1004"/>
      <c r="AQ1497" s="1004"/>
      <c r="AR1497" s="1004"/>
      <c r="AS1497" s="1004"/>
      <c r="AT1497" s="1004"/>
      <c r="AU1497" s="1004"/>
      <c r="AV1497" s="1004"/>
      <c r="AW1497" s="1004"/>
      <c r="AX1497" s="1004"/>
      <c r="AY1497" s="1004"/>
      <c r="AZ1497" s="1004"/>
      <c r="BA1497" s="1004"/>
      <c r="BB1497" s="1004"/>
    </row>
    <row r="1498" spans="1:16384" ht="12.6" customHeight="1" x14ac:dyDescent="0.25">
      <c r="A1498" s="1003" t="s">
        <v>1930</v>
      </c>
      <c r="B1498" s="1003"/>
      <c r="C1498" s="1003"/>
      <c r="D1498" s="1003"/>
      <c r="E1498" s="1003"/>
      <c r="F1498" s="1003"/>
      <c r="G1498" s="1003"/>
      <c r="H1498" s="1003"/>
      <c r="I1498" s="1003"/>
      <c r="J1498" s="1003"/>
      <c r="K1498" s="1003"/>
      <c r="L1498" s="1003"/>
      <c r="M1498" s="1003"/>
      <c r="N1498" s="1003"/>
      <c r="O1498" s="1003"/>
      <c r="P1498" s="1003"/>
      <c r="Q1498" s="1003"/>
      <c r="R1498" s="1003"/>
      <c r="S1498" s="1003"/>
      <c r="T1498" s="1003"/>
      <c r="U1498" s="1003"/>
      <c r="V1498" s="1003"/>
      <c r="W1498" s="1003"/>
      <c r="X1498" s="1003"/>
      <c r="Y1498" s="1003"/>
      <c r="Z1498" s="1003"/>
      <c r="AA1498" s="1003"/>
      <c r="AB1498" s="1003"/>
      <c r="AC1498" s="1003"/>
      <c r="AD1498" s="1003"/>
      <c r="AE1498" s="1003"/>
      <c r="AF1498" s="1004"/>
      <c r="AG1498" s="1004"/>
      <c r="AH1498" s="1004"/>
      <c r="AI1498" s="1004"/>
      <c r="AJ1498" s="1004"/>
      <c r="AK1498" s="1004"/>
      <c r="AL1498" s="1004"/>
      <c r="AM1498" s="1004"/>
      <c r="AN1498" s="1004"/>
      <c r="AO1498" s="1004"/>
      <c r="AP1498" s="1004"/>
      <c r="AQ1498" s="1004"/>
      <c r="AR1498" s="1004"/>
      <c r="AS1498" s="1004"/>
      <c r="AT1498" s="1004"/>
      <c r="AU1498" s="1004"/>
      <c r="AV1498" s="1004"/>
      <c r="AW1498" s="1004"/>
      <c r="AX1498" s="1004"/>
      <c r="AY1498" s="1004"/>
      <c r="AZ1498" s="1004"/>
      <c r="BA1498" s="1004"/>
      <c r="BB1498" s="1004"/>
    </row>
    <row r="1499" spans="1:16384" ht="12.6" customHeight="1" x14ac:dyDescent="0.25">
      <c r="A1499" s="1003" t="s">
        <v>1931</v>
      </c>
      <c r="B1499" s="1003"/>
      <c r="C1499" s="1003"/>
      <c r="D1499" s="1003"/>
      <c r="E1499" s="1003"/>
      <c r="F1499" s="1003"/>
      <c r="G1499" s="1003"/>
      <c r="H1499" s="1003"/>
      <c r="I1499" s="1003"/>
      <c r="J1499" s="1003"/>
      <c r="K1499" s="1003"/>
      <c r="L1499" s="1003"/>
      <c r="M1499" s="1003"/>
      <c r="N1499" s="1003"/>
      <c r="O1499" s="1003"/>
      <c r="P1499" s="1003"/>
      <c r="Q1499" s="1003"/>
      <c r="R1499" s="1003"/>
      <c r="S1499" s="1003"/>
      <c r="T1499" s="1003"/>
      <c r="U1499" s="1003"/>
      <c r="V1499" s="1003"/>
      <c r="W1499" s="1003"/>
      <c r="X1499" s="1003"/>
      <c r="Y1499" s="1003"/>
      <c r="Z1499" s="1003"/>
      <c r="AA1499" s="1003"/>
      <c r="AB1499" s="1003"/>
      <c r="AC1499" s="1003"/>
      <c r="AD1499" s="1003"/>
      <c r="AE1499" s="1003"/>
      <c r="AF1499" s="1004"/>
      <c r="AG1499" s="1004"/>
      <c r="AH1499" s="1004"/>
      <c r="AI1499" s="1004"/>
      <c r="AJ1499" s="1004"/>
      <c r="AK1499" s="1004"/>
      <c r="AL1499" s="1004"/>
      <c r="AM1499" s="1004"/>
      <c r="AN1499" s="1004"/>
      <c r="AO1499" s="1004"/>
      <c r="AP1499" s="1004"/>
      <c r="AQ1499" s="1004"/>
      <c r="AR1499" s="1004"/>
      <c r="AS1499" s="1004"/>
      <c r="AT1499" s="1004"/>
      <c r="AU1499" s="1004"/>
      <c r="AV1499" s="1004"/>
      <c r="AW1499" s="1004"/>
      <c r="AX1499" s="1004"/>
      <c r="AY1499" s="1004"/>
      <c r="AZ1499" s="1004"/>
      <c r="BA1499" s="1004"/>
      <c r="BB1499" s="1004"/>
    </row>
    <row r="1500" spans="1:16384" ht="12.6" customHeight="1" x14ac:dyDescent="0.25">
      <c r="A1500" s="1003" t="s">
        <v>1932</v>
      </c>
      <c r="B1500" s="1003"/>
      <c r="C1500" s="1003"/>
      <c r="D1500" s="1003"/>
      <c r="E1500" s="1003"/>
      <c r="F1500" s="1003"/>
      <c r="G1500" s="1003"/>
      <c r="H1500" s="1003"/>
      <c r="I1500" s="1003"/>
      <c r="J1500" s="1003"/>
      <c r="K1500" s="1003"/>
      <c r="L1500" s="1003"/>
      <c r="M1500" s="1003"/>
      <c r="N1500" s="1003"/>
      <c r="O1500" s="1003"/>
      <c r="P1500" s="1003"/>
      <c r="Q1500" s="1003"/>
      <c r="R1500" s="1003"/>
      <c r="S1500" s="1003"/>
      <c r="T1500" s="1003"/>
      <c r="U1500" s="1003"/>
      <c r="V1500" s="1003"/>
      <c r="W1500" s="1003"/>
      <c r="X1500" s="1003"/>
      <c r="Y1500" s="1003"/>
      <c r="Z1500" s="1003"/>
      <c r="AA1500" s="1003"/>
      <c r="AB1500" s="1003"/>
      <c r="AC1500" s="1003"/>
      <c r="AD1500" s="1003"/>
      <c r="AE1500" s="1003"/>
      <c r="AF1500" s="1004"/>
      <c r="AG1500" s="1004"/>
      <c r="AH1500" s="1004"/>
      <c r="AI1500" s="1004"/>
      <c r="AJ1500" s="1004"/>
      <c r="AK1500" s="1004"/>
      <c r="AL1500" s="1004"/>
      <c r="AM1500" s="1004"/>
      <c r="AN1500" s="1004"/>
      <c r="AO1500" s="1004"/>
      <c r="AP1500" s="1004"/>
      <c r="AQ1500" s="1004"/>
      <c r="AR1500" s="1004"/>
      <c r="AS1500" s="1004"/>
      <c r="AT1500" s="1004"/>
      <c r="AU1500" s="1004"/>
      <c r="AV1500" s="1004"/>
      <c r="AW1500" s="1004"/>
      <c r="AX1500" s="1004"/>
      <c r="AY1500" s="1004"/>
      <c r="AZ1500" s="1004"/>
      <c r="BA1500" s="1004"/>
      <c r="BB1500" s="1004"/>
    </row>
    <row r="1501" spans="1:16384" ht="12.6" customHeight="1" x14ac:dyDescent="0.25">
      <c r="A1501" s="1003" t="s">
        <v>1933</v>
      </c>
      <c r="B1501" s="1003"/>
      <c r="C1501" s="1003"/>
      <c r="D1501" s="1003"/>
      <c r="E1501" s="1003"/>
      <c r="F1501" s="1003"/>
      <c r="G1501" s="1003"/>
      <c r="H1501" s="1003"/>
      <c r="I1501" s="1003"/>
      <c r="J1501" s="1003"/>
      <c r="K1501" s="1003"/>
      <c r="L1501" s="1003"/>
      <c r="M1501" s="1003"/>
      <c r="N1501" s="1003"/>
      <c r="O1501" s="1003"/>
      <c r="P1501" s="1003"/>
      <c r="Q1501" s="1003"/>
      <c r="R1501" s="1003"/>
      <c r="S1501" s="1003"/>
      <c r="T1501" s="1003"/>
      <c r="U1501" s="1003"/>
      <c r="V1501" s="1003"/>
      <c r="W1501" s="1003"/>
      <c r="X1501" s="1003"/>
      <c r="Y1501" s="1003"/>
      <c r="Z1501" s="1003"/>
      <c r="AA1501" s="1003"/>
      <c r="AB1501" s="1003"/>
      <c r="AC1501" s="1003"/>
      <c r="AD1501" s="1003"/>
      <c r="AE1501" s="1003"/>
      <c r="AF1501" s="1004"/>
      <c r="AG1501" s="1004"/>
      <c r="AH1501" s="1004"/>
      <c r="AI1501" s="1004"/>
      <c r="AJ1501" s="1004"/>
      <c r="AK1501" s="1004"/>
      <c r="AL1501" s="1004"/>
      <c r="AM1501" s="1004"/>
      <c r="AN1501" s="1004"/>
      <c r="AO1501" s="1004"/>
      <c r="AP1501" s="1004"/>
      <c r="AQ1501" s="1004"/>
      <c r="AR1501" s="1004"/>
      <c r="AS1501" s="1004"/>
      <c r="AT1501" s="1004"/>
      <c r="AU1501" s="1004"/>
      <c r="AV1501" s="1004"/>
      <c r="AW1501" s="1004"/>
      <c r="AX1501" s="1004"/>
      <c r="AY1501" s="1004"/>
      <c r="AZ1501" s="1004"/>
      <c r="BA1501" s="1004"/>
      <c r="BB1501" s="1004"/>
    </row>
    <row r="1502" spans="1:16384" ht="12.6" customHeight="1" x14ac:dyDescent="0.25">
      <c r="A1502" s="565" t="s">
        <v>4972</v>
      </c>
    </row>
    <row r="1503" spans="1:16384" ht="15" customHeight="1" x14ac:dyDescent="0.25">
      <c r="A1503" s="862"/>
      <c r="B1503" s="863"/>
      <c r="C1503" s="863"/>
      <c r="D1503" s="863"/>
      <c r="E1503" s="863"/>
      <c r="F1503" s="863"/>
      <c r="G1503" s="863"/>
      <c r="H1503" s="863"/>
      <c r="I1503" s="863"/>
      <c r="J1503" s="863"/>
      <c r="K1503" s="863"/>
      <c r="L1503" s="863"/>
      <c r="M1503" s="863"/>
      <c r="N1503" s="863"/>
      <c r="O1503" s="863"/>
      <c r="P1503" s="863"/>
      <c r="Q1503" s="863"/>
      <c r="R1503" s="863"/>
      <c r="S1503" s="863"/>
      <c r="T1503" s="863"/>
      <c r="U1503" s="863"/>
      <c r="V1503" s="863"/>
      <c r="W1503" s="863"/>
      <c r="X1503" s="863"/>
      <c r="Y1503" s="863"/>
      <c r="Z1503" s="863"/>
      <c r="AA1503" s="863"/>
      <c r="AB1503" s="863"/>
      <c r="AC1503" s="863"/>
      <c r="AD1503" s="863"/>
      <c r="AE1503" s="863"/>
      <c r="AF1503" s="863"/>
      <c r="AG1503" s="863"/>
      <c r="AH1503" s="863"/>
      <c r="AI1503" s="863"/>
      <c r="AJ1503" s="863"/>
      <c r="AK1503" s="863"/>
      <c r="AL1503" s="863"/>
      <c r="AM1503" s="863"/>
      <c r="AN1503" s="863"/>
      <c r="AO1503" s="863"/>
      <c r="AP1503" s="863"/>
      <c r="AQ1503" s="863"/>
      <c r="AR1503" s="863"/>
      <c r="AS1503" s="863"/>
      <c r="AT1503" s="863"/>
      <c r="AU1503" s="863"/>
      <c r="AV1503" s="863"/>
      <c r="AW1503" s="863"/>
      <c r="AX1503" s="864"/>
      <c r="AY1503" s="613"/>
      <c r="AZ1503" s="613"/>
      <c r="BA1503" s="613"/>
      <c r="BB1503" s="613"/>
    </row>
    <row r="1504" spans="1:16384" ht="15" customHeight="1" x14ac:dyDescent="0.25">
      <c r="A1504" s="865"/>
      <c r="B1504" s="866"/>
      <c r="C1504" s="866"/>
      <c r="D1504" s="866"/>
      <c r="E1504" s="866"/>
      <c r="F1504" s="866"/>
      <c r="G1504" s="866"/>
      <c r="H1504" s="866"/>
      <c r="I1504" s="866"/>
      <c r="J1504" s="866"/>
      <c r="K1504" s="866"/>
      <c r="L1504" s="866"/>
      <c r="M1504" s="866"/>
      <c r="N1504" s="866"/>
      <c r="O1504" s="866"/>
      <c r="P1504" s="866"/>
      <c r="Q1504" s="866"/>
      <c r="R1504" s="866"/>
      <c r="S1504" s="866"/>
      <c r="T1504" s="866"/>
      <c r="U1504" s="866"/>
      <c r="V1504" s="866"/>
      <c r="W1504" s="866"/>
      <c r="X1504" s="866"/>
      <c r="Y1504" s="866"/>
      <c r="Z1504" s="866"/>
      <c r="AA1504" s="866"/>
      <c r="AB1504" s="866"/>
      <c r="AC1504" s="866"/>
      <c r="AD1504" s="866"/>
      <c r="AE1504" s="866"/>
      <c r="AF1504" s="866"/>
      <c r="AG1504" s="866"/>
      <c r="AH1504" s="866"/>
      <c r="AI1504" s="866"/>
      <c r="AJ1504" s="866"/>
      <c r="AK1504" s="866"/>
      <c r="AL1504" s="866"/>
      <c r="AM1504" s="866"/>
      <c r="AN1504" s="866"/>
      <c r="AO1504" s="866"/>
      <c r="AP1504" s="866"/>
      <c r="AQ1504" s="866"/>
      <c r="AR1504" s="866"/>
      <c r="AS1504" s="866"/>
      <c r="AT1504" s="866"/>
      <c r="AU1504" s="866"/>
      <c r="AV1504" s="866"/>
      <c r="AW1504" s="866"/>
      <c r="AX1504" s="867"/>
      <c r="AY1504" s="613"/>
      <c r="AZ1504" s="613"/>
      <c r="BA1504" s="613"/>
      <c r="BB1504" s="613"/>
    </row>
    <row r="1505" spans="1:54" ht="12.6" customHeight="1" x14ac:dyDescent="0.25">
      <c r="A1505" s="656"/>
      <c r="B1505" s="572"/>
      <c r="C1505" s="572"/>
      <c r="D1505" s="572"/>
      <c r="E1505" s="572"/>
      <c r="F1505" s="572"/>
      <c r="G1505" s="572"/>
      <c r="H1505" s="572"/>
      <c r="I1505" s="572"/>
      <c r="J1505" s="572"/>
      <c r="K1505" s="572"/>
      <c r="L1505" s="572"/>
      <c r="M1505" s="572"/>
      <c r="N1505" s="572"/>
      <c r="O1505" s="572"/>
      <c r="P1505" s="572"/>
      <c r="Q1505" s="572"/>
      <c r="R1505" s="572"/>
      <c r="S1505" s="572"/>
      <c r="T1505" s="572"/>
      <c r="U1505" s="572"/>
      <c r="V1505" s="572"/>
      <c r="W1505" s="572"/>
      <c r="X1505" s="572"/>
      <c r="Y1505" s="572"/>
      <c r="Z1505" s="572"/>
      <c r="AA1505" s="572"/>
      <c r="AB1505" s="572"/>
      <c r="AC1505" s="572"/>
      <c r="AD1505" s="572"/>
      <c r="AE1505" s="572"/>
      <c r="AF1505" s="572"/>
      <c r="AG1505" s="572"/>
      <c r="AH1505" s="572"/>
      <c r="AI1505" s="572"/>
      <c r="AJ1505" s="572"/>
      <c r="AK1505" s="572"/>
      <c r="AL1505" s="572"/>
      <c r="AM1505" s="572"/>
      <c r="AN1505" s="572"/>
      <c r="AO1505" s="572"/>
      <c r="AP1505" s="572"/>
      <c r="AQ1505" s="572"/>
      <c r="AR1505" s="572"/>
      <c r="AS1505" s="572"/>
      <c r="AT1505" s="572"/>
      <c r="AU1505" s="572"/>
      <c r="AV1505" s="572"/>
      <c r="AW1505" s="572"/>
      <c r="AX1505" s="572"/>
      <c r="AY1505" s="572"/>
      <c r="AZ1505" s="572"/>
      <c r="BA1505" s="572"/>
      <c r="BB1505" s="657"/>
    </row>
    <row r="1506" spans="1:54" s="567" customFormat="1" ht="15" customHeight="1" x14ac:dyDescent="0.25">
      <c r="A1506" s="859" t="s">
        <v>1934</v>
      </c>
      <c r="B1506" s="859"/>
      <c r="C1506" s="859"/>
      <c r="D1506" s="859"/>
      <c r="E1506" s="859"/>
      <c r="F1506" s="859"/>
      <c r="G1506" s="859"/>
      <c r="H1506" s="859"/>
      <c r="I1506" s="859"/>
      <c r="J1506" s="859"/>
      <c r="K1506" s="859"/>
      <c r="L1506" s="859"/>
      <c r="M1506" s="859"/>
      <c r="N1506" s="859"/>
      <c r="O1506" s="859"/>
      <c r="P1506" s="859"/>
      <c r="Q1506" s="859"/>
      <c r="R1506" s="859"/>
      <c r="S1506" s="859"/>
      <c r="T1506" s="859"/>
      <c r="U1506" s="859"/>
      <c r="V1506" s="859"/>
      <c r="W1506" s="859"/>
      <c r="X1506" s="859"/>
      <c r="Y1506" s="859"/>
      <c r="Z1506" s="859"/>
      <c r="AA1506" s="859"/>
      <c r="AB1506" s="859"/>
      <c r="AC1506" s="859"/>
      <c r="AD1506" s="859"/>
      <c r="AE1506" s="859"/>
      <c r="AF1506" s="859"/>
      <c r="AG1506" s="859"/>
      <c r="AH1506" s="859"/>
      <c r="AI1506" s="859"/>
      <c r="AJ1506" s="859"/>
      <c r="AK1506" s="859"/>
      <c r="AL1506" s="859"/>
      <c r="AM1506" s="859"/>
      <c r="AN1506" s="859"/>
      <c r="AO1506" s="859"/>
      <c r="AP1506" s="859"/>
      <c r="AQ1506" s="859"/>
      <c r="AR1506" s="859"/>
      <c r="AS1506" s="859"/>
      <c r="AT1506" s="859"/>
      <c r="AU1506" s="859"/>
      <c r="AV1506" s="859"/>
      <c r="AW1506" s="859"/>
      <c r="AX1506" s="859"/>
      <c r="AY1506" s="859"/>
      <c r="AZ1506" s="859"/>
      <c r="BA1506" s="859"/>
      <c r="BB1506" s="661"/>
    </row>
    <row r="1507" spans="1:54" s="567" customFormat="1" ht="15" customHeight="1" x14ac:dyDescent="0.25">
      <c r="A1507" s="571" t="s">
        <v>1935</v>
      </c>
      <c r="B1507" s="697"/>
      <c r="C1507" s="697"/>
      <c r="D1507" s="697"/>
      <c r="E1507" s="697"/>
      <c r="F1507" s="697"/>
      <c r="G1507" s="697"/>
      <c r="H1507" s="697"/>
      <c r="I1507" s="697"/>
      <c r="J1507" s="697"/>
      <c r="K1507" s="697"/>
      <c r="L1507" s="697"/>
      <c r="M1507" s="697"/>
      <c r="N1507" s="697"/>
      <c r="O1507" s="697"/>
      <c r="P1507" s="697"/>
      <c r="Q1507" s="697"/>
      <c r="R1507" s="697"/>
      <c r="S1507" s="697"/>
      <c r="T1507" s="697"/>
      <c r="U1507" s="697"/>
      <c r="V1507" s="697"/>
      <c r="W1507" s="697"/>
      <c r="X1507" s="697"/>
      <c r="Y1507" s="697"/>
      <c r="Z1507" s="697"/>
      <c r="AA1507" s="697"/>
      <c r="AB1507" s="697"/>
      <c r="AC1507" s="697"/>
      <c r="AD1507" s="697"/>
      <c r="AE1507" s="697"/>
      <c r="AF1507" s="697"/>
      <c r="AG1507" s="697"/>
      <c r="AH1507" s="697"/>
      <c r="AI1507" s="697"/>
      <c r="AJ1507" s="697"/>
      <c r="AK1507" s="697"/>
      <c r="AL1507" s="697"/>
      <c r="AM1507" s="697"/>
      <c r="AN1507" s="697"/>
      <c r="AO1507" s="697"/>
      <c r="AP1507" s="697"/>
      <c r="AQ1507" s="697"/>
      <c r="AR1507" s="697"/>
      <c r="AS1507" s="697"/>
      <c r="AT1507" s="697"/>
      <c r="AU1507" s="697"/>
      <c r="AV1507" s="697"/>
      <c r="AW1507" s="697"/>
      <c r="AX1507" s="697"/>
      <c r="AY1507" s="697"/>
      <c r="AZ1507" s="697"/>
      <c r="BA1507" s="697"/>
      <c r="BB1507" s="661"/>
    </row>
    <row r="1508" spans="1:54" ht="12.6" customHeight="1" x14ac:dyDescent="0.25">
      <c r="A1508" s="998" t="s">
        <v>1936</v>
      </c>
      <c r="B1508" s="998"/>
      <c r="C1508" s="998"/>
      <c r="D1508" s="998"/>
      <c r="E1508" s="998"/>
      <c r="F1508" s="998"/>
      <c r="G1508" s="998"/>
      <c r="H1508" s="998"/>
      <c r="I1508" s="1031" t="s">
        <v>1937</v>
      </c>
      <c r="J1508" s="1032"/>
      <c r="K1508" s="1032"/>
      <c r="L1508" s="1032"/>
      <c r="M1508" s="1032"/>
      <c r="N1508" s="1032"/>
      <c r="O1508" s="1032"/>
      <c r="P1508" s="1032"/>
      <c r="Q1508" s="1032"/>
      <c r="R1508" s="1032"/>
      <c r="S1508" s="1032"/>
      <c r="T1508" s="1032"/>
      <c r="U1508" s="1032"/>
      <c r="V1508" s="1032"/>
      <c r="W1508" s="1032"/>
      <c r="X1508" s="1032"/>
      <c r="Y1508" s="1032"/>
      <c r="Z1508" s="1032"/>
      <c r="AA1508" s="1032"/>
      <c r="AB1508" s="1033"/>
      <c r="AC1508" s="998" t="s">
        <v>1938</v>
      </c>
      <c r="AD1508" s="998"/>
      <c r="AE1508" s="998"/>
      <c r="AF1508" s="998"/>
      <c r="AG1508" s="998"/>
      <c r="AH1508" s="998"/>
      <c r="AI1508" s="998"/>
      <c r="AJ1508" s="998"/>
      <c r="AK1508" s="998"/>
      <c r="AL1508" s="998"/>
      <c r="AM1508" s="998"/>
      <c r="AN1508" s="998"/>
      <c r="AO1508" s="998"/>
      <c r="AP1508" s="998"/>
      <c r="AQ1508" s="998"/>
      <c r="AR1508" s="998"/>
      <c r="AS1508" s="998"/>
      <c r="AT1508" s="998"/>
      <c r="AU1508" s="998"/>
      <c r="AV1508" s="998"/>
      <c r="AW1508" s="998"/>
      <c r="AX1508" s="998"/>
      <c r="AY1508" s="998"/>
      <c r="AZ1508" s="998"/>
      <c r="BA1508" s="998"/>
      <c r="BB1508" s="998"/>
    </row>
    <row r="1509" spans="1:54" ht="12.6" customHeight="1" x14ac:dyDescent="0.25">
      <c r="A1509" s="998"/>
      <c r="B1509" s="998"/>
      <c r="C1509" s="998"/>
      <c r="D1509" s="998"/>
      <c r="E1509" s="998"/>
      <c r="F1509" s="998"/>
      <c r="G1509" s="998"/>
      <c r="H1509" s="998"/>
      <c r="I1509" s="1034"/>
      <c r="J1509" s="1035"/>
      <c r="K1509" s="1035"/>
      <c r="L1509" s="1035"/>
      <c r="M1509" s="1035"/>
      <c r="N1509" s="1035"/>
      <c r="O1509" s="1035"/>
      <c r="P1509" s="1035"/>
      <c r="Q1509" s="1035"/>
      <c r="R1509" s="1035"/>
      <c r="S1509" s="1035"/>
      <c r="T1509" s="1035"/>
      <c r="U1509" s="1035"/>
      <c r="V1509" s="1035"/>
      <c r="W1509" s="1035"/>
      <c r="X1509" s="1035"/>
      <c r="Y1509" s="1035"/>
      <c r="Z1509" s="1035"/>
      <c r="AA1509" s="1035"/>
      <c r="AB1509" s="1036"/>
      <c r="AC1509" s="998"/>
      <c r="AD1509" s="998"/>
      <c r="AE1509" s="998"/>
      <c r="AF1509" s="998"/>
      <c r="AG1509" s="998"/>
      <c r="AH1509" s="998"/>
      <c r="AI1509" s="998"/>
      <c r="AJ1509" s="998"/>
      <c r="AK1509" s="998"/>
      <c r="AL1509" s="998"/>
      <c r="AM1509" s="998"/>
      <c r="AN1509" s="998"/>
      <c r="AO1509" s="998"/>
      <c r="AP1509" s="998"/>
      <c r="AQ1509" s="998"/>
      <c r="AR1509" s="998"/>
      <c r="AS1509" s="998"/>
      <c r="AT1509" s="998"/>
      <c r="AU1509" s="998"/>
      <c r="AV1509" s="998"/>
      <c r="AW1509" s="998"/>
      <c r="AX1509" s="998"/>
      <c r="AY1509" s="998"/>
      <c r="AZ1509" s="998"/>
      <c r="BA1509" s="998"/>
      <c r="BB1509" s="998"/>
    </row>
    <row r="1510" spans="1:54" ht="12.6" customHeight="1" x14ac:dyDescent="0.25">
      <c r="A1510" s="998"/>
      <c r="B1510" s="998"/>
      <c r="C1510" s="998"/>
      <c r="D1510" s="998"/>
      <c r="E1510" s="998"/>
      <c r="F1510" s="998"/>
      <c r="G1510" s="998"/>
      <c r="H1510" s="998"/>
      <c r="I1510" s="1030" t="s">
        <v>1939</v>
      </c>
      <c r="J1510" s="1030"/>
      <c r="K1510" s="1030"/>
      <c r="L1510" s="1030"/>
      <c r="M1510" s="1030"/>
      <c r="N1510" s="1030"/>
      <c r="O1510" s="1030" t="s">
        <v>1940</v>
      </c>
      <c r="P1510" s="1030"/>
      <c r="Q1510" s="1030"/>
      <c r="R1510" s="1030"/>
      <c r="S1510" s="1030"/>
      <c r="T1510" s="1030"/>
      <c r="U1510" s="1030"/>
      <c r="V1510" s="1030"/>
      <c r="W1510" s="1030" t="s">
        <v>1941</v>
      </c>
      <c r="X1510" s="1030"/>
      <c r="Y1510" s="1030"/>
      <c r="Z1510" s="1030"/>
      <c r="AA1510" s="1030"/>
      <c r="AB1510" s="1030"/>
      <c r="AC1510" s="1030" t="s">
        <v>1939</v>
      </c>
      <c r="AD1510" s="1030"/>
      <c r="AE1510" s="1030"/>
      <c r="AF1510" s="1030"/>
      <c r="AG1510" s="1030"/>
      <c r="AH1510" s="1030"/>
      <c r="AI1510" s="1030" t="s">
        <v>1940</v>
      </c>
      <c r="AJ1510" s="1030"/>
      <c r="AK1510" s="1030"/>
      <c r="AL1510" s="1030"/>
      <c r="AM1510" s="1030"/>
      <c r="AN1510" s="1030"/>
      <c r="AO1510" s="1030"/>
      <c r="AP1510" s="1030"/>
      <c r="AQ1510" s="1030" t="s">
        <v>1941</v>
      </c>
      <c r="AR1510" s="1030"/>
      <c r="AS1510" s="1030"/>
      <c r="AT1510" s="1030"/>
      <c r="AU1510" s="1030"/>
      <c r="AV1510" s="1030"/>
      <c r="AW1510" s="1030"/>
      <c r="AX1510" s="1030"/>
      <c r="AY1510" s="1030"/>
      <c r="AZ1510" s="1030"/>
      <c r="BA1510" s="1030"/>
      <c r="BB1510" s="1030"/>
    </row>
    <row r="1511" spans="1:54" ht="12.6" customHeight="1" x14ac:dyDescent="0.25">
      <c r="A1511" s="998"/>
      <c r="B1511" s="998"/>
      <c r="C1511" s="998"/>
      <c r="D1511" s="998"/>
      <c r="E1511" s="998"/>
      <c r="F1511" s="998"/>
      <c r="G1511" s="998"/>
      <c r="H1511" s="998"/>
      <c r="I1511" s="844" t="s">
        <v>1942</v>
      </c>
      <c r="J1511" s="844"/>
      <c r="K1511" s="844"/>
      <c r="L1511" s="844"/>
      <c r="M1511" s="844"/>
      <c r="N1511" s="844"/>
      <c r="O1511" s="844"/>
      <c r="P1511" s="844"/>
      <c r="Q1511" s="844"/>
      <c r="R1511" s="844"/>
      <c r="S1511" s="844"/>
      <c r="T1511" s="844"/>
      <c r="U1511" s="844"/>
      <c r="V1511" s="844"/>
      <c r="W1511" s="844"/>
      <c r="X1511" s="844"/>
      <c r="Y1511" s="844"/>
      <c r="Z1511" s="844"/>
      <c r="AA1511" s="844"/>
      <c r="AB1511" s="844"/>
      <c r="AC1511" s="844" t="s">
        <v>1942</v>
      </c>
      <c r="AD1511" s="844"/>
      <c r="AE1511" s="844"/>
      <c r="AF1511" s="844"/>
      <c r="AG1511" s="844"/>
      <c r="AH1511" s="844"/>
      <c r="AI1511" s="844"/>
      <c r="AJ1511" s="844"/>
      <c r="AK1511" s="844"/>
      <c r="AL1511" s="844"/>
      <c r="AM1511" s="844"/>
      <c r="AN1511" s="844"/>
      <c r="AO1511" s="844"/>
      <c r="AP1511" s="844"/>
      <c r="AQ1511" s="844"/>
      <c r="AR1511" s="844"/>
      <c r="AS1511" s="844"/>
      <c r="AT1511" s="844"/>
      <c r="AU1511" s="844"/>
      <c r="AV1511" s="844"/>
      <c r="AW1511" s="844"/>
      <c r="AX1511" s="844"/>
      <c r="AY1511" s="844"/>
      <c r="AZ1511" s="844"/>
      <c r="BA1511" s="844"/>
      <c r="BB1511" s="844"/>
    </row>
    <row r="1512" spans="1:54" ht="12.6" customHeight="1" x14ac:dyDescent="0.25">
      <c r="A1512" s="998"/>
      <c r="B1512" s="998"/>
      <c r="C1512" s="998"/>
      <c r="D1512" s="998"/>
      <c r="E1512" s="998"/>
      <c r="F1512" s="998"/>
      <c r="G1512" s="998"/>
      <c r="H1512" s="998"/>
      <c r="I1512" s="844"/>
      <c r="J1512" s="844"/>
      <c r="K1512" s="844"/>
      <c r="L1512" s="844"/>
      <c r="M1512" s="844"/>
      <c r="N1512" s="844"/>
      <c r="O1512" s="844"/>
      <c r="P1512" s="844"/>
      <c r="Q1512" s="844"/>
      <c r="R1512" s="844"/>
      <c r="S1512" s="844"/>
      <c r="T1512" s="844"/>
      <c r="U1512" s="844"/>
      <c r="V1512" s="844"/>
      <c r="W1512" s="844"/>
      <c r="X1512" s="844"/>
      <c r="Y1512" s="844"/>
      <c r="Z1512" s="844"/>
      <c r="AA1512" s="844"/>
      <c r="AB1512" s="844"/>
      <c r="AC1512" s="844"/>
      <c r="AD1512" s="844"/>
      <c r="AE1512" s="844"/>
      <c r="AF1512" s="844"/>
      <c r="AG1512" s="844"/>
      <c r="AH1512" s="844"/>
      <c r="AI1512" s="844"/>
      <c r="AJ1512" s="844"/>
      <c r="AK1512" s="844"/>
      <c r="AL1512" s="844"/>
      <c r="AM1512" s="844"/>
      <c r="AN1512" s="844"/>
      <c r="AO1512" s="844"/>
      <c r="AP1512" s="844"/>
      <c r="AQ1512" s="844"/>
      <c r="AR1512" s="844"/>
      <c r="AS1512" s="844"/>
      <c r="AT1512" s="844"/>
      <c r="AU1512" s="844"/>
      <c r="AV1512" s="844"/>
      <c r="AW1512" s="844"/>
      <c r="AX1512" s="844"/>
      <c r="AY1512" s="844"/>
      <c r="AZ1512" s="844"/>
      <c r="BA1512" s="844"/>
      <c r="BB1512" s="844"/>
    </row>
    <row r="1513" spans="1:54" ht="24.75" customHeight="1" x14ac:dyDescent="0.25">
      <c r="A1513" s="998"/>
      <c r="B1513" s="998"/>
      <c r="C1513" s="998"/>
      <c r="D1513" s="998"/>
      <c r="E1513" s="998"/>
      <c r="F1513" s="998"/>
      <c r="G1513" s="998"/>
      <c r="H1513" s="998"/>
      <c r="I1513" s="988" t="s">
        <v>1943</v>
      </c>
      <c r="J1513" s="988"/>
      <c r="K1513" s="988"/>
      <c r="L1513" s="988"/>
      <c r="M1513" s="988"/>
      <c r="N1513" s="988"/>
      <c r="O1513" s="988"/>
      <c r="P1513" s="988"/>
      <c r="Q1513" s="988"/>
      <c r="R1513" s="988"/>
      <c r="S1513" s="988"/>
      <c r="T1513" s="988"/>
      <c r="U1513" s="988"/>
      <c r="V1513" s="988"/>
      <c r="W1513" s="988"/>
      <c r="X1513" s="988"/>
      <c r="Y1513" s="988"/>
      <c r="Z1513" s="988"/>
      <c r="AA1513" s="988"/>
      <c r="AB1513" s="988"/>
      <c r="AC1513" s="896" t="s">
        <v>1943</v>
      </c>
      <c r="AD1513" s="896"/>
      <c r="AE1513" s="896"/>
      <c r="AF1513" s="896"/>
      <c r="AG1513" s="896"/>
      <c r="AH1513" s="896"/>
      <c r="AI1513" s="896"/>
      <c r="AJ1513" s="896"/>
      <c r="AK1513" s="896"/>
      <c r="AL1513" s="896"/>
      <c r="AM1513" s="896"/>
      <c r="AN1513" s="896"/>
      <c r="AO1513" s="896"/>
      <c r="AP1513" s="896"/>
      <c r="AQ1513" s="896"/>
      <c r="AR1513" s="896"/>
      <c r="AS1513" s="896"/>
      <c r="AT1513" s="896"/>
      <c r="AU1513" s="896"/>
      <c r="AV1513" s="896"/>
      <c r="AW1513" s="896"/>
      <c r="AX1513" s="896"/>
      <c r="AY1513" s="896"/>
      <c r="AZ1513" s="896"/>
      <c r="BA1513" s="896"/>
      <c r="BB1513" s="896"/>
    </row>
    <row r="1514" spans="1:54" ht="12.6" customHeight="1" x14ac:dyDescent="0.25">
      <c r="A1514" s="844" t="s">
        <v>1407</v>
      </c>
      <c r="B1514" s="844"/>
      <c r="C1514" s="844"/>
      <c r="D1514" s="844"/>
      <c r="E1514" s="844"/>
      <c r="F1514" s="844"/>
      <c r="G1514" s="844"/>
      <c r="H1514" s="844"/>
      <c r="I1514" s="844" t="s">
        <v>1408</v>
      </c>
      <c r="J1514" s="844"/>
      <c r="K1514" s="844"/>
      <c r="L1514" s="844"/>
      <c r="M1514" s="844"/>
      <c r="N1514" s="844"/>
      <c r="O1514" s="844" t="s">
        <v>1409</v>
      </c>
      <c r="P1514" s="844"/>
      <c r="Q1514" s="844"/>
      <c r="R1514" s="844"/>
      <c r="S1514" s="844"/>
      <c r="T1514" s="844"/>
      <c r="U1514" s="844"/>
      <c r="V1514" s="844"/>
      <c r="W1514" s="844" t="s">
        <v>1410</v>
      </c>
      <c r="X1514" s="844"/>
      <c r="Y1514" s="844"/>
      <c r="Z1514" s="844"/>
      <c r="AA1514" s="844"/>
      <c r="AB1514" s="844"/>
      <c r="AC1514" s="844" t="s">
        <v>1411</v>
      </c>
      <c r="AD1514" s="844"/>
      <c r="AE1514" s="844"/>
      <c r="AF1514" s="844"/>
      <c r="AG1514" s="844"/>
      <c r="AH1514" s="844"/>
      <c r="AI1514" s="844" t="s">
        <v>1412</v>
      </c>
      <c r="AJ1514" s="844"/>
      <c r="AK1514" s="844"/>
      <c r="AL1514" s="844"/>
      <c r="AM1514" s="844"/>
      <c r="AN1514" s="844"/>
      <c r="AO1514" s="844"/>
      <c r="AP1514" s="844"/>
      <c r="AQ1514" s="844" t="s">
        <v>1413</v>
      </c>
      <c r="AR1514" s="844"/>
      <c r="AS1514" s="844"/>
      <c r="AT1514" s="844"/>
      <c r="AU1514" s="844"/>
      <c r="AV1514" s="844"/>
      <c r="AW1514" s="844"/>
      <c r="AX1514" s="844"/>
      <c r="AY1514" s="844"/>
      <c r="AZ1514" s="844"/>
      <c r="BA1514" s="844"/>
      <c r="BB1514" s="844"/>
    </row>
    <row r="1515" spans="1:54" ht="12.6" customHeight="1" x14ac:dyDescent="0.25">
      <c r="A1515" s="929" t="s">
        <v>1944</v>
      </c>
      <c r="B1515" s="929"/>
      <c r="C1515" s="929"/>
      <c r="D1515" s="929"/>
      <c r="E1515" s="929"/>
      <c r="F1515" s="929"/>
      <c r="G1515" s="929"/>
      <c r="H1515" s="929"/>
      <c r="I1515" s="905"/>
      <c r="J1515" s="905"/>
      <c r="K1515" s="905"/>
      <c r="L1515" s="905"/>
      <c r="M1515" s="905"/>
      <c r="N1515" s="905"/>
      <c r="O1515" s="905"/>
      <c r="P1515" s="905"/>
      <c r="Q1515" s="905"/>
      <c r="R1515" s="905"/>
      <c r="S1515" s="905"/>
      <c r="T1515" s="905"/>
      <c r="U1515" s="905"/>
      <c r="V1515" s="905"/>
      <c r="W1515" s="905"/>
      <c r="X1515" s="905"/>
      <c r="Y1515" s="905"/>
      <c r="Z1515" s="905"/>
      <c r="AA1515" s="905"/>
      <c r="AB1515" s="905"/>
      <c r="AC1515" s="905"/>
      <c r="AD1515" s="905"/>
      <c r="AE1515" s="905"/>
      <c r="AF1515" s="905"/>
      <c r="AG1515" s="905"/>
      <c r="AH1515" s="905"/>
      <c r="AI1515" s="905"/>
      <c r="AJ1515" s="905"/>
      <c r="AK1515" s="905"/>
      <c r="AL1515" s="905"/>
      <c r="AM1515" s="905"/>
      <c r="AN1515" s="905"/>
      <c r="AO1515" s="905"/>
      <c r="AP1515" s="905"/>
      <c r="AQ1515" s="905"/>
      <c r="AR1515" s="905"/>
      <c r="AS1515" s="905"/>
      <c r="AT1515" s="905"/>
      <c r="AU1515" s="905"/>
      <c r="AV1515" s="905"/>
      <c r="AW1515" s="905"/>
      <c r="AX1515" s="905"/>
      <c r="AY1515" s="905"/>
      <c r="AZ1515" s="905"/>
      <c r="BA1515" s="905"/>
      <c r="BB1515" s="905"/>
    </row>
    <row r="1516" spans="1:54" ht="12.6" customHeight="1" x14ac:dyDescent="0.25">
      <c r="A1516" s="929"/>
      <c r="B1516" s="929"/>
      <c r="C1516" s="929"/>
      <c r="D1516" s="929"/>
      <c r="E1516" s="929"/>
      <c r="F1516" s="929"/>
      <c r="G1516" s="929"/>
      <c r="H1516" s="929"/>
      <c r="I1516" s="905"/>
      <c r="J1516" s="905"/>
      <c r="K1516" s="905"/>
      <c r="L1516" s="905"/>
      <c r="M1516" s="905"/>
      <c r="N1516" s="905"/>
      <c r="O1516" s="905"/>
      <c r="P1516" s="905"/>
      <c r="Q1516" s="905"/>
      <c r="R1516" s="905"/>
      <c r="S1516" s="905"/>
      <c r="T1516" s="905"/>
      <c r="U1516" s="905"/>
      <c r="V1516" s="905"/>
      <c r="W1516" s="905"/>
      <c r="X1516" s="905"/>
      <c r="Y1516" s="905"/>
      <c r="Z1516" s="905"/>
      <c r="AA1516" s="905"/>
      <c r="AB1516" s="905"/>
      <c r="AC1516" s="905"/>
      <c r="AD1516" s="905"/>
      <c r="AE1516" s="905"/>
      <c r="AF1516" s="905"/>
      <c r="AG1516" s="905"/>
      <c r="AH1516" s="905"/>
      <c r="AI1516" s="905"/>
      <c r="AJ1516" s="905"/>
      <c r="AK1516" s="905"/>
      <c r="AL1516" s="905"/>
      <c r="AM1516" s="905"/>
      <c r="AN1516" s="905"/>
      <c r="AO1516" s="905"/>
      <c r="AP1516" s="905"/>
      <c r="AQ1516" s="905"/>
      <c r="AR1516" s="905"/>
      <c r="AS1516" s="905"/>
      <c r="AT1516" s="905"/>
      <c r="AU1516" s="905"/>
      <c r="AV1516" s="905"/>
      <c r="AW1516" s="905"/>
      <c r="AX1516" s="905"/>
      <c r="AY1516" s="905"/>
      <c r="AZ1516" s="905"/>
      <c r="BA1516" s="905"/>
      <c r="BB1516" s="905"/>
    </row>
    <row r="1517" spans="1:54" ht="12.6" customHeight="1" x14ac:dyDescent="0.25">
      <c r="A1517" s="929" t="s">
        <v>1945</v>
      </c>
      <c r="B1517" s="929"/>
      <c r="C1517" s="929"/>
      <c r="D1517" s="929"/>
      <c r="E1517" s="929"/>
      <c r="F1517" s="929"/>
      <c r="G1517" s="929"/>
      <c r="H1517" s="929"/>
      <c r="I1517" s="905"/>
      <c r="J1517" s="905"/>
      <c r="K1517" s="905"/>
      <c r="L1517" s="905"/>
      <c r="M1517" s="905"/>
      <c r="N1517" s="905"/>
      <c r="O1517" s="905"/>
      <c r="P1517" s="905"/>
      <c r="Q1517" s="905"/>
      <c r="R1517" s="905"/>
      <c r="S1517" s="905"/>
      <c r="T1517" s="905"/>
      <c r="U1517" s="905"/>
      <c r="V1517" s="905"/>
      <c r="W1517" s="905"/>
      <c r="X1517" s="905"/>
      <c r="Y1517" s="905"/>
      <c r="Z1517" s="905"/>
      <c r="AA1517" s="905"/>
      <c r="AB1517" s="905"/>
      <c r="AC1517" s="905"/>
      <c r="AD1517" s="905"/>
      <c r="AE1517" s="905"/>
      <c r="AF1517" s="905"/>
      <c r="AG1517" s="905"/>
      <c r="AH1517" s="905"/>
      <c r="AI1517" s="905"/>
      <c r="AJ1517" s="905"/>
      <c r="AK1517" s="905"/>
      <c r="AL1517" s="905"/>
      <c r="AM1517" s="905"/>
      <c r="AN1517" s="905"/>
      <c r="AO1517" s="905"/>
      <c r="AP1517" s="905"/>
      <c r="AQ1517" s="905"/>
      <c r="AR1517" s="905"/>
      <c r="AS1517" s="905"/>
      <c r="AT1517" s="905"/>
      <c r="AU1517" s="905"/>
      <c r="AV1517" s="905"/>
      <c r="AW1517" s="905"/>
      <c r="AX1517" s="905"/>
      <c r="AY1517" s="905"/>
      <c r="AZ1517" s="905"/>
      <c r="BA1517" s="905"/>
      <c r="BB1517" s="905"/>
    </row>
    <row r="1518" spans="1:54" s="567" customFormat="1" ht="13.5" x14ac:dyDescent="0.25">
      <c r="A1518" s="929"/>
      <c r="B1518" s="929"/>
      <c r="C1518" s="929"/>
      <c r="D1518" s="929"/>
      <c r="E1518" s="929"/>
      <c r="F1518" s="929"/>
      <c r="G1518" s="929"/>
      <c r="H1518" s="929"/>
      <c r="I1518" s="905"/>
      <c r="J1518" s="905"/>
      <c r="K1518" s="905"/>
      <c r="L1518" s="905"/>
      <c r="M1518" s="905"/>
      <c r="N1518" s="905"/>
      <c r="O1518" s="905"/>
      <c r="P1518" s="905"/>
      <c r="Q1518" s="905"/>
      <c r="R1518" s="905"/>
      <c r="S1518" s="905"/>
      <c r="T1518" s="905"/>
      <c r="U1518" s="905"/>
      <c r="V1518" s="905"/>
      <c r="W1518" s="905"/>
      <c r="X1518" s="905"/>
      <c r="Y1518" s="905"/>
      <c r="Z1518" s="905"/>
      <c r="AA1518" s="905"/>
      <c r="AB1518" s="905"/>
      <c r="AC1518" s="905"/>
      <c r="AD1518" s="905"/>
      <c r="AE1518" s="905"/>
      <c r="AF1518" s="905"/>
      <c r="AG1518" s="905"/>
      <c r="AH1518" s="905"/>
      <c r="AI1518" s="905"/>
      <c r="AJ1518" s="905"/>
      <c r="AK1518" s="905"/>
      <c r="AL1518" s="905"/>
      <c r="AM1518" s="905"/>
      <c r="AN1518" s="905"/>
      <c r="AO1518" s="905"/>
      <c r="AP1518" s="905"/>
      <c r="AQ1518" s="905"/>
      <c r="AR1518" s="905"/>
      <c r="AS1518" s="905"/>
      <c r="AT1518" s="905"/>
      <c r="AU1518" s="905"/>
      <c r="AV1518" s="905"/>
      <c r="AW1518" s="905"/>
      <c r="AX1518" s="905"/>
      <c r="AY1518" s="905"/>
      <c r="AZ1518" s="905"/>
      <c r="BA1518" s="905"/>
      <c r="BB1518" s="905"/>
    </row>
    <row r="1519" spans="1:54" s="567" customFormat="1" ht="13.5" x14ac:dyDescent="0.25">
      <c r="A1519" s="929" t="s">
        <v>1946</v>
      </c>
      <c r="B1519" s="929"/>
      <c r="C1519" s="929"/>
      <c r="D1519" s="929"/>
      <c r="E1519" s="929"/>
      <c r="F1519" s="929"/>
      <c r="G1519" s="929"/>
      <c r="H1519" s="929"/>
      <c r="I1519" s="905"/>
      <c r="J1519" s="905"/>
      <c r="K1519" s="905"/>
      <c r="L1519" s="905"/>
      <c r="M1519" s="905"/>
      <c r="N1519" s="905"/>
      <c r="O1519" s="905"/>
      <c r="P1519" s="905"/>
      <c r="Q1519" s="905"/>
      <c r="R1519" s="905"/>
      <c r="S1519" s="905"/>
      <c r="T1519" s="905"/>
      <c r="U1519" s="905"/>
      <c r="V1519" s="905"/>
      <c r="W1519" s="905"/>
      <c r="X1519" s="905"/>
      <c r="Y1519" s="905"/>
      <c r="Z1519" s="905"/>
      <c r="AA1519" s="905"/>
      <c r="AB1519" s="905"/>
      <c r="AC1519" s="905"/>
      <c r="AD1519" s="905"/>
      <c r="AE1519" s="905"/>
      <c r="AF1519" s="905"/>
      <c r="AG1519" s="905"/>
      <c r="AH1519" s="905"/>
      <c r="AI1519" s="905"/>
      <c r="AJ1519" s="905"/>
      <c r="AK1519" s="905"/>
      <c r="AL1519" s="905"/>
      <c r="AM1519" s="905"/>
      <c r="AN1519" s="905"/>
      <c r="AO1519" s="905"/>
      <c r="AP1519" s="905"/>
      <c r="AQ1519" s="905"/>
      <c r="AR1519" s="905"/>
      <c r="AS1519" s="905"/>
      <c r="AT1519" s="905"/>
      <c r="AU1519" s="905"/>
      <c r="AV1519" s="905"/>
      <c r="AW1519" s="905"/>
      <c r="AX1519" s="905"/>
      <c r="AY1519" s="905"/>
      <c r="AZ1519" s="905"/>
      <c r="BA1519" s="905"/>
      <c r="BB1519" s="905"/>
    </row>
    <row r="1520" spans="1:54" s="567" customFormat="1" ht="13.5" x14ac:dyDescent="0.25">
      <c r="A1520" s="929"/>
      <c r="B1520" s="929"/>
      <c r="C1520" s="929"/>
      <c r="D1520" s="929"/>
      <c r="E1520" s="929"/>
      <c r="F1520" s="929"/>
      <c r="G1520" s="929"/>
      <c r="H1520" s="929"/>
      <c r="I1520" s="905"/>
      <c r="J1520" s="905"/>
      <c r="K1520" s="905"/>
      <c r="L1520" s="905"/>
      <c r="M1520" s="905"/>
      <c r="N1520" s="905"/>
      <c r="O1520" s="905"/>
      <c r="P1520" s="905"/>
      <c r="Q1520" s="905"/>
      <c r="R1520" s="905"/>
      <c r="S1520" s="905"/>
      <c r="T1520" s="905"/>
      <c r="U1520" s="905"/>
      <c r="V1520" s="905"/>
      <c r="W1520" s="905"/>
      <c r="X1520" s="905"/>
      <c r="Y1520" s="905"/>
      <c r="Z1520" s="905"/>
      <c r="AA1520" s="905"/>
      <c r="AB1520" s="905"/>
      <c r="AC1520" s="905"/>
      <c r="AD1520" s="905"/>
      <c r="AE1520" s="905"/>
      <c r="AF1520" s="905"/>
      <c r="AG1520" s="905"/>
      <c r="AH1520" s="905"/>
      <c r="AI1520" s="905"/>
      <c r="AJ1520" s="905"/>
      <c r="AK1520" s="905"/>
      <c r="AL1520" s="905"/>
      <c r="AM1520" s="905"/>
      <c r="AN1520" s="905"/>
      <c r="AO1520" s="905"/>
      <c r="AP1520" s="905"/>
      <c r="AQ1520" s="905"/>
      <c r="AR1520" s="905"/>
      <c r="AS1520" s="905"/>
      <c r="AT1520" s="905"/>
      <c r="AU1520" s="905"/>
      <c r="AV1520" s="905"/>
      <c r="AW1520" s="905"/>
      <c r="AX1520" s="905"/>
      <c r="AY1520" s="905"/>
      <c r="AZ1520" s="905"/>
      <c r="BA1520" s="905"/>
      <c r="BB1520" s="905"/>
    </row>
    <row r="1521" spans="1:54" s="567" customFormat="1" ht="13.5" x14ac:dyDescent="0.25">
      <c r="A1521" s="929" t="s">
        <v>1947</v>
      </c>
      <c r="B1521" s="929"/>
      <c r="C1521" s="929"/>
      <c r="D1521" s="929"/>
      <c r="E1521" s="929"/>
      <c r="F1521" s="929"/>
      <c r="G1521" s="929"/>
      <c r="H1521" s="929"/>
      <c r="I1521" s="905"/>
      <c r="J1521" s="905"/>
      <c r="K1521" s="905"/>
      <c r="L1521" s="905"/>
      <c r="M1521" s="905"/>
      <c r="N1521" s="905"/>
      <c r="O1521" s="905"/>
      <c r="P1521" s="905"/>
      <c r="Q1521" s="905"/>
      <c r="R1521" s="905"/>
      <c r="S1521" s="905"/>
      <c r="T1521" s="905"/>
      <c r="U1521" s="905"/>
      <c r="V1521" s="905"/>
      <c r="W1521" s="905"/>
      <c r="X1521" s="905"/>
      <c r="Y1521" s="905"/>
      <c r="Z1521" s="905"/>
      <c r="AA1521" s="905"/>
      <c r="AB1521" s="905"/>
      <c r="AC1521" s="905"/>
      <c r="AD1521" s="905"/>
      <c r="AE1521" s="905"/>
      <c r="AF1521" s="905"/>
      <c r="AG1521" s="905"/>
      <c r="AH1521" s="905"/>
      <c r="AI1521" s="905"/>
      <c r="AJ1521" s="905"/>
      <c r="AK1521" s="905"/>
      <c r="AL1521" s="905"/>
      <c r="AM1521" s="905"/>
      <c r="AN1521" s="905"/>
      <c r="AO1521" s="905"/>
      <c r="AP1521" s="905"/>
      <c r="AQ1521" s="905"/>
      <c r="AR1521" s="905"/>
      <c r="AS1521" s="905"/>
      <c r="AT1521" s="905"/>
      <c r="AU1521" s="905"/>
      <c r="AV1521" s="905"/>
      <c r="AW1521" s="905"/>
      <c r="AX1521" s="905"/>
      <c r="AY1521" s="905"/>
      <c r="AZ1521" s="905"/>
      <c r="BA1521" s="905"/>
      <c r="BB1521" s="905"/>
    </row>
    <row r="1522" spans="1:54" s="567" customFormat="1" ht="13.5" x14ac:dyDescent="0.25">
      <c r="A1522" s="929"/>
      <c r="B1522" s="929"/>
      <c r="C1522" s="929"/>
      <c r="D1522" s="929"/>
      <c r="E1522" s="929"/>
      <c r="F1522" s="929"/>
      <c r="G1522" s="929"/>
      <c r="H1522" s="929"/>
      <c r="I1522" s="905"/>
      <c r="J1522" s="905"/>
      <c r="K1522" s="905"/>
      <c r="L1522" s="905"/>
      <c r="M1522" s="905"/>
      <c r="N1522" s="905"/>
      <c r="O1522" s="905"/>
      <c r="P1522" s="905"/>
      <c r="Q1522" s="905"/>
      <c r="R1522" s="905"/>
      <c r="S1522" s="905"/>
      <c r="T1522" s="905"/>
      <c r="U1522" s="905"/>
      <c r="V1522" s="905"/>
      <c r="W1522" s="905"/>
      <c r="X1522" s="905"/>
      <c r="Y1522" s="905"/>
      <c r="Z1522" s="905"/>
      <c r="AA1522" s="905"/>
      <c r="AB1522" s="905"/>
      <c r="AC1522" s="905"/>
      <c r="AD1522" s="905"/>
      <c r="AE1522" s="905"/>
      <c r="AF1522" s="905"/>
      <c r="AG1522" s="905"/>
      <c r="AH1522" s="905"/>
      <c r="AI1522" s="905"/>
      <c r="AJ1522" s="905"/>
      <c r="AK1522" s="905"/>
      <c r="AL1522" s="905"/>
      <c r="AM1522" s="905"/>
      <c r="AN1522" s="905"/>
      <c r="AO1522" s="905"/>
      <c r="AP1522" s="905"/>
      <c r="AQ1522" s="905"/>
      <c r="AR1522" s="905"/>
      <c r="AS1522" s="905"/>
      <c r="AT1522" s="905"/>
      <c r="AU1522" s="905"/>
      <c r="AV1522" s="905"/>
      <c r="AW1522" s="905"/>
      <c r="AX1522" s="905"/>
      <c r="AY1522" s="905"/>
      <c r="AZ1522" s="905"/>
      <c r="BA1522" s="905"/>
      <c r="BB1522" s="905"/>
    </row>
    <row r="1523" spans="1:54" s="567" customFormat="1" ht="13.5" x14ac:dyDescent="0.25">
      <c r="A1523" s="929" t="s">
        <v>1948</v>
      </c>
      <c r="B1523" s="929"/>
      <c r="C1523" s="929"/>
      <c r="D1523" s="929"/>
      <c r="E1523" s="929"/>
      <c r="F1523" s="929"/>
      <c r="G1523" s="929"/>
      <c r="H1523" s="929"/>
      <c r="I1523" s="905"/>
      <c r="J1523" s="905"/>
      <c r="K1523" s="905"/>
      <c r="L1523" s="905"/>
      <c r="M1523" s="905"/>
      <c r="N1523" s="905"/>
      <c r="O1523" s="905"/>
      <c r="P1523" s="905"/>
      <c r="Q1523" s="905"/>
      <c r="R1523" s="905"/>
      <c r="S1523" s="905"/>
      <c r="T1523" s="905"/>
      <c r="U1523" s="905"/>
      <c r="V1523" s="905"/>
      <c r="W1523" s="905"/>
      <c r="X1523" s="905"/>
      <c r="Y1523" s="905"/>
      <c r="Z1523" s="905"/>
      <c r="AA1523" s="905"/>
      <c r="AB1523" s="905"/>
      <c r="AC1523" s="905"/>
      <c r="AD1523" s="905"/>
      <c r="AE1523" s="905"/>
      <c r="AF1523" s="905"/>
      <c r="AG1523" s="905"/>
      <c r="AH1523" s="905"/>
      <c r="AI1523" s="905"/>
      <c r="AJ1523" s="905"/>
      <c r="AK1523" s="905"/>
      <c r="AL1523" s="905"/>
      <c r="AM1523" s="905"/>
      <c r="AN1523" s="905"/>
      <c r="AO1523" s="905"/>
      <c r="AP1523" s="905"/>
      <c r="AQ1523" s="905"/>
      <c r="AR1523" s="905"/>
      <c r="AS1523" s="905"/>
      <c r="AT1523" s="905"/>
      <c r="AU1523" s="905"/>
      <c r="AV1523" s="905"/>
      <c r="AW1523" s="905"/>
      <c r="AX1523" s="905"/>
      <c r="AY1523" s="905"/>
      <c r="AZ1523" s="905"/>
      <c r="BA1523" s="905"/>
      <c r="BB1523" s="905"/>
    </row>
    <row r="1524" spans="1:54" s="567" customFormat="1" ht="13.5" x14ac:dyDescent="0.25">
      <c r="A1524" s="929"/>
      <c r="B1524" s="929"/>
      <c r="C1524" s="929"/>
      <c r="D1524" s="929"/>
      <c r="E1524" s="929"/>
      <c r="F1524" s="929"/>
      <c r="G1524" s="929"/>
      <c r="H1524" s="929"/>
      <c r="I1524" s="905"/>
      <c r="J1524" s="905"/>
      <c r="K1524" s="905"/>
      <c r="L1524" s="905"/>
      <c r="M1524" s="905"/>
      <c r="N1524" s="905"/>
      <c r="O1524" s="905"/>
      <c r="P1524" s="905"/>
      <c r="Q1524" s="905"/>
      <c r="R1524" s="905"/>
      <c r="S1524" s="905"/>
      <c r="T1524" s="905"/>
      <c r="U1524" s="905"/>
      <c r="V1524" s="905"/>
      <c r="W1524" s="905"/>
      <c r="X1524" s="905"/>
      <c r="Y1524" s="905"/>
      <c r="Z1524" s="905"/>
      <c r="AA1524" s="905"/>
      <c r="AB1524" s="905"/>
      <c r="AC1524" s="905"/>
      <c r="AD1524" s="905"/>
      <c r="AE1524" s="905"/>
      <c r="AF1524" s="905"/>
      <c r="AG1524" s="905"/>
      <c r="AH1524" s="905"/>
      <c r="AI1524" s="905"/>
      <c r="AJ1524" s="905"/>
      <c r="AK1524" s="905"/>
      <c r="AL1524" s="905"/>
      <c r="AM1524" s="905"/>
      <c r="AN1524" s="905"/>
      <c r="AO1524" s="905"/>
      <c r="AP1524" s="905"/>
      <c r="AQ1524" s="905"/>
      <c r="AR1524" s="905"/>
      <c r="AS1524" s="905"/>
      <c r="AT1524" s="905"/>
      <c r="AU1524" s="905"/>
      <c r="AV1524" s="905"/>
      <c r="AW1524" s="905"/>
      <c r="AX1524" s="905"/>
      <c r="AY1524" s="905"/>
      <c r="AZ1524" s="905"/>
      <c r="BA1524" s="905"/>
      <c r="BB1524" s="905"/>
    </row>
    <row r="1525" spans="1:54" s="567" customFormat="1" ht="13.5" x14ac:dyDescent="0.25">
      <c r="A1525" s="929" t="s">
        <v>1949</v>
      </c>
      <c r="B1525" s="929"/>
      <c r="C1525" s="929"/>
      <c r="D1525" s="929"/>
      <c r="E1525" s="929"/>
      <c r="F1525" s="929"/>
      <c r="G1525" s="929"/>
      <c r="H1525" s="929"/>
      <c r="I1525" s="905"/>
      <c r="J1525" s="905"/>
      <c r="K1525" s="905"/>
      <c r="L1525" s="905"/>
      <c r="M1525" s="905"/>
      <c r="N1525" s="905"/>
      <c r="O1525" s="905"/>
      <c r="P1525" s="905"/>
      <c r="Q1525" s="905"/>
      <c r="R1525" s="905"/>
      <c r="S1525" s="905"/>
      <c r="T1525" s="905"/>
      <c r="U1525" s="905"/>
      <c r="V1525" s="905"/>
      <c r="W1525" s="905"/>
      <c r="X1525" s="905"/>
      <c r="Y1525" s="905"/>
      <c r="Z1525" s="905"/>
      <c r="AA1525" s="905"/>
      <c r="AB1525" s="905"/>
      <c r="AC1525" s="905"/>
      <c r="AD1525" s="905"/>
      <c r="AE1525" s="905"/>
      <c r="AF1525" s="905"/>
      <c r="AG1525" s="905"/>
      <c r="AH1525" s="905"/>
      <c r="AI1525" s="905"/>
      <c r="AJ1525" s="905"/>
      <c r="AK1525" s="905"/>
      <c r="AL1525" s="905"/>
      <c r="AM1525" s="905"/>
      <c r="AN1525" s="905"/>
      <c r="AO1525" s="905"/>
      <c r="AP1525" s="905"/>
      <c r="AQ1525" s="905"/>
      <c r="AR1525" s="905"/>
      <c r="AS1525" s="905"/>
      <c r="AT1525" s="905"/>
      <c r="AU1525" s="905"/>
      <c r="AV1525" s="905"/>
      <c r="AW1525" s="905"/>
      <c r="AX1525" s="905"/>
      <c r="AY1525" s="905"/>
      <c r="AZ1525" s="905"/>
      <c r="BA1525" s="905"/>
      <c r="BB1525" s="905"/>
    </row>
    <row r="1526" spans="1:54" s="567" customFormat="1" ht="13.5" x14ac:dyDescent="0.25">
      <c r="A1526" s="929"/>
      <c r="B1526" s="929"/>
      <c r="C1526" s="929"/>
      <c r="D1526" s="929"/>
      <c r="E1526" s="929"/>
      <c r="F1526" s="929"/>
      <c r="G1526" s="929"/>
      <c r="H1526" s="929"/>
      <c r="I1526" s="905"/>
      <c r="J1526" s="905"/>
      <c r="K1526" s="905"/>
      <c r="L1526" s="905"/>
      <c r="M1526" s="905"/>
      <c r="N1526" s="905"/>
      <c r="O1526" s="905"/>
      <c r="P1526" s="905"/>
      <c r="Q1526" s="905"/>
      <c r="R1526" s="905"/>
      <c r="S1526" s="905"/>
      <c r="T1526" s="905"/>
      <c r="U1526" s="905"/>
      <c r="V1526" s="905"/>
      <c r="W1526" s="905"/>
      <c r="X1526" s="905"/>
      <c r="Y1526" s="905"/>
      <c r="Z1526" s="905"/>
      <c r="AA1526" s="905"/>
      <c r="AB1526" s="905"/>
      <c r="AC1526" s="905"/>
      <c r="AD1526" s="905"/>
      <c r="AE1526" s="905"/>
      <c r="AF1526" s="905"/>
      <c r="AG1526" s="905"/>
      <c r="AH1526" s="905"/>
      <c r="AI1526" s="905"/>
      <c r="AJ1526" s="905"/>
      <c r="AK1526" s="905"/>
      <c r="AL1526" s="905"/>
      <c r="AM1526" s="905"/>
      <c r="AN1526" s="905"/>
      <c r="AO1526" s="905"/>
      <c r="AP1526" s="905"/>
      <c r="AQ1526" s="905"/>
      <c r="AR1526" s="905"/>
      <c r="AS1526" s="905"/>
      <c r="AT1526" s="905"/>
      <c r="AU1526" s="905"/>
      <c r="AV1526" s="905"/>
      <c r="AW1526" s="905"/>
      <c r="AX1526" s="905"/>
      <c r="AY1526" s="905"/>
      <c r="AZ1526" s="905"/>
      <c r="BA1526" s="905"/>
      <c r="BB1526" s="905"/>
    </row>
    <row r="1527" spans="1:54" s="567" customFormat="1" ht="13.5" x14ac:dyDescent="0.25">
      <c r="A1527" s="929" t="s">
        <v>1700</v>
      </c>
      <c r="B1527" s="929"/>
      <c r="C1527" s="929"/>
      <c r="D1527" s="929"/>
      <c r="E1527" s="929"/>
      <c r="F1527" s="929"/>
      <c r="G1527" s="929"/>
      <c r="H1527" s="929"/>
      <c r="I1527" s="905"/>
      <c r="J1527" s="905"/>
      <c r="K1527" s="905"/>
      <c r="L1527" s="905"/>
      <c r="M1527" s="905"/>
      <c r="N1527" s="905"/>
      <c r="O1527" s="905"/>
      <c r="P1527" s="905"/>
      <c r="Q1527" s="905"/>
      <c r="R1527" s="905"/>
      <c r="S1527" s="905"/>
      <c r="T1527" s="905"/>
      <c r="U1527" s="905"/>
      <c r="V1527" s="905"/>
      <c r="W1527" s="905"/>
      <c r="X1527" s="905"/>
      <c r="Y1527" s="905"/>
      <c r="Z1527" s="905"/>
      <c r="AA1527" s="905"/>
      <c r="AB1527" s="905"/>
      <c r="AC1527" s="905"/>
      <c r="AD1527" s="905"/>
      <c r="AE1527" s="905"/>
      <c r="AF1527" s="905"/>
      <c r="AG1527" s="905"/>
      <c r="AH1527" s="905"/>
      <c r="AI1527" s="905"/>
      <c r="AJ1527" s="905"/>
      <c r="AK1527" s="905"/>
      <c r="AL1527" s="905"/>
      <c r="AM1527" s="905"/>
      <c r="AN1527" s="905"/>
      <c r="AO1527" s="905"/>
      <c r="AP1527" s="905"/>
      <c r="AQ1527" s="905"/>
      <c r="AR1527" s="905"/>
      <c r="AS1527" s="905"/>
      <c r="AT1527" s="905"/>
      <c r="AU1527" s="905"/>
      <c r="AV1527" s="905"/>
      <c r="AW1527" s="905"/>
      <c r="AX1527" s="905"/>
      <c r="AY1527" s="905"/>
      <c r="AZ1527" s="905"/>
      <c r="BA1527" s="905"/>
      <c r="BB1527" s="905"/>
    </row>
    <row r="1528" spans="1:54" s="567" customFormat="1" ht="14.25" customHeight="1" x14ac:dyDescent="0.25">
      <c r="A1528" s="929"/>
      <c r="B1528" s="929"/>
      <c r="C1528" s="929"/>
      <c r="D1528" s="929"/>
      <c r="E1528" s="929"/>
      <c r="F1528" s="929"/>
      <c r="G1528" s="929"/>
      <c r="H1528" s="929"/>
      <c r="I1528" s="905"/>
      <c r="J1528" s="905"/>
      <c r="K1528" s="905"/>
      <c r="L1528" s="905"/>
      <c r="M1528" s="905"/>
      <c r="N1528" s="905"/>
      <c r="O1528" s="905"/>
      <c r="P1528" s="905"/>
      <c r="Q1528" s="905"/>
      <c r="R1528" s="905"/>
      <c r="S1528" s="905"/>
      <c r="T1528" s="905"/>
      <c r="U1528" s="905"/>
      <c r="V1528" s="905"/>
      <c r="W1528" s="905"/>
      <c r="X1528" s="905"/>
      <c r="Y1528" s="905"/>
      <c r="Z1528" s="905"/>
      <c r="AA1528" s="905"/>
      <c r="AB1528" s="905"/>
      <c r="AC1528" s="905"/>
      <c r="AD1528" s="905"/>
      <c r="AE1528" s="905"/>
      <c r="AF1528" s="905"/>
      <c r="AG1528" s="905"/>
      <c r="AH1528" s="905"/>
      <c r="AI1528" s="905"/>
      <c r="AJ1528" s="905"/>
      <c r="AK1528" s="905"/>
      <c r="AL1528" s="905"/>
      <c r="AM1528" s="905"/>
      <c r="AN1528" s="905"/>
      <c r="AO1528" s="905"/>
      <c r="AP1528" s="905"/>
      <c r="AQ1528" s="905"/>
      <c r="AR1528" s="905"/>
      <c r="AS1528" s="905"/>
      <c r="AT1528" s="905"/>
      <c r="AU1528" s="905"/>
      <c r="AV1528" s="905"/>
      <c r="AW1528" s="905"/>
      <c r="AX1528" s="905"/>
      <c r="AY1528" s="905"/>
      <c r="AZ1528" s="905"/>
      <c r="BA1528" s="905"/>
      <c r="BB1528" s="905"/>
    </row>
    <row r="1529" spans="1:54" ht="12.6" customHeight="1" x14ac:dyDescent="0.25">
      <c r="A1529" s="565" t="s">
        <v>4972</v>
      </c>
    </row>
    <row r="1530" spans="1:54" ht="15" customHeight="1" x14ac:dyDescent="0.25">
      <c r="A1530" s="862"/>
      <c r="B1530" s="863"/>
      <c r="C1530" s="863"/>
      <c r="D1530" s="863"/>
      <c r="E1530" s="863"/>
      <c r="F1530" s="863"/>
      <c r="G1530" s="863"/>
      <c r="H1530" s="863"/>
      <c r="I1530" s="863"/>
      <c r="J1530" s="863"/>
      <c r="K1530" s="863"/>
      <c r="L1530" s="863"/>
      <c r="M1530" s="863"/>
      <c r="N1530" s="863"/>
      <c r="O1530" s="863"/>
      <c r="P1530" s="863"/>
      <c r="Q1530" s="863"/>
      <c r="R1530" s="863"/>
      <c r="S1530" s="863"/>
      <c r="T1530" s="863"/>
      <c r="U1530" s="863"/>
      <c r="V1530" s="863"/>
      <c r="W1530" s="863"/>
      <c r="X1530" s="863"/>
      <c r="Y1530" s="863"/>
      <c r="Z1530" s="863"/>
      <c r="AA1530" s="863"/>
      <c r="AB1530" s="863"/>
      <c r="AC1530" s="863"/>
      <c r="AD1530" s="863"/>
      <c r="AE1530" s="863"/>
      <c r="AF1530" s="863"/>
      <c r="AG1530" s="863"/>
      <c r="AH1530" s="863"/>
      <c r="AI1530" s="863"/>
      <c r="AJ1530" s="863"/>
      <c r="AK1530" s="863"/>
      <c r="AL1530" s="863"/>
      <c r="AM1530" s="863"/>
      <c r="AN1530" s="863"/>
      <c r="AO1530" s="863"/>
      <c r="AP1530" s="863"/>
      <c r="AQ1530" s="863"/>
      <c r="AR1530" s="863"/>
      <c r="AS1530" s="863"/>
      <c r="AT1530" s="863"/>
      <c r="AU1530" s="863"/>
      <c r="AV1530" s="863"/>
      <c r="AW1530" s="863"/>
      <c r="AX1530" s="864"/>
      <c r="AY1530" s="613"/>
      <c r="AZ1530" s="613"/>
      <c r="BA1530" s="613"/>
      <c r="BB1530" s="613"/>
    </row>
    <row r="1531" spans="1:54" ht="15" customHeight="1" x14ac:dyDescent="0.25">
      <c r="A1531" s="865"/>
      <c r="B1531" s="866"/>
      <c r="C1531" s="866"/>
      <c r="D1531" s="866"/>
      <c r="E1531" s="866"/>
      <c r="F1531" s="866"/>
      <c r="G1531" s="866"/>
      <c r="H1531" s="866"/>
      <c r="I1531" s="866"/>
      <c r="J1531" s="866"/>
      <c r="K1531" s="866"/>
      <c r="L1531" s="866"/>
      <c r="M1531" s="866"/>
      <c r="N1531" s="866"/>
      <c r="O1531" s="866"/>
      <c r="P1531" s="866"/>
      <c r="Q1531" s="866"/>
      <c r="R1531" s="866"/>
      <c r="S1531" s="866"/>
      <c r="T1531" s="866"/>
      <c r="U1531" s="866"/>
      <c r="V1531" s="866"/>
      <c r="W1531" s="866"/>
      <c r="X1531" s="866"/>
      <c r="Y1531" s="866"/>
      <c r="Z1531" s="866"/>
      <c r="AA1531" s="866"/>
      <c r="AB1531" s="866"/>
      <c r="AC1531" s="866"/>
      <c r="AD1531" s="866"/>
      <c r="AE1531" s="866"/>
      <c r="AF1531" s="866"/>
      <c r="AG1531" s="866"/>
      <c r="AH1531" s="866"/>
      <c r="AI1531" s="866"/>
      <c r="AJ1531" s="866"/>
      <c r="AK1531" s="866"/>
      <c r="AL1531" s="866"/>
      <c r="AM1531" s="866"/>
      <c r="AN1531" s="866"/>
      <c r="AO1531" s="866"/>
      <c r="AP1531" s="866"/>
      <c r="AQ1531" s="866"/>
      <c r="AR1531" s="866"/>
      <c r="AS1531" s="866"/>
      <c r="AT1531" s="866"/>
      <c r="AU1531" s="866"/>
      <c r="AV1531" s="866"/>
      <c r="AW1531" s="866"/>
      <c r="AX1531" s="867"/>
      <c r="AY1531" s="613"/>
      <c r="AZ1531" s="613"/>
      <c r="BA1531" s="613"/>
      <c r="BB1531" s="613"/>
    </row>
    <row r="1532" spans="1:54" ht="12" customHeight="1" x14ac:dyDescent="0.25">
      <c r="A1532" s="1037" t="s">
        <v>5459</v>
      </c>
      <c r="B1532" s="1037"/>
      <c r="C1532" s="1037"/>
      <c r="D1532" s="1037"/>
      <c r="E1532" s="1037"/>
      <c r="F1532" s="1037"/>
      <c r="G1532" s="1037"/>
      <c r="H1532" s="1037"/>
      <c r="I1532" s="1037"/>
      <c r="J1532" s="1037"/>
      <c r="K1532" s="1037"/>
      <c r="L1532" s="1037"/>
      <c r="M1532" s="1037"/>
      <c r="N1532" s="1037"/>
      <c r="O1532" s="1037"/>
      <c r="P1532" s="1037"/>
      <c r="Q1532" s="1037"/>
      <c r="R1532" s="1037"/>
      <c r="S1532" s="1037"/>
      <c r="T1532" s="1037"/>
      <c r="U1532" s="1037"/>
      <c r="V1532" s="1037"/>
      <c r="W1532" s="1037"/>
      <c r="X1532" s="1037"/>
      <c r="Y1532" s="1037"/>
      <c r="Z1532" s="1037"/>
      <c r="AA1532" s="1037"/>
      <c r="AB1532" s="1037"/>
      <c r="AC1532" s="1037"/>
      <c r="AD1532" s="1037"/>
      <c r="AE1532" s="1037"/>
      <c r="AF1532" s="1037"/>
      <c r="AG1532" s="1037"/>
      <c r="AH1532" s="1037"/>
      <c r="AI1532" s="1037"/>
      <c r="AJ1532" s="1037"/>
      <c r="AK1532" s="1037"/>
      <c r="AL1532" s="1037"/>
      <c r="AM1532" s="1037"/>
      <c r="AN1532" s="1037"/>
      <c r="AO1532" s="1037"/>
      <c r="AP1532" s="1037"/>
      <c r="AQ1532" s="1037"/>
      <c r="AR1532" s="1037"/>
      <c r="AS1532" s="1037"/>
      <c r="AT1532" s="1037"/>
      <c r="AU1532" s="1037"/>
      <c r="AV1532" s="1037"/>
      <c r="AW1532" s="1037"/>
      <c r="AX1532" s="1037"/>
      <c r="AY1532" s="1037"/>
    </row>
    <row r="1533" spans="1:54" ht="12.6" customHeight="1" x14ac:dyDescent="0.25">
      <c r="A1533" s="572"/>
      <c r="B1533" s="572"/>
      <c r="C1533" s="572"/>
      <c r="D1533" s="572"/>
      <c r="E1533" s="572"/>
      <c r="F1533" s="572"/>
      <c r="G1533" s="572"/>
      <c r="H1533" s="572"/>
      <c r="I1533" s="572"/>
      <c r="J1533" s="572"/>
      <c r="K1533" s="572"/>
      <c r="L1533" s="572"/>
      <c r="M1533" s="572"/>
      <c r="N1533" s="572"/>
      <c r="O1533" s="572"/>
      <c r="P1533" s="572"/>
      <c r="Q1533" s="572"/>
      <c r="R1533" s="572"/>
      <c r="S1533" s="572"/>
      <c r="T1533" s="572"/>
      <c r="U1533" s="572"/>
      <c r="V1533" s="572"/>
      <c r="W1533" s="572"/>
      <c r="X1533" s="572"/>
      <c r="Y1533" s="572"/>
      <c r="Z1533" s="572"/>
      <c r="AA1533" s="572"/>
      <c r="AB1533" s="572"/>
      <c r="AC1533" s="572"/>
      <c r="AD1533" s="572"/>
      <c r="AE1533" s="572"/>
      <c r="AF1533" s="572"/>
      <c r="AG1533" s="572"/>
      <c r="AH1533" s="572"/>
      <c r="AI1533" s="572"/>
      <c r="AJ1533" s="572"/>
      <c r="AK1533" s="572"/>
      <c r="AL1533" s="572"/>
      <c r="AM1533" s="572"/>
      <c r="AN1533" s="572"/>
      <c r="AO1533" s="572"/>
      <c r="AP1533" s="572"/>
      <c r="AQ1533" s="572"/>
      <c r="AR1533" s="572"/>
      <c r="AS1533" s="572"/>
      <c r="AT1533" s="572"/>
      <c r="AU1533" s="572"/>
      <c r="AV1533" s="572"/>
      <c r="AW1533" s="572"/>
      <c r="AX1533" s="572"/>
      <c r="AY1533" s="572"/>
      <c r="AZ1533" s="572"/>
      <c r="BA1533" s="572"/>
      <c r="BB1533" s="572"/>
    </row>
    <row r="1534" spans="1:54" ht="12.6" customHeight="1" x14ac:dyDescent="0.25">
      <c r="A1534" s="572"/>
      <c r="B1534" s="572"/>
      <c r="C1534" s="572"/>
      <c r="D1534" s="572"/>
      <c r="E1534" s="572"/>
      <c r="F1534" s="572"/>
      <c r="G1534" s="572"/>
      <c r="H1534" s="572"/>
      <c r="I1534" s="572"/>
      <c r="J1534" s="572"/>
      <c r="K1534" s="572"/>
      <c r="L1534" s="572"/>
      <c r="M1534" s="572"/>
      <c r="N1534" s="572"/>
      <c r="O1534" s="572"/>
      <c r="P1534" s="572"/>
      <c r="Q1534" s="572"/>
      <c r="R1534" s="572"/>
      <c r="S1534" s="572"/>
      <c r="T1534" s="572"/>
      <c r="U1534" s="572"/>
      <c r="V1534" s="572"/>
      <c r="W1534" s="572"/>
      <c r="X1534" s="572"/>
      <c r="Y1534" s="572"/>
      <c r="Z1534" s="572"/>
      <c r="AA1534" s="572"/>
      <c r="AB1534" s="572"/>
      <c r="AC1534" s="572"/>
      <c r="AD1534" s="572"/>
      <c r="AE1534" s="572"/>
      <c r="AF1534" s="572"/>
      <c r="AG1534" s="572"/>
      <c r="AH1534" s="572"/>
      <c r="AI1534" s="572"/>
      <c r="AJ1534" s="572"/>
      <c r="AK1534" s="572"/>
      <c r="AL1534" s="572"/>
      <c r="AM1534" s="572"/>
      <c r="AN1534" s="572"/>
      <c r="AO1534" s="572"/>
      <c r="AP1534" s="572"/>
      <c r="AQ1534" s="572"/>
      <c r="AR1534" s="572"/>
      <c r="AS1534" s="572"/>
      <c r="AT1534" s="572"/>
      <c r="AU1534" s="572"/>
      <c r="AV1534" s="572"/>
      <c r="AW1534" s="572"/>
      <c r="AX1534" s="572"/>
      <c r="AY1534" s="572"/>
      <c r="AZ1534" s="572"/>
      <c r="BA1534" s="572"/>
      <c r="BB1534" s="572"/>
    </row>
    <row r="1535" spans="1:54" ht="12.6" customHeight="1" x14ac:dyDescent="0.25">
      <c r="A1535" s="572"/>
      <c r="B1535" s="572"/>
      <c r="C1535" s="572"/>
      <c r="D1535" s="572"/>
      <c r="E1535" s="572"/>
      <c r="F1535" s="572"/>
      <c r="G1535" s="572"/>
      <c r="H1535" s="572"/>
      <c r="I1535" s="572"/>
      <c r="J1535" s="572"/>
      <c r="K1535" s="572"/>
      <c r="L1535" s="572"/>
      <c r="M1535" s="572"/>
      <c r="N1535" s="572"/>
      <c r="O1535" s="572"/>
      <c r="P1535" s="572"/>
      <c r="Q1535" s="572"/>
      <c r="R1535" s="572"/>
      <c r="S1535" s="572"/>
      <c r="T1535" s="572"/>
      <c r="U1535" s="572"/>
      <c r="V1535" s="572"/>
      <c r="W1535" s="572"/>
      <c r="X1535" s="572"/>
      <c r="Y1535" s="572"/>
      <c r="Z1535" s="572"/>
      <c r="AA1535" s="572"/>
      <c r="AB1535" s="572"/>
      <c r="AC1535" s="572"/>
      <c r="AD1535" s="572"/>
      <c r="AE1535" s="572"/>
      <c r="AF1535" s="572"/>
      <c r="AG1535" s="572"/>
      <c r="AH1535" s="572"/>
      <c r="AI1535" s="572"/>
      <c r="AJ1535" s="572"/>
      <c r="AK1535" s="572"/>
      <c r="AL1535" s="572"/>
      <c r="AM1535" s="572"/>
      <c r="AN1535" s="572"/>
      <c r="AO1535" s="572"/>
      <c r="AP1535" s="572"/>
      <c r="AQ1535" s="572"/>
      <c r="AR1535" s="572"/>
      <c r="AS1535" s="572"/>
      <c r="AT1535" s="572"/>
      <c r="AU1535" s="572"/>
      <c r="AV1535" s="572"/>
      <c r="AW1535" s="572"/>
      <c r="AX1535" s="572"/>
      <c r="AY1535" s="572"/>
      <c r="AZ1535" s="572"/>
      <c r="BA1535" s="572"/>
      <c r="BB1535" s="572"/>
    </row>
    <row r="1536" spans="1:54" ht="12.6" customHeight="1" x14ac:dyDescent="0.25">
      <c r="A1536" s="572"/>
      <c r="B1536" s="572"/>
      <c r="C1536" s="572"/>
      <c r="D1536" s="572"/>
      <c r="E1536" s="572"/>
      <c r="F1536" s="572"/>
      <c r="G1536" s="572"/>
      <c r="H1536" s="572"/>
      <c r="I1536" s="572"/>
      <c r="J1536" s="572"/>
      <c r="K1536" s="572"/>
      <c r="L1536" s="572"/>
      <c r="M1536" s="572"/>
      <c r="N1536" s="572"/>
      <c r="O1536" s="572"/>
      <c r="P1536" s="572"/>
      <c r="Q1536" s="572"/>
      <c r="R1536" s="572"/>
      <c r="S1536" s="572"/>
      <c r="T1536" s="572"/>
      <c r="U1536" s="572"/>
      <c r="V1536" s="572"/>
      <c r="W1536" s="572"/>
      <c r="X1536" s="572"/>
      <c r="Y1536" s="572"/>
      <c r="Z1536" s="572"/>
      <c r="AA1536" s="572"/>
      <c r="AB1536" s="572"/>
      <c r="AC1536" s="572"/>
      <c r="AD1536" s="572"/>
      <c r="AE1536" s="572"/>
      <c r="AF1536" s="572"/>
      <c r="AG1536" s="572"/>
      <c r="AH1536" s="572"/>
      <c r="AI1536" s="572"/>
      <c r="AJ1536" s="572"/>
      <c r="AK1536" s="572"/>
      <c r="AL1536" s="572"/>
      <c r="AM1536" s="572"/>
      <c r="AN1536" s="572"/>
      <c r="AO1536" s="572"/>
      <c r="AP1536" s="572"/>
      <c r="AQ1536" s="572"/>
      <c r="AR1536" s="572"/>
      <c r="AS1536" s="572"/>
      <c r="AT1536" s="572"/>
      <c r="AU1536" s="572"/>
      <c r="AV1536" s="572"/>
      <c r="AW1536" s="572"/>
      <c r="AX1536" s="572"/>
      <c r="AY1536" s="572"/>
      <c r="AZ1536" s="572"/>
      <c r="BA1536" s="572"/>
      <c r="BB1536" s="572"/>
    </row>
    <row r="1537" spans="1:54" ht="12.6" customHeight="1" x14ac:dyDescent="0.25">
      <c r="A1537" s="572"/>
      <c r="B1537" s="572"/>
      <c r="C1537" s="572"/>
      <c r="D1537" s="572"/>
      <c r="E1537" s="572"/>
      <c r="F1537" s="572"/>
      <c r="G1537" s="572"/>
      <c r="H1537" s="572"/>
      <c r="I1537" s="572"/>
      <c r="J1537" s="572"/>
      <c r="K1537" s="572"/>
      <c r="L1537" s="572"/>
      <c r="M1537" s="572"/>
      <c r="N1537" s="572"/>
      <c r="O1537" s="572"/>
      <c r="P1537" s="572"/>
      <c r="Q1537" s="572"/>
      <c r="R1537" s="572"/>
      <c r="S1537" s="572"/>
      <c r="T1537" s="572"/>
      <c r="U1537" s="572"/>
      <c r="V1537" s="572"/>
      <c r="W1537" s="572"/>
      <c r="X1537" s="572"/>
      <c r="Y1537" s="572"/>
      <c r="Z1537" s="572"/>
      <c r="AA1537" s="572"/>
      <c r="AB1537" s="572"/>
      <c r="AC1537" s="572"/>
      <c r="AD1537" s="572"/>
      <c r="AE1537" s="572"/>
      <c r="AF1537" s="572"/>
      <c r="AG1537" s="572"/>
      <c r="AH1537" s="572"/>
      <c r="AI1537" s="572"/>
      <c r="AJ1537" s="572"/>
      <c r="AK1537" s="572"/>
      <c r="AL1537" s="572"/>
      <c r="AM1537" s="572"/>
      <c r="AN1537" s="572"/>
      <c r="AO1537" s="572"/>
      <c r="AP1537" s="572"/>
      <c r="AQ1537" s="572"/>
      <c r="AR1537" s="572"/>
      <c r="AS1537" s="572"/>
      <c r="AT1537" s="572"/>
      <c r="AU1537" s="572"/>
      <c r="AV1537" s="572"/>
      <c r="AW1537" s="572"/>
      <c r="AX1537" s="572"/>
      <c r="AY1537" s="572"/>
      <c r="AZ1537" s="572"/>
      <c r="BA1537" s="572"/>
      <c r="BB1537" s="572"/>
    </row>
    <row r="1538" spans="1:54" ht="12.6" customHeight="1" x14ac:dyDescent="0.25">
      <c r="A1538" s="572"/>
      <c r="B1538" s="572"/>
      <c r="C1538" s="572"/>
      <c r="D1538" s="572"/>
      <c r="E1538" s="572"/>
      <c r="F1538" s="572"/>
      <c r="G1538" s="572"/>
      <c r="H1538" s="572"/>
      <c r="I1538" s="572"/>
      <c r="J1538" s="572"/>
      <c r="K1538" s="572"/>
      <c r="L1538" s="572"/>
      <c r="M1538" s="572"/>
      <c r="N1538" s="572"/>
      <c r="O1538" s="572"/>
      <c r="P1538" s="572"/>
      <c r="Q1538" s="572"/>
      <c r="R1538" s="572"/>
      <c r="S1538" s="572"/>
      <c r="T1538" s="572"/>
      <c r="U1538" s="572"/>
      <c r="V1538" s="572"/>
      <c r="W1538" s="572"/>
      <c r="X1538" s="572"/>
      <c r="Y1538" s="572"/>
      <c r="Z1538" s="572"/>
      <c r="AA1538" s="572"/>
      <c r="AB1538" s="572"/>
      <c r="AC1538" s="572"/>
      <c r="AD1538" s="572"/>
      <c r="AE1538" s="572"/>
      <c r="AF1538" s="572"/>
      <c r="AG1538" s="572"/>
      <c r="AH1538" s="572"/>
      <c r="AI1538" s="572"/>
      <c r="AJ1538" s="572"/>
      <c r="AK1538" s="572"/>
      <c r="AL1538" s="572"/>
      <c r="AM1538" s="572"/>
      <c r="AN1538" s="572"/>
      <c r="AO1538" s="572"/>
      <c r="AP1538" s="572"/>
      <c r="AQ1538" s="572"/>
      <c r="AR1538" s="572"/>
      <c r="AS1538" s="572"/>
      <c r="AT1538" s="572"/>
      <c r="AU1538" s="572"/>
      <c r="AV1538" s="572"/>
      <c r="AW1538" s="572"/>
      <c r="AX1538" s="572"/>
      <c r="AY1538" s="572"/>
      <c r="AZ1538" s="572"/>
      <c r="BA1538" s="572"/>
      <c r="BB1538" s="572"/>
    </row>
    <row r="1539" spans="1:54" ht="12.6" customHeight="1" x14ac:dyDescent="0.25">
      <c r="A1539" s="572"/>
      <c r="B1539" s="572"/>
      <c r="C1539" s="572"/>
      <c r="D1539" s="572"/>
      <c r="E1539" s="572"/>
      <c r="F1539" s="572"/>
      <c r="G1539" s="572"/>
      <c r="H1539" s="572"/>
      <c r="I1539" s="572"/>
      <c r="J1539" s="572"/>
      <c r="K1539" s="572"/>
      <c r="L1539" s="572"/>
      <c r="M1539" s="572"/>
      <c r="N1539" s="572"/>
      <c r="O1539" s="572"/>
      <c r="P1539" s="572"/>
      <c r="Q1539" s="572"/>
      <c r="R1539" s="572"/>
      <c r="S1539" s="572"/>
      <c r="T1539" s="572"/>
      <c r="U1539" s="572"/>
      <c r="V1539" s="572"/>
      <c r="W1539" s="572"/>
      <c r="X1539" s="572"/>
      <c r="Y1539" s="572"/>
      <c r="Z1539" s="572"/>
      <c r="AA1539" s="572"/>
      <c r="AB1539" s="572"/>
      <c r="AC1539" s="572"/>
      <c r="AD1539" s="572"/>
      <c r="AE1539" s="572"/>
      <c r="AF1539" s="572"/>
      <c r="AG1539" s="572"/>
      <c r="AH1539" s="572"/>
      <c r="AI1539" s="572"/>
      <c r="AJ1539" s="572"/>
      <c r="AK1539" s="572"/>
      <c r="AL1539" s="572"/>
      <c r="AM1539" s="572"/>
      <c r="AN1539" s="572"/>
      <c r="AO1539" s="572"/>
      <c r="AP1539" s="572"/>
      <c r="AQ1539" s="572"/>
      <c r="AR1539" s="572"/>
      <c r="AS1539" s="572"/>
      <c r="AT1539" s="572"/>
      <c r="AU1539" s="572"/>
      <c r="AV1539" s="572"/>
      <c r="AW1539" s="572"/>
      <c r="AX1539" s="572"/>
      <c r="AY1539" s="572"/>
      <c r="AZ1539" s="572"/>
      <c r="BA1539" s="572"/>
      <c r="BB1539" s="572"/>
    </row>
    <row r="1540" spans="1:54" ht="12.6" customHeight="1" x14ac:dyDescent="0.25">
      <c r="A1540" s="572"/>
      <c r="B1540" s="572"/>
      <c r="C1540" s="572"/>
      <c r="D1540" s="572"/>
      <c r="E1540" s="572"/>
      <c r="F1540" s="572"/>
      <c r="G1540" s="572"/>
      <c r="H1540" s="572"/>
      <c r="I1540" s="572"/>
      <c r="J1540" s="572"/>
      <c r="K1540" s="572"/>
      <c r="L1540" s="572"/>
      <c r="M1540" s="572"/>
      <c r="N1540" s="572"/>
      <c r="O1540" s="572"/>
      <c r="P1540" s="572"/>
      <c r="Q1540" s="572"/>
      <c r="R1540" s="572"/>
      <c r="S1540" s="572"/>
      <c r="T1540" s="572"/>
      <c r="U1540" s="572"/>
      <c r="V1540" s="572"/>
      <c r="W1540" s="572"/>
      <c r="X1540" s="572"/>
      <c r="Y1540" s="572"/>
      <c r="Z1540" s="572"/>
      <c r="AA1540" s="572"/>
      <c r="AB1540" s="572"/>
      <c r="AC1540" s="572"/>
      <c r="AD1540" s="572"/>
      <c r="AE1540" s="572"/>
      <c r="AF1540" s="572"/>
      <c r="AG1540" s="572"/>
      <c r="AH1540" s="572"/>
      <c r="AI1540" s="572"/>
      <c r="AJ1540" s="572"/>
      <c r="AK1540" s="572"/>
      <c r="AL1540" s="572"/>
      <c r="AM1540" s="572"/>
      <c r="AN1540" s="572"/>
      <c r="AO1540" s="572"/>
      <c r="AP1540" s="572"/>
      <c r="AQ1540" s="572"/>
      <c r="AR1540" s="572"/>
      <c r="AS1540" s="572"/>
      <c r="AT1540" s="572"/>
      <c r="AU1540" s="572"/>
      <c r="AV1540" s="572"/>
      <c r="AW1540" s="572"/>
      <c r="AX1540" s="572"/>
      <c r="AY1540" s="572"/>
      <c r="AZ1540" s="572"/>
      <c r="BA1540" s="572"/>
      <c r="BB1540" s="572"/>
    </row>
    <row r="1541" spans="1:54" ht="12.6" customHeight="1" x14ac:dyDescent="0.25">
      <c r="A1541" s="572"/>
      <c r="B1541" s="572"/>
      <c r="C1541" s="572"/>
      <c r="D1541" s="572"/>
      <c r="E1541" s="572"/>
      <c r="F1541" s="572"/>
      <c r="G1541" s="572"/>
      <c r="H1541" s="572"/>
      <c r="I1541" s="572"/>
      <c r="J1541" s="572"/>
      <c r="K1541" s="572"/>
      <c r="L1541" s="572"/>
      <c r="M1541" s="572"/>
      <c r="N1541" s="572"/>
      <c r="O1541" s="572"/>
      <c r="P1541" s="572"/>
      <c r="Q1541" s="572"/>
      <c r="R1541" s="572"/>
      <c r="S1541" s="572"/>
      <c r="T1541" s="572"/>
      <c r="U1541" s="572"/>
      <c r="V1541" s="572"/>
      <c r="W1541" s="572"/>
      <c r="X1541" s="572"/>
      <c r="Y1541" s="572"/>
      <c r="Z1541" s="572"/>
      <c r="AA1541" s="572"/>
      <c r="AB1541" s="572"/>
      <c r="AC1541" s="572"/>
      <c r="AD1541" s="572"/>
      <c r="AE1541" s="572"/>
      <c r="AF1541" s="572"/>
      <c r="AG1541" s="572"/>
      <c r="AH1541" s="572"/>
      <c r="AI1541" s="572"/>
      <c r="AJ1541" s="572"/>
      <c r="AK1541" s="572"/>
      <c r="AL1541" s="572"/>
      <c r="AM1541" s="572"/>
      <c r="AN1541" s="572"/>
      <c r="AO1541" s="572"/>
      <c r="AP1541" s="572"/>
      <c r="AQ1541" s="572"/>
      <c r="AR1541" s="572"/>
      <c r="AS1541" s="572"/>
      <c r="AT1541" s="572"/>
      <c r="AU1541" s="572"/>
      <c r="AV1541" s="572"/>
      <c r="AW1541" s="572"/>
      <c r="AX1541" s="572"/>
      <c r="AY1541" s="572"/>
      <c r="AZ1541" s="572"/>
      <c r="BA1541" s="572"/>
      <c r="BB1541" s="572"/>
    </row>
    <row r="1542" spans="1:54" ht="12.6" customHeight="1" x14ac:dyDescent="0.25">
      <c r="A1542" s="572"/>
      <c r="B1542" s="572"/>
      <c r="C1542" s="572"/>
      <c r="D1542" s="572"/>
      <c r="E1542" s="572"/>
      <c r="F1542" s="572"/>
      <c r="G1542" s="572"/>
      <c r="H1542" s="572"/>
      <c r="I1542" s="572"/>
      <c r="J1542" s="572"/>
      <c r="K1542" s="572"/>
      <c r="L1542" s="572"/>
      <c r="M1542" s="572"/>
      <c r="N1542" s="572"/>
      <c r="O1542" s="572"/>
      <c r="P1542" s="572"/>
      <c r="Q1542" s="572"/>
      <c r="R1542" s="572"/>
      <c r="S1542" s="572"/>
      <c r="T1542" s="572"/>
      <c r="U1542" s="572"/>
      <c r="V1542" s="572"/>
      <c r="W1542" s="572"/>
      <c r="X1542" s="572"/>
      <c r="Y1542" s="572"/>
      <c r="Z1542" s="572"/>
      <c r="AA1542" s="572"/>
      <c r="AB1542" s="572"/>
      <c r="AC1542" s="572"/>
      <c r="AD1542" s="572"/>
      <c r="AE1542" s="572"/>
      <c r="AF1542" s="572"/>
      <c r="AG1542" s="572"/>
      <c r="AH1542" s="572"/>
      <c r="AI1542" s="572"/>
      <c r="AJ1542" s="572"/>
      <c r="AK1542" s="572"/>
      <c r="AL1542" s="572"/>
      <c r="AM1542" s="572"/>
      <c r="AN1542" s="572"/>
      <c r="AO1542" s="572"/>
      <c r="AP1542" s="572"/>
      <c r="AQ1542" s="572"/>
      <c r="AR1542" s="572"/>
      <c r="AS1542" s="572"/>
      <c r="AT1542" s="572"/>
      <c r="AU1542" s="572"/>
      <c r="AV1542" s="572"/>
      <c r="AW1542" s="572"/>
      <c r="AX1542" s="572"/>
      <c r="AY1542" s="572"/>
      <c r="AZ1542" s="572"/>
      <c r="BA1542" s="572"/>
      <c r="BB1542" s="572"/>
    </row>
    <row r="1543" spans="1:54" ht="12.6" customHeight="1" x14ac:dyDescent="0.25">
      <c r="A1543" s="572"/>
      <c r="B1543" s="572"/>
      <c r="C1543" s="572"/>
      <c r="D1543" s="572"/>
      <c r="E1543" s="572"/>
      <c r="F1543" s="572"/>
      <c r="G1543" s="572"/>
      <c r="H1543" s="572"/>
      <c r="I1543" s="572"/>
      <c r="J1543" s="572"/>
      <c r="K1543" s="572"/>
      <c r="L1543" s="572"/>
      <c r="M1543" s="572"/>
      <c r="N1543" s="572"/>
      <c r="O1543" s="572"/>
      <c r="P1543" s="572"/>
      <c r="Q1543" s="572"/>
      <c r="R1543" s="572"/>
      <c r="S1543" s="572"/>
      <c r="T1543" s="572"/>
      <c r="U1543" s="572"/>
      <c r="V1543" s="572"/>
      <c r="W1543" s="572"/>
      <c r="X1543" s="572"/>
      <c r="Y1543" s="572"/>
      <c r="Z1543" s="572"/>
      <c r="AA1543" s="572"/>
      <c r="AB1543" s="572"/>
      <c r="AC1543" s="572"/>
      <c r="AD1543" s="572"/>
      <c r="AE1543" s="572"/>
      <c r="AF1543" s="572"/>
      <c r="AG1543" s="572"/>
      <c r="AH1543" s="572"/>
      <c r="AI1543" s="572"/>
      <c r="AJ1543" s="572"/>
      <c r="AK1543" s="572"/>
      <c r="AL1543" s="572"/>
      <c r="AM1543" s="572"/>
      <c r="AN1543" s="572"/>
      <c r="AO1543" s="572"/>
      <c r="AP1543" s="572"/>
      <c r="AQ1543" s="572"/>
      <c r="AR1543" s="572"/>
      <c r="AS1543" s="572"/>
      <c r="AT1543" s="572"/>
      <c r="AU1543" s="572"/>
      <c r="AV1543" s="572"/>
      <c r="AW1543" s="572"/>
      <c r="AX1543" s="572"/>
      <c r="AY1543" s="572"/>
      <c r="AZ1543" s="572"/>
      <c r="BA1543" s="572"/>
      <c r="BB1543" s="572"/>
    </row>
    <row r="1544" spans="1:54" ht="12.6" customHeight="1" x14ac:dyDescent="0.25">
      <c r="A1544" s="572"/>
      <c r="B1544" s="572"/>
      <c r="C1544" s="572"/>
      <c r="D1544" s="572"/>
      <c r="E1544" s="572"/>
      <c r="F1544" s="572"/>
      <c r="G1544" s="572"/>
      <c r="H1544" s="572"/>
      <c r="I1544" s="572"/>
      <c r="J1544" s="572"/>
      <c r="K1544" s="572"/>
      <c r="L1544" s="572"/>
      <c r="M1544" s="572"/>
      <c r="N1544" s="572"/>
      <c r="O1544" s="572"/>
      <c r="P1544" s="572"/>
      <c r="Q1544" s="572"/>
      <c r="R1544" s="572"/>
      <c r="S1544" s="572"/>
      <c r="T1544" s="572"/>
      <c r="U1544" s="572"/>
      <c r="V1544" s="572"/>
      <c r="W1544" s="572"/>
      <c r="X1544" s="572"/>
      <c r="Y1544" s="572"/>
      <c r="Z1544" s="572"/>
      <c r="AA1544" s="572"/>
      <c r="AB1544" s="572"/>
      <c r="AC1544" s="572"/>
      <c r="AD1544" s="572"/>
      <c r="AE1544" s="572"/>
      <c r="AF1544" s="572"/>
      <c r="AG1544" s="572"/>
      <c r="AH1544" s="572"/>
      <c r="AI1544" s="572"/>
      <c r="AJ1544" s="572"/>
      <c r="AK1544" s="572"/>
      <c r="AL1544" s="572"/>
      <c r="AM1544" s="572"/>
      <c r="AN1544" s="572"/>
      <c r="AO1544" s="572"/>
      <c r="AP1544" s="572"/>
      <c r="AQ1544" s="572"/>
      <c r="AR1544" s="572"/>
      <c r="AS1544" s="572"/>
      <c r="AT1544" s="572"/>
      <c r="AU1544" s="572"/>
      <c r="AV1544" s="572"/>
      <c r="AW1544" s="572"/>
      <c r="AX1544" s="572"/>
      <c r="AY1544" s="572"/>
      <c r="AZ1544" s="572"/>
      <c r="BA1544" s="572"/>
      <c r="BB1544" s="572"/>
    </row>
    <row r="1545" spans="1:54" ht="12.6" customHeight="1" x14ac:dyDescent="0.25">
      <c r="A1545" s="572"/>
      <c r="B1545" s="572"/>
      <c r="C1545" s="572"/>
      <c r="D1545" s="572"/>
      <c r="E1545" s="572"/>
      <c r="F1545" s="572"/>
      <c r="G1545" s="572"/>
      <c r="H1545" s="572"/>
      <c r="I1545" s="572"/>
      <c r="J1545" s="572"/>
      <c r="K1545" s="572"/>
      <c r="L1545" s="572"/>
      <c r="M1545" s="572"/>
      <c r="N1545" s="572"/>
      <c r="O1545" s="572"/>
      <c r="P1545" s="572"/>
      <c r="Q1545" s="572"/>
      <c r="R1545" s="572"/>
      <c r="S1545" s="572"/>
      <c r="T1545" s="572"/>
      <c r="U1545" s="572"/>
      <c r="V1545" s="572"/>
      <c r="W1545" s="572"/>
      <c r="X1545" s="572"/>
      <c r="Y1545" s="572"/>
      <c r="Z1545" s="572"/>
      <c r="AA1545" s="572"/>
      <c r="AB1545" s="572"/>
      <c r="AC1545" s="572"/>
      <c r="AD1545" s="572"/>
      <c r="AE1545" s="572"/>
      <c r="AF1545" s="572"/>
      <c r="AG1545" s="572"/>
      <c r="AH1545" s="572"/>
      <c r="AI1545" s="572"/>
      <c r="AJ1545" s="572"/>
      <c r="AK1545" s="572"/>
      <c r="AL1545" s="572"/>
      <c r="AM1545" s="572"/>
      <c r="AN1545" s="572"/>
      <c r="AO1545" s="572"/>
      <c r="AP1545" s="572"/>
      <c r="AQ1545" s="572"/>
      <c r="AR1545" s="572"/>
      <c r="AS1545" s="572"/>
      <c r="AT1545" s="572"/>
      <c r="AU1545" s="572"/>
      <c r="AV1545" s="572"/>
      <c r="AW1545" s="572"/>
      <c r="AX1545" s="572"/>
      <c r="AY1545" s="572"/>
      <c r="AZ1545" s="572"/>
      <c r="BA1545" s="572"/>
      <c r="BB1545" s="572"/>
    </row>
    <row r="1546" spans="1:54" ht="12.6" customHeight="1" x14ac:dyDescent="0.25">
      <c r="A1546" s="572"/>
      <c r="B1546" s="572"/>
      <c r="C1546" s="572"/>
      <c r="D1546" s="572"/>
      <c r="E1546" s="572"/>
      <c r="F1546" s="572"/>
      <c r="G1546" s="572"/>
      <c r="H1546" s="572"/>
      <c r="I1546" s="572"/>
      <c r="J1546" s="572"/>
      <c r="K1546" s="572"/>
      <c r="L1546" s="572"/>
      <c r="M1546" s="572"/>
      <c r="N1546" s="572"/>
      <c r="O1546" s="572"/>
      <c r="P1546" s="572"/>
      <c r="Q1546" s="572"/>
      <c r="R1546" s="572"/>
      <c r="S1546" s="572"/>
      <c r="T1546" s="572"/>
      <c r="U1546" s="572"/>
      <c r="V1546" s="572"/>
      <c r="W1546" s="572"/>
      <c r="X1546" s="572"/>
      <c r="Y1546" s="572"/>
      <c r="Z1546" s="572"/>
      <c r="AA1546" s="572"/>
      <c r="AB1546" s="572"/>
      <c r="AC1546" s="572"/>
      <c r="AD1546" s="572"/>
      <c r="AE1546" s="572"/>
      <c r="AF1546" s="572"/>
      <c r="AG1546" s="572"/>
      <c r="AH1546" s="572"/>
      <c r="AI1546" s="572"/>
      <c r="AJ1546" s="572"/>
      <c r="AK1546" s="572"/>
      <c r="AL1546" s="572"/>
      <c r="AM1546" s="572"/>
      <c r="AN1546" s="572"/>
      <c r="AO1546" s="572"/>
      <c r="AP1546" s="572"/>
      <c r="AQ1546" s="572"/>
      <c r="AR1546" s="572"/>
      <c r="AS1546" s="572"/>
      <c r="AT1546" s="572"/>
      <c r="AU1546" s="572"/>
      <c r="AV1546" s="572"/>
      <c r="AW1546" s="572"/>
      <c r="AX1546" s="572"/>
      <c r="AY1546" s="572"/>
      <c r="AZ1546" s="572"/>
      <c r="BA1546" s="572"/>
      <c r="BB1546" s="572"/>
    </row>
    <row r="1547" spans="1:54" ht="12.6" customHeight="1" x14ac:dyDescent="0.25">
      <c r="A1547" s="572"/>
      <c r="B1547" s="572"/>
      <c r="C1547" s="572"/>
      <c r="D1547" s="572"/>
      <c r="E1547" s="572"/>
      <c r="F1547" s="572"/>
      <c r="G1547" s="572"/>
      <c r="H1547" s="572"/>
      <c r="I1547" s="572"/>
      <c r="J1547" s="572"/>
      <c r="K1547" s="572"/>
      <c r="L1547" s="572"/>
      <c r="M1547" s="572"/>
      <c r="N1547" s="572"/>
      <c r="O1547" s="572"/>
      <c r="P1547" s="572"/>
      <c r="Q1547" s="572"/>
      <c r="R1547" s="572"/>
      <c r="S1547" s="572"/>
      <c r="T1547" s="572"/>
      <c r="U1547" s="572"/>
      <c r="V1547" s="572"/>
      <c r="W1547" s="572"/>
      <c r="X1547" s="572"/>
      <c r="Y1547" s="572"/>
      <c r="Z1547" s="572"/>
      <c r="AA1547" s="572"/>
      <c r="AB1547" s="572"/>
      <c r="AC1547" s="572"/>
      <c r="AD1547" s="572"/>
      <c r="AE1547" s="572"/>
      <c r="AF1547" s="572"/>
      <c r="AG1547" s="572"/>
      <c r="AH1547" s="572"/>
      <c r="AI1547" s="572"/>
      <c r="AJ1547" s="572"/>
      <c r="AK1547" s="572"/>
      <c r="AL1547" s="572"/>
      <c r="AM1547" s="572"/>
      <c r="AN1547" s="572"/>
      <c r="AO1547" s="572"/>
      <c r="AP1547" s="572"/>
      <c r="AQ1547" s="572"/>
      <c r="AR1547" s="572"/>
      <c r="AS1547" s="572"/>
      <c r="AT1547" s="572"/>
      <c r="AU1547" s="572"/>
      <c r="AV1547" s="572"/>
      <c r="AW1547" s="572"/>
      <c r="AX1547" s="572"/>
      <c r="AY1547" s="572"/>
      <c r="AZ1547" s="572"/>
      <c r="BA1547" s="572"/>
      <c r="BB1547" s="572"/>
    </row>
    <row r="1548" spans="1:54" ht="12.6" customHeight="1" x14ac:dyDescent="0.25">
      <c r="A1548" s="572"/>
      <c r="B1548" s="572"/>
      <c r="C1548" s="572"/>
      <c r="D1548" s="572"/>
      <c r="E1548" s="572"/>
      <c r="F1548" s="572"/>
      <c r="G1548" s="572"/>
      <c r="H1548" s="572"/>
      <c r="I1548" s="572"/>
      <c r="J1548" s="572"/>
      <c r="K1548" s="572"/>
      <c r="L1548" s="572"/>
      <c r="M1548" s="572"/>
      <c r="N1548" s="572"/>
      <c r="O1548" s="572"/>
      <c r="P1548" s="572"/>
      <c r="Q1548" s="572"/>
      <c r="R1548" s="572"/>
      <c r="S1548" s="572"/>
      <c r="T1548" s="572"/>
      <c r="U1548" s="572"/>
      <c r="V1548" s="572"/>
      <c r="W1548" s="572"/>
      <c r="X1548" s="572"/>
      <c r="Y1548" s="572"/>
      <c r="Z1548" s="572"/>
      <c r="AA1548" s="572"/>
      <c r="AB1548" s="572"/>
      <c r="AC1548" s="572"/>
      <c r="AD1548" s="572"/>
      <c r="AE1548" s="572"/>
      <c r="AF1548" s="572"/>
      <c r="AG1548" s="572"/>
      <c r="AH1548" s="572"/>
      <c r="AI1548" s="572"/>
      <c r="AJ1548" s="572"/>
      <c r="AK1548" s="572"/>
      <c r="AL1548" s="572"/>
      <c r="AM1548" s="572"/>
      <c r="AN1548" s="572"/>
      <c r="AO1548" s="572"/>
      <c r="AP1548" s="572"/>
      <c r="AQ1548" s="572"/>
      <c r="AR1548" s="572"/>
      <c r="AS1548" s="572"/>
      <c r="AT1548" s="572"/>
      <c r="AU1548" s="572"/>
      <c r="AV1548" s="572"/>
      <c r="AW1548" s="572"/>
      <c r="AX1548" s="572"/>
      <c r="AY1548" s="572"/>
      <c r="AZ1548" s="572"/>
      <c r="BA1548" s="572"/>
      <c r="BB1548" s="572"/>
    </row>
    <row r="1549" spans="1:54" ht="12.6" customHeight="1" x14ac:dyDescent="0.25">
      <c r="A1549" s="572"/>
      <c r="B1549" s="572"/>
      <c r="C1549" s="572"/>
      <c r="D1549" s="572"/>
      <c r="E1549" s="572"/>
      <c r="F1549" s="572"/>
      <c r="G1549" s="572"/>
      <c r="H1549" s="572"/>
      <c r="I1549" s="572"/>
      <c r="J1549" s="572"/>
      <c r="K1549" s="572"/>
      <c r="L1549" s="572"/>
      <c r="M1549" s="572"/>
      <c r="N1549" s="572"/>
      <c r="O1549" s="572"/>
      <c r="P1549" s="572"/>
      <c r="Q1549" s="572"/>
      <c r="R1549" s="572"/>
      <c r="S1549" s="572"/>
      <c r="T1549" s="572"/>
      <c r="U1549" s="572"/>
      <c r="V1549" s="572"/>
      <c r="W1549" s="572"/>
      <c r="X1549" s="572"/>
      <c r="Y1549" s="572"/>
      <c r="Z1549" s="572"/>
      <c r="AA1549" s="572"/>
      <c r="AB1549" s="572"/>
      <c r="AC1549" s="572"/>
      <c r="AD1549" s="572"/>
      <c r="AE1549" s="572"/>
      <c r="AF1549" s="572"/>
      <c r="AG1549" s="572"/>
      <c r="AH1549" s="572"/>
      <c r="AI1549" s="572"/>
      <c r="AJ1549" s="572"/>
      <c r="AK1549" s="572"/>
      <c r="AL1549" s="572"/>
      <c r="AM1549" s="572"/>
      <c r="AN1549" s="572"/>
      <c r="AO1549" s="572"/>
      <c r="AP1549" s="572"/>
      <c r="AQ1549" s="572"/>
      <c r="AR1549" s="572"/>
      <c r="AS1549" s="572"/>
      <c r="AT1549" s="572"/>
      <c r="AU1549" s="572"/>
      <c r="AV1549" s="572"/>
      <c r="AW1549" s="572"/>
      <c r="AX1549" s="572"/>
      <c r="AY1549" s="572"/>
      <c r="AZ1549" s="572"/>
      <c r="BA1549" s="572"/>
      <c r="BB1549" s="572"/>
    </row>
    <row r="1550" spans="1:54" ht="12.6" customHeight="1" x14ac:dyDescent="0.25">
      <c r="A1550" s="572"/>
      <c r="B1550" s="572"/>
      <c r="C1550" s="572"/>
      <c r="D1550" s="572"/>
      <c r="E1550" s="572"/>
      <c r="F1550" s="572"/>
      <c r="G1550" s="572"/>
      <c r="H1550" s="572"/>
      <c r="I1550" s="572"/>
      <c r="J1550" s="572"/>
      <c r="K1550" s="572"/>
      <c r="L1550" s="572"/>
      <c r="M1550" s="572"/>
      <c r="N1550" s="572"/>
      <c r="O1550" s="572"/>
      <c r="P1550" s="572"/>
      <c r="Q1550" s="572"/>
      <c r="R1550" s="572"/>
      <c r="S1550" s="572"/>
      <c r="T1550" s="572"/>
      <c r="U1550" s="572"/>
      <c r="V1550" s="572"/>
      <c r="W1550" s="572"/>
      <c r="X1550" s="572"/>
      <c r="Y1550" s="572"/>
      <c r="Z1550" s="572"/>
      <c r="AA1550" s="572"/>
      <c r="AB1550" s="572"/>
      <c r="AC1550" s="572"/>
      <c r="AD1550" s="572"/>
      <c r="AE1550" s="572"/>
      <c r="AF1550" s="572"/>
      <c r="AG1550" s="572"/>
      <c r="AH1550" s="572"/>
      <c r="AI1550" s="572"/>
      <c r="AJ1550" s="572"/>
      <c r="AK1550" s="572"/>
      <c r="AL1550" s="572"/>
      <c r="AM1550" s="572"/>
      <c r="AN1550" s="572"/>
      <c r="AO1550" s="572"/>
      <c r="AP1550" s="572"/>
      <c r="AQ1550" s="572"/>
      <c r="AR1550" s="572"/>
      <c r="AS1550" s="572"/>
      <c r="AT1550" s="572"/>
      <c r="AU1550" s="572"/>
      <c r="AV1550" s="572"/>
      <c r="AW1550" s="572"/>
      <c r="AX1550" s="572"/>
      <c r="AY1550" s="572"/>
      <c r="AZ1550" s="572"/>
      <c r="BA1550" s="572"/>
      <c r="BB1550" s="572"/>
    </row>
    <row r="1551" spans="1:54" ht="12.6" customHeight="1" x14ac:dyDescent="0.25">
      <c r="A1551" s="572"/>
      <c r="B1551" s="572"/>
      <c r="C1551" s="572"/>
      <c r="D1551" s="572"/>
      <c r="E1551" s="572"/>
      <c r="F1551" s="572"/>
      <c r="G1551" s="572"/>
      <c r="H1551" s="572"/>
      <c r="I1551" s="572"/>
      <c r="J1551" s="572"/>
      <c r="K1551" s="572"/>
      <c r="L1551" s="572"/>
      <c r="M1551" s="572"/>
      <c r="N1551" s="572"/>
      <c r="O1551" s="572"/>
      <c r="P1551" s="572"/>
      <c r="Q1551" s="572"/>
      <c r="R1551" s="572"/>
      <c r="S1551" s="572"/>
      <c r="T1551" s="572"/>
      <c r="U1551" s="572"/>
      <c r="V1551" s="572"/>
      <c r="W1551" s="572"/>
      <c r="X1551" s="572"/>
      <c r="Y1551" s="572"/>
      <c r="Z1551" s="572"/>
      <c r="AA1551" s="572"/>
      <c r="AB1551" s="572"/>
      <c r="AC1551" s="572"/>
      <c r="AD1551" s="572"/>
      <c r="AE1551" s="572"/>
      <c r="AF1551" s="572"/>
      <c r="AG1551" s="572"/>
      <c r="AH1551" s="572"/>
      <c r="AI1551" s="572"/>
      <c r="AJ1551" s="572"/>
      <c r="AK1551" s="572"/>
      <c r="AL1551" s="572"/>
      <c r="AM1551" s="572"/>
      <c r="AN1551" s="572"/>
      <c r="AO1551" s="572"/>
      <c r="AP1551" s="572"/>
      <c r="AQ1551" s="572"/>
      <c r="AR1551" s="572"/>
      <c r="AS1551" s="572"/>
      <c r="AT1551" s="572"/>
      <c r="AU1551" s="572"/>
      <c r="AV1551" s="572"/>
      <c r="AW1551" s="572"/>
      <c r="AX1551" s="572"/>
      <c r="AY1551" s="572"/>
      <c r="AZ1551" s="572"/>
      <c r="BA1551" s="572"/>
      <c r="BB1551" s="572"/>
    </row>
    <row r="1552" spans="1:54" ht="12.6" customHeight="1" x14ac:dyDescent="0.25">
      <c r="A1552" s="572"/>
      <c r="B1552" s="572"/>
      <c r="C1552" s="572"/>
      <c r="D1552" s="572"/>
      <c r="E1552" s="572"/>
      <c r="F1552" s="572"/>
      <c r="G1552" s="572"/>
      <c r="H1552" s="572"/>
      <c r="I1552" s="572"/>
      <c r="J1552" s="572"/>
      <c r="K1552" s="572"/>
      <c r="L1552" s="572"/>
      <c r="M1552" s="572"/>
      <c r="N1552" s="572"/>
      <c r="O1552" s="572"/>
      <c r="P1552" s="572"/>
      <c r="Q1552" s="572"/>
      <c r="R1552" s="572"/>
      <c r="S1552" s="572"/>
      <c r="T1552" s="572"/>
      <c r="U1552" s="572"/>
      <c r="V1552" s="572"/>
      <c r="W1552" s="572"/>
      <c r="X1552" s="572"/>
      <c r="Y1552" s="572"/>
      <c r="Z1552" s="572"/>
      <c r="AA1552" s="572"/>
      <c r="AB1552" s="572"/>
      <c r="AC1552" s="572"/>
      <c r="AD1552" s="572"/>
      <c r="AE1552" s="572"/>
      <c r="AF1552" s="572"/>
      <c r="AG1552" s="572"/>
      <c r="AH1552" s="572"/>
      <c r="AI1552" s="572"/>
      <c r="AJ1552" s="572"/>
      <c r="AK1552" s="572"/>
      <c r="AL1552" s="572"/>
      <c r="AM1552" s="572"/>
      <c r="AN1552" s="572"/>
      <c r="AO1552" s="572"/>
      <c r="AP1552" s="572"/>
      <c r="AQ1552" s="572"/>
      <c r="AR1552" s="572"/>
      <c r="AS1552" s="572"/>
      <c r="AT1552" s="572"/>
      <c r="AU1552" s="572"/>
      <c r="AV1552" s="572"/>
      <c r="AW1552" s="572"/>
      <c r="AX1552" s="572"/>
      <c r="AY1552" s="572"/>
      <c r="AZ1552" s="572"/>
      <c r="BA1552" s="572"/>
      <c r="BB1552" s="572"/>
    </row>
    <row r="1553" spans="1:54" ht="12.6" customHeight="1" x14ac:dyDescent="0.25">
      <c r="A1553" s="572"/>
      <c r="B1553" s="572"/>
      <c r="C1553" s="572"/>
      <c r="D1553" s="572"/>
      <c r="E1553" s="572"/>
      <c r="F1553" s="572"/>
      <c r="G1553" s="572"/>
      <c r="H1553" s="572"/>
      <c r="I1553" s="572"/>
      <c r="J1553" s="572"/>
      <c r="K1553" s="572"/>
      <c r="L1553" s="572"/>
      <c r="M1553" s="572"/>
      <c r="N1553" s="572"/>
      <c r="O1553" s="572"/>
      <c r="P1553" s="572"/>
      <c r="Q1553" s="572"/>
      <c r="R1553" s="572"/>
      <c r="S1553" s="572"/>
      <c r="T1553" s="572"/>
      <c r="U1553" s="572"/>
      <c r="V1553" s="572"/>
      <c r="W1553" s="572"/>
      <c r="X1553" s="572"/>
      <c r="Y1553" s="572"/>
      <c r="Z1553" s="572"/>
      <c r="AA1553" s="572"/>
      <c r="AB1553" s="572"/>
      <c r="AC1553" s="572"/>
      <c r="AD1553" s="572"/>
      <c r="AE1553" s="572"/>
      <c r="AF1553" s="572"/>
      <c r="AG1553" s="572"/>
      <c r="AH1553" s="572"/>
      <c r="AI1553" s="572"/>
      <c r="AJ1553" s="572"/>
      <c r="AK1553" s="572"/>
      <c r="AL1553" s="572"/>
      <c r="AM1553" s="572"/>
      <c r="AN1553" s="572"/>
      <c r="AO1553" s="572"/>
      <c r="AP1553" s="572"/>
      <c r="AQ1553" s="572"/>
      <c r="AR1553" s="572"/>
      <c r="AS1553" s="572"/>
      <c r="AT1553" s="572"/>
      <c r="AU1553" s="572"/>
      <c r="AV1553" s="572"/>
      <c r="AW1553" s="572"/>
      <c r="AX1553" s="572"/>
      <c r="AY1553" s="572"/>
      <c r="AZ1553" s="572"/>
      <c r="BA1553" s="572"/>
      <c r="BB1553" s="572"/>
    </row>
    <row r="1554" spans="1:54" ht="12.6" customHeight="1" x14ac:dyDescent="0.25">
      <c r="A1554" s="572"/>
      <c r="B1554" s="572"/>
      <c r="C1554" s="572"/>
      <c r="D1554" s="572"/>
      <c r="E1554" s="572"/>
      <c r="F1554" s="572"/>
      <c r="G1554" s="572"/>
      <c r="H1554" s="572"/>
      <c r="I1554" s="572"/>
      <c r="J1554" s="572"/>
      <c r="K1554" s="572"/>
      <c r="L1554" s="572"/>
      <c r="M1554" s="572"/>
      <c r="N1554" s="572"/>
      <c r="O1554" s="572"/>
      <c r="P1554" s="572"/>
      <c r="Q1554" s="572"/>
      <c r="R1554" s="572"/>
      <c r="S1554" s="572"/>
      <c r="T1554" s="572"/>
      <c r="U1554" s="572"/>
      <c r="V1554" s="572"/>
      <c r="W1554" s="572"/>
      <c r="X1554" s="572"/>
      <c r="Y1554" s="572"/>
      <c r="Z1554" s="572"/>
      <c r="AA1554" s="572"/>
      <c r="AB1554" s="572"/>
      <c r="AC1554" s="572"/>
      <c r="AD1554" s="572"/>
      <c r="AE1554" s="572"/>
      <c r="AF1554" s="572"/>
      <c r="AG1554" s="572"/>
      <c r="AH1554" s="572"/>
      <c r="AI1554" s="572"/>
      <c r="AJ1554" s="572"/>
      <c r="AK1554" s="572"/>
      <c r="AL1554" s="572"/>
      <c r="AM1554" s="572"/>
      <c r="AN1554" s="572"/>
      <c r="AO1554" s="572"/>
      <c r="AP1554" s="572"/>
      <c r="AQ1554" s="572"/>
      <c r="AR1554" s="572"/>
      <c r="AS1554" s="572"/>
      <c r="AT1554" s="572"/>
      <c r="AU1554" s="572"/>
      <c r="AV1554" s="572"/>
      <c r="AW1554" s="572"/>
      <c r="AX1554" s="572"/>
      <c r="AY1554" s="572"/>
      <c r="AZ1554" s="572"/>
      <c r="BA1554" s="572"/>
      <c r="BB1554" s="572"/>
    </row>
    <row r="1555" spans="1:54" ht="12.6" customHeight="1" x14ac:dyDescent="0.25">
      <c r="A1555" s="572"/>
      <c r="B1555" s="572"/>
      <c r="C1555" s="572"/>
      <c r="D1555" s="572"/>
      <c r="E1555" s="572"/>
      <c r="F1555" s="572"/>
      <c r="G1555" s="572"/>
      <c r="H1555" s="572"/>
      <c r="I1555" s="572"/>
      <c r="J1555" s="572"/>
      <c r="K1555" s="572"/>
      <c r="L1555" s="572"/>
      <c r="M1555" s="572"/>
      <c r="N1555" s="572"/>
      <c r="O1555" s="572"/>
      <c r="P1555" s="572"/>
      <c r="Q1555" s="572"/>
      <c r="R1555" s="572"/>
      <c r="S1555" s="572"/>
      <c r="T1555" s="572"/>
      <c r="U1555" s="572"/>
      <c r="V1555" s="572"/>
      <c r="W1555" s="572"/>
      <c r="X1555" s="572"/>
      <c r="Y1555" s="572"/>
      <c r="Z1555" s="572"/>
      <c r="AA1555" s="572"/>
      <c r="AB1555" s="572"/>
      <c r="AC1555" s="572"/>
      <c r="AD1555" s="572"/>
      <c r="AE1555" s="572"/>
      <c r="AF1555" s="572"/>
      <c r="AG1555" s="572"/>
      <c r="AH1555" s="572"/>
      <c r="AI1555" s="572"/>
      <c r="AJ1555" s="572"/>
      <c r="AK1555" s="572"/>
      <c r="AL1555" s="572"/>
      <c r="AM1555" s="572"/>
      <c r="AN1555" s="572"/>
      <c r="AO1555" s="572"/>
      <c r="AP1555" s="572"/>
      <c r="AQ1555" s="572"/>
      <c r="AR1555" s="572"/>
      <c r="AS1555" s="572"/>
      <c r="AT1555" s="572"/>
      <c r="AU1555" s="572"/>
      <c r="AV1555" s="572"/>
      <c r="AW1555" s="572"/>
      <c r="AX1555" s="572"/>
      <c r="AY1555" s="572"/>
      <c r="AZ1555" s="572"/>
      <c r="BA1555" s="572"/>
      <c r="BB1555" s="572"/>
    </row>
    <row r="1556" spans="1:54" ht="12.6" customHeight="1" x14ac:dyDescent="0.25">
      <c r="A1556" s="572"/>
      <c r="B1556" s="572"/>
      <c r="C1556" s="572"/>
      <c r="D1556" s="572"/>
      <c r="E1556" s="572"/>
      <c r="F1556" s="572"/>
      <c r="G1556" s="572"/>
      <c r="H1556" s="572"/>
      <c r="I1556" s="572"/>
      <c r="J1556" s="572"/>
      <c r="K1556" s="572"/>
      <c r="L1556" s="572"/>
      <c r="M1556" s="572"/>
      <c r="N1556" s="572"/>
      <c r="O1556" s="572"/>
      <c r="P1556" s="572"/>
      <c r="Q1556" s="572"/>
      <c r="R1556" s="572"/>
      <c r="S1556" s="572"/>
      <c r="T1556" s="572"/>
      <c r="U1556" s="572"/>
      <c r="V1556" s="572"/>
      <c r="W1556" s="572"/>
      <c r="X1556" s="572"/>
      <c r="Y1556" s="572"/>
      <c r="Z1556" s="572"/>
      <c r="AA1556" s="572"/>
      <c r="AB1556" s="572"/>
      <c r="AC1556" s="572"/>
      <c r="AD1556" s="572"/>
      <c r="AE1556" s="572"/>
      <c r="AF1556" s="572"/>
      <c r="AG1556" s="572"/>
      <c r="AH1556" s="572"/>
      <c r="AI1556" s="572"/>
      <c r="AJ1556" s="572"/>
      <c r="AK1556" s="572"/>
      <c r="AL1556" s="572"/>
      <c r="AM1556" s="572"/>
      <c r="AN1556" s="572"/>
      <c r="AO1556" s="572"/>
      <c r="AP1556" s="572"/>
      <c r="AQ1556" s="572"/>
      <c r="AR1556" s="572"/>
      <c r="AS1556" s="572"/>
      <c r="AT1556" s="572"/>
      <c r="AU1556" s="572"/>
      <c r="AV1556" s="572"/>
      <c r="AW1556" s="572"/>
      <c r="AX1556" s="572"/>
      <c r="AY1556" s="572"/>
      <c r="AZ1556" s="572"/>
      <c r="BA1556" s="572"/>
      <c r="BB1556" s="572"/>
    </row>
    <row r="1557" spans="1:54" ht="12.6" customHeight="1" x14ac:dyDescent="0.25">
      <c r="A1557" s="572"/>
      <c r="B1557" s="572"/>
      <c r="C1557" s="572"/>
      <c r="D1557" s="572"/>
      <c r="E1557" s="572"/>
      <c r="F1557" s="572"/>
      <c r="G1557" s="572"/>
      <c r="H1557" s="572"/>
      <c r="I1557" s="572"/>
      <c r="J1557" s="572"/>
      <c r="K1557" s="572"/>
      <c r="L1557" s="572"/>
      <c r="M1557" s="572"/>
      <c r="N1557" s="572"/>
      <c r="O1557" s="572"/>
      <c r="P1557" s="572"/>
      <c r="Q1557" s="572"/>
      <c r="R1557" s="572"/>
      <c r="S1557" s="572"/>
      <c r="T1557" s="572"/>
      <c r="U1557" s="572"/>
      <c r="V1557" s="572"/>
      <c r="W1557" s="572"/>
      <c r="X1557" s="572"/>
      <c r="Y1557" s="572"/>
      <c r="Z1557" s="572"/>
      <c r="AA1557" s="572"/>
      <c r="AB1557" s="572"/>
      <c r="AC1557" s="572"/>
      <c r="AD1557" s="572"/>
      <c r="AE1557" s="572"/>
      <c r="AF1557" s="572"/>
      <c r="AG1557" s="572"/>
      <c r="AH1557" s="572"/>
      <c r="AI1557" s="572"/>
      <c r="AJ1557" s="572"/>
      <c r="AK1557" s="572"/>
      <c r="AL1557" s="572"/>
      <c r="AM1557" s="572"/>
      <c r="AN1557" s="572"/>
      <c r="AO1557" s="572"/>
      <c r="AP1557" s="572"/>
      <c r="AQ1557" s="572"/>
      <c r="AR1557" s="572"/>
      <c r="AS1557" s="572"/>
      <c r="AT1557" s="572"/>
      <c r="AU1557" s="572"/>
      <c r="AV1557" s="572"/>
      <c r="AW1557" s="572"/>
      <c r="AX1557" s="572"/>
      <c r="AY1557" s="572"/>
      <c r="AZ1557" s="572"/>
      <c r="BA1557" s="572"/>
      <c r="BB1557" s="572"/>
    </row>
    <row r="1558" spans="1:54" ht="12.6" customHeight="1" x14ac:dyDescent="0.25">
      <c r="A1558" s="572"/>
      <c r="B1558" s="572"/>
      <c r="C1558" s="572"/>
      <c r="D1558" s="572"/>
      <c r="E1558" s="572"/>
      <c r="F1558" s="572"/>
      <c r="G1558" s="572"/>
      <c r="H1558" s="572"/>
      <c r="I1558" s="572"/>
      <c r="J1558" s="572"/>
      <c r="K1558" s="572"/>
      <c r="L1558" s="572"/>
      <c r="M1558" s="572"/>
      <c r="N1558" s="572"/>
      <c r="O1558" s="572"/>
      <c r="P1558" s="572"/>
      <c r="Q1558" s="572"/>
      <c r="R1558" s="572"/>
      <c r="S1558" s="572"/>
      <c r="T1558" s="572"/>
      <c r="U1558" s="572"/>
      <c r="V1558" s="572"/>
      <c r="W1558" s="572"/>
      <c r="X1558" s="572"/>
      <c r="Y1558" s="572"/>
      <c r="Z1558" s="572"/>
      <c r="AA1558" s="572"/>
      <c r="AB1558" s="572"/>
      <c r="AC1558" s="572"/>
      <c r="AD1558" s="572"/>
      <c r="AE1558" s="572"/>
      <c r="AF1558" s="572"/>
      <c r="AG1558" s="572"/>
      <c r="AH1558" s="572"/>
      <c r="AI1558" s="572"/>
      <c r="AJ1558" s="572"/>
      <c r="AK1558" s="572"/>
      <c r="AL1558" s="572"/>
      <c r="AM1558" s="572"/>
      <c r="AN1558" s="572"/>
      <c r="AO1558" s="572"/>
      <c r="AP1558" s="572"/>
      <c r="AQ1558" s="572"/>
      <c r="AR1558" s="572"/>
      <c r="AS1558" s="572"/>
      <c r="AT1558" s="572"/>
      <c r="AU1558" s="572"/>
      <c r="AV1558" s="572"/>
      <c r="AW1558" s="572"/>
      <c r="AX1558" s="572"/>
      <c r="AY1558" s="572"/>
      <c r="AZ1558" s="572"/>
      <c r="BA1558" s="572"/>
      <c r="BB1558" s="572"/>
    </row>
    <row r="1559" spans="1:54" ht="12.6" customHeight="1" x14ac:dyDescent="0.25">
      <c r="A1559" s="572"/>
      <c r="B1559" s="572"/>
      <c r="C1559" s="572"/>
      <c r="D1559" s="572"/>
      <c r="E1559" s="572"/>
      <c r="F1559" s="572"/>
      <c r="G1559" s="572"/>
      <c r="H1559" s="572"/>
      <c r="I1559" s="572"/>
      <c r="J1559" s="572"/>
      <c r="K1559" s="572"/>
      <c r="L1559" s="572"/>
      <c r="M1559" s="572"/>
      <c r="N1559" s="572"/>
      <c r="O1559" s="572"/>
      <c r="P1559" s="572"/>
      <c r="Q1559" s="572"/>
      <c r="R1559" s="572"/>
      <c r="S1559" s="572"/>
      <c r="T1559" s="572"/>
      <c r="U1559" s="572"/>
      <c r="V1559" s="572"/>
      <c r="W1559" s="572"/>
      <c r="X1559" s="572"/>
      <c r="Y1559" s="572"/>
      <c r="Z1559" s="572"/>
      <c r="AA1559" s="572"/>
      <c r="AB1559" s="572"/>
      <c r="AC1559" s="572"/>
      <c r="AD1559" s="572"/>
      <c r="AE1559" s="572"/>
      <c r="AF1559" s="572"/>
      <c r="AG1559" s="572"/>
      <c r="AH1559" s="572"/>
      <c r="AI1559" s="572"/>
      <c r="AJ1559" s="572"/>
      <c r="AK1559" s="572"/>
      <c r="AL1559" s="572"/>
      <c r="AM1559" s="572"/>
      <c r="AN1559" s="572"/>
      <c r="AO1559" s="572"/>
      <c r="AP1559" s="572"/>
      <c r="AQ1559" s="572"/>
      <c r="AR1559" s="572"/>
      <c r="AS1559" s="572"/>
      <c r="AT1559" s="572"/>
      <c r="AU1559" s="572"/>
      <c r="AV1559" s="572"/>
      <c r="AW1559" s="572"/>
      <c r="AX1559" s="572"/>
      <c r="AY1559" s="572"/>
      <c r="AZ1559" s="572"/>
      <c r="BA1559" s="572"/>
      <c r="BB1559" s="572"/>
    </row>
    <row r="1560" spans="1:54" ht="12.6" customHeight="1" x14ac:dyDescent="0.25">
      <c r="A1560" s="572"/>
      <c r="B1560" s="572"/>
      <c r="C1560" s="572"/>
      <c r="D1560" s="572"/>
      <c r="E1560" s="572"/>
      <c r="F1560" s="572"/>
      <c r="G1560" s="572"/>
      <c r="H1560" s="572"/>
      <c r="I1560" s="572"/>
      <c r="J1560" s="572"/>
      <c r="K1560" s="572"/>
      <c r="L1560" s="572"/>
      <c r="M1560" s="572"/>
      <c r="N1560" s="572"/>
      <c r="O1560" s="572"/>
      <c r="P1560" s="572"/>
      <c r="Q1560" s="572"/>
      <c r="R1560" s="572"/>
      <c r="S1560" s="572"/>
      <c r="T1560" s="572"/>
      <c r="U1560" s="572"/>
      <c r="V1560" s="572"/>
      <c r="W1560" s="572"/>
      <c r="X1560" s="572"/>
      <c r="Y1560" s="572"/>
      <c r="Z1560" s="572"/>
      <c r="AA1560" s="572"/>
      <c r="AB1560" s="572"/>
      <c r="AC1560" s="572"/>
      <c r="AD1560" s="572"/>
      <c r="AE1560" s="572"/>
      <c r="AF1560" s="572"/>
      <c r="AG1560" s="572"/>
      <c r="AH1560" s="572"/>
      <c r="AI1560" s="572"/>
      <c r="AJ1560" s="572"/>
      <c r="AK1560" s="572"/>
      <c r="AL1560" s="572"/>
      <c r="AM1560" s="572"/>
      <c r="AN1560" s="572"/>
      <c r="AO1560" s="572"/>
      <c r="AP1560" s="572"/>
      <c r="AQ1560" s="572"/>
      <c r="AR1560" s="572"/>
      <c r="AS1560" s="572"/>
      <c r="AT1560" s="572"/>
      <c r="AU1560" s="572"/>
      <c r="AV1560" s="572"/>
      <c r="AW1560" s="572"/>
      <c r="AX1560" s="572"/>
      <c r="AY1560" s="572"/>
      <c r="AZ1560" s="572"/>
      <c r="BA1560" s="572"/>
      <c r="BB1560" s="572"/>
    </row>
    <row r="1561" spans="1:54" ht="12.6" customHeight="1" x14ac:dyDescent="0.25">
      <c r="A1561" s="572"/>
      <c r="B1561" s="572"/>
      <c r="C1561" s="572"/>
      <c r="D1561" s="572"/>
      <c r="E1561" s="572"/>
      <c r="F1561" s="572"/>
      <c r="G1561" s="572"/>
      <c r="H1561" s="572"/>
      <c r="I1561" s="572"/>
      <c r="J1561" s="572"/>
      <c r="K1561" s="572"/>
      <c r="L1561" s="572"/>
      <c r="M1561" s="572"/>
      <c r="N1561" s="572"/>
      <c r="O1561" s="572"/>
      <c r="P1561" s="572"/>
      <c r="Q1561" s="572"/>
      <c r="R1561" s="572"/>
      <c r="S1561" s="572"/>
      <c r="T1561" s="572"/>
      <c r="U1561" s="572"/>
      <c r="V1561" s="572"/>
      <c r="W1561" s="572"/>
      <c r="X1561" s="572"/>
      <c r="Y1561" s="572"/>
      <c r="Z1561" s="572"/>
      <c r="AA1561" s="572"/>
      <c r="AB1561" s="572"/>
      <c r="AC1561" s="572"/>
      <c r="AD1561" s="572"/>
      <c r="AE1561" s="572"/>
      <c r="AF1561" s="572"/>
      <c r="AG1561" s="572"/>
      <c r="AH1561" s="572"/>
      <c r="AI1561" s="572"/>
      <c r="AJ1561" s="572"/>
      <c r="AK1561" s="572"/>
      <c r="AL1561" s="572"/>
      <c r="AM1561" s="572"/>
      <c r="AN1561" s="572"/>
      <c r="AO1561" s="572"/>
      <c r="AP1561" s="572"/>
      <c r="AQ1561" s="572"/>
      <c r="AR1561" s="572"/>
      <c r="AS1561" s="572"/>
      <c r="AT1561" s="572"/>
      <c r="AU1561" s="572"/>
      <c r="AV1561" s="572"/>
      <c r="AW1561" s="572"/>
      <c r="AX1561" s="572"/>
      <c r="AY1561" s="572"/>
      <c r="AZ1561" s="572"/>
      <c r="BA1561" s="572"/>
      <c r="BB1561" s="572"/>
    </row>
    <row r="1562" spans="1:54" ht="12.6" customHeight="1" x14ac:dyDescent="0.25">
      <c r="A1562" s="572"/>
      <c r="B1562" s="572"/>
      <c r="C1562" s="572"/>
      <c r="D1562" s="572"/>
      <c r="E1562" s="572"/>
      <c r="F1562" s="572"/>
      <c r="G1562" s="572"/>
      <c r="H1562" s="572"/>
      <c r="I1562" s="572"/>
      <c r="J1562" s="572"/>
      <c r="K1562" s="572"/>
      <c r="L1562" s="572"/>
      <c r="M1562" s="572"/>
      <c r="N1562" s="572"/>
      <c r="O1562" s="572"/>
      <c r="P1562" s="572"/>
      <c r="Q1562" s="572"/>
      <c r="R1562" s="572"/>
      <c r="S1562" s="572"/>
      <c r="T1562" s="572"/>
      <c r="U1562" s="572"/>
      <c r="V1562" s="572"/>
      <c r="W1562" s="572"/>
      <c r="X1562" s="572"/>
      <c r="Y1562" s="572"/>
      <c r="Z1562" s="572"/>
      <c r="AA1562" s="572"/>
      <c r="AB1562" s="572"/>
      <c r="AC1562" s="572"/>
      <c r="AD1562" s="572"/>
      <c r="AE1562" s="572"/>
      <c r="AF1562" s="572"/>
      <c r="AG1562" s="572"/>
      <c r="AH1562" s="572"/>
      <c r="AI1562" s="572"/>
      <c r="AJ1562" s="572"/>
      <c r="AK1562" s="572"/>
      <c r="AL1562" s="572"/>
      <c r="AM1562" s="572"/>
      <c r="AN1562" s="572"/>
      <c r="AO1562" s="572"/>
      <c r="AP1562" s="572"/>
      <c r="AQ1562" s="572"/>
      <c r="AR1562" s="572"/>
      <c r="AS1562" s="572"/>
      <c r="AT1562" s="572"/>
      <c r="AU1562" s="572"/>
      <c r="AV1562" s="572"/>
      <c r="AW1562" s="572"/>
      <c r="AX1562" s="572"/>
      <c r="AY1562" s="572"/>
      <c r="AZ1562" s="572"/>
      <c r="BA1562" s="572"/>
      <c r="BB1562" s="572"/>
    </row>
    <row r="1563" spans="1:54" ht="12.6" customHeight="1" x14ac:dyDescent="0.25">
      <c r="A1563" s="572"/>
      <c r="B1563" s="572"/>
      <c r="C1563" s="572"/>
      <c r="D1563" s="572"/>
      <c r="E1563" s="572"/>
      <c r="F1563" s="572"/>
      <c r="G1563" s="572"/>
      <c r="H1563" s="572"/>
      <c r="I1563" s="572"/>
      <c r="J1563" s="572"/>
      <c r="K1563" s="572"/>
      <c r="L1563" s="572"/>
      <c r="M1563" s="572"/>
      <c r="N1563" s="572"/>
      <c r="O1563" s="572"/>
      <c r="P1563" s="572"/>
      <c r="Q1563" s="572"/>
      <c r="R1563" s="572"/>
      <c r="S1563" s="572"/>
      <c r="T1563" s="572"/>
      <c r="U1563" s="572"/>
      <c r="V1563" s="572"/>
      <c r="W1563" s="572"/>
      <c r="X1563" s="572"/>
      <c r="Y1563" s="572"/>
      <c r="Z1563" s="572"/>
      <c r="AA1563" s="572"/>
      <c r="AB1563" s="572"/>
      <c r="AC1563" s="572"/>
      <c r="AD1563" s="572"/>
      <c r="AE1563" s="572"/>
      <c r="AF1563" s="572"/>
      <c r="AG1563" s="572"/>
      <c r="AH1563" s="572"/>
      <c r="AI1563" s="572"/>
      <c r="AJ1563" s="572"/>
      <c r="AK1563" s="572"/>
      <c r="AL1563" s="572"/>
      <c r="AM1563" s="572"/>
      <c r="AN1563" s="572"/>
      <c r="AO1563" s="572"/>
      <c r="AP1563" s="572"/>
      <c r="AQ1563" s="572"/>
      <c r="AR1563" s="572"/>
      <c r="AS1563" s="572"/>
      <c r="AT1563" s="572"/>
      <c r="AU1563" s="572"/>
      <c r="AV1563" s="572"/>
      <c r="AW1563" s="572"/>
      <c r="AX1563" s="572"/>
      <c r="AY1563" s="572"/>
      <c r="AZ1563" s="572"/>
      <c r="BA1563" s="572"/>
      <c r="BB1563" s="572"/>
    </row>
    <row r="1564" spans="1:54" ht="12.6" customHeight="1" x14ac:dyDescent="0.25">
      <c r="A1564" s="572"/>
      <c r="B1564" s="572"/>
      <c r="C1564" s="572"/>
      <c r="D1564" s="572"/>
      <c r="E1564" s="572"/>
      <c r="F1564" s="572"/>
      <c r="G1564" s="572"/>
      <c r="H1564" s="572"/>
      <c r="I1564" s="572"/>
      <c r="J1564" s="572"/>
      <c r="K1564" s="572"/>
      <c r="L1564" s="572"/>
      <c r="M1564" s="572"/>
      <c r="N1564" s="572"/>
      <c r="O1564" s="572"/>
      <c r="P1564" s="572"/>
      <c r="Q1564" s="572"/>
      <c r="R1564" s="572"/>
      <c r="S1564" s="572"/>
      <c r="T1564" s="572"/>
      <c r="U1564" s="572"/>
      <c r="V1564" s="572"/>
      <c r="W1564" s="572"/>
      <c r="X1564" s="572"/>
      <c r="Y1564" s="572"/>
      <c r="Z1564" s="572"/>
      <c r="AA1564" s="572"/>
      <c r="AB1564" s="572"/>
      <c r="AC1564" s="572"/>
      <c r="AD1564" s="572"/>
      <c r="AE1564" s="572"/>
      <c r="AF1564" s="572"/>
      <c r="AG1564" s="572"/>
      <c r="AH1564" s="572"/>
      <c r="AI1564" s="572"/>
      <c r="AJ1564" s="572"/>
      <c r="AK1564" s="572"/>
      <c r="AL1564" s="572"/>
      <c r="AM1564" s="572"/>
      <c r="AN1564" s="572"/>
      <c r="AO1564" s="572"/>
      <c r="AP1564" s="572"/>
      <c r="AQ1564" s="572"/>
      <c r="AR1564" s="572"/>
      <c r="AS1564" s="572"/>
      <c r="AT1564" s="572"/>
      <c r="AU1564" s="572"/>
      <c r="AV1564" s="572"/>
      <c r="AW1564" s="572"/>
      <c r="AX1564" s="572"/>
      <c r="AY1564" s="572"/>
      <c r="AZ1564" s="572"/>
      <c r="BA1564" s="572"/>
      <c r="BB1564" s="572"/>
    </row>
    <row r="1565" spans="1:54" ht="12.6" customHeight="1" x14ac:dyDescent="0.25">
      <c r="A1565" s="572"/>
      <c r="B1565" s="572"/>
      <c r="C1565" s="572"/>
      <c r="D1565" s="572"/>
      <c r="E1565" s="572"/>
      <c r="F1565" s="572"/>
      <c r="G1565" s="572"/>
      <c r="H1565" s="572"/>
      <c r="I1565" s="572"/>
      <c r="J1565" s="572"/>
      <c r="K1565" s="572"/>
      <c r="L1565" s="572"/>
      <c r="M1565" s="572"/>
      <c r="N1565" s="572"/>
      <c r="O1565" s="572"/>
      <c r="P1565" s="572"/>
      <c r="Q1565" s="572"/>
      <c r="R1565" s="572"/>
      <c r="S1565" s="572"/>
      <c r="T1565" s="572"/>
      <c r="U1565" s="572"/>
      <c r="V1565" s="572"/>
      <c r="W1565" s="572"/>
      <c r="X1565" s="572"/>
      <c r="Y1565" s="572"/>
      <c r="Z1565" s="572"/>
      <c r="AA1565" s="572"/>
      <c r="AB1565" s="572"/>
      <c r="AC1565" s="572"/>
      <c r="AD1565" s="572"/>
      <c r="AE1565" s="572"/>
      <c r="AF1565" s="572"/>
      <c r="AG1565" s="572"/>
      <c r="AH1565" s="572"/>
      <c r="AI1565" s="572"/>
      <c r="AJ1565" s="572"/>
      <c r="AK1565" s="572"/>
      <c r="AL1565" s="572"/>
      <c r="AM1565" s="572"/>
      <c r="AN1565" s="572"/>
      <c r="AO1565" s="572"/>
      <c r="AP1565" s="572"/>
      <c r="AQ1565" s="572"/>
      <c r="AR1565" s="572"/>
      <c r="AS1565" s="572"/>
      <c r="AT1565" s="572"/>
      <c r="AU1565" s="572"/>
      <c r="AV1565" s="572"/>
      <c r="AW1565" s="572"/>
      <c r="AX1565" s="572"/>
      <c r="AY1565" s="572"/>
      <c r="AZ1565" s="572"/>
      <c r="BA1565" s="572"/>
      <c r="BB1565" s="572"/>
    </row>
    <row r="1566" spans="1:54" ht="12.6" customHeight="1" x14ac:dyDescent="0.25">
      <c r="A1566" s="572"/>
      <c r="B1566" s="572"/>
      <c r="C1566" s="572"/>
      <c r="D1566" s="572"/>
      <c r="E1566" s="572"/>
      <c r="F1566" s="572"/>
      <c r="G1566" s="572"/>
      <c r="H1566" s="572"/>
      <c r="I1566" s="572"/>
      <c r="J1566" s="572"/>
      <c r="K1566" s="572"/>
      <c r="L1566" s="572"/>
      <c r="M1566" s="572"/>
      <c r="N1566" s="572"/>
      <c r="O1566" s="572"/>
      <c r="P1566" s="572"/>
      <c r="Q1566" s="572"/>
      <c r="R1566" s="572"/>
      <c r="S1566" s="572"/>
      <c r="T1566" s="572"/>
      <c r="U1566" s="572"/>
      <c r="V1566" s="572"/>
      <c r="W1566" s="572"/>
      <c r="X1566" s="572"/>
      <c r="Y1566" s="572"/>
      <c r="Z1566" s="572"/>
      <c r="AA1566" s="572"/>
      <c r="AB1566" s="572"/>
      <c r="AC1566" s="572"/>
      <c r="AD1566" s="572"/>
      <c r="AE1566" s="572"/>
      <c r="AF1566" s="572"/>
      <c r="AG1566" s="572"/>
      <c r="AH1566" s="572"/>
      <c r="AI1566" s="572"/>
      <c r="AJ1566" s="572"/>
      <c r="AK1566" s="572"/>
      <c r="AL1566" s="572"/>
      <c r="AM1566" s="572"/>
      <c r="AN1566" s="572"/>
      <c r="AO1566" s="572"/>
      <c r="AP1566" s="572"/>
      <c r="AQ1566" s="572"/>
      <c r="AR1566" s="572"/>
      <c r="AS1566" s="572"/>
      <c r="AT1566" s="572"/>
      <c r="AU1566" s="572"/>
      <c r="AV1566" s="572"/>
      <c r="AW1566" s="572"/>
      <c r="AX1566" s="572"/>
      <c r="AY1566" s="572"/>
      <c r="AZ1566" s="572"/>
      <c r="BA1566" s="572"/>
      <c r="BB1566" s="572"/>
    </row>
    <row r="1567" spans="1:54" ht="12.6" customHeight="1" x14ac:dyDescent="0.25">
      <c r="A1567" s="572"/>
      <c r="B1567" s="572"/>
      <c r="C1567" s="572"/>
      <c r="D1567" s="572"/>
      <c r="E1567" s="572"/>
      <c r="F1567" s="572"/>
      <c r="G1567" s="572"/>
      <c r="H1567" s="572"/>
      <c r="I1567" s="572"/>
      <c r="J1567" s="572"/>
      <c r="K1567" s="572"/>
      <c r="L1567" s="572"/>
      <c r="M1567" s="572"/>
      <c r="N1567" s="572"/>
      <c r="O1567" s="572"/>
      <c r="P1567" s="572"/>
      <c r="Q1567" s="572"/>
      <c r="R1567" s="572"/>
      <c r="S1567" s="572"/>
      <c r="T1567" s="572"/>
      <c r="U1567" s="572"/>
      <c r="V1567" s="572"/>
      <c r="W1567" s="572"/>
      <c r="X1567" s="572"/>
      <c r="Y1567" s="572"/>
      <c r="Z1567" s="572"/>
      <c r="AA1567" s="572"/>
      <c r="AB1567" s="572"/>
      <c r="AC1567" s="572"/>
      <c r="AD1567" s="572"/>
      <c r="AE1567" s="572"/>
      <c r="AF1567" s="572"/>
      <c r="AG1567" s="572"/>
      <c r="AH1567" s="572"/>
      <c r="AI1567" s="572"/>
      <c r="AJ1567" s="572"/>
      <c r="AK1567" s="572"/>
      <c r="AL1567" s="572"/>
      <c r="AM1567" s="572"/>
      <c r="AN1567" s="572"/>
      <c r="AO1567" s="572"/>
      <c r="AP1567" s="572"/>
      <c r="AQ1567" s="572"/>
      <c r="AR1567" s="572"/>
      <c r="AS1567" s="572"/>
      <c r="AT1567" s="572"/>
      <c r="AU1567" s="572"/>
      <c r="AV1567" s="572"/>
      <c r="AW1567" s="572"/>
      <c r="AX1567" s="572"/>
      <c r="AY1567" s="572"/>
      <c r="AZ1567" s="572"/>
      <c r="BA1567" s="572"/>
      <c r="BB1567" s="572"/>
    </row>
    <row r="1568" spans="1:54" ht="12.6" customHeight="1" x14ac:dyDescent="0.25">
      <c r="A1568" s="572"/>
      <c r="B1568" s="572"/>
      <c r="C1568" s="572"/>
      <c r="D1568" s="572"/>
      <c r="E1568" s="572"/>
      <c r="F1568" s="572"/>
      <c r="G1568" s="572"/>
      <c r="H1568" s="572"/>
      <c r="I1568" s="572"/>
      <c r="J1568" s="572"/>
      <c r="K1568" s="572"/>
      <c r="L1568" s="572"/>
      <c r="M1568" s="572"/>
      <c r="N1568" s="572"/>
      <c r="O1568" s="572"/>
      <c r="P1568" s="572"/>
      <c r="Q1568" s="572"/>
      <c r="R1568" s="572"/>
      <c r="S1568" s="572"/>
      <c r="T1568" s="572"/>
      <c r="U1568" s="572"/>
      <c r="V1568" s="572"/>
      <c r="W1568" s="572"/>
      <c r="X1568" s="572"/>
      <c r="Y1568" s="572"/>
      <c r="Z1568" s="572"/>
      <c r="AA1568" s="572"/>
      <c r="AB1568" s="572"/>
      <c r="AC1568" s="572"/>
      <c r="AD1568" s="572"/>
      <c r="AE1568" s="572"/>
      <c r="AF1568" s="572"/>
      <c r="AG1568" s="572"/>
      <c r="AH1568" s="572"/>
      <c r="AI1568" s="572"/>
      <c r="AJ1568" s="572"/>
      <c r="AK1568" s="572"/>
      <c r="AL1568" s="572"/>
      <c r="AM1568" s="572"/>
      <c r="AN1568" s="572"/>
      <c r="AO1568" s="572"/>
      <c r="AP1568" s="572"/>
      <c r="AQ1568" s="572"/>
      <c r="AR1568" s="572"/>
      <c r="AS1568" s="572"/>
      <c r="AT1568" s="572"/>
      <c r="AU1568" s="572"/>
      <c r="AV1568" s="572"/>
      <c r="AW1568" s="572"/>
      <c r="AX1568" s="572"/>
      <c r="AY1568" s="572"/>
      <c r="AZ1568" s="572"/>
      <c r="BA1568" s="572"/>
      <c r="BB1568" s="572"/>
    </row>
    <row r="1569" spans="1:16384" ht="12.6" customHeight="1" x14ac:dyDescent="0.25">
      <c r="A1569" s="572"/>
      <c r="B1569" s="572"/>
      <c r="C1569" s="572"/>
      <c r="D1569" s="572"/>
      <c r="E1569" s="572"/>
      <c r="F1569" s="572"/>
      <c r="G1569" s="572"/>
      <c r="H1569" s="572"/>
      <c r="I1569" s="572"/>
      <c r="J1569" s="572"/>
      <c r="K1569" s="572"/>
      <c r="L1569" s="572"/>
      <c r="M1569" s="572"/>
      <c r="N1569" s="572"/>
      <c r="O1569" s="572"/>
      <c r="P1569" s="572"/>
      <c r="Q1569" s="572"/>
      <c r="R1569" s="572"/>
      <c r="S1569" s="572"/>
      <c r="T1569" s="572"/>
      <c r="U1569" s="572"/>
      <c r="V1569" s="572"/>
      <c r="W1569" s="572"/>
      <c r="X1569" s="572"/>
      <c r="Y1569" s="572"/>
      <c r="Z1569" s="572"/>
      <c r="AA1569" s="572"/>
      <c r="AB1569" s="572"/>
      <c r="AC1569" s="572"/>
      <c r="AD1569" s="572"/>
      <c r="AE1569" s="572"/>
      <c r="AF1569" s="572"/>
      <c r="AG1569" s="572"/>
      <c r="AH1569" s="572"/>
      <c r="AI1569" s="572"/>
      <c r="AJ1569" s="572"/>
      <c r="AK1569" s="572"/>
      <c r="AL1569" s="572"/>
      <c r="AM1569" s="572"/>
      <c r="AN1569" s="572"/>
      <c r="AO1569" s="572"/>
      <c r="AP1569" s="572"/>
      <c r="AQ1569" s="572"/>
      <c r="AR1569" s="572"/>
      <c r="AS1569" s="572"/>
      <c r="AT1569" s="572"/>
      <c r="AU1569" s="572"/>
      <c r="AV1569" s="572"/>
      <c r="AW1569" s="572"/>
      <c r="AX1569" s="572"/>
      <c r="AY1569" s="572"/>
      <c r="AZ1569" s="572"/>
      <c r="BA1569" s="572"/>
      <c r="BB1569" s="572"/>
    </row>
    <row r="1570" spans="1:16384" ht="12.6" customHeight="1" x14ac:dyDescent="0.25">
      <c r="A1570" s="572"/>
      <c r="B1570" s="572"/>
      <c r="C1570" s="572"/>
      <c r="D1570" s="572"/>
      <c r="E1570" s="572"/>
      <c r="F1570" s="572"/>
      <c r="G1570" s="572"/>
      <c r="H1570" s="572"/>
      <c r="I1570" s="572"/>
      <c r="J1570" s="572"/>
      <c r="K1570" s="572"/>
      <c r="L1570" s="572"/>
      <c r="M1570" s="572"/>
      <c r="N1570" s="572"/>
      <c r="O1570" s="572"/>
      <c r="P1570" s="572"/>
      <c r="Q1570" s="572"/>
      <c r="R1570" s="572"/>
      <c r="S1570" s="572"/>
      <c r="T1570" s="572"/>
      <c r="U1570" s="572"/>
      <c r="V1570" s="572"/>
      <c r="W1570" s="572"/>
      <c r="X1570" s="572"/>
      <c r="Y1570" s="572"/>
      <c r="Z1570" s="572"/>
      <c r="AA1570" s="572"/>
      <c r="AB1570" s="572"/>
      <c r="AC1570" s="572"/>
      <c r="AD1570" s="572"/>
      <c r="AE1570" s="572"/>
      <c r="AF1570" s="572"/>
      <c r="AG1570" s="572"/>
      <c r="AH1570" s="572"/>
      <c r="AI1570" s="572"/>
      <c r="AJ1570" s="572"/>
      <c r="AK1570" s="572"/>
      <c r="AL1570" s="572"/>
      <c r="AM1570" s="572"/>
      <c r="AN1570" s="572"/>
      <c r="AO1570" s="572"/>
      <c r="AP1570" s="572"/>
      <c r="AQ1570" s="572"/>
      <c r="AR1570" s="572"/>
      <c r="AS1570" s="572"/>
      <c r="AT1570" s="572"/>
      <c r="AU1570" s="572"/>
      <c r="AV1570" s="572"/>
      <c r="AW1570" s="572"/>
      <c r="AX1570" s="572"/>
      <c r="AY1570" s="572"/>
      <c r="AZ1570" s="572"/>
      <c r="BA1570" s="572"/>
      <c r="BB1570" s="572"/>
    </row>
    <row r="1572" spans="1:16384" s="567" customFormat="1" ht="12.6" customHeight="1" x14ac:dyDescent="0.25">
      <c r="A1572" s="574" t="s">
        <v>1950</v>
      </c>
      <c r="B1572" s="576"/>
      <c r="C1572" s="576"/>
      <c r="D1572" s="576"/>
      <c r="E1572" s="576"/>
      <c r="F1572" s="576"/>
      <c r="G1572" s="576"/>
      <c r="H1572" s="576"/>
      <c r="I1572" s="576"/>
      <c r="J1572" s="576"/>
      <c r="K1572" s="576"/>
      <c r="L1572" s="576"/>
      <c r="M1572" s="576"/>
      <c r="N1572" s="576"/>
      <c r="O1572" s="576"/>
      <c r="P1572" s="576"/>
      <c r="Q1572" s="576"/>
      <c r="R1572" s="576"/>
      <c r="S1572" s="576"/>
      <c r="T1572" s="576"/>
      <c r="U1572" s="576"/>
      <c r="V1572" s="576"/>
      <c r="W1572" s="576"/>
      <c r="X1572" s="576"/>
      <c r="Y1572" s="576"/>
      <c r="Z1572" s="576"/>
      <c r="AA1572" s="576"/>
      <c r="AB1572" s="576"/>
      <c r="AC1572" s="576"/>
      <c r="AD1572" s="576"/>
      <c r="AE1572" s="576"/>
      <c r="AF1572" s="576"/>
      <c r="AG1572" s="576"/>
      <c r="AH1572" s="576"/>
      <c r="AI1572" s="576"/>
      <c r="AJ1572" s="576"/>
      <c r="AK1572" s="576"/>
      <c r="AL1572" s="576"/>
      <c r="AM1572" s="576"/>
      <c r="AN1572" s="576"/>
      <c r="AO1572" s="576"/>
      <c r="AP1572" s="576"/>
      <c r="AQ1572" s="576"/>
      <c r="AR1572" s="576"/>
      <c r="AS1572" s="576"/>
      <c r="AT1572" s="576"/>
      <c r="AU1572" s="576"/>
      <c r="AV1572" s="576"/>
      <c r="AW1572" s="576"/>
      <c r="AX1572" s="576"/>
      <c r="AY1572" s="576"/>
      <c r="AZ1572" s="576"/>
      <c r="BA1572" s="576"/>
      <c r="BB1572" s="576"/>
    </row>
    <row r="1573" spans="1:16384" ht="12.6" customHeight="1" x14ac:dyDescent="0.25">
      <c r="A1573" s="1038" t="s">
        <v>5434</v>
      </c>
      <c r="B1573" s="1037"/>
      <c r="C1573" s="1037"/>
      <c r="D1573" s="1037"/>
      <c r="E1573" s="1037"/>
      <c r="F1573" s="1037"/>
      <c r="G1573" s="1037"/>
      <c r="H1573" s="1037"/>
      <c r="I1573" s="1037"/>
      <c r="J1573" s="1037"/>
      <c r="K1573" s="1037"/>
      <c r="L1573" s="1037"/>
      <c r="M1573" s="1037"/>
      <c r="N1573" s="1037"/>
      <c r="O1573" s="1037"/>
      <c r="P1573" s="1037"/>
      <c r="Q1573" s="1037"/>
      <c r="R1573" s="1037"/>
      <c r="S1573" s="1037"/>
      <c r="T1573" s="1037"/>
      <c r="U1573" s="1037"/>
      <c r="V1573" s="1037"/>
      <c r="W1573" s="1037"/>
      <c r="X1573" s="1037"/>
      <c r="Y1573" s="1037"/>
      <c r="Z1573" s="1037"/>
      <c r="AA1573" s="1037"/>
      <c r="AB1573" s="1037"/>
      <c r="AC1573" s="1037"/>
      <c r="AD1573" s="1037"/>
      <c r="AE1573" s="1037"/>
      <c r="AF1573" s="1037"/>
      <c r="AG1573" s="1037"/>
      <c r="AH1573" s="1037"/>
      <c r="AI1573" s="1037"/>
      <c r="AJ1573" s="1037"/>
      <c r="AK1573" s="1037"/>
      <c r="AL1573" s="1037"/>
      <c r="AM1573" s="1037"/>
      <c r="AN1573" s="1037"/>
      <c r="AO1573" s="1037"/>
      <c r="AP1573" s="1037"/>
      <c r="AQ1573" s="1037"/>
      <c r="AR1573" s="1037"/>
      <c r="AS1573" s="1037"/>
      <c r="AT1573" s="1037"/>
      <c r="AU1573" s="1037"/>
      <c r="AV1573" s="1037"/>
      <c r="AW1573" s="1037"/>
      <c r="AX1573" s="1037"/>
      <c r="AY1573" s="1037"/>
      <c r="AZ1573" s="578"/>
      <c r="BA1573" s="578"/>
      <c r="BB1573" s="578"/>
      <c r="BC1573" s="578"/>
      <c r="BD1573" s="578"/>
      <c r="BE1573" s="578"/>
      <c r="BF1573" s="578"/>
      <c r="BG1573" s="578"/>
      <c r="BH1573" s="578"/>
      <c r="BI1573" s="578"/>
      <c r="BJ1573" s="578"/>
      <c r="BK1573" s="578"/>
      <c r="BL1573" s="578"/>
      <c r="BM1573" s="578"/>
      <c r="BN1573" s="578"/>
      <c r="BO1573" s="578"/>
      <c r="BP1573" s="578"/>
      <c r="BQ1573" s="578"/>
      <c r="BR1573" s="578"/>
      <c r="BS1573" s="578"/>
      <c r="BT1573" s="578"/>
      <c r="BU1573" s="578"/>
      <c r="BV1573" s="578"/>
      <c r="BW1573" s="578"/>
      <c r="BX1573" s="578"/>
      <c r="BY1573" s="578"/>
      <c r="BZ1573" s="578"/>
      <c r="CA1573" s="578"/>
      <c r="CB1573" s="578"/>
      <c r="CC1573" s="578"/>
      <c r="CD1573" s="578"/>
      <c r="CE1573" s="578"/>
      <c r="CF1573" s="578"/>
      <c r="CG1573" s="578"/>
      <c r="CH1573" s="578"/>
      <c r="CI1573" s="578"/>
      <c r="CJ1573" s="578"/>
      <c r="CK1573" s="578"/>
      <c r="CL1573" s="578"/>
      <c r="CM1573" s="578"/>
      <c r="CN1573" s="578"/>
      <c r="CO1573" s="578"/>
      <c r="CP1573" s="578"/>
      <c r="CQ1573" s="578"/>
      <c r="CR1573" s="578"/>
      <c r="CS1573" s="578"/>
      <c r="CT1573" s="578"/>
      <c r="CU1573" s="578"/>
      <c r="CV1573" s="578"/>
      <c r="CW1573" s="578"/>
      <c r="CX1573" s="578"/>
      <c r="CY1573" s="856"/>
      <c r="CZ1573" s="856"/>
      <c r="DA1573" s="856"/>
      <c r="DB1573" s="856"/>
      <c r="DC1573" s="856"/>
      <c r="DD1573" s="856"/>
      <c r="DE1573" s="856"/>
      <c r="DF1573" s="856"/>
      <c r="DG1573" s="856"/>
      <c r="DH1573" s="856"/>
      <c r="DI1573" s="856"/>
      <c r="DJ1573" s="856"/>
      <c r="DK1573" s="856"/>
      <c r="DL1573" s="856"/>
      <c r="DM1573" s="856"/>
      <c r="DN1573" s="856"/>
      <c r="DO1573" s="856"/>
      <c r="DP1573" s="856"/>
      <c r="DQ1573" s="856"/>
      <c r="DR1573" s="856"/>
      <c r="DS1573" s="856"/>
      <c r="DT1573" s="856"/>
      <c r="DU1573" s="856"/>
      <c r="DV1573" s="856"/>
      <c r="DW1573" s="856"/>
      <c r="DX1573" s="856"/>
      <c r="DY1573" s="856"/>
      <c r="DZ1573" s="856"/>
      <c r="EA1573" s="856"/>
      <c r="EB1573" s="856"/>
      <c r="EC1573" s="856"/>
      <c r="ED1573" s="856"/>
      <c r="EE1573" s="856"/>
      <c r="EF1573" s="856"/>
      <c r="EG1573" s="856"/>
      <c r="EH1573" s="856"/>
      <c r="EI1573" s="856"/>
      <c r="EJ1573" s="856"/>
      <c r="EK1573" s="856"/>
      <c r="EL1573" s="856"/>
      <c r="EM1573" s="856"/>
      <c r="EN1573" s="856"/>
      <c r="EO1573" s="856"/>
      <c r="EP1573" s="856"/>
      <c r="EQ1573" s="856"/>
      <c r="ER1573" s="856"/>
      <c r="ES1573" s="856"/>
      <c r="ET1573" s="856"/>
      <c r="EU1573" s="856"/>
      <c r="EV1573" s="856"/>
      <c r="EW1573" s="856"/>
      <c r="EX1573" s="856"/>
      <c r="EY1573" s="856"/>
      <c r="EZ1573" s="856"/>
      <c r="FA1573" s="856"/>
      <c r="FB1573" s="856"/>
      <c r="FC1573" s="856"/>
      <c r="FD1573" s="856"/>
      <c r="FE1573" s="856"/>
      <c r="FF1573" s="856"/>
      <c r="FG1573" s="856"/>
      <c r="FH1573" s="856"/>
      <c r="FI1573" s="856"/>
      <c r="FJ1573" s="856"/>
      <c r="FK1573" s="856"/>
      <c r="FL1573" s="856"/>
      <c r="FM1573" s="856"/>
      <c r="FN1573" s="856"/>
      <c r="FO1573" s="856"/>
      <c r="FP1573" s="856"/>
      <c r="FQ1573" s="856"/>
      <c r="FR1573" s="856"/>
      <c r="FS1573" s="856"/>
      <c r="FT1573" s="856"/>
      <c r="FU1573" s="856"/>
      <c r="FV1573" s="856"/>
      <c r="FW1573" s="856"/>
      <c r="FX1573" s="856"/>
      <c r="FY1573" s="856"/>
      <c r="FZ1573" s="856"/>
      <c r="GA1573" s="856"/>
      <c r="GB1573" s="856"/>
      <c r="GC1573" s="856"/>
      <c r="GD1573" s="856"/>
      <c r="GE1573" s="856"/>
      <c r="GF1573" s="856"/>
      <c r="GG1573" s="856"/>
      <c r="GH1573" s="856"/>
      <c r="GI1573" s="856"/>
      <c r="GJ1573" s="856"/>
      <c r="GK1573" s="856"/>
      <c r="GL1573" s="856"/>
      <c r="GM1573" s="856"/>
      <c r="GN1573" s="856"/>
      <c r="GO1573" s="856"/>
      <c r="GP1573" s="856"/>
      <c r="GQ1573" s="856"/>
      <c r="GR1573" s="856"/>
      <c r="GS1573" s="856"/>
      <c r="GT1573" s="856"/>
      <c r="GU1573" s="856"/>
      <c r="GV1573" s="856"/>
      <c r="GW1573" s="856"/>
      <c r="GX1573" s="856"/>
      <c r="GY1573" s="856"/>
      <c r="GZ1573" s="856"/>
      <c r="HA1573" s="856"/>
      <c r="HB1573" s="856"/>
      <c r="HC1573" s="856"/>
      <c r="HD1573" s="856"/>
      <c r="HE1573" s="856"/>
      <c r="HF1573" s="856"/>
      <c r="HG1573" s="856"/>
      <c r="HH1573" s="856"/>
      <c r="HI1573" s="856"/>
      <c r="HJ1573" s="856"/>
      <c r="HK1573" s="856"/>
      <c r="HL1573" s="856"/>
      <c r="HM1573" s="856"/>
      <c r="HN1573" s="856"/>
      <c r="HO1573" s="856"/>
      <c r="HP1573" s="856"/>
      <c r="HQ1573" s="856"/>
      <c r="HR1573" s="856"/>
      <c r="HS1573" s="856"/>
      <c r="HT1573" s="856"/>
      <c r="HU1573" s="856"/>
      <c r="HV1573" s="856"/>
      <c r="HW1573" s="856"/>
      <c r="HX1573" s="856"/>
      <c r="HY1573" s="856"/>
      <c r="HZ1573" s="856"/>
      <c r="IA1573" s="856"/>
      <c r="IB1573" s="856"/>
      <c r="IC1573" s="856"/>
      <c r="ID1573" s="856"/>
      <c r="IE1573" s="856"/>
      <c r="IF1573" s="856"/>
      <c r="IG1573" s="856"/>
      <c r="IH1573" s="856"/>
      <c r="II1573" s="856"/>
      <c r="IJ1573" s="856"/>
      <c r="IK1573" s="856"/>
      <c r="IL1573" s="856"/>
      <c r="IM1573" s="856"/>
      <c r="IN1573" s="856"/>
      <c r="IO1573" s="856"/>
      <c r="IP1573" s="856"/>
      <c r="IQ1573" s="856"/>
      <c r="IR1573" s="856"/>
      <c r="IS1573" s="856"/>
      <c r="IT1573" s="856"/>
      <c r="IU1573" s="856"/>
      <c r="IV1573" s="856"/>
      <c r="IW1573" s="856"/>
      <c r="IX1573" s="856"/>
      <c r="IY1573" s="856"/>
      <c r="IZ1573" s="856"/>
      <c r="JA1573" s="856"/>
      <c r="JB1573" s="856"/>
      <c r="JC1573" s="856"/>
      <c r="JD1573" s="856"/>
      <c r="JE1573" s="856"/>
      <c r="JF1573" s="856"/>
      <c r="JG1573" s="856"/>
      <c r="JH1573" s="856"/>
      <c r="JI1573" s="856"/>
      <c r="JJ1573" s="856"/>
      <c r="JK1573" s="856"/>
      <c r="JL1573" s="856"/>
      <c r="JM1573" s="856"/>
      <c r="JN1573" s="856"/>
      <c r="JO1573" s="856"/>
      <c r="JP1573" s="856"/>
      <c r="JQ1573" s="856"/>
      <c r="JR1573" s="856"/>
      <c r="JS1573" s="856"/>
      <c r="JT1573" s="856"/>
      <c r="JU1573" s="856"/>
      <c r="JV1573" s="856"/>
      <c r="JW1573" s="856"/>
      <c r="JX1573" s="856"/>
      <c r="JY1573" s="856"/>
      <c r="JZ1573" s="856"/>
      <c r="KA1573" s="856"/>
      <c r="KB1573" s="856"/>
      <c r="KC1573" s="856"/>
      <c r="KD1573" s="856"/>
      <c r="KE1573" s="856"/>
      <c r="KF1573" s="856"/>
      <c r="KG1573" s="856"/>
      <c r="KH1573" s="856"/>
      <c r="KI1573" s="856"/>
      <c r="KJ1573" s="856"/>
      <c r="KK1573" s="856"/>
      <c r="KL1573" s="856"/>
      <c r="KM1573" s="856"/>
      <c r="KN1573" s="856"/>
      <c r="KO1573" s="856"/>
      <c r="KP1573" s="856"/>
      <c r="KQ1573" s="856"/>
      <c r="KR1573" s="856"/>
      <c r="KS1573" s="856"/>
      <c r="KT1573" s="856"/>
      <c r="KU1573" s="856"/>
      <c r="KV1573" s="856"/>
      <c r="KW1573" s="856"/>
      <c r="KX1573" s="856"/>
      <c r="KY1573" s="856"/>
      <c r="KZ1573" s="856"/>
      <c r="LA1573" s="856"/>
      <c r="LB1573" s="856"/>
      <c r="LC1573" s="856"/>
      <c r="LD1573" s="856"/>
      <c r="LE1573" s="856"/>
      <c r="LF1573" s="856"/>
      <c r="LG1573" s="856"/>
      <c r="LH1573" s="856"/>
      <c r="LI1573" s="856"/>
      <c r="LJ1573" s="856"/>
      <c r="LK1573" s="856"/>
      <c r="LL1573" s="856"/>
      <c r="LM1573" s="856"/>
      <c r="LN1573" s="856"/>
      <c r="LO1573" s="856"/>
      <c r="LP1573" s="856"/>
      <c r="LQ1573" s="856"/>
      <c r="LR1573" s="856"/>
      <c r="LS1573" s="856"/>
      <c r="LT1573" s="856"/>
      <c r="LU1573" s="856"/>
      <c r="LV1573" s="856"/>
      <c r="LW1573" s="856"/>
      <c r="LX1573" s="856"/>
      <c r="LY1573" s="856"/>
      <c r="LZ1573" s="856"/>
      <c r="MA1573" s="856"/>
      <c r="MB1573" s="856"/>
      <c r="MC1573" s="856"/>
      <c r="MD1573" s="856"/>
      <c r="ME1573" s="856"/>
      <c r="MF1573" s="856"/>
      <c r="MG1573" s="856"/>
      <c r="MH1573" s="856"/>
      <c r="MI1573" s="856"/>
      <c r="MJ1573" s="856"/>
      <c r="MK1573" s="856"/>
      <c r="ML1573" s="856"/>
      <c r="MM1573" s="856"/>
      <c r="MN1573" s="856"/>
      <c r="MO1573" s="856"/>
      <c r="MP1573" s="856"/>
      <c r="MQ1573" s="856"/>
      <c r="MR1573" s="856"/>
      <c r="MS1573" s="856"/>
      <c r="MT1573" s="856"/>
      <c r="MU1573" s="856"/>
      <c r="MV1573" s="856"/>
      <c r="MW1573" s="856"/>
      <c r="MX1573" s="856"/>
      <c r="MY1573" s="856"/>
      <c r="MZ1573" s="856"/>
      <c r="NA1573" s="856"/>
      <c r="NB1573" s="856"/>
      <c r="NC1573" s="856"/>
      <c r="ND1573" s="856"/>
      <c r="NE1573" s="856"/>
      <c r="NF1573" s="856"/>
      <c r="NG1573" s="856"/>
      <c r="NH1573" s="856"/>
      <c r="NI1573" s="856"/>
      <c r="NJ1573" s="856"/>
      <c r="NK1573" s="856"/>
      <c r="NL1573" s="856"/>
      <c r="NM1573" s="856"/>
      <c r="NN1573" s="856"/>
      <c r="NO1573" s="856"/>
      <c r="NP1573" s="856"/>
      <c r="NQ1573" s="856"/>
      <c r="NR1573" s="856"/>
      <c r="NS1573" s="856"/>
      <c r="NT1573" s="856"/>
      <c r="NU1573" s="856"/>
      <c r="NV1573" s="856"/>
      <c r="NW1573" s="856"/>
      <c r="NX1573" s="856"/>
      <c r="NY1573" s="856"/>
      <c r="NZ1573" s="856"/>
      <c r="OA1573" s="856"/>
      <c r="OB1573" s="856"/>
      <c r="OC1573" s="856"/>
      <c r="OD1573" s="856"/>
      <c r="OE1573" s="856"/>
      <c r="OF1573" s="856"/>
      <c r="OG1573" s="856"/>
      <c r="OH1573" s="856"/>
      <c r="OI1573" s="856"/>
      <c r="OJ1573" s="856"/>
      <c r="OK1573" s="856"/>
      <c r="OL1573" s="856"/>
      <c r="OM1573" s="856"/>
      <c r="ON1573" s="856"/>
      <c r="OO1573" s="856"/>
      <c r="OP1573" s="856"/>
      <c r="OQ1573" s="856"/>
      <c r="OR1573" s="856"/>
      <c r="OS1573" s="856"/>
      <c r="OT1573" s="856"/>
      <c r="OU1573" s="856"/>
      <c r="OV1573" s="856"/>
      <c r="OW1573" s="856"/>
      <c r="OX1573" s="856"/>
      <c r="OY1573" s="856"/>
      <c r="OZ1573" s="856"/>
      <c r="PA1573" s="856"/>
      <c r="PB1573" s="856"/>
      <c r="PC1573" s="856"/>
      <c r="PD1573" s="856"/>
      <c r="PE1573" s="856"/>
      <c r="PF1573" s="856"/>
      <c r="PG1573" s="856"/>
      <c r="PH1573" s="856"/>
      <c r="PI1573" s="856"/>
      <c r="PJ1573" s="856"/>
      <c r="PK1573" s="856"/>
      <c r="PL1573" s="856"/>
      <c r="PM1573" s="856"/>
      <c r="PN1573" s="856"/>
      <c r="PO1573" s="856"/>
      <c r="PP1573" s="856"/>
      <c r="PQ1573" s="856"/>
      <c r="PR1573" s="856"/>
      <c r="PS1573" s="856"/>
      <c r="PT1573" s="856"/>
      <c r="PU1573" s="856"/>
      <c r="PV1573" s="856"/>
      <c r="PW1573" s="856"/>
      <c r="PX1573" s="856"/>
      <c r="PY1573" s="856"/>
      <c r="PZ1573" s="856"/>
      <c r="QA1573" s="856"/>
      <c r="QB1573" s="856"/>
      <c r="QC1573" s="856"/>
      <c r="QD1573" s="856"/>
      <c r="QE1573" s="856"/>
      <c r="QF1573" s="856"/>
      <c r="QG1573" s="856"/>
      <c r="QH1573" s="856"/>
      <c r="QI1573" s="856"/>
      <c r="QJ1573" s="856"/>
      <c r="QK1573" s="856"/>
      <c r="QL1573" s="856"/>
      <c r="QM1573" s="856"/>
      <c r="QN1573" s="856"/>
      <c r="QO1573" s="856"/>
      <c r="QP1573" s="856"/>
      <c r="QQ1573" s="856"/>
      <c r="QR1573" s="856"/>
      <c r="QS1573" s="856"/>
      <c r="QT1573" s="856"/>
      <c r="QU1573" s="856"/>
      <c r="QV1573" s="856"/>
      <c r="QW1573" s="856"/>
      <c r="QX1573" s="856"/>
      <c r="QY1573" s="856"/>
      <c r="QZ1573" s="856"/>
      <c r="RA1573" s="856"/>
      <c r="RB1573" s="856"/>
      <c r="RC1573" s="856"/>
      <c r="RD1573" s="856"/>
      <c r="RE1573" s="856"/>
      <c r="RF1573" s="856"/>
      <c r="RG1573" s="856"/>
      <c r="RH1573" s="856"/>
      <c r="RI1573" s="856"/>
      <c r="RJ1573" s="856"/>
      <c r="RK1573" s="856"/>
      <c r="RL1573" s="856"/>
      <c r="RM1573" s="856"/>
      <c r="RN1573" s="856"/>
      <c r="RO1573" s="856"/>
      <c r="RP1573" s="856"/>
      <c r="RQ1573" s="856"/>
      <c r="RR1573" s="856"/>
      <c r="RS1573" s="856"/>
      <c r="RT1573" s="856"/>
      <c r="RU1573" s="856"/>
      <c r="RV1573" s="856"/>
      <c r="RW1573" s="856"/>
      <c r="RX1573" s="856"/>
      <c r="RY1573" s="856"/>
      <c r="RZ1573" s="856"/>
      <c r="SA1573" s="856"/>
      <c r="SB1573" s="856"/>
      <c r="SC1573" s="856"/>
      <c r="SD1573" s="856"/>
      <c r="SE1573" s="856"/>
      <c r="SF1573" s="856"/>
      <c r="SG1573" s="856"/>
      <c r="SH1573" s="856"/>
      <c r="SI1573" s="856"/>
      <c r="SJ1573" s="856"/>
      <c r="SK1573" s="856"/>
      <c r="SL1573" s="856"/>
      <c r="SM1573" s="856"/>
      <c r="SN1573" s="856"/>
      <c r="SO1573" s="856"/>
      <c r="SP1573" s="856"/>
      <c r="SQ1573" s="856"/>
      <c r="SR1573" s="856"/>
      <c r="SS1573" s="856"/>
      <c r="ST1573" s="856"/>
      <c r="SU1573" s="856"/>
      <c r="SV1573" s="856"/>
      <c r="SW1573" s="856"/>
      <c r="SX1573" s="856"/>
      <c r="SY1573" s="856"/>
      <c r="SZ1573" s="856"/>
      <c r="TA1573" s="856"/>
      <c r="TB1573" s="856"/>
      <c r="TC1573" s="856"/>
      <c r="TD1573" s="856"/>
      <c r="TE1573" s="856"/>
      <c r="TF1573" s="856"/>
      <c r="TG1573" s="856"/>
      <c r="TH1573" s="856"/>
      <c r="TI1573" s="856"/>
      <c r="TJ1573" s="856"/>
      <c r="TK1573" s="856"/>
      <c r="TL1573" s="856"/>
      <c r="TM1573" s="856"/>
      <c r="TN1573" s="856"/>
      <c r="TO1573" s="856"/>
      <c r="TP1573" s="856"/>
      <c r="TQ1573" s="856"/>
      <c r="TR1573" s="856"/>
      <c r="TS1573" s="856"/>
      <c r="TT1573" s="856"/>
      <c r="TU1573" s="856"/>
      <c r="TV1573" s="856"/>
      <c r="TW1573" s="856"/>
      <c r="TX1573" s="856"/>
      <c r="TY1573" s="856"/>
      <c r="TZ1573" s="856"/>
      <c r="UA1573" s="856"/>
      <c r="UB1573" s="856"/>
      <c r="UC1573" s="856"/>
      <c r="UD1573" s="856"/>
      <c r="UE1573" s="856"/>
      <c r="UF1573" s="856"/>
      <c r="UG1573" s="856"/>
      <c r="UH1573" s="856"/>
      <c r="UI1573" s="856"/>
      <c r="UJ1573" s="856"/>
      <c r="UK1573" s="856"/>
      <c r="UL1573" s="856"/>
      <c r="UM1573" s="856"/>
      <c r="UN1573" s="856"/>
      <c r="UO1573" s="856"/>
      <c r="UP1573" s="856"/>
      <c r="UQ1573" s="856"/>
      <c r="UR1573" s="856"/>
      <c r="US1573" s="856"/>
      <c r="UT1573" s="856"/>
      <c r="UU1573" s="856"/>
      <c r="UV1573" s="856"/>
      <c r="UW1573" s="856"/>
      <c r="UX1573" s="856"/>
      <c r="UY1573" s="856"/>
      <c r="UZ1573" s="856"/>
      <c r="VA1573" s="856"/>
      <c r="VB1573" s="856"/>
      <c r="VC1573" s="856"/>
      <c r="VD1573" s="856"/>
      <c r="VE1573" s="856"/>
      <c r="VF1573" s="856"/>
      <c r="VG1573" s="856"/>
      <c r="VH1573" s="856"/>
      <c r="VI1573" s="856"/>
      <c r="VJ1573" s="856"/>
      <c r="VK1573" s="856"/>
      <c r="VL1573" s="856"/>
      <c r="VM1573" s="856"/>
      <c r="VN1573" s="856"/>
      <c r="VO1573" s="856"/>
      <c r="VP1573" s="856"/>
      <c r="VQ1573" s="856"/>
      <c r="VR1573" s="856"/>
      <c r="VS1573" s="856"/>
      <c r="VT1573" s="856"/>
      <c r="VU1573" s="856"/>
      <c r="VV1573" s="856"/>
      <c r="VW1573" s="856"/>
      <c r="VX1573" s="856"/>
      <c r="VY1573" s="856"/>
      <c r="VZ1573" s="856"/>
      <c r="WA1573" s="856"/>
      <c r="WB1573" s="856"/>
      <c r="WC1573" s="856"/>
      <c r="WD1573" s="856"/>
      <c r="WE1573" s="856"/>
      <c r="WF1573" s="856"/>
      <c r="WG1573" s="856"/>
      <c r="WH1573" s="856"/>
      <c r="WI1573" s="856"/>
      <c r="WJ1573" s="856"/>
      <c r="WK1573" s="856"/>
      <c r="WL1573" s="856"/>
      <c r="WM1573" s="856"/>
      <c r="WN1573" s="856"/>
      <c r="WO1573" s="856"/>
      <c r="WP1573" s="856"/>
      <c r="WQ1573" s="856"/>
      <c r="WR1573" s="856"/>
      <c r="WS1573" s="856"/>
      <c r="WT1573" s="856"/>
      <c r="WU1573" s="856"/>
      <c r="WV1573" s="856"/>
      <c r="WW1573" s="856"/>
      <c r="WX1573" s="856"/>
      <c r="WY1573" s="856"/>
      <c r="WZ1573" s="856"/>
      <c r="XA1573" s="856"/>
      <c r="XB1573" s="856"/>
      <c r="XC1573" s="856"/>
      <c r="XD1573" s="856"/>
      <c r="XE1573" s="856"/>
      <c r="XF1573" s="856"/>
      <c r="XG1573" s="856"/>
      <c r="XH1573" s="856"/>
      <c r="XI1573" s="856"/>
      <c r="XJ1573" s="856"/>
      <c r="XK1573" s="856"/>
      <c r="XL1573" s="856"/>
      <c r="XM1573" s="856"/>
      <c r="XN1573" s="856"/>
      <c r="XO1573" s="856"/>
      <c r="XP1573" s="856"/>
      <c r="XQ1573" s="856"/>
      <c r="XR1573" s="856"/>
      <c r="XS1573" s="856"/>
      <c r="XT1573" s="856"/>
      <c r="XU1573" s="856"/>
      <c r="XV1573" s="856"/>
      <c r="XW1573" s="856"/>
      <c r="XX1573" s="856"/>
      <c r="XY1573" s="856"/>
      <c r="XZ1573" s="856"/>
      <c r="YA1573" s="856"/>
      <c r="YB1573" s="856"/>
      <c r="YC1573" s="856"/>
      <c r="YD1573" s="856"/>
      <c r="YE1573" s="856"/>
      <c r="YF1573" s="856"/>
      <c r="YG1573" s="856"/>
      <c r="YH1573" s="856"/>
      <c r="YI1573" s="856"/>
      <c r="YJ1573" s="856"/>
      <c r="YK1573" s="856"/>
      <c r="YL1573" s="856"/>
      <c r="YM1573" s="856"/>
      <c r="YN1573" s="856"/>
      <c r="YO1573" s="856"/>
      <c r="YP1573" s="856"/>
      <c r="YQ1573" s="856"/>
      <c r="YR1573" s="856"/>
      <c r="YS1573" s="856"/>
      <c r="YT1573" s="856"/>
      <c r="YU1573" s="856"/>
      <c r="YV1573" s="856"/>
      <c r="YW1573" s="856"/>
      <c r="YX1573" s="856"/>
      <c r="YY1573" s="856"/>
      <c r="YZ1573" s="856"/>
      <c r="ZA1573" s="856"/>
      <c r="ZB1573" s="856"/>
      <c r="ZC1573" s="856"/>
      <c r="ZD1573" s="856"/>
      <c r="ZE1573" s="856"/>
      <c r="ZF1573" s="856"/>
      <c r="ZG1573" s="856"/>
      <c r="ZH1573" s="856"/>
      <c r="ZI1573" s="856"/>
      <c r="ZJ1573" s="856"/>
      <c r="ZK1573" s="856"/>
      <c r="ZL1573" s="856"/>
      <c r="ZM1573" s="856"/>
      <c r="ZN1573" s="856"/>
      <c r="ZO1573" s="856"/>
      <c r="ZP1573" s="856"/>
      <c r="ZQ1573" s="856"/>
      <c r="ZR1573" s="856"/>
      <c r="ZS1573" s="856"/>
      <c r="ZT1573" s="856"/>
      <c r="ZU1573" s="856"/>
      <c r="ZV1573" s="856"/>
      <c r="ZW1573" s="856"/>
      <c r="ZX1573" s="856"/>
      <c r="ZY1573" s="856"/>
      <c r="ZZ1573" s="856"/>
      <c r="AAA1573" s="856"/>
      <c r="AAB1573" s="856"/>
      <c r="AAC1573" s="856"/>
      <c r="AAD1573" s="856"/>
      <c r="AAE1573" s="856"/>
      <c r="AAF1573" s="856"/>
      <c r="AAG1573" s="856"/>
      <c r="AAH1573" s="856"/>
      <c r="AAI1573" s="856"/>
      <c r="AAJ1573" s="856"/>
      <c r="AAK1573" s="856"/>
      <c r="AAL1573" s="856"/>
      <c r="AAM1573" s="856"/>
      <c r="AAN1573" s="856"/>
      <c r="AAO1573" s="856"/>
      <c r="AAP1573" s="856"/>
      <c r="AAQ1573" s="856"/>
      <c r="AAR1573" s="856"/>
      <c r="AAS1573" s="856"/>
      <c r="AAT1573" s="856"/>
      <c r="AAU1573" s="856"/>
      <c r="AAV1573" s="856"/>
      <c r="AAW1573" s="856"/>
      <c r="AAX1573" s="856"/>
      <c r="AAY1573" s="856"/>
      <c r="AAZ1573" s="856"/>
      <c r="ABA1573" s="856"/>
      <c r="ABB1573" s="856"/>
      <c r="ABC1573" s="856"/>
      <c r="ABD1573" s="856"/>
      <c r="ABE1573" s="856"/>
      <c r="ABF1573" s="856"/>
      <c r="ABG1573" s="856"/>
      <c r="ABH1573" s="856"/>
      <c r="ABI1573" s="856"/>
      <c r="ABJ1573" s="856"/>
      <c r="ABK1573" s="856"/>
      <c r="ABL1573" s="856"/>
      <c r="ABM1573" s="856"/>
      <c r="ABN1573" s="856"/>
      <c r="ABO1573" s="856"/>
      <c r="ABP1573" s="856"/>
      <c r="ABQ1573" s="856"/>
      <c r="ABR1573" s="856"/>
      <c r="ABS1573" s="856"/>
      <c r="ABT1573" s="856"/>
      <c r="ABU1573" s="856"/>
      <c r="ABV1573" s="856"/>
      <c r="ABW1573" s="856"/>
      <c r="ABX1573" s="856"/>
      <c r="ABY1573" s="856"/>
      <c r="ABZ1573" s="856"/>
      <c r="ACA1573" s="856"/>
      <c r="ACB1573" s="856"/>
      <c r="ACC1573" s="856"/>
      <c r="ACD1573" s="856"/>
      <c r="ACE1573" s="856"/>
      <c r="ACF1573" s="856"/>
      <c r="ACG1573" s="856"/>
      <c r="ACH1573" s="856"/>
      <c r="ACI1573" s="856"/>
      <c r="ACJ1573" s="856"/>
      <c r="ACK1573" s="856"/>
      <c r="ACL1573" s="856"/>
      <c r="ACM1573" s="856"/>
      <c r="ACN1573" s="856"/>
      <c r="ACO1573" s="856"/>
      <c r="ACP1573" s="856"/>
      <c r="ACQ1573" s="856"/>
      <c r="ACR1573" s="856"/>
      <c r="ACS1573" s="856"/>
      <c r="ACT1573" s="856"/>
      <c r="ACU1573" s="856"/>
      <c r="ACV1573" s="856"/>
      <c r="ACW1573" s="856"/>
      <c r="ACX1573" s="856"/>
      <c r="ACY1573" s="856"/>
      <c r="ACZ1573" s="856"/>
      <c r="ADA1573" s="856"/>
      <c r="ADB1573" s="856"/>
      <c r="ADC1573" s="856"/>
      <c r="ADD1573" s="856"/>
      <c r="ADE1573" s="856"/>
      <c r="ADF1573" s="856"/>
      <c r="ADG1573" s="856"/>
      <c r="ADH1573" s="856"/>
      <c r="ADI1573" s="856"/>
      <c r="ADJ1573" s="856"/>
      <c r="ADK1573" s="856"/>
      <c r="ADL1573" s="856"/>
      <c r="ADM1573" s="856"/>
      <c r="ADN1573" s="856"/>
      <c r="ADO1573" s="856"/>
      <c r="ADP1573" s="856"/>
      <c r="ADQ1573" s="856"/>
      <c r="ADR1573" s="856"/>
      <c r="ADS1573" s="856"/>
      <c r="ADT1573" s="856"/>
      <c r="ADU1573" s="856"/>
      <c r="ADV1573" s="856"/>
      <c r="ADW1573" s="856"/>
      <c r="ADX1573" s="856"/>
      <c r="ADY1573" s="856"/>
      <c r="ADZ1573" s="856"/>
      <c r="AEA1573" s="856"/>
      <c r="AEB1573" s="856"/>
      <c r="AEC1573" s="856"/>
      <c r="AED1573" s="856"/>
      <c r="AEE1573" s="856"/>
      <c r="AEF1573" s="856"/>
      <c r="AEG1573" s="856"/>
      <c r="AEH1573" s="856"/>
      <c r="AEI1573" s="856"/>
      <c r="AEJ1573" s="856"/>
      <c r="AEK1573" s="856"/>
      <c r="AEL1573" s="856"/>
      <c r="AEM1573" s="856"/>
      <c r="AEN1573" s="856"/>
      <c r="AEO1573" s="856"/>
      <c r="AEP1573" s="856"/>
      <c r="AEQ1573" s="856"/>
      <c r="AER1573" s="856"/>
      <c r="AES1573" s="856"/>
      <c r="AET1573" s="856"/>
      <c r="AEU1573" s="856"/>
      <c r="AEV1573" s="856"/>
      <c r="AEW1573" s="856"/>
      <c r="AEX1573" s="856"/>
      <c r="AEY1573" s="856"/>
      <c r="AEZ1573" s="856"/>
      <c r="AFA1573" s="856"/>
      <c r="AFB1573" s="856"/>
      <c r="AFC1573" s="856"/>
      <c r="AFD1573" s="856"/>
      <c r="AFE1573" s="856"/>
      <c r="AFF1573" s="856"/>
      <c r="AFG1573" s="856"/>
      <c r="AFH1573" s="856"/>
      <c r="AFI1573" s="856"/>
      <c r="AFJ1573" s="856"/>
      <c r="AFK1573" s="856"/>
      <c r="AFL1573" s="856"/>
      <c r="AFM1573" s="856"/>
      <c r="AFN1573" s="856"/>
      <c r="AFO1573" s="856"/>
      <c r="AFP1573" s="856"/>
      <c r="AFQ1573" s="856"/>
      <c r="AFR1573" s="856"/>
      <c r="AFS1573" s="856"/>
      <c r="AFT1573" s="856"/>
      <c r="AFU1573" s="856"/>
      <c r="AFV1573" s="856"/>
      <c r="AFW1573" s="856"/>
      <c r="AFX1573" s="856"/>
      <c r="AFY1573" s="856"/>
      <c r="AFZ1573" s="856"/>
      <c r="AGA1573" s="856"/>
      <c r="AGB1573" s="856"/>
      <c r="AGC1573" s="856"/>
      <c r="AGD1573" s="856"/>
      <c r="AGE1573" s="856"/>
      <c r="AGF1573" s="856"/>
      <c r="AGG1573" s="856"/>
      <c r="AGH1573" s="856"/>
      <c r="AGI1573" s="856"/>
      <c r="AGJ1573" s="856"/>
      <c r="AGK1573" s="856"/>
      <c r="AGL1573" s="856"/>
      <c r="AGM1573" s="856"/>
      <c r="AGN1573" s="856"/>
      <c r="AGO1573" s="856"/>
      <c r="AGP1573" s="856"/>
      <c r="AGQ1573" s="856"/>
      <c r="AGR1573" s="856"/>
      <c r="AGS1573" s="856"/>
      <c r="AGT1573" s="856"/>
      <c r="AGU1573" s="856"/>
      <c r="AGV1573" s="856"/>
      <c r="AGW1573" s="856"/>
      <c r="AGX1573" s="856"/>
      <c r="AGY1573" s="856"/>
      <c r="AGZ1573" s="856"/>
      <c r="AHA1573" s="856"/>
      <c r="AHB1573" s="856"/>
      <c r="AHC1573" s="856"/>
      <c r="AHD1573" s="856"/>
      <c r="AHE1573" s="856"/>
      <c r="AHF1573" s="856"/>
      <c r="AHG1573" s="856"/>
      <c r="AHH1573" s="856"/>
      <c r="AHI1573" s="856"/>
      <c r="AHJ1573" s="856"/>
      <c r="AHK1573" s="856"/>
      <c r="AHL1573" s="856"/>
      <c r="AHM1573" s="856"/>
      <c r="AHN1573" s="856"/>
      <c r="AHO1573" s="856"/>
      <c r="AHP1573" s="856"/>
      <c r="AHQ1573" s="856"/>
      <c r="AHR1573" s="856"/>
      <c r="AHS1573" s="856"/>
      <c r="AHT1573" s="856"/>
      <c r="AHU1573" s="856"/>
      <c r="AHV1573" s="856"/>
      <c r="AHW1573" s="856"/>
      <c r="AHX1573" s="856"/>
      <c r="AHY1573" s="856"/>
      <c r="AHZ1573" s="856"/>
      <c r="AIA1573" s="856"/>
      <c r="AIB1573" s="856"/>
      <c r="AIC1573" s="856"/>
      <c r="AID1573" s="856"/>
      <c r="AIE1573" s="856"/>
      <c r="AIF1573" s="856"/>
      <c r="AIG1573" s="856"/>
      <c r="AIH1573" s="856"/>
      <c r="AII1573" s="856"/>
      <c r="AIJ1573" s="856"/>
      <c r="AIK1573" s="856"/>
      <c r="AIL1573" s="856"/>
      <c r="AIM1573" s="856"/>
      <c r="AIN1573" s="856"/>
      <c r="AIO1573" s="856"/>
      <c r="AIP1573" s="856"/>
      <c r="AIQ1573" s="856"/>
      <c r="AIR1573" s="856"/>
      <c r="AIS1573" s="856"/>
      <c r="AIT1573" s="856"/>
      <c r="AIU1573" s="856"/>
      <c r="AIV1573" s="856"/>
      <c r="AIW1573" s="856"/>
      <c r="AIX1573" s="856"/>
      <c r="AIY1573" s="856"/>
      <c r="AIZ1573" s="856"/>
      <c r="AJA1573" s="856"/>
      <c r="AJB1573" s="856"/>
      <c r="AJC1573" s="856"/>
      <c r="AJD1573" s="856"/>
      <c r="AJE1573" s="856"/>
      <c r="AJF1573" s="856"/>
      <c r="AJG1573" s="856"/>
      <c r="AJH1573" s="856"/>
      <c r="AJI1573" s="856"/>
      <c r="AJJ1573" s="856"/>
      <c r="AJK1573" s="856"/>
      <c r="AJL1573" s="856"/>
      <c r="AJM1573" s="856"/>
      <c r="AJN1573" s="856"/>
      <c r="AJO1573" s="856"/>
      <c r="AJP1573" s="856"/>
      <c r="AJQ1573" s="856"/>
      <c r="AJR1573" s="856"/>
      <c r="AJS1573" s="856"/>
      <c r="AJT1573" s="856"/>
      <c r="AJU1573" s="856"/>
      <c r="AJV1573" s="856"/>
      <c r="AJW1573" s="856"/>
      <c r="AJX1573" s="856"/>
      <c r="AJY1573" s="856"/>
      <c r="AJZ1573" s="856"/>
      <c r="AKA1573" s="856"/>
      <c r="AKB1573" s="856"/>
      <c r="AKC1573" s="856"/>
      <c r="AKD1573" s="856"/>
      <c r="AKE1573" s="856"/>
      <c r="AKF1573" s="856"/>
      <c r="AKG1573" s="856"/>
      <c r="AKH1573" s="856"/>
      <c r="AKI1573" s="856"/>
      <c r="AKJ1573" s="856"/>
      <c r="AKK1573" s="856"/>
      <c r="AKL1573" s="856"/>
      <c r="AKM1573" s="856"/>
      <c r="AKN1573" s="856"/>
      <c r="AKO1573" s="856"/>
      <c r="AKP1573" s="856"/>
      <c r="AKQ1573" s="856"/>
      <c r="AKR1573" s="856"/>
      <c r="AKS1573" s="856"/>
      <c r="AKT1573" s="856"/>
      <c r="AKU1573" s="856"/>
      <c r="AKV1573" s="856"/>
      <c r="AKW1573" s="856"/>
      <c r="AKX1573" s="856"/>
      <c r="AKY1573" s="856"/>
      <c r="AKZ1573" s="856"/>
      <c r="ALA1573" s="856"/>
      <c r="ALB1573" s="856"/>
      <c r="ALC1573" s="856"/>
      <c r="ALD1573" s="856"/>
      <c r="ALE1573" s="856"/>
      <c r="ALF1573" s="856"/>
      <c r="ALG1573" s="856"/>
      <c r="ALH1573" s="856"/>
      <c r="ALI1573" s="856"/>
      <c r="ALJ1573" s="856"/>
      <c r="ALK1573" s="856"/>
      <c r="ALL1573" s="856"/>
      <c r="ALM1573" s="856"/>
      <c r="ALN1573" s="856"/>
      <c r="ALO1573" s="856"/>
      <c r="ALP1573" s="856"/>
      <c r="ALQ1573" s="856"/>
      <c r="ALR1573" s="856"/>
      <c r="ALS1573" s="856"/>
      <c r="ALT1573" s="856"/>
      <c r="ALU1573" s="856"/>
      <c r="ALV1573" s="856"/>
      <c r="ALW1573" s="856"/>
      <c r="ALX1573" s="856"/>
      <c r="ALY1573" s="856"/>
      <c r="ALZ1573" s="856"/>
      <c r="AMA1573" s="856"/>
      <c r="AMB1573" s="856"/>
      <c r="AMC1573" s="856"/>
      <c r="AMD1573" s="856"/>
      <c r="AME1573" s="856"/>
      <c r="AMF1573" s="856"/>
      <c r="AMG1573" s="856"/>
      <c r="AMH1573" s="856"/>
      <c r="AMI1573" s="856"/>
      <c r="AMJ1573" s="856"/>
      <c r="AMK1573" s="856"/>
      <c r="AML1573" s="856"/>
      <c r="AMM1573" s="856"/>
      <c r="AMN1573" s="856"/>
      <c r="AMO1573" s="856"/>
      <c r="AMP1573" s="856"/>
      <c r="AMQ1573" s="856"/>
      <c r="AMR1573" s="856"/>
      <c r="AMS1573" s="856"/>
      <c r="AMT1573" s="856"/>
      <c r="AMU1573" s="856"/>
      <c r="AMV1573" s="856"/>
      <c r="AMW1573" s="856"/>
      <c r="AMX1573" s="856"/>
      <c r="AMY1573" s="856"/>
      <c r="AMZ1573" s="856"/>
      <c r="ANA1573" s="856"/>
      <c r="ANB1573" s="856"/>
      <c r="ANC1573" s="856"/>
      <c r="AND1573" s="856"/>
      <c r="ANE1573" s="856"/>
      <c r="ANF1573" s="856"/>
      <c r="ANG1573" s="856"/>
      <c r="ANH1573" s="856"/>
      <c r="ANI1573" s="856"/>
      <c r="ANJ1573" s="856"/>
      <c r="ANK1573" s="856"/>
      <c r="ANL1573" s="856"/>
      <c r="ANM1573" s="856"/>
      <c r="ANN1573" s="856"/>
      <c r="ANO1573" s="856"/>
      <c r="ANP1573" s="856"/>
      <c r="ANQ1573" s="856"/>
      <c r="ANR1573" s="856"/>
      <c r="ANS1573" s="856"/>
      <c r="ANT1573" s="856"/>
      <c r="ANU1573" s="856"/>
      <c r="ANV1573" s="856"/>
      <c r="ANW1573" s="856"/>
      <c r="ANX1573" s="856"/>
      <c r="ANY1573" s="856"/>
      <c r="ANZ1573" s="856"/>
      <c r="AOA1573" s="856"/>
      <c r="AOB1573" s="856"/>
      <c r="AOC1573" s="856"/>
      <c r="AOD1573" s="856"/>
      <c r="AOE1573" s="856"/>
      <c r="AOF1573" s="856"/>
      <c r="AOG1573" s="856"/>
      <c r="AOH1573" s="856"/>
      <c r="AOI1573" s="856"/>
      <c r="AOJ1573" s="856"/>
      <c r="AOK1573" s="856"/>
      <c r="AOL1573" s="856"/>
      <c r="AOM1573" s="856"/>
      <c r="AON1573" s="856"/>
      <c r="AOO1573" s="856"/>
      <c r="AOP1573" s="856"/>
      <c r="AOQ1573" s="856"/>
      <c r="AOR1573" s="856"/>
      <c r="AOS1573" s="856"/>
      <c r="AOT1573" s="856"/>
      <c r="AOU1573" s="856"/>
      <c r="AOV1573" s="856"/>
      <c r="AOW1573" s="856"/>
      <c r="AOX1573" s="856"/>
      <c r="AOY1573" s="856"/>
      <c r="AOZ1573" s="856"/>
      <c r="APA1573" s="856"/>
      <c r="APB1573" s="856"/>
      <c r="APC1573" s="856"/>
      <c r="APD1573" s="856"/>
      <c r="APE1573" s="856"/>
      <c r="APF1573" s="856"/>
      <c r="APG1573" s="856"/>
      <c r="APH1573" s="856"/>
      <c r="API1573" s="856"/>
      <c r="APJ1573" s="856"/>
      <c r="APK1573" s="856"/>
      <c r="APL1573" s="856"/>
      <c r="APM1573" s="856"/>
      <c r="APN1573" s="856"/>
      <c r="APO1573" s="856"/>
      <c r="APP1573" s="856"/>
      <c r="APQ1573" s="856"/>
      <c r="APR1573" s="856"/>
      <c r="APS1573" s="856"/>
      <c r="APT1573" s="856"/>
      <c r="APU1573" s="856"/>
      <c r="APV1573" s="856"/>
      <c r="APW1573" s="856"/>
      <c r="APX1573" s="856"/>
      <c r="APY1573" s="856"/>
      <c r="APZ1573" s="856"/>
      <c r="AQA1573" s="856"/>
      <c r="AQB1573" s="856"/>
      <c r="AQC1573" s="856"/>
      <c r="AQD1573" s="856"/>
      <c r="AQE1573" s="856"/>
      <c r="AQF1573" s="856"/>
      <c r="AQG1573" s="856"/>
      <c r="AQH1573" s="856"/>
      <c r="AQI1573" s="856"/>
      <c r="AQJ1573" s="856"/>
      <c r="AQK1573" s="856"/>
      <c r="AQL1573" s="856"/>
      <c r="AQM1573" s="856"/>
      <c r="AQN1573" s="856"/>
      <c r="AQO1573" s="856"/>
      <c r="AQP1573" s="856"/>
      <c r="AQQ1573" s="856"/>
      <c r="AQR1573" s="856"/>
      <c r="AQS1573" s="856"/>
      <c r="AQT1573" s="856"/>
      <c r="AQU1573" s="856"/>
      <c r="AQV1573" s="856"/>
      <c r="AQW1573" s="856"/>
      <c r="AQX1573" s="856"/>
      <c r="AQY1573" s="856"/>
      <c r="AQZ1573" s="856"/>
      <c r="ARA1573" s="856"/>
      <c r="ARB1573" s="856"/>
      <c r="ARC1573" s="856"/>
      <c r="ARD1573" s="856"/>
      <c r="ARE1573" s="856"/>
      <c r="ARF1573" s="856"/>
      <c r="ARG1573" s="856"/>
      <c r="ARH1573" s="856"/>
      <c r="ARI1573" s="856"/>
      <c r="ARJ1573" s="856"/>
      <c r="ARK1573" s="856"/>
      <c r="ARL1573" s="856"/>
      <c r="ARM1573" s="856"/>
      <c r="ARN1573" s="856"/>
      <c r="ARO1573" s="856"/>
      <c r="ARP1573" s="856"/>
      <c r="ARQ1573" s="856"/>
      <c r="ARR1573" s="856"/>
      <c r="ARS1573" s="856"/>
      <c r="ART1573" s="856"/>
      <c r="ARU1573" s="856"/>
      <c r="ARV1573" s="856"/>
      <c r="ARW1573" s="856"/>
      <c r="ARX1573" s="856"/>
      <c r="ARY1573" s="856"/>
      <c r="ARZ1573" s="856"/>
      <c r="ASA1573" s="856"/>
      <c r="ASB1573" s="856"/>
      <c r="ASC1573" s="856"/>
      <c r="ASD1573" s="856"/>
      <c r="ASE1573" s="856"/>
      <c r="ASF1573" s="856"/>
      <c r="ASG1573" s="856"/>
      <c r="ASH1573" s="856"/>
      <c r="ASI1573" s="856"/>
      <c r="ASJ1573" s="856"/>
      <c r="ASK1573" s="856"/>
      <c r="ASL1573" s="856"/>
      <c r="ASM1573" s="856"/>
      <c r="ASN1573" s="856"/>
      <c r="ASO1573" s="856"/>
      <c r="ASP1573" s="856"/>
      <c r="ASQ1573" s="856"/>
      <c r="ASR1573" s="856"/>
      <c r="ASS1573" s="856"/>
      <c r="AST1573" s="856"/>
      <c r="ASU1573" s="856"/>
      <c r="ASV1573" s="856"/>
      <c r="ASW1573" s="856"/>
      <c r="ASX1573" s="856"/>
      <c r="ASY1573" s="856"/>
      <c r="ASZ1573" s="856"/>
      <c r="ATA1573" s="856"/>
      <c r="ATB1573" s="856"/>
      <c r="ATC1573" s="856"/>
      <c r="ATD1573" s="856"/>
      <c r="ATE1573" s="856"/>
      <c r="ATF1573" s="856"/>
      <c r="ATG1573" s="856"/>
      <c r="ATH1573" s="856"/>
      <c r="ATI1573" s="856"/>
      <c r="ATJ1573" s="856"/>
      <c r="ATK1573" s="856"/>
      <c r="ATL1573" s="856"/>
      <c r="ATM1573" s="856"/>
      <c r="ATN1573" s="856"/>
      <c r="ATO1573" s="856"/>
      <c r="ATP1573" s="856"/>
      <c r="ATQ1573" s="856"/>
      <c r="ATR1573" s="856"/>
      <c r="ATS1573" s="856"/>
      <c r="ATT1573" s="856"/>
      <c r="ATU1573" s="856"/>
      <c r="ATV1573" s="856"/>
      <c r="ATW1573" s="856"/>
      <c r="ATX1573" s="856"/>
      <c r="ATY1573" s="856"/>
      <c r="ATZ1573" s="856"/>
      <c r="AUA1573" s="856"/>
      <c r="AUB1573" s="856"/>
      <c r="AUC1573" s="856"/>
      <c r="AUD1573" s="856"/>
      <c r="AUE1573" s="856"/>
      <c r="AUF1573" s="856"/>
      <c r="AUG1573" s="856"/>
      <c r="AUH1573" s="856"/>
      <c r="AUI1573" s="856"/>
      <c r="AUJ1573" s="856"/>
      <c r="AUK1573" s="856"/>
      <c r="AUL1573" s="856"/>
      <c r="AUM1573" s="856"/>
      <c r="AUN1573" s="856"/>
      <c r="AUO1573" s="856"/>
      <c r="AUP1573" s="856"/>
      <c r="AUQ1573" s="856"/>
      <c r="AUR1573" s="856"/>
      <c r="AUS1573" s="856"/>
      <c r="AUT1573" s="856"/>
      <c r="AUU1573" s="856"/>
      <c r="AUV1573" s="856"/>
      <c r="AUW1573" s="856"/>
      <c r="AUX1573" s="856"/>
      <c r="AUY1573" s="856"/>
      <c r="AUZ1573" s="856"/>
      <c r="AVA1573" s="856"/>
      <c r="AVB1573" s="856"/>
      <c r="AVC1573" s="856"/>
      <c r="AVD1573" s="856"/>
      <c r="AVE1573" s="856"/>
      <c r="AVF1573" s="856"/>
      <c r="AVG1573" s="856"/>
      <c r="AVH1573" s="856"/>
      <c r="AVI1573" s="856"/>
      <c r="AVJ1573" s="856"/>
      <c r="AVK1573" s="856"/>
      <c r="AVL1573" s="856"/>
      <c r="AVM1573" s="856"/>
      <c r="AVN1573" s="856"/>
      <c r="AVO1573" s="856"/>
      <c r="AVP1573" s="856"/>
      <c r="AVQ1573" s="856"/>
      <c r="AVR1573" s="856"/>
      <c r="AVS1573" s="856"/>
      <c r="AVT1573" s="856"/>
      <c r="AVU1573" s="856"/>
      <c r="AVV1573" s="856"/>
      <c r="AVW1573" s="856"/>
      <c r="AVX1573" s="856"/>
      <c r="AVY1573" s="856"/>
      <c r="AVZ1573" s="856"/>
      <c r="AWA1573" s="856"/>
      <c r="AWB1573" s="856"/>
      <c r="AWC1573" s="856"/>
      <c r="AWD1573" s="856"/>
      <c r="AWE1573" s="856"/>
      <c r="AWF1573" s="856"/>
      <c r="AWG1573" s="856"/>
      <c r="AWH1573" s="856"/>
      <c r="AWI1573" s="856"/>
      <c r="AWJ1573" s="856"/>
      <c r="AWK1573" s="856"/>
      <c r="AWL1573" s="856"/>
      <c r="AWM1573" s="856"/>
      <c r="AWN1573" s="856"/>
      <c r="AWO1573" s="856"/>
      <c r="AWP1573" s="856"/>
      <c r="AWQ1573" s="856"/>
      <c r="AWR1573" s="856"/>
      <c r="AWS1573" s="856"/>
      <c r="AWT1573" s="856"/>
      <c r="AWU1573" s="856"/>
      <c r="AWV1573" s="856"/>
      <c r="AWW1573" s="856"/>
      <c r="AWX1573" s="856"/>
      <c r="AWY1573" s="856"/>
      <c r="AWZ1573" s="856"/>
      <c r="AXA1573" s="856"/>
      <c r="AXB1573" s="856"/>
      <c r="AXC1573" s="856"/>
      <c r="AXD1573" s="856"/>
      <c r="AXE1573" s="856"/>
      <c r="AXF1573" s="856"/>
      <c r="AXG1573" s="856"/>
      <c r="AXH1573" s="856"/>
      <c r="AXI1573" s="856"/>
      <c r="AXJ1573" s="856"/>
      <c r="AXK1573" s="856"/>
      <c r="AXL1573" s="856"/>
      <c r="AXM1573" s="856"/>
      <c r="AXN1573" s="856"/>
      <c r="AXO1573" s="856"/>
      <c r="AXP1573" s="856"/>
      <c r="AXQ1573" s="856"/>
      <c r="AXR1573" s="856"/>
      <c r="AXS1573" s="856"/>
      <c r="AXT1573" s="856"/>
      <c r="AXU1573" s="856"/>
      <c r="AXV1573" s="856"/>
      <c r="AXW1573" s="856"/>
      <c r="AXX1573" s="856"/>
      <c r="AXY1573" s="856"/>
      <c r="AXZ1573" s="856"/>
      <c r="AYA1573" s="856"/>
      <c r="AYB1573" s="856"/>
      <c r="AYC1573" s="856"/>
      <c r="AYD1573" s="856"/>
      <c r="AYE1573" s="856"/>
      <c r="AYF1573" s="856"/>
      <c r="AYG1573" s="856"/>
      <c r="AYH1573" s="856"/>
      <c r="AYI1573" s="856"/>
      <c r="AYJ1573" s="856"/>
      <c r="AYK1573" s="856"/>
      <c r="AYL1573" s="856"/>
      <c r="AYM1573" s="856"/>
      <c r="AYN1573" s="856"/>
      <c r="AYO1573" s="856"/>
      <c r="AYP1573" s="856"/>
      <c r="AYQ1573" s="856"/>
      <c r="AYR1573" s="856"/>
      <c r="AYS1573" s="856"/>
      <c r="AYT1573" s="856"/>
      <c r="AYU1573" s="856"/>
      <c r="AYV1573" s="856"/>
      <c r="AYW1573" s="856"/>
      <c r="AYX1573" s="856"/>
      <c r="AYY1573" s="856"/>
      <c r="AYZ1573" s="856"/>
      <c r="AZA1573" s="856"/>
      <c r="AZB1573" s="856"/>
      <c r="AZC1573" s="856"/>
      <c r="AZD1573" s="856"/>
      <c r="AZE1573" s="856"/>
      <c r="AZF1573" s="856"/>
      <c r="AZG1573" s="856"/>
      <c r="AZH1573" s="856"/>
      <c r="AZI1573" s="856"/>
      <c r="AZJ1573" s="856"/>
      <c r="AZK1573" s="856"/>
      <c r="AZL1573" s="856"/>
      <c r="AZM1573" s="856"/>
      <c r="AZN1573" s="856"/>
      <c r="AZO1573" s="856"/>
      <c r="AZP1573" s="856"/>
      <c r="AZQ1573" s="856"/>
      <c r="AZR1573" s="856"/>
      <c r="AZS1573" s="856"/>
      <c r="AZT1573" s="856"/>
      <c r="AZU1573" s="856"/>
      <c r="AZV1573" s="856"/>
      <c r="AZW1573" s="856"/>
      <c r="AZX1573" s="856"/>
      <c r="AZY1573" s="856"/>
      <c r="AZZ1573" s="856"/>
      <c r="BAA1573" s="856"/>
      <c r="BAB1573" s="856"/>
      <c r="BAC1573" s="856"/>
      <c r="BAD1573" s="856"/>
      <c r="BAE1573" s="856"/>
      <c r="BAF1573" s="856"/>
      <c r="BAG1573" s="856"/>
      <c r="BAH1573" s="856"/>
      <c r="BAI1573" s="856"/>
      <c r="BAJ1573" s="856"/>
      <c r="BAK1573" s="856"/>
      <c r="BAL1573" s="856"/>
      <c r="BAM1573" s="856"/>
      <c r="BAN1573" s="856"/>
      <c r="BAO1573" s="856"/>
      <c r="BAP1573" s="856"/>
      <c r="BAQ1573" s="856"/>
      <c r="BAR1573" s="856"/>
      <c r="BAS1573" s="856"/>
      <c r="BAT1573" s="856"/>
      <c r="BAU1573" s="856"/>
      <c r="BAV1573" s="856"/>
      <c r="BAW1573" s="856"/>
      <c r="BAX1573" s="856"/>
      <c r="BAY1573" s="856"/>
      <c r="BAZ1573" s="856"/>
      <c r="BBA1573" s="856"/>
      <c r="BBB1573" s="856"/>
      <c r="BBC1573" s="856"/>
      <c r="BBD1573" s="856"/>
      <c r="BBE1573" s="856"/>
      <c r="BBF1573" s="856"/>
      <c r="BBG1573" s="856"/>
      <c r="BBH1573" s="856"/>
      <c r="BBI1573" s="856"/>
      <c r="BBJ1573" s="856"/>
      <c r="BBK1573" s="856"/>
      <c r="BBL1573" s="856"/>
      <c r="BBM1573" s="856"/>
      <c r="BBN1573" s="856"/>
      <c r="BBO1573" s="856"/>
      <c r="BBP1573" s="856"/>
      <c r="BBQ1573" s="856"/>
      <c r="BBR1573" s="856"/>
      <c r="BBS1573" s="856"/>
      <c r="BBT1573" s="856"/>
      <c r="BBU1573" s="856"/>
      <c r="BBV1573" s="856"/>
      <c r="BBW1573" s="856"/>
      <c r="BBX1573" s="856"/>
      <c r="BBY1573" s="856"/>
      <c r="BBZ1573" s="856"/>
      <c r="BCA1573" s="856"/>
      <c r="BCB1573" s="856"/>
      <c r="BCC1573" s="856"/>
      <c r="BCD1573" s="856"/>
      <c r="BCE1573" s="856"/>
      <c r="BCF1573" s="856"/>
      <c r="BCG1573" s="856"/>
      <c r="BCH1573" s="856"/>
      <c r="BCI1573" s="856"/>
      <c r="BCJ1573" s="856"/>
      <c r="BCK1573" s="856"/>
      <c r="BCL1573" s="856"/>
      <c r="BCM1573" s="856"/>
      <c r="BCN1573" s="856"/>
      <c r="BCO1573" s="856"/>
      <c r="BCP1573" s="856"/>
      <c r="BCQ1573" s="856"/>
      <c r="BCR1573" s="856"/>
      <c r="BCS1573" s="856"/>
      <c r="BCT1573" s="856"/>
      <c r="BCU1573" s="856"/>
      <c r="BCV1573" s="856"/>
      <c r="BCW1573" s="856"/>
      <c r="BCX1573" s="856"/>
      <c r="BCY1573" s="856"/>
      <c r="BCZ1573" s="856"/>
      <c r="BDA1573" s="856"/>
      <c r="BDB1573" s="856"/>
      <c r="BDC1573" s="856"/>
      <c r="BDD1573" s="856"/>
      <c r="BDE1573" s="856"/>
      <c r="BDF1573" s="856"/>
      <c r="BDG1573" s="856"/>
      <c r="BDH1573" s="856"/>
      <c r="BDI1573" s="856"/>
      <c r="BDJ1573" s="856"/>
      <c r="BDK1573" s="856"/>
      <c r="BDL1573" s="856"/>
      <c r="BDM1573" s="856"/>
      <c r="BDN1573" s="856"/>
      <c r="BDO1573" s="856"/>
      <c r="BDP1573" s="856"/>
      <c r="BDQ1573" s="856"/>
      <c r="BDR1573" s="856"/>
      <c r="BDS1573" s="856"/>
      <c r="BDT1573" s="856"/>
      <c r="BDU1573" s="856"/>
      <c r="BDV1573" s="856"/>
      <c r="BDW1573" s="856"/>
      <c r="BDX1573" s="856"/>
      <c r="BDY1573" s="856"/>
      <c r="BDZ1573" s="856"/>
      <c r="BEA1573" s="856"/>
      <c r="BEB1573" s="856"/>
      <c r="BEC1573" s="856"/>
      <c r="BED1573" s="856"/>
      <c r="BEE1573" s="856"/>
      <c r="BEF1573" s="856"/>
      <c r="BEG1573" s="856"/>
      <c r="BEH1573" s="856"/>
      <c r="BEI1573" s="856"/>
      <c r="BEJ1573" s="856"/>
      <c r="BEK1573" s="856"/>
      <c r="BEL1573" s="856"/>
      <c r="BEM1573" s="856"/>
      <c r="BEN1573" s="856"/>
      <c r="BEO1573" s="856"/>
      <c r="BEP1573" s="856"/>
      <c r="BEQ1573" s="856"/>
      <c r="BER1573" s="856"/>
      <c r="BES1573" s="856"/>
      <c r="BET1573" s="856"/>
      <c r="BEU1573" s="856"/>
      <c r="BEV1573" s="856"/>
      <c r="BEW1573" s="856"/>
      <c r="BEX1573" s="856"/>
      <c r="BEY1573" s="856"/>
      <c r="BEZ1573" s="856"/>
      <c r="BFA1573" s="856"/>
      <c r="BFB1573" s="856"/>
      <c r="BFC1573" s="856"/>
      <c r="BFD1573" s="856"/>
      <c r="BFE1573" s="856"/>
      <c r="BFF1573" s="856"/>
      <c r="BFG1573" s="856"/>
      <c r="BFH1573" s="856"/>
      <c r="BFI1573" s="856"/>
      <c r="BFJ1573" s="856"/>
      <c r="BFK1573" s="856"/>
      <c r="BFL1573" s="856"/>
      <c r="BFM1573" s="856"/>
      <c r="BFN1573" s="856"/>
      <c r="BFO1573" s="856"/>
      <c r="BFP1573" s="856"/>
      <c r="BFQ1573" s="856"/>
      <c r="BFR1573" s="856"/>
      <c r="BFS1573" s="856"/>
      <c r="BFT1573" s="856"/>
      <c r="BFU1573" s="856"/>
      <c r="BFV1573" s="856"/>
      <c r="BFW1573" s="856"/>
      <c r="BFX1573" s="856"/>
      <c r="BFY1573" s="856"/>
      <c r="BFZ1573" s="856"/>
      <c r="BGA1573" s="856"/>
      <c r="BGB1573" s="856"/>
      <c r="BGC1573" s="856"/>
      <c r="BGD1573" s="856"/>
      <c r="BGE1573" s="856"/>
      <c r="BGF1573" s="856"/>
      <c r="BGG1573" s="856"/>
      <c r="BGH1573" s="856"/>
      <c r="BGI1573" s="856"/>
      <c r="BGJ1573" s="856"/>
      <c r="BGK1573" s="856"/>
      <c r="BGL1573" s="856"/>
      <c r="BGM1573" s="856"/>
      <c r="BGN1573" s="856"/>
      <c r="BGO1573" s="856"/>
      <c r="BGP1573" s="856"/>
      <c r="BGQ1573" s="856"/>
      <c r="BGR1573" s="856"/>
      <c r="BGS1573" s="856"/>
      <c r="BGT1573" s="856"/>
      <c r="BGU1573" s="856"/>
      <c r="BGV1573" s="856"/>
      <c r="BGW1573" s="856"/>
      <c r="BGX1573" s="856"/>
      <c r="BGY1573" s="856"/>
      <c r="BGZ1573" s="856"/>
      <c r="BHA1573" s="856"/>
      <c r="BHB1573" s="856"/>
      <c r="BHC1573" s="856"/>
      <c r="BHD1573" s="856"/>
      <c r="BHE1573" s="856"/>
      <c r="BHF1573" s="856"/>
      <c r="BHG1573" s="856"/>
      <c r="BHH1573" s="856"/>
      <c r="BHI1573" s="856"/>
      <c r="BHJ1573" s="856"/>
      <c r="BHK1573" s="856"/>
      <c r="BHL1573" s="856"/>
      <c r="BHM1573" s="856"/>
      <c r="BHN1573" s="856"/>
      <c r="BHO1573" s="856"/>
      <c r="BHP1573" s="856"/>
      <c r="BHQ1573" s="856"/>
      <c r="BHR1573" s="856"/>
      <c r="BHS1573" s="856"/>
      <c r="BHT1573" s="856"/>
      <c r="BHU1573" s="856"/>
      <c r="BHV1573" s="856"/>
      <c r="BHW1573" s="856"/>
      <c r="BHX1573" s="856"/>
      <c r="BHY1573" s="856"/>
      <c r="BHZ1573" s="856"/>
      <c r="BIA1573" s="856"/>
      <c r="BIB1573" s="856"/>
      <c r="BIC1573" s="856"/>
      <c r="BID1573" s="856"/>
      <c r="BIE1573" s="856"/>
      <c r="BIF1573" s="856"/>
      <c r="BIG1573" s="856"/>
      <c r="BIH1573" s="856"/>
      <c r="BII1573" s="856"/>
      <c r="BIJ1573" s="856"/>
      <c r="BIK1573" s="856"/>
      <c r="BIL1573" s="856"/>
      <c r="BIM1573" s="856"/>
      <c r="BIN1573" s="856"/>
      <c r="BIO1573" s="856"/>
      <c r="BIP1573" s="856"/>
      <c r="BIQ1573" s="856"/>
      <c r="BIR1573" s="856"/>
      <c r="BIS1573" s="856"/>
      <c r="BIT1573" s="856"/>
      <c r="BIU1573" s="856"/>
      <c r="BIV1573" s="856"/>
      <c r="BIW1573" s="856"/>
      <c r="BIX1573" s="856"/>
      <c r="BIY1573" s="856"/>
      <c r="BIZ1573" s="856"/>
      <c r="BJA1573" s="856"/>
      <c r="BJB1573" s="856"/>
      <c r="BJC1573" s="856"/>
      <c r="BJD1573" s="856"/>
      <c r="BJE1573" s="856"/>
      <c r="BJF1573" s="856"/>
      <c r="BJG1573" s="856"/>
      <c r="BJH1573" s="856"/>
      <c r="BJI1573" s="856"/>
      <c r="BJJ1573" s="856"/>
      <c r="BJK1573" s="856"/>
      <c r="BJL1573" s="856"/>
      <c r="BJM1573" s="856"/>
      <c r="BJN1573" s="856"/>
      <c r="BJO1573" s="856"/>
      <c r="BJP1573" s="856"/>
      <c r="BJQ1573" s="856"/>
      <c r="BJR1573" s="856"/>
      <c r="BJS1573" s="856"/>
      <c r="BJT1573" s="856"/>
      <c r="BJU1573" s="856"/>
      <c r="BJV1573" s="856"/>
      <c r="BJW1573" s="856"/>
      <c r="BJX1573" s="856"/>
      <c r="BJY1573" s="856"/>
      <c r="BJZ1573" s="856"/>
      <c r="BKA1573" s="856"/>
      <c r="BKB1573" s="856"/>
      <c r="BKC1573" s="856"/>
      <c r="BKD1573" s="856"/>
      <c r="BKE1573" s="856"/>
      <c r="BKF1573" s="856"/>
      <c r="BKG1573" s="856"/>
      <c r="BKH1573" s="856"/>
      <c r="BKI1573" s="856"/>
      <c r="BKJ1573" s="856"/>
      <c r="BKK1573" s="856"/>
      <c r="BKL1573" s="856"/>
      <c r="BKM1573" s="856"/>
      <c r="BKN1573" s="856"/>
      <c r="BKO1573" s="856"/>
      <c r="BKP1573" s="856"/>
      <c r="BKQ1573" s="856"/>
      <c r="BKR1573" s="856"/>
      <c r="BKS1573" s="856"/>
      <c r="BKT1573" s="856"/>
      <c r="BKU1573" s="856"/>
      <c r="BKV1573" s="856"/>
      <c r="BKW1573" s="856"/>
      <c r="BKX1573" s="856"/>
      <c r="BKY1573" s="856"/>
      <c r="BKZ1573" s="856"/>
      <c r="BLA1573" s="856"/>
      <c r="BLB1573" s="856"/>
      <c r="BLC1573" s="856"/>
      <c r="BLD1573" s="856"/>
      <c r="BLE1573" s="856"/>
      <c r="BLF1573" s="856"/>
      <c r="BLG1573" s="856"/>
      <c r="BLH1573" s="856"/>
      <c r="BLI1573" s="856"/>
      <c r="BLJ1573" s="856"/>
      <c r="BLK1573" s="856"/>
      <c r="BLL1573" s="856"/>
      <c r="BLM1573" s="856"/>
      <c r="BLN1573" s="856"/>
      <c r="BLO1573" s="856"/>
      <c r="BLP1573" s="856"/>
      <c r="BLQ1573" s="856"/>
      <c r="BLR1573" s="856"/>
      <c r="BLS1573" s="856"/>
      <c r="BLT1573" s="856"/>
      <c r="BLU1573" s="856"/>
      <c r="BLV1573" s="856"/>
      <c r="BLW1573" s="856"/>
      <c r="BLX1573" s="856"/>
      <c r="BLY1573" s="856"/>
      <c r="BLZ1573" s="856"/>
      <c r="BMA1573" s="856"/>
      <c r="BMB1573" s="856"/>
      <c r="BMC1573" s="856"/>
      <c r="BMD1573" s="856"/>
      <c r="BME1573" s="856"/>
      <c r="BMF1573" s="856"/>
      <c r="BMG1573" s="856"/>
      <c r="BMH1573" s="856"/>
      <c r="BMI1573" s="856"/>
      <c r="BMJ1573" s="856"/>
      <c r="BMK1573" s="856"/>
      <c r="BML1573" s="856"/>
      <c r="BMM1573" s="856"/>
      <c r="BMN1573" s="856"/>
      <c r="BMO1573" s="856"/>
      <c r="BMP1573" s="856"/>
      <c r="BMQ1573" s="856"/>
      <c r="BMR1573" s="856"/>
      <c r="BMS1573" s="856"/>
      <c r="BMT1573" s="856"/>
      <c r="BMU1573" s="856"/>
      <c r="BMV1573" s="856"/>
      <c r="BMW1573" s="856"/>
      <c r="BMX1573" s="856"/>
      <c r="BMY1573" s="856"/>
      <c r="BMZ1573" s="856"/>
      <c r="BNA1573" s="856"/>
      <c r="BNB1573" s="856"/>
      <c r="BNC1573" s="856"/>
      <c r="BND1573" s="856"/>
      <c r="BNE1573" s="856"/>
      <c r="BNF1573" s="856"/>
      <c r="BNG1573" s="856"/>
      <c r="BNH1573" s="856"/>
      <c r="BNI1573" s="856"/>
      <c r="BNJ1573" s="856"/>
      <c r="BNK1573" s="856"/>
      <c r="BNL1573" s="856"/>
      <c r="BNM1573" s="856"/>
      <c r="BNN1573" s="856"/>
      <c r="BNO1573" s="856"/>
      <c r="BNP1573" s="856"/>
      <c r="BNQ1573" s="856"/>
      <c r="BNR1573" s="856"/>
      <c r="BNS1573" s="856"/>
      <c r="BNT1573" s="856"/>
      <c r="BNU1573" s="856"/>
      <c r="BNV1573" s="856"/>
      <c r="BNW1573" s="856"/>
      <c r="BNX1573" s="856"/>
      <c r="BNY1573" s="856"/>
      <c r="BNZ1573" s="856"/>
      <c r="BOA1573" s="856"/>
      <c r="BOB1573" s="856"/>
      <c r="BOC1573" s="856"/>
      <c r="BOD1573" s="856"/>
      <c r="BOE1573" s="856"/>
      <c r="BOF1573" s="856"/>
      <c r="BOG1573" s="856"/>
      <c r="BOH1573" s="856"/>
      <c r="BOI1573" s="856"/>
      <c r="BOJ1573" s="856"/>
      <c r="BOK1573" s="856"/>
      <c r="BOL1573" s="856"/>
      <c r="BOM1573" s="856"/>
      <c r="BON1573" s="856"/>
      <c r="BOO1573" s="856"/>
      <c r="BOP1573" s="856"/>
      <c r="BOQ1573" s="856"/>
      <c r="BOR1573" s="856"/>
      <c r="BOS1573" s="856"/>
      <c r="BOT1573" s="856"/>
      <c r="BOU1573" s="856"/>
      <c r="BOV1573" s="856"/>
      <c r="BOW1573" s="856"/>
      <c r="BOX1573" s="856"/>
      <c r="BOY1573" s="856"/>
      <c r="BOZ1573" s="856"/>
      <c r="BPA1573" s="856"/>
      <c r="BPB1573" s="856"/>
      <c r="BPC1573" s="856"/>
      <c r="BPD1573" s="856"/>
      <c r="BPE1573" s="856"/>
      <c r="BPF1573" s="856"/>
      <c r="BPG1573" s="856"/>
      <c r="BPH1573" s="856"/>
      <c r="BPI1573" s="856"/>
      <c r="BPJ1573" s="856"/>
      <c r="BPK1573" s="856"/>
      <c r="BPL1573" s="856"/>
      <c r="BPM1573" s="856"/>
      <c r="BPN1573" s="856"/>
      <c r="BPO1573" s="856"/>
      <c r="BPP1573" s="856"/>
      <c r="BPQ1573" s="856"/>
      <c r="BPR1573" s="856"/>
      <c r="BPS1573" s="856"/>
      <c r="BPT1573" s="856"/>
      <c r="BPU1573" s="856"/>
      <c r="BPV1573" s="856"/>
      <c r="BPW1573" s="856"/>
      <c r="BPX1573" s="856"/>
      <c r="BPY1573" s="856"/>
      <c r="BPZ1573" s="856"/>
      <c r="BQA1573" s="856"/>
      <c r="BQB1573" s="856"/>
      <c r="BQC1573" s="856"/>
      <c r="BQD1573" s="856"/>
      <c r="BQE1573" s="856"/>
      <c r="BQF1573" s="856"/>
      <c r="BQG1573" s="856"/>
      <c r="BQH1573" s="856"/>
      <c r="BQI1573" s="856"/>
      <c r="BQJ1573" s="856"/>
      <c r="BQK1573" s="856"/>
      <c r="BQL1573" s="856"/>
      <c r="BQM1573" s="856"/>
      <c r="BQN1573" s="856"/>
      <c r="BQO1573" s="856"/>
      <c r="BQP1573" s="856"/>
      <c r="BQQ1573" s="856"/>
      <c r="BQR1573" s="856"/>
      <c r="BQS1573" s="856"/>
      <c r="BQT1573" s="856"/>
      <c r="BQU1573" s="856"/>
      <c r="BQV1573" s="856"/>
      <c r="BQW1573" s="856"/>
      <c r="BQX1573" s="856"/>
      <c r="BQY1573" s="856"/>
      <c r="BQZ1573" s="856"/>
      <c r="BRA1573" s="856"/>
      <c r="BRB1573" s="856"/>
      <c r="BRC1573" s="856"/>
      <c r="BRD1573" s="856"/>
      <c r="BRE1573" s="856"/>
      <c r="BRF1573" s="856"/>
      <c r="BRG1573" s="856"/>
      <c r="BRH1573" s="856"/>
      <c r="BRI1573" s="856"/>
      <c r="BRJ1573" s="856"/>
      <c r="BRK1573" s="856"/>
      <c r="BRL1573" s="856"/>
      <c r="BRM1573" s="856"/>
      <c r="BRN1573" s="856"/>
      <c r="BRO1573" s="856"/>
      <c r="BRP1573" s="856"/>
      <c r="BRQ1573" s="856"/>
      <c r="BRR1573" s="856"/>
      <c r="BRS1573" s="856"/>
      <c r="BRT1573" s="856"/>
      <c r="BRU1573" s="856"/>
      <c r="BRV1573" s="856"/>
      <c r="BRW1573" s="856"/>
      <c r="BRX1573" s="856"/>
      <c r="BRY1573" s="856"/>
      <c r="BRZ1573" s="856"/>
      <c r="BSA1573" s="856"/>
      <c r="BSB1573" s="856"/>
      <c r="BSC1573" s="856"/>
      <c r="BSD1573" s="856"/>
      <c r="BSE1573" s="856"/>
      <c r="BSF1573" s="856"/>
      <c r="BSG1573" s="856"/>
      <c r="BSH1573" s="856"/>
      <c r="BSI1573" s="856"/>
      <c r="BSJ1573" s="856"/>
      <c r="BSK1573" s="856"/>
      <c r="BSL1573" s="856"/>
      <c r="BSM1573" s="856"/>
      <c r="BSN1573" s="856"/>
      <c r="BSO1573" s="856"/>
      <c r="BSP1573" s="856"/>
      <c r="BSQ1573" s="856"/>
      <c r="BSR1573" s="856"/>
      <c r="BSS1573" s="856"/>
      <c r="BST1573" s="856"/>
      <c r="BSU1573" s="856"/>
      <c r="BSV1573" s="856"/>
      <c r="BSW1573" s="856"/>
      <c r="BSX1573" s="856"/>
      <c r="BSY1573" s="856"/>
      <c r="BSZ1573" s="856"/>
      <c r="BTA1573" s="856"/>
      <c r="BTB1573" s="856"/>
      <c r="BTC1573" s="856"/>
      <c r="BTD1573" s="856"/>
      <c r="BTE1573" s="856"/>
      <c r="BTF1573" s="856"/>
      <c r="BTG1573" s="856"/>
      <c r="BTH1573" s="856"/>
      <c r="BTI1573" s="856"/>
      <c r="BTJ1573" s="856"/>
      <c r="BTK1573" s="856"/>
      <c r="BTL1573" s="856"/>
      <c r="BTM1573" s="856"/>
      <c r="BTN1573" s="856"/>
      <c r="BTO1573" s="856"/>
      <c r="BTP1573" s="856"/>
      <c r="BTQ1573" s="856"/>
      <c r="BTR1573" s="856"/>
      <c r="BTS1573" s="856"/>
      <c r="BTT1573" s="856"/>
      <c r="BTU1573" s="856"/>
      <c r="BTV1573" s="856"/>
      <c r="BTW1573" s="856"/>
      <c r="BTX1573" s="856"/>
      <c r="BTY1573" s="856"/>
      <c r="BTZ1573" s="856"/>
      <c r="BUA1573" s="856"/>
      <c r="BUB1573" s="856"/>
      <c r="BUC1573" s="856"/>
      <c r="BUD1573" s="856"/>
      <c r="BUE1573" s="856"/>
      <c r="BUF1573" s="856"/>
      <c r="BUG1573" s="856"/>
      <c r="BUH1573" s="856"/>
      <c r="BUI1573" s="856"/>
      <c r="BUJ1573" s="856"/>
      <c r="BUK1573" s="856"/>
      <c r="BUL1573" s="856"/>
      <c r="BUM1573" s="856"/>
      <c r="BUN1573" s="856"/>
      <c r="BUO1573" s="856"/>
      <c r="BUP1573" s="856"/>
      <c r="BUQ1573" s="856"/>
      <c r="BUR1573" s="856"/>
      <c r="BUS1573" s="856"/>
      <c r="BUT1573" s="856"/>
      <c r="BUU1573" s="856"/>
      <c r="BUV1573" s="856"/>
      <c r="BUW1573" s="856"/>
      <c r="BUX1573" s="856"/>
      <c r="BUY1573" s="856"/>
      <c r="BUZ1573" s="856"/>
      <c r="BVA1573" s="856"/>
      <c r="BVB1573" s="856"/>
      <c r="BVC1573" s="856"/>
      <c r="BVD1573" s="856"/>
      <c r="BVE1573" s="856"/>
      <c r="BVF1573" s="856"/>
      <c r="BVG1573" s="856"/>
      <c r="BVH1573" s="856"/>
      <c r="BVI1573" s="856"/>
      <c r="BVJ1573" s="856"/>
      <c r="BVK1573" s="856"/>
      <c r="BVL1573" s="856"/>
      <c r="BVM1573" s="856"/>
      <c r="BVN1573" s="856"/>
      <c r="BVO1573" s="856"/>
      <c r="BVP1573" s="856"/>
      <c r="BVQ1573" s="856"/>
      <c r="BVR1573" s="856"/>
      <c r="BVS1573" s="856"/>
      <c r="BVT1573" s="856"/>
      <c r="BVU1573" s="856"/>
      <c r="BVV1573" s="856"/>
      <c r="BVW1573" s="856"/>
      <c r="BVX1573" s="856"/>
      <c r="BVY1573" s="856"/>
      <c r="BVZ1573" s="856"/>
      <c r="BWA1573" s="856"/>
      <c r="BWB1573" s="856"/>
      <c r="BWC1573" s="856"/>
      <c r="BWD1573" s="856"/>
      <c r="BWE1573" s="856"/>
      <c r="BWF1573" s="856"/>
      <c r="BWG1573" s="856"/>
      <c r="BWH1573" s="856"/>
      <c r="BWI1573" s="856"/>
      <c r="BWJ1573" s="856"/>
      <c r="BWK1573" s="856"/>
      <c r="BWL1573" s="856"/>
      <c r="BWM1573" s="856"/>
      <c r="BWN1573" s="856"/>
      <c r="BWO1573" s="856"/>
      <c r="BWP1573" s="856"/>
      <c r="BWQ1573" s="856"/>
      <c r="BWR1573" s="856"/>
      <c r="BWS1573" s="856"/>
      <c r="BWT1573" s="856"/>
      <c r="BWU1573" s="856"/>
      <c r="BWV1573" s="856"/>
      <c r="BWW1573" s="856"/>
      <c r="BWX1573" s="856"/>
      <c r="BWY1573" s="856"/>
      <c r="BWZ1573" s="856"/>
      <c r="BXA1573" s="856"/>
      <c r="BXB1573" s="856"/>
      <c r="BXC1573" s="856"/>
      <c r="BXD1573" s="856"/>
      <c r="BXE1573" s="856"/>
      <c r="BXF1573" s="856"/>
      <c r="BXG1573" s="856"/>
      <c r="BXH1573" s="856"/>
      <c r="BXI1573" s="856"/>
      <c r="BXJ1573" s="856"/>
      <c r="BXK1573" s="856"/>
      <c r="BXL1573" s="856"/>
      <c r="BXM1573" s="856"/>
      <c r="BXN1573" s="856"/>
      <c r="BXO1573" s="856"/>
      <c r="BXP1573" s="856"/>
      <c r="BXQ1573" s="856"/>
      <c r="BXR1573" s="856"/>
      <c r="BXS1573" s="856"/>
      <c r="BXT1573" s="856"/>
      <c r="BXU1573" s="856"/>
      <c r="BXV1573" s="856"/>
      <c r="BXW1573" s="856"/>
      <c r="BXX1573" s="856"/>
      <c r="BXY1573" s="856"/>
      <c r="BXZ1573" s="856"/>
      <c r="BYA1573" s="856"/>
      <c r="BYB1573" s="856"/>
      <c r="BYC1573" s="856"/>
      <c r="BYD1573" s="856"/>
      <c r="BYE1573" s="856"/>
      <c r="BYF1573" s="856"/>
      <c r="BYG1573" s="856"/>
      <c r="BYH1573" s="856"/>
      <c r="BYI1573" s="856"/>
      <c r="BYJ1573" s="856"/>
      <c r="BYK1573" s="856"/>
      <c r="BYL1573" s="856"/>
      <c r="BYM1573" s="856"/>
      <c r="BYN1573" s="856"/>
      <c r="BYO1573" s="856"/>
      <c r="BYP1573" s="856"/>
      <c r="BYQ1573" s="856"/>
      <c r="BYR1573" s="856"/>
      <c r="BYS1573" s="856"/>
      <c r="BYT1573" s="856"/>
      <c r="BYU1573" s="856"/>
      <c r="BYV1573" s="856"/>
      <c r="BYW1573" s="856"/>
      <c r="BYX1573" s="856"/>
      <c r="BYY1573" s="856"/>
      <c r="BYZ1573" s="856"/>
      <c r="BZA1573" s="856"/>
      <c r="BZB1573" s="856"/>
      <c r="BZC1573" s="856"/>
      <c r="BZD1573" s="856"/>
      <c r="BZE1573" s="856"/>
      <c r="BZF1573" s="856"/>
      <c r="BZG1573" s="856"/>
      <c r="BZH1573" s="856"/>
      <c r="BZI1573" s="856"/>
      <c r="BZJ1573" s="856"/>
      <c r="BZK1573" s="856"/>
      <c r="BZL1573" s="856"/>
      <c r="BZM1573" s="856"/>
      <c r="BZN1573" s="856"/>
      <c r="BZO1573" s="856"/>
      <c r="BZP1573" s="856"/>
      <c r="BZQ1573" s="856"/>
      <c r="BZR1573" s="856"/>
      <c r="BZS1573" s="856"/>
      <c r="BZT1573" s="856"/>
      <c r="BZU1573" s="856"/>
      <c r="BZV1573" s="856"/>
      <c r="BZW1573" s="856"/>
      <c r="BZX1573" s="856"/>
      <c r="BZY1573" s="856"/>
      <c r="BZZ1573" s="856"/>
      <c r="CAA1573" s="856"/>
      <c r="CAB1573" s="856"/>
      <c r="CAC1573" s="856"/>
      <c r="CAD1573" s="856"/>
      <c r="CAE1573" s="856"/>
      <c r="CAF1573" s="856"/>
      <c r="CAG1573" s="856"/>
      <c r="CAH1573" s="856"/>
      <c r="CAI1573" s="856"/>
      <c r="CAJ1573" s="856"/>
      <c r="CAK1573" s="856"/>
      <c r="CAL1573" s="856"/>
      <c r="CAM1573" s="856"/>
      <c r="CAN1573" s="856"/>
      <c r="CAO1573" s="856"/>
      <c r="CAP1573" s="856"/>
      <c r="CAQ1573" s="856"/>
      <c r="CAR1573" s="856"/>
      <c r="CAS1573" s="856"/>
      <c r="CAT1573" s="856"/>
      <c r="CAU1573" s="856"/>
      <c r="CAV1573" s="856"/>
      <c r="CAW1573" s="856"/>
      <c r="CAX1573" s="856"/>
      <c r="CAY1573" s="856"/>
      <c r="CAZ1573" s="856"/>
      <c r="CBA1573" s="856"/>
      <c r="CBB1573" s="856"/>
      <c r="CBC1573" s="856"/>
      <c r="CBD1573" s="856"/>
      <c r="CBE1573" s="856"/>
      <c r="CBF1573" s="856"/>
      <c r="CBG1573" s="856"/>
      <c r="CBH1573" s="856"/>
      <c r="CBI1573" s="856"/>
      <c r="CBJ1573" s="856"/>
      <c r="CBK1573" s="856"/>
      <c r="CBL1573" s="856"/>
      <c r="CBM1573" s="856"/>
      <c r="CBN1573" s="856"/>
      <c r="CBO1573" s="856"/>
      <c r="CBP1573" s="856"/>
      <c r="CBQ1573" s="856"/>
      <c r="CBR1573" s="856"/>
      <c r="CBS1573" s="856"/>
      <c r="CBT1573" s="856"/>
      <c r="CBU1573" s="856"/>
      <c r="CBV1573" s="856"/>
      <c r="CBW1573" s="856"/>
      <c r="CBX1573" s="856"/>
      <c r="CBY1573" s="856"/>
      <c r="CBZ1573" s="856"/>
      <c r="CCA1573" s="856"/>
      <c r="CCB1573" s="856"/>
      <c r="CCC1573" s="856"/>
      <c r="CCD1573" s="856"/>
      <c r="CCE1573" s="856"/>
      <c r="CCF1573" s="856"/>
      <c r="CCG1573" s="856"/>
      <c r="CCH1573" s="856"/>
      <c r="CCI1573" s="856"/>
      <c r="CCJ1573" s="856"/>
      <c r="CCK1573" s="856"/>
      <c r="CCL1573" s="856"/>
      <c r="CCM1573" s="856"/>
      <c r="CCN1573" s="856"/>
      <c r="CCO1573" s="856"/>
      <c r="CCP1573" s="856"/>
      <c r="CCQ1573" s="856"/>
      <c r="CCR1573" s="856"/>
      <c r="CCS1573" s="856"/>
      <c r="CCT1573" s="856"/>
      <c r="CCU1573" s="856"/>
      <c r="CCV1573" s="856"/>
      <c r="CCW1573" s="856"/>
      <c r="CCX1573" s="856"/>
      <c r="CCY1573" s="856"/>
      <c r="CCZ1573" s="856"/>
      <c r="CDA1573" s="856"/>
      <c r="CDB1573" s="856"/>
      <c r="CDC1573" s="856"/>
      <c r="CDD1573" s="856"/>
      <c r="CDE1573" s="856"/>
      <c r="CDF1573" s="856"/>
      <c r="CDG1573" s="856"/>
      <c r="CDH1573" s="856"/>
      <c r="CDI1573" s="856"/>
      <c r="CDJ1573" s="856"/>
      <c r="CDK1573" s="856"/>
      <c r="CDL1573" s="856"/>
      <c r="CDM1573" s="856"/>
      <c r="CDN1573" s="856"/>
      <c r="CDO1573" s="856"/>
      <c r="CDP1573" s="856"/>
      <c r="CDQ1573" s="856"/>
      <c r="CDR1573" s="856"/>
      <c r="CDS1573" s="856"/>
      <c r="CDT1573" s="856"/>
      <c r="CDU1573" s="856"/>
      <c r="CDV1573" s="856"/>
      <c r="CDW1573" s="856"/>
      <c r="CDX1573" s="856"/>
      <c r="CDY1573" s="856"/>
      <c r="CDZ1573" s="856"/>
      <c r="CEA1573" s="856"/>
      <c r="CEB1573" s="856"/>
      <c r="CEC1573" s="856"/>
      <c r="CED1573" s="856"/>
      <c r="CEE1573" s="856"/>
      <c r="CEF1573" s="856"/>
      <c r="CEG1573" s="856"/>
      <c r="CEH1573" s="856"/>
      <c r="CEI1573" s="856"/>
      <c r="CEJ1573" s="856"/>
      <c r="CEK1573" s="856"/>
      <c r="CEL1573" s="856"/>
      <c r="CEM1573" s="856"/>
      <c r="CEN1573" s="856"/>
      <c r="CEO1573" s="856"/>
      <c r="CEP1573" s="856"/>
      <c r="CEQ1573" s="856"/>
      <c r="CER1573" s="856"/>
      <c r="CES1573" s="856"/>
      <c r="CET1573" s="856"/>
      <c r="CEU1573" s="856"/>
      <c r="CEV1573" s="856"/>
      <c r="CEW1573" s="856"/>
      <c r="CEX1573" s="856"/>
      <c r="CEY1573" s="856"/>
      <c r="CEZ1573" s="856"/>
      <c r="CFA1573" s="856"/>
      <c r="CFB1573" s="856"/>
      <c r="CFC1573" s="856"/>
      <c r="CFD1573" s="856"/>
      <c r="CFE1573" s="856"/>
      <c r="CFF1573" s="856"/>
      <c r="CFG1573" s="856"/>
      <c r="CFH1573" s="856"/>
      <c r="CFI1573" s="856"/>
      <c r="CFJ1573" s="856"/>
      <c r="CFK1573" s="856"/>
      <c r="CFL1573" s="856"/>
      <c r="CFM1573" s="856"/>
      <c r="CFN1573" s="856"/>
      <c r="CFO1573" s="856"/>
      <c r="CFP1573" s="856"/>
      <c r="CFQ1573" s="856"/>
      <c r="CFR1573" s="856"/>
      <c r="CFS1573" s="856"/>
      <c r="CFT1573" s="856"/>
      <c r="CFU1573" s="856"/>
      <c r="CFV1573" s="856"/>
      <c r="CFW1573" s="856"/>
      <c r="CFX1573" s="856"/>
      <c r="CFY1573" s="856"/>
      <c r="CFZ1573" s="856"/>
      <c r="CGA1573" s="856"/>
      <c r="CGB1573" s="856"/>
      <c r="CGC1573" s="856"/>
      <c r="CGD1573" s="856"/>
      <c r="CGE1573" s="856"/>
      <c r="CGF1573" s="856"/>
      <c r="CGG1573" s="856"/>
      <c r="CGH1573" s="856"/>
      <c r="CGI1573" s="856"/>
      <c r="CGJ1573" s="856"/>
      <c r="CGK1573" s="856"/>
      <c r="CGL1573" s="856"/>
      <c r="CGM1573" s="856"/>
      <c r="CGN1573" s="856"/>
      <c r="CGO1573" s="856"/>
      <c r="CGP1573" s="856"/>
      <c r="CGQ1573" s="856"/>
      <c r="CGR1573" s="856"/>
      <c r="CGS1573" s="856"/>
      <c r="CGT1573" s="856"/>
      <c r="CGU1573" s="856"/>
      <c r="CGV1573" s="856"/>
      <c r="CGW1573" s="856"/>
      <c r="CGX1573" s="856"/>
      <c r="CGY1573" s="856"/>
      <c r="CGZ1573" s="856"/>
      <c r="CHA1573" s="856"/>
      <c r="CHB1573" s="856"/>
      <c r="CHC1573" s="856"/>
      <c r="CHD1573" s="856"/>
      <c r="CHE1573" s="856"/>
      <c r="CHF1573" s="856"/>
      <c r="CHG1573" s="856"/>
      <c r="CHH1573" s="856"/>
      <c r="CHI1573" s="856"/>
      <c r="CHJ1573" s="856"/>
      <c r="CHK1573" s="856"/>
      <c r="CHL1573" s="856"/>
      <c r="CHM1573" s="856"/>
      <c r="CHN1573" s="856"/>
      <c r="CHO1573" s="856"/>
      <c r="CHP1573" s="856"/>
      <c r="CHQ1573" s="856"/>
      <c r="CHR1573" s="856"/>
      <c r="CHS1573" s="856"/>
      <c r="CHT1573" s="856"/>
      <c r="CHU1573" s="856"/>
      <c r="CHV1573" s="856"/>
      <c r="CHW1573" s="856"/>
      <c r="CHX1573" s="856"/>
      <c r="CHY1573" s="856"/>
      <c r="CHZ1573" s="856"/>
      <c r="CIA1573" s="856"/>
      <c r="CIB1573" s="856"/>
      <c r="CIC1573" s="856"/>
      <c r="CID1573" s="856"/>
      <c r="CIE1573" s="856"/>
      <c r="CIF1573" s="856"/>
      <c r="CIG1573" s="856"/>
      <c r="CIH1573" s="856"/>
      <c r="CII1573" s="856"/>
      <c r="CIJ1573" s="856"/>
      <c r="CIK1573" s="856"/>
      <c r="CIL1573" s="856"/>
      <c r="CIM1573" s="856"/>
      <c r="CIN1573" s="856"/>
      <c r="CIO1573" s="856"/>
      <c r="CIP1573" s="856"/>
      <c r="CIQ1573" s="856"/>
      <c r="CIR1573" s="856"/>
      <c r="CIS1573" s="856"/>
      <c r="CIT1573" s="856"/>
      <c r="CIU1573" s="856"/>
      <c r="CIV1573" s="856"/>
      <c r="CIW1573" s="856"/>
      <c r="CIX1573" s="856"/>
      <c r="CIY1573" s="856"/>
      <c r="CIZ1573" s="856"/>
      <c r="CJA1573" s="856"/>
      <c r="CJB1573" s="856"/>
      <c r="CJC1573" s="856"/>
      <c r="CJD1573" s="856"/>
      <c r="CJE1573" s="856"/>
      <c r="CJF1573" s="856"/>
      <c r="CJG1573" s="856"/>
      <c r="CJH1573" s="856"/>
      <c r="CJI1573" s="856"/>
      <c r="CJJ1573" s="856"/>
      <c r="CJK1573" s="856"/>
      <c r="CJL1573" s="856"/>
      <c r="CJM1573" s="856"/>
      <c r="CJN1573" s="856"/>
      <c r="CJO1573" s="856"/>
      <c r="CJP1573" s="856"/>
      <c r="CJQ1573" s="856"/>
      <c r="CJR1573" s="856"/>
      <c r="CJS1573" s="856"/>
      <c r="CJT1573" s="856"/>
      <c r="CJU1573" s="856"/>
      <c r="CJV1573" s="856"/>
      <c r="CJW1573" s="856"/>
      <c r="CJX1573" s="856"/>
      <c r="CJY1573" s="856"/>
      <c r="CJZ1573" s="856"/>
      <c r="CKA1573" s="856"/>
      <c r="CKB1573" s="856"/>
      <c r="CKC1573" s="856"/>
      <c r="CKD1573" s="856"/>
      <c r="CKE1573" s="856"/>
      <c r="CKF1573" s="856"/>
      <c r="CKG1573" s="856"/>
      <c r="CKH1573" s="856"/>
      <c r="CKI1573" s="856"/>
      <c r="CKJ1573" s="856"/>
      <c r="CKK1573" s="856"/>
      <c r="CKL1573" s="856"/>
      <c r="CKM1573" s="856"/>
      <c r="CKN1573" s="856"/>
      <c r="CKO1573" s="856"/>
      <c r="CKP1573" s="856"/>
      <c r="CKQ1573" s="856"/>
      <c r="CKR1573" s="856"/>
      <c r="CKS1573" s="856"/>
      <c r="CKT1573" s="856"/>
      <c r="CKU1573" s="856"/>
      <c r="CKV1573" s="856"/>
      <c r="CKW1573" s="856"/>
      <c r="CKX1573" s="856"/>
      <c r="CKY1573" s="856"/>
      <c r="CKZ1573" s="856"/>
      <c r="CLA1573" s="856"/>
      <c r="CLB1573" s="856"/>
      <c r="CLC1573" s="856"/>
      <c r="CLD1573" s="856"/>
      <c r="CLE1573" s="856"/>
      <c r="CLF1573" s="856"/>
      <c r="CLG1573" s="856"/>
      <c r="CLH1573" s="856"/>
      <c r="CLI1573" s="856"/>
      <c r="CLJ1573" s="856"/>
      <c r="CLK1573" s="856"/>
      <c r="CLL1573" s="856"/>
      <c r="CLM1573" s="856"/>
      <c r="CLN1573" s="856"/>
      <c r="CLO1573" s="856"/>
      <c r="CLP1573" s="856"/>
      <c r="CLQ1573" s="856"/>
      <c r="CLR1573" s="856"/>
      <c r="CLS1573" s="856"/>
      <c r="CLT1573" s="856"/>
      <c r="CLU1573" s="856"/>
      <c r="CLV1573" s="856"/>
      <c r="CLW1573" s="856"/>
      <c r="CLX1573" s="856"/>
      <c r="CLY1573" s="856"/>
      <c r="CLZ1573" s="856"/>
      <c r="CMA1573" s="856"/>
      <c r="CMB1573" s="856"/>
      <c r="CMC1573" s="856"/>
      <c r="CMD1573" s="856"/>
      <c r="CME1573" s="856"/>
      <c r="CMF1573" s="856"/>
      <c r="CMG1573" s="856"/>
      <c r="CMH1573" s="856"/>
      <c r="CMI1573" s="856"/>
      <c r="CMJ1573" s="856"/>
      <c r="CMK1573" s="856"/>
      <c r="CML1573" s="856"/>
      <c r="CMM1573" s="856"/>
      <c r="CMN1573" s="856"/>
      <c r="CMO1573" s="856"/>
      <c r="CMP1573" s="856"/>
      <c r="CMQ1573" s="856"/>
      <c r="CMR1573" s="856"/>
      <c r="CMS1573" s="856"/>
      <c r="CMT1573" s="856"/>
      <c r="CMU1573" s="856"/>
      <c r="CMV1573" s="856"/>
      <c r="CMW1573" s="856"/>
      <c r="CMX1573" s="856"/>
      <c r="CMY1573" s="856"/>
      <c r="CMZ1573" s="856"/>
      <c r="CNA1573" s="856"/>
      <c r="CNB1573" s="856"/>
      <c r="CNC1573" s="856"/>
      <c r="CND1573" s="856"/>
      <c r="CNE1573" s="856"/>
      <c r="CNF1573" s="856"/>
      <c r="CNG1573" s="856"/>
      <c r="CNH1573" s="856"/>
      <c r="CNI1573" s="856"/>
      <c r="CNJ1573" s="856"/>
      <c r="CNK1573" s="856"/>
      <c r="CNL1573" s="856"/>
      <c r="CNM1573" s="856"/>
      <c r="CNN1573" s="856"/>
      <c r="CNO1573" s="856"/>
      <c r="CNP1573" s="856"/>
      <c r="CNQ1573" s="856"/>
      <c r="CNR1573" s="856"/>
      <c r="CNS1573" s="856"/>
      <c r="CNT1573" s="856"/>
      <c r="CNU1573" s="856"/>
      <c r="CNV1573" s="856"/>
      <c r="CNW1573" s="856"/>
      <c r="CNX1573" s="856"/>
      <c r="CNY1573" s="856"/>
      <c r="CNZ1573" s="856"/>
      <c r="COA1573" s="856"/>
      <c r="COB1573" s="856"/>
      <c r="COC1573" s="856"/>
      <c r="COD1573" s="856"/>
      <c r="COE1573" s="856"/>
      <c r="COF1573" s="856"/>
      <c r="COG1573" s="856"/>
      <c r="COH1573" s="856"/>
      <c r="COI1573" s="856"/>
      <c r="COJ1573" s="856"/>
      <c r="COK1573" s="856"/>
      <c r="COL1573" s="856"/>
      <c r="COM1573" s="856"/>
      <c r="CON1573" s="856"/>
      <c r="COO1573" s="856"/>
      <c r="COP1573" s="856"/>
      <c r="COQ1573" s="856"/>
      <c r="COR1573" s="856"/>
      <c r="COS1573" s="856"/>
      <c r="COT1573" s="856"/>
      <c r="COU1573" s="856"/>
      <c r="COV1573" s="856"/>
      <c r="COW1573" s="856"/>
      <c r="COX1573" s="856"/>
      <c r="COY1573" s="856"/>
      <c r="COZ1573" s="856"/>
      <c r="CPA1573" s="856"/>
      <c r="CPB1573" s="856"/>
      <c r="CPC1573" s="856"/>
      <c r="CPD1573" s="856"/>
      <c r="CPE1573" s="856"/>
      <c r="CPF1573" s="856"/>
      <c r="CPG1573" s="856"/>
      <c r="CPH1573" s="856"/>
      <c r="CPI1573" s="856"/>
      <c r="CPJ1573" s="856"/>
      <c r="CPK1573" s="856"/>
      <c r="CPL1573" s="856"/>
      <c r="CPM1573" s="856"/>
      <c r="CPN1573" s="856"/>
      <c r="CPO1573" s="856"/>
      <c r="CPP1573" s="856"/>
      <c r="CPQ1573" s="856"/>
      <c r="CPR1573" s="856"/>
      <c r="CPS1573" s="856"/>
      <c r="CPT1573" s="856"/>
      <c r="CPU1573" s="856"/>
      <c r="CPV1573" s="856"/>
      <c r="CPW1573" s="856"/>
      <c r="CPX1573" s="856"/>
      <c r="CPY1573" s="856"/>
      <c r="CPZ1573" s="856"/>
      <c r="CQA1573" s="856"/>
      <c r="CQB1573" s="856"/>
      <c r="CQC1573" s="856"/>
      <c r="CQD1573" s="856"/>
      <c r="CQE1573" s="856"/>
      <c r="CQF1573" s="856"/>
      <c r="CQG1573" s="856"/>
      <c r="CQH1573" s="856"/>
      <c r="CQI1573" s="856"/>
      <c r="CQJ1573" s="856"/>
      <c r="CQK1573" s="856"/>
      <c r="CQL1573" s="856"/>
      <c r="CQM1573" s="856"/>
      <c r="CQN1573" s="856"/>
      <c r="CQO1573" s="856"/>
      <c r="CQP1573" s="856"/>
      <c r="CQQ1573" s="856"/>
      <c r="CQR1573" s="856"/>
      <c r="CQS1573" s="856"/>
      <c r="CQT1573" s="856"/>
      <c r="CQU1573" s="856"/>
      <c r="CQV1573" s="856"/>
      <c r="CQW1573" s="856"/>
      <c r="CQX1573" s="856"/>
      <c r="CQY1573" s="856"/>
      <c r="CQZ1573" s="856"/>
      <c r="CRA1573" s="856"/>
      <c r="CRB1573" s="856"/>
      <c r="CRC1573" s="856"/>
      <c r="CRD1573" s="856"/>
      <c r="CRE1573" s="856"/>
      <c r="CRF1573" s="856"/>
      <c r="CRG1573" s="856"/>
      <c r="CRH1573" s="856"/>
      <c r="CRI1573" s="856"/>
      <c r="CRJ1573" s="856"/>
      <c r="CRK1573" s="856"/>
      <c r="CRL1573" s="856"/>
      <c r="CRM1573" s="856"/>
      <c r="CRN1573" s="856"/>
      <c r="CRO1573" s="856"/>
      <c r="CRP1573" s="856"/>
      <c r="CRQ1573" s="856"/>
      <c r="CRR1573" s="856"/>
      <c r="CRS1573" s="856"/>
      <c r="CRT1573" s="856"/>
      <c r="CRU1573" s="856"/>
      <c r="CRV1573" s="856"/>
      <c r="CRW1573" s="856"/>
      <c r="CRX1573" s="856"/>
      <c r="CRY1573" s="856"/>
      <c r="CRZ1573" s="856"/>
      <c r="CSA1573" s="856"/>
      <c r="CSB1573" s="856"/>
      <c r="CSC1573" s="856"/>
      <c r="CSD1573" s="856"/>
      <c r="CSE1573" s="856"/>
      <c r="CSF1573" s="856"/>
      <c r="CSG1573" s="856"/>
      <c r="CSH1573" s="856"/>
      <c r="CSI1573" s="856"/>
      <c r="CSJ1573" s="856"/>
      <c r="CSK1573" s="856"/>
      <c r="CSL1573" s="856"/>
      <c r="CSM1573" s="856"/>
      <c r="CSN1573" s="856"/>
      <c r="CSO1573" s="856"/>
      <c r="CSP1573" s="856"/>
      <c r="CSQ1573" s="856"/>
      <c r="CSR1573" s="856"/>
      <c r="CSS1573" s="856"/>
      <c r="CST1573" s="856"/>
      <c r="CSU1573" s="856"/>
      <c r="CSV1573" s="856"/>
      <c r="CSW1573" s="856"/>
      <c r="CSX1573" s="856"/>
      <c r="CSY1573" s="856"/>
      <c r="CSZ1573" s="856"/>
      <c r="CTA1573" s="856"/>
      <c r="CTB1573" s="856"/>
      <c r="CTC1573" s="856"/>
      <c r="CTD1573" s="856"/>
      <c r="CTE1573" s="856"/>
      <c r="CTF1573" s="856"/>
      <c r="CTG1573" s="856"/>
      <c r="CTH1573" s="856"/>
      <c r="CTI1573" s="856"/>
      <c r="CTJ1573" s="856"/>
      <c r="CTK1573" s="856"/>
      <c r="CTL1573" s="856"/>
      <c r="CTM1573" s="856"/>
      <c r="CTN1573" s="856"/>
      <c r="CTO1573" s="856"/>
      <c r="CTP1573" s="856"/>
      <c r="CTQ1573" s="856"/>
      <c r="CTR1573" s="856"/>
      <c r="CTS1573" s="856"/>
      <c r="CTT1573" s="856"/>
      <c r="CTU1573" s="856"/>
      <c r="CTV1573" s="856"/>
      <c r="CTW1573" s="856"/>
      <c r="CTX1573" s="856"/>
      <c r="CTY1573" s="856"/>
      <c r="CTZ1573" s="856"/>
      <c r="CUA1573" s="856"/>
      <c r="CUB1573" s="856"/>
      <c r="CUC1573" s="856"/>
      <c r="CUD1573" s="856"/>
      <c r="CUE1573" s="856"/>
      <c r="CUF1573" s="856"/>
      <c r="CUG1573" s="856"/>
      <c r="CUH1573" s="856"/>
      <c r="CUI1573" s="856"/>
      <c r="CUJ1573" s="856"/>
      <c r="CUK1573" s="856"/>
      <c r="CUL1573" s="856"/>
      <c r="CUM1573" s="856"/>
      <c r="CUN1573" s="856"/>
      <c r="CUO1573" s="856"/>
      <c r="CUP1573" s="856"/>
      <c r="CUQ1573" s="856"/>
      <c r="CUR1573" s="856"/>
      <c r="CUS1573" s="856"/>
      <c r="CUT1573" s="856"/>
      <c r="CUU1573" s="856"/>
      <c r="CUV1573" s="856"/>
      <c r="CUW1573" s="856"/>
      <c r="CUX1573" s="856"/>
      <c r="CUY1573" s="856"/>
      <c r="CUZ1573" s="856"/>
      <c r="CVA1573" s="856"/>
      <c r="CVB1573" s="856"/>
      <c r="CVC1573" s="856"/>
      <c r="CVD1573" s="856"/>
      <c r="CVE1573" s="856"/>
      <c r="CVF1573" s="856"/>
      <c r="CVG1573" s="856"/>
      <c r="CVH1573" s="856"/>
      <c r="CVI1573" s="856"/>
      <c r="CVJ1573" s="856"/>
      <c r="CVK1573" s="856"/>
      <c r="CVL1573" s="856"/>
      <c r="CVM1573" s="856"/>
      <c r="CVN1573" s="856"/>
      <c r="CVO1573" s="856"/>
      <c r="CVP1573" s="856"/>
      <c r="CVQ1573" s="856"/>
      <c r="CVR1573" s="856"/>
      <c r="CVS1573" s="856"/>
      <c r="CVT1573" s="856"/>
      <c r="CVU1573" s="856"/>
      <c r="CVV1573" s="856"/>
      <c r="CVW1573" s="856"/>
      <c r="CVX1573" s="856"/>
      <c r="CVY1573" s="856"/>
      <c r="CVZ1573" s="856"/>
      <c r="CWA1573" s="856"/>
      <c r="CWB1573" s="856"/>
      <c r="CWC1573" s="856"/>
      <c r="CWD1573" s="856"/>
      <c r="CWE1573" s="856"/>
      <c r="CWF1573" s="856"/>
      <c r="CWG1573" s="856"/>
      <c r="CWH1573" s="856"/>
      <c r="CWI1573" s="856"/>
      <c r="CWJ1573" s="856"/>
      <c r="CWK1573" s="856"/>
      <c r="CWL1573" s="856"/>
      <c r="CWM1573" s="856"/>
      <c r="CWN1573" s="856"/>
      <c r="CWO1573" s="856"/>
      <c r="CWP1573" s="856"/>
      <c r="CWQ1573" s="856"/>
      <c r="CWR1573" s="856"/>
      <c r="CWS1573" s="856"/>
      <c r="CWT1573" s="856"/>
      <c r="CWU1573" s="856"/>
      <c r="CWV1573" s="856"/>
      <c r="CWW1573" s="856"/>
      <c r="CWX1573" s="856"/>
      <c r="CWY1573" s="856"/>
      <c r="CWZ1573" s="856"/>
      <c r="CXA1573" s="856"/>
      <c r="CXB1573" s="856"/>
      <c r="CXC1573" s="856"/>
      <c r="CXD1573" s="856"/>
      <c r="CXE1573" s="856"/>
      <c r="CXF1573" s="856"/>
      <c r="CXG1573" s="856"/>
      <c r="CXH1573" s="856"/>
      <c r="CXI1573" s="856"/>
      <c r="CXJ1573" s="856"/>
      <c r="CXK1573" s="856"/>
      <c r="CXL1573" s="856"/>
      <c r="CXM1573" s="856"/>
      <c r="CXN1573" s="856"/>
      <c r="CXO1573" s="856"/>
      <c r="CXP1573" s="856"/>
      <c r="CXQ1573" s="856"/>
      <c r="CXR1573" s="856"/>
      <c r="CXS1573" s="856"/>
      <c r="CXT1573" s="856"/>
      <c r="CXU1573" s="856"/>
      <c r="CXV1573" s="856"/>
      <c r="CXW1573" s="856"/>
      <c r="CXX1573" s="856"/>
      <c r="CXY1573" s="856"/>
      <c r="CXZ1573" s="856"/>
      <c r="CYA1573" s="856"/>
      <c r="CYB1573" s="856"/>
      <c r="CYC1573" s="856"/>
      <c r="CYD1573" s="856"/>
      <c r="CYE1573" s="856"/>
      <c r="CYF1573" s="856"/>
      <c r="CYG1573" s="856"/>
      <c r="CYH1573" s="856"/>
      <c r="CYI1573" s="856"/>
      <c r="CYJ1573" s="856"/>
      <c r="CYK1573" s="856"/>
      <c r="CYL1573" s="856"/>
      <c r="CYM1573" s="856"/>
      <c r="CYN1573" s="856"/>
      <c r="CYO1573" s="856"/>
      <c r="CYP1573" s="856"/>
      <c r="CYQ1573" s="856"/>
      <c r="CYR1573" s="856"/>
      <c r="CYS1573" s="856"/>
      <c r="CYT1573" s="856"/>
      <c r="CYU1573" s="856"/>
      <c r="CYV1573" s="856"/>
      <c r="CYW1573" s="856"/>
      <c r="CYX1573" s="856"/>
      <c r="CYY1573" s="856"/>
      <c r="CYZ1573" s="856"/>
      <c r="CZA1573" s="856"/>
      <c r="CZB1573" s="856"/>
      <c r="CZC1573" s="856"/>
      <c r="CZD1573" s="856"/>
      <c r="CZE1573" s="856"/>
      <c r="CZF1573" s="856"/>
      <c r="CZG1573" s="856"/>
      <c r="CZH1573" s="856"/>
      <c r="CZI1573" s="856"/>
      <c r="CZJ1573" s="856"/>
      <c r="CZK1573" s="856"/>
      <c r="CZL1573" s="856"/>
      <c r="CZM1573" s="856"/>
      <c r="CZN1573" s="856"/>
      <c r="CZO1573" s="856"/>
      <c r="CZP1573" s="856"/>
      <c r="CZQ1573" s="856"/>
      <c r="CZR1573" s="856"/>
      <c r="CZS1573" s="856"/>
      <c r="CZT1573" s="856"/>
      <c r="CZU1573" s="856"/>
      <c r="CZV1573" s="856"/>
      <c r="CZW1573" s="856"/>
      <c r="CZX1573" s="856"/>
      <c r="CZY1573" s="856"/>
      <c r="CZZ1573" s="856"/>
      <c r="DAA1573" s="856"/>
      <c r="DAB1573" s="856"/>
      <c r="DAC1573" s="856"/>
      <c r="DAD1573" s="856"/>
      <c r="DAE1573" s="856"/>
      <c r="DAF1573" s="856"/>
      <c r="DAG1573" s="856"/>
      <c r="DAH1573" s="856"/>
      <c r="DAI1573" s="856"/>
      <c r="DAJ1573" s="856"/>
      <c r="DAK1573" s="856"/>
      <c r="DAL1573" s="856"/>
      <c r="DAM1573" s="856"/>
      <c r="DAN1573" s="856"/>
      <c r="DAO1573" s="856"/>
      <c r="DAP1573" s="856"/>
      <c r="DAQ1573" s="856"/>
      <c r="DAR1573" s="856"/>
      <c r="DAS1573" s="856"/>
      <c r="DAT1573" s="856"/>
      <c r="DAU1573" s="856"/>
      <c r="DAV1573" s="856"/>
      <c r="DAW1573" s="856"/>
      <c r="DAX1573" s="856"/>
      <c r="DAY1573" s="856"/>
      <c r="DAZ1573" s="856"/>
      <c r="DBA1573" s="856"/>
      <c r="DBB1573" s="856"/>
      <c r="DBC1573" s="856"/>
      <c r="DBD1573" s="856"/>
      <c r="DBE1573" s="856"/>
      <c r="DBF1573" s="856"/>
      <c r="DBG1573" s="856"/>
      <c r="DBH1573" s="856"/>
      <c r="DBI1573" s="856"/>
      <c r="DBJ1573" s="856"/>
      <c r="DBK1573" s="856"/>
      <c r="DBL1573" s="856"/>
      <c r="DBM1573" s="856"/>
      <c r="DBN1573" s="856"/>
      <c r="DBO1573" s="856"/>
      <c r="DBP1573" s="856"/>
      <c r="DBQ1573" s="856"/>
      <c r="DBR1573" s="856"/>
      <c r="DBS1573" s="856"/>
      <c r="DBT1573" s="856"/>
      <c r="DBU1573" s="856"/>
      <c r="DBV1573" s="856"/>
      <c r="DBW1573" s="856"/>
      <c r="DBX1573" s="856"/>
      <c r="DBY1573" s="856"/>
      <c r="DBZ1573" s="856"/>
      <c r="DCA1573" s="856"/>
      <c r="DCB1573" s="856"/>
      <c r="DCC1573" s="856"/>
      <c r="DCD1573" s="856"/>
      <c r="DCE1573" s="856"/>
      <c r="DCF1573" s="856"/>
      <c r="DCG1573" s="856"/>
      <c r="DCH1573" s="856"/>
      <c r="DCI1573" s="856"/>
      <c r="DCJ1573" s="856"/>
      <c r="DCK1573" s="856"/>
      <c r="DCL1573" s="856"/>
      <c r="DCM1573" s="856"/>
      <c r="DCN1573" s="856"/>
      <c r="DCO1573" s="856"/>
      <c r="DCP1573" s="856"/>
      <c r="DCQ1573" s="856"/>
      <c r="DCR1573" s="856"/>
      <c r="DCS1573" s="856"/>
      <c r="DCT1573" s="856"/>
      <c r="DCU1573" s="856"/>
      <c r="DCV1573" s="856"/>
      <c r="DCW1573" s="856"/>
      <c r="DCX1573" s="856"/>
      <c r="DCY1573" s="856"/>
      <c r="DCZ1573" s="856"/>
      <c r="DDA1573" s="856"/>
      <c r="DDB1573" s="856"/>
      <c r="DDC1573" s="856"/>
      <c r="DDD1573" s="856"/>
      <c r="DDE1573" s="856"/>
      <c r="DDF1573" s="856"/>
      <c r="DDG1573" s="856"/>
      <c r="DDH1573" s="856"/>
      <c r="DDI1573" s="856"/>
      <c r="DDJ1573" s="856"/>
      <c r="DDK1573" s="856"/>
      <c r="DDL1573" s="856"/>
      <c r="DDM1573" s="856"/>
      <c r="DDN1573" s="856"/>
      <c r="DDO1573" s="856"/>
      <c r="DDP1573" s="856"/>
      <c r="DDQ1573" s="856"/>
      <c r="DDR1573" s="856"/>
      <c r="DDS1573" s="856"/>
      <c r="DDT1573" s="856"/>
      <c r="DDU1573" s="856"/>
      <c r="DDV1573" s="856"/>
      <c r="DDW1573" s="856"/>
      <c r="DDX1573" s="856"/>
      <c r="DDY1573" s="856"/>
      <c r="DDZ1573" s="856"/>
      <c r="DEA1573" s="856"/>
      <c r="DEB1573" s="856"/>
      <c r="DEC1573" s="856"/>
      <c r="DED1573" s="856"/>
      <c r="DEE1573" s="856"/>
      <c r="DEF1573" s="856"/>
      <c r="DEG1573" s="856"/>
      <c r="DEH1573" s="856"/>
      <c r="DEI1573" s="856"/>
      <c r="DEJ1573" s="856"/>
      <c r="DEK1573" s="856"/>
      <c r="DEL1573" s="856"/>
      <c r="DEM1573" s="856"/>
      <c r="DEN1573" s="856"/>
      <c r="DEO1573" s="856"/>
      <c r="DEP1573" s="856"/>
      <c r="DEQ1573" s="856"/>
      <c r="DER1573" s="856"/>
      <c r="DES1573" s="856"/>
      <c r="DET1573" s="856"/>
      <c r="DEU1573" s="856"/>
      <c r="DEV1573" s="856"/>
      <c r="DEW1573" s="856"/>
      <c r="DEX1573" s="856"/>
      <c r="DEY1573" s="856"/>
      <c r="DEZ1573" s="856"/>
      <c r="DFA1573" s="856"/>
      <c r="DFB1573" s="856"/>
      <c r="DFC1573" s="856"/>
      <c r="DFD1573" s="856"/>
      <c r="DFE1573" s="856"/>
      <c r="DFF1573" s="856"/>
      <c r="DFG1573" s="856"/>
      <c r="DFH1573" s="856"/>
      <c r="DFI1573" s="856"/>
      <c r="DFJ1573" s="856"/>
      <c r="DFK1573" s="856"/>
      <c r="DFL1573" s="856"/>
      <c r="DFM1573" s="856"/>
      <c r="DFN1573" s="856"/>
      <c r="DFO1573" s="856"/>
      <c r="DFP1573" s="856"/>
      <c r="DFQ1573" s="856"/>
      <c r="DFR1573" s="856"/>
      <c r="DFS1573" s="856"/>
      <c r="DFT1573" s="856"/>
      <c r="DFU1573" s="856"/>
      <c r="DFV1573" s="856"/>
      <c r="DFW1573" s="856"/>
      <c r="DFX1573" s="856"/>
      <c r="DFY1573" s="856"/>
      <c r="DFZ1573" s="856"/>
      <c r="DGA1573" s="856"/>
      <c r="DGB1573" s="856"/>
      <c r="DGC1573" s="856"/>
      <c r="DGD1573" s="856"/>
      <c r="DGE1573" s="856"/>
      <c r="DGF1573" s="856"/>
      <c r="DGG1573" s="856"/>
      <c r="DGH1573" s="856"/>
      <c r="DGI1573" s="856"/>
      <c r="DGJ1573" s="856"/>
      <c r="DGK1573" s="856"/>
      <c r="DGL1573" s="856"/>
      <c r="DGM1573" s="856"/>
      <c r="DGN1573" s="856"/>
      <c r="DGO1573" s="856"/>
      <c r="DGP1573" s="856"/>
      <c r="DGQ1573" s="856"/>
      <c r="DGR1573" s="856"/>
      <c r="DGS1573" s="856"/>
      <c r="DGT1573" s="856"/>
      <c r="DGU1573" s="856"/>
      <c r="DGV1573" s="856"/>
      <c r="DGW1573" s="856"/>
      <c r="DGX1573" s="856"/>
      <c r="DGY1573" s="856"/>
      <c r="DGZ1573" s="856"/>
      <c r="DHA1573" s="856"/>
      <c r="DHB1573" s="856"/>
      <c r="DHC1573" s="856"/>
      <c r="DHD1573" s="856"/>
      <c r="DHE1573" s="856"/>
      <c r="DHF1573" s="856"/>
      <c r="DHG1573" s="856"/>
      <c r="DHH1573" s="856"/>
      <c r="DHI1573" s="856"/>
      <c r="DHJ1573" s="856"/>
      <c r="DHK1573" s="856"/>
      <c r="DHL1573" s="856"/>
      <c r="DHM1573" s="856"/>
      <c r="DHN1573" s="856"/>
      <c r="DHO1573" s="856"/>
      <c r="DHP1573" s="856"/>
      <c r="DHQ1573" s="856"/>
      <c r="DHR1573" s="856"/>
      <c r="DHS1573" s="856"/>
      <c r="DHT1573" s="856"/>
      <c r="DHU1573" s="856"/>
      <c r="DHV1573" s="856"/>
      <c r="DHW1573" s="856"/>
      <c r="DHX1573" s="856"/>
      <c r="DHY1573" s="856"/>
      <c r="DHZ1573" s="856"/>
      <c r="DIA1573" s="856"/>
      <c r="DIB1573" s="856"/>
      <c r="DIC1573" s="856"/>
      <c r="DID1573" s="856"/>
      <c r="DIE1573" s="856"/>
      <c r="DIF1573" s="856"/>
      <c r="DIG1573" s="856"/>
      <c r="DIH1573" s="856"/>
      <c r="DII1573" s="856"/>
      <c r="DIJ1573" s="856"/>
      <c r="DIK1573" s="856"/>
      <c r="DIL1573" s="856"/>
      <c r="DIM1573" s="856"/>
      <c r="DIN1573" s="856"/>
      <c r="DIO1573" s="856"/>
      <c r="DIP1573" s="856"/>
      <c r="DIQ1573" s="856"/>
      <c r="DIR1573" s="856"/>
      <c r="DIS1573" s="856"/>
      <c r="DIT1573" s="856"/>
      <c r="DIU1573" s="856"/>
      <c r="DIV1573" s="856"/>
      <c r="DIW1573" s="856"/>
      <c r="DIX1573" s="856"/>
      <c r="DIY1573" s="856"/>
      <c r="DIZ1573" s="856"/>
      <c r="DJA1573" s="856"/>
      <c r="DJB1573" s="856"/>
      <c r="DJC1573" s="856"/>
      <c r="DJD1573" s="856"/>
      <c r="DJE1573" s="856"/>
      <c r="DJF1573" s="856"/>
      <c r="DJG1573" s="856"/>
      <c r="DJH1573" s="856"/>
      <c r="DJI1573" s="856"/>
      <c r="DJJ1573" s="856"/>
      <c r="DJK1573" s="856"/>
      <c r="DJL1573" s="856"/>
      <c r="DJM1573" s="856"/>
      <c r="DJN1573" s="856"/>
      <c r="DJO1573" s="856"/>
      <c r="DJP1573" s="856"/>
      <c r="DJQ1573" s="856"/>
      <c r="DJR1573" s="856"/>
      <c r="DJS1573" s="856"/>
      <c r="DJT1573" s="856"/>
      <c r="DJU1573" s="856"/>
      <c r="DJV1573" s="856"/>
      <c r="DJW1573" s="856"/>
      <c r="DJX1573" s="856"/>
      <c r="DJY1573" s="856"/>
      <c r="DJZ1573" s="856"/>
      <c r="DKA1573" s="856"/>
      <c r="DKB1573" s="856"/>
      <c r="DKC1573" s="856"/>
      <c r="DKD1573" s="856"/>
      <c r="DKE1573" s="856"/>
      <c r="DKF1573" s="856"/>
      <c r="DKG1573" s="856"/>
      <c r="DKH1573" s="856"/>
      <c r="DKI1573" s="856"/>
      <c r="DKJ1573" s="856"/>
      <c r="DKK1573" s="856"/>
      <c r="DKL1573" s="856"/>
      <c r="DKM1573" s="856"/>
      <c r="DKN1573" s="856"/>
      <c r="DKO1573" s="856"/>
      <c r="DKP1573" s="856"/>
      <c r="DKQ1573" s="856"/>
      <c r="DKR1573" s="856"/>
      <c r="DKS1573" s="856"/>
      <c r="DKT1573" s="856"/>
      <c r="DKU1573" s="856"/>
      <c r="DKV1573" s="856"/>
      <c r="DKW1573" s="856"/>
      <c r="DKX1573" s="856"/>
      <c r="DKY1573" s="856"/>
      <c r="DKZ1573" s="856"/>
      <c r="DLA1573" s="856"/>
      <c r="DLB1573" s="856"/>
      <c r="DLC1573" s="856"/>
      <c r="DLD1573" s="856"/>
      <c r="DLE1573" s="856"/>
      <c r="DLF1573" s="856"/>
      <c r="DLG1573" s="856"/>
      <c r="DLH1573" s="856"/>
      <c r="DLI1573" s="856"/>
      <c r="DLJ1573" s="856"/>
      <c r="DLK1573" s="856"/>
      <c r="DLL1573" s="856"/>
      <c r="DLM1573" s="856"/>
      <c r="DLN1573" s="856"/>
      <c r="DLO1573" s="856"/>
      <c r="DLP1573" s="856"/>
      <c r="DLQ1573" s="856"/>
      <c r="DLR1573" s="856"/>
      <c r="DLS1573" s="856"/>
      <c r="DLT1573" s="856"/>
      <c r="DLU1573" s="856"/>
      <c r="DLV1573" s="856"/>
      <c r="DLW1573" s="856"/>
      <c r="DLX1573" s="856"/>
      <c r="DLY1573" s="856"/>
      <c r="DLZ1573" s="856"/>
      <c r="DMA1573" s="856"/>
      <c r="DMB1573" s="856"/>
      <c r="DMC1573" s="856"/>
      <c r="DMD1573" s="856"/>
      <c r="DME1573" s="856"/>
      <c r="DMF1573" s="856"/>
      <c r="DMG1573" s="856"/>
      <c r="DMH1573" s="856"/>
      <c r="DMI1573" s="856"/>
      <c r="DMJ1573" s="856"/>
      <c r="DMK1573" s="856"/>
      <c r="DML1573" s="856"/>
      <c r="DMM1573" s="856"/>
      <c r="DMN1573" s="856"/>
      <c r="DMO1573" s="856"/>
      <c r="DMP1573" s="856"/>
      <c r="DMQ1573" s="856"/>
      <c r="DMR1573" s="856"/>
      <c r="DMS1573" s="856"/>
      <c r="DMT1573" s="856"/>
      <c r="DMU1573" s="856"/>
      <c r="DMV1573" s="856"/>
      <c r="DMW1573" s="856"/>
      <c r="DMX1573" s="856"/>
      <c r="DMY1573" s="856"/>
      <c r="DMZ1573" s="856"/>
      <c r="DNA1573" s="856"/>
      <c r="DNB1573" s="856"/>
      <c r="DNC1573" s="856"/>
      <c r="DND1573" s="856"/>
      <c r="DNE1573" s="856"/>
      <c r="DNF1573" s="856"/>
      <c r="DNG1573" s="856"/>
      <c r="DNH1573" s="856"/>
      <c r="DNI1573" s="856"/>
      <c r="DNJ1573" s="856"/>
      <c r="DNK1573" s="856"/>
      <c r="DNL1573" s="856"/>
      <c r="DNM1573" s="856"/>
      <c r="DNN1573" s="856"/>
      <c r="DNO1573" s="856"/>
      <c r="DNP1573" s="856"/>
      <c r="DNQ1573" s="856"/>
      <c r="DNR1573" s="856"/>
      <c r="DNS1573" s="856"/>
      <c r="DNT1573" s="856"/>
      <c r="DNU1573" s="856"/>
      <c r="DNV1573" s="856"/>
      <c r="DNW1573" s="856"/>
      <c r="DNX1573" s="856"/>
      <c r="DNY1573" s="856"/>
      <c r="DNZ1573" s="856"/>
      <c r="DOA1573" s="856"/>
      <c r="DOB1573" s="856"/>
      <c r="DOC1573" s="856"/>
      <c r="DOD1573" s="856"/>
      <c r="DOE1573" s="856"/>
      <c r="DOF1573" s="856"/>
      <c r="DOG1573" s="856"/>
      <c r="DOH1573" s="856"/>
      <c r="DOI1573" s="856"/>
      <c r="DOJ1573" s="856"/>
      <c r="DOK1573" s="856"/>
      <c r="DOL1573" s="856"/>
      <c r="DOM1573" s="856"/>
      <c r="DON1573" s="856"/>
      <c r="DOO1573" s="856"/>
      <c r="DOP1573" s="856"/>
      <c r="DOQ1573" s="856"/>
      <c r="DOR1573" s="856"/>
      <c r="DOS1573" s="856"/>
      <c r="DOT1573" s="856"/>
      <c r="DOU1573" s="856"/>
      <c r="DOV1573" s="856"/>
      <c r="DOW1573" s="856"/>
      <c r="DOX1573" s="856"/>
      <c r="DOY1573" s="856"/>
      <c r="DOZ1573" s="856"/>
      <c r="DPA1573" s="856"/>
      <c r="DPB1573" s="856"/>
      <c r="DPC1573" s="856"/>
      <c r="DPD1573" s="856"/>
      <c r="DPE1573" s="856"/>
      <c r="DPF1573" s="856"/>
      <c r="DPG1573" s="856"/>
      <c r="DPH1573" s="856"/>
      <c r="DPI1573" s="856"/>
      <c r="DPJ1573" s="856"/>
      <c r="DPK1573" s="856"/>
      <c r="DPL1573" s="856"/>
      <c r="DPM1573" s="856"/>
      <c r="DPN1573" s="856"/>
      <c r="DPO1573" s="856"/>
      <c r="DPP1573" s="856"/>
      <c r="DPQ1573" s="856"/>
      <c r="DPR1573" s="856"/>
      <c r="DPS1573" s="856"/>
      <c r="DPT1573" s="856"/>
      <c r="DPU1573" s="856"/>
      <c r="DPV1573" s="856"/>
      <c r="DPW1573" s="856"/>
      <c r="DPX1573" s="856"/>
      <c r="DPY1573" s="856"/>
      <c r="DPZ1573" s="856"/>
      <c r="DQA1573" s="856"/>
      <c r="DQB1573" s="856"/>
      <c r="DQC1573" s="856"/>
      <c r="DQD1573" s="856"/>
      <c r="DQE1573" s="856"/>
      <c r="DQF1573" s="856"/>
      <c r="DQG1573" s="856"/>
      <c r="DQH1573" s="856"/>
      <c r="DQI1573" s="856"/>
      <c r="DQJ1573" s="856"/>
      <c r="DQK1573" s="856"/>
      <c r="DQL1573" s="856"/>
      <c r="DQM1573" s="856"/>
      <c r="DQN1573" s="856"/>
      <c r="DQO1573" s="856"/>
      <c r="DQP1573" s="856"/>
      <c r="DQQ1573" s="856"/>
      <c r="DQR1573" s="856"/>
      <c r="DQS1573" s="856"/>
      <c r="DQT1573" s="856"/>
      <c r="DQU1573" s="856"/>
      <c r="DQV1573" s="856"/>
      <c r="DQW1573" s="856"/>
      <c r="DQX1573" s="856"/>
      <c r="DQY1573" s="856"/>
      <c r="DQZ1573" s="856"/>
      <c r="DRA1573" s="856"/>
      <c r="DRB1573" s="856"/>
      <c r="DRC1573" s="856"/>
      <c r="DRD1573" s="856"/>
      <c r="DRE1573" s="856"/>
      <c r="DRF1573" s="856"/>
      <c r="DRG1573" s="856"/>
      <c r="DRH1573" s="856"/>
      <c r="DRI1573" s="856"/>
      <c r="DRJ1573" s="856"/>
      <c r="DRK1573" s="856"/>
      <c r="DRL1573" s="856"/>
      <c r="DRM1573" s="856"/>
      <c r="DRN1573" s="856"/>
      <c r="DRO1573" s="856"/>
      <c r="DRP1573" s="856"/>
      <c r="DRQ1573" s="856"/>
      <c r="DRR1573" s="856"/>
      <c r="DRS1573" s="856"/>
      <c r="DRT1573" s="856"/>
      <c r="DRU1573" s="856"/>
      <c r="DRV1573" s="856"/>
      <c r="DRW1573" s="856"/>
      <c r="DRX1573" s="856"/>
      <c r="DRY1573" s="856"/>
      <c r="DRZ1573" s="856"/>
      <c r="DSA1573" s="856"/>
      <c r="DSB1573" s="856"/>
      <c r="DSC1573" s="856"/>
      <c r="DSD1573" s="856"/>
      <c r="DSE1573" s="856"/>
      <c r="DSF1573" s="856"/>
      <c r="DSG1573" s="856"/>
      <c r="DSH1573" s="856"/>
      <c r="DSI1573" s="856"/>
      <c r="DSJ1573" s="856"/>
      <c r="DSK1573" s="856"/>
      <c r="DSL1573" s="856"/>
      <c r="DSM1573" s="856"/>
      <c r="DSN1573" s="856"/>
      <c r="DSO1573" s="856"/>
      <c r="DSP1573" s="856"/>
      <c r="DSQ1573" s="856"/>
      <c r="DSR1573" s="856"/>
      <c r="DSS1573" s="856"/>
      <c r="DST1573" s="856"/>
      <c r="DSU1573" s="856"/>
      <c r="DSV1573" s="856"/>
      <c r="DSW1573" s="856"/>
      <c r="DSX1573" s="856"/>
      <c r="DSY1573" s="856"/>
      <c r="DSZ1573" s="856"/>
      <c r="DTA1573" s="856"/>
      <c r="DTB1573" s="856"/>
      <c r="DTC1573" s="856"/>
      <c r="DTD1573" s="856"/>
      <c r="DTE1573" s="856"/>
      <c r="DTF1573" s="856"/>
      <c r="DTG1573" s="856"/>
      <c r="DTH1573" s="856"/>
      <c r="DTI1573" s="856"/>
      <c r="DTJ1573" s="856"/>
      <c r="DTK1573" s="856"/>
      <c r="DTL1573" s="856"/>
      <c r="DTM1573" s="856"/>
      <c r="DTN1573" s="856"/>
      <c r="DTO1573" s="856"/>
      <c r="DTP1573" s="856"/>
      <c r="DTQ1573" s="856"/>
      <c r="DTR1573" s="856"/>
      <c r="DTS1573" s="856"/>
      <c r="DTT1573" s="856"/>
      <c r="DTU1573" s="856"/>
      <c r="DTV1573" s="856"/>
      <c r="DTW1573" s="856"/>
      <c r="DTX1573" s="856"/>
      <c r="DTY1573" s="856"/>
      <c r="DTZ1573" s="856"/>
      <c r="DUA1573" s="856"/>
      <c r="DUB1573" s="856"/>
      <c r="DUC1573" s="856"/>
      <c r="DUD1573" s="856"/>
      <c r="DUE1573" s="856"/>
      <c r="DUF1573" s="856"/>
      <c r="DUG1573" s="856"/>
      <c r="DUH1573" s="856"/>
      <c r="DUI1573" s="856"/>
      <c r="DUJ1573" s="856"/>
      <c r="DUK1573" s="856"/>
      <c r="DUL1573" s="856"/>
      <c r="DUM1573" s="856"/>
      <c r="DUN1573" s="856"/>
      <c r="DUO1573" s="856"/>
      <c r="DUP1573" s="856"/>
      <c r="DUQ1573" s="856"/>
      <c r="DUR1573" s="856"/>
      <c r="DUS1573" s="856"/>
      <c r="DUT1573" s="856"/>
      <c r="DUU1573" s="856"/>
      <c r="DUV1573" s="856"/>
      <c r="DUW1573" s="856"/>
      <c r="DUX1573" s="856"/>
      <c r="DUY1573" s="856"/>
      <c r="DUZ1573" s="856"/>
      <c r="DVA1573" s="856"/>
      <c r="DVB1573" s="856"/>
      <c r="DVC1573" s="856"/>
      <c r="DVD1573" s="856"/>
      <c r="DVE1573" s="856"/>
      <c r="DVF1573" s="856"/>
      <c r="DVG1573" s="856"/>
      <c r="DVH1573" s="856"/>
      <c r="DVI1573" s="856"/>
      <c r="DVJ1573" s="856"/>
      <c r="DVK1573" s="856"/>
      <c r="DVL1573" s="856"/>
      <c r="DVM1573" s="856"/>
      <c r="DVN1573" s="856"/>
      <c r="DVO1573" s="856"/>
      <c r="DVP1573" s="856"/>
      <c r="DVQ1573" s="856"/>
      <c r="DVR1573" s="856"/>
      <c r="DVS1573" s="856"/>
      <c r="DVT1573" s="856"/>
      <c r="DVU1573" s="856"/>
      <c r="DVV1573" s="856"/>
      <c r="DVW1573" s="856"/>
      <c r="DVX1573" s="856"/>
      <c r="DVY1573" s="856"/>
      <c r="DVZ1573" s="856"/>
      <c r="DWA1573" s="856"/>
      <c r="DWB1573" s="856"/>
      <c r="DWC1573" s="856"/>
      <c r="DWD1573" s="856"/>
      <c r="DWE1573" s="856"/>
      <c r="DWF1573" s="856"/>
      <c r="DWG1573" s="856"/>
      <c r="DWH1573" s="856"/>
      <c r="DWI1573" s="856"/>
      <c r="DWJ1573" s="856"/>
      <c r="DWK1573" s="856"/>
      <c r="DWL1573" s="856"/>
      <c r="DWM1573" s="856"/>
      <c r="DWN1573" s="856"/>
      <c r="DWO1573" s="856"/>
      <c r="DWP1573" s="856"/>
      <c r="DWQ1573" s="856"/>
      <c r="DWR1573" s="856"/>
      <c r="DWS1573" s="856"/>
      <c r="DWT1573" s="856"/>
      <c r="DWU1573" s="856"/>
      <c r="DWV1573" s="856"/>
      <c r="DWW1573" s="856"/>
      <c r="DWX1573" s="856"/>
      <c r="DWY1573" s="856"/>
      <c r="DWZ1573" s="856"/>
      <c r="DXA1573" s="856"/>
      <c r="DXB1573" s="856"/>
      <c r="DXC1573" s="856"/>
      <c r="DXD1573" s="856"/>
      <c r="DXE1573" s="856"/>
      <c r="DXF1573" s="856"/>
      <c r="DXG1573" s="856"/>
      <c r="DXH1573" s="856"/>
      <c r="DXI1573" s="856"/>
      <c r="DXJ1573" s="856"/>
      <c r="DXK1573" s="856"/>
      <c r="DXL1573" s="856"/>
      <c r="DXM1573" s="856"/>
      <c r="DXN1573" s="856"/>
      <c r="DXO1573" s="856"/>
      <c r="DXP1573" s="856"/>
      <c r="DXQ1573" s="856"/>
      <c r="DXR1573" s="856"/>
      <c r="DXS1573" s="856"/>
      <c r="DXT1573" s="856"/>
      <c r="DXU1573" s="856"/>
      <c r="DXV1573" s="856"/>
      <c r="DXW1573" s="856"/>
      <c r="DXX1573" s="856"/>
      <c r="DXY1573" s="856"/>
      <c r="DXZ1573" s="856"/>
      <c r="DYA1573" s="856"/>
      <c r="DYB1573" s="856"/>
      <c r="DYC1573" s="856"/>
      <c r="DYD1573" s="856"/>
      <c r="DYE1573" s="856"/>
      <c r="DYF1573" s="856"/>
      <c r="DYG1573" s="856"/>
      <c r="DYH1573" s="856"/>
      <c r="DYI1573" s="856"/>
      <c r="DYJ1573" s="856"/>
      <c r="DYK1573" s="856"/>
      <c r="DYL1573" s="856"/>
      <c r="DYM1573" s="856"/>
      <c r="DYN1573" s="856"/>
      <c r="DYO1573" s="856"/>
      <c r="DYP1573" s="856"/>
      <c r="DYQ1573" s="856"/>
      <c r="DYR1573" s="856"/>
      <c r="DYS1573" s="856"/>
      <c r="DYT1573" s="856"/>
      <c r="DYU1573" s="856"/>
      <c r="DYV1573" s="856"/>
      <c r="DYW1573" s="856"/>
      <c r="DYX1573" s="856"/>
      <c r="DYY1573" s="856"/>
      <c r="DYZ1573" s="856"/>
      <c r="DZA1573" s="856"/>
      <c r="DZB1573" s="856"/>
      <c r="DZC1573" s="856"/>
      <c r="DZD1573" s="856"/>
      <c r="DZE1573" s="856"/>
      <c r="DZF1573" s="856"/>
      <c r="DZG1573" s="856"/>
      <c r="DZH1573" s="856"/>
      <c r="DZI1573" s="856"/>
      <c r="DZJ1573" s="856"/>
      <c r="DZK1573" s="856"/>
      <c r="DZL1573" s="856"/>
      <c r="DZM1573" s="856"/>
      <c r="DZN1573" s="856"/>
      <c r="DZO1573" s="856"/>
      <c r="DZP1573" s="856"/>
      <c r="DZQ1573" s="856"/>
      <c r="DZR1573" s="856"/>
      <c r="DZS1573" s="856"/>
      <c r="DZT1573" s="856"/>
      <c r="DZU1573" s="856"/>
      <c r="DZV1573" s="856"/>
      <c r="DZW1573" s="856"/>
      <c r="DZX1573" s="856"/>
      <c r="DZY1573" s="856"/>
      <c r="DZZ1573" s="856"/>
      <c r="EAA1573" s="856"/>
      <c r="EAB1573" s="856"/>
      <c r="EAC1573" s="856"/>
      <c r="EAD1573" s="856"/>
      <c r="EAE1573" s="856"/>
      <c r="EAF1573" s="856"/>
      <c r="EAG1573" s="856"/>
      <c r="EAH1573" s="856"/>
      <c r="EAI1573" s="856"/>
      <c r="EAJ1573" s="856"/>
      <c r="EAK1573" s="856"/>
      <c r="EAL1573" s="856"/>
      <c r="EAM1573" s="856"/>
      <c r="EAN1573" s="856"/>
      <c r="EAO1573" s="856"/>
      <c r="EAP1573" s="856"/>
      <c r="EAQ1573" s="856"/>
      <c r="EAR1573" s="856"/>
      <c r="EAS1573" s="856"/>
      <c r="EAT1573" s="856"/>
      <c r="EAU1573" s="856"/>
      <c r="EAV1573" s="856"/>
      <c r="EAW1573" s="856"/>
      <c r="EAX1573" s="856"/>
      <c r="EAY1573" s="856"/>
      <c r="EAZ1573" s="856"/>
      <c r="EBA1573" s="856"/>
      <c r="EBB1573" s="856"/>
      <c r="EBC1573" s="856"/>
      <c r="EBD1573" s="856"/>
      <c r="EBE1573" s="856"/>
      <c r="EBF1573" s="856"/>
      <c r="EBG1573" s="856"/>
      <c r="EBH1573" s="856"/>
      <c r="EBI1573" s="856"/>
      <c r="EBJ1573" s="856"/>
      <c r="EBK1573" s="856"/>
      <c r="EBL1573" s="856"/>
      <c r="EBM1573" s="856"/>
      <c r="EBN1573" s="856"/>
      <c r="EBO1573" s="856"/>
      <c r="EBP1573" s="856"/>
      <c r="EBQ1573" s="856"/>
      <c r="EBR1573" s="856"/>
      <c r="EBS1573" s="856"/>
      <c r="EBT1573" s="856"/>
      <c r="EBU1573" s="856"/>
      <c r="EBV1573" s="856"/>
      <c r="EBW1573" s="856"/>
      <c r="EBX1573" s="856"/>
      <c r="EBY1573" s="856"/>
      <c r="EBZ1573" s="856"/>
      <c r="ECA1573" s="856"/>
      <c r="ECB1573" s="856"/>
      <c r="ECC1573" s="856"/>
      <c r="ECD1573" s="856"/>
      <c r="ECE1573" s="856"/>
      <c r="ECF1573" s="856"/>
      <c r="ECG1573" s="856"/>
      <c r="ECH1573" s="856"/>
      <c r="ECI1573" s="856"/>
      <c r="ECJ1573" s="856"/>
      <c r="ECK1573" s="856"/>
      <c r="ECL1573" s="856"/>
      <c r="ECM1573" s="856"/>
      <c r="ECN1573" s="856"/>
      <c r="ECO1573" s="856"/>
      <c r="ECP1573" s="856"/>
      <c r="ECQ1573" s="856"/>
      <c r="ECR1573" s="856"/>
      <c r="ECS1573" s="856"/>
      <c r="ECT1573" s="856"/>
      <c r="ECU1573" s="856"/>
      <c r="ECV1573" s="856"/>
      <c r="ECW1573" s="856"/>
      <c r="ECX1573" s="856"/>
      <c r="ECY1573" s="856"/>
      <c r="ECZ1573" s="856"/>
      <c r="EDA1573" s="856"/>
      <c r="EDB1573" s="856"/>
      <c r="EDC1573" s="856"/>
      <c r="EDD1573" s="856"/>
      <c r="EDE1573" s="856"/>
      <c r="EDF1573" s="856"/>
      <c r="EDG1573" s="856"/>
      <c r="EDH1573" s="856"/>
      <c r="EDI1573" s="856"/>
      <c r="EDJ1573" s="856"/>
      <c r="EDK1573" s="856"/>
      <c r="EDL1573" s="856"/>
      <c r="EDM1573" s="856"/>
      <c r="EDN1573" s="856"/>
      <c r="EDO1573" s="856"/>
      <c r="EDP1573" s="856"/>
      <c r="EDQ1573" s="856"/>
      <c r="EDR1573" s="856"/>
      <c r="EDS1573" s="856"/>
      <c r="EDT1573" s="856"/>
      <c r="EDU1573" s="856"/>
      <c r="EDV1573" s="856"/>
      <c r="EDW1573" s="856"/>
      <c r="EDX1573" s="856"/>
      <c r="EDY1573" s="856"/>
      <c r="EDZ1573" s="856"/>
      <c r="EEA1573" s="856"/>
      <c r="EEB1573" s="856"/>
      <c r="EEC1573" s="856"/>
      <c r="EED1573" s="856"/>
      <c r="EEE1573" s="856"/>
      <c r="EEF1573" s="856"/>
      <c r="EEG1573" s="856"/>
      <c r="EEH1573" s="856"/>
      <c r="EEI1573" s="856"/>
      <c r="EEJ1573" s="856"/>
      <c r="EEK1573" s="856"/>
      <c r="EEL1573" s="856"/>
      <c r="EEM1573" s="856"/>
      <c r="EEN1573" s="856"/>
      <c r="EEO1573" s="856"/>
      <c r="EEP1573" s="856"/>
      <c r="EEQ1573" s="856"/>
      <c r="EER1573" s="856"/>
      <c r="EES1573" s="856"/>
      <c r="EET1573" s="856"/>
      <c r="EEU1573" s="856"/>
      <c r="EEV1573" s="856"/>
      <c r="EEW1573" s="856"/>
      <c r="EEX1573" s="856"/>
      <c r="EEY1573" s="856"/>
      <c r="EEZ1573" s="856"/>
      <c r="EFA1573" s="856"/>
      <c r="EFB1573" s="856"/>
      <c r="EFC1573" s="856"/>
      <c r="EFD1573" s="856"/>
      <c r="EFE1573" s="856"/>
      <c r="EFF1573" s="856"/>
      <c r="EFG1573" s="856"/>
      <c r="EFH1573" s="856"/>
      <c r="EFI1573" s="856"/>
      <c r="EFJ1573" s="856"/>
      <c r="EFK1573" s="856"/>
      <c r="EFL1573" s="856"/>
      <c r="EFM1573" s="856"/>
      <c r="EFN1573" s="856"/>
      <c r="EFO1573" s="856"/>
      <c r="EFP1573" s="856"/>
      <c r="EFQ1573" s="856"/>
      <c r="EFR1573" s="856"/>
      <c r="EFS1573" s="856"/>
      <c r="EFT1573" s="856"/>
      <c r="EFU1573" s="856"/>
      <c r="EFV1573" s="856"/>
      <c r="EFW1573" s="856"/>
      <c r="EFX1573" s="856"/>
      <c r="EFY1573" s="856"/>
      <c r="EFZ1573" s="856"/>
      <c r="EGA1573" s="856"/>
      <c r="EGB1573" s="856"/>
      <c r="EGC1573" s="856"/>
      <c r="EGD1573" s="856"/>
      <c r="EGE1573" s="856"/>
      <c r="EGF1573" s="856"/>
      <c r="EGG1573" s="856"/>
      <c r="EGH1573" s="856"/>
      <c r="EGI1573" s="856"/>
      <c r="EGJ1573" s="856"/>
      <c r="EGK1573" s="856"/>
      <c r="EGL1573" s="856"/>
      <c r="EGM1573" s="856"/>
      <c r="EGN1573" s="856"/>
      <c r="EGO1573" s="856"/>
      <c r="EGP1573" s="856"/>
      <c r="EGQ1573" s="856"/>
      <c r="EGR1573" s="856"/>
      <c r="EGS1573" s="856"/>
      <c r="EGT1573" s="856"/>
      <c r="EGU1573" s="856"/>
      <c r="EGV1573" s="856"/>
      <c r="EGW1573" s="856"/>
      <c r="EGX1573" s="856"/>
      <c r="EGY1573" s="856"/>
      <c r="EGZ1573" s="856"/>
      <c r="EHA1573" s="856"/>
      <c r="EHB1573" s="856"/>
      <c r="EHC1573" s="856"/>
      <c r="EHD1573" s="856"/>
      <c r="EHE1573" s="856"/>
      <c r="EHF1573" s="856"/>
      <c r="EHG1573" s="856"/>
      <c r="EHH1573" s="856"/>
      <c r="EHI1573" s="856"/>
      <c r="EHJ1573" s="856"/>
      <c r="EHK1573" s="856"/>
      <c r="EHL1573" s="856"/>
      <c r="EHM1573" s="856"/>
      <c r="EHN1573" s="856"/>
      <c r="EHO1573" s="856"/>
      <c r="EHP1573" s="856"/>
      <c r="EHQ1573" s="856"/>
      <c r="EHR1573" s="856"/>
      <c r="EHS1573" s="856"/>
      <c r="EHT1573" s="856"/>
      <c r="EHU1573" s="856"/>
      <c r="EHV1573" s="856"/>
      <c r="EHW1573" s="856"/>
      <c r="EHX1573" s="856"/>
      <c r="EHY1573" s="856"/>
      <c r="EHZ1573" s="856"/>
      <c r="EIA1573" s="856"/>
      <c r="EIB1573" s="856"/>
      <c r="EIC1573" s="856"/>
      <c r="EID1573" s="856"/>
      <c r="EIE1573" s="856"/>
      <c r="EIF1573" s="856"/>
      <c r="EIG1573" s="856"/>
      <c r="EIH1573" s="856"/>
      <c r="EII1573" s="856"/>
      <c r="EIJ1573" s="856"/>
      <c r="EIK1573" s="856"/>
      <c r="EIL1573" s="856"/>
      <c r="EIM1573" s="856"/>
      <c r="EIN1573" s="856"/>
      <c r="EIO1573" s="856"/>
      <c r="EIP1573" s="856"/>
      <c r="EIQ1573" s="856"/>
      <c r="EIR1573" s="856"/>
      <c r="EIS1573" s="856"/>
      <c r="EIT1573" s="856"/>
      <c r="EIU1573" s="856"/>
      <c r="EIV1573" s="856"/>
      <c r="EIW1573" s="856"/>
      <c r="EIX1573" s="856"/>
      <c r="EIY1573" s="856"/>
      <c r="EIZ1573" s="856"/>
      <c r="EJA1573" s="856"/>
      <c r="EJB1573" s="856"/>
      <c r="EJC1573" s="856"/>
      <c r="EJD1573" s="856"/>
      <c r="EJE1573" s="856"/>
      <c r="EJF1573" s="856"/>
      <c r="EJG1573" s="856"/>
      <c r="EJH1573" s="856"/>
      <c r="EJI1573" s="856"/>
      <c r="EJJ1573" s="856"/>
      <c r="EJK1573" s="856"/>
      <c r="EJL1573" s="856"/>
      <c r="EJM1573" s="856"/>
      <c r="EJN1573" s="856"/>
      <c r="EJO1573" s="856"/>
      <c r="EJP1573" s="856"/>
      <c r="EJQ1573" s="856"/>
      <c r="EJR1573" s="856"/>
      <c r="EJS1573" s="856"/>
      <c r="EJT1573" s="856"/>
      <c r="EJU1573" s="856"/>
      <c r="EJV1573" s="856"/>
      <c r="EJW1573" s="856"/>
      <c r="EJX1573" s="856"/>
      <c r="EJY1573" s="856"/>
      <c r="EJZ1573" s="856"/>
      <c r="EKA1573" s="856"/>
      <c r="EKB1573" s="856"/>
      <c r="EKC1573" s="856"/>
      <c r="EKD1573" s="856"/>
      <c r="EKE1573" s="856"/>
      <c r="EKF1573" s="856"/>
      <c r="EKG1573" s="856"/>
      <c r="EKH1573" s="856"/>
      <c r="EKI1573" s="856"/>
      <c r="EKJ1573" s="856"/>
      <c r="EKK1573" s="856"/>
      <c r="EKL1573" s="856"/>
      <c r="EKM1573" s="856"/>
      <c r="EKN1573" s="856"/>
      <c r="EKO1573" s="856"/>
      <c r="EKP1573" s="856"/>
      <c r="EKQ1573" s="856"/>
      <c r="EKR1573" s="856"/>
      <c r="EKS1573" s="856"/>
      <c r="EKT1573" s="856"/>
      <c r="EKU1573" s="856"/>
      <c r="EKV1573" s="856"/>
      <c r="EKW1573" s="856"/>
      <c r="EKX1573" s="856"/>
      <c r="EKY1573" s="856"/>
      <c r="EKZ1573" s="856"/>
      <c r="ELA1573" s="856"/>
      <c r="ELB1573" s="856"/>
      <c r="ELC1573" s="856"/>
      <c r="ELD1573" s="856"/>
      <c r="ELE1573" s="856"/>
      <c r="ELF1573" s="856"/>
      <c r="ELG1573" s="856"/>
      <c r="ELH1573" s="856"/>
      <c r="ELI1573" s="856"/>
      <c r="ELJ1573" s="856"/>
      <c r="ELK1573" s="856"/>
      <c r="ELL1573" s="856"/>
      <c r="ELM1573" s="856"/>
      <c r="ELN1573" s="856"/>
      <c r="ELO1573" s="856"/>
      <c r="ELP1573" s="856"/>
      <c r="ELQ1573" s="856"/>
      <c r="ELR1573" s="856"/>
      <c r="ELS1573" s="856"/>
      <c r="ELT1573" s="856"/>
      <c r="ELU1573" s="856"/>
      <c r="ELV1573" s="856"/>
      <c r="ELW1573" s="856"/>
      <c r="ELX1573" s="856"/>
      <c r="ELY1573" s="856"/>
      <c r="ELZ1573" s="856"/>
      <c r="EMA1573" s="856"/>
      <c r="EMB1573" s="856"/>
      <c r="EMC1573" s="856"/>
      <c r="EMD1573" s="856"/>
      <c r="EME1573" s="856"/>
      <c r="EMF1573" s="856"/>
      <c r="EMG1573" s="856"/>
      <c r="EMH1573" s="856"/>
      <c r="EMI1573" s="856"/>
      <c r="EMJ1573" s="856"/>
      <c r="EMK1573" s="856"/>
      <c r="EML1573" s="856"/>
      <c r="EMM1573" s="856"/>
      <c r="EMN1573" s="856"/>
      <c r="EMO1573" s="856"/>
      <c r="EMP1573" s="856"/>
      <c r="EMQ1573" s="856"/>
      <c r="EMR1573" s="856"/>
      <c r="EMS1573" s="856"/>
      <c r="EMT1573" s="856"/>
      <c r="EMU1573" s="856"/>
      <c r="EMV1573" s="856"/>
      <c r="EMW1573" s="856"/>
      <c r="EMX1573" s="856"/>
      <c r="EMY1573" s="856"/>
      <c r="EMZ1573" s="856"/>
      <c r="ENA1573" s="856"/>
      <c r="ENB1573" s="856"/>
      <c r="ENC1573" s="856"/>
      <c r="END1573" s="856"/>
      <c r="ENE1573" s="856"/>
      <c r="ENF1573" s="856"/>
      <c r="ENG1573" s="856"/>
      <c r="ENH1573" s="856"/>
      <c r="ENI1573" s="856"/>
      <c r="ENJ1573" s="856"/>
      <c r="ENK1573" s="856"/>
      <c r="ENL1573" s="856"/>
      <c r="ENM1573" s="856"/>
      <c r="ENN1573" s="856"/>
      <c r="ENO1573" s="856"/>
      <c r="ENP1573" s="856"/>
      <c r="ENQ1573" s="856"/>
      <c r="ENR1573" s="856"/>
      <c r="ENS1573" s="856"/>
      <c r="ENT1573" s="856"/>
      <c r="ENU1573" s="856"/>
      <c r="ENV1573" s="856"/>
      <c r="ENW1573" s="856"/>
      <c r="ENX1573" s="856"/>
      <c r="ENY1573" s="856"/>
      <c r="ENZ1573" s="856"/>
      <c r="EOA1573" s="856"/>
      <c r="EOB1573" s="856"/>
      <c r="EOC1573" s="856"/>
      <c r="EOD1573" s="856"/>
      <c r="EOE1573" s="856"/>
      <c r="EOF1573" s="856"/>
      <c r="EOG1573" s="856"/>
      <c r="EOH1573" s="856"/>
      <c r="EOI1573" s="856"/>
      <c r="EOJ1573" s="856"/>
      <c r="EOK1573" s="856"/>
      <c r="EOL1573" s="856"/>
      <c r="EOM1573" s="856"/>
      <c r="EON1573" s="856"/>
      <c r="EOO1573" s="856"/>
      <c r="EOP1573" s="856"/>
      <c r="EOQ1573" s="856"/>
      <c r="EOR1573" s="856"/>
      <c r="EOS1573" s="856"/>
      <c r="EOT1573" s="856"/>
      <c r="EOU1573" s="856"/>
      <c r="EOV1573" s="856"/>
      <c r="EOW1573" s="856"/>
      <c r="EOX1573" s="856"/>
      <c r="EOY1573" s="856"/>
      <c r="EOZ1573" s="856"/>
      <c r="EPA1573" s="856"/>
      <c r="EPB1573" s="856"/>
      <c r="EPC1573" s="856"/>
      <c r="EPD1573" s="856"/>
      <c r="EPE1573" s="856"/>
      <c r="EPF1573" s="856"/>
      <c r="EPG1573" s="856"/>
      <c r="EPH1573" s="856"/>
      <c r="EPI1573" s="856"/>
      <c r="EPJ1573" s="856"/>
      <c r="EPK1573" s="856"/>
      <c r="EPL1573" s="856"/>
      <c r="EPM1573" s="856"/>
      <c r="EPN1573" s="856"/>
      <c r="EPO1573" s="856"/>
      <c r="EPP1573" s="856"/>
      <c r="EPQ1573" s="856"/>
      <c r="EPR1573" s="856"/>
      <c r="EPS1573" s="856"/>
      <c r="EPT1573" s="856"/>
      <c r="EPU1573" s="856"/>
      <c r="EPV1573" s="856"/>
      <c r="EPW1573" s="856"/>
      <c r="EPX1573" s="856"/>
      <c r="EPY1573" s="856"/>
      <c r="EPZ1573" s="856"/>
      <c r="EQA1573" s="856"/>
      <c r="EQB1573" s="856"/>
      <c r="EQC1573" s="856"/>
      <c r="EQD1573" s="856"/>
      <c r="EQE1573" s="856"/>
      <c r="EQF1573" s="856"/>
      <c r="EQG1573" s="856"/>
      <c r="EQH1573" s="856"/>
      <c r="EQI1573" s="856"/>
      <c r="EQJ1573" s="856"/>
      <c r="EQK1573" s="856"/>
      <c r="EQL1573" s="856"/>
      <c r="EQM1573" s="856"/>
      <c r="EQN1573" s="856"/>
      <c r="EQO1573" s="856"/>
      <c r="EQP1573" s="856"/>
      <c r="EQQ1573" s="856"/>
      <c r="EQR1573" s="856"/>
      <c r="EQS1573" s="856"/>
      <c r="EQT1573" s="856"/>
      <c r="EQU1573" s="856"/>
      <c r="EQV1573" s="856"/>
      <c r="EQW1573" s="856"/>
      <c r="EQX1573" s="856"/>
      <c r="EQY1573" s="856"/>
      <c r="EQZ1573" s="856"/>
      <c r="ERA1573" s="856"/>
      <c r="ERB1573" s="856"/>
      <c r="ERC1573" s="856"/>
      <c r="ERD1573" s="856"/>
      <c r="ERE1573" s="856"/>
      <c r="ERF1573" s="856"/>
      <c r="ERG1573" s="856"/>
      <c r="ERH1573" s="856"/>
      <c r="ERI1573" s="856"/>
      <c r="ERJ1573" s="856"/>
      <c r="ERK1573" s="856"/>
      <c r="ERL1573" s="856"/>
      <c r="ERM1573" s="856"/>
      <c r="ERN1573" s="856"/>
      <c r="ERO1573" s="856"/>
      <c r="ERP1573" s="856"/>
      <c r="ERQ1573" s="856"/>
      <c r="ERR1573" s="856"/>
      <c r="ERS1573" s="856"/>
      <c r="ERT1573" s="856"/>
      <c r="ERU1573" s="856"/>
      <c r="ERV1573" s="856"/>
      <c r="ERW1573" s="856"/>
      <c r="ERX1573" s="856"/>
      <c r="ERY1573" s="856"/>
      <c r="ERZ1573" s="856"/>
      <c r="ESA1573" s="856"/>
      <c r="ESB1573" s="856"/>
      <c r="ESC1573" s="856"/>
      <c r="ESD1573" s="856"/>
      <c r="ESE1573" s="856"/>
      <c r="ESF1573" s="856"/>
      <c r="ESG1573" s="856"/>
      <c r="ESH1573" s="856"/>
      <c r="ESI1573" s="856"/>
      <c r="ESJ1573" s="856"/>
      <c r="ESK1573" s="856"/>
      <c r="ESL1573" s="856"/>
      <c r="ESM1573" s="856"/>
      <c r="ESN1573" s="856"/>
      <c r="ESO1573" s="856"/>
      <c r="ESP1573" s="856"/>
      <c r="ESQ1573" s="856"/>
      <c r="ESR1573" s="856"/>
      <c r="ESS1573" s="856"/>
      <c r="EST1573" s="856"/>
      <c r="ESU1573" s="856"/>
      <c r="ESV1573" s="856"/>
      <c r="ESW1573" s="856"/>
      <c r="ESX1573" s="856"/>
      <c r="ESY1573" s="856"/>
      <c r="ESZ1573" s="856"/>
      <c r="ETA1573" s="856"/>
      <c r="ETB1573" s="856"/>
      <c r="ETC1573" s="856"/>
      <c r="ETD1573" s="856"/>
      <c r="ETE1573" s="856"/>
      <c r="ETF1573" s="856"/>
      <c r="ETG1573" s="856"/>
      <c r="ETH1573" s="856"/>
      <c r="ETI1573" s="856"/>
      <c r="ETJ1573" s="856"/>
      <c r="ETK1573" s="856"/>
      <c r="ETL1573" s="856"/>
      <c r="ETM1573" s="856"/>
      <c r="ETN1573" s="856"/>
      <c r="ETO1573" s="856"/>
      <c r="ETP1573" s="856"/>
      <c r="ETQ1573" s="856"/>
      <c r="ETR1573" s="856"/>
      <c r="ETS1573" s="856"/>
      <c r="ETT1573" s="856"/>
      <c r="ETU1573" s="856"/>
      <c r="ETV1573" s="856"/>
      <c r="ETW1573" s="856"/>
      <c r="ETX1573" s="856"/>
      <c r="ETY1573" s="856"/>
      <c r="ETZ1573" s="856"/>
      <c r="EUA1573" s="856"/>
      <c r="EUB1573" s="856"/>
      <c r="EUC1573" s="856"/>
      <c r="EUD1573" s="856"/>
      <c r="EUE1573" s="856"/>
      <c r="EUF1573" s="856"/>
      <c r="EUG1573" s="856"/>
      <c r="EUH1573" s="856"/>
      <c r="EUI1573" s="856"/>
      <c r="EUJ1573" s="856"/>
      <c r="EUK1573" s="856"/>
      <c r="EUL1573" s="856"/>
      <c r="EUM1573" s="856"/>
      <c r="EUN1573" s="856"/>
      <c r="EUO1573" s="856"/>
      <c r="EUP1573" s="856"/>
      <c r="EUQ1573" s="856"/>
      <c r="EUR1573" s="856"/>
      <c r="EUS1573" s="856"/>
      <c r="EUT1573" s="856"/>
      <c r="EUU1573" s="856"/>
      <c r="EUV1573" s="856"/>
      <c r="EUW1573" s="856"/>
      <c r="EUX1573" s="856"/>
      <c r="EUY1573" s="856"/>
      <c r="EUZ1573" s="856"/>
      <c r="EVA1573" s="856"/>
      <c r="EVB1573" s="856"/>
      <c r="EVC1573" s="856"/>
      <c r="EVD1573" s="856"/>
      <c r="EVE1573" s="856"/>
      <c r="EVF1573" s="856"/>
      <c r="EVG1573" s="856"/>
      <c r="EVH1573" s="856"/>
      <c r="EVI1573" s="856"/>
      <c r="EVJ1573" s="856"/>
      <c r="EVK1573" s="856"/>
      <c r="EVL1573" s="856"/>
      <c r="EVM1573" s="856"/>
      <c r="EVN1573" s="856"/>
      <c r="EVO1573" s="856"/>
      <c r="EVP1573" s="856"/>
      <c r="EVQ1573" s="856"/>
      <c r="EVR1573" s="856"/>
      <c r="EVS1573" s="856"/>
      <c r="EVT1573" s="856"/>
      <c r="EVU1573" s="856"/>
      <c r="EVV1573" s="856"/>
      <c r="EVW1573" s="856"/>
      <c r="EVX1573" s="856"/>
      <c r="EVY1573" s="856"/>
      <c r="EVZ1573" s="856"/>
      <c r="EWA1573" s="856"/>
      <c r="EWB1573" s="856"/>
      <c r="EWC1573" s="856"/>
      <c r="EWD1573" s="856"/>
      <c r="EWE1573" s="856"/>
      <c r="EWF1573" s="856"/>
      <c r="EWG1573" s="856"/>
      <c r="EWH1573" s="856"/>
      <c r="EWI1573" s="856"/>
      <c r="EWJ1573" s="856"/>
      <c r="EWK1573" s="856"/>
      <c r="EWL1573" s="856"/>
      <c r="EWM1573" s="856"/>
      <c r="EWN1573" s="856"/>
      <c r="EWO1573" s="856"/>
      <c r="EWP1573" s="856"/>
      <c r="EWQ1573" s="856"/>
      <c r="EWR1573" s="856"/>
      <c r="EWS1573" s="856"/>
      <c r="EWT1573" s="856"/>
      <c r="EWU1573" s="856"/>
      <c r="EWV1573" s="856"/>
      <c r="EWW1573" s="856"/>
      <c r="EWX1573" s="856"/>
      <c r="EWY1573" s="856"/>
      <c r="EWZ1573" s="856"/>
      <c r="EXA1573" s="856"/>
      <c r="EXB1573" s="856"/>
      <c r="EXC1573" s="856"/>
      <c r="EXD1573" s="856"/>
      <c r="EXE1573" s="856"/>
      <c r="EXF1573" s="856"/>
      <c r="EXG1573" s="856"/>
      <c r="EXH1573" s="856"/>
      <c r="EXI1573" s="856"/>
      <c r="EXJ1573" s="856"/>
      <c r="EXK1573" s="856"/>
      <c r="EXL1573" s="856"/>
      <c r="EXM1573" s="856"/>
      <c r="EXN1573" s="856"/>
      <c r="EXO1573" s="856"/>
      <c r="EXP1573" s="856"/>
      <c r="EXQ1573" s="856"/>
      <c r="EXR1573" s="856"/>
      <c r="EXS1573" s="856"/>
      <c r="EXT1573" s="856"/>
      <c r="EXU1573" s="856"/>
      <c r="EXV1573" s="856"/>
      <c r="EXW1573" s="856"/>
      <c r="EXX1573" s="856"/>
      <c r="EXY1573" s="856"/>
      <c r="EXZ1573" s="856"/>
      <c r="EYA1573" s="856"/>
      <c r="EYB1573" s="856"/>
      <c r="EYC1573" s="856"/>
      <c r="EYD1573" s="856"/>
      <c r="EYE1573" s="856"/>
      <c r="EYF1573" s="856"/>
      <c r="EYG1573" s="856"/>
      <c r="EYH1573" s="856"/>
      <c r="EYI1573" s="856"/>
      <c r="EYJ1573" s="856"/>
      <c r="EYK1573" s="856"/>
      <c r="EYL1573" s="856"/>
      <c r="EYM1573" s="856"/>
      <c r="EYN1573" s="856"/>
      <c r="EYO1573" s="856"/>
      <c r="EYP1573" s="856"/>
      <c r="EYQ1573" s="856"/>
      <c r="EYR1573" s="856"/>
      <c r="EYS1573" s="856"/>
      <c r="EYT1573" s="856"/>
      <c r="EYU1573" s="856"/>
      <c r="EYV1573" s="856"/>
      <c r="EYW1573" s="856"/>
      <c r="EYX1573" s="856"/>
      <c r="EYY1573" s="856"/>
      <c r="EYZ1573" s="856"/>
      <c r="EZA1573" s="856"/>
      <c r="EZB1573" s="856"/>
      <c r="EZC1573" s="856"/>
      <c r="EZD1573" s="856"/>
      <c r="EZE1573" s="856"/>
      <c r="EZF1573" s="856"/>
      <c r="EZG1573" s="856"/>
      <c r="EZH1573" s="856"/>
      <c r="EZI1573" s="856"/>
      <c r="EZJ1573" s="856"/>
      <c r="EZK1573" s="856"/>
      <c r="EZL1573" s="856"/>
      <c r="EZM1573" s="856"/>
      <c r="EZN1573" s="856"/>
      <c r="EZO1573" s="856"/>
      <c r="EZP1573" s="856"/>
      <c r="EZQ1573" s="856"/>
      <c r="EZR1573" s="856"/>
      <c r="EZS1573" s="856"/>
      <c r="EZT1573" s="856"/>
      <c r="EZU1573" s="856"/>
      <c r="EZV1573" s="856"/>
      <c r="EZW1573" s="856"/>
      <c r="EZX1573" s="856"/>
      <c r="EZY1573" s="856"/>
      <c r="EZZ1573" s="856"/>
      <c r="FAA1573" s="856"/>
      <c r="FAB1573" s="856"/>
      <c r="FAC1573" s="856"/>
      <c r="FAD1573" s="856"/>
      <c r="FAE1573" s="856"/>
      <c r="FAF1573" s="856"/>
      <c r="FAG1573" s="856"/>
      <c r="FAH1573" s="856"/>
      <c r="FAI1573" s="856"/>
      <c r="FAJ1573" s="856"/>
      <c r="FAK1573" s="856"/>
      <c r="FAL1573" s="856"/>
      <c r="FAM1573" s="856"/>
      <c r="FAN1573" s="856"/>
      <c r="FAO1573" s="856"/>
      <c r="FAP1573" s="856"/>
      <c r="FAQ1573" s="856"/>
      <c r="FAR1573" s="856"/>
      <c r="FAS1573" s="856"/>
      <c r="FAT1573" s="856"/>
      <c r="FAU1573" s="856"/>
      <c r="FAV1573" s="856"/>
      <c r="FAW1573" s="856"/>
      <c r="FAX1573" s="856"/>
      <c r="FAY1573" s="856"/>
      <c r="FAZ1573" s="856"/>
      <c r="FBA1573" s="856"/>
      <c r="FBB1573" s="856"/>
      <c r="FBC1573" s="856"/>
      <c r="FBD1573" s="856"/>
      <c r="FBE1573" s="856"/>
      <c r="FBF1573" s="856"/>
      <c r="FBG1573" s="856"/>
      <c r="FBH1573" s="856"/>
      <c r="FBI1573" s="856"/>
      <c r="FBJ1573" s="856"/>
      <c r="FBK1573" s="856"/>
      <c r="FBL1573" s="856"/>
      <c r="FBM1573" s="856"/>
      <c r="FBN1573" s="856"/>
      <c r="FBO1573" s="856"/>
      <c r="FBP1573" s="856"/>
      <c r="FBQ1573" s="856"/>
      <c r="FBR1573" s="856"/>
      <c r="FBS1573" s="856"/>
      <c r="FBT1573" s="856"/>
      <c r="FBU1573" s="856"/>
      <c r="FBV1573" s="856"/>
      <c r="FBW1573" s="856"/>
      <c r="FBX1573" s="856"/>
      <c r="FBY1573" s="856"/>
      <c r="FBZ1573" s="856"/>
      <c r="FCA1573" s="856"/>
      <c r="FCB1573" s="856"/>
      <c r="FCC1573" s="856"/>
      <c r="FCD1573" s="856"/>
      <c r="FCE1573" s="856"/>
      <c r="FCF1573" s="856"/>
      <c r="FCG1573" s="856"/>
      <c r="FCH1573" s="856"/>
      <c r="FCI1573" s="856"/>
      <c r="FCJ1573" s="856"/>
      <c r="FCK1573" s="856"/>
      <c r="FCL1573" s="856"/>
      <c r="FCM1573" s="856"/>
      <c r="FCN1573" s="856"/>
      <c r="FCO1573" s="856"/>
      <c r="FCP1573" s="856"/>
      <c r="FCQ1573" s="856"/>
      <c r="FCR1573" s="856"/>
      <c r="FCS1573" s="856"/>
      <c r="FCT1573" s="856"/>
      <c r="FCU1573" s="856"/>
      <c r="FCV1573" s="856"/>
      <c r="FCW1573" s="856"/>
      <c r="FCX1573" s="856"/>
      <c r="FCY1573" s="856"/>
      <c r="FCZ1573" s="856"/>
      <c r="FDA1573" s="856"/>
      <c r="FDB1573" s="856"/>
      <c r="FDC1573" s="856"/>
      <c r="FDD1573" s="856"/>
      <c r="FDE1573" s="856"/>
      <c r="FDF1573" s="856"/>
      <c r="FDG1573" s="856"/>
      <c r="FDH1573" s="856"/>
      <c r="FDI1573" s="856"/>
      <c r="FDJ1573" s="856"/>
      <c r="FDK1573" s="856"/>
      <c r="FDL1573" s="856"/>
      <c r="FDM1573" s="856"/>
      <c r="FDN1573" s="856"/>
      <c r="FDO1573" s="856"/>
      <c r="FDP1573" s="856"/>
      <c r="FDQ1573" s="856"/>
      <c r="FDR1573" s="856"/>
      <c r="FDS1573" s="856"/>
      <c r="FDT1573" s="856"/>
      <c r="FDU1573" s="856"/>
      <c r="FDV1573" s="856"/>
      <c r="FDW1573" s="856"/>
      <c r="FDX1573" s="856"/>
      <c r="FDY1573" s="856"/>
      <c r="FDZ1573" s="856"/>
      <c r="FEA1573" s="856"/>
      <c r="FEB1573" s="856"/>
      <c r="FEC1573" s="856"/>
      <c r="FED1573" s="856"/>
      <c r="FEE1573" s="856"/>
      <c r="FEF1573" s="856"/>
      <c r="FEG1573" s="856"/>
      <c r="FEH1573" s="856"/>
      <c r="FEI1573" s="856"/>
      <c r="FEJ1573" s="856"/>
      <c r="FEK1573" s="856"/>
      <c r="FEL1573" s="856"/>
      <c r="FEM1573" s="856"/>
      <c r="FEN1573" s="856"/>
      <c r="FEO1573" s="856"/>
      <c r="FEP1573" s="856"/>
      <c r="FEQ1573" s="856"/>
      <c r="FER1573" s="856"/>
      <c r="FES1573" s="856"/>
      <c r="FET1573" s="856"/>
      <c r="FEU1573" s="856"/>
      <c r="FEV1573" s="856"/>
      <c r="FEW1573" s="856"/>
      <c r="FEX1573" s="856"/>
      <c r="FEY1573" s="856"/>
      <c r="FEZ1573" s="856"/>
      <c r="FFA1573" s="856"/>
      <c r="FFB1573" s="856"/>
      <c r="FFC1573" s="856"/>
      <c r="FFD1573" s="856"/>
      <c r="FFE1573" s="856"/>
      <c r="FFF1573" s="856"/>
      <c r="FFG1573" s="856"/>
      <c r="FFH1573" s="856"/>
      <c r="FFI1573" s="856"/>
      <c r="FFJ1573" s="856"/>
      <c r="FFK1573" s="856"/>
      <c r="FFL1573" s="856"/>
      <c r="FFM1573" s="856"/>
      <c r="FFN1573" s="856"/>
      <c r="FFO1573" s="856"/>
      <c r="FFP1573" s="856"/>
      <c r="FFQ1573" s="856"/>
      <c r="FFR1573" s="856"/>
      <c r="FFS1573" s="856"/>
      <c r="FFT1573" s="856"/>
      <c r="FFU1573" s="856"/>
      <c r="FFV1573" s="856"/>
      <c r="FFW1573" s="856"/>
      <c r="FFX1573" s="856"/>
      <c r="FFY1573" s="856"/>
      <c r="FFZ1573" s="856"/>
      <c r="FGA1573" s="856"/>
      <c r="FGB1573" s="856"/>
      <c r="FGC1573" s="856"/>
      <c r="FGD1573" s="856"/>
      <c r="FGE1573" s="856"/>
      <c r="FGF1573" s="856"/>
      <c r="FGG1573" s="856"/>
      <c r="FGH1573" s="856"/>
      <c r="FGI1573" s="856"/>
      <c r="FGJ1573" s="856"/>
      <c r="FGK1573" s="856"/>
      <c r="FGL1573" s="856"/>
      <c r="FGM1573" s="856"/>
      <c r="FGN1573" s="856"/>
      <c r="FGO1573" s="856"/>
      <c r="FGP1573" s="856"/>
      <c r="FGQ1573" s="856"/>
      <c r="FGR1573" s="856"/>
      <c r="FGS1573" s="856"/>
      <c r="FGT1573" s="856"/>
      <c r="FGU1573" s="856"/>
      <c r="FGV1573" s="856"/>
      <c r="FGW1573" s="856"/>
      <c r="FGX1573" s="856"/>
      <c r="FGY1573" s="856"/>
      <c r="FGZ1573" s="856"/>
      <c r="FHA1573" s="856"/>
      <c r="FHB1573" s="856"/>
      <c r="FHC1573" s="856"/>
      <c r="FHD1573" s="856"/>
      <c r="FHE1573" s="856"/>
      <c r="FHF1573" s="856"/>
      <c r="FHG1573" s="856"/>
      <c r="FHH1573" s="856"/>
      <c r="FHI1573" s="856"/>
      <c r="FHJ1573" s="856"/>
      <c r="FHK1573" s="856"/>
      <c r="FHL1573" s="856"/>
      <c r="FHM1573" s="856"/>
      <c r="FHN1573" s="856"/>
      <c r="FHO1573" s="856"/>
      <c r="FHP1573" s="856"/>
      <c r="FHQ1573" s="856"/>
      <c r="FHR1573" s="856"/>
      <c r="FHS1573" s="856"/>
      <c r="FHT1573" s="856"/>
      <c r="FHU1573" s="856"/>
      <c r="FHV1573" s="856"/>
      <c r="FHW1573" s="856"/>
      <c r="FHX1573" s="856"/>
      <c r="FHY1573" s="856"/>
      <c r="FHZ1573" s="856"/>
      <c r="FIA1573" s="856"/>
      <c r="FIB1573" s="856"/>
      <c r="FIC1573" s="856"/>
      <c r="FID1573" s="856"/>
      <c r="FIE1573" s="856"/>
      <c r="FIF1573" s="856"/>
      <c r="FIG1573" s="856"/>
      <c r="FIH1573" s="856"/>
      <c r="FII1573" s="856"/>
      <c r="FIJ1573" s="856"/>
      <c r="FIK1573" s="856"/>
      <c r="FIL1573" s="856"/>
      <c r="FIM1573" s="856"/>
      <c r="FIN1573" s="856"/>
      <c r="FIO1573" s="856"/>
      <c r="FIP1573" s="856"/>
      <c r="FIQ1573" s="856"/>
      <c r="FIR1573" s="856"/>
      <c r="FIS1573" s="856"/>
      <c r="FIT1573" s="856"/>
      <c r="FIU1573" s="856"/>
      <c r="FIV1573" s="856"/>
      <c r="FIW1573" s="856"/>
      <c r="FIX1573" s="856"/>
      <c r="FIY1573" s="856"/>
      <c r="FIZ1573" s="856"/>
      <c r="FJA1573" s="856"/>
      <c r="FJB1573" s="856"/>
      <c r="FJC1573" s="856"/>
      <c r="FJD1573" s="856"/>
      <c r="FJE1573" s="856"/>
      <c r="FJF1573" s="856"/>
      <c r="FJG1573" s="856"/>
      <c r="FJH1573" s="856"/>
      <c r="FJI1573" s="856"/>
      <c r="FJJ1573" s="856"/>
      <c r="FJK1573" s="856"/>
      <c r="FJL1573" s="856"/>
      <c r="FJM1573" s="856"/>
      <c r="FJN1573" s="856"/>
      <c r="FJO1573" s="856"/>
      <c r="FJP1573" s="856"/>
      <c r="FJQ1573" s="856"/>
      <c r="FJR1573" s="856"/>
      <c r="FJS1573" s="856"/>
      <c r="FJT1573" s="856"/>
      <c r="FJU1573" s="856"/>
      <c r="FJV1573" s="856"/>
      <c r="FJW1573" s="856"/>
      <c r="FJX1573" s="856"/>
      <c r="FJY1573" s="856"/>
      <c r="FJZ1573" s="856"/>
      <c r="FKA1573" s="856"/>
      <c r="FKB1573" s="856"/>
      <c r="FKC1573" s="856"/>
      <c r="FKD1573" s="856"/>
      <c r="FKE1573" s="856"/>
      <c r="FKF1573" s="856"/>
      <c r="FKG1573" s="856"/>
      <c r="FKH1573" s="856"/>
      <c r="FKI1573" s="856"/>
      <c r="FKJ1573" s="856"/>
      <c r="FKK1573" s="856"/>
      <c r="FKL1573" s="856"/>
      <c r="FKM1573" s="856"/>
      <c r="FKN1573" s="856"/>
      <c r="FKO1573" s="856"/>
      <c r="FKP1573" s="856"/>
      <c r="FKQ1573" s="856"/>
      <c r="FKR1573" s="856"/>
      <c r="FKS1573" s="856"/>
      <c r="FKT1573" s="856"/>
      <c r="FKU1573" s="856"/>
      <c r="FKV1573" s="856"/>
      <c r="FKW1573" s="856"/>
      <c r="FKX1573" s="856"/>
      <c r="FKY1573" s="856"/>
      <c r="FKZ1573" s="856"/>
      <c r="FLA1573" s="856"/>
      <c r="FLB1573" s="856"/>
      <c r="FLC1573" s="856"/>
      <c r="FLD1573" s="856"/>
      <c r="FLE1573" s="856"/>
      <c r="FLF1573" s="856"/>
      <c r="FLG1573" s="856"/>
      <c r="FLH1573" s="856"/>
      <c r="FLI1573" s="856"/>
      <c r="FLJ1573" s="856"/>
      <c r="FLK1573" s="856"/>
      <c r="FLL1573" s="856"/>
      <c r="FLM1573" s="856"/>
      <c r="FLN1573" s="856"/>
      <c r="FLO1573" s="856"/>
      <c r="FLP1573" s="856"/>
      <c r="FLQ1573" s="856"/>
      <c r="FLR1573" s="856"/>
      <c r="FLS1573" s="856"/>
      <c r="FLT1573" s="856"/>
      <c r="FLU1573" s="856"/>
      <c r="FLV1573" s="856"/>
      <c r="FLW1573" s="856"/>
      <c r="FLX1573" s="856"/>
      <c r="FLY1573" s="856"/>
      <c r="FLZ1573" s="856"/>
      <c r="FMA1573" s="856"/>
      <c r="FMB1573" s="856"/>
      <c r="FMC1573" s="856"/>
      <c r="FMD1573" s="856"/>
      <c r="FME1573" s="856"/>
      <c r="FMF1573" s="856"/>
      <c r="FMG1573" s="856"/>
      <c r="FMH1573" s="856"/>
      <c r="FMI1573" s="856"/>
      <c r="FMJ1573" s="856"/>
      <c r="FMK1573" s="856"/>
      <c r="FML1573" s="856"/>
      <c r="FMM1573" s="856"/>
      <c r="FMN1573" s="856"/>
      <c r="FMO1573" s="856"/>
      <c r="FMP1573" s="856"/>
      <c r="FMQ1573" s="856"/>
      <c r="FMR1573" s="856"/>
      <c r="FMS1573" s="856"/>
      <c r="FMT1573" s="856"/>
      <c r="FMU1573" s="856"/>
      <c r="FMV1573" s="856"/>
      <c r="FMW1573" s="856"/>
      <c r="FMX1573" s="856"/>
      <c r="FMY1573" s="856"/>
      <c r="FMZ1573" s="856"/>
      <c r="FNA1573" s="856"/>
      <c r="FNB1573" s="856"/>
      <c r="FNC1573" s="856"/>
      <c r="FND1573" s="856"/>
      <c r="FNE1573" s="856"/>
      <c r="FNF1573" s="856"/>
      <c r="FNG1573" s="856"/>
      <c r="FNH1573" s="856"/>
      <c r="FNI1573" s="856"/>
      <c r="FNJ1573" s="856"/>
      <c r="FNK1573" s="856"/>
      <c r="FNL1573" s="856"/>
      <c r="FNM1573" s="856"/>
      <c r="FNN1573" s="856"/>
      <c r="FNO1573" s="856"/>
      <c r="FNP1573" s="856"/>
      <c r="FNQ1573" s="856"/>
      <c r="FNR1573" s="856"/>
      <c r="FNS1573" s="856"/>
      <c r="FNT1573" s="856"/>
      <c r="FNU1573" s="856"/>
      <c r="FNV1573" s="856"/>
      <c r="FNW1573" s="856"/>
      <c r="FNX1573" s="856"/>
      <c r="FNY1573" s="856"/>
      <c r="FNZ1573" s="856"/>
      <c r="FOA1573" s="856"/>
      <c r="FOB1573" s="856"/>
      <c r="FOC1573" s="856"/>
      <c r="FOD1573" s="856"/>
      <c r="FOE1573" s="856"/>
      <c r="FOF1573" s="856"/>
      <c r="FOG1573" s="856"/>
      <c r="FOH1573" s="856"/>
      <c r="FOI1573" s="856"/>
      <c r="FOJ1573" s="856"/>
      <c r="FOK1573" s="856"/>
      <c r="FOL1573" s="856"/>
      <c r="FOM1573" s="856"/>
      <c r="FON1573" s="856"/>
      <c r="FOO1573" s="856"/>
      <c r="FOP1573" s="856"/>
      <c r="FOQ1573" s="856"/>
      <c r="FOR1573" s="856"/>
      <c r="FOS1573" s="856"/>
      <c r="FOT1573" s="856"/>
      <c r="FOU1573" s="856"/>
      <c r="FOV1573" s="856"/>
      <c r="FOW1573" s="856"/>
      <c r="FOX1573" s="856"/>
      <c r="FOY1573" s="856"/>
      <c r="FOZ1573" s="856"/>
      <c r="FPA1573" s="856"/>
      <c r="FPB1573" s="856"/>
      <c r="FPC1573" s="856"/>
      <c r="FPD1573" s="856"/>
      <c r="FPE1573" s="856"/>
      <c r="FPF1573" s="856"/>
      <c r="FPG1573" s="856"/>
      <c r="FPH1573" s="856"/>
      <c r="FPI1573" s="856"/>
      <c r="FPJ1573" s="856"/>
      <c r="FPK1573" s="856"/>
      <c r="FPL1573" s="856"/>
      <c r="FPM1573" s="856"/>
      <c r="FPN1573" s="856"/>
      <c r="FPO1573" s="856"/>
      <c r="FPP1573" s="856"/>
      <c r="FPQ1573" s="856"/>
      <c r="FPR1573" s="856"/>
      <c r="FPS1573" s="856"/>
      <c r="FPT1573" s="856"/>
      <c r="FPU1573" s="856"/>
      <c r="FPV1573" s="856"/>
      <c r="FPW1573" s="856"/>
      <c r="FPX1573" s="856"/>
      <c r="FPY1573" s="856"/>
      <c r="FPZ1573" s="856"/>
      <c r="FQA1573" s="856"/>
      <c r="FQB1573" s="856"/>
      <c r="FQC1573" s="856"/>
      <c r="FQD1573" s="856"/>
      <c r="FQE1573" s="856"/>
      <c r="FQF1573" s="856"/>
      <c r="FQG1573" s="856"/>
      <c r="FQH1573" s="856"/>
      <c r="FQI1573" s="856"/>
      <c r="FQJ1573" s="856"/>
      <c r="FQK1573" s="856"/>
      <c r="FQL1573" s="856"/>
      <c r="FQM1573" s="856"/>
      <c r="FQN1573" s="856"/>
      <c r="FQO1573" s="856"/>
      <c r="FQP1573" s="856"/>
      <c r="FQQ1573" s="856"/>
      <c r="FQR1573" s="856"/>
      <c r="FQS1573" s="856"/>
      <c r="FQT1573" s="856"/>
      <c r="FQU1573" s="856"/>
      <c r="FQV1573" s="856"/>
      <c r="FQW1573" s="856"/>
      <c r="FQX1573" s="856"/>
      <c r="FQY1573" s="856"/>
      <c r="FQZ1573" s="856"/>
      <c r="FRA1573" s="856"/>
      <c r="FRB1573" s="856"/>
      <c r="FRC1573" s="856"/>
      <c r="FRD1573" s="856"/>
      <c r="FRE1573" s="856"/>
      <c r="FRF1573" s="856"/>
      <c r="FRG1573" s="856"/>
      <c r="FRH1573" s="856"/>
      <c r="FRI1573" s="856"/>
      <c r="FRJ1573" s="856"/>
      <c r="FRK1573" s="856"/>
      <c r="FRL1573" s="856"/>
      <c r="FRM1573" s="856"/>
      <c r="FRN1573" s="856"/>
      <c r="FRO1573" s="856"/>
      <c r="FRP1573" s="856"/>
      <c r="FRQ1573" s="856"/>
      <c r="FRR1573" s="856"/>
      <c r="FRS1573" s="856"/>
      <c r="FRT1573" s="856"/>
      <c r="FRU1573" s="856"/>
      <c r="FRV1573" s="856"/>
      <c r="FRW1573" s="856"/>
      <c r="FRX1573" s="856"/>
      <c r="FRY1573" s="856"/>
      <c r="FRZ1573" s="856"/>
      <c r="FSA1573" s="856"/>
      <c r="FSB1573" s="856"/>
      <c r="FSC1573" s="856"/>
      <c r="FSD1573" s="856"/>
      <c r="FSE1573" s="856"/>
      <c r="FSF1573" s="856"/>
      <c r="FSG1573" s="856"/>
      <c r="FSH1573" s="856"/>
      <c r="FSI1573" s="856"/>
      <c r="FSJ1573" s="856"/>
      <c r="FSK1573" s="856"/>
      <c r="FSL1573" s="856"/>
      <c r="FSM1573" s="856"/>
      <c r="FSN1573" s="856"/>
      <c r="FSO1573" s="856"/>
      <c r="FSP1573" s="856"/>
      <c r="FSQ1573" s="856"/>
      <c r="FSR1573" s="856"/>
      <c r="FSS1573" s="856"/>
      <c r="FST1573" s="856"/>
      <c r="FSU1573" s="856"/>
      <c r="FSV1573" s="856"/>
      <c r="FSW1573" s="856"/>
      <c r="FSX1573" s="856"/>
      <c r="FSY1573" s="856"/>
      <c r="FSZ1573" s="856"/>
      <c r="FTA1573" s="856"/>
      <c r="FTB1573" s="856"/>
      <c r="FTC1573" s="856"/>
      <c r="FTD1573" s="856"/>
      <c r="FTE1573" s="856"/>
      <c r="FTF1573" s="856"/>
      <c r="FTG1573" s="856"/>
      <c r="FTH1573" s="856"/>
      <c r="FTI1573" s="856"/>
      <c r="FTJ1573" s="856"/>
      <c r="FTK1573" s="856"/>
      <c r="FTL1573" s="856"/>
      <c r="FTM1573" s="856"/>
      <c r="FTN1573" s="856"/>
      <c r="FTO1573" s="856"/>
      <c r="FTP1573" s="856"/>
      <c r="FTQ1573" s="856"/>
      <c r="FTR1573" s="856"/>
      <c r="FTS1573" s="856"/>
      <c r="FTT1573" s="856"/>
      <c r="FTU1573" s="856"/>
      <c r="FTV1573" s="856"/>
      <c r="FTW1573" s="856"/>
      <c r="FTX1573" s="856"/>
      <c r="FTY1573" s="856"/>
      <c r="FTZ1573" s="856"/>
      <c r="FUA1573" s="856"/>
      <c r="FUB1573" s="856"/>
      <c r="FUC1573" s="856"/>
      <c r="FUD1573" s="856"/>
      <c r="FUE1573" s="856"/>
      <c r="FUF1573" s="856"/>
      <c r="FUG1573" s="856"/>
      <c r="FUH1573" s="856"/>
      <c r="FUI1573" s="856"/>
      <c r="FUJ1573" s="856"/>
      <c r="FUK1573" s="856"/>
      <c r="FUL1573" s="856"/>
      <c r="FUM1573" s="856"/>
      <c r="FUN1573" s="856"/>
      <c r="FUO1573" s="856"/>
      <c r="FUP1573" s="856"/>
      <c r="FUQ1573" s="856"/>
      <c r="FUR1573" s="856"/>
      <c r="FUS1573" s="856"/>
      <c r="FUT1573" s="856"/>
      <c r="FUU1573" s="856"/>
      <c r="FUV1573" s="856"/>
      <c r="FUW1573" s="856"/>
      <c r="FUX1573" s="856"/>
      <c r="FUY1573" s="856"/>
      <c r="FUZ1573" s="856"/>
      <c r="FVA1573" s="856"/>
      <c r="FVB1573" s="856"/>
      <c r="FVC1573" s="856"/>
      <c r="FVD1573" s="856"/>
      <c r="FVE1573" s="856"/>
      <c r="FVF1573" s="856"/>
      <c r="FVG1573" s="856"/>
      <c r="FVH1573" s="856"/>
      <c r="FVI1573" s="856"/>
      <c r="FVJ1573" s="856"/>
      <c r="FVK1573" s="856"/>
      <c r="FVL1573" s="856"/>
      <c r="FVM1573" s="856"/>
      <c r="FVN1573" s="856"/>
      <c r="FVO1573" s="856"/>
      <c r="FVP1573" s="856"/>
      <c r="FVQ1573" s="856"/>
      <c r="FVR1573" s="856"/>
      <c r="FVS1573" s="856"/>
      <c r="FVT1573" s="856"/>
      <c r="FVU1573" s="856"/>
      <c r="FVV1573" s="856"/>
      <c r="FVW1573" s="856"/>
      <c r="FVX1573" s="856"/>
      <c r="FVY1573" s="856"/>
      <c r="FVZ1573" s="856"/>
      <c r="FWA1573" s="856"/>
      <c r="FWB1573" s="856"/>
      <c r="FWC1573" s="856"/>
      <c r="FWD1573" s="856"/>
      <c r="FWE1573" s="856"/>
      <c r="FWF1573" s="856"/>
      <c r="FWG1573" s="856"/>
      <c r="FWH1573" s="856"/>
      <c r="FWI1573" s="856"/>
      <c r="FWJ1573" s="856"/>
      <c r="FWK1573" s="856"/>
      <c r="FWL1573" s="856"/>
      <c r="FWM1573" s="856"/>
      <c r="FWN1573" s="856"/>
      <c r="FWO1573" s="856"/>
      <c r="FWP1573" s="856"/>
      <c r="FWQ1573" s="856"/>
      <c r="FWR1573" s="856"/>
      <c r="FWS1573" s="856"/>
      <c r="FWT1573" s="856"/>
      <c r="FWU1573" s="856"/>
      <c r="FWV1573" s="856"/>
      <c r="FWW1573" s="856"/>
      <c r="FWX1573" s="856"/>
      <c r="FWY1573" s="856"/>
      <c r="FWZ1573" s="856"/>
      <c r="FXA1573" s="856"/>
      <c r="FXB1573" s="856"/>
      <c r="FXC1573" s="856"/>
      <c r="FXD1573" s="856"/>
      <c r="FXE1573" s="856"/>
      <c r="FXF1573" s="856"/>
      <c r="FXG1573" s="856"/>
      <c r="FXH1573" s="856"/>
      <c r="FXI1573" s="856"/>
      <c r="FXJ1573" s="856"/>
      <c r="FXK1573" s="856"/>
      <c r="FXL1573" s="856"/>
      <c r="FXM1573" s="856"/>
      <c r="FXN1573" s="856"/>
      <c r="FXO1573" s="856"/>
      <c r="FXP1573" s="856"/>
      <c r="FXQ1573" s="856"/>
      <c r="FXR1573" s="856"/>
      <c r="FXS1573" s="856"/>
      <c r="FXT1573" s="856"/>
      <c r="FXU1573" s="856"/>
      <c r="FXV1573" s="856"/>
      <c r="FXW1573" s="856"/>
      <c r="FXX1573" s="856"/>
      <c r="FXY1573" s="856"/>
      <c r="FXZ1573" s="856"/>
      <c r="FYA1573" s="856"/>
      <c r="FYB1573" s="856"/>
      <c r="FYC1573" s="856"/>
      <c r="FYD1573" s="856"/>
      <c r="FYE1573" s="856"/>
      <c r="FYF1573" s="856"/>
      <c r="FYG1573" s="856"/>
      <c r="FYH1573" s="856"/>
      <c r="FYI1573" s="856"/>
      <c r="FYJ1573" s="856"/>
      <c r="FYK1573" s="856"/>
      <c r="FYL1573" s="856"/>
      <c r="FYM1573" s="856"/>
      <c r="FYN1573" s="856"/>
      <c r="FYO1573" s="856"/>
      <c r="FYP1573" s="856"/>
      <c r="FYQ1573" s="856"/>
      <c r="FYR1573" s="856"/>
      <c r="FYS1573" s="856"/>
      <c r="FYT1573" s="856"/>
      <c r="FYU1573" s="856"/>
      <c r="FYV1573" s="856"/>
      <c r="FYW1573" s="856"/>
      <c r="FYX1573" s="856"/>
      <c r="FYY1573" s="856"/>
      <c r="FYZ1573" s="856"/>
      <c r="FZA1573" s="856"/>
      <c r="FZB1573" s="856"/>
      <c r="FZC1573" s="856"/>
      <c r="FZD1573" s="856"/>
      <c r="FZE1573" s="856"/>
      <c r="FZF1573" s="856"/>
      <c r="FZG1573" s="856"/>
      <c r="FZH1573" s="856"/>
      <c r="FZI1573" s="856"/>
      <c r="FZJ1573" s="856"/>
      <c r="FZK1573" s="856"/>
      <c r="FZL1573" s="856"/>
      <c r="FZM1573" s="856"/>
      <c r="FZN1573" s="856"/>
      <c r="FZO1573" s="856"/>
      <c r="FZP1573" s="856"/>
      <c r="FZQ1573" s="856"/>
      <c r="FZR1573" s="856"/>
      <c r="FZS1573" s="856"/>
      <c r="FZT1573" s="856"/>
      <c r="FZU1573" s="856"/>
      <c r="FZV1573" s="856"/>
      <c r="FZW1573" s="856"/>
      <c r="FZX1573" s="856"/>
      <c r="FZY1573" s="856"/>
      <c r="FZZ1573" s="856"/>
      <c r="GAA1573" s="856"/>
      <c r="GAB1573" s="856"/>
      <c r="GAC1573" s="856"/>
      <c r="GAD1573" s="856"/>
      <c r="GAE1573" s="856"/>
      <c r="GAF1573" s="856"/>
      <c r="GAG1573" s="856"/>
      <c r="GAH1573" s="856"/>
      <c r="GAI1573" s="856"/>
      <c r="GAJ1573" s="856"/>
      <c r="GAK1573" s="856"/>
      <c r="GAL1573" s="856"/>
      <c r="GAM1573" s="856"/>
      <c r="GAN1573" s="856"/>
      <c r="GAO1573" s="856"/>
      <c r="GAP1573" s="856"/>
      <c r="GAQ1573" s="856"/>
      <c r="GAR1573" s="856"/>
      <c r="GAS1573" s="856"/>
      <c r="GAT1573" s="856"/>
      <c r="GAU1573" s="856"/>
      <c r="GAV1573" s="856"/>
      <c r="GAW1573" s="856"/>
      <c r="GAX1573" s="856"/>
      <c r="GAY1573" s="856"/>
      <c r="GAZ1573" s="856"/>
      <c r="GBA1573" s="856"/>
      <c r="GBB1573" s="856"/>
      <c r="GBC1573" s="856"/>
      <c r="GBD1573" s="856"/>
      <c r="GBE1573" s="856"/>
      <c r="GBF1573" s="856"/>
      <c r="GBG1573" s="856"/>
      <c r="GBH1573" s="856"/>
      <c r="GBI1573" s="856"/>
      <c r="GBJ1573" s="856"/>
      <c r="GBK1573" s="856"/>
      <c r="GBL1573" s="856"/>
      <c r="GBM1573" s="856"/>
      <c r="GBN1573" s="856"/>
      <c r="GBO1573" s="856"/>
      <c r="GBP1573" s="856"/>
      <c r="GBQ1573" s="856"/>
      <c r="GBR1573" s="856"/>
      <c r="GBS1573" s="856"/>
      <c r="GBT1573" s="856"/>
      <c r="GBU1573" s="856"/>
      <c r="GBV1573" s="856"/>
      <c r="GBW1573" s="856"/>
      <c r="GBX1573" s="856"/>
      <c r="GBY1573" s="856"/>
      <c r="GBZ1573" s="856"/>
      <c r="GCA1573" s="856"/>
      <c r="GCB1573" s="856"/>
      <c r="GCC1573" s="856"/>
      <c r="GCD1573" s="856"/>
      <c r="GCE1573" s="856"/>
      <c r="GCF1573" s="856"/>
      <c r="GCG1573" s="856"/>
      <c r="GCH1573" s="856"/>
      <c r="GCI1573" s="856"/>
      <c r="GCJ1573" s="856"/>
      <c r="GCK1573" s="856"/>
      <c r="GCL1573" s="856"/>
      <c r="GCM1573" s="856"/>
      <c r="GCN1573" s="856"/>
      <c r="GCO1573" s="856"/>
      <c r="GCP1573" s="856"/>
      <c r="GCQ1573" s="856"/>
      <c r="GCR1573" s="856"/>
      <c r="GCS1573" s="856"/>
      <c r="GCT1573" s="856"/>
      <c r="GCU1573" s="856"/>
      <c r="GCV1573" s="856"/>
      <c r="GCW1573" s="856"/>
      <c r="GCX1573" s="856"/>
      <c r="GCY1573" s="856"/>
      <c r="GCZ1573" s="856"/>
      <c r="GDA1573" s="856"/>
      <c r="GDB1573" s="856"/>
      <c r="GDC1573" s="856"/>
      <c r="GDD1573" s="856"/>
      <c r="GDE1573" s="856"/>
      <c r="GDF1573" s="856"/>
      <c r="GDG1573" s="856"/>
      <c r="GDH1573" s="856"/>
      <c r="GDI1573" s="856"/>
      <c r="GDJ1573" s="856"/>
      <c r="GDK1573" s="856"/>
      <c r="GDL1573" s="856"/>
      <c r="GDM1573" s="856"/>
      <c r="GDN1573" s="856"/>
      <c r="GDO1573" s="856"/>
      <c r="GDP1573" s="856"/>
      <c r="GDQ1573" s="856"/>
      <c r="GDR1573" s="856"/>
      <c r="GDS1573" s="856"/>
      <c r="GDT1573" s="856"/>
      <c r="GDU1573" s="856"/>
      <c r="GDV1573" s="856"/>
      <c r="GDW1573" s="856"/>
      <c r="GDX1573" s="856"/>
      <c r="GDY1573" s="856"/>
      <c r="GDZ1573" s="856"/>
      <c r="GEA1573" s="856"/>
      <c r="GEB1573" s="856"/>
      <c r="GEC1573" s="856"/>
      <c r="GED1573" s="856"/>
      <c r="GEE1573" s="856"/>
      <c r="GEF1573" s="856"/>
      <c r="GEG1573" s="856"/>
      <c r="GEH1573" s="856"/>
      <c r="GEI1573" s="856"/>
      <c r="GEJ1573" s="856"/>
      <c r="GEK1573" s="856"/>
      <c r="GEL1573" s="856"/>
      <c r="GEM1573" s="856"/>
      <c r="GEN1573" s="856"/>
      <c r="GEO1573" s="856"/>
      <c r="GEP1573" s="856"/>
      <c r="GEQ1573" s="856"/>
      <c r="GER1573" s="856"/>
      <c r="GES1573" s="856"/>
      <c r="GET1573" s="856"/>
      <c r="GEU1573" s="856"/>
      <c r="GEV1573" s="856"/>
      <c r="GEW1573" s="856"/>
      <c r="GEX1573" s="856"/>
      <c r="GEY1573" s="856"/>
      <c r="GEZ1573" s="856"/>
      <c r="GFA1573" s="856"/>
      <c r="GFB1573" s="856"/>
      <c r="GFC1573" s="856"/>
      <c r="GFD1573" s="856"/>
      <c r="GFE1573" s="856"/>
      <c r="GFF1573" s="856"/>
      <c r="GFG1573" s="856"/>
      <c r="GFH1573" s="856"/>
      <c r="GFI1573" s="856"/>
      <c r="GFJ1573" s="856"/>
      <c r="GFK1573" s="856"/>
      <c r="GFL1573" s="856"/>
      <c r="GFM1573" s="856"/>
      <c r="GFN1573" s="856"/>
      <c r="GFO1573" s="856"/>
      <c r="GFP1573" s="856"/>
      <c r="GFQ1573" s="856"/>
      <c r="GFR1573" s="856"/>
      <c r="GFS1573" s="856"/>
      <c r="GFT1573" s="856"/>
      <c r="GFU1573" s="856"/>
      <c r="GFV1573" s="856"/>
      <c r="GFW1573" s="856"/>
      <c r="GFX1573" s="856"/>
      <c r="GFY1573" s="856"/>
      <c r="GFZ1573" s="856"/>
      <c r="GGA1573" s="856"/>
      <c r="GGB1573" s="856"/>
      <c r="GGC1573" s="856"/>
      <c r="GGD1573" s="856"/>
      <c r="GGE1573" s="856"/>
      <c r="GGF1573" s="856"/>
      <c r="GGG1573" s="856"/>
      <c r="GGH1573" s="856"/>
      <c r="GGI1573" s="856"/>
      <c r="GGJ1573" s="856"/>
      <c r="GGK1573" s="856"/>
      <c r="GGL1573" s="856"/>
      <c r="GGM1573" s="856"/>
      <c r="GGN1573" s="856"/>
      <c r="GGO1573" s="856"/>
      <c r="GGP1573" s="856"/>
      <c r="GGQ1573" s="856"/>
      <c r="GGR1573" s="856"/>
      <c r="GGS1573" s="856"/>
      <c r="GGT1573" s="856"/>
      <c r="GGU1573" s="856"/>
      <c r="GGV1573" s="856"/>
      <c r="GGW1573" s="856"/>
      <c r="GGX1573" s="856"/>
      <c r="GGY1573" s="856"/>
      <c r="GGZ1573" s="856"/>
      <c r="GHA1573" s="856"/>
      <c r="GHB1573" s="856"/>
      <c r="GHC1573" s="856"/>
      <c r="GHD1573" s="856"/>
      <c r="GHE1573" s="856"/>
      <c r="GHF1573" s="856"/>
      <c r="GHG1573" s="856"/>
      <c r="GHH1573" s="856"/>
      <c r="GHI1573" s="856"/>
      <c r="GHJ1573" s="856"/>
      <c r="GHK1573" s="856"/>
      <c r="GHL1573" s="856"/>
      <c r="GHM1573" s="856"/>
      <c r="GHN1573" s="856"/>
      <c r="GHO1573" s="856"/>
      <c r="GHP1573" s="856"/>
      <c r="GHQ1573" s="856"/>
      <c r="GHR1573" s="856"/>
      <c r="GHS1573" s="856"/>
      <c r="GHT1573" s="856"/>
      <c r="GHU1573" s="856"/>
      <c r="GHV1573" s="856"/>
      <c r="GHW1573" s="856"/>
      <c r="GHX1573" s="856"/>
      <c r="GHY1573" s="856"/>
      <c r="GHZ1573" s="856"/>
      <c r="GIA1573" s="856"/>
      <c r="GIB1573" s="856"/>
      <c r="GIC1573" s="856"/>
      <c r="GID1573" s="856"/>
      <c r="GIE1573" s="856"/>
      <c r="GIF1573" s="856"/>
      <c r="GIG1573" s="856"/>
      <c r="GIH1573" s="856"/>
      <c r="GII1573" s="856"/>
      <c r="GIJ1573" s="856"/>
      <c r="GIK1573" s="856"/>
      <c r="GIL1573" s="856"/>
      <c r="GIM1573" s="856"/>
      <c r="GIN1573" s="856"/>
      <c r="GIO1573" s="856"/>
      <c r="GIP1573" s="856"/>
      <c r="GIQ1573" s="856"/>
      <c r="GIR1573" s="856"/>
      <c r="GIS1573" s="856"/>
      <c r="GIT1573" s="856"/>
      <c r="GIU1573" s="856"/>
      <c r="GIV1573" s="856"/>
      <c r="GIW1573" s="856"/>
      <c r="GIX1573" s="856"/>
      <c r="GIY1573" s="856"/>
      <c r="GIZ1573" s="856"/>
      <c r="GJA1573" s="856"/>
      <c r="GJB1573" s="856"/>
      <c r="GJC1573" s="856"/>
      <c r="GJD1573" s="856"/>
      <c r="GJE1573" s="856"/>
      <c r="GJF1573" s="856"/>
      <c r="GJG1573" s="856"/>
      <c r="GJH1573" s="856"/>
      <c r="GJI1573" s="856"/>
      <c r="GJJ1573" s="856"/>
      <c r="GJK1573" s="856"/>
      <c r="GJL1573" s="856"/>
      <c r="GJM1573" s="856"/>
      <c r="GJN1573" s="856"/>
      <c r="GJO1573" s="856"/>
      <c r="GJP1573" s="856"/>
      <c r="GJQ1573" s="856"/>
      <c r="GJR1573" s="856"/>
      <c r="GJS1573" s="856"/>
      <c r="GJT1573" s="856"/>
      <c r="GJU1573" s="856"/>
      <c r="GJV1573" s="856"/>
      <c r="GJW1573" s="856"/>
      <c r="GJX1573" s="856"/>
      <c r="GJY1573" s="856"/>
      <c r="GJZ1573" s="856"/>
      <c r="GKA1573" s="856"/>
      <c r="GKB1573" s="856"/>
      <c r="GKC1573" s="856"/>
      <c r="GKD1573" s="856"/>
      <c r="GKE1573" s="856"/>
      <c r="GKF1573" s="856"/>
      <c r="GKG1573" s="856"/>
      <c r="GKH1573" s="856"/>
      <c r="GKI1573" s="856"/>
      <c r="GKJ1573" s="856"/>
      <c r="GKK1573" s="856"/>
      <c r="GKL1573" s="856"/>
      <c r="GKM1573" s="856"/>
      <c r="GKN1573" s="856"/>
      <c r="GKO1573" s="856"/>
      <c r="GKP1573" s="856"/>
      <c r="GKQ1573" s="856"/>
      <c r="GKR1573" s="856"/>
      <c r="GKS1573" s="856"/>
      <c r="GKT1573" s="856"/>
      <c r="GKU1573" s="856"/>
      <c r="GKV1573" s="856"/>
      <c r="GKW1573" s="856"/>
      <c r="GKX1573" s="856"/>
      <c r="GKY1573" s="856"/>
      <c r="GKZ1573" s="856"/>
      <c r="GLA1573" s="856"/>
      <c r="GLB1573" s="856"/>
      <c r="GLC1573" s="856"/>
      <c r="GLD1573" s="856"/>
      <c r="GLE1573" s="856"/>
      <c r="GLF1573" s="856"/>
      <c r="GLG1573" s="856"/>
      <c r="GLH1573" s="856"/>
      <c r="GLI1573" s="856"/>
      <c r="GLJ1573" s="856"/>
      <c r="GLK1573" s="856"/>
      <c r="GLL1573" s="856"/>
      <c r="GLM1573" s="856"/>
      <c r="GLN1573" s="856"/>
      <c r="GLO1573" s="856"/>
      <c r="GLP1573" s="856"/>
      <c r="GLQ1573" s="856"/>
      <c r="GLR1573" s="856"/>
      <c r="GLS1573" s="856"/>
      <c r="GLT1573" s="856"/>
      <c r="GLU1573" s="856"/>
      <c r="GLV1573" s="856"/>
      <c r="GLW1573" s="856"/>
      <c r="GLX1573" s="856"/>
      <c r="GLY1573" s="856"/>
      <c r="GLZ1573" s="856"/>
      <c r="GMA1573" s="856"/>
      <c r="GMB1573" s="856"/>
      <c r="GMC1573" s="856"/>
      <c r="GMD1573" s="856"/>
      <c r="GME1573" s="856"/>
      <c r="GMF1573" s="856"/>
      <c r="GMG1573" s="856"/>
      <c r="GMH1573" s="856"/>
      <c r="GMI1573" s="856"/>
      <c r="GMJ1573" s="856"/>
      <c r="GMK1573" s="856"/>
      <c r="GML1573" s="856"/>
      <c r="GMM1573" s="856"/>
      <c r="GMN1573" s="856"/>
      <c r="GMO1573" s="856"/>
      <c r="GMP1573" s="856"/>
      <c r="GMQ1573" s="856"/>
      <c r="GMR1573" s="856"/>
      <c r="GMS1573" s="856"/>
      <c r="GMT1573" s="856"/>
      <c r="GMU1573" s="856"/>
      <c r="GMV1573" s="856"/>
      <c r="GMW1573" s="856"/>
      <c r="GMX1573" s="856"/>
      <c r="GMY1573" s="856"/>
      <c r="GMZ1573" s="856"/>
      <c r="GNA1573" s="856"/>
      <c r="GNB1573" s="856"/>
      <c r="GNC1573" s="856"/>
      <c r="GND1573" s="856"/>
      <c r="GNE1573" s="856"/>
      <c r="GNF1573" s="856"/>
      <c r="GNG1573" s="856"/>
      <c r="GNH1573" s="856"/>
      <c r="GNI1573" s="856"/>
      <c r="GNJ1573" s="856"/>
      <c r="GNK1573" s="856"/>
      <c r="GNL1573" s="856"/>
      <c r="GNM1573" s="856"/>
      <c r="GNN1573" s="856"/>
      <c r="GNO1573" s="856"/>
      <c r="GNP1573" s="856"/>
      <c r="GNQ1573" s="856"/>
      <c r="GNR1573" s="856"/>
      <c r="GNS1573" s="856"/>
      <c r="GNT1573" s="856"/>
      <c r="GNU1573" s="856"/>
      <c r="GNV1573" s="856"/>
      <c r="GNW1573" s="856"/>
      <c r="GNX1573" s="856"/>
      <c r="GNY1573" s="856"/>
      <c r="GNZ1573" s="856"/>
      <c r="GOA1573" s="856"/>
      <c r="GOB1573" s="856"/>
      <c r="GOC1573" s="856"/>
      <c r="GOD1573" s="856"/>
      <c r="GOE1573" s="856"/>
      <c r="GOF1573" s="856"/>
      <c r="GOG1573" s="856"/>
      <c r="GOH1573" s="856"/>
      <c r="GOI1573" s="856"/>
      <c r="GOJ1573" s="856"/>
      <c r="GOK1573" s="856"/>
      <c r="GOL1573" s="856"/>
      <c r="GOM1573" s="856"/>
      <c r="GON1573" s="856"/>
      <c r="GOO1573" s="856"/>
      <c r="GOP1573" s="856"/>
      <c r="GOQ1573" s="856"/>
      <c r="GOR1573" s="856"/>
      <c r="GOS1573" s="856"/>
      <c r="GOT1573" s="856"/>
      <c r="GOU1573" s="856"/>
      <c r="GOV1573" s="856"/>
      <c r="GOW1573" s="856"/>
      <c r="GOX1573" s="856"/>
      <c r="GOY1573" s="856"/>
      <c r="GOZ1573" s="856"/>
      <c r="GPA1573" s="856"/>
      <c r="GPB1573" s="856"/>
      <c r="GPC1573" s="856"/>
      <c r="GPD1573" s="856"/>
      <c r="GPE1573" s="856"/>
      <c r="GPF1573" s="856"/>
      <c r="GPG1573" s="856"/>
      <c r="GPH1573" s="856"/>
      <c r="GPI1573" s="856"/>
      <c r="GPJ1573" s="856"/>
      <c r="GPK1573" s="856"/>
      <c r="GPL1573" s="856"/>
      <c r="GPM1573" s="856"/>
      <c r="GPN1573" s="856"/>
      <c r="GPO1573" s="856"/>
      <c r="GPP1573" s="856"/>
      <c r="GPQ1573" s="856"/>
      <c r="GPR1573" s="856"/>
      <c r="GPS1573" s="856"/>
      <c r="GPT1573" s="856"/>
      <c r="GPU1573" s="856"/>
      <c r="GPV1573" s="856"/>
      <c r="GPW1573" s="856"/>
      <c r="GPX1573" s="856"/>
      <c r="GPY1573" s="856"/>
      <c r="GPZ1573" s="856"/>
      <c r="GQA1573" s="856"/>
      <c r="GQB1573" s="856"/>
      <c r="GQC1573" s="856"/>
      <c r="GQD1573" s="856"/>
      <c r="GQE1573" s="856"/>
      <c r="GQF1573" s="856"/>
      <c r="GQG1573" s="856"/>
      <c r="GQH1573" s="856"/>
      <c r="GQI1573" s="856"/>
      <c r="GQJ1573" s="856"/>
      <c r="GQK1573" s="856"/>
      <c r="GQL1573" s="856"/>
      <c r="GQM1573" s="856"/>
      <c r="GQN1573" s="856"/>
      <c r="GQO1573" s="856"/>
      <c r="GQP1573" s="856"/>
      <c r="GQQ1573" s="856"/>
      <c r="GQR1573" s="856"/>
      <c r="GQS1573" s="856"/>
      <c r="GQT1573" s="856"/>
      <c r="GQU1573" s="856"/>
      <c r="GQV1573" s="856"/>
      <c r="GQW1573" s="856"/>
      <c r="GQX1573" s="856"/>
      <c r="GQY1573" s="856"/>
      <c r="GQZ1573" s="856"/>
      <c r="GRA1573" s="856"/>
      <c r="GRB1573" s="856"/>
      <c r="GRC1573" s="856"/>
      <c r="GRD1573" s="856"/>
      <c r="GRE1573" s="856"/>
      <c r="GRF1573" s="856"/>
      <c r="GRG1573" s="856"/>
      <c r="GRH1573" s="856"/>
      <c r="GRI1573" s="856"/>
      <c r="GRJ1573" s="856"/>
      <c r="GRK1573" s="856"/>
      <c r="GRL1573" s="856"/>
      <c r="GRM1573" s="856"/>
      <c r="GRN1573" s="856"/>
      <c r="GRO1573" s="856"/>
      <c r="GRP1573" s="856"/>
      <c r="GRQ1573" s="856"/>
      <c r="GRR1573" s="856"/>
      <c r="GRS1573" s="856"/>
      <c r="GRT1573" s="856"/>
      <c r="GRU1573" s="856"/>
      <c r="GRV1573" s="856"/>
      <c r="GRW1573" s="856"/>
      <c r="GRX1573" s="856"/>
      <c r="GRY1573" s="856"/>
      <c r="GRZ1573" s="856"/>
      <c r="GSA1573" s="856"/>
      <c r="GSB1573" s="856"/>
      <c r="GSC1573" s="856"/>
      <c r="GSD1573" s="856"/>
      <c r="GSE1573" s="856"/>
      <c r="GSF1573" s="856"/>
      <c r="GSG1573" s="856"/>
      <c r="GSH1573" s="856"/>
      <c r="GSI1573" s="856"/>
      <c r="GSJ1573" s="856"/>
      <c r="GSK1573" s="856"/>
      <c r="GSL1573" s="856"/>
      <c r="GSM1573" s="856"/>
      <c r="GSN1573" s="856"/>
      <c r="GSO1573" s="856"/>
      <c r="GSP1573" s="856"/>
      <c r="GSQ1573" s="856"/>
      <c r="GSR1573" s="856"/>
      <c r="GSS1573" s="856"/>
      <c r="GST1573" s="856"/>
      <c r="GSU1573" s="856"/>
      <c r="GSV1573" s="856"/>
      <c r="GSW1573" s="856"/>
      <c r="GSX1573" s="856"/>
      <c r="GSY1573" s="856"/>
      <c r="GSZ1573" s="856"/>
      <c r="GTA1573" s="856"/>
      <c r="GTB1573" s="856"/>
      <c r="GTC1573" s="856"/>
      <c r="GTD1573" s="856"/>
      <c r="GTE1573" s="856"/>
      <c r="GTF1573" s="856"/>
      <c r="GTG1573" s="856"/>
      <c r="GTH1573" s="856"/>
      <c r="GTI1573" s="856"/>
      <c r="GTJ1573" s="856"/>
      <c r="GTK1573" s="856"/>
      <c r="GTL1573" s="856"/>
      <c r="GTM1573" s="856"/>
      <c r="GTN1573" s="856"/>
      <c r="GTO1573" s="856"/>
      <c r="GTP1573" s="856"/>
      <c r="GTQ1573" s="856"/>
      <c r="GTR1573" s="856"/>
      <c r="GTS1573" s="856"/>
      <c r="GTT1573" s="856"/>
      <c r="GTU1573" s="856"/>
      <c r="GTV1573" s="856"/>
      <c r="GTW1573" s="856"/>
      <c r="GTX1573" s="856"/>
      <c r="GTY1573" s="856"/>
      <c r="GTZ1573" s="856"/>
      <c r="GUA1573" s="856"/>
      <c r="GUB1573" s="856"/>
      <c r="GUC1573" s="856"/>
      <c r="GUD1573" s="856"/>
      <c r="GUE1573" s="856"/>
      <c r="GUF1573" s="856"/>
      <c r="GUG1573" s="856"/>
      <c r="GUH1573" s="856"/>
      <c r="GUI1573" s="856"/>
      <c r="GUJ1573" s="856"/>
      <c r="GUK1573" s="856"/>
      <c r="GUL1573" s="856"/>
      <c r="GUM1573" s="856"/>
      <c r="GUN1573" s="856"/>
      <c r="GUO1573" s="856"/>
      <c r="GUP1573" s="856"/>
      <c r="GUQ1573" s="856"/>
      <c r="GUR1573" s="856"/>
      <c r="GUS1573" s="856"/>
      <c r="GUT1573" s="856"/>
      <c r="GUU1573" s="856"/>
      <c r="GUV1573" s="856"/>
      <c r="GUW1573" s="856"/>
      <c r="GUX1573" s="856"/>
      <c r="GUY1573" s="856"/>
      <c r="GUZ1573" s="856"/>
      <c r="GVA1573" s="856"/>
      <c r="GVB1573" s="856"/>
      <c r="GVC1573" s="856"/>
      <c r="GVD1573" s="856"/>
      <c r="GVE1573" s="856"/>
      <c r="GVF1573" s="856"/>
      <c r="GVG1573" s="856"/>
      <c r="GVH1573" s="856"/>
      <c r="GVI1573" s="856"/>
      <c r="GVJ1573" s="856"/>
      <c r="GVK1573" s="856"/>
      <c r="GVL1573" s="856"/>
      <c r="GVM1573" s="856"/>
      <c r="GVN1573" s="856"/>
      <c r="GVO1573" s="856"/>
      <c r="GVP1573" s="856"/>
      <c r="GVQ1573" s="856"/>
      <c r="GVR1573" s="856"/>
      <c r="GVS1573" s="856"/>
      <c r="GVT1573" s="856"/>
      <c r="GVU1573" s="856"/>
      <c r="GVV1573" s="856"/>
      <c r="GVW1573" s="856"/>
      <c r="GVX1573" s="856"/>
      <c r="GVY1573" s="856"/>
      <c r="GVZ1573" s="856"/>
      <c r="GWA1573" s="856"/>
      <c r="GWB1573" s="856"/>
      <c r="GWC1573" s="856"/>
      <c r="GWD1573" s="856"/>
      <c r="GWE1573" s="856"/>
      <c r="GWF1573" s="856"/>
      <c r="GWG1573" s="856"/>
      <c r="GWH1573" s="856"/>
      <c r="GWI1573" s="856"/>
      <c r="GWJ1573" s="856"/>
      <c r="GWK1573" s="856"/>
      <c r="GWL1573" s="856"/>
      <c r="GWM1573" s="856"/>
      <c r="GWN1573" s="856"/>
      <c r="GWO1573" s="856"/>
      <c r="GWP1573" s="856"/>
      <c r="GWQ1573" s="856"/>
      <c r="GWR1573" s="856"/>
      <c r="GWS1573" s="856"/>
      <c r="GWT1573" s="856"/>
      <c r="GWU1573" s="856"/>
      <c r="GWV1573" s="856"/>
      <c r="GWW1573" s="856"/>
      <c r="GWX1573" s="856"/>
      <c r="GWY1573" s="856"/>
      <c r="GWZ1573" s="856"/>
      <c r="GXA1573" s="856"/>
      <c r="GXB1573" s="856"/>
      <c r="GXC1573" s="856"/>
      <c r="GXD1573" s="856"/>
      <c r="GXE1573" s="856"/>
      <c r="GXF1573" s="856"/>
      <c r="GXG1573" s="856"/>
      <c r="GXH1573" s="856"/>
      <c r="GXI1573" s="856"/>
      <c r="GXJ1573" s="856"/>
      <c r="GXK1573" s="856"/>
      <c r="GXL1573" s="856"/>
      <c r="GXM1573" s="856"/>
      <c r="GXN1573" s="856"/>
      <c r="GXO1573" s="856"/>
      <c r="GXP1573" s="856"/>
      <c r="GXQ1573" s="856"/>
      <c r="GXR1573" s="856"/>
      <c r="GXS1573" s="856"/>
      <c r="GXT1573" s="856"/>
      <c r="GXU1573" s="856"/>
      <c r="GXV1573" s="856"/>
      <c r="GXW1573" s="856"/>
      <c r="GXX1573" s="856"/>
      <c r="GXY1573" s="856"/>
      <c r="GXZ1573" s="856"/>
      <c r="GYA1573" s="856"/>
      <c r="GYB1573" s="856"/>
      <c r="GYC1573" s="856"/>
      <c r="GYD1573" s="856"/>
      <c r="GYE1573" s="856"/>
      <c r="GYF1573" s="856"/>
      <c r="GYG1573" s="856"/>
      <c r="GYH1573" s="856"/>
      <c r="GYI1573" s="856"/>
      <c r="GYJ1573" s="856"/>
      <c r="GYK1573" s="856"/>
      <c r="GYL1573" s="856"/>
      <c r="GYM1573" s="856"/>
      <c r="GYN1573" s="856"/>
      <c r="GYO1573" s="856"/>
      <c r="GYP1573" s="856"/>
      <c r="GYQ1573" s="856"/>
      <c r="GYR1573" s="856"/>
      <c r="GYS1573" s="856"/>
      <c r="GYT1573" s="856"/>
      <c r="GYU1573" s="856"/>
      <c r="GYV1573" s="856"/>
      <c r="GYW1573" s="856"/>
      <c r="GYX1573" s="856"/>
      <c r="GYY1573" s="856"/>
      <c r="GYZ1573" s="856"/>
      <c r="GZA1573" s="856"/>
      <c r="GZB1573" s="856"/>
      <c r="GZC1573" s="856"/>
      <c r="GZD1573" s="856"/>
      <c r="GZE1573" s="856"/>
      <c r="GZF1573" s="856"/>
      <c r="GZG1573" s="856"/>
      <c r="GZH1573" s="856"/>
      <c r="GZI1573" s="856"/>
      <c r="GZJ1573" s="856"/>
      <c r="GZK1573" s="856"/>
      <c r="GZL1573" s="856"/>
      <c r="GZM1573" s="856"/>
      <c r="GZN1573" s="856"/>
      <c r="GZO1573" s="856"/>
      <c r="GZP1573" s="856"/>
      <c r="GZQ1573" s="856"/>
      <c r="GZR1573" s="856"/>
      <c r="GZS1573" s="856"/>
      <c r="GZT1573" s="856"/>
      <c r="GZU1573" s="856"/>
      <c r="GZV1573" s="856"/>
      <c r="GZW1573" s="856"/>
      <c r="GZX1573" s="856"/>
      <c r="GZY1573" s="856"/>
      <c r="GZZ1573" s="856"/>
      <c r="HAA1573" s="856"/>
      <c r="HAB1573" s="856"/>
      <c r="HAC1573" s="856"/>
      <c r="HAD1573" s="856"/>
      <c r="HAE1573" s="856"/>
      <c r="HAF1573" s="856"/>
      <c r="HAG1573" s="856"/>
      <c r="HAH1573" s="856"/>
      <c r="HAI1573" s="856"/>
      <c r="HAJ1573" s="856"/>
      <c r="HAK1573" s="856"/>
      <c r="HAL1573" s="856"/>
      <c r="HAM1573" s="856"/>
      <c r="HAN1573" s="856"/>
      <c r="HAO1573" s="856"/>
      <c r="HAP1573" s="856"/>
      <c r="HAQ1573" s="856"/>
      <c r="HAR1573" s="856"/>
      <c r="HAS1573" s="856"/>
      <c r="HAT1573" s="856"/>
      <c r="HAU1573" s="856"/>
      <c r="HAV1573" s="856"/>
      <c r="HAW1573" s="856"/>
      <c r="HAX1573" s="856"/>
      <c r="HAY1573" s="856"/>
      <c r="HAZ1573" s="856"/>
      <c r="HBA1573" s="856"/>
      <c r="HBB1573" s="856"/>
      <c r="HBC1573" s="856"/>
      <c r="HBD1573" s="856"/>
      <c r="HBE1573" s="856"/>
      <c r="HBF1573" s="856"/>
      <c r="HBG1573" s="856"/>
      <c r="HBH1573" s="856"/>
      <c r="HBI1573" s="856"/>
      <c r="HBJ1573" s="856"/>
      <c r="HBK1573" s="856"/>
      <c r="HBL1573" s="856"/>
      <c r="HBM1573" s="856"/>
      <c r="HBN1573" s="856"/>
      <c r="HBO1573" s="856"/>
      <c r="HBP1573" s="856"/>
      <c r="HBQ1573" s="856"/>
      <c r="HBR1573" s="856"/>
      <c r="HBS1573" s="856"/>
      <c r="HBT1573" s="856"/>
      <c r="HBU1573" s="856"/>
      <c r="HBV1573" s="856"/>
      <c r="HBW1573" s="856"/>
      <c r="HBX1573" s="856"/>
      <c r="HBY1573" s="856"/>
      <c r="HBZ1573" s="856"/>
      <c r="HCA1573" s="856"/>
      <c r="HCB1573" s="856"/>
      <c r="HCC1573" s="856"/>
      <c r="HCD1573" s="856"/>
      <c r="HCE1573" s="856"/>
      <c r="HCF1573" s="856"/>
      <c r="HCG1573" s="856"/>
      <c r="HCH1573" s="856"/>
      <c r="HCI1573" s="856"/>
      <c r="HCJ1573" s="856"/>
      <c r="HCK1573" s="856"/>
      <c r="HCL1573" s="856"/>
      <c r="HCM1573" s="856"/>
      <c r="HCN1573" s="856"/>
      <c r="HCO1573" s="856"/>
      <c r="HCP1573" s="856"/>
      <c r="HCQ1573" s="856"/>
      <c r="HCR1573" s="856"/>
      <c r="HCS1573" s="856"/>
      <c r="HCT1573" s="856"/>
      <c r="HCU1573" s="856"/>
      <c r="HCV1573" s="856"/>
      <c r="HCW1573" s="856"/>
      <c r="HCX1573" s="856"/>
      <c r="HCY1573" s="856"/>
      <c r="HCZ1573" s="856"/>
      <c r="HDA1573" s="856"/>
      <c r="HDB1573" s="856"/>
      <c r="HDC1573" s="856"/>
      <c r="HDD1573" s="856"/>
      <c r="HDE1573" s="856"/>
      <c r="HDF1573" s="856"/>
      <c r="HDG1573" s="856"/>
      <c r="HDH1573" s="856"/>
      <c r="HDI1573" s="856"/>
      <c r="HDJ1573" s="856"/>
      <c r="HDK1573" s="856"/>
      <c r="HDL1573" s="856"/>
      <c r="HDM1573" s="856"/>
      <c r="HDN1573" s="856"/>
      <c r="HDO1573" s="856"/>
      <c r="HDP1573" s="856"/>
      <c r="HDQ1573" s="856"/>
      <c r="HDR1573" s="856"/>
      <c r="HDS1573" s="856"/>
      <c r="HDT1573" s="856"/>
      <c r="HDU1573" s="856"/>
      <c r="HDV1573" s="856"/>
      <c r="HDW1573" s="856"/>
      <c r="HDX1573" s="856"/>
      <c r="HDY1573" s="856"/>
      <c r="HDZ1573" s="856"/>
      <c r="HEA1573" s="856"/>
      <c r="HEB1573" s="856"/>
      <c r="HEC1573" s="856"/>
      <c r="HED1573" s="856"/>
      <c r="HEE1573" s="856"/>
      <c r="HEF1573" s="856"/>
      <c r="HEG1573" s="856"/>
      <c r="HEH1573" s="856"/>
      <c r="HEI1573" s="856"/>
      <c r="HEJ1573" s="856"/>
      <c r="HEK1573" s="856"/>
      <c r="HEL1573" s="856"/>
      <c r="HEM1573" s="856"/>
      <c r="HEN1573" s="856"/>
      <c r="HEO1573" s="856"/>
      <c r="HEP1573" s="856"/>
      <c r="HEQ1573" s="856"/>
      <c r="HER1573" s="856"/>
      <c r="HES1573" s="856"/>
      <c r="HET1573" s="856"/>
      <c r="HEU1573" s="856"/>
      <c r="HEV1573" s="856"/>
      <c r="HEW1573" s="856"/>
      <c r="HEX1573" s="856"/>
      <c r="HEY1573" s="856"/>
      <c r="HEZ1573" s="856"/>
      <c r="HFA1573" s="856"/>
      <c r="HFB1573" s="856"/>
      <c r="HFC1573" s="856"/>
      <c r="HFD1573" s="856"/>
      <c r="HFE1573" s="856"/>
      <c r="HFF1573" s="856"/>
      <c r="HFG1573" s="856"/>
      <c r="HFH1573" s="856"/>
      <c r="HFI1573" s="856"/>
      <c r="HFJ1573" s="856"/>
      <c r="HFK1573" s="856"/>
      <c r="HFL1573" s="856"/>
      <c r="HFM1573" s="856"/>
      <c r="HFN1573" s="856"/>
      <c r="HFO1573" s="856"/>
      <c r="HFP1573" s="856"/>
      <c r="HFQ1573" s="856"/>
      <c r="HFR1573" s="856"/>
      <c r="HFS1573" s="856"/>
      <c r="HFT1573" s="856"/>
      <c r="HFU1573" s="856"/>
      <c r="HFV1573" s="856"/>
      <c r="HFW1573" s="856"/>
      <c r="HFX1573" s="856"/>
      <c r="HFY1573" s="856"/>
      <c r="HFZ1573" s="856"/>
      <c r="HGA1573" s="856"/>
      <c r="HGB1573" s="856"/>
      <c r="HGC1573" s="856"/>
      <c r="HGD1573" s="856"/>
      <c r="HGE1573" s="856"/>
      <c r="HGF1573" s="856"/>
      <c r="HGG1573" s="856"/>
      <c r="HGH1573" s="856"/>
      <c r="HGI1573" s="856"/>
      <c r="HGJ1573" s="856"/>
      <c r="HGK1573" s="856"/>
      <c r="HGL1573" s="856"/>
      <c r="HGM1573" s="856"/>
      <c r="HGN1573" s="856"/>
      <c r="HGO1573" s="856"/>
      <c r="HGP1573" s="856"/>
      <c r="HGQ1573" s="856"/>
      <c r="HGR1573" s="856"/>
      <c r="HGS1573" s="856"/>
      <c r="HGT1573" s="856"/>
      <c r="HGU1573" s="856"/>
      <c r="HGV1573" s="856"/>
      <c r="HGW1573" s="856"/>
      <c r="HGX1573" s="856"/>
      <c r="HGY1573" s="856"/>
      <c r="HGZ1573" s="856"/>
      <c r="HHA1573" s="856"/>
      <c r="HHB1573" s="856"/>
      <c r="HHC1573" s="856"/>
      <c r="HHD1573" s="856"/>
      <c r="HHE1573" s="856"/>
      <c r="HHF1573" s="856"/>
      <c r="HHG1573" s="856"/>
      <c r="HHH1573" s="856"/>
      <c r="HHI1573" s="856"/>
      <c r="HHJ1573" s="856"/>
      <c r="HHK1573" s="856"/>
      <c r="HHL1573" s="856"/>
      <c r="HHM1573" s="856"/>
      <c r="HHN1573" s="856"/>
      <c r="HHO1573" s="856"/>
      <c r="HHP1573" s="856"/>
      <c r="HHQ1573" s="856"/>
      <c r="HHR1573" s="856"/>
      <c r="HHS1573" s="856"/>
      <c r="HHT1573" s="856"/>
      <c r="HHU1573" s="856"/>
      <c r="HHV1573" s="856"/>
      <c r="HHW1573" s="856"/>
      <c r="HHX1573" s="856"/>
      <c r="HHY1573" s="856"/>
      <c r="HHZ1573" s="856"/>
      <c r="HIA1573" s="856"/>
      <c r="HIB1573" s="856"/>
      <c r="HIC1573" s="856"/>
      <c r="HID1573" s="856"/>
      <c r="HIE1573" s="856"/>
      <c r="HIF1573" s="856"/>
      <c r="HIG1573" s="856"/>
      <c r="HIH1573" s="856"/>
      <c r="HII1573" s="856"/>
      <c r="HIJ1573" s="856"/>
      <c r="HIK1573" s="856"/>
      <c r="HIL1573" s="856"/>
      <c r="HIM1573" s="856"/>
      <c r="HIN1573" s="856"/>
      <c r="HIO1573" s="856"/>
      <c r="HIP1573" s="856"/>
      <c r="HIQ1573" s="856"/>
      <c r="HIR1573" s="856"/>
      <c r="HIS1573" s="856"/>
      <c r="HIT1573" s="856"/>
      <c r="HIU1573" s="856"/>
      <c r="HIV1573" s="856"/>
      <c r="HIW1573" s="856"/>
      <c r="HIX1573" s="856"/>
      <c r="HIY1573" s="856"/>
      <c r="HIZ1573" s="856"/>
      <c r="HJA1573" s="856"/>
      <c r="HJB1573" s="856"/>
      <c r="HJC1573" s="856"/>
      <c r="HJD1573" s="856"/>
      <c r="HJE1573" s="856"/>
      <c r="HJF1573" s="856"/>
      <c r="HJG1573" s="856"/>
      <c r="HJH1573" s="856"/>
      <c r="HJI1573" s="856"/>
      <c r="HJJ1573" s="856"/>
      <c r="HJK1573" s="856"/>
      <c r="HJL1573" s="856"/>
      <c r="HJM1573" s="856"/>
      <c r="HJN1573" s="856"/>
      <c r="HJO1573" s="856"/>
      <c r="HJP1573" s="856"/>
      <c r="HJQ1573" s="856"/>
      <c r="HJR1573" s="856"/>
      <c r="HJS1573" s="856"/>
      <c r="HJT1573" s="856"/>
      <c r="HJU1573" s="856"/>
      <c r="HJV1573" s="856"/>
      <c r="HJW1573" s="856"/>
      <c r="HJX1573" s="856"/>
      <c r="HJY1573" s="856"/>
      <c r="HJZ1573" s="856"/>
      <c r="HKA1573" s="856"/>
      <c r="HKB1573" s="856"/>
      <c r="HKC1573" s="856"/>
      <c r="HKD1573" s="856"/>
      <c r="HKE1573" s="856"/>
      <c r="HKF1573" s="856"/>
      <c r="HKG1573" s="856"/>
      <c r="HKH1573" s="856"/>
      <c r="HKI1573" s="856"/>
      <c r="HKJ1573" s="856"/>
      <c r="HKK1573" s="856"/>
      <c r="HKL1573" s="856"/>
      <c r="HKM1573" s="856"/>
      <c r="HKN1573" s="856"/>
      <c r="HKO1573" s="856"/>
      <c r="HKP1573" s="856"/>
      <c r="HKQ1573" s="856"/>
      <c r="HKR1573" s="856"/>
      <c r="HKS1573" s="856"/>
      <c r="HKT1573" s="856"/>
      <c r="HKU1573" s="856"/>
      <c r="HKV1573" s="856"/>
      <c r="HKW1573" s="856"/>
      <c r="HKX1573" s="856"/>
      <c r="HKY1573" s="856"/>
      <c r="HKZ1573" s="856"/>
      <c r="HLA1573" s="856"/>
      <c r="HLB1573" s="856"/>
      <c r="HLC1573" s="856"/>
      <c r="HLD1573" s="856"/>
      <c r="HLE1573" s="856"/>
      <c r="HLF1573" s="856"/>
      <c r="HLG1573" s="856"/>
      <c r="HLH1573" s="856"/>
      <c r="HLI1573" s="856"/>
      <c r="HLJ1573" s="856"/>
      <c r="HLK1573" s="856"/>
      <c r="HLL1573" s="856"/>
      <c r="HLM1573" s="856"/>
      <c r="HLN1573" s="856"/>
      <c r="HLO1573" s="856"/>
      <c r="HLP1573" s="856"/>
      <c r="HLQ1573" s="856"/>
      <c r="HLR1573" s="856"/>
      <c r="HLS1573" s="856"/>
      <c r="HLT1573" s="856"/>
      <c r="HLU1573" s="856"/>
      <c r="HLV1573" s="856"/>
      <c r="HLW1573" s="856"/>
      <c r="HLX1573" s="856"/>
      <c r="HLY1573" s="856"/>
      <c r="HLZ1573" s="856"/>
      <c r="HMA1573" s="856"/>
      <c r="HMB1573" s="856"/>
      <c r="HMC1573" s="856"/>
      <c r="HMD1573" s="856"/>
      <c r="HME1573" s="856"/>
      <c r="HMF1573" s="856"/>
      <c r="HMG1573" s="856"/>
      <c r="HMH1573" s="856"/>
      <c r="HMI1573" s="856"/>
      <c r="HMJ1573" s="856"/>
      <c r="HMK1573" s="856"/>
      <c r="HML1573" s="856"/>
      <c r="HMM1573" s="856"/>
      <c r="HMN1573" s="856"/>
      <c r="HMO1573" s="856"/>
      <c r="HMP1573" s="856"/>
      <c r="HMQ1573" s="856"/>
      <c r="HMR1573" s="856"/>
      <c r="HMS1573" s="856"/>
      <c r="HMT1573" s="856"/>
      <c r="HMU1573" s="856"/>
      <c r="HMV1573" s="856"/>
      <c r="HMW1573" s="856"/>
      <c r="HMX1573" s="856"/>
      <c r="HMY1573" s="856"/>
      <c r="HMZ1573" s="856"/>
      <c r="HNA1573" s="856"/>
      <c r="HNB1573" s="856"/>
      <c r="HNC1573" s="856"/>
      <c r="HND1573" s="856"/>
      <c r="HNE1573" s="856"/>
      <c r="HNF1573" s="856"/>
      <c r="HNG1573" s="856"/>
      <c r="HNH1573" s="856"/>
      <c r="HNI1573" s="856"/>
      <c r="HNJ1573" s="856"/>
      <c r="HNK1573" s="856"/>
      <c r="HNL1573" s="856"/>
      <c r="HNM1573" s="856"/>
      <c r="HNN1573" s="856"/>
      <c r="HNO1573" s="856"/>
      <c r="HNP1573" s="856"/>
      <c r="HNQ1573" s="856"/>
      <c r="HNR1573" s="856"/>
      <c r="HNS1573" s="856"/>
      <c r="HNT1573" s="856"/>
      <c r="HNU1573" s="856"/>
      <c r="HNV1573" s="856"/>
      <c r="HNW1573" s="856"/>
      <c r="HNX1573" s="856"/>
      <c r="HNY1573" s="856"/>
      <c r="HNZ1573" s="856"/>
      <c r="HOA1573" s="856"/>
      <c r="HOB1573" s="856"/>
      <c r="HOC1573" s="856"/>
      <c r="HOD1573" s="856"/>
      <c r="HOE1573" s="856"/>
      <c r="HOF1573" s="856"/>
      <c r="HOG1573" s="856"/>
      <c r="HOH1573" s="856"/>
      <c r="HOI1573" s="856"/>
      <c r="HOJ1573" s="856"/>
      <c r="HOK1573" s="856"/>
      <c r="HOL1573" s="856"/>
      <c r="HOM1573" s="856"/>
      <c r="HON1573" s="856"/>
      <c r="HOO1573" s="856"/>
      <c r="HOP1573" s="856"/>
      <c r="HOQ1573" s="856"/>
      <c r="HOR1573" s="856"/>
      <c r="HOS1573" s="856"/>
      <c r="HOT1573" s="856"/>
      <c r="HOU1573" s="856"/>
      <c r="HOV1573" s="856"/>
      <c r="HOW1573" s="856"/>
      <c r="HOX1573" s="856"/>
      <c r="HOY1573" s="856"/>
      <c r="HOZ1573" s="856"/>
      <c r="HPA1573" s="856"/>
      <c r="HPB1573" s="856"/>
      <c r="HPC1573" s="856"/>
      <c r="HPD1573" s="856"/>
      <c r="HPE1573" s="856"/>
      <c r="HPF1573" s="856"/>
      <c r="HPG1573" s="856"/>
      <c r="HPH1573" s="856"/>
      <c r="HPI1573" s="856"/>
      <c r="HPJ1573" s="856"/>
      <c r="HPK1573" s="856"/>
      <c r="HPL1573" s="856"/>
      <c r="HPM1573" s="856"/>
      <c r="HPN1573" s="856"/>
      <c r="HPO1573" s="856"/>
      <c r="HPP1573" s="856"/>
      <c r="HPQ1573" s="856"/>
      <c r="HPR1573" s="856"/>
      <c r="HPS1573" s="856"/>
      <c r="HPT1573" s="856"/>
      <c r="HPU1573" s="856"/>
      <c r="HPV1573" s="856"/>
      <c r="HPW1573" s="856"/>
      <c r="HPX1573" s="856"/>
      <c r="HPY1573" s="856"/>
      <c r="HPZ1573" s="856"/>
      <c r="HQA1573" s="856"/>
      <c r="HQB1573" s="856"/>
      <c r="HQC1573" s="856"/>
      <c r="HQD1573" s="856"/>
      <c r="HQE1573" s="856"/>
      <c r="HQF1573" s="856"/>
      <c r="HQG1573" s="856"/>
      <c r="HQH1573" s="856"/>
      <c r="HQI1573" s="856"/>
      <c r="HQJ1573" s="856"/>
      <c r="HQK1573" s="856"/>
      <c r="HQL1573" s="856"/>
      <c r="HQM1573" s="856"/>
      <c r="HQN1573" s="856"/>
      <c r="HQO1573" s="856"/>
      <c r="HQP1573" s="856"/>
      <c r="HQQ1573" s="856"/>
      <c r="HQR1573" s="856"/>
      <c r="HQS1573" s="856"/>
      <c r="HQT1573" s="856"/>
      <c r="HQU1573" s="856"/>
      <c r="HQV1573" s="856"/>
      <c r="HQW1573" s="856"/>
      <c r="HQX1573" s="856"/>
      <c r="HQY1573" s="856"/>
      <c r="HQZ1573" s="856"/>
      <c r="HRA1573" s="856"/>
      <c r="HRB1573" s="856"/>
      <c r="HRC1573" s="856"/>
      <c r="HRD1573" s="856"/>
      <c r="HRE1573" s="856"/>
      <c r="HRF1573" s="856"/>
      <c r="HRG1573" s="856"/>
      <c r="HRH1573" s="856"/>
      <c r="HRI1573" s="856"/>
      <c r="HRJ1573" s="856"/>
      <c r="HRK1573" s="856"/>
      <c r="HRL1573" s="856"/>
      <c r="HRM1573" s="856"/>
      <c r="HRN1573" s="856"/>
      <c r="HRO1573" s="856"/>
      <c r="HRP1573" s="856"/>
      <c r="HRQ1573" s="856"/>
      <c r="HRR1573" s="856"/>
      <c r="HRS1573" s="856"/>
      <c r="HRT1573" s="856"/>
      <c r="HRU1573" s="856"/>
      <c r="HRV1573" s="856"/>
      <c r="HRW1573" s="856"/>
      <c r="HRX1573" s="856"/>
      <c r="HRY1573" s="856"/>
      <c r="HRZ1573" s="856"/>
      <c r="HSA1573" s="856"/>
      <c r="HSB1573" s="856"/>
      <c r="HSC1573" s="856"/>
      <c r="HSD1573" s="856"/>
      <c r="HSE1573" s="856"/>
      <c r="HSF1573" s="856"/>
      <c r="HSG1573" s="856"/>
      <c r="HSH1573" s="856"/>
      <c r="HSI1573" s="856"/>
      <c r="HSJ1573" s="856"/>
      <c r="HSK1573" s="856"/>
      <c r="HSL1573" s="856"/>
      <c r="HSM1573" s="856"/>
      <c r="HSN1573" s="856"/>
      <c r="HSO1573" s="856"/>
      <c r="HSP1573" s="856"/>
      <c r="HSQ1573" s="856"/>
      <c r="HSR1573" s="856"/>
      <c r="HSS1573" s="856"/>
      <c r="HST1573" s="856"/>
      <c r="HSU1573" s="856"/>
      <c r="HSV1573" s="856"/>
      <c r="HSW1573" s="856"/>
      <c r="HSX1573" s="856"/>
      <c r="HSY1573" s="856"/>
      <c r="HSZ1573" s="856"/>
      <c r="HTA1573" s="856"/>
      <c r="HTB1573" s="856"/>
      <c r="HTC1573" s="856"/>
      <c r="HTD1573" s="856"/>
      <c r="HTE1573" s="856"/>
      <c r="HTF1573" s="856"/>
      <c r="HTG1573" s="856"/>
      <c r="HTH1573" s="856"/>
      <c r="HTI1573" s="856"/>
      <c r="HTJ1573" s="856"/>
      <c r="HTK1573" s="856"/>
      <c r="HTL1573" s="856"/>
      <c r="HTM1573" s="856"/>
      <c r="HTN1573" s="856"/>
      <c r="HTO1573" s="856"/>
      <c r="HTP1573" s="856"/>
      <c r="HTQ1573" s="856"/>
      <c r="HTR1573" s="856"/>
      <c r="HTS1573" s="856"/>
      <c r="HTT1573" s="856"/>
      <c r="HTU1573" s="856"/>
      <c r="HTV1573" s="856"/>
      <c r="HTW1573" s="856"/>
      <c r="HTX1573" s="856"/>
      <c r="HTY1573" s="856"/>
      <c r="HTZ1573" s="856"/>
      <c r="HUA1573" s="856"/>
      <c r="HUB1573" s="856"/>
      <c r="HUC1573" s="856"/>
      <c r="HUD1573" s="856"/>
      <c r="HUE1573" s="856"/>
      <c r="HUF1573" s="856"/>
      <c r="HUG1573" s="856"/>
      <c r="HUH1573" s="856"/>
      <c r="HUI1573" s="856"/>
      <c r="HUJ1573" s="856"/>
      <c r="HUK1573" s="856"/>
      <c r="HUL1573" s="856"/>
      <c r="HUM1573" s="856"/>
      <c r="HUN1573" s="856"/>
      <c r="HUO1573" s="856"/>
      <c r="HUP1573" s="856"/>
      <c r="HUQ1573" s="856"/>
      <c r="HUR1573" s="856"/>
      <c r="HUS1573" s="856"/>
      <c r="HUT1573" s="856"/>
      <c r="HUU1573" s="856"/>
      <c r="HUV1573" s="856"/>
      <c r="HUW1573" s="856"/>
      <c r="HUX1573" s="856"/>
      <c r="HUY1573" s="856"/>
      <c r="HUZ1573" s="856"/>
      <c r="HVA1573" s="856"/>
      <c r="HVB1573" s="856"/>
      <c r="HVC1573" s="856"/>
      <c r="HVD1573" s="856"/>
      <c r="HVE1573" s="856"/>
      <c r="HVF1573" s="856"/>
      <c r="HVG1573" s="856"/>
      <c r="HVH1573" s="856"/>
      <c r="HVI1573" s="856"/>
      <c r="HVJ1573" s="856"/>
      <c r="HVK1573" s="856"/>
      <c r="HVL1573" s="856"/>
      <c r="HVM1573" s="856"/>
      <c r="HVN1573" s="856"/>
      <c r="HVO1573" s="856"/>
      <c r="HVP1573" s="856"/>
      <c r="HVQ1573" s="856"/>
      <c r="HVR1573" s="856"/>
      <c r="HVS1573" s="856"/>
      <c r="HVT1573" s="856"/>
      <c r="HVU1573" s="856"/>
      <c r="HVV1573" s="856"/>
      <c r="HVW1573" s="856"/>
      <c r="HVX1573" s="856"/>
      <c r="HVY1573" s="856"/>
      <c r="HVZ1573" s="856"/>
      <c r="HWA1573" s="856"/>
      <c r="HWB1573" s="856"/>
      <c r="HWC1573" s="856"/>
      <c r="HWD1573" s="856"/>
      <c r="HWE1573" s="856"/>
      <c r="HWF1573" s="856"/>
      <c r="HWG1573" s="856"/>
      <c r="HWH1573" s="856"/>
      <c r="HWI1573" s="856"/>
      <c r="HWJ1573" s="856"/>
      <c r="HWK1573" s="856"/>
      <c r="HWL1573" s="856"/>
      <c r="HWM1573" s="856"/>
      <c r="HWN1573" s="856"/>
      <c r="HWO1573" s="856"/>
      <c r="HWP1573" s="856"/>
      <c r="HWQ1573" s="856"/>
      <c r="HWR1573" s="856"/>
      <c r="HWS1573" s="856"/>
      <c r="HWT1573" s="856"/>
      <c r="HWU1573" s="856"/>
      <c r="HWV1573" s="856"/>
      <c r="HWW1573" s="856"/>
      <c r="HWX1573" s="856"/>
      <c r="HWY1573" s="856"/>
      <c r="HWZ1573" s="856"/>
      <c r="HXA1573" s="856"/>
      <c r="HXB1573" s="856"/>
      <c r="HXC1573" s="856"/>
      <c r="HXD1573" s="856"/>
      <c r="HXE1573" s="856"/>
      <c r="HXF1573" s="856"/>
      <c r="HXG1573" s="856"/>
      <c r="HXH1573" s="856"/>
      <c r="HXI1573" s="856"/>
      <c r="HXJ1573" s="856"/>
      <c r="HXK1573" s="856"/>
      <c r="HXL1573" s="856"/>
      <c r="HXM1573" s="856"/>
      <c r="HXN1573" s="856"/>
      <c r="HXO1573" s="856"/>
      <c r="HXP1573" s="856"/>
      <c r="HXQ1573" s="856"/>
      <c r="HXR1573" s="856"/>
      <c r="HXS1573" s="856"/>
      <c r="HXT1573" s="856"/>
      <c r="HXU1573" s="856"/>
      <c r="HXV1573" s="856"/>
      <c r="HXW1573" s="856"/>
      <c r="HXX1573" s="856"/>
      <c r="HXY1573" s="856"/>
      <c r="HXZ1573" s="856"/>
      <c r="HYA1573" s="856"/>
      <c r="HYB1573" s="856"/>
      <c r="HYC1573" s="856"/>
      <c r="HYD1573" s="856"/>
      <c r="HYE1573" s="856"/>
      <c r="HYF1573" s="856"/>
      <c r="HYG1573" s="856"/>
      <c r="HYH1573" s="856"/>
      <c r="HYI1573" s="856"/>
      <c r="HYJ1573" s="856"/>
      <c r="HYK1573" s="856"/>
      <c r="HYL1573" s="856"/>
      <c r="HYM1573" s="856"/>
      <c r="HYN1573" s="856"/>
      <c r="HYO1573" s="856"/>
      <c r="HYP1573" s="856"/>
      <c r="HYQ1573" s="856"/>
      <c r="HYR1573" s="856"/>
      <c r="HYS1573" s="856"/>
      <c r="HYT1573" s="856"/>
      <c r="HYU1573" s="856"/>
      <c r="HYV1573" s="856"/>
      <c r="HYW1573" s="856"/>
      <c r="HYX1573" s="856"/>
      <c r="HYY1573" s="856"/>
      <c r="HYZ1573" s="856"/>
      <c r="HZA1573" s="856"/>
      <c r="HZB1573" s="856"/>
      <c r="HZC1573" s="856"/>
      <c r="HZD1573" s="856"/>
      <c r="HZE1573" s="856"/>
      <c r="HZF1573" s="856"/>
      <c r="HZG1573" s="856"/>
      <c r="HZH1573" s="856"/>
      <c r="HZI1573" s="856"/>
      <c r="HZJ1573" s="856"/>
      <c r="HZK1573" s="856"/>
      <c r="HZL1573" s="856"/>
      <c r="HZM1573" s="856"/>
      <c r="HZN1573" s="856"/>
      <c r="HZO1573" s="856"/>
      <c r="HZP1573" s="856"/>
      <c r="HZQ1573" s="856"/>
      <c r="HZR1573" s="856"/>
      <c r="HZS1573" s="856"/>
      <c r="HZT1573" s="856"/>
      <c r="HZU1573" s="856"/>
      <c r="HZV1573" s="856"/>
      <c r="HZW1573" s="856"/>
      <c r="HZX1573" s="856"/>
      <c r="HZY1573" s="856"/>
      <c r="HZZ1573" s="856"/>
      <c r="IAA1573" s="856"/>
      <c r="IAB1573" s="856"/>
      <c r="IAC1573" s="856"/>
      <c r="IAD1573" s="856"/>
      <c r="IAE1573" s="856"/>
      <c r="IAF1573" s="856"/>
      <c r="IAG1573" s="856"/>
      <c r="IAH1573" s="856"/>
      <c r="IAI1573" s="856"/>
      <c r="IAJ1573" s="856"/>
      <c r="IAK1573" s="856"/>
      <c r="IAL1573" s="856"/>
      <c r="IAM1573" s="856"/>
      <c r="IAN1573" s="856"/>
      <c r="IAO1573" s="856"/>
      <c r="IAP1573" s="856"/>
      <c r="IAQ1573" s="856"/>
      <c r="IAR1573" s="856"/>
      <c r="IAS1573" s="856"/>
      <c r="IAT1573" s="856"/>
      <c r="IAU1573" s="856"/>
      <c r="IAV1573" s="856"/>
      <c r="IAW1573" s="856"/>
      <c r="IAX1573" s="856"/>
      <c r="IAY1573" s="856"/>
      <c r="IAZ1573" s="856"/>
      <c r="IBA1573" s="856"/>
      <c r="IBB1573" s="856"/>
      <c r="IBC1573" s="856"/>
      <c r="IBD1573" s="856"/>
      <c r="IBE1573" s="856"/>
      <c r="IBF1573" s="856"/>
      <c r="IBG1573" s="856"/>
      <c r="IBH1573" s="856"/>
      <c r="IBI1573" s="856"/>
      <c r="IBJ1573" s="856"/>
      <c r="IBK1573" s="856"/>
      <c r="IBL1573" s="856"/>
      <c r="IBM1573" s="856"/>
      <c r="IBN1573" s="856"/>
      <c r="IBO1573" s="856"/>
      <c r="IBP1573" s="856"/>
      <c r="IBQ1573" s="856"/>
      <c r="IBR1573" s="856"/>
      <c r="IBS1573" s="856"/>
      <c r="IBT1573" s="856"/>
      <c r="IBU1573" s="856"/>
      <c r="IBV1573" s="856"/>
      <c r="IBW1573" s="856"/>
      <c r="IBX1573" s="856"/>
      <c r="IBY1573" s="856"/>
      <c r="IBZ1573" s="856"/>
      <c r="ICA1573" s="856"/>
      <c r="ICB1573" s="856"/>
      <c r="ICC1573" s="856"/>
      <c r="ICD1573" s="856"/>
      <c r="ICE1573" s="856"/>
      <c r="ICF1573" s="856"/>
      <c r="ICG1573" s="856"/>
      <c r="ICH1573" s="856"/>
      <c r="ICI1573" s="856"/>
      <c r="ICJ1573" s="856"/>
      <c r="ICK1573" s="856"/>
      <c r="ICL1573" s="856"/>
      <c r="ICM1573" s="856"/>
      <c r="ICN1573" s="856"/>
      <c r="ICO1573" s="856"/>
      <c r="ICP1573" s="856"/>
      <c r="ICQ1573" s="856"/>
      <c r="ICR1573" s="856"/>
      <c r="ICS1573" s="856"/>
      <c r="ICT1573" s="856"/>
      <c r="ICU1573" s="856"/>
      <c r="ICV1573" s="856"/>
      <c r="ICW1573" s="856"/>
      <c r="ICX1573" s="856"/>
      <c r="ICY1573" s="856"/>
      <c r="ICZ1573" s="856"/>
      <c r="IDA1573" s="856"/>
      <c r="IDB1573" s="856"/>
      <c r="IDC1573" s="856"/>
      <c r="IDD1573" s="856"/>
      <c r="IDE1573" s="856"/>
      <c r="IDF1573" s="856"/>
      <c r="IDG1573" s="856"/>
      <c r="IDH1573" s="856"/>
      <c r="IDI1573" s="856"/>
      <c r="IDJ1573" s="856"/>
      <c r="IDK1573" s="856"/>
      <c r="IDL1573" s="856"/>
      <c r="IDM1573" s="856"/>
      <c r="IDN1573" s="856"/>
      <c r="IDO1573" s="856"/>
      <c r="IDP1573" s="856"/>
      <c r="IDQ1573" s="856"/>
      <c r="IDR1573" s="856"/>
      <c r="IDS1573" s="856"/>
      <c r="IDT1573" s="856"/>
      <c r="IDU1573" s="856"/>
      <c r="IDV1573" s="856"/>
      <c r="IDW1573" s="856"/>
      <c r="IDX1573" s="856"/>
      <c r="IDY1573" s="856"/>
      <c r="IDZ1573" s="856"/>
      <c r="IEA1573" s="856"/>
      <c r="IEB1573" s="856"/>
      <c r="IEC1573" s="856"/>
      <c r="IED1573" s="856"/>
      <c r="IEE1573" s="856"/>
      <c r="IEF1573" s="856"/>
      <c r="IEG1573" s="856"/>
      <c r="IEH1573" s="856"/>
      <c r="IEI1573" s="856"/>
      <c r="IEJ1573" s="856"/>
      <c r="IEK1573" s="856"/>
      <c r="IEL1573" s="856"/>
      <c r="IEM1573" s="856"/>
      <c r="IEN1573" s="856"/>
      <c r="IEO1573" s="856"/>
      <c r="IEP1573" s="856"/>
      <c r="IEQ1573" s="856"/>
      <c r="IER1573" s="856"/>
      <c r="IES1573" s="856"/>
      <c r="IET1573" s="856"/>
      <c r="IEU1573" s="856"/>
      <c r="IEV1573" s="856"/>
      <c r="IEW1573" s="856"/>
      <c r="IEX1573" s="856"/>
      <c r="IEY1573" s="856"/>
      <c r="IEZ1573" s="856"/>
      <c r="IFA1573" s="856"/>
      <c r="IFB1573" s="856"/>
      <c r="IFC1573" s="856"/>
      <c r="IFD1573" s="856"/>
      <c r="IFE1573" s="856"/>
      <c r="IFF1573" s="856"/>
      <c r="IFG1573" s="856"/>
      <c r="IFH1573" s="856"/>
      <c r="IFI1573" s="856"/>
      <c r="IFJ1573" s="856"/>
      <c r="IFK1573" s="856"/>
      <c r="IFL1573" s="856"/>
      <c r="IFM1573" s="856"/>
      <c r="IFN1573" s="856"/>
      <c r="IFO1573" s="856"/>
      <c r="IFP1573" s="856"/>
      <c r="IFQ1573" s="856"/>
      <c r="IFR1573" s="856"/>
      <c r="IFS1573" s="856"/>
      <c r="IFT1573" s="856"/>
      <c r="IFU1573" s="856"/>
      <c r="IFV1573" s="856"/>
      <c r="IFW1573" s="856"/>
      <c r="IFX1573" s="856"/>
      <c r="IFY1573" s="856"/>
      <c r="IFZ1573" s="856"/>
      <c r="IGA1573" s="856"/>
      <c r="IGB1573" s="856"/>
      <c r="IGC1573" s="856"/>
      <c r="IGD1573" s="856"/>
      <c r="IGE1573" s="856"/>
      <c r="IGF1573" s="856"/>
      <c r="IGG1573" s="856"/>
      <c r="IGH1573" s="856"/>
      <c r="IGI1573" s="856"/>
      <c r="IGJ1573" s="856"/>
      <c r="IGK1573" s="856"/>
      <c r="IGL1573" s="856"/>
      <c r="IGM1573" s="856"/>
      <c r="IGN1573" s="856"/>
      <c r="IGO1573" s="856"/>
      <c r="IGP1573" s="856"/>
      <c r="IGQ1573" s="856"/>
      <c r="IGR1573" s="856"/>
      <c r="IGS1573" s="856"/>
      <c r="IGT1573" s="856"/>
      <c r="IGU1573" s="856"/>
      <c r="IGV1573" s="856"/>
      <c r="IGW1573" s="856"/>
      <c r="IGX1573" s="856"/>
      <c r="IGY1573" s="856"/>
      <c r="IGZ1573" s="856"/>
      <c r="IHA1573" s="856"/>
      <c r="IHB1573" s="856"/>
      <c r="IHC1573" s="856"/>
      <c r="IHD1573" s="856"/>
      <c r="IHE1573" s="856"/>
      <c r="IHF1573" s="856"/>
      <c r="IHG1573" s="856"/>
      <c r="IHH1573" s="856"/>
      <c r="IHI1573" s="856"/>
      <c r="IHJ1573" s="856"/>
      <c r="IHK1573" s="856"/>
      <c r="IHL1573" s="856"/>
      <c r="IHM1573" s="856"/>
      <c r="IHN1573" s="856"/>
      <c r="IHO1573" s="856"/>
      <c r="IHP1573" s="856"/>
      <c r="IHQ1573" s="856"/>
      <c r="IHR1573" s="856"/>
      <c r="IHS1573" s="856"/>
      <c r="IHT1573" s="856"/>
      <c r="IHU1573" s="856"/>
      <c r="IHV1573" s="856"/>
      <c r="IHW1573" s="856"/>
      <c r="IHX1573" s="856"/>
      <c r="IHY1573" s="856"/>
      <c r="IHZ1573" s="856"/>
      <c r="IIA1573" s="856"/>
      <c r="IIB1573" s="856"/>
      <c r="IIC1573" s="856"/>
      <c r="IID1573" s="856"/>
      <c r="IIE1573" s="856"/>
      <c r="IIF1573" s="856"/>
      <c r="IIG1573" s="856"/>
      <c r="IIH1573" s="856"/>
      <c r="III1573" s="856"/>
      <c r="IIJ1573" s="856"/>
      <c r="IIK1573" s="856"/>
      <c r="IIL1573" s="856"/>
      <c r="IIM1573" s="856"/>
      <c r="IIN1573" s="856"/>
      <c r="IIO1573" s="856"/>
      <c r="IIP1573" s="856"/>
      <c r="IIQ1573" s="856"/>
      <c r="IIR1573" s="856"/>
      <c r="IIS1573" s="856"/>
      <c r="IIT1573" s="856"/>
      <c r="IIU1573" s="856"/>
      <c r="IIV1573" s="856"/>
      <c r="IIW1573" s="856"/>
      <c r="IIX1573" s="856"/>
      <c r="IIY1573" s="856"/>
      <c r="IIZ1573" s="856"/>
      <c r="IJA1573" s="856"/>
      <c r="IJB1573" s="856"/>
      <c r="IJC1573" s="856"/>
      <c r="IJD1573" s="856"/>
      <c r="IJE1573" s="856"/>
      <c r="IJF1573" s="856"/>
      <c r="IJG1573" s="856"/>
      <c r="IJH1573" s="856"/>
      <c r="IJI1573" s="856"/>
      <c r="IJJ1573" s="856"/>
      <c r="IJK1573" s="856"/>
      <c r="IJL1573" s="856"/>
      <c r="IJM1573" s="856"/>
      <c r="IJN1573" s="856"/>
      <c r="IJO1573" s="856"/>
      <c r="IJP1573" s="856"/>
      <c r="IJQ1573" s="856"/>
      <c r="IJR1573" s="856"/>
      <c r="IJS1573" s="856"/>
      <c r="IJT1573" s="856"/>
      <c r="IJU1573" s="856"/>
      <c r="IJV1573" s="856"/>
      <c r="IJW1573" s="856"/>
      <c r="IJX1573" s="856"/>
      <c r="IJY1573" s="856"/>
      <c r="IJZ1573" s="856"/>
      <c r="IKA1573" s="856"/>
      <c r="IKB1573" s="856"/>
      <c r="IKC1573" s="856"/>
      <c r="IKD1573" s="856"/>
      <c r="IKE1573" s="856"/>
      <c r="IKF1573" s="856"/>
      <c r="IKG1573" s="856"/>
      <c r="IKH1573" s="856"/>
      <c r="IKI1573" s="856"/>
      <c r="IKJ1573" s="856"/>
      <c r="IKK1573" s="856"/>
      <c r="IKL1573" s="856"/>
      <c r="IKM1573" s="856"/>
      <c r="IKN1573" s="856"/>
      <c r="IKO1573" s="856"/>
      <c r="IKP1573" s="856"/>
      <c r="IKQ1573" s="856"/>
      <c r="IKR1573" s="856"/>
      <c r="IKS1573" s="856"/>
      <c r="IKT1573" s="856"/>
      <c r="IKU1573" s="856"/>
      <c r="IKV1573" s="856"/>
      <c r="IKW1573" s="856"/>
      <c r="IKX1573" s="856"/>
      <c r="IKY1573" s="856"/>
      <c r="IKZ1573" s="856"/>
      <c r="ILA1573" s="856"/>
      <c r="ILB1573" s="856"/>
      <c r="ILC1573" s="856"/>
      <c r="ILD1573" s="856"/>
      <c r="ILE1573" s="856"/>
      <c r="ILF1573" s="856"/>
      <c r="ILG1573" s="856"/>
      <c r="ILH1573" s="856"/>
      <c r="ILI1573" s="856"/>
      <c r="ILJ1573" s="856"/>
      <c r="ILK1573" s="856"/>
      <c r="ILL1573" s="856"/>
      <c r="ILM1573" s="856"/>
      <c r="ILN1573" s="856"/>
      <c r="ILO1573" s="856"/>
      <c r="ILP1573" s="856"/>
      <c r="ILQ1573" s="856"/>
      <c r="ILR1573" s="856"/>
      <c r="ILS1573" s="856"/>
      <c r="ILT1573" s="856"/>
      <c r="ILU1573" s="856"/>
      <c r="ILV1573" s="856"/>
      <c r="ILW1573" s="856"/>
      <c r="ILX1573" s="856"/>
      <c r="ILY1573" s="856"/>
      <c r="ILZ1573" s="856"/>
      <c r="IMA1573" s="856"/>
      <c r="IMB1573" s="856"/>
      <c r="IMC1573" s="856"/>
      <c r="IMD1573" s="856"/>
      <c r="IME1573" s="856"/>
      <c r="IMF1573" s="856"/>
      <c r="IMG1573" s="856"/>
      <c r="IMH1573" s="856"/>
      <c r="IMI1573" s="856"/>
      <c r="IMJ1573" s="856"/>
      <c r="IMK1573" s="856"/>
      <c r="IML1573" s="856"/>
      <c r="IMM1573" s="856"/>
      <c r="IMN1573" s="856"/>
      <c r="IMO1573" s="856"/>
      <c r="IMP1573" s="856"/>
      <c r="IMQ1573" s="856"/>
      <c r="IMR1573" s="856"/>
      <c r="IMS1573" s="856"/>
      <c r="IMT1573" s="856"/>
      <c r="IMU1573" s="856"/>
      <c r="IMV1573" s="856"/>
      <c r="IMW1573" s="856"/>
      <c r="IMX1573" s="856"/>
      <c r="IMY1573" s="856"/>
      <c r="IMZ1573" s="856"/>
      <c r="INA1573" s="856"/>
      <c r="INB1573" s="856"/>
      <c r="INC1573" s="856"/>
      <c r="IND1573" s="856"/>
      <c r="INE1573" s="856"/>
      <c r="INF1573" s="856"/>
      <c r="ING1573" s="856"/>
      <c r="INH1573" s="856"/>
      <c r="INI1573" s="856"/>
      <c r="INJ1573" s="856"/>
      <c r="INK1573" s="856"/>
      <c r="INL1573" s="856"/>
      <c r="INM1573" s="856"/>
      <c r="INN1573" s="856"/>
      <c r="INO1573" s="856"/>
      <c r="INP1573" s="856"/>
      <c r="INQ1573" s="856"/>
      <c r="INR1573" s="856"/>
      <c r="INS1573" s="856"/>
      <c r="INT1573" s="856"/>
      <c r="INU1573" s="856"/>
      <c r="INV1573" s="856"/>
      <c r="INW1573" s="856"/>
      <c r="INX1573" s="856"/>
      <c r="INY1573" s="856"/>
      <c r="INZ1573" s="856"/>
      <c r="IOA1573" s="856"/>
      <c r="IOB1573" s="856"/>
      <c r="IOC1573" s="856"/>
      <c r="IOD1573" s="856"/>
      <c r="IOE1573" s="856"/>
      <c r="IOF1573" s="856"/>
      <c r="IOG1573" s="856"/>
      <c r="IOH1573" s="856"/>
      <c r="IOI1573" s="856"/>
      <c r="IOJ1573" s="856"/>
      <c r="IOK1573" s="856"/>
      <c r="IOL1573" s="856"/>
      <c r="IOM1573" s="856"/>
      <c r="ION1573" s="856"/>
      <c r="IOO1573" s="856"/>
      <c r="IOP1573" s="856"/>
      <c r="IOQ1573" s="856"/>
      <c r="IOR1573" s="856"/>
      <c r="IOS1573" s="856"/>
      <c r="IOT1573" s="856"/>
      <c r="IOU1573" s="856"/>
      <c r="IOV1573" s="856"/>
      <c r="IOW1573" s="856"/>
      <c r="IOX1573" s="856"/>
      <c r="IOY1573" s="856"/>
      <c r="IOZ1573" s="856"/>
      <c r="IPA1573" s="856"/>
      <c r="IPB1573" s="856"/>
      <c r="IPC1573" s="856"/>
      <c r="IPD1573" s="856"/>
      <c r="IPE1573" s="856"/>
      <c r="IPF1573" s="856"/>
      <c r="IPG1573" s="856"/>
      <c r="IPH1573" s="856"/>
      <c r="IPI1573" s="856"/>
      <c r="IPJ1573" s="856"/>
      <c r="IPK1573" s="856"/>
      <c r="IPL1573" s="856"/>
      <c r="IPM1573" s="856"/>
      <c r="IPN1573" s="856"/>
      <c r="IPO1573" s="856"/>
      <c r="IPP1573" s="856"/>
      <c r="IPQ1573" s="856"/>
      <c r="IPR1573" s="856"/>
      <c r="IPS1573" s="856"/>
      <c r="IPT1573" s="856"/>
      <c r="IPU1573" s="856"/>
      <c r="IPV1573" s="856"/>
      <c r="IPW1573" s="856"/>
      <c r="IPX1573" s="856"/>
      <c r="IPY1573" s="856"/>
      <c r="IPZ1573" s="856"/>
      <c r="IQA1573" s="856"/>
      <c r="IQB1573" s="856"/>
      <c r="IQC1573" s="856"/>
      <c r="IQD1573" s="856"/>
      <c r="IQE1573" s="856"/>
      <c r="IQF1573" s="856"/>
      <c r="IQG1573" s="856"/>
      <c r="IQH1573" s="856"/>
      <c r="IQI1573" s="856"/>
      <c r="IQJ1573" s="856"/>
      <c r="IQK1573" s="856"/>
      <c r="IQL1573" s="856"/>
      <c r="IQM1573" s="856"/>
      <c r="IQN1573" s="856"/>
      <c r="IQO1573" s="856"/>
      <c r="IQP1573" s="856"/>
      <c r="IQQ1573" s="856"/>
      <c r="IQR1573" s="856"/>
      <c r="IQS1573" s="856"/>
      <c r="IQT1573" s="856"/>
      <c r="IQU1573" s="856"/>
      <c r="IQV1573" s="856"/>
      <c r="IQW1573" s="856"/>
      <c r="IQX1573" s="856"/>
      <c r="IQY1573" s="856"/>
      <c r="IQZ1573" s="856"/>
      <c r="IRA1573" s="856"/>
      <c r="IRB1573" s="856"/>
      <c r="IRC1573" s="856"/>
      <c r="IRD1573" s="856"/>
      <c r="IRE1573" s="856"/>
      <c r="IRF1573" s="856"/>
      <c r="IRG1573" s="856"/>
      <c r="IRH1573" s="856"/>
      <c r="IRI1573" s="856"/>
      <c r="IRJ1573" s="856"/>
      <c r="IRK1573" s="856"/>
      <c r="IRL1573" s="856"/>
      <c r="IRM1573" s="856"/>
      <c r="IRN1573" s="856"/>
      <c r="IRO1573" s="856"/>
      <c r="IRP1573" s="856"/>
      <c r="IRQ1573" s="856"/>
      <c r="IRR1573" s="856"/>
      <c r="IRS1573" s="856"/>
      <c r="IRT1573" s="856"/>
      <c r="IRU1573" s="856"/>
      <c r="IRV1573" s="856"/>
      <c r="IRW1573" s="856"/>
      <c r="IRX1573" s="856"/>
      <c r="IRY1573" s="856"/>
      <c r="IRZ1573" s="856"/>
      <c r="ISA1573" s="856"/>
      <c r="ISB1573" s="856"/>
      <c r="ISC1573" s="856"/>
      <c r="ISD1573" s="856"/>
      <c r="ISE1573" s="856"/>
      <c r="ISF1573" s="856"/>
      <c r="ISG1573" s="856"/>
      <c r="ISH1573" s="856"/>
      <c r="ISI1573" s="856"/>
      <c r="ISJ1573" s="856"/>
      <c r="ISK1573" s="856"/>
      <c r="ISL1573" s="856"/>
      <c r="ISM1573" s="856"/>
      <c r="ISN1573" s="856"/>
      <c r="ISO1573" s="856"/>
      <c r="ISP1573" s="856"/>
      <c r="ISQ1573" s="856"/>
      <c r="ISR1573" s="856"/>
      <c r="ISS1573" s="856"/>
      <c r="IST1573" s="856"/>
      <c r="ISU1573" s="856"/>
      <c r="ISV1573" s="856"/>
      <c r="ISW1573" s="856"/>
      <c r="ISX1573" s="856"/>
      <c r="ISY1573" s="856"/>
      <c r="ISZ1573" s="856"/>
      <c r="ITA1573" s="856"/>
      <c r="ITB1573" s="856"/>
      <c r="ITC1573" s="856"/>
      <c r="ITD1573" s="856"/>
      <c r="ITE1573" s="856"/>
      <c r="ITF1573" s="856"/>
      <c r="ITG1573" s="856"/>
      <c r="ITH1573" s="856"/>
      <c r="ITI1573" s="856"/>
      <c r="ITJ1573" s="856"/>
      <c r="ITK1573" s="856"/>
      <c r="ITL1573" s="856"/>
      <c r="ITM1573" s="856"/>
      <c r="ITN1573" s="856"/>
      <c r="ITO1573" s="856"/>
      <c r="ITP1573" s="856"/>
      <c r="ITQ1573" s="856"/>
      <c r="ITR1573" s="856"/>
      <c r="ITS1573" s="856"/>
      <c r="ITT1573" s="856"/>
      <c r="ITU1573" s="856"/>
      <c r="ITV1573" s="856"/>
      <c r="ITW1573" s="856"/>
      <c r="ITX1573" s="856"/>
      <c r="ITY1573" s="856"/>
      <c r="ITZ1573" s="856"/>
      <c r="IUA1573" s="856"/>
      <c r="IUB1573" s="856"/>
      <c r="IUC1573" s="856"/>
      <c r="IUD1573" s="856"/>
      <c r="IUE1573" s="856"/>
      <c r="IUF1573" s="856"/>
      <c r="IUG1573" s="856"/>
      <c r="IUH1573" s="856"/>
      <c r="IUI1573" s="856"/>
      <c r="IUJ1573" s="856"/>
      <c r="IUK1573" s="856"/>
      <c r="IUL1573" s="856"/>
      <c r="IUM1573" s="856"/>
      <c r="IUN1573" s="856"/>
      <c r="IUO1573" s="856"/>
      <c r="IUP1573" s="856"/>
      <c r="IUQ1573" s="856"/>
      <c r="IUR1573" s="856"/>
      <c r="IUS1573" s="856"/>
      <c r="IUT1573" s="856"/>
      <c r="IUU1573" s="856"/>
      <c r="IUV1573" s="856"/>
      <c r="IUW1573" s="856"/>
      <c r="IUX1573" s="856"/>
      <c r="IUY1573" s="856"/>
      <c r="IUZ1573" s="856"/>
      <c r="IVA1573" s="856"/>
      <c r="IVB1573" s="856"/>
      <c r="IVC1573" s="856"/>
      <c r="IVD1573" s="856"/>
      <c r="IVE1573" s="856"/>
      <c r="IVF1573" s="856"/>
      <c r="IVG1573" s="856"/>
      <c r="IVH1573" s="856"/>
      <c r="IVI1573" s="856"/>
      <c r="IVJ1573" s="856"/>
      <c r="IVK1573" s="856"/>
      <c r="IVL1573" s="856"/>
      <c r="IVM1573" s="856"/>
      <c r="IVN1573" s="856"/>
      <c r="IVO1573" s="856"/>
      <c r="IVP1573" s="856"/>
      <c r="IVQ1573" s="856"/>
      <c r="IVR1573" s="856"/>
      <c r="IVS1573" s="856"/>
      <c r="IVT1573" s="856"/>
      <c r="IVU1573" s="856"/>
      <c r="IVV1573" s="856"/>
      <c r="IVW1573" s="856"/>
      <c r="IVX1573" s="856"/>
      <c r="IVY1573" s="856"/>
      <c r="IVZ1573" s="856"/>
      <c r="IWA1573" s="856"/>
      <c r="IWB1573" s="856"/>
      <c r="IWC1573" s="856"/>
      <c r="IWD1573" s="856"/>
      <c r="IWE1573" s="856"/>
      <c r="IWF1573" s="856"/>
      <c r="IWG1573" s="856"/>
      <c r="IWH1573" s="856"/>
      <c r="IWI1573" s="856"/>
      <c r="IWJ1573" s="856"/>
      <c r="IWK1573" s="856"/>
      <c r="IWL1573" s="856"/>
      <c r="IWM1573" s="856"/>
      <c r="IWN1573" s="856"/>
      <c r="IWO1573" s="856"/>
      <c r="IWP1573" s="856"/>
      <c r="IWQ1573" s="856"/>
      <c r="IWR1573" s="856"/>
      <c r="IWS1573" s="856"/>
      <c r="IWT1573" s="856"/>
      <c r="IWU1573" s="856"/>
      <c r="IWV1573" s="856"/>
      <c r="IWW1573" s="856"/>
      <c r="IWX1573" s="856"/>
      <c r="IWY1573" s="856"/>
      <c r="IWZ1573" s="856"/>
      <c r="IXA1573" s="856"/>
      <c r="IXB1573" s="856"/>
      <c r="IXC1573" s="856"/>
      <c r="IXD1573" s="856"/>
      <c r="IXE1573" s="856"/>
      <c r="IXF1573" s="856"/>
      <c r="IXG1573" s="856"/>
      <c r="IXH1573" s="856"/>
      <c r="IXI1573" s="856"/>
      <c r="IXJ1573" s="856"/>
      <c r="IXK1573" s="856"/>
      <c r="IXL1573" s="856"/>
      <c r="IXM1573" s="856"/>
      <c r="IXN1573" s="856"/>
      <c r="IXO1573" s="856"/>
      <c r="IXP1573" s="856"/>
      <c r="IXQ1573" s="856"/>
      <c r="IXR1573" s="856"/>
      <c r="IXS1573" s="856"/>
      <c r="IXT1573" s="856"/>
      <c r="IXU1573" s="856"/>
      <c r="IXV1573" s="856"/>
      <c r="IXW1573" s="856"/>
      <c r="IXX1573" s="856"/>
      <c r="IXY1573" s="856"/>
      <c r="IXZ1573" s="856"/>
      <c r="IYA1573" s="856"/>
      <c r="IYB1573" s="856"/>
      <c r="IYC1573" s="856"/>
      <c r="IYD1573" s="856"/>
      <c r="IYE1573" s="856"/>
      <c r="IYF1573" s="856"/>
      <c r="IYG1573" s="856"/>
      <c r="IYH1573" s="856"/>
      <c r="IYI1573" s="856"/>
      <c r="IYJ1573" s="856"/>
      <c r="IYK1573" s="856"/>
      <c r="IYL1573" s="856"/>
      <c r="IYM1573" s="856"/>
      <c r="IYN1573" s="856"/>
      <c r="IYO1573" s="856"/>
      <c r="IYP1573" s="856"/>
      <c r="IYQ1573" s="856"/>
      <c r="IYR1573" s="856"/>
      <c r="IYS1573" s="856"/>
      <c r="IYT1573" s="856"/>
      <c r="IYU1573" s="856"/>
      <c r="IYV1573" s="856"/>
      <c r="IYW1573" s="856"/>
      <c r="IYX1573" s="856"/>
      <c r="IYY1573" s="856"/>
      <c r="IYZ1573" s="856"/>
      <c r="IZA1573" s="856"/>
      <c r="IZB1573" s="856"/>
      <c r="IZC1573" s="856"/>
      <c r="IZD1573" s="856"/>
      <c r="IZE1573" s="856"/>
      <c r="IZF1573" s="856"/>
      <c r="IZG1573" s="856"/>
      <c r="IZH1573" s="856"/>
      <c r="IZI1573" s="856"/>
      <c r="IZJ1573" s="856"/>
      <c r="IZK1573" s="856"/>
      <c r="IZL1573" s="856"/>
      <c r="IZM1573" s="856"/>
      <c r="IZN1573" s="856"/>
      <c r="IZO1573" s="856"/>
      <c r="IZP1573" s="856"/>
      <c r="IZQ1573" s="856"/>
      <c r="IZR1573" s="856"/>
      <c r="IZS1573" s="856"/>
      <c r="IZT1573" s="856"/>
      <c r="IZU1573" s="856"/>
      <c r="IZV1573" s="856"/>
      <c r="IZW1573" s="856"/>
      <c r="IZX1573" s="856"/>
      <c r="IZY1573" s="856"/>
      <c r="IZZ1573" s="856"/>
      <c r="JAA1573" s="856"/>
      <c r="JAB1573" s="856"/>
      <c r="JAC1573" s="856"/>
      <c r="JAD1573" s="856"/>
      <c r="JAE1573" s="856"/>
      <c r="JAF1573" s="856"/>
      <c r="JAG1573" s="856"/>
      <c r="JAH1573" s="856"/>
      <c r="JAI1573" s="856"/>
      <c r="JAJ1573" s="856"/>
      <c r="JAK1573" s="856"/>
      <c r="JAL1573" s="856"/>
      <c r="JAM1573" s="856"/>
      <c r="JAN1573" s="856"/>
      <c r="JAO1573" s="856"/>
      <c r="JAP1573" s="856"/>
      <c r="JAQ1573" s="856"/>
      <c r="JAR1573" s="856"/>
      <c r="JAS1573" s="856"/>
      <c r="JAT1573" s="856"/>
      <c r="JAU1573" s="856"/>
      <c r="JAV1573" s="856"/>
      <c r="JAW1573" s="856"/>
      <c r="JAX1573" s="856"/>
      <c r="JAY1573" s="856"/>
      <c r="JAZ1573" s="856"/>
      <c r="JBA1573" s="856"/>
      <c r="JBB1573" s="856"/>
      <c r="JBC1573" s="856"/>
      <c r="JBD1573" s="856"/>
      <c r="JBE1573" s="856"/>
      <c r="JBF1573" s="856"/>
      <c r="JBG1573" s="856"/>
      <c r="JBH1573" s="856"/>
      <c r="JBI1573" s="856"/>
      <c r="JBJ1573" s="856"/>
      <c r="JBK1573" s="856"/>
      <c r="JBL1573" s="856"/>
      <c r="JBM1573" s="856"/>
      <c r="JBN1573" s="856"/>
      <c r="JBO1573" s="856"/>
      <c r="JBP1573" s="856"/>
      <c r="JBQ1573" s="856"/>
      <c r="JBR1573" s="856"/>
      <c r="JBS1573" s="856"/>
      <c r="JBT1573" s="856"/>
      <c r="JBU1573" s="856"/>
      <c r="JBV1573" s="856"/>
      <c r="JBW1573" s="856"/>
      <c r="JBX1573" s="856"/>
      <c r="JBY1573" s="856"/>
      <c r="JBZ1573" s="856"/>
      <c r="JCA1573" s="856"/>
      <c r="JCB1573" s="856"/>
      <c r="JCC1573" s="856"/>
      <c r="JCD1573" s="856"/>
      <c r="JCE1573" s="856"/>
      <c r="JCF1573" s="856"/>
      <c r="JCG1573" s="856"/>
      <c r="JCH1573" s="856"/>
      <c r="JCI1573" s="856"/>
      <c r="JCJ1573" s="856"/>
      <c r="JCK1573" s="856"/>
      <c r="JCL1573" s="856"/>
      <c r="JCM1573" s="856"/>
      <c r="JCN1573" s="856"/>
      <c r="JCO1573" s="856"/>
      <c r="JCP1573" s="856"/>
      <c r="JCQ1573" s="856"/>
      <c r="JCR1573" s="856"/>
      <c r="JCS1573" s="856"/>
      <c r="JCT1573" s="856"/>
      <c r="JCU1573" s="856"/>
      <c r="JCV1573" s="856"/>
      <c r="JCW1573" s="856"/>
      <c r="JCX1573" s="856"/>
      <c r="JCY1573" s="856"/>
      <c r="JCZ1573" s="856"/>
      <c r="JDA1573" s="856"/>
      <c r="JDB1573" s="856"/>
      <c r="JDC1573" s="856"/>
      <c r="JDD1573" s="856"/>
      <c r="JDE1573" s="856"/>
      <c r="JDF1573" s="856"/>
      <c r="JDG1573" s="856"/>
      <c r="JDH1573" s="856"/>
      <c r="JDI1573" s="856"/>
      <c r="JDJ1573" s="856"/>
      <c r="JDK1573" s="856"/>
      <c r="JDL1573" s="856"/>
      <c r="JDM1573" s="856"/>
      <c r="JDN1573" s="856"/>
      <c r="JDO1573" s="856"/>
      <c r="JDP1573" s="856"/>
      <c r="JDQ1573" s="856"/>
      <c r="JDR1573" s="856"/>
      <c r="JDS1573" s="856"/>
      <c r="JDT1573" s="856"/>
      <c r="JDU1573" s="856"/>
      <c r="JDV1573" s="856"/>
      <c r="JDW1573" s="856"/>
      <c r="JDX1573" s="856"/>
      <c r="JDY1573" s="856"/>
      <c r="JDZ1573" s="856"/>
      <c r="JEA1573" s="856"/>
      <c r="JEB1573" s="856"/>
      <c r="JEC1573" s="856"/>
      <c r="JED1573" s="856"/>
      <c r="JEE1573" s="856"/>
      <c r="JEF1573" s="856"/>
      <c r="JEG1573" s="856"/>
      <c r="JEH1573" s="856"/>
      <c r="JEI1573" s="856"/>
      <c r="JEJ1573" s="856"/>
      <c r="JEK1573" s="856"/>
      <c r="JEL1573" s="856"/>
      <c r="JEM1573" s="856"/>
      <c r="JEN1573" s="856"/>
      <c r="JEO1573" s="856"/>
      <c r="JEP1573" s="856"/>
      <c r="JEQ1573" s="856"/>
      <c r="JER1573" s="856"/>
      <c r="JES1573" s="856"/>
      <c r="JET1573" s="856"/>
      <c r="JEU1573" s="856"/>
      <c r="JEV1573" s="856"/>
      <c r="JEW1573" s="856"/>
      <c r="JEX1573" s="856"/>
      <c r="JEY1573" s="856"/>
      <c r="JEZ1573" s="856"/>
      <c r="JFA1573" s="856"/>
      <c r="JFB1573" s="856"/>
      <c r="JFC1573" s="856"/>
      <c r="JFD1573" s="856"/>
      <c r="JFE1573" s="856"/>
      <c r="JFF1573" s="856"/>
      <c r="JFG1573" s="856"/>
      <c r="JFH1573" s="856"/>
      <c r="JFI1573" s="856"/>
      <c r="JFJ1573" s="856"/>
      <c r="JFK1573" s="856"/>
      <c r="JFL1573" s="856"/>
      <c r="JFM1573" s="856"/>
      <c r="JFN1573" s="856"/>
      <c r="JFO1573" s="856"/>
      <c r="JFP1573" s="856"/>
      <c r="JFQ1573" s="856"/>
      <c r="JFR1573" s="856"/>
      <c r="JFS1573" s="856"/>
      <c r="JFT1573" s="856"/>
      <c r="JFU1573" s="856"/>
      <c r="JFV1573" s="856"/>
      <c r="JFW1573" s="856"/>
      <c r="JFX1573" s="856"/>
      <c r="JFY1573" s="856"/>
      <c r="JFZ1573" s="856"/>
      <c r="JGA1573" s="856"/>
      <c r="JGB1573" s="856"/>
      <c r="JGC1573" s="856"/>
      <c r="JGD1573" s="856"/>
      <c r="JGE1573" s="856"/>
      <c r="JGF1573" s="856"/>
      <c r="JGG1573" s="856"/>
      <c r="JGH1573" s="856"/>
      <c r="JGI1573" s="856"/>
      <c r="JGJ1573" s="856"/>
      <c r="JGK1573" s="856"/>
      <c r="JGL1573" s="856"/>
      <c r="JGM1573" s="856"/>
      <c r="JGN1573" s="856"/>
      <c r="JGO1573" s="856"/>
      <c r="JGP1573" s="856"/>
      <c r="JGQ1573" s="856"/>
      <c r="JGR1573" s="856"/>
      <c r="JGS1573" s="856"/>
      <c r="JGT1573" s="856"/>
      <c r="JGU1573" s="856"/>
      <c r="JGV1573" s="856"/>
      <c r="JGW1573" s="856"/>
      <c r="JGX1573" s="856"/>
      <c r="JGY1573" s="856"/>
      <c r="JGZ1573" s="856"/>
      <c r="JHA1573" s="856"/>
      <c r="JHB1573" s="856"/>
      <c r="JHC1573" s="856"/>
      <c r="JHD1573" s="856"/>
      <c r="JHE1573" s="856"/>
      <c r="JHF1573" s="856"/>
      <c r="JHG1573" s="856"/>
      <c r="JHH1573" s="856"/>
      <c r="JHI1573" s="856"/>
      <c r="JHJ1573" s="856"/>
      <c r="JHK1573" s="856"/>
      <c r="JHL1573" s="856"/>
      <c r="JHM1573" s="856"/>
      <c r="JHN1573" s="856"/>
      <c r="JHO1573" s="856"/>
      <c r="JHP1573" s="856"/>
      <c r="JHQ1573" s="856"/>
      <c r="JHR1573" s="856"/>
      <c r="JHS1573" s="856"/>
      <c r="JHT1573" s="856"/>
      <c r="JHU1573" s="856"/>
      <c r="JHV1573" s="856"/>
      <c r="JHW1573" s="856"/>
      <c r="JHX1573" s="856"/>
      <c r="JHY1573" s="856"/>
      <c r="JHZ1573" s="856"/>
      <c r="JIA1573" s="856"/>
      <c r="JIB1573" s="856"/>
      <c r="JIC1573" s="856"/>
      <c r="JID1573" s="856"/>
      <c r="JIE1573" s="856"/>
      <c r="JIF1573" s="856"/>
      <c r="JIG1573" s="856"/>
      <c r="JIH1573" s="856"/>
      <c r="JII1573" s="856"/>
      <c r="JIJ1573" s="856"/>
      <c r="JIK1573" s="856"/>
      <c r="JIL1573" s="856"/>
      <c r="JIM1573" s="856"/>
      <c r="JIN1573" s="856"/>
      <c r="JIO1573" s="856"/>
      <c r="JIP1573" s="856"/>
      <c r="JIQ1573" s="856"/>
      <c r="JIR1573" s="856"/>
      <c r="JIS1573" s="856"/>
      <c r="JIT1573" s="856"/>
      <c r="JIU1573" s="856"/>
      <c r="JIV1573" s="856"/>
      <c r="JIW1573" s="856"/>
      <c r="JIX1573" s="856"/>
      <c r="JIY1573" s="856"/>
      <c r="JIZ1573" s="856"/>
      <c r="JJA1573" s="856"/>
      <c r="JJB1573" s="856"/>
      <c r="JJC1573" s="856"/>
      <c r="JJD1573" s="856"/>
      <c r="JJE1573" s="856"/>
      <c r="JJF1573" s="856"/>
      <c r="JJG1573" s="856"/>
      <c r="JJH1573" s="856"/>
      <c r="JJI1573" s="856"/>
      <c r="JJJ1573" s="856"/>
      <c r="JJK1573" s="856"/>
      <c r="JJL1573" s="856"/>
      <c r="JJM1573" s="856"/>
      <c r="JJN1573" s="856"/>
      <c r="JJO1573" s="856"/>
      <c r="JJP1573" s="856"/>
      <c r="JJQ1573" s="856"/>
      <c r="JJR1573" s="856"/>
      <c r="JJS1573" s="856"/>
      <c r="JJT1573" s="856"/>
      <c r="JJU1573" s="856"/>
      <c r="JJV1573" s="856"/>
      <c r="JJW1573" s="856"/>
      <c r="JJX1573" s="856"/>
      <c r="JJY1573" s="856"/>
      <c r="JJZ1573" s="856"/>
      <c r="JKA1573" s="856"/>
      <c r="JKB1573" s="856"/>
      <c r="JKC1573" s="856"/>
      <c r="JKD1573" s="856"/>
      <c r="JKE1573" s="856"/>
      <c r="JKF1573" s="856"/>
      <c r="JKG1573" s="856"/>
      <c r="JKH1573" s="856"/>
      <c r="JKI1573" s="856"/>
      <c r="JKJ1573" s="856"/>
      <c r="JKK1573" s="856"/>
      <c r="JKL1573" s="856"/>
      <c r="JKM1573" s="856"/>
      <c r="JKN1573" s="856"/>
      <c r="JKO1573" s="856"/>
      <c r="JKP1573" s="856"/>
      <c r="JKQ1573" s="856"/>
      <c r="JKR1573" s="856"/>
      <c r="JKS1573" s="856"/>
      <c r="JKT1573" s="856"/>
      <c r="JKU1573" s="856"/>
      <c r="JKV1573" s="856"/>
      <c r="JKW1573" s="856"/>
      <c r="JKX1573" s="856"/>
      <c r="JKY1573" s="856"/>
      <c r="JKZ1573" s="856"/>
      <c r="JLA1573" s="856"/>
      <c r="JLB1573" s="856"/>
      <c r="JLC1573" s="856"/>
      <c r="JLD1573" s="856"/>
      <c r="JLE1573" s="856"/>
      <c r="JLF1573" s="856"/>
      <c r="JLG1573" s="856"/>
      <c r="JLH1573" s="856"/>
      <c r="JLI1573" s="856"/>
      <c r="JLJ1573" s="856"/>
      <c r="JLK1573" s="856"/>
      <c r="JLL1573" s="856"/>
      <c r="JLM1573" s="856"/>
      <c r="JLN1573" s="856"/>
      <c r="JLO1573" s="856"/>
      <c r="JLP1573" s="856"/>
      <c r="JLQ1573" s="856"/>
      <c r="JLR1573" s="856"/>
      <c r="JLS1573" s="856"/>
      <c r="JLT1573" s="856"/>
      <c r="JLU1573" s="856"/>
      <c r="JLV1573" s="856"/>
      <c r="JLW1573" s="856"/>
      <c r="JLX1573" s="856"/>
      <c r="JLY1573" s="856"/>
      <c r="JLZ1573" s="856"/>
      <c r="JMA1573" s="856"/>
      <c r="JMB1573" s="856"/>
      <c r="JMC1573" s="856"/>
      <c r="JMD1573" s="856"/>
      <c r="JME1573" s="856"/>
      <c r="JMF1573" s="856"/>
      <c r="JMG1573" s="856"/>
      <c r="JMH1573" s="856"/>
      <c r="JMI1573" s="856"/>
      <c r="JMJ1573" s="856"/>
      <c r="JMK1573" s="856"/>
      <c r="JML1573" s="856"/>
      <c r="JMM1573" s="856"/>
      <c r="JMN1573" s="856"/>
      <c r="JMO1573" s="856"/>
      <c r="JMP1573" s="856"/>
      <c r="JMQ1573" s="856"/>
      <c r="JMR1573" s="856"/>
      <c r="JMS1573" s="856"/>
      <c r="JMT1573" s="856"/>
      <c r="JMU1573" s="856"/>
      <c r="JMV1573" s="856"/>
      <c r="JMW1573" s="856"/>
      <c r="JMX1573" s="856"/>
      <c r="JMY1573" s="856"/>
      <c r="JMZ1573" s="856"/>
      <c r="JNA1573" s="856"/>
      <c r="JNB1573" s="856"/>
      <c r="JNC1573" s="856"/>
      <c r="JND1573" s="856"/>
      <c r="JNE1573" s="856"/>
      <c r="JNF1573" s="856"/>
      <c r="JNG1573" s="856"/>
      <c r="JNH1573" s="856"/>
      <c r="JNI1573" s="856"/>
      <c r="JNJ1573" s="856"/>
      <c r="JNK1573" s="856"/>
      <c r="JNL1573" s="856"/>
      <c r="JNM1573" s="856"/>
      <c r="JNN1573" s="856"/>
      <c r="JNO1573" s="856"/>
      <c r="JNP1573" s="856"/>
      <c r="JNQ1573" s="856"/>
      <c r="JNR1573" s="856"/>
      <c r="JNS1573" s="856"/>
      <c r="JNT1573" s="856"/>
      <c r="JNU1573" s="856"/>
      <c r="JNV1573" s="856"/>
      <c r="JNW1573" s="856"/>
      <c r="JNX1573" s="856"/>
      <c r="JNY1573" s="856"/>
      <c r="JNZ1573" s="856"/>
      <c r="JOA1573" s="856"/>
      <c r="JOB1573" s="856"/>
      <c r="JOC1573" s="856"/>
      <c r="JOD1573" s="856"/>
      <c r="JOE1573" s="856"/>
      <c r="JOF1573" s="856"/>
      <c r="JOG1573" s="856"/>
      <c r="JOH1573" s="856"/>
      <c r="JOI1573" s="856"/>
      <c r="JOJ1573" s="856"/>
      <c r="JOK1573" s="856"/>
      <c r="JOL1573" s="856"/>
      <c r="JOM1573" s="856"/>
      <c r="JON1573" s="856"/>
      <c r="JOO1573" s="856"/>
      <c r="JOP1573" s="856"/>
      <c r="JOQ1573" s="856"/>
      <c r="JOR1573" s="856"/>
      <c r="JOS1573" s="856"/>
      <c r="JOT1573" s="856"/>
      <c r="JOU1573" s="856"/>
      <c r="JOV1573" s="856"/>
      <c r="JOW1573" s="856"/>
      <c r="JOX1573" s="856"/>
      <c r="JOY1573" s="856"/>
      <c r="JOZ1573" s="856"/>
      <c r="JPA1573" s="856"/>
      <c r="JPB1573" s="856"/>
      <c r="JPC1573" s="856"/>
      <c r="JPD1573" s="856"/>
      <c r="JPE1573" s="856"/>
      <c r="JPF1573" s="856"/>
      <c r="JPG1573" s="856"/>
      <c r="JPH1573" s="856"/>
      <c r="JPI1573" s="856"/>
      <c r="JPJ1573" s="856"/>
      <c r="JPK1573" s="856"/>
      <c r="JPL1573" s="856"/>
      <c r="JPM1573" s="856"/>
      <c r="JPN1573" s="856"/>
      <c r="JPO1573" s="856"/>
      <c r="JPP1573" s="856"/>
      <c r="JPQ1573" s="856"/>
      <c r="JPR1573" s="856"/>
      <c r="JPS1573" s="856"/>
      <c r="JPT1573" s="856"/>
      <c r="JPU1573" s="856"/>
      <c r="JPV1573" s="856"/>
      <c r="JPW1573" s="856"/>
      <c r="JPX1573" s="856"/>
      <c r="JPY1573" s="856"/>
      <c r="JPZ1573" s="856"/>
      <c r="JQA1573" s="856"/>
      <c r="JQB1573" s="856"/>
      <c r="JQC1573" s="856"/>
      <c r="JQD1573" s="856"/>
      <c r="JQE1573" s="856"/>
      <c r="JQF1573" s="856"/>
      <c r="JQG1573" s="856"/>
      <c r="JQH1573" s="856"/>
      <c r="JQI1573" s="856"/>
      <c r="JQJ1573" s="856"/>
      <c r="JQK1573" s="856"/>
      <c r="JQL1573" s="856"/>
      <c r="JQM1573" s="856"/>
      <c r="JQN1573" s="856"/>
      <c r="JQO1573" s="856"/>
      <c r="JQP1573" s="856"/>
      <c r="JQQ1573" s="856"/>
      <c r="JQR1573" s="856"/>
      <c r="JQS1573" s="856"/>
      <c r="JQT1573" s="856"/>
      <c r="JQU1573" s="856"/>
      <c r="JQV1573" s="856"/>
      <c r="JQW1573" s="856"/>
      <c r="JQX1573" s="856"/>
      <c r="JQY1573" s="856"/>
      <c r="JQZ1573" s="856"/>
      <c r="JRA1573" s="856"/>
      <c r="JRB1573" s="856"/>
      <c r="JRC1573" s="856"/>
      <c r="JRD1573" s="856"/>
      <c r="JRE1573" s="856"/>
      <c r="JRF1573" s="856"/>
      <c r="JRG1573" s="856"/>
      <c r="JRH1573" s="856"/>
      <c r="JRI1573" s="856"/>
      <c r="JRJ1573" s="856"/>
      <c r="JRK1573" s="856"/>
      <c r="JRL1573" s="856"/>
      <c r="JRM1573" s="856"/>
      <c r="JRN1573" s="856"/>
      <c r="JRO1573" s="856"/>
      <c r="JRP1573" s="856"/>
      <c r="JRQ1573" s="856"/>
      <c r="JRR1573" s="856"/>
      <c r="JRS1573" s="856"/>
      <c r="JRT1573" s="856"/>
      <c r="JRU1573" s="856"/>
      <c r="JRV1573" s="856"/>
      <c r="JRW1573" s="856"/>
      <c r="JRX1573" s="856"/>
      <c r="JRY1573" s="856"/>
      <c r="JRZ1573" s="856"/>
      <c r="JSA1573" s="856"/>
      <c r="JSB1573" s="856"/>
      <c r="JSC1573" s="856"/>
      <c r="JSD1573" s="856"/>
      <c r="JSE1573" s="856"/>
      <c r="JSF1573" s="856"/>
      <c r="JSG1573" s="856"/>
      <c r="JSH1573" s="856"/>
      <c r="JSI1573" s="856"/>
      <c r="JSJ1573" s="856"/>
      <c r="JSK1573" s="856"/>
      <c r="JSL1573" s="856"/>
      <c r="JSM1573" s="856"/>
      <c r="JSN1573" s="856"/>
      <c r="JSO1573" s="856"/>
      <c r="JSP1573" s="856"/>
      <c r="JSQ1573" s="856"/>
      <c r="JSR1573" s="856"/>
      <c r="JSS1573" s="856"/>
      <c r="JST1573" s="856"/>
      <c r="JSU1573" s="856"/>
      <c r="JSV1573" s="856"/>
      <c r="JSW1573" s="856"/>
      <c r="JSX1573" s="856"/>
      <c r="JSY1573" s="856"/>
      <c r="JSZ1573" s="856"/>
      <c r="JTA1573" s="856"/>
      <c r="JTB1573" s="856"/>
      <c r="JTC1573" s="856"/>
      <c r="JTD1573" s="856"/>
      <c r="JTE1573" s="856"/>
      <c r="JTF1573" s="856"/>
      <c r="JTG1573" s="856"/>
      <c r="JTH1573" s="856"/>
      <c r="JTI1573" s="856"/>
      <c r="JTJ1573" s="856"/>
      <c r="JTK1573" s="856"/>
      <c r="JTL1573" s="856"/>
      <c r="JTM1573" s="856"/>
      <c r="JTN1573" s="856"/>
      <c r="JTO1573" s="856"/>
      <c r="JTP1573" s="856"/>
      <c r="JTQ1573" s="856"/>
      <c r="JTR1573" s="856"/>
      <c r="JTS1573" s="856"/>
      <c r="JTT1573" s="856"/>
      <c r="JTU1573" s="856"/>
      <c r="JTV1573" s="856"/>
      <c r="JTW1573" s="856"/>
      <c r="JTX1573" s="856"/>
      <c r="JTY1573" s="856"/>
      <c r="JTZ1573" s="856"/>
      <c r="JUA1573" s="856"/>
      <c r="JUB1573" s="856"/>
      <c r="JUC1573" s="856"/>
      <c r="JUD1573" s="856"/>
      <c r="JUE1573" s="856"/>
      <c r="JUF1573" s="856"/>
      <c r="JUG1573" s="856"/>
      <c r="JUH1573" s="856"/>
      <c r="JUI1573" s="856"/>
      <c r="JUJ1573" s="856"/>
      <c r="JUK1573" s="856"/>
      <c r="JUL1573" s="856"/>
      <c r="JUM1573" s="856"/>
      <c r="JUN1573" s="856"/>
      <c r="JUO1573" s="856"/>
      <c r="JUP1573" s="856"/>
      <c r="JUQ1573" s="856"/>
      <c r="JUR1573" s="856"/>
      <c r="JUS1573" s="856"/>
      <c r="JUT1573" s="856"/>
      <c r="JUU1573" s="856"/>
      <c r="JUV1573" s="856"/>
      <c r="JUW1573" s="856"/>
      <c r="JUX1573" s="856"/>
      <c r="JUY1573" s="856"/>
      <c r="JUZ1573" s="856"/>
      <c r="JVA1573" s="856"/>
      <c r="JVB1573" s="856"/>
      <c r="JVC1573" s="856"/>
      <c r="JVD1573" s="856"/>
      <c r="JVE1573" s="856"/>
      <c r="JVF1573" s="856"/>
      <c r="JVG1573" s="856"/>
      <c r="JVH1573" s="856"/>
      <c r="JVI1573" s="856"/>
      <c r="JVJ1573" s="856"/>
      <c r="JVK1573" s="856"/>
      <c r="JVL1573" s="856"/>
      <c r="JVM1573" s="856"/>
      <c r="JVN1573" s="856"/>
      <c r="JVO1573" s="856"/>
      <c r="JVP1573" s="856"/>
      <c r="JVQ1573" s="856"/>
      <c r="JVR1573" s="856"/>
      <c r="JVS1573" s="856"/>
      <c r="JVT1573" s="856"/>
      <c r="JVU1573" s="856"/>
      <c r="JVV1573" s="856"/>
      <c r="JVW1573" s="856"/>
      <c r="JVX1573" s="856"/>
      <c r="JVY1573" s="856"/>
      <c r="JVZ1573" s="856"/>
      <c r="JWA1573" s="856"/>
      <c r="JWB1573" s="856"/>
      <c r="JWC1573" s="856"/>
      <c r="JWD1573" s="856"/>
      <c r="JWE1573" s="856"/>
      <c r="JWF1573" s="856"/>
      <c r="JWG1573" s="856"/>
      <c r="JWH1573" s="856"/>
      <c r="JWI1573" s="856"/>
      <c r="JWJ1573" s="856"/>
      <c r="JWK1573" s="856"/>
      <c r="JWL1573" s="856"/>
      <c r="JWM1573" s="856"/>
      <c r="JWN1573" s="856"/>
      <c r="JWO1573" s="856"/>
      <c r="JWP1573" s="856"/>
      <c r="JWQ1573" s="856"/>
      <c r="JWR1573" s="856"/>
      <c r="JWS1573" s="856"/>
      <c r="JWT1573" s="856"/>
      <c r="JWU1573" s="856"/>
      <c r="JWV1573" s="856"/>
      <c r="JWW1573" s="856"/>
      <c r="JWX1573" s="856"/>
      <c r="JWY1573" s="856"/>
      <c r="JWZ1573" s="856"/>
      <c r="JXA1573" s="856"/>
      <c r="JXB1573" s="856"/>
      <c r="JXC1573" s="856"/>
      <c r="JXD1573" s="856"/>
      <c r="JXE1573" s="856"/>
      <c r="JXF1573" s="856"/>
      <c r="JXG1573" s="856"/>
      <c r="JXH1573" s="856"/>
      <c r="JXI1573" s="856"/>
      <c r="JXJ1573" s="856"/>
      <c r="JXK1573" s="856"/>
      <c r="JXL1573" s="856"/>
      <c r="JXM1573" s="856"/>
      <c r="JXN1573" s="856"/>
      <c r="JXO1573" s="856"/>
      <c r="JXP1573" s="856"/>
      <c r="JXQ1573" s="856"/>
      <c r="JXR1573" s="856"/>
      <c r="JXS1573" s="856"/>
      <c r="JXT1573" s="856"/>
      <c r="JXU1573" s="856"/>
      <c r="JXV1573" s="856"/>
      <c r="JXW1573" s="856"/>
      <c r="JXX1573" s="856"/>
      <c r="JXY1573" s="856"/>
      <c r="JXZ1573" s="856"/>
      <c r="JYA1573" s="856"/>
      <c r="JYB1573" s="856"/>
      <c r="JYC1573" s="856"/>
      <c r="JYD1573" s="856"/>
      <c r="JYE1573" s="856"/>
      <c r="JYF1573" s="856"/>
      <c r="JYG1573" s="856"/>
      <c r="JYH1573" s="856"/>
      <c r="JYI1573" s="856"/>
      <c r="JYJ1573" s="856"/>
      <c r="JYK1573" s="856"/>
      <c r="JYL1573" s="856"/>
      <c r="JYM1573" s="856"/>
      <c r="JYN1573" s="856"/>
      <c r="JYO1573" s="856"/>
      <c r="JYP1573" s="856"/>
      <c r="JYQ1573" s="856"/>
      <c r="JYR1573" s="856"/>
      <c r="JYS1573" s="856"/>
      <c r="JYT1573" s="856"/>
      <c r="JYU1573" s="856"/>
      <c r="JYV1573" s="856"/>
      <c r="JYW1573" s="856"/>
      <c r="JYX1573" s="856"/>
      <c r="JYY1573" s="856"/>
      <c r="JYZ1573" s="856"/>
      <c r="JZA1573" s="856"/>
      <c r="JZB1573" s="856"/>
      <c r="JZC1573" s="856"/>
      <c r="JZD1573" s="856"/>
      <c r="JZE1573" s="856"/>
      <c r="JZF1573" s="856"/>
      <c r="JZG1573" s="856"/>
      <c r="JZH1573" s="856"/>
      <c r="JZI1573" s="856"/>
      <c r="JZJ1573" s="856"/>
      <c r="JZK1573" s="856"/>
      <c r="JZL1573" s="856"/>
      <c r="JZM1573" s="856"/>
      <c r="JZN1573" s="856"/>
      <c r="JZO1573" s="856"/>
      <c r="JZP1573" s="856"/>
      <c r="JZQ1573" s="856"/>
      <c r="JZR1573" s="856"/>
      <c r="JZS1573" s="856"/>
      <c r="JZT1573" s="856"/>
      <c r="JZU1573" s="856"/>
      <c r="JZV1573" s="856"/>
      <c r="JZW1573" s="856"/>
      <c r="JZX1573" s="856"/>
      <c r="JZY1573" s="856"/>
      <c r="JZZ1573" s="856"/>
      <c r="KAA1573" s="856"/>
      <c r="KAB1573" s="856"/>
      <c r="KAC1573" s="856"/>
      <c r="KAD1573" s="856"/>
      <c r="KAE1573" s="856"/>
      <c r="KAF1573" s="856"/>
      <c r="KAG1573" s="856"/>
      <c r="KAH1573" s="856"/>
      <c r="KAI1573" s="856"/>
      <c r="KAJ1573" s="856"/>
      <c r="KAK1573" s="856"/>
      <c r="KAL1573" s="856"/>
      <c r="KAM1573" s="856"/>
      <c r="KAN1573" s="856"/>
      <c r="KAO1573" s="856"/>
      <c r="KAP1573" s="856"/>
      <c r="KAQ1573" s="856"/>
      <c r="KAR1573" s="856"/>
      <c r="KAS1573" s="856"/>
      <c r="KAT1573" s="856"/>
      <c r="KAU1573" s="856"/>
      <c r="KAV1573" s="856"/>
      <c r="KAW1573" s="856"/>
      <c r="KAX1573" s="856"/>
      <c r="KAY1573" s="856"/>
      <c r="KAZ1573" s="856"/>
      <c r="KBA1573" s="856"/>
      <c r="KBB1573" s="856"/>
      <c r="KBC1573" s="856"/>
      <c r="KBD1573" s="856"/>
      <c r="KBE1573" s="856"/>
      <c r="KBF1573" s="856"/>
      <c r="KBG1573" s="856"/>
      <c r="KBH1573" s="856"/>
      <c r="KBI1573" s="856"/>
      <c r="KBJ1573" s="856"/>
      <c r="KBK1573" s="856"/>
      <c r="KBL1573" s="856"/>
      <c r="KBM1573" s="856"/>
      <c r="KBN1573" s="856"/>
      <c r="KBO1573" s="856"/>
      <c r="KBP1573" s="856"/>
      <c r="KBQ1573" s="856"/>
      <c r="KBR1573" s="856"/>
      <c r="KBS1573" s="856"/>
      <c r="KBT1573" s="856"/>
      <c r="KBU1573" s="856"/>
      <c r="KBV1573" s="856"/>
      <c r="KBW1573" s="856"/>
      <c r="KBX1573" s="856"/>
      <c r="KBY1573" s="856"/>
      <c r="KBZ1573" s="856"/>
      <c r="KCA1573" s="856"/>
      <c r="KCB1573" s="856"/>
      <c r="KCC1573" s="856"/>
      <c r="KCD1573" s="856"/>
      <c r="KCE1573" s="856"/>
      <c r="KCF1573" s="856"/>
      <c r="KCG1573" s="856"/>
      <c r="KCH1573" s="856"/>
      <c r="KCI1573" s="856"/>
      <c r="KCJ1573" s="856"/>
      <c r="KCK1573" s="856"/>
      <c r="KCL1573" s="856"/>
      <c r="KCM1573" s="856"/>
      <c r="KCN1573" s="856"/>
      <c r="KCO1573" s="856"/>
      <c r="KCP1573" s="856"/>
      <c r="KCQ1573" s="856"/>
      <c r="KCR1573" s="856"/>
      <c r="KCS1573" s="856"/>
      <c r="KCT1573" s="856"/>
      <c r="KCU1573" s="856"/>
      <c r="KCV1573" s="856"/>
      <c r="KCW1573" s="856"/>
      <c r="KCX1573" s="856"/>
      <c r="KCY1573" s="856"/>
      <c r="KCZ1573" s="856"/>
      <c r="KDA1573" s="856"/>
      <c r="KDB1573" s="856"/>
      <c r="KDC1573" s="856"/>
      <c r="KDD1573" s="856"/>
      <c r="KDE1573" s="856"/>
      <c r="KDF1573" s="856"/>
      <c r="KDG1573" s="856"/>
      <c r="KDH1573" s="856"/>
      <c r="KDI1573" s="856"/>
      <c r="KDJ1573" s="856"/>
      <c r="KDK1573" s="856"/>
      <c r="KDL1573" s="856"/>
      <c r="KDM1573" s="856"/>
      <c r="KDN1573" s="856"/>
      <c r="KDO1573" s="856"/>
      <c r="KDP1573" s="856"/>
      <c r="KDQ1573" s="856"/>
      <c r="KDR1573" s="856"/>
      <c r="KDS1573" s="856"/>
      <c r="KDT1573" s="856"/>
      <c r="KDU1573" s="856"/>
      <c r="KDV1573" s="856"/>
      <c r="KDW1573" s="856"/>
      <c r="KDX1573" s="856"/>
      <c r="KDY1573" s="856"/>
      <c r="KDZ1573" s="856"/>
      <c r="KEA1573" s="856"/>
      <c r="KEB1573" s="856"/>
      <c r="KEC1573" s="856"/>
      <c r="KED1573" s="856"/>
      <c r="KEE1573" s="856"/>
      <c r="KEF1573" s="856"/>
      <c r="KEG1573" s="856"/>
      <c r="KEH1573" s="856"/>
      <c r="KEI1573" s="856"/>
      <c r="KEJ1573" s="856"/>
      <c r="KEK1573" s="856"/>
      <c r="KEL1573" s="856"/>
      <c r="KEM1573" s="856"/>
      <c r="KEN1573" s="856"/>
      <c r="KEO1573" s="856"/>
      <c r="KEP1573" s="856"/>
      <c r="KEQ1573" s="856"/>
      <c r="KER1573" s="856"/>
      <c r="KES1573" s="856"/>
      <c r="KET1573" s="856"/>
      <c r="KEU1573" s="856"/>
      <c r="KEV1573" s="856"/>
      <c r="KEW1573" s="856"/>
      <c r="KEX1573" s="856"/>
      <c r="KEY1573" s="856"/>
      <c r="KEZ1573" s="856"/>
      <c r="KFA1573" s="856"/>
      <c r="KFB1573" s="856"/>
      <c r="KFC1573" s="856"/>
      <c r="KFD1573" s="856"/>
      <c r="KFE1573" s="856"/>
      <c r="KFF1573" s="856"/>
      <c r="KFG1573" s="856"/>
      <c r="KFH1573" s="856"/>
      <c r="KFI1573" s="856"/>
      <c r="KFJ1573" s="856"/>
      <c r="KFK1573" s="856"/>
      <c r="KFL1573" s="856"/>
      <c r="KFM1573" s="856"/>
      <c r="KFN1573" s="856"/>
      <c r="KFO1573" s="856"/>
      <c r="KFP1573" s="856"/>
      <c r="KFQ1573" s="856"/>
      <c r="KFR1573" s="856"/>
      <c r="KFS1573" s="856"/>
      <c r="KFT1573" s="856"/>
      <c r="KFU1573" s="856"/>
      <c r="KFV1573" s="856"/>
      <c r="KFW1573" s="856"/>
      <c r="KFX1573" s="856"/>
      <c r="KFY1573" s="856"/>
      <c r="KFZ1573" s="856"/>
      <c r="KGA1573" s="856"/>
      <c r="KGB1573" s="856"/>
      <c r="KGC1573" s="856"/>
      <c r="KGD1573" s="856"/>
      <c r="KGE1573" s="856"/>
      <c r="KGF1573" s="856"/>
      <c r="KGG1573" s="856"/>
      <c r="KGH1573" s="856"/>
      <c r="KGI1573" s="856"/>
      <c r="KGJ1573" s="856"/>
      <c r="KGK1573" s="856"/>
      <c r="KGL1573" s="856"/>
      <c r="KGM1573" s="856"/>
      <c r="KGN1573" s="856"/>
      <c r="KGO1573" s="856"/>
      <c r="KGP1573" s="856"/>
      <c r="KGQ1573" s="856"/>
      <c r="KGR1573" s="856"/>
      <c r="KGS1573" s="856"/>
      <c r="KGT1573" s="856"/>
      <c r="KGU1573" s="856"/>
      <c r="KGV1573" s="856"/>
      <c r="KGW1573" s="856"/>
      <c r="KGX1573" s="856"/>
      <c r="KGY1573" s="856"/>
      <c r="KGZ1573" s="856"/>
      <c r="KHA1573" s="856"/>
      <c r="KHB1573" s="856"/>
      <c r="KHC1573" s="856"/>
      <c r="KHD1573" s="856"/>
      <c r="KHE1573" s="856"/>
      <c r="KHF1573" s="856"/>
      <c r="KHG1573" s="856"/>
      <c r="KHH1573" s="856"/>
      <c r="KHI1573" s="856"/>
      <c r="KHJ1573" s="856"/>
      <c r="KHK1573" s="856"/>
      <c r="KHL1573" s="856"/>
      <c r="KHM1573" s="856"/>
      <c r="KHN1573" s="856"/>
      <c r="KHO1573" s="856"/>
      <c r="KHP1573" s="856"/>
      <c r="KHQ1573" s="856"/>
      <c r="KHR1573" s="856"/>
      <c r="KHS1573" s="856"/>
      <c r="KHT1573" s="856"/>
      <c r="KHU1573" s="856"/>
      <c r="KHV1573" s="856"/>
      <c r="KHW1573" s="856"/>
      <c r="KHX1573" s="856"/>
      <c r="KHY1573" s="856"/>
      <c r="KHZ1573" s="856"/>
      <c r="KIA1573" s="856"/>
      <c r="KIB1573" s="856"/>
      <c r="KIC1573" s="856"/>
      <c r="KID1573" s="856"/>
      <c r="KIE1573" s="856"/>
      <c r="KIF1573" s="856"/>
      <c r="KIG1573" s="856"/>
      <c r="KIH1573" s="856"/>
      <c r="KII1573" s="856"/>
      <c r="KIJ1573" s="856"/>
      <c r="KIK1573" s="856"/>
      <c r="KIL1573" s="856"/>
      <c r="KIM1573" s="856"/>
      <c r="KIN1573" s="856"/>
      <c r="KIO1573" s="856"/>
      <c r="KIP1573" s="856"/>
      <c r="KIQ1573" s="856"/>
      <c r="KIR1573" s="856"/>
      <c r="KIS1573" s="856"/>
      <c r="KIT1573" s="856"/>
      <c r="KIU1573" s="856"/>
      <c r="KIV1573" s="856"/>
      <c r="KIW1573" s="856"/>
      <c r="KIX1573" s="856"/>
      <c r="KIY1573" s="856"/>
      <c r="KIZ1573" s="856"/>
      <c r="KJA1573" s="856"/>
      <c r="KJB1573" s="856"/>
      <c r="KJC1573" s="856"/>
      <c r="KJD1573" s="856"/>
      <c r="KJE1573" s="856"/>
      <c r="KJF1573" s="856"/>
      <c r="KJG1573" s="856"/>
      <c r="KJH1573" s="856"/>
      <c r="KJI1573" s="856"/>
      <c r="KJJ1573" s="856"/>
      <c r="KJK1573" s="856"/>
      <c r="KJL1573" s="856"/>
      <c r="KJM1573" s="856"/>
      <c r="KJN1573" s="856"/>
      <c r="KJO1573" s="856"/>
      <c r="KJP1573" s="856"/>
      <c r="KJQ1573" s="856"/>
      <c r="KJR1573" s="856"/>
      <c r="KJS1573" s="856"/>
      <c r="KJT1573" s="856"/>
      <c r="KJU1573" s="856"/>
      <c r="KJV1573" s="856"/>
      <c r="KJW1573" s="856"/>
      <c r="KJX1573" s="856"/>
      <c r="KJY1573" s="856"/>
      <c r="KJZ1573" s="856"/>
      <c r="KKA1573" s="856"/>
      <c r="KKB1573" s="856"/>
      <c r="KKC1573" s="856"/>
      <c r="KKD1573" s="856"/>
      <c r="KKE1573" s="856"/>
      <c r="KKF1573" s="856"/>
      <c r="KKG1573" s="856"/>
      <c r="KKH1573" s="856"/>
      <c r="KKI1573" s="856"/>
      <c r="KKJ1573" s="856"/>
      <c r="KKK1573" s="856"/>
      <c r="KKL1573" s="856"/>
      <c r="KKM1573" s="856"/>
      <c r="KKN1573" s="856"/>
      <c r="KKO1573" s="856"/>
      <c r="KKP1573" s="856"/>
      <c r="KKQ1573" s="856"/>
      <c r="KKR1573" s="856"/>
      <c r="KKS1573" s="856"/>
      <c r="KKT1573" s="856"/>
      <c r="KKU1573" s="856"/>
      <c r="KKV1573" s="856"/>
      <c r="KKW1573" s="856"/>
      <c r="KKX1573" s="856"/>
      <c r="KKY1573" s="856"/>
      <c r="KKZ1573" s="856"/>
      <c r="KLA1573" s="856"/>
      <c r="KLB1573" s="856"/>
      <c r="KLC1573" s="856"/>
      <c r="KLD1573" s="856"/>
      <c r="KLE1573" s="856"/>
      <c r="KLF1573" s="856"/>
      <c r="KLG1573" s="856"/>
      <c r="KLH1573" s="856"/>
      <c r="KLI1573" s="856"/>
      <c r="KLJ1573" s="856"/>
      <c r="KLK1573" s="856"/>
      <c r="KLL1573" s="856"/>
      <c r="KLM1573" s="856"/>
      <c r="KLN1573" s="856"/>
      <c r="KLO1573" s="856"/>
      <c r="KLP1573" s="856"/>
      <c r="KLQ1573" s="856"/>
      <c r="KLR1573" s="856"/>
      <c r="KLS1573" s="856"/>
      <c r="KLT1573" s="856"/>
      <c r="KLU1573" s="856"/>
      <c r="KLV1573" s="856"/>
      <c r="KLW1573" s="856"/>
      <c r="KLX1573" s="856"/>
      <c r="KLY1573" s="856"/>
      <c r="KLZ1573" s="856"/>
      <c r="KMA1573" s="856"/>
      <c r="KMB1573" s="856"/>
      <c r="KMC1573" s="856"/>
      <c r="KMD1573" s="856"/>
      <c r="KME1573" s="856"/>
      <c r="KMF1573" s="856"/>
      <c r="KMG1573" s="856"/>
      <c r="KMH1573" s="856"/>
      <c r="KMI1573" s="856"/>
      <c r="KMJ1573" s="856"/>
      <c r="KMK1573" s="856"/>
      <c r="KML1573" s="856"/>
      <c r="KMM1573" s="856"/>
      <c r="KMN1573" s="856"/>
      <c r="KMO1573" s="856"/>
      <c r="KMP1573" s="856"/>
      <c r="KMQ1573" s="856"/>
      <c r="KMR1573" s="856"/>
      <c r="KMS1573" s="856"/>
      <c r="KMT1573" s="856"/>
      <c r="KMU1573" s="856"/>
      <c r="KMV1573" s="856"/>
      <c r="KMW1573" s="856"/>
      <c r="KMX1573" s="856"/>
      <c r="KMY1573" s="856"/>
      <c r="KMZ1573" s="856"/>
      <c r="KNA1573" s="856"/>
      <c r="KNB1573" s="856"/>
      <c r="KNC1573" s="856"/>
      <c r="KND1573" s="856"/>
      <c r="KNE1573" s="856"/>
      <c r="KNF1573" s="856"/>
      <c r="KNG1573" s="856"/>
      <c r="KNH1573" s="856"/>
      <c r="KNI1573" s="856"/>
      <c r="KNJ1573" s="856"/>
      <c r="KNK1573" s="856"/>
      <c r="KNL1573" s="856"/>
      <c r="KNM1573" s="856"/>
      <c r="KNN1573" s="856"/>
      <c r="KNO1573" s="856"/>
      <c r="KNP1573" s="856"/>
      <c r="KNQ1573" s="856"/>
      <c r="KNR1573" s="856"/>
      <c r="KNS1573" s="856"/>
      <c r="KNT1573" s="856"/>
      <c r="KNU1573" s="856"/>
      <c r="KNV1573" s="856"/>
      <c r="KNW1573" s="856"/>
      <c r="KNX1573" s="856"/>
      <c r="KNY1573" s="856"/>
      <c r="KNZ1573" s="856"/>
      <c r="KOA1573" s="856"/>
      <c r="KOB1573" s="856"/>
      <c r="KOC1573" s="856"/>
      <c r="KOD1573" s="856"/>
      <c r="KOE1573" s="856"/>
      <c r="KOF1573" s="856"/>
      <c r="KOG1573" s="856"/>
      <c r="KOH1573" s="856"/>
      <c r="KOI1573" s="856"/>
      <c r="KOJ1573" s="856"/>
      <c r="KOK1573" s="856"/>
      <c r="KOL1573" s="856"/>
      <c r="KOM1573" s="856"/>
      <c r="KON1573" s="856"/>
      <c r="KOO1573" s="856"/>
      <c r="KOP1573" s="856"/>
      <c r="KOQ1573" s="856"/>
      <c r="KOR1573" s="856"/>
      <c r="KOS1573" s="856"/>
      <c r="KOT1573" s="856"/>
      <c r="KOU1573" s="856"/>
      <c r="KOV1573" s="856"/>
      <c r="KOW1573" s="856"/>
      <c r="KOX1573" s="856"/>
      <c r="KOY1573" s="856"/>
      <c r="KOZ1573" s="856"/>
      <c r="KPA1573" s="856"/>
      <c r="KPB1573" s="856"/>
      <c r="KPC1573" s="856"/>
      <c r="KPD1573" s="856"/>
      <c r="KPE1573" s="856"/>
      <c r="KPF1573" s="856"/>
      <c r="KPG1573" s="856"/>
      <c r="KPH1573" s="856"/>
      <c r="KPI1573" s="856"/>
      <c r="KPJ1573" s="856"/>
      <c r="KPK1573" s="856"/>
      <c r="KPL1573" s="856"/>
      <c r="KPM1573" s="856"/>
      <c r="KPN1573" s="856"/>
      <c r="KPO1573" s="856"/>
      <c r="KPP1573" s="856"/>
      <c r="KPQ1573" s="856"/>
      <c r="KPR1573" s="856"/>
      <c r="KPS1573" s="856"/>
      <c r="KPT1573" s="856"/>
      <c r="KPU1573" s="856"/>
      <c r="KPV1573" s="856"/>
      <c r="KPW1573" s="856"/>
      <c r="KPX1573" s="856"/>
      <c r="KPY1573" s="856"/>
      <c r="KPZ1573" s="856"/>
      <c r="KQA1573" s="856"/>
      <c r="KQB1573" s="856"/>
      <c r="KQC1573" s="856"/>
      <c r="KQD1573" s="856"/>
      <c r="KQE1573" s="856"/>
      <c r="KQF1573" s="856"/>
      <c r="KQG1573" s="856"/>
      <c r="KQH1573" s="856"/>
      <c r="KQI1573" s="856"/>
      <c r="KQJ1573" s="856"/>
      <c r="KQK1573" s="856"/>
      <c r="KQL1573" s="856"/>
      <c r="KQM1573" s="856"/>
      <c r="KQN1573" s="856"/>
      <c r="KQO1573" s="856"/>
      <c r="KQP1573" s="856"/>
      <c r="KQQ1573" s="856"/>
      <c r="KQR1573" s="856"/>
      <c r="KQS1573" s="856"/>
      <c r="KQT1573" s="856"/>
      <c r="KQU1573" s="856"/>
      <c r="KQV1573" s="856"/>
      <c r="KQW1573" s="856"/>
      <c r="KQX1573" s="856"/>
      <c r="KQY1573" s="856"/>
      <c r="KQZ1573" s="856"/>
      <c r="KRA1573" s="856"/>
      <c r="KRB1573" s="856"/>
      <c r="KRC1573" s="856"/>
      <c r="KRD1573" s="856"/>
      <c r="KRE1573" s="856"/>
      <c r="KRF1573" s="856"/>
      <c r="KRG1573" s="856"/>
      <c r="KRH1573" s="856"/>
      <c r="KRI1573" s="856"/>
      <c r="KRJ1573" s="856"/>
      <c r="KRK1573" s="856"/>
      <c r="KRL1573" s="856"/>
      <c r="KRM1573" s="856"/>
      <c r="KRN1573" s="856"/>
      <c r="KRO1573" s="856"/>
      <c r="KRP1573" s="856"/>
      <c r="KRQ1573" s="856"/>
      <c r="KRR1573" s="856"/>
      <c r="KRS1573" s="856"/>
      <c r="KRT1573" s="856"/>
      <c r="KRU1573" s="856"/>
      <c r="KRV1573" s="856"/>
      <c r="KRW1573" s="856"/>
      <c r="KRX1573" s="856"/>
      <c r="KRY1573" s="856"/>
      <c r="KRZ1573" s="856"/>
      <c r="KSA1573" s="856"/>
      <c r="KSB1573" s="856"/>
      <c r="KSC1573" s="856"/>
      <c r="KSD1573" s="856"/>
      <c r="KSE1573" s="856"/>
      <c r="KSF1573" s="856"/>
      <c r="KSG1573" s="856"/>
      <c r="KSH1573" s="856"/>
      <c r="KSI1573" s="856"/>
      <c r="KSJ1573" s="856"/>
      <c r="KSK1573" s="856"/>
      <c r="KSL1573" s="856"/>
      <c r="KSM1573" s="856"/>
      <c r="KSN1573" s="856"/>
      <c r="KSO1573" s="856"/>
      <c r="KSP1573" s="856"/>
      <c r="KSQ1573" s="856"/>
      <c r="KSR1573" s="856"/>
      <c r="KSS1573" s="856"/>
      <c r="KST1573" s="856"/>
      <c r="KSU1573" s="856"/>
      <c r="KSV1573" s="856"/>
      <c r="KSW1573" s="856"/>
      <c r="KSX1573" s="856"/>
      <c r="KSY1573" s="856"/>
      <c r="KSZ1573" s="856"/>
      <c r="KTA1573" s="856"/>
      <c r="KTB1573" s="856"/>
      <c r="KTC1573" s="856"/>
      <c r="KTD1573" s="856"/>
      <c r="KTE1573" s="856"/>
      <c r="KTF1573" s="856"/>
      <c r="KTG1573" s="856"/>
      <c r="KTH1573" s="856"/>
      <c r="KTI1573" s="856"/>
      <c r="KTJ1573" s="856"/>
      <c r="KTK1573" s="856"/>
      <c r="KTL1573" s="856"/>
      <c r="KTM1573" s="856"/>
      <c r="KTN1573" s="856"/>
      <c r="KTO1573" s="856"/>
      <c r="KTP1573" s="856"/>
      <c r="KTQ1573" s="856"/>
      <c r="KTR1573" s="856"/>
      <c r="KTS1573" s="856"/>
      <c r="KTT1573" s="856"/>
      <c r="KTU1573" s="856"/>
      <c r="KTV1573" s="856"/>
      <c r="KTW1573" s="856"/>
      <c r="KTX1573" s="856"/>
      <c r="KTY1573" s="856"/>
      <c r="KTZ1573" s="856"/>
      <c r="KUA1573" s="856"/>
      <c r="KUB1573" s="856"/>
      <c r="KUC1573" s="856"/>
      <c r="KUD1573" s="856"/>
      <c r="KUE1573" s="856"/>
      <c r="KUF1573" s="856"/>
      <c r="KUG1573" s="856"/>
      <c r="KUH1573" s="856"/>
      <c r="KUI1573" s="856"/>
      <c r="KUJ1573" s="856"/>
      <c r="KUK1573" s="856"/>
      <c r="KUL1573" s="856"/>
      <c r="KUM1573" s="856"/>
      <c r="KUN1573" s="856"/>
      <c r="KUO1573" s="856"/>
      <c r="KUP1573" s="856"/>
      <c r="KUQ1573" s="856"/>
      <c r="KUR1573" s="856"/>
      <c r="KUS1573" s="856"/>
      <c r="KUT1573" s="856"/>
      <c r="KUU1573" s="856"/>
      <c r="KUV1573" s="856"/>
      <c r="KUW1573" s="856"/>
      <c r="KUX1573" s="856"/>
      <c r="KUY1573" s="856"/>
      <c r="KUZ1573" s="856"/>
      <c r="KVA1573" s="856"/>
      <c r="KVB1573" s="856"/>
      <c r="KVC1573" s="856"/>
      <c r="KVD1573" s="856"/>
      <c r="KVE1573" s="856"/>
      <c r="KVF1573" s="856"/>
      <c r="KVG1573" s="856"/>
      <c r="KVH1573" s="856"/>
      <c r="KVI1573" s="856"/>
      <c r="KVJ1573" s="856"/>
      <c r="KVK1573" s="856"/>
      <c r="KVL1573" s="856"/>
      <c r="KVM1573" s="856"/>
      <c r="KVN1573" s="856"/>
      <c r="KVO1573" s="856"/>
      <c r="KVP1573" s="856"/>
      <c r="KVQ1573" s="856"/>
      <c r="KVR1573" s="856"/>
      <c r="KVS1573" s="856"/>
      <c r="KVT1573" s="856"/>
      <c r="KVU1573" s="856"/>
      <c r="KVV1573" s="856"/>
      <c r="KVW1573" s="856"/>
      <c r="KVX1573" s="856"/>
      <c r="KVY1573" s="856"/>
      <c r="KVZ1573" s="856"/>
      <c r="KWA1573" s="856"/>
      <c r="KWB1573" s="856"/>
      <c r="KWC1573" s="856"/>
      <c r="KWD1573" s="856"/>
      <c r="KWE1573" s="856"/>
      <c r="KWF1573" s="856"/>
      <c r="KWG1573" s="856"/>
      <c r="KWH1573" s="856"/>
      <c r="KWI1573" s="856"/>
      <c r="KWJ1573" s="856"/>
      <c r="KWK1573" s="856"/>
      <c r="KWL1573" s="856"/>
      <c r="KWM1573" s="856"/>
      <c r="KWN1573" s="856"/>
      <c r="KWO1573" s="856"/>
      <c r="KWP1573" s="856"/>
      <c r="KWQ1573" s="856"/>
      <c r="KWR1573" s="856"/>
      <c r="KWS1573" s="856"/>
      <c r="KWT1573" s="856"/>
      <c r="KWU1573" s="856"/>
      <c r="KWV1573" s="856"/>
      <c r="KWW1573" s="856"/>
      <c r="KWX1573" s="856"/>
      <c r="KWY1573" s="856"/>
      <c r="KWZ1573" s="856"/>
      <c r="KXA1573" s="856"/>
      <c r="KXB1573" s="856"/>
      <c r="KXC1573" s="856"/>
      <c r="KXD1573" s="856"/>
      <c r="KXE1573" s="856"/>
      <c r="KXF1573" s="856"/>
      <c r="KXG1573" s="856"/>
      <c r="KXH1573" s="856"/>
      <c r="KXI1573" s="856"/>
      <c r="KXJ1573" s="856"/>
      <c r="KXK1573" s="856"/>
      <c r="KXL1573" s="856"/>
      <c r="KXM1573" s="856"/>
      <c r="KXN1573" s="856"/>
      <c r="KXO1573" s="856"/>
      <c r="KXP1573" s="856"/>
      <c r="KXQ1573" s="856"/>
      <c r="KXR1573" s="856"/>
      <c r="KXS1573" s="856"/>
      <c r="KXT1573" s="856"/>
      <c r="KXU1573" s="856"/>
      <c r="KXV1573" s="856"/>
      <c r="KXW1573" s="856"/>
      <c r="KXX1573" s="856"/>
      <c r="KXY1573" s="856"/>
      <c r="KXZ1573" s="856"/>
      <c r="KYA1573" s="856"/>
      <c r="KYB1573" s="856"/>
      <c r="KYC1573" s="856"/>
      <c r="KYD1573" s="856"/>
      <c r="KYE1573" s="856"/>
      <c r="KYF1573" s="856"/>
      <c r="KYG1573" s="856"/>
      <c r="KYH1573" s="856"/>
      <c r="KYI1573" s="856"/>
      <c r="KYJ1573" s="856"/>
      <c r="KYK1573" s="856"/>
      <c r="KYL1573" s="856"/>
      <c r="KYM1573" s="856"/>
      <c r="KYN1573" s="856"/>
      <c r="KYO1573" s="856"/>
      <c r="KYP1573" s="856"/>
      <c r="KYQ1573" s="856"/>
      <c r="KYR1573" s="856"/>
      <c r="KYS1573" s="856"/>
      <c r="KYT1573" s="856"/>
      <c r="KYU1573" s="856"/>
      <c r="KYV1573" s="856"/>
      <c r="KYW1573" s="856"/>
      <c r="KYX1573" s="856"/>
      <c r="KYY1573" s="856"/>
      <c r="KYZ1573" s="856"/>
      <c r="KZA1573" s="856"/>
      <c r="KZB1573" s="856"/>
      <c r="KZC1573" s="856"/>
      <c r="KZD1573" s="856"/>
      <c r="KZE1573" s="856"/>
      <c r="KZF1573" s="856"/>
      <c r="KZG1573" s="856"/>
      <c r="KZH1573" s="856"/>
      <c r="KZI1573" s="856"/>
      <c r="KZJ1573" s="856"/>
      <c r="KZK1573" s="856"/>
      <c r="KZL1573" s="856"/>
      <c r="KZM1573" s="856"/>
      <c r="KZN1573" s="856"/>
      <c r="KZO1573" s="856"/>
      <c r="KZP1573" s="856"/>
      <c r="KZQ1573" s="856"/>
      <c r="KZR1573" s="856"/>
      <c r="KZS1573" s="856"/>
      <c r="KZT1573" s="856"/>
      <c r="KZU1573" s="856"/>
      <c r="KZV1573" s="856"/>
      <c r="KZW1573" s="856"/>
      <c r="KZX1573" s="856"/>
      <c r="KZY1573" s="856"/>
      <c r="KZZ1573" s="856"/>
      <c r="LAA1573" s="856"/>
      <c r="LAB1573" s="856"/>
      <c r="LAC1573" s="856"/>
      <c r="LAD1573" s="856"/>
      <c r="LAE1573" s="856"/>
      <c r="LAF1573" s="856"/>
      <c r="LAG1573" s="856"/>
      <c r="LAH1573" s="856"/>
      <c r="LAI1573" s="856"/>
      <c r="LAJ1573" s="856"/>
      <c r="LAK1573" s="856"/>
      <c r="LAL1573" s="856"/>
      <c r="LAM1573" s="856"/>
      <c r="LAN1573" s="856"/>
      <c r="LAO1573" s="856"/>
      <c r="LAP1573" s="856"/>
      <c r="LAQ1573" s="856"/>
      <c r="LAR1573" s="856"/>
      <c r="LAS1573" s="856"/>
      <c r="LAT1573" s="856"/>
      <c r="LAU1573" s="856"/>
      <c r="LAV1573" s="856"/>
      <c r="LAW1573" s="856"/>
      <c r="LAX1573" s="856"/>
      <c r="LAY1573" s="856"/>
      <c r="LAZ1573" s="856"/>
      <c r="LBA1573" s="856"/>
      <c r="LBB1573" s="856"/>
      <c r="LBC1573" s="856"/>
      <c r="LBD1573" s="856"/>
      <c r="LBE1573" s="856"/>
      <c r="LBF1573" s="856"/>
      <c r="LBG1573" s="856"/>
      <c r="LBH1573" s="856"/>
      <c r="LBI1573" s="856"/>
      <c r="LBJ1573" s="856"/>
      <c r="LBK1573" s="856"/>
      <c r="LBL1573" s="856"/>
      <c r="LBM1573" s="856"/>
      <c r="LBN1573" s="856"/>
      <c r="LBO1573" s="856"/>
      <c r="LBP1573" s="856"/>
      <c r="LBQ1573" s="856"/>
      <c r="LBR1573" s="856"/>
      <c r="LBS1573" s="856"/>
      <c r="LBT1573" s="856"/>
      <c r="LBU1573" s="856"/>
      <c r="LBV1573" s="856"/>
      <c r="LBW1573" s="856"/>
      <c r="LBX1573" s="856"/>
      <c r="LBY1573" s="856"/>
      <c r="LBZ1573" s="856"/>
      <c r="LCA1573" s="856"/>
      <c r="LCB1573" s="856"/>
      <c r="LCC1573" s="856"/>
      <c r="LCD1573" s="856"/>
      <c r="LCE1573" s="856"/>
      <c r="LCF1573" s="856"/>
      <c r="LCG1573" s="856"/>
      <c r="LCH1573" s="856"/>
      <c r="LCI1573" s="856"/>
      <c r="LCJ1573" s="856"/>
      <c r="LCK1573" s="856"/>
      <c r="LCL1573" s="856"/>
      <c r="LCM1573" s="856"/>
      <c r="LCN1573" s="856"/>
      <c r="LCO1573" s="856"/>
      <c r="LCP1573" s="856"/>
      <c r="LCQ1573" s="856"/>
      <c r="LCR1573" s="856"/>
      <c r="LCS1573" s="856"/>
      <c r="LCT1573" s="856"/>
      <c r="LCU1573" s="856"/>
      <c r="LCV1573" s="856"/>
      <c r="LCW1573" s="856"/>
      <c r="LCX1573" s="856"/>
      <c r="LCY1573" s="856"/>
      <c r="LCZ1573" s="856"/>
      <c r="LDA1573" s="856"/>
      <c r="LDB1573" s="856"/>
      <c r="LDC1573" s="856"/>
      <c r="LDD1573" s="856"/>
      <c r="LDE1573" s="856"/>
      <c r="LDF1573" s="856"/>
      <c r="LDG1573" s="856"/>
      <c r="LDH1573" s="856"/>
      <c r="LDI1573" s="856"/>
      <c r="LDJ1573" s="856"/>
      <c r="LDK1573" s="856"/>
      <c r="LDL1573" s="856"/>
      <c r="LDM1573" s="856"/>
      <c r="LDN1573" s="856"/>
      <c r="LDO1573" s="856"/>
      <c r="LDP1573" s="856"/>
      <c r="LDQ1573" s="856"/>
      <c r="LDR1573" s="856"/>
      <c r="LDS1573" s="856"/>
      <c r="LDT1573" s="856"/>
      <c r="LDU1573" s="856"/>
      <c r="LDV1573" s="856"/>
      <c r="LDW1573" s="856"/>
      <c r="LDX1573" s="856"/>
      <c r="LDY1573" s="856"/>
      <c r="LDZ1573" s="856"/>
      <c r="LEA1573" s="856"/>
      <c r="LEB1573" s="856"/>
      <c r="LEC1573" s="856"/>
      <c r="LED1573" s="856"/>
      <c r="LEE1573" s="856"/>
      <c r="LEF1573" s="856"/>
      <c r="LEG1573" s="856"/>
      <c r="LEH1573" s="856"/>
      <c r="LEI1573" s="856"/>
      <c r="LEJ1573" s="856"/>
      <c r="LEK1573" s="856"/>
      <c r="LEL1573" s="856"/>
      <c r="LEM1573" s="856"/>
      <c r="LEN1573" s="856"/>
      <c r="LEO1573" s="856"/>
      <c r="LEP1573" s="856"/>
      <c r="LEQ1573" s="856"/>
      <c r="LER1573" s="856"/>
      <c r="LES1573" s="856"/>
      <c r="LET1573" s="856"/>
      <c r="LEU1573" s="856"/>
      <c r="LEV1573" s="856"/>
      <c r="LEW1573" s="856"/>
      <c r="LEX1573" s="856"/>
      <c r="LEY1573" s="856"/>
      <c r="LEZ1573" s="856"/>
      <c r="LFA1573" s="856"/>
      <c r="LFB1573" s="856"/>
      <c r="LFC1573" s="856"/>
      <c r="LFD1573" s="856"/>
      <c r="LFE1573" s="856"/>
      <c r="LFF1573" s="856"/>
      <c r="LFG1573" s="856"/>
      <c r="LFH1573" s="856"/>
      <c r="LFI1573" s="856"/>
      <c r="LFJ1573" s="856"/>
      <c r="LFK1573" s="856"/>
      <c r="LFL1573" s="856"/>
      <c r="LFM1573" s="856"/>
      <c r="LFN1573" s="856"/>
      <c r="LFO1573" s="856"/>
      <c r="LFP1573" s="856"/>
      <c r="LFQ1573" s="856"/>
      <c r="LFR1573" s="856"/>
      <c r="LFS1573" s="856"/>
      <c r="LFT1573" s="856"/>
      <c r="LFU1573" s="856"/>
      <c r="LFV1573" s="856"/>
      <c r="LFW1573" s="856"/>
      <c r="LFX1573" s="856"/>
      <c r="LFY1573" s="856"/>
      <c r="LFZ1573" s="856"/>
      <c r="LGA1573" s="856"/>
      <c r="LGB1573" s="856"/>
      <c r="LGC1573" s="856"/>
      <c r="LGD1573" s="856"/>
      <c r="LGE1573" s="856"/>
      <c r="LGF1573" s="856"/>
      <c r="LGG1573" s="856"/>
      <c r="LGH1573" s="856"/>
      <c r="LGI1573" s="856"/>
      <c r="LGJ1573" s="856"/>
      <c r="LGK1573" s="856"/>
      <c r="LGL1573" s="856"/>
      <c r="LGM1573" s="856"/>
      <c r="LGN1573" s="856"/>
      <c r="LGO1573" s="856"/>
      <c r="LGP1573" s="856"/>
      <c r="LGQ1573" s="856"/>
      <c r="LGR1573" s="856"/>
      <c r="LGS1573" s="856"/>
      <c r="LGT1573" s="856"/>
      <c r="LGU1573" s="856"/>
      <c r="LGV1573" s="856"/>
      <c r="LGW1573" s="856"/>
      <c r="LGX1573" s="856"/>
      <c r="LGY1573" s="856"/>
      <c r="LGZ1573" s="856"/>
      <c r="LHA1573" s="856"/>
      <c r="LHB1573" s="856"/>
      <c r="LHC1573" s="856"/>
      <c r="LHD1573" s="856"/>
      <c r="LHE1573" s="856"/>
      <c r="LHF1573" s="856"/>
      <c r="LHG1573" s="856"/>
      <c r="LHH1573" s="856"/>
      <c r="LHI1573" s="856"/>
      <c r="LHJ1573" s="856"/>
      <c r="LHK1573" s="856"/>
      <c r="LHL1573" s="856"/>
      <c r="LHM1573" s="856"/>
      <c r="LHN1573" s="856"/>
      <c r="LHO1573" s="856"/>
      <c r="LHP1573" s="856"/>
      <c r="LHQ1573" s="856"/>
      <c r="LHR1573" s="856"/>
      <c r="LHS1573" s="856"/>
      <c r="LHT1573" s="856"/>
      <c r="LHU1573" s="856"/>
      <c r="LHV1573" s="856"/>
      <c r="LHW1573" s="856"/>
      <c r="LHX1573" s="856"/>
      <c r="LHY1573" s="856"/>
      <c r="LHZ1573" s="856"/>
      <c r="LIA1573" s="856"/>
      <c r="LIB1573" s="856"/>
      <c r="LIC1573" s="856"/>
      <c r="LID1573" s="856"/>
      <c r="LIE1573" s="856"/>
      <c r="LIF1573" s="856"/>
      <c r="LIG1573" s="856"/>
      <c r="LIH1573" s="856"/>
      <c r="LII1573" s="856"/>
      <c r="LIJ1573" s="856"/>
      <c r="LIK1573" s="856"/>
      <c r="LIL1573" s="856"/>
      <c r="LIM1573" s="856"/>
      <c r="LIN1573" s="856"/>
      <c r="LIO1573" s="856"/>
      <c r="LIP1573" s="856"/>
      <c r="LIQ1573" s="856"/>
      <c r="LIR1573" s="856"/>
      <c r="LIS1573" s="856"/>
      <c r="LIT1573" s="856"/>
      <c r="LIU1573" s="856"/>
      <c r="LIV1573" s="856"/>
      <c r="LIW1573" s="856"/>
      <c r="LIX1573" s="856"/>
      <c r="LIY1573" s="856"/>
      <c r="LIZ1573" s="856"/>
      <c r="LJA1573" s="856"/>
      <c r="LJB1573" s="856"/>
      <c r="LJC1573" s="856"/>
      <c r="LJD1573" s="856"/>
      <c r="LJE1573" s="856"/>
      <c r="LJF1573" s="856"/>
      <c r="LJG1573" s="856"/>
      <c r="LJH1573" s="856"/>
      <c r="LJI1573" s="856"/>
      <c r="LJJ1573" s="856"/>
      <c r="LJK1573" s="856"/>
      <c r="LJL1573" s="856"/>
      <c r="LJM1573" s="856"/>
      <c r="LJN1573" s="856"/>
      <c r="LJO1573" s="856"/>
      <c r="LJP1573" s="856"/>
      <c r="LJQ1573" s="856"/>
      <c r="LJR1573" s="856"/>
      <c r="LJS1573" s="856"/>
      <c r="LJT1573" s="856"/>
      <c r="LJU1573" s="856"/>
      <c r="LJV1573" s="856"/>
      <c r="LJW1573" s="856"/>
      <c r="LJX1573" s="856"/>
      <c r="LJY1573" s="856"/>
      <c r="LJZ1573" s="856"/>
      <c r="LKA1573" s="856"/>
      <c r="LKB1573" s="856"/>
      <c r="LKC1573" s="856"/>
      <c r="LKD1573" s="856"/>
      <c r="LKE1573" s="856"/>
      <c r="LKF1573" s="856"/>
      <c r="LKG1573" s="856"/>
      <c r="LKH1573" s="856"/>
      <c r="LKI1573" s="856"/>
      <c r="LKJ1573" s="856"/>
      <c r="LKK1573" s="856"/>
      <c r="LKL1573" s="856"/>
      <c r="LKM1573" s="856"/>
      <c r="LKN1573" s="856"/>
      <c r="LKO1573" s="856"/>
      <c r="LKP1573" s="856"/>
      <c r="LKQ1573" s="856"/>
      <c r="LKR1573" s="856"/>
      <c r="LKS1573" s="856"/>
      <c r="LKT1573" s="856"/>
      <c r="LKU1573" s="856"/>
      <c r="LKV1573" s="856"/>
      <c r="LKW1573" s="856"/>
      <c r="LKX1573" s="856"/>
      <c r="LKY1573" s="856"/>
      <c r="LKZ1573" s="856"/>
      <c r="LLA1573" s="856"/>
      <c r="LLB1573" s="856"/>
      <c r="LLC1573" s="856"/>
      <c r="LLD1573" s="856"/>
      <c r="LLE1573" s="856"/>
      <c r="LLF1573" s="856"/>
      <c r="LLG1573" s="856"/>
      <c r="LLH1573" s="856"/>
      <c r="LLI1573" s="856"/>
      <c r="LLJ1573" s="856"/>
      <c r="LLK1573" s="856"/>
      <c r="LLL1573" s="856"/>
      <c r="LLM1573" s="856"/>
      <c r="LLN1573" s="856"/>
      <c r="LLO1573" s="856"/>
      <c r="LLP1573" s="856"/>
      <c r="LLQ1573" s="856"/>
      <c r="LLR1573" s="856"/>
      <c r="LLS1573" s="856"/>
      <c r="LLT1573" s="856"/>
      <c r="LLU1573" s="856"/>
      <c r="LLV1573" s="856"/>
      <c r="LLW1573" s="856"/>
      <c r="LLX1573" s="856"/>
      <c r="LLY1573" s="856"/>
      <c r="LLZ1573" s="856"/>
      <c r="LMA1573" s="856"/>
      <c r="LMB1573" s="856"/>
      <c r="LMC1573" s="856"/>
      <c r="LMD1573" s="856"/>
      <c r="LME1573" s="856"/>
      <c r="LMF1573" s="856"/>
      <c r="LMG1573" s="856"/>
      <c r="LMH1573" s="856"/>
      <c r="LMI1573" s="856"/>
      <c r="LMJ1573" s="856"/>
      <c r="LMK1573" s="856"/>
      <c r="LML1573" s="856"/>
      <c r="LMM1573" s="856"/>
      <c r="LMN1573" s="856"/>
      <c r="LMO1573" s="856"/>
      <c r="LMP1573" s="856"/>
      <c r="LMQ1573" s="856"/>
      <c r="LMR1573" s="856"/>
      <c r="LMS1573" s="856"/>
      <c r="LMT1573" s="856"/>
      <c r="LMU1573" s="856"/>
      <c r="LMV1573" s="856"/>
      <c r="LMW1573" s="856"/>
      <c r="LMX1573" s="856"/>
      <c r="LMY1573" s="856"/>
      <c r="LMZ1573" s="856"/>
      <c r="LNA1573" s="856"/>
      <c r="LNB1573" s="856"/>
      <c r="LNC1573" s="856"/>
      <c r="LND1573" s="856"/>
      <c r="LNE1573" s="856"/>
      <c r="LNF1573" s="856"/>
      <c r="LNG1573" s="856"/>
      <c r="LNH1573" s="856"/>
      <c r="LNI1573" s="856"/>
      <c r="LNJ1573" s="856"/>
      <c r="LNK1573" s="856"/>
      <c r="LNL1573" s="856"/>
      <c r="LNM1573" s="856"/>
      <c r="LNN1573" s="856"/>
      <c r="LNO1573" s="856"/>
      <c r="LNP1573" s="856"/>
      <c r="LNQ1573" s="856"/>
      <c r="LNR1573" s="856"/>
      <c r="LNS1573" s="856"/>
      <c r="LNT1573" s="856"/>
      <c r="LNU1573" s="856"/>
      <c r="LNV1573" s="856"/>
      <c r="LNW1573" s="856"/>
      <c r="LNX1573" s="856"/>
      <c r="LNY1573" s="856"/>
      <c r="LNZ1573" s="856"/>
      <c r="LOA1573" s="856"/>
      <c r="LOB1573" s="856"/>
      <c r="LOC1573" s="856"/>
      <c r="LOD1573" s="856"/>
      <c r="LOE1573" s="856"/>
      <c r="LOF1573" s="856"/>
      <c r="LOG1573" s="856"/>
      <c r="LOH1573" s="856"/>
      <c r="LOI1573" s="856"/>
      <c r="LOJ1573" s="856"/>
      <c r="LOK1573" s="856"/>
      <c r="LOL1573" s="856"/>
      <c r="LOM1573" s="856"/>
      <c r="LON1573" s="856"/>
      <c r="LOO1573" s="856"/>
      <c r="LOP1573" s="856"/>
      <c r="LOQ1573" s="856"/>
      <c r="LOR1573" s="856"/>
      <c r="LOS1573" s="856"/>
      <c r="LOT1573" s="856"/>
      <c r="LOU1573" s="856"/>
      <c r="LOV1573" s="856"/>
      <c r="LOW1573" s="856"/>
      <c r="LOX1573" s="856"/>
      <c r="LOY1573" s="856"/>
      <c r="LOZ1573" s="856"/>
      <c r="LPA1573" s="856"/>
      <c r="LPB1573" s="856"/>
      <c r="LPC1573" s="856"/>
      <c r="LPD1573" s="856"/>
      <c r="LPE1573" s="856"/>
      <c r="LPF1573" s="856"/>
      <c r="LPG1573" s="856"/>
      <c r="LPH1573" s="856"/>
      <c r="LPI1573" s="856"/>
      <c r="LPJ1573" s="856"/>
      <c r="LPK1573" s="856"/>
      <c r="LPL1573" s="856"/>
      <c r="LPM1573" s="856"/>
      <c r="LPN1573" s="856"/>
      <c r="LPO1573" s="856"/>
      <c r="LPP1573" s="856"/>
      <c r="LPQ1573" s="856"/>
      <c r="LPR1573" s="856"/>
      <c r="LPS1573" s="856"/>
      <c r="LPT1573" s="856"/>
      <c r="LPU1573" s="856"/>
      <c r="LPV1573" s="856"/>
      <c r="LPW1573" s="856"/>
      <c r="LPX1573" s="856"/>
      <c r="LPY1573" s="856"/>
      <c r="LPZ1573" s="856"/>
      <c r="LQA1573" s="856"/>
      <c r="LQB1573" s="856"/>
      <c r="LQC1573" s="856"/>
      <c r="LQD1573" s="856"/>
      <c r="LQE1573" s="856"/>
      <c r="LQF1573" s="856"/>
      <c r="LQG1573" s="856"/>
      <c r="LQH1573" s="856"/>
      <c r="LQI1573" s="856"/>
      <c r="LQJ1573" s="856"/>
      <c r="LQK1573" s="856"/>
      <c r="LQL1573" s="856"/>
      <c r="LQM1573" s="856"/>
      <c r="LQN1573" s="856"/>
      <c r="LQO1573" s="856"/>
      <c r="LQP1573" s="856"/>
      <c r="LQQ1573" s="856"/>
      <c r="LQR1573" s="856"/>
      <c r="LQS1573" s="856"/>
      <c r="LQT1573" s="856"/>
      <c r="LQU1573" s="856"/>
      <c r="LQV1573" s="856"/>
      <c r="LQW1573" s="856"/>
      <c r="LQX1573" s="856"/>
      <c r="LQY1573" s="856"/>
      <c r="LQZ1573" s="856"/>
      <c r="LRA1573" s="856"/>
      <c r="LRB1573" s="856"/>
      <c r="LRC1573" s="856"/>
      <c r="LRD1573" s="856"/>
      <c r="LRE1573" s="856"/>
      <c r="LRF1573" s="856"/>
      <c r="LRG1573" s="856"/>
      <c r="LRH1573" s="856"/>
      <c r="LRI1573" s="856"/>
      <c r="LRJ1573" s="856"/>
      <c r="LRK1573" s="856"/>
      <c r="LRL1573" s="856"/>
      <c r="LRM1573" s="856"/>
      <c r="LRN1573" s="856"/>
      <c r="LRO1573" s="856"/>
      <c r="LRP1573" s="856"/>
      <c r="LRQ1573" s="856"/>
      <c r="LRR1573" s="856"/>
      <c r="LRS1573" s="856"/>
      <c r="LRT1573" s="856"/>
      <c r="LRU1573" s="856"/>
      <c r="LRV1573" s="856"/>
      <c r="LRW1573" s="856"/>
      <c r="LRX1573" s="856"/>
      <c r="LRY1573" s="856"/>
      <c r="LRZ1573" s="856"/>
      <c r="LSA1573" s="856"/>
      <c r="LSB1573" s="856"/>
      <c r="LSC1573" s="856"/>
      <c r="LSD1573" s="856"/>
      <c r="LSE1573" s="856"/>
      <c r="LSF1573" s="856"/>
      <c r="LSG1573" s="856"/>
      <c r="LSH1573" s="856"/>
      <c r="LSI1573" s="856"/>
      <c r="LSJ1573" s="856"/>
      <c r="LSK1573" s="856"/>
      <c r="LSL1573" s="856"/>
      <c r="LSM1573" s="856"/>
      <c r="LSN1573" s="856"/>
      <c r="LSO1573" s="856"/>
      <c r="LSP1573" s="856"/>
      <c r="LSQ1573" s="856"/>
      <c r="LSR1573" s="856"/>
      <c r="LSS1573" s="856"/>
      <c r="LST1573" s="856"/>
      <c r="LSU1573" s="856"/>
      <c r="LSV1573" s="856"/>
      <c r="LSW1573" s="856"/>
      <c r="LSX1573" s="856"/>
      <c r="LSY1573" s="856"/>
      <c r="LSZ1573" s="856"/>
      <c r="LTA1573" s="856"/>
      <c r="LTB1573" s="856"/>
      <c r="LTC1573" s="856"/>
      <c r="LTD1573" s="856"/>
      <c r="LTE1573" s="856"/>
      <c r="LTF1573" s="856"/>
      <c r="LTG1573" s="856"/>
      <c r="LTH1573" s="856"/>
      <c r="LTI1573" s="856"/>
      <c r="LTJ1573" s="856"/>
      <c r="LTK1573" s="856"/>
      <c r="LTL1573" s="856"/>
      <c r="LTM1573" s="856"/>
      <c r="LTN1573" s="856"/>
      <c r="LTO1573" s="856"/>
      <c r="LTP1573" s="856"/>
      <c r="LTQ1573" s="856"/>
      <c r="LTR1573" s="856"/>
      <c r="LTS1573" s="856"/>
      <c r="LTT1573" s="856"/>
      <c r="LTU1573" s="856"/>
      <c r="LTV1573" s="856"/>
      <c r="LTW1573" s="856"/>
      <c r="LTX1573" s="856"/>
      <c r="LTY1573" s="856"/>
      <c r="LTZ1573" s="856"/>
      <c r="LUA1573" s="856"/>
      <c r="LUB1573" s="856"/>
      <c r="LUC1573" s="856"/>
      <c r="LUD1573" s="856"/>
      <c r="LUE1573" s="856"/>
      <c r="LUF1573" s="856"/>
      <c r="LUG1573" s="856"/>
      <c r="LUH1573" s="856"/>
      <c r="LUI1573" s="856"/>
      <c r="LUJ1573" s="856"/>
      <c r="LUK1573" s="856"/>
      <c r="LUL1573" s="856"/>
      <c r="LUM1573" s="856"/>
      <c r="LUN1573" s="856"/>
      <c r="LUO1573" s="856"/>
      <c r="LUP1573" s="856"/>
      <c r="LUQ1573" s="856"/>
      <c r="LUR1573" s="856"/>
      <c r="LUS1573" s="856"/>
      <c r="LUT1573" s="856"/>
      <c r="LUU1573" s="856"/>
      <c r="LUV1573" s="856"/>
      <c r="LUW1573" s="856"/>
      <c r="LUX1573" s="856"/>
      <c r="LUY1573" s="856"/>
      <c r="LUZ1573" s="856"/>
      <c r="LVA1573" s="856"/>
      <c r="LVB1573" s="856"/>
      <c r="LVC1573" s="856"/>
      <c r="LVD1573" s="856"/>
      <c r="LVE1573" s="856"/>
      <c r="LVF1573" s="856"/>
      <c r="LVG1573" s="856"/>
      <c r="LVH1573" s="856"/>
      <c r="LVI1573" s="856"/>
      <c r="LVJ1573" s="856"/>
      <c r="LVK1573" s="856"/>
      <c r="LVL1573" s="856"/>
      <c r="LVM1573" s="856"/>
      <c r="LVN1573" s="856"/>
      <c r="LVO1573" s="856"/>
      <c r="LVP1573" s="856"/>
      <c r="LVQ1573" s="856"/>
      <c r="LVR1573" s="856"/>
      <c r="LVS1573" s="856"/>
      <c r="LVT1573" s="856"/>
      <c r="LVU1573" s="856"/>
      <c r="LVV1573" s="856"/>
      <c r="LVW1573" s="856"/>
      <c r="LVX1573" s="856"/>
      <c r="LVY1573" s="856"/>
      <c r="LVZ1573" s="856"/>
      <c r="LWA1573" s="856"/>
      <c r="LWB1573" s="856"/>
      <c r="LWC1573" s="856"/>
      <c r="LWD1573" s="856"/>
      <c r="LWE1573" s="856"/>
      <c r="LWF1573" s="856"/>
      <c r="LWG1573" s="856"/>
      <c r="LWH1573" s="856"/>
      <c r="LWI1573" s="856"/>
      <c r="LWJ1573" s="856"/>
      <c r="LWK1573" s="856"/>
      <c r="LWL1573" s="856"/>
      <c r="LWM1573" s="856"/>
      <c r="LWN1573" s="856"/>
      <c r="LWO1573" s="856"/>
      <c r="LWP1573" s="856"/>
      <c r="LWQ1573" s="856"/>
      <c r="LWR1573" s="856"/>
      <c r="LWS1573" s="856"/>
      <c r="LWT1573" s="856"/>
      <c r="LWU1573" s="856"/>
      <c r="LWV1573" s="856"/>
      <c r="LWW1573" s="856"/>
      <c r="LWX1573" s="856"/>
      <c r="LWY1573" s="856"/>
      <c r="LWZ1573" s="856"/>
      <c r="LXA1573" s="856"/>
      <c r="LXB1573" s="856"/>
      <c r="LXC1573" s="856"/>
      <c r="LXD1573" s="856"/>
      <c r="LXE1573" s="856"/>
      <c r="LXF1573" s="856"/>
      <c r="LXG1573" s="856"/>
      <c r="LXH1573" s="856"/>
      <c r="LXI1573" s="856"/>
      <c r="LXJ1573" s="856"/>
      <c r="LXK1573" s="856"/>
      <c r="LXL1573" s="856"/>
      <c r="LXM1573" s="856"/>
      <c r="LXN1573" s="856"/>
      <c r="LXO1573" s="856"/>
      <c r="LXP1573" s="856"/>
      <c r="LXQ1573" s="856"/>
      <c r="LXR1573" s="856"/>
      <c r="LXS1573" s="856"/>
      <c r="LXT1573" s="856"/>
      <c r="LXU1573" s="856"/>
      <c r="LXV1573" s="856"/>
      <c r="LXW1573" s="856"/>
      <c r="LXX1573" s="856"/>
      <c r="LXY1573" s="856"/>
      <c r="LXZ1573" s="856"/>
      <c r="LYA1573" s="856"/>
      <c r="LYB1573" s="856"/>
      <c r="LYC1573" s="856"/>
      <c r="LYD1573" s="856"/>
      <c r="LYE1573" s="856"/>
      <c r="LYF1573" s="856"/>
      <c r="LYG1573" s="856"/>
      <c r="LYH1573" s="856"/>
      <c r="LYI1573" s="856"/>
      <c r="LYJ1573" s="856"/>
      <c r="LYK1573" s="856"/>
      <c r="LYL1573" s="856"/>
      <c r="LYM1573" s="856"/>
      <c r="LYN1573" s="856"/>
      <c r="LYO1573" s="856"/>
      <c r="LYP1573" s="856"/>
      <c r="LYQ1573" s="856"/>
      <c r="LYR1573" s="856"/>
      <c r="LYS1573" s="856"/>
      <c r="LYT1573" s="856"/>
      <c r="LYU1573" s="856"/>
      <c r="LYV1573" s="856"/>
      <c r="LYW1573" s="856"/>
      <c r="LYX1573" s="856"/>
      <c r="LYY1573" s="856"/>
      <c r="LYZ1573" s="856"/>
      <c r="LZA1573" s="856"/>
      <c r="LZB1573" s="856"/>
      <c r="LZC1573" s="856"/>
      <c r="LZD1573" s="856"/>
      <c r="LZE1573" s="856"/>
      <c r="LZF1573" s="856"/>
      <c r="LZG1573" s="856"/>
      <c r="LZH1573" s="856"/>
      <c r="LZI1573" s="856"/>
      <c r="LZJ1573" s="856"/>
      <c r="LZK1573" s="856"/>
      <c r="LZL1573" s="856"/>
      <c r="LZM1573" s="856"/>
      <c r="LZN1573" s="856"/>
      <c r="LZO1573" s="856"/>
      <c r="LZP1573" s="856"/>
      <c r="LZQ1573" s="856"/>
      <c r="LZR1573" s="856"/>
      <c r="LZS1573" s="856"/>
      <c r="LZT1573" s="856"/>
      <c r="LZU1573" s="856"/>
      <c r="LZV1573" s="856"/>
      <c r="LZW1573" s="856"/>
      <c r="LZX1573" s="856"/>
      <c r="LZY1573" s="856"/>
      <c r="LZZ1573" s="856"/>
      <c r="MAA1573" s="856"/>
      <c r="MAB1573" s="856"/>
      <c r="MAC1573" s="856"/>
      <c r="MAD1573" s="856"/>
      <c r="MAE1573" s="856"/>
      <c r="MAF1573" s="856"/>
      <c r="MAG1573" s="856"/>
      <c r="MAH1573" s="856"/>
      <c r="MAI1573" s="856"/>
      <c r="MAJ1573" s="856"/>
      <c r="MAK1573" s="856"/>
      <c r="MAL1573" s="856"/>
      <c r="MAM1573" s="856"/>
      <c r="MAN1573" s="856"/>
      <c r="MAO1573" s="856"/>
      <c r="MAP1573" s="856"/>
      <c r="MAQ1573" s="856"/>
      <c r="MAR1573" s="856"/>
      <c r="MAS1573" s="856"/>
      <c r="MAT1573" s="856"/>
      <c r="MAU1573" s="856"/>
      <c r="MAV1573" s="856"/>
      <c r="MAW1573" s="856"/>
      <c r="MAX1573" s="856"/>
      <c r="MAY1573" s="856"/>
      <c r="MAZ1573" s="856"/>
      <c r="MBA1573" s="856"/>
      <c r="MBB1573" s="856"/>
      <c r="MBC1573" s="856"/>
      <c r="MBD1573" s="856"/>
      <c r="MBE1573" s="856"/>
      <c r="MBF1573" s="856"/>
      <c r="MBG1573" s="856"/>
      <c r="MBH1573" s="856"/>
      <c r="MBI1573" s="856"/>
      <c r="MBJ1573" s="856"/>
      <c r="MBK1573" s="856"/>
      <c r="MBL1573" s="856"/>
      <c r="MBM1573" s="856"/>
      <c r="MBN1573" s="856"/>
      <c r="MBO1573" s="856"/>
      <c r="MBP1573" s="856"/>
      <c r="MBQ1573" s="856"/>
      <c r="MBR1573" s="856"/>
      <c r="MBS1573" s="856"/>
      <c r="MBT1573" s="856"/>
      <c r="MBU1573" s="856"/>
      <c r="MBV1573" s="856"/>
      <c r="MBW1573" s="856"/>
      <c r="MBX1573" s="856"/>
      <c r="MBY1573" s="856"/>
      <c r="MBZ1573" s="856"/>
      <c r="MCA1573" s="856"/>
      <c r="MCB1573" s="856"/>
      <c r="MCC1573" s="856"/>
      <c r="MCD1573" s="856"/>
      <c r="MCE1573" s="856"/>
      <c r="MCF1573" s="856"/>
      <c r="MCG1573" s="856"/>
      <c r="MCH1573" s="856"/>
      <c r="MCI1573" s="856"/>
      <c r="MCJ1573" s="856"/>
      <c r="MCK1573" s="856"/>
      <c r="MCL1573" s="856"/>
      <c r="MCM1573" s="856"/>
      <c r="MCN1573" s="856"/>
      <c r="MCO1573" s="856"/>
      <c r="MCP1573" s="856"/>
      <c r="MCQ1573" s="856"/>
      <c r="MCR1573" s="856"/>
      <c r="MCS1573" s="856"/>
      <c r="MCT1573" s="856"/>
      <c r="MCU1573" s="856"/>
      <c r="MCV1573" s="856"/>
      <c r="MCW1573" s="856"/>
      <c r="MCX1573" s="856"/>
      <c r="MCY1573" s="856"/>
      <c r="MCZ1573" s="856"/>
      <c r="MDA1573" s="856"/>
      <c r="MDB1573" s="856"/>
      <c r="MDC1573" s="856"/>
      <c r="MDD1573" s="856"/>
      <c r="MDE1573" s="856"/>
      <c r="MDF1573" s="856"/>
      <c r="MDG1573" s="856"/>
      <c r="MDH1573" s="856"/>
      <c r="MDI1573" s="856"/>
      <c r="MDJ1573" s="856"/>
      <c r="MDK1573" s="856"/>
      <c r="MDL1573" s="856"/>
      <c r="MDM1573" s="856"/>
      <c r="MDN1573" s="856"/>
      <c r="MDO1573" s="856"/>
      <c r="MDP1573" s="856"/>
      <c r="MDQ1573" s="856"/>
      <c r="MDR1573" s="856"/>
      <c r="MDS1573" s="856"/>
      <c r="MDT1573" s="856"/>
      <c r="MDU1573" s="856"/>
      <c r="MDV1573" s="856"/>
      <c r="MDW1573" s="856"/>
      <c r="MDX1573" s="856"/>
      <c r="MDY1573" s="856"/>
      <c r="MDZ1573" s="856"/>
      <c r="MEA1573" s="856"/>
      <c r="MEB1573" s="856"/>
      <c r="MEC1573" s="856"/>
      <c r="MED1573" s="856"/>
      <c r="MEE1573" s="856"/>
      <c r="MEF1573" s="856"/>
      <c r="MEG1573" s="856"/>
      <c r="MEH1573" s="856"/>
      <c r="MEI1573" s="856"/>
      <c r="MEJ1573" s="856"/>
      <c r="MEK1573" s="856"/>
      <c r="MEL1573" s="856"/>
      <c r="MEM1573" s="856"/>
      <c r="MEN1573" s="856"/>
      <c r="MEO1573" s="856"/>
      <c r="MEP1573" s="856"/>
      <c r="MEQ1573" s="856"/>
      <c r="MER1573" s="856"/>
      <c r="MES1573" s="856"/>
      <c r="MET1573" s="856"/>
      <c r="MEU1573" s="856"/>
      <c r="MEV1573" s="856"/>
      <c r="MEW1573" s="856"/>
      <c r="MEX1573" s="856"/>
      <c r="MEY1573" s="856"/>
      <c r="MEZ1573" s="856"/>
      <c r="MFA1573" s="856"/>
      <c r="MFB1573" s="856"/>
      <c r="MFC1573" s="856"/>
      <c r="MFD1573" s="856"/>
      <c r="MFE1573" s="856"/>
      <c r="MFF1573" s="856"/>
      <c r="MFG1573" s="856"/>
      <c r="MFH1573" s="856"/>
      <c r="MFI1573" s="856"/>
      <c r="MFJ1573" s="856"/>
      <c r="MFK1573" s="856"/>
      <c r="MFL1573" s="856"/>
      <c r="MFM1573" s="856"/>
      <c r="MFN1573" s="856"/>
      <c r="MFO1573" s="856"/>
      <c r="MFP1573" s="856"/>
      <c r="MFQ1573" s="856"/>
      <c r="MFR1573" s="856"/>
      <c r="MFS1573" s="856"/>
      <c r="MFT1573" s="856"/>
      <c r="MFU1573" s="856"/>
      <c r="MFV1573" s="856"/>
      <c r="MFW1573" s="856"/>
      <c r="MFX1573" s="856"/>
      <c r="MFY1573" s="856"/>
      <c r="MFZ1573" s="856"/>
      <c r="MGA1573" s="856"/>
      <c r="MGB1573" s="856"/>
      <c r="MGC1573" s="856"/>
      <c r="MGD1573" s="856"/>
      <c r="MGE1573" s="856"/>
      <c r="MGF1573" s="856"/>
      <c r="MGG1573" s="856"/>
      <c r="MGH1573" s="856"/>
      <c r="MGI1573" s="856"/>
      <c r="MGJ1573" s="856"/>
      <c r="MGK1573" s="856"/>
      <c r="MGL1573" s="856"/>
      <c r="MGM1573" s="856"/>
      <c r="MGN1573" s="856"/>
      <c r="MGO1573" s="856"/>
      <c r="MGP1573" s="856"/>
      <c r="MGQ1573" s="856"/>
      <c r="MGR1573" s="856"/>
      <c r="MGS1573" s="856"/>
      <c r="MGT1573" s="856"/>
      <c r="MGU1573" s="856"/>
      <c r="MGV1573" s="856"/>
      <c r="MGW1573" s="856"/>
      <c r="MGX1573" s="856"/>
      <c r="MGY1573" s="856"/>
      <c r="MGZ1573" s="856"/>
      <c r="MHA1573" s="856"/>
      <c r="MHB1573" s="856"/>
      <c r="MHC1573" s="856"/>
      <c r="MHD1573" s="856"/>
      <c r="MHE1573" s="856"/>
      <c r="MHF1573" s="856"/>
      <c r="MHG1573" s="856"/>
      <c r="MHH1573" s="856"/>
      <c r="MHI1573" s="856"/>
      <c r="MHJ1573" s="856"/>
      <c r="MHK1573" s="856"/>
      <c r="MHL1573" s="856"/>
      <c r="MHM1573" s="856"/>
      <c r="MHN1573" s="856"/>
      <c r="MHO1573" s="856"/>
      <c r="MHP1573" s="856"/>
      <c r="MHQ1573" s="856"/>
      <c r="MHR1573" s="856"/>
      <c r="MHS1573" s="856"/>
      <c r="MHT1573" s="856"/>
      <c r="MHU1573" s="856"/>
      <c r="MHV1573" s="856"/>
      <c r="MHW1573" s="856"/>
      <c r="MHX1573" s="856"/>
      <c r="MHY1573" s="856"/>
      <c r="MHZ1573" s="856"/>
      <c r="MIA1573" s="856"/>
      <c r="MIB1573" s="856"/>
      <c r="MIC1573" s="856"/>
      <c r="MID1573" s="856"/>
      <c r="MIE1573" s="856"/>
      <c r="MIF1573" s="856"/>
      <c r="MIG1573" s="856"/>
      <c r="MIH1573" s="856"/>
      <c r="MII1573" s="856"/>
      <c r="MIJ1573" s="856"/>
      <c r="MIK1573" s="856"/>
      <c r="MIL1573" s="856"/>
      <c r="MIM1573" s="856"/>
      <c r="MIN1573" s="856"/>
      <c r="MIO1573" s="856"/>
      <c r="MIP1573" s="856"/>
      <c r="MIQ1573" s="856"/>
      <c r="MIR1573" s="856"/>
      <c r="MIS1573" s="856"/>
      <c r="MIT1573" s="856"/>
      <c r="MIU1573" s="856"/>
      <c r="MIV1573" s="856"/>
      <c r="MIW1573" s="856"/>
      <c r="MIX1573" s="856"/>
      <c r="MIY1573" s="856"/>
      <c r="MIZ1573" s="856"/>
      <c r="MJA1573" s="856"/>
      <c r="MJB1573" s="856"/>
      <c r="MJC1573" s="856"/>
      <c r="MJD1573" s="856"/>
      <c r="MJE1573" s="856"/>
      <c r="MJF1573" s="856"/>
      <c r="MJG1573" s="856"/>
      <c r="MJH1573" s="856"/>
      <c r="MJI1573" s="856"/>
      <c r="MJJ1573" s="856"/>
      <c r="MJK1573" s="856"/>
      <c r="MJL1573" s="856"/>
      <c r="MJM1573" s="856"/>
      <c r="MJN1573" s="856"/>
      <c r="MJO1573" s="856"/>
      <c r="MJP1573" s="856"/>
      <c r="MJQ1573" s="856"/>
      <c r="MJR1573" s="856"/>
      <c r="MJS1573" s="856"/>
      <c r="MJT1573" s="856"/>
      <c r="MJU1573" s="856"/>
      <c r="MJV1573" s="856"/>
      <c r="MJW1573" s="856"/>
      <c r="MJX1573" s="856"/>
      <c r="MJY1573" s="856"/>
      <c r="MJZ1573" s="856"/>
      <c r="MKA1573" s="856"/>
      <c r="MKB1573" s="856"/>
      <c r="MKC1573" s="856"/>
      <c r="MKD1573" s="856"/>
      <c r="MKE1573" s="856"/>
      <c r="MKF1573" s="856"/>
      <c r="MKG1573" s="856"/>
      <c r="MKH1573" s="856"/>
      <c r="MKI1573" s="856"/>
      <c r="MKJ1573" s="856"/>
      <c r="MKK1573" s="856"/>
      <c r="MKL1573" s="856"/>
      <c r="MKM1573" s="856"/>
      <c r="MKN1573" s="856"/>
      <c r="MKO1573" s="856"/>
      <c r="MKP1573" s="856"/>
      <c r="MKQ1573" s="856"/>
      <c r="MKR1573" s="856"/>
      <c r="MKS1573" s="856"/>
      <c r="MKT1573" s="856"/>
      <c r="MKU1573" s="856"/>
      <c r="MKV1573" s="856"/>
      <c r="MKW1573" s="856"/>
      <c r="MKX1573" s="856"/>
      <c r="MKY1573" s="856"/>
      <c r="MKZ1573" s="856"/>
      <c r="MLA1573" s="856"/>
      <c r="MLB1573" s="856"/>
      <c r="MLC1573" s="856"/>
      <c r="MLD1573" s="856"/>
      <c r="MLE1573" s="856"/>
      <c r="MLF1573" s="856"/>
      <c r="MLG1573" s="856"/>
      <c r="MLH1573" s="856"/>
      <c r="MLI1573" s="856"/>
      <c r="MLJ1573" s="856"/>
      <c r="MLK1573" s="856"/>
      <c r="MLL1573" s="856"/>
      <c r="MLM1573" s="856"/>
      <c r="MLN1573" s="856"/>
      <c r="MLO1573" s="856"/>
      <c r="MLP1573" s="856"/>
      <c r="MLQ1573" s="856"/>
      <c r="MLR1573" s="856"/>
      <c r="MLS1573" s="856"/>
      <c r="MLT1573" s="856"/>
      <c r="MLU1573" s="856"/>
      <c r="MLV1573" s="856"/>
      <c r="MLW1573" s="856"/>
      <c r="MLX1573" s="856"/>
      <c r="MLY1573" s="856"/>
      <c r="MLZ1573" s="856"/>
      <c r="MMA1573" s="856"/>
      <c r="MMB1573" s="856"/>
      <c r="MMC1573" s="856"/>
      <c r="MMD1573" s="856"/>
      <c r="MME1573" s="856"/>
      <c r="MMF1573" s="856"/>
      <c r="MMG1573" s="856"/>
      <c r="MMH1573" s="856"/>
      <c r="MMI1573" s="856"/>
      <c r="MMJ1573" s="856"/>
      <c r="MMK1573" s="856"/>
      <c r="MML1573" s="856"/>
      <c r="MMM1573" s="856"/>
      <c r="MMN1573" s="856"/>
      <c r="MMO1573" s="856"/>
      <c r="MMP1573" s="856"/>
      <c r="MMQ1573" s="856"/>
      <c r="MMR1573" s="856"/>
      <c r="MMS1573" s="856"/>
      <c r="MMT1573" s="856"/>
      <c r="MMU1573" s="856"/>
      <c r="MMV1573" s="856"/>
      <c r="MMW1573" s="856"/>
      <c r="MMX1573" s="856"/>
      <c r="MMY1573" s="856"/>
      <c r="MMZ1573" s="856"/>
      <c r="MNA1573" s="856"/>
      <c r="MNB1573" s="856"/>
      <c r="MNC1573" s="856"/>
      <c r="MND1573" s="856"/>
      <c r="MNE1573" s="856"/>
      <c r="MNF1573" s="856"/>
      <c r="MNG1573" s="856"/>
      <c r="MNH1573" s="856"/>
      <c r="MNI1573" s="856"/>
      <c r="MNJ1573" s="856"/>
      <c r="MNK1573" s="856"/>
      <c r="MNL1573" s="856"/>
      <c r="MNM1573" s="856"/>
      <c r="MNN1573" s="856"/>
      <c r="MNO1573" s="856"/>
      <c r="MNP1573" s="856"/>
      <c r="MNQ1573" s="856"/>
      <c r="MNR1573" s="856"/>
      <c r="MNS1573" s="856"/>
      <c r="MNT1573" s="856"/>
      <c r="MNU1573" s="856"/>
      <c r="MNV1573" s="856"/>
      <c r="MNW1573" s="856"/>
      <c r="MNX1573" s="856"/>
      <c r="MNY1573" s="856"/>
      <c r="MNZ1573" s="856"/>
      <c r="MOA1573" s="856"/>
      <c r="MOB1573" s="856"/>
      <c r="MOC1573" s="856"/>
      <c r="MOD1573" s="856"/>
      <c r="MOE1573" s="856"/>
      <c r="MOF1573" s="856"/>
      <c r="MOG1573" s="856"/>
      <c r="MOH1573" s="856"/>
      <c r="MOI1573" s="856"/>
      <c r="MOJ1573" s="856"/>
      <c r="MOK1573" s="856"/>
      <c r="MOL1573" s="856"/>
      <c r="MOM1573" s="856"/>
      <c r="MON1573" s="856"/>
      <c r="MOO1573" s="856"/>
      <c r="MOP1573" s="856"/>
      <c r="MOQ1573" s="856"/>
      <c r="MOR1573" s="856"/>
      <c r="MOS1573" s="856"/>
      <c r="MOT1573" s="856"/>
      <c r="MOU1573" s="856"/>
      <c r="MOV1573" s="856"/>
      <c r="MOW1573" s="856"/>
      <c r="MOX1573" s="856"/>
      <c r="MOY1573" s="856"/>
      <c r="MOZ1573" s="856"/>
      <c r="MPA1573" s="856"/>
      <c r="MPB1573" s="856"/>
      <c r="MPC1573" s="856"/>
      <c r="MPD1573" s="856"/>
      <c r="MPE1573" s="856"/>
      <c r="MPF1573" s="856"/>
      <c r="MPG1573" s="856"/>
      <c r="MPH1573" s="856"/>
      <c r="MPI1573" s="856"/>
      <c r="MPJ1573" s="856"/>
      <c r="MPK1573" s="856"/>
      <c r="MPL1573" s="856"/>
      <c r="MPM1573" s="856"/>
      <c r="MPN1573" s="856"/>
      <c r="MPO1573" s="856"/>
      <c r="MPP1573" s="856"/>
      <c r="MPQ1573" s="856"/>
      <c r="MPR1573" s="856"/>
      <c r="MPS1573" s="856"/>
      <c r="MPT1573" s="856"/>
      <c r="MPU1573" s="856"/>
      <c r="MPV1573" s="856"/>
      <c r="MPW1573" s="856"/>
      <c r="MPX1573" s="856"/>
      <c r="MPY1573" s="856"/>
      <c r="MPZ1573" s="856"/>
      <c r="MQA1573" s="856"/>
      <c r="MQB1573" s="856"/>
      <c r="MQC1573" s="856"/>
      <c r="MQD1573" s="856"/>
      <c r="MQE1573" s="856"/>
      <c r="MQF1573" s="856"/>
      <c r="MQG1573" s="856"/>
      <c r="MQH1573" s="856"/>
      <c r="MQI1573" s="856"/>
      <c r="MQJ1573" s="856"/>
      <c r="MQK1573" s="856"/>
      <c r="MQL1573" s="856"/>
      <c r="MQM1573" s="856"/>
      <c r="MQN1573" s="856"/>
      <c r="MQO1573" s="856"/>
      <c r="MQP1573" s="856"/>
      <c r="MQQ1573" s="856"/>
      <c r="MQR1573" s="856"/>
      <c r="MQS1573" s="856"/>
      <c r="MQT1573" s="856"/>
      <c r="MQU1573" s="856"/>
      <c r="MQV1573" s="856"/>
      <c r="MQW1573" s="856"/>
      <c r="MQX1573" s="856"/>
      <c r="MQY1573" s="856"/>
      <c r="MQZ1573" s="856"/>
      <c r="MRA1573" s="856"/>
      <c r="MRB1573" s="856"/>
      <c r="MRC1573" s="856"/>
      <c r="MRD1573" s="856"/>
      <c r="MRE1573" s="856"/>
      <c r="MRF1573" s="856"/>
      <c r="MRG1573" s="856"/>
      <c r="MRH1573" s="856"/>
      <c r="MRI1573" s="856"/>
      <c r="MRJ1573" s="856"/>
      <c r="MRK1573" s="856"/>
      <c r="MRL1573" s="856"/>
      <c r="MRM1573" s="856"/>
      <c r="MRN1573" s="856"/>
      <c r="MRO1573" s="856"/>
      <c r="MRP1573" s="856"/>
      <c r="MRQ1573" s="856"/>
      <c r="MRR1573" s="856"/>
      <c r="MRS1573" s="856"/>
      <c r="MRT1573" s="856"/>
      <c r="MRU1573" s="856"/>
      <c r="MRV1573" s="856"/>
      <c r="MRW1573" s="856"/>
      <c r="MRX1573" s="856"/>
      <c r="MRY1573" s="856"/>
      <c r="MRZ1573" s="856"/>
      <c r="MSA1573" s="856"/>
      <c r="MSB1573" s="856"/>
      <c r="MSC1573" s="856"/>
      <c r="MSD1573" s="856"/>
      <c r="MSE1573" s="856"/>
      <c r="MSF1573" s="856"/>
      <c r="MSG1573" s="856"/>
      <c r="MSH1573" s="856"/>
      <c r="MSI1573" s="856"/>
      <c r="MSJ1573" s="856"/>
      <c r="MSK1573" s="856"/>
      <c r="MSL1573" s="856"/>
      <c r="MSM1573" s="856"/>
      <c r="MSN1573" s="856"/>
      <c r="MSO1573" s="856"/>
      <c r="MSP1573" s="856"/>
      <c r="MSQ1573" s="856"/>
      <c r="MSR1573" s="856"/>
      <c r="MSS1573" s="856"/>
      <c r="MST1573" s="856"/>
      <c r="MSU1573" s="856"/>
      <c r="MSV1573" s="856"/>
      <c r="MSW1573" s="856"/>
      <c r="MSX1573" s="856"/>
      <c r="MSY1573" s="856"/>
      <c r="MSZ1573" s="856"/>
      <c r="MTA1573" s="856"/>
      <c r="MTB1573" s="856"/>
      <c r="MTC1573" s="856"/>
      <c r="MTD1573" s="856"/>
      <c r="MTE1573" s="856"/>
      <c r="MTF1573" s="856"/>
      <c r="MTG1573" s="856"/>
      <c r="MTH1573" s="856"/>
      <c r="MTI1573" s="856"/>
      <c r="MTJ1573" s="856"/>
      <c r="MTK1573" s="856"/>
      <c r="MTL1573" s="856"/>
      <c r="MTM1573" s="856"/>
      <c r="MTN1573" s="856"/>
      <c r="MTO1573" s="856"/>
      <c r="MTP1573" s="856"/>
      <c r="MTQ1573" s="856"/>
      <c r="MTR1573" s="856"/>
      <c r="MTS1573" s="856"/>
      <c r="MTT1573" s="856"/>
      <c r="MTU1573" s="856"/>
      <c r="MTV1573" s="856"/>
      <c r="MTW1573" s="856"/>
      <c r="MTX1573" s="856"/>
      <c r="MTY1573" s="856"/>
      <c r="MTZ1573" s="856"/>
      <c r="MUA1573" s="856"/>
      <c r="MUB1573" s="856"/>
      <c r="MUC1573" s="856"/>
      <c r="MUD1573" s="856"/>
      <c r="MUE1573" s="856"/>
      <c r="MUF1573" s="856"/>
      <c r="MUG1573" s="856"/>
      <c r="MUH1573" s="856"/>
      <c r="MUI1573" s="856"/>
      <c r="MUJ1573" s="856"/>
      <c r="MUK1573" s="856"/>
      <c r="MUL1573" s="856"/>
      <c r="MUM1573" s="856"/>
      <c r="MUN1573" s="856"/>
      <c r="MUO1573" s="856"/>
      <c r="MUP1573" s="856"/>
      <c r="MUQ1573" s="856"/>
      <c r="MUR1573" s="856"/>
      <c r="MUS1573" s="856"/>
      <c r="MUT1573" s="856"/>
      <c r="MUU1573" s="856"/>
      <c r="MUV1573" s="856"/>
      <c r="MUW1573" s="856"/>
      <c r="MUX1573" s="856"/>
      <c r="MUY1573" s="856"/>
      <c r="MUZ1573" s="856"/>
      <c r="MVA1573" s="856"/>
      <c r="MVB1573" s="856"/>
      <c r="MVC1573" s="856"/>
      <c r="MVD1573" s="856"/>
      <c r="MVE1573" s="856"/>
      <c r="MVF1573" s="856"/>
      <c r="MVG1573" s="856"/>
      <c r="MVH1573" s="856"/>
      <c r="MVI1573" s="856"/>
      <c r="MVJ1573" s="856"/>
      <c r="MVK1573" s="856"/>
      <c r="MVL1573" s="856"/>
      <c r="MVM1573" s="856"/>
      <c r="MVN1573" s="856"/>
      <c r="MVO1573" s="856"/>
      <c r="MVP1573" s="856"/>
      <c r="MVQ1573" s="856"/>
      <c r="MVR1573" s="856"/>
      <c r="MVS1573" s="856"/>
      <c r="MVT1573" s="856"/>
      <c r="MVU1573" s="856"/>
      <c r="MVV1573" s="856"/>
      <c r="MVW1573" s="856"/>
      <c r="MVX1573" s="856"/>
      <c r="MVY1573" s="856"/>
      <c r="MVZ1573" s="856"/>
      <c r="MWA1573" s="856"/>
      <c r="MWB1573" s="856"/>
      <c r="MWC1573" s="856"/>
      <c r="MWD1573" s="856"/>
      <c r="MWE1573" s="856"/>
      <c r="MWF1573" s="856"/>
      <c r="MWG1573" s="856"/>
      <c r="MWH1573" s="856"/>
      <c r="MWI1573" s="856"/>
      <c r="MWJ1573" s="856"/>
      <c r="MWK1573" s="856"/>
      <c r="MWL1573" s="856"/>
      <c r="MWM1573" s="856"/>
      <c r="MWN1573" s="856"/>
      <c r="MWO1573" s="856"/>
      <c r="MWP1573" s="856"/>
      <c r="MWQ1573" s="856"/>
      <c r="MWR1573" s="856"/>
      <c r="MWS1573" s="856"/>
      <c r="MWT1573" s="856"/>
      <c r="MWU1573" s="856"/>
      <c r="MWV1573" s="856"/>
      <c r="MWW1573" s="856"/>
      <c r="MWX1573" s="856"/>
      <c r="MWY1573" s="856"/>
      <c r="MWZ1573" s="856"/>
      <c r="MXA1573" s="856"/>
      <c r="MXB1573" s="856"/>
      <c r="MXC1573" s="856"/>
      <c r="MXD1573" s="856"/>
      <c r="MXE1573" s="856"/>
      <c r="MXF1573" s="856"/>
      <c r="MXG1573" s="856"/>
      <c r="MXH1573" s="856"/>
      <c r="MXI1573" s="856"/>
      <c r="MXJ1573" s="856"/>
      <c r="MXK1573" s="856"/>
      <c r="MXL1573" s="856"/>
      <c r="MXM1573" s="856"/>
      <c r="MXN1573" s="856"/>
      <c r="MXO1573" s="856"/>
      <c r="MXP1573" s="856"/>
      <c r="MXQ1573" s="856"/>
      <c r="MXR1573" s="856"/>
      <c r="MXS1573" s="856"/>
      <c r="MXT1573" s="856"/>
      <c r="MXU1573" s="856"/>
      <c r="MXV1573" s="856"/>
      <c r="MXW1573" s="856"/>
      <c r="MXX1573" s="856"/>
      <c r="MXY1573" s="856"/>
      <c r="MXZ1573" s="856"/>
      <c r="MYA1573" s="856"/>
      <c r="MYB1573" s="856"/>
      <c r="MYC1573" s="856"/>
      <c r="MYD1573" s="856"/>
      <c r="MYE1573" s="856"/>
      <c r="MYF1573" s="856"/>
      <c r="MYG1573" s="856"/>
      <c r="MYH1573" s="856"/>
      <c r="MYI1573" s="856"/>
      <c r="MYJ1573" s="856"/>
      <c r="MYK1573" s="856"/>
      <c r="MYL1573" s="856"/>
      <c r="MYM1573" s="856"/>
      <c r="MYN1573" s="856"/>
      <c r="MYO1573" s="856"/>
      <c r="MYP1573" s="856"/>
      <c r="MYQ1573" s="856"/>
      <c r="MYR1573" s="856"/>
      <c r="MYS1573" s="856"/>
      <c r="MYT1573" s="856"/>
      <c r="MYU1573" s="856"/>
      <c r="MYV1573" s="856"/>
      <c r="MYW1573" s="856"/>
      <c r="MYX1573" s="856"/>
      <c r="MYY1573" s="856"/>
      <c r="MYZ1573" s="856"/>
      <c r="MZA1573" s="856"/>
      <c r="MZB1573" s="856"/>
      <c r="MZC1573" s="856"/>
      <c r="MZD1573" s="856"/>
      <c r="MZE1573" s="856"/>
      <c r="MZF1573" s="856"/>
      <c r="MZG1573" s="856"/>
      <c r="MZH1573" s="856"/>
      <c r="MZI1573" s="856"/>
      <c r="MZJ1573" s="856"/>
      <c r="MZK1573" s="856"/>
      <c r="MZL1573" s="856"/>
      <c r="MZM1573" s="856"/>
      <c r="MZN1573" s="856"/>
      <c r="MZO1573" s="856"/>
      <c r="MZP1573" s="856"/>
      <c r="MZQ1573" s="856"/>
      <c r="MZR1573" s="856"/>
      <c r="MZS1573" s="856"/>
      <c r="MZT1573" s="856"/>
      <c r="MZU1573" s="856"/>
      <c r="MZV1573" s="856"/>
      <c r="MZW1573" s="856"/>
      <c r="MZX1573" s="856"/>
      <c r="MZY1573" s="856"/>
      <c r="MZZ1573" s="856"/>
      <c r="NAA1573" s="856"/>
      <c r="NAB1573" s="856"/>
      <c r="NAC1573" s="856"/>
      <c r="NAD1573" s="856"/>
      <c r="NAE1573" s="856"/>
      <c r="NAF1573" s="856"/>
      <c r="NAG1573" s="856"/>
      <c r="NAH1573" s="856"/>
      <c r="NAI1573" s="856"/>
      <c r="NAJ1573" s="856"/>
      <c r="NAK1573" s="856"/>
      <c r="NAL1573" s="856"/>
      <c r="NAM1573" s="856"/>
      <c r="NAN1573" s="856"/>
      <c r="NAO1573" s="856"/>
      <c r="NAP1573" s="856"/>
      <c r="NAQ1573" s="856"/>
      <c r="NAR1573" s="856"/>
      <c r="NAS1573" s="856"/>
      <c r="NAT1573" s="856"/>
      <c r="NAU1573" s="856"/>
      <c r="NAV1573" s="856"/>
      <c r="NAW1573" s="856"/>
      <c r="NAX1573" s="856"/>
      <c r="NAY1573" s="856"/>
      <c r="NAZ1573" s="856"/>
      <c r="NBA1573" s="856"/>
      <c r="NBB1573" s="856"/>
      <c r="NBC1573" s="856"/>
      <c r="NBD1573" s="856"/>
      <c r="NBE1573" s="856"/>
      <c r="NBF1573" s="856"/>
      <c r="NBG1573" s="856"/>
      <c r="NBH1573" s="856"/>
      <c r="NBI1573" s="856"/>
      <c r="NBJ1573" s="856"/>
      <c r="NBK1573" s="856"/>
      <c r="NBL1573" s="856"/>
      <c r="NBM1573" s="856"/>
      <c r="NBN1573" s="856"/>
      <c r="NBO1573" s="856"/>
      <c r="NBP1573" s="856"/>
      <c r="NBQ1573" s="856"/>
      <c r="NBR1573" s="856"/>
      <c r="NBS1573" s="856"/>
      <c r="NBT1573" s="856"/>
      <c r="NBU1573" s="856"/>
      <c r="NBV1573" s="856"/>
      <c r="NBW1573" s="856"/>
      <c r="NBX1573" s="856"/>
      <c r="NBY1573" s="856"/>
      <c r="NBZ1573" s="856"/>
      <c r="NCA1573" s="856"/>
      <c r="NCB1573" s="856"/>
      <c r="NCC1573" s="856"/>
      <c r="NCD1573" s="856"/>
      <c r="NCE1573" s="856"/>
      <c r="NCF1573" s="856"/>
      <c r="NCG1573" s="856"/>
      <c r="NCH1573" s="856"/>
      <c r="NCI1573" s="856"/>
      <c r="NCJ1573" s="856"/>
      <c r="NCK1573" s="856"/>
      <c r="NCL1573" s="856"/>
      <c r="NCM1573" s="856"/>
      <c r="NCN1573" s="856"/>
      <c r="NCO1573" s="856"/>
      <c r="NCP1573" s="856"/>
      <c r="NCQ1573" s="856"/>
      <c r="NCR1573" s="856"/>
      <c r="NCS1573" s="856"/>
      <c r="NCT1573" s="856"/>
      <c r="NCU1573" s="856"/>
      <c r="NCV1573" s="856"/>
      <c r="NCW1573" s="856"/>
      <c r="NCX1573" s="856"/>
      <c r="NCY1573" s="856"/>
      <c r="NCZ1573" s="856"/>
      <c r="NDA1573" s="856"/>
      <c r="NDB1573" s="856"/>
      <c r="NDC1573" s="856"/>
      <c r="NDD1573" s="856"/>
      <c r="NDE1573" s="856"/>
      <c r="NDF1573" s="856"/>
      <c r="NDG1573" s="856"/>
      <c r="NDH1573" s="856"/>
      <c r="NDI1573" s="856"/>
      <c r="NDJ1573" s="856"/>
      <c r="NDK1573" s="856"/>
      <c r="NDL1573" s="856"/>
      <c r="NDM1573" s="856"/>
      <c r="NDN1573" s="856"/>
      <c r="NDO1573" s="856"/>
      <c r="NDP1573" s="856"/>
      <c r="NDQ1573" s="856"/>
      <c r="NDR1573" s="856"/>
      <c r="NDS1573" s="856"/>
      <c r="NDT1573" s="856"/>
      <c r="NDU1573" s="856"/>
      <c r="NDV1573" s="856"/>
      <c r="NDW1573" s="856"/>
      <c r="NDX1573" s="856"/>
      <c r="NDY1573" s="856"/>
      <c r="NDZ1573" s="856"/>
      <c r="NEA1573" s="856"/>
      <c r="NEB1573" s="856"/>
      <c r="NEC1573" s="856"/>
      <c r="NED1573" s="856"/>
      <c r="NEE1573" s="856"/>
      <c r="NEF1573" s="856"/>
      <c r="NEG1573" s="856"/>
      <c r="NEH1573" s="856"/>
      <c r="NEI1573" s="856"/>
      <c r="NEJ1573" s="856"/>
      <c r="NEK1573" s="856"/>
      <c r="NEL1573" s="856"/>
      <c r="NEM1573" s="856"/>
      <c r="NEN1573" s="856"/>
      <c r="NEO1573" s="856"/>
      <c r="NEP1573" s="856"/>
      <c r="NEQ1573" s="856"/>
      <c r="NER1573" s="856"/>
      <c r="NES1573" s="856"/>
      <c r="NET1573" s="856"/>
      <c r="NEU1573" s="856"/>
      <c r="NEV1573" s="856"/>
      <c r="NEW1573" s="856"/>
      <c r="NEX1573" s="856"/>
      <c r="NEY1573" s="856"/>
      <c r="NEZ1573" s="856"/>
      <c r="NFA1573" s="856"/>
      <c r="NFB1573" s="856"/>
      <c r="NFC1573" s="856"/>
      <c r="NFD1573" s="856"/>
      <c r="NFE1573" s="856"/>
      <c r="NFF1573" s="856"/>
      <c r="NFG1573" s="856"/>
      <c r="NFH1573" s="856"/>
      <c r="NFI1573" s="856"/>
      <c r="NFJ1573" s="856"/>
      <c r="NFK1573" s="856"/>
      <c r="NFL1573" s="856"/>
      <c r="NFM1573" s="856"/>
      <c r="NFN1573" s="856"/>
      <c r="NFO1573" s="856"/>
      <c r="NFP1573" s="856"/>
      <c r="NFQ1573" s="856"/>
      <c r="NFR1573" s="856"/>
      <c r="NFS1573" s="856"/>
      <c r="NFT1573" s="856"/>
      <c r="NFU1573" s="856"/>
      <c r="NFV1573" s="856"/>
      <c r="NFW1573" s="856"/>
      <c r="NFX1573" s="856"/>
      <c r="NFY1573" s="856"/>
      <c r="NFZ1573" s="856"/>
      <c r="NGA1573" s="856"/>
      <c r="NGB1573" s="856"/>
      <c r="NGC1573" s="856"/>
      <c r="NGD1573" s="856"/>
      <c r="NGE1573" s="856"/>
      <c r="NGF1573" s="856"/>
      <c r="NGG1573" s="856"/>
      <c r="NGH1573" s="856"/>
      <c r="NGI1573" s="856"/>
      <c r="NGJ1573" s="856"/>
      <c r="NGK1573" s="856"/>
      <c r="NGL1573" s="856"/>
      <c r="NGM1573" s="856"/>
      <c r="NGN1573" s="856"/>
      <c r="NGO1573" s="856"/>
      <c r="NGP1573" s="856"/>
      <c r="NGQ1573" s="856"/>
      <c r="NGR1573" s="856"/>
      <c r="NGS1573" s="856"/>
      <c r="NGT1573" s="856"/>
      <c r="NGU1573" s="856"/>
      <c r="NGV1573" s="856"/>
      <c r="NGW1573" s="856"/>
      <c r="NGX1573" s="856"/>
      <c r="NGY1573" s="856"/>
      <c r="NGZ1573" s="856"/>
      <c r="NHA1573" s="856"/>
      <c r="NHB1573" s="856"/>
      <c r="NHC1573" s="856"/>
      <c r="NHD1573" s="856"/>
      <c r="NHE1573" s="856"/>
      <c r="NHF1573" s="856"/>
      <c r="NHG1573" s="856"/>
      <c r="NHH1573" s="856"/>
      <c r="NHI1573" s="856"/>
      <c r="NHJ1573" s="856"/>
      <c r="NHK1573" s="856"/>
      <c r="NHL1573" s="856"/>
      <c r="NHM1573" s="856"/>
      <c r="NHN1573" s="856"/>
      <c r="NHO1573" s="856"/>
      <c r="NHP1573" s="856"/>
      <c r="NHQ1573" s="856"/>
      <c r="NHR1573" s="856"/>
      <c r="NHS1573" s="856"/>
      <c r="NHT1573" s="856"/>
      <c r="NHU1573" s="856"/>
      <c r="NHV1573" s="856"/>
      <c r="NHW1573" s="856"/>
      <c r="NHX1573" s="856"/>
      <c r="NHY1573" s="856"/>
      <c r="NHZ1573" s="856"/>
      <c r="NIA1573" s="856"/>
      <c r="NIB1573" s="856"/>
      <c r="NIC1573" s="856"/>
      <c r="NID1573" s="856"/>
      <c r="NIE1573" s="856"/>
      <c r="NIF1573" s="856"/>
      <c r="NIG1573" s="856"/>
      <c r="NIH1573" s="856"/>
      <c r="NII1573" s="856"/>
      <c r="NIJ1573" s="856"/>
      <c r="NIK1573" s="856"/>
      <c r="NIL1573" s="856"/>
      <c r="NIM1573" s="856"/>
      <c r="NIN1573" s="856"/>
      <c r="NIO1573" s="856"/>
      <c r="NIP1573" s="856"/>
      <c r="NIQ1573" s="856"/>
      <c r="NIR1573" s="856"/>
      <c r="NIS1573" s="856"/>
      <c r="NIT1573" s="856"/>
      <c r="NIU1573" s="856"/>
      <c r="NIV1573" s="856"/>
      <c r="NIW1573" s="856"/>
      <c r="NIX1573" s="856"/>
      <c r="NIY1573" s="856"/>
      <c r="NIZ1573" s="856"/>
      <c r="NJA1573" s="856"/>
      <c r="NJB1573" s="856"/>
      <c r="NJC1573" s="856"/>
      <c r="NJD1573" s="856"/>
      <c r="NJE1573" s="856"/>
      <c r="NJF1573" s="856"/>
      <c r="NJG1573" s="856"/>
      <c r="NJH1573" s="856"/>
      <c r="NJI1573" s="856"/>
      <c r="NJJ1573" s="856"/>
      <c r="NJK1573" s="856"/>
      <c r="NJL1573" s="856"/>
      <c r="NJM1573" s="856"/>
      <c r="NJN1573" s="856"/>
      <c r="NJO1573" s="856"/>
      <c r="NJP1573" s="856"/>
      <c r="NJQ1573" s="856"/>
      <c r="NJR1573" s="856"/>
      <c r="NJS1573" s="856"/>
      <c r="NJT1573" s="856"/>
      <c r="NJU1573" s="856"/>
      <c r="NJV1573" s="856"/>
      <c r="NJW1573" s="856"/>
      <c r="NJX1573" s="856"/>
      <c r="NJY1573" s="856"/>
      <c r="NJZ1573" s="856"/>
      <c r="NKA1573" s="856"/>
      <c r="NKB1573" s="856"/>
      <c r="NKC1573" s="856"/>
      <c r="NKD1573" s="856"/>
      <c r="NKE1573" s="856"/>
      <c r="NKF1573" s="856"/>
      <c r="NKG1573" s="856"/>
      <c r="NKH1573" s="856"/>
      <c r="NKI1573" s="856"/>
      <c r="NKJ1573" s="856"/>
      <c r="NKK1573" s="856"/>
      <c r="NKL1573" s="856"/>
      <c r="NKM1573" s="856"/>
      <c r="NKN1573" s="856"/>
      <c r="NKO1573" s="856"/>
      <c r="NKP1573" s="856"/>
      <c r="NKQ1573" s="856"/>
      <c r="NKR1573" s="856"/>
      <c r="NKS1573" s="856"/>
      <c r="NKT1573" s="856"/>
      <c r="NKU1573" s="856"/>
      <c r="NKV1573" s="856"/>
      <c r="NKW1573" s="856"/>
      <c r="NKX1573" s="856"/>
      <c r="NKY1573" s="856"/>
      <c r="NKZ1573" s="856"/>
      <c r="NLA1573" s="856"/>
      <c r="NLB1573" s="856"/>
      <c r="NLC1573" s="856"/>
      <c r="NLD1573" s="856"/>
      <c r="NLE1573" s="856"/>
      <c r="NLF1573" s="856"/>
      <c r="NLG1573" s="856"/>
      <c r="NLH1573" s="856"/>
      <c r="NLI1573" s="856"/>
      <c r="NLJ1573" s="856"/>
      <c r="NLK1573" s="856"/>
      <c r="NLL1573" s="856"/>
      <c r="NLM1573" s="856"/>
      <c r="NLN1573" s="856"/>
      <c r="NLO1573" s="856"/>
      <c r="NLP1573" s="856"/>
      <c r="NLQ1573" s="856"/>
      <c r="NLR1573" s="856"/>
      <c r="NLS1573" s="856"/>
      <c r="NLT1573" s="856"/>
      <c r="NLU1573" s="856"/>
      <c r="NLV1573" s="856"/>
      <c r="NLW1573" s="856"/>
      <c r="NLX1573" s="856"/>
      <c r="NLY1573" s="856"/>
      <c r="NLZ1573" s="856"/>
      <c r="NMA1573" s="856"/>
      <c r="NMB1573" s="856"/>
      <c r="NMC1573" s="856"/>
      <c r="NMD1573" s="856"/>
      <c r="NME1573" s="856"/>
      <c r="NMF1573" s="856"/>
      <c r="NMG1573" s="856"/>
      <c r="NMH1573" s="856"/>
      <c r="NMI1573" s="856"/>
      <c r="NMJ1573" s="856"/>
      <c r="NMK1573" s="856"/>
      <c r="NML1573" s="856"/>
      <c r="NMM1573" s="856"/>
      <c r="NMN1573" s="856"/>
      <c r="NMO1573" s="856"/>
      <c r="NMP1573" s="856"/>
      <c r="NMQ1573" s="856"/>
      <c r="NMR1573" s="856"/>
      <c r="NMS1573" s="856"/>
      <c r="NMT1573" s="856"/>
      <c r="NMU1573" s="856"/>
      <c r="NMV1573" s="856"/>
      <c r="NMW1573" s="856"/>
      <c r="NMX1573" s="856"/>
      <c r="NMY1573" s="856"/>
      <c r="NMZ1573" s="856"/>
      <c r="NNA1573" s="856"/>
      <c r="NNB1573" s="856"/>
      <c r="NNC1573" s="856"/>
      <c r="NND1573" s="856"/>
      <c r="NNE1573" s="856"/>
      <c r="NNF1573" s="856"/>
      <c r="NNG1573" s="856"/>
      <c r="NNH1573" s="856"/>
      <c r="NNI1573" s="856"/>
      <c r="NNJ1573" s="856"/>
      <c r="NNK1573" s="856"/>
      <c r="NNL1573" s="856"/>
      <c r="NNM1573" s="856"/>
      <c r="NNN1573" s="856"/>
      <c r="NNO1573" s="856"/>
      <c r="NNP1573" s="856"/>
      <c r="NNQ1573" s="856"/>
      <c r="NNR1573" s="856"/>
      <c r="NNS1573" s="856"/>
      <c r="NNT1573" s="856"/>
      <c r="NNU1573" s="856"/>
      <c r="NNV1573" s="856"/>
      <c r="NNW1573" s="856"/>
      <c r="NNX1573" s="856"/>
      <c r="NNY1573" s="856"/>
      <c r="NNZ1573" s="856"/>
      <c r="NOA1573" s="856"/>
      <c r="NOB1573" s="856"/>
      <c r="NOC1573" s="856"/>
      <c r="NOD1573" s="856"/>
      <c r="NOE1573" s="856"/>
      <c r="NOF1573" s="856"/>
      <c r="NOG1573" s="856"/>
      <c r="NOH1573" s="856"/>
      <c r="NOI1573" s="856"/>
      <c r="NOJ1573" s="856"/>
      <c r="NOK1573" s="856"/>
      <c r="NOL1573" s="856"/>
      <c r="NOM1573" s="856"/>
      <c r="NON1573" s="856"/>
      <c r="NOO1573" s="856"/>
      <c r="NOP1573" s="856"/>
      <c r="NOQ1573" s="856"/>
      <c r="NOR1573" s="856"/>
      <c r="NOS1573" s="856"/>
      <c r="NOT1573" s="856"/>
      <c r="NOU1573" s="856"/>
      <c r="NOV1573" s="856"/>
      <c r="NOW1573" s="856"/>
      <c r="NOX1573" s="856"/>
      <c r="NOY1573" s="856"/>
      <c r="NOZ1573" s="856"/>
      <c r="NPA1573" s="856"/>
      <c r="NPB1573" s="856"/>
      <c r="NPC1573" s="856"/>
      <c r="NPD1573" s="856"/>
      <c r="NPE1573" s="856"/>
      <c r="NPF1573" s="856"/>
      <c r="NPG1573" s="856"/>
      <c r="NPH1573" s="856"/>
      <c r="NPI1573" s="856"/>
      <c r="NPJ1573" s="856"/>
      <c r="NPK1573" s="856"/>
      <c r="NPL1573" s="856"/>
      <c r="NPM1573" s="856"/>
      <c r="NPN1573" s="856"/>
      <c r="NPO1573" s="856"/>
      <c r="NPP1573" s="856"/>
      <c r="NPQ1573" s="856"/>
      <c r="NPR1573" s="856"/>
      <c r="NPS1573" s="856"/>
      <c r="NPT1573" s="856"/>
      <c r="NPU1573" s="856"/>
      <c r="NPV1573" s="856"/>
      <c r="NPW1573" s="856"/>
      <c r="NPX1573" s="856"/>
      <c r="NPY1573" s="856"/>
      <c r="NPZ1573" s="856"/>
      <c r="NQA1573" s="856"/>
      <c r="NQB1573" s="856"/>
      <c r="NQC1573" s="856"/>
      <c r="NQD1573" s="856"/>
      <c r="NQE1573" s="856"/>
      <c r="NQF1573" s="856"/>
      <c r="NQG1573" s="856"/>
      <c r="NQH1573" s="856"/>
      <c r="NQI1573" s="856"/>
      <c r="NQJ1573" s="856"/>
      <c r="NQK1573" s="856"/>
      <c r="NQL1573" s="856"/>
      <c r="NQM1573" s="856"/>
      <c r="NQN1573" s="856"/>
      <c r="NQO1573" s="856"/>
      <c r="NQP1573" s="856"/>
      <c r="NQQ1573" s="856"/>
      <c r="NQR1573" s="856"/>
      <c r="NQS1573" s="856"/>
      <c r="NQT1573" s="856"/>
      <c r="NQU1573" s="856"/>
      <c r="NQV1573" s="856"/>
      <c r="NQW1573" s="856"/>
      <c r="NQX1573" s="856"/>
      <c r="NQY1573" s="856"/>
      <c r="NQZ1573" s="856"/>
      <c r="NRA1573" s="856"/>
      <c r="NRB1573" s="856"/>
      <c r="NRC1573" s="856"/>
      <c r="NRD1573" s="856"/>
      <c r="NRE1573" s="856"/>
      <c r="NRF1573" s="856"/>
      <c r="NRG1573" s="856"/>
      <c r="NRH1573" s="856"/>
      <c r="NRI1573" s="856"/>
      <c r="NRJ1573" s="856"/>
      <c r="NRK1573" s="856"/>
      <c r="NRL1573" s="856"/>
      <c r="NRM1573" s="856"/>
      <c r="NRN1573" s="856"/>
      <c r="NRO1573" s="856"/>
      <c r="NRP1573" s="856"/>
      <c r="NRQ1573" s="856"/>
      <c r="NRR1573" s="856"/>
      <c r="NRS1573" s="856"/>
      <c r="NRT1573" s="856"/>
      <c r="NRU1573" s="856"/>
      <c r="NRV1573" s="856"/>
      <c r="NRW1573" s="856"/>
      <c r="NRX1573" s="856"/>
      <c r="NRY1573" s="856"/>
      <c r="NRZ1573" s="856"/>
      <c r="NSA1573" s="856"/>
      <c r="NSB1573" s="856"/>
      <c r="NSC1573" s="856"/>
      <c r="NSD1573" s="856"/>
      <c r="NSE1573" s="856"/>
      <c r="NSF1573" s="856"/>
      <c r="NSG1573" s="856"/>
      <c r="NSH1573" s="856"/>
      <c r="NSI1573" s="856"/>
      <c r="NSJ1573" s="856"/>
      <c r="NSK1573" s="856"/>
      <c r="NSL1573" s="856"/>
      <c r="NSM1573" s="856"/>
      <c r="NSN1573" s="856"/>
      <c r="NSO1573" s="856"/>
      <c r="NSP1573" s="856"/>
      <c r="NSQ1573" s="856"/>
      <c r="NSR1573" s="856"/>
      <c r="NSS1573" s="856"/>
      <c r="NST1573" s="856"/>
      <c r="NSU1573" s="856"/>
      <c r="NSV1573" s="856"/>
      <c r="NSW1573" s="856"/>
      <c r="NSX1573" s="856"/>
      <c r="NSY1573" s="856"/>
      <c r="NSZ1573" s="856"/>
      <c r="NTA1573" s="856"/>
      <c r="NTB1573" s="856"/>
      <c r="NTC1573" s="856"/>
      <c r="NTD1573" s="856"/>
      <c r="NTE1573" s="856"/>
      <c r="NTF1573" s="856"/>
      <c r="NTG1573" s="856"/>
      <c r="NTH1573" s="856"/>
      <c r="NTI1573" s="856"/>
      <c r="NTJ1573" s="856"/>
      <c r="NTK1573" s="856"/>
      <c r="NTL1573" s="856"/>
      <c r="NTM1573" s="856"/>
      <c r="NTN1573" s="856"/>
      <c r="NTO1573" s="856"/>
      <c r="NTP1573" s="856"/>
      <c r="NTQ1573" s="856"/>
      <c r="NTR1573" s="856"/>
      <c r="NTS1573" s="856"/>
      <c r="NTT1573" s="856"/>
      <c r="NTU1573" s="856"/>
      <c r="NTV1573" s="856"/>
      <c r="NTW1573" s="856"/>
      <c r="NTX1573" s="856"/>
      <c r="NTY1573" s="856"/>
      <c r="NTZ1573" s="856"/>
      <c r="NUA1573" s="856"/>
      <c r="NUB1573" s="856"/>
      <c r="NUC1573" s="856"/>
      <c r="NUD1573" s="856"/>
      <c r="NUE1573" s="856"/>
      <c r="NUF1573" s="856"/>
      <c r="NUG1573" s="856"/>
      <c r="NUH1573" s="856"/>
      <c r="NUI1573" s="856"/>
      <c r="NUJ1573" s="856"/>
      <c r="NUK1573" s="856"/>
      <c r="NUL1573" s="856"/>
      <c r="NUM1573" s="856"/>
      <c r="NUN1573" s="856"/>
      <c r="NUO1573" s="856"/>
      <c r="NUP1573" s="856"/>
      <c r="NUQ1573" s="856"/>
      <c r="NUR1573" s="856"/>
      <c r="NUS1573" s="856"/>
      <c r="NUT1573" s="856"/>
      <c r="NUU1573" s="856"/>
      <c r="NUV1573" s="856"/>
      <c r="NUW1573" s="856"/>
      <c r="NUX1573" s="856"/>
      <c r="NUY1573" s="856"/>
      <c r="NUZ1573" s="856"/>
      <c r="NVA1573" s="856"/>
      <c r="NVB1573" s="856"/>
      <c r="NVC1573" s="856"/>
      <c r="NVD1573" s="856"/>
      <c r="NVE1573" s="856"/>
      <c r="NVF1573" s="856"/>
      <c r="NVG1573" s="856"/>
      <c r="NVH1573" s="856"/>
      <c r="NVI1573" s="856"/>
      <c r="NVJ1573" s="856"/>
      <c r="NVK1573" s="856"/>
      <c r="NVL1573" s="856"/>
      <c r="NVM1573" s="856"/>
      <c r="NVN1573" s="856"/>
      <c r="NVO1573" s="856"/>
      <c r="NVP1573" s="856"/>
      <c r="NVQ1573" s="856"/>
      <c r="NVR1573" s="856"/>
      <c r="NVS1573" s="856"/>
      <c r="NVT1573" s="856"/>
      <c r="NVU1573" s="856"/>
      <c r="NVV1573" s="856"/>
      <c r="NVW1573" s="856"/>
      <c r="NVX1573" s="856"/>
      <c r="NVY1573" s="856"/>
      <c r="NVZ1573" s="856"/>
      <c r="NWA1573" s="856"/>
      <c r="NWB1573" s="856"/>
      <c r="NWC1573" s="856"/>
      <c r="NWD1573" s="856"/>
      <c r="NWE1573" s="856"/>
      <c r="NWF1573" s="856"/>
      <c r="NWG1573" s="856"/>
      <c r="NWH1573" s="856"/>
      <c r="NWI1573" s="856"/>
      <c r="NWJ1573" s="856"/>
      <c r="NWK1573" s="856"/>
      <c r="NWL1573" s="856"/>
      <c r="NWM1573" s="856"/>
      <c r="NWN1573" s="856"/>
      <c r="NWO1573" s="856"/>
      <c r="NWP1573" s="856"/>
      <c r="NWQ1573" s="856"/>
      <c r="NWR1573" s="856"/>
      <c r="NWS1573" s="856"/>
      <c r="NWT1573" s="856"/>
      <c r="NWU1573" s="856"/>
      <c r="NWV1573" s="856"/>
      <c r="NWW1573" s="856"/>
      <c r="NWX1573" s="856"/>
      <c r="NWY1573" s="856"/>
      <c r="NWZ1573" s="856"/>
      <c r="NXA1573" s="856"/>
      <c r="NXB1573" s="856"/>
      <c r="NXC1573" s="856"/>
      <c r="NXD1573" s="856"/>
      <c r="NXE1573" s="856"/>
      <c r="NXF1573" s="856"/>
      <c r="NXG1573" s="856"/>
      <c r="NXH1573" s="856"/>
      <c r="NXI1573" s="856"/>
      <c r="NXJ1573" s="856"/>
      <c r="NXK1573" s="856"/>
      <c r="NXL1573" s="856"/>
      <c r="NXM1573" s="856"/>
      <c r="NXN1573" s="856"/>
      <c r="NXO1573" s="856"/>
      <c r="NXP1573" s="856"/>
      <c r="NXQ1573" s="856"/>
      <c r="NXR1573" s="856"/>
      <c r="NXS1573" s="856"/>
      <c r="NXT1573" s="856"/>
      <c r="NXU1573" s="856"/>
      <c r="NXV1573" s="856"/>
      <c r="NXW1573" s="856"/>
      <c r="NXX1573" s="856"/>
      <c r="NXY1573" s="856"/>
      <c r="NXZ1573" s="856"/>
      <c r="NYA1573" s="856"/>
      <c r="NYB1573" s="856"/>
      <c r="NYC1573" s="856"/>
      <c r="NYD1573" s="856"/>
      <c r="NYE1573" s="856"/>
      <c r="NYF1573" s="856"/>
      <c r="NYG1573" s="856"/>
      <c r="NYH1573" s="856"/>
      <c r="NYI1573" s="856"/>
      <c r="NYJ1573" s="856"/>
      <c r="NYK1573" s="856"/>
      <c r="NYL1573" s="856"/>
      <c r="NYM1573" s="856"/>
      <c r="NYN1573" s="856"/>
      <c r="NYO1573" s="856"/>
      <c r="NYP1573" s="856"/>
      <c r="NYQ1573" s="856"/>
      <c r="NYR1573" s="856"/>
      <c r="NYS1573" s="856"/>
      <c r="NYT1573" s="856"/>
      <c r="NYU1573" s="856"/>
      <c r="NYV1573" s="856"/>
      <c r="NYW1573" s="856"/>
      <c r="NYX1573" s="856"/>
      <c r="NYY1573" s="856"/>
      <c r="NYZ1573" s="856"/>
      <c r="NZA1573" s="856"/>
      <c r="NZB1573" s="856"/>
      <c r="NZC1573" s="856"/>
      <c r="NZD1573" s="856"/>
      <c r="NZE1573" s="856"/>
      <c r="NZF1573" s="856"/>
      <c r="NZG1573" s="856"/>
      <c r="NZH1573" s="856"/>
      <c r="NZI1573" s="856"/>
      <c r="NZJ1573" s="856"/>
      <c r="NZK1573" s="856"/>
      <c r="NZL1573" s="856"/>
      <c r="NZM1573" s="856"/>
      <c r="NZN1573" s="856"/>
      <c r="NZO1573" s="856"/>
      <c r="NZP1573" s="856"/>
      <c r="NZQ1573" s="856"/>
      <c r="NZR1573" s="856"/>
      <c r="NZS1573" s="856"/>
      <c r="NZT1573" s="856"/>
      <c r="NZU1573" s="856"/>
      <c r="NZV1573" s="856"/>
      <c r="NZW1573" s="856"/>
      <c r="NZX1573" s="856"/>
      <c r="NZY1573" s="856"/>
      <c r="NZZ1573" s="856"/>
      <c r="OAA1573" s="856"/>
      <c r="OAB1573" s="856"/>
      <c r="OAC1573" s="856"/>
      <c r="OAD1573" s="856"/>
      <c r="OAE1573" s="856"/>
      <c r="OAF1573" s="856"/>
      <c r="OAG1573" s="856"/>
      <c r="OAH1573" s="856"/>
      <c r="OAI1573" s="856"/>
      <c r="OAJ1573" s="856"/>
      <c r="OAK1573" s="856"/>
      <c r="OAL1573" s="856"/>
      <c r="OAM1573" s="856"/>
      <c r="OAN1573" s="856"/>
      <c r="OAO1573" s="856"/>
      <c r="OAP1573" s="856"/>
      <c r="OAQ1573" s="856"/>
      <c r="OAR1573" s="856"/>
      <c r="OAS1573" s="856"/>
      <c r="OAT1573" s="856"/>
      <c r="OAU1573" s="856"/>
      <c r="OAV1573" s="856"/>
      <c r="OAW1573" s="856"/>
      <c r="OAX1573" s="856"/>
      <c r="OAY1573" s="856"/>
      <c r="OAZ1573" s="856"/>
      <c r="OBA1573" s="856"/>
      <c r="OBB1573" s="856"/>
      <c r="OBC1573" s="856"/>
      <c r="OBD1573" s="856"/>
      <c r="OBE1573" s="856"/>
      <c r="OBF1573" s="856"/>
      <c r="OBG1573" s="856"/>
      <c r="OBH1573" s="856"/>
      <c r="OBI1573" s="856"/>
      <c r="OBJ1573" s="856"/>
      <c r="OBK1573" s="856"/>
      <c r="OBL1573" s="856"/>
      <c r="OBM1573" s="856"/>
      <c r="OBN1573" s="856"/>
      <c r="OBO1573" s="856"/>
      <c r="OBP1573" s="856"/>
      <c r="OBQ1573" s="856"/>
      <c r="OBR1573" s="856"/>
      <c r="OBS1573" s="856"/>
      <c r="OBT1573" s="856"/>
      <c r="OBU1573" s="856"/>
      <c r="OBV1573" s="856"/>
      <c r="OBW1573" s="856"/>
      <c r="OBX1573" s="856"/>
      <c r="OBY1573" s="856"/>
      <c r="OBZ1573" s="856"/>
      <c r="OCA1573" s="856"/>
      <c r="OCB1573" s="856"/>
      <c r="OCC1573" s="856"/>
      <c r="OCD1573" s="856"/>
      <c r="OCE1573" s="856"/>
      <c r="OCF1573" s="856"/>
      <c r="OCG1573" s="856"/>
      <c r="OCH1573" s="856"/>
      <c r="OCI1573" s="856"/>
      <c r="OCJ1573" s="856"/>
      <c r="OCK1573" s="856"/>
      <c r="OCL1573" s="856"/>
      <c r="OCM1573" s="856"/>
      <c r="OCN1573" s="856"/>
      <c r="OCO1573" s="856"/>
      <c r="OCP1573" s="856"/>
      <c r="OCQ1573" s="856"/>
      <c r="OCR1573" s="856"/>
      <c r="OCS1573" s="856"/>
      <c r="OCT1573" s="856"/>
      <c r="OCU1573" s="856"/>
      <c r="OCV1573" s="856"/>
      <c r="OCW1573" s="856"/>
      <c r="OCX1573" s="856"/>
      <c r="OCY1573" s="856"/>
      <c r="OCZ1573" s="856"/>
      <c r="ODA1573" s="856"/>
      <c r="ODB1573" s="856"/>
      <c r="ODC1573" s="856"/>
      <c r="ODD1573" s="856"/>
      <c r="ODE1573" s="856"/>
      <c r="ODF1573" s="856"/>
      <c r="ODG1573" s="856"/>
      <c r="ODH1573" s="856"/>
      <c r="ODI1573" s="856"/>
      <c r="ODJ1573" s="856"/>
      <c r="ODK1573" s="856"/>
      <c r="ODL1573" s="856"/>
      <c r="ODM1573" s="856"/>
      <c r="ODN1573" s="856"/>
      <c r="ODO1573" s="856"/>
      <c r="ODP1573" s="856"/>
      <c r="ODQ1573" s="856"/>
      <c r="ODR1573" s="856"/>
      <c r="ODS1573" s="856"/>
      <c r="ODT1573" s="856"/>
      <c r="ODU1573" s="856"/>
      <c r="ODV1573" s="856"/>
      <c r="ODW1573" s="856"/>
      <c r="ODX1573" s="856"/>
      <c r="ODY1573" s="856"/>
      <c r="ODZ1573" s="856"/>
      <c r="OEA1573" s="856"/>
      <c r="OEB1573" s="856"/>
      <c r="OEC1573" s="856"/>
      <c r="OED1573" s="856"/>
      <c r="OEE1573" s="856"/>
      <c r="OEF1573" s="856"/>
      <c r="OEG1573" s="856"/>
      <c r="OEH1573" s="856"/>
      <c r="OEI1573" s="856"/>
      <c r="OEJ1573" s="856"/>
      <c r="OEK1573" s="856"/>
      <c r="OEL1573" s="856"/>
      <c r="OEM1573" s="856"/>
      <c r="OEN1573" s="856"/>
      <c r="OEO1573" s="856"/>
      <c r="OEP1573" s="856"/>
      <c r="OEQ1573" s="856"/>
      <c r="OER1573" s="856"/>
      <c r="OES1573" s="856"/>
      <c r="OET1573" s="856"/>
      <c r="OEU1573" s="856"/>
      <c r="OEV1573" s="856"/>
      <c r="OEW1573" s="856"/>
      <c r="OEX1573" s="856"/>
      <c r="OEY1573" s="856"/>
      <c r="OEZ1573" s="856"/>
      <c r="OFA1573" s="856"/>
      <c r="OFB1573" s="856"/>
      <c r="OFC1573" s="856"/>
      <c r="OFD1573" s="856"/>
      <c r="OFE1573" s="856"/>
      <c r="OFF1573" s="856"/>
      <c r="OFG1573" s="856"/>
      <c r="OFH1573" s="856"/>
      <c r="OFI1573" s="856"/>
      <c r="OFJ1573" s="856"/>
      <c r="OFK1573" s="856"/>
      <c r="OFL1573" s="856"/>
      <c r="OFM1573" s="856"/>
      <c r="OFN1573" s="856"/>
      <c r="OFO1573" s="856"/>
      <c r="OFP1573" s="856"/>
      <c r="OFQ1573" s="856"/>
      <c r="OFR1573" s="856"/>
      <c r="OFS1573" s="856"/>
      <c r="OFT1573" s="856"/>
      <c r="OFU1573" s="856"/>
      <c r="OFV1573" s="856"/>
      <c r="OFW1573" s="856"/>
      <c r="OFX1573" s="856"/>
      <c r="OFY1573" s="856"/>
      <c r="OFZ1573" s="856"/>
      <c r="OGA1573" s="856"/>
      <c r="OGB1573" s="856"/>
      <c r="OGC1573" s="856"/>
      <c r="OGD1573" s="856"/>
      <c r="OGE1573" s="856"/>
      <c r="OGF1573" s="856"/>
      <c r="OGG1573" s="856"/>
      <c r="OGH1573" s="856"/>
      <c r="OGI1573" s="856"/>
      <c r="OGJ1573" s="856"/>
      <c r="OGK1573" s="856"/>
      <c r="OGL1573" s="856"/>
      <c r="OGM1573" s="856"/>
      <c r="OGN1573" s="856"/>
      <c r="OGO1573" s="856"/>
      <c r="OGP1573" s="856"/>
      <c r="OGQ1573" s="856"/>
      <c r="OGR1573" s="856"/>
      <c r="OGS1573" s="856"/>
      <c r="OGT1573" s="856"/>
      <c r="OGU1573" s="856"/>
      <c r="OGV1573" s="856"/>
      <c r="OGW1573" s="856"/>
      <c r="OGX1573" s="856"/>
      <c r="OGY1573" s="856"/>
      <c r="OGZ1573" s="856"/>
      <c r="OHA1573" s="856"/>
      <c r="OHB1573" s="856"/>
      <c r="OHC1573" s="856"/>
      <c r="OHD1573" s="856"/>
      <c r="OHE1573" s="856"/>
      <c r="OHF1573" s="856"/>
      <c r="OHG1573" s="856"/>
      <c r="OHH1573" s="856"/>
      <c r="OHI1573" s="856"/>
      <c r="OHJ1573" s="856"/>
      <c r="OHK1573" s="856"/>
      <c r="OHL1573" s="856"/>
      <c r="OHM1573" s="856"/>
      <c r="OHN1573" s="856"/>
      <c r="OHO1573" s="856"/>
      <c r="OHP1573" s="856"/>
      <c r="OHQ1573" s="856"/>
      <c r="OHR1573" s="856"/>
      <c r="OHS1573" s="856"/>
      <c r="OHT1573" s="856"/>
      <c r="OHU1573" s="856"/>
      <c r="OHV1573" s="856"/>
      <c r="OHW1573" s="856"/>
      <c r="OHX1573" s="856"/>
      <c r="OHY1573" s="856"/>
      <c r="OHZ1573" s="856"/>
      <c r="OIA1573" s="856"/>
      <c r="OIB1573" s="856"/>
      <c r="OIC1573" s="856"/>
      <c r="OID1573" s="856"/>
      <c r="OIE1573" s="856"/>
      <c r="OIF1573" s="856"/>
      <c r="OIG1573" s="856"/>
      <c r="OIH1573" s="856"/>
      <c r="OII1573" s="856"/>
      <c r="OIJ1573" s="856"/>
      <c r="OIK1573" s="856"/>
      <c r="OIL1573" s="856"/>
      <c r="OIM1573" s="856"/>
      <c r="OIN1573" s="856"/>
      <c r="OIO1573" s="856"/>
      <c r="OIP1573" s="856"/>
      <c r="OIQ1573" s="856"/>
      <c r="OIR1573" s="856"/>
      <c r="OIS1573" s="856"/>
      <c r="OIT1573" s="856"/>
      <c r="OIU1573" s="856"/>
      <c r="OIV1573" s="856"/>
      <c r="OIW1573" s="856"/>
      <c r="OIX1573" s="856"/>
      <c r="OIY1573" s="856"/>
      <c r="OIZ1573" s="856"/>
      <c r="OJA1573" s="856"/>
      <c r="OJB1573" s="856"/>
      <c r="OJC1573" s="856"/>
      <c r="OJD1573" s="856"/>
      <c r="OJE1573" s="856"/>
      <c r="OJF1573" s="856"/>
      <c r="OJG1573" s="856"/>
      <c r="OJH1573" s="856"/>
      <c r="OJI1573" s="856"/>
      <c r="OJJ1573" s="856"/>
      <c r="OJK1573" s="856"/>
      <c r="OJL1573" s="856"/>
      <c r="OJM1573" s="856"/>
      <c r="OJN1573" s="856"/>
      <c r="OJO1573" s="856"/>
      <c r="OJP1573" s="856"/>
      <c r="OJQ1573" s="856"/>
      <c r="OJR1573" s="856"/>
      <c r="OJS1573" s="856"/>
      <c r="OJT1573" s="856"/>
      <c r="OJU1573" s="856"/>
      <c r="OJV1573" s="856"/>
      <c r="OJW1573" s="856"/>
      <c r="OJX1573" s="856"/>
      <c r="OJY1573" s="856"/>
      <c r="OJZ1573" s="856"/>
      <c r="OKA1573" s="856"/>
      <c r="OKB1573" s="856"/>
      <c r="OKC1573" s="856"/>
      <c r="OKD1573" s="856"/>
      <c r="OKE1573" s="856"/>
      <c r="OKF1573" s="856"/>
      <c r="OKG1573" s="856"/>
      <c r="OKH1573" s="856"/>
      <c r="OKI1573" s="856"/>
      <c r="OKJ1573" s="856"/>
      <c r="OKK1573" s="856"/>
      <c r="OKL1573" s="856"/>
      <c r="OKM1573" s="856"/>
      <c r="OKN1573" s="856"/>
      <c r="OKO1573" s="856"/>
      <c r="OKP1573" s="856"/>
      <c r="OKQ1573" s="856"/>
      <c r="OKR1573" s="856"/>
      <c r="OKS1573" s="856"/>
      <c r="OKT1573" s="856"/>
      <c r="OKU1573" s="856"/>
      <c r="OKV1573" s="856"/>
      <c r="OKW1573" s="856"/>
      <c r="OKX1573" s="856"/>
      <c r="OKY1573" s="856"/>
      <c r="OKZ1573" s="856"/>
      <c r="OLA1573" s="856"/>
      <c r="OLB1573" s="856"/>
      <c r="OLC1573" s="856"/>
      <c r="OLD1573" s="856"/>
      <c r="OLE1573" s="856"/>
      <c r="OLF1573" s="856"/>
      <c r="OLG1573" s="856"/>
      <c r="OLH1573" s="856"/>
      <c r="OLI1573" s="856"/>
      <c r="OLJ1573" s="856"/>
      <c r="OLK1573" s="856"/>
      <c r="OLL1573" s="856"/>
      <c r="OLM1573" s="856"/>
      <c r="OLN1573" s="856"/>
      <c r="OLO1573" s="856"/>
      <c r="OLP1573" s="856"/>
      <c r="OLQ1573" s="856"/>
      <c r="OLR1573" s="856"/>
      <c r="OLS1573" s="856"/>
      <c r="OLT1573" s="856"/>
      <c r="OLU1573" s="856"/>
      <c r="OLV1573" s="856"/>
      <c r="OLW1573" s="856"/>
      <c r="OLX1573" s="856"/>
      <c r="OLY1573" s="856"/>
      <c r="OLZ1573" s="856"/>
      <c r="OMA1573" s="856"/>
      <c r="OMB1573" s="856"/>
      <c r="OMC1573" s="856"/>
      <c r="OMD1573" s="856"/>
      <c r="OME1573" s="856"/>
      <c r="OMF1573" s="856"/>
      <c r="OMG1573" s="856"/>
      <c r="OMH1573" s="856"/>
      <c r="OMI1573" s="856"/>
      <c r="OMJ1573" s="856"/>
      <c r="OMK1573" s="856"/>
      <c r="OML1573" s="856"/>
      <c r="OMM1573" s="856"/>
      <c r="OMN1573" s="856"/>
      <c r="OMO1573" s="856"/>
      <c r="OMP1573" s="856"/>
      <c r="OMQ1573" s="856"/>
      <c r="OMR1573" s="856"/>
      <c r="OMS1573" s="856"/>
      <c r="OMT1573" s="856"/>
      <c r="OMU1573" s="856"/>
      <c r="OMV1573" s="856"/>
      <c r="OMW1573" s="856"/>
      <c r="OMX1573" s="856"/>
      <c r="OMY1573" s="856"/>
      <c r="OMZ1573" s="856"/>
      <c r="ONA1573" s="856"/>
      <c r="ONB1573" s="856"/>
      <c r="ONC1573" s="856"/>
      <c r="OND1573" s="856"/>
      <c r="ONE1573" s="856"/>
      <c r="ONF1573" s="856"/>
      <c r="ONG1573" s="856"/>
      <c r="ONH1573" s="856"/>
      <c r="ONI1573" s="856"/>
      <c r="ONJ1573" s="856"/>
      <c r="ONK1573" s="856"/>
      <c r="ONL1573" s="856"/>
      <c r="ONM1573" s="856"/>
      <c r="ONN1573" s="856"/>
      <c r="ONO1573" s="856"/>
      <c r="ONP1573" s="856"/>
      <c r="ONQ1573" s="856"/>
      <c r="ONR1573" s="856"/>
      <c r="ONS1573" s="856"/>
      <c r="ONT1573" s="856"/>
      <c r="ONU1573" s="856"/>
      <c r="ONV1573" s="856"/>
      <c r="ONW1573" s="856"/>
      <c r="ONX1573" s="856"/>
      <c r="ONY1573" s="856"/>
      <c r="ONZ1573" s="856"/>
      <c r="OOA1573" s="856"/>
      <c r="OOB1573" s="856"/>
      <c r="OOC1573" s="856"/>
      <c r="OOD1573" s="856"/>
      <c r="OOE1573" s="856"/>
      <c r="OOF1573" s="856"/>
      <c r="OOG1573" s="856"/>
      <c r="OOH1573" s="856"/>
      <c r="OOI1573" s="856"/>
      <c r="OOJ1573" s="856"/>
      <c r="OOK1573" s="856"/>
      <c r="OOL1573" s="856"/>
      <c r="OOM1573" s="856"/>
      <c r="OON1573" s="856"/>
      <c r="OOO1573" s="856"/>
      <c r="OOP1573" s="856"/>
      <c r="OOQ1573" s="856"/>
      <c r="OOR1573" s="856"/>
      <c r="OOS1573" s="856"/>
      <c r="OOT1573" s="856"/>
      <c r="OOU1573" s="856"/>
      <c r="OOV1573" s="856"/>
      <c r="OOW1573" s="856"/>
      <c r="OOX1573" s="856"/>
      <c r="OOY1573" s="856"/>
      <c r="OOZ1573" s="856"/>
      <c r="OPA1573" s="856"/>
      <c r="OPB1573" s="856"/>
      <c r="OPC1573" s="856"/>
      <c r="OPD1573" s="856"/>
      <c r="OPE1573" s="856"/>
      <c r="OPF1573" s="856"/>
      <c r="OPG1573" s="856"/>
      <c r="OPH1573" s="856"/>
      <c r="OPI1573" s="856"/>
      <c r="OPJ1573" s="856"/>
      <c r="OPK1573" s="856"/>
      <c r="OPL1573" s="856"/>
      <c r="OPM1573" s="856"/>
      <c r="OPN1573" s="856"/>
      <c r="OPO1573" s="856"/>
      <c r="OPP1573" s="856"/>
      <c r="OPQ1573" s="856"/>
      <c r="OPR1573" s="856"/>
      <c r="OPS1573" s="856"/>
      <c r="OPT1573" s="856"/>
      <c r="OPU1573" s="856"/>
      <c r="OPV1573" s="856"/>
      <c r="OPW1573" s="856"/>
      <c r="OPX1573" s="856"/>
      <c r="OPY1573" s="856"/>
      <c r="OPZ1573" s="856"/>
      <c r="OQA1573" s="856"/>
      <c r="OQB1573" s="856"/>
      <c r="OQC1573" s="856"/>
      <c r="OQD1573" s="856"/>
      <c r="OQE1573" s="856"/>
      <c r="OQF1573" s="856"/>
      <c r="OQG1573" s="856"/>
      <c r="OQH1573" s="856"/>
      <c r="OQI1573" s="856"/>
      <c r="OQJ1573" s="856"/>
      <c r="OQK1573" s="856"/>
      <c r="OQL1573" s="856"/>
      <c r="OQM1573" s="856"/>
      <c r="OQN1573" s="856"/>
      <c r="OQO1573" s="856"/>
      <c r="OQP1573" s="856"/>
      <c r="OQQ1573" s="856"/>
      <c r="OQR1573" s="856"/>
      <c r="OQS1573" s="856"/>
      <c r="OQT1573" s="856"/>
      <c r="OQU1573" s="856"/>
      <c r="OQV1573" s="856"/>
      <c r="OQW1573" s="856"/>
      <c r="OQX1573" s="856"/>
      <c r="OQY1573" s="856"/>
      <c r="OQZ1573" s="856"/>
      <c r="ORA1573" s="856"/>
      <c r="ORB1573" s="856"/>
      <c r="ORC1573" s="856"/>
      <c r="ORD1573" s="856"/>
      <c r="ORE1573" s="856"/>
      <c r="ORF1573" s="856"/>
      <c r="ORG1573" s="856"/>
      <c r="ORH1573" s="856"/>
      <c r="ORI1573" s="856"/>
      <c r="ORJ1573" s="856"/>
      <c r="ORK1573" s="856"/>
      <c r="ORL1573" s="856"/>
      <c r="ORM1573" s="856"/>
      <c r="ORN1573" s="856"/>
      <c r="ORO1573" s="856"/>
      <c r="ORP1573" s="856"/>
      <c r="ORQ1573" s="856"/>
      <c r="ORR1573" s="856"/>
      <c r="ORS1573" s="856"/>
      <c r="ORT1573" s="856"/>
      <c r="ORU1573" s="856"/>
      <c r="ORV1573" s="856"/>
      <c r="ORW1573" s="856"/>
      <c r="ORX1573" s="856"/>
      <c r="ORY1573" s="856"/>
      <c r="ORZ1573" s="856"/>
      <c r="OSA1573" s="856"/>
      <c r="OSB1573" s="856"/>
      <c r="OSC1573" s="856"/>
      <c r="OSD1573" s="856"/>
      <c r="OSE1573" s="856"/>
      <c r="OSF1573" s="856"/>
      <c r="OSG1573" s="856"/>
      <c r="OSH1573" s="856"/>
      <c r="OSI1573" s="856"/>
      <c r="OSJ1573" s="856"/>
      <c r="OSK1573" s="856"/>
      <c r="OSL1573" s="856"/>
      <c r="OSM1573" s="856"/>
      <c r="OSN1573" s="856"/>
      <c r="OSO1573" s="856"/>
      <c r="OSP1573" s="856"/>
      <c r="OSQ1573" s="856"/>
      <c r="OSR1573" s="856"/>
      <c r="OSS1573" s="856"/>
      <c r="OST1573" s="856"/>
      <c r="OSU1573" s="856"/>
      <c r="OSV1573" s="856"/>
      <c r="OSW1573" s="856"/>
      <c r="OSX1573" s="856"/>
      <c r="OSY1573" s="856"/>
      <c r="OSZ1573" s="856"/>
      <c r="OTA1573" s="856"/>
      <c r="OTB1573" s="856"/>
      <c r="OTC1573" s="856"/>
      <c r="OTD1573" s="856"/>
      <c r="OTE1573" s="856"/>
      <c r="OTF1573" s="856"/>
      <c r="OTG1573" s="856"/>
      <c r="OTH1573" s="856"/>
      <c r="OTI1573" s="856"/>
      <c r="OTJ1573" s="856"/>
      <c r="OTK1573" s="856"/>
      <c r="OTL1573" s="856"/>
      <c r="OTM1573" s="856"/>
      <c r="OTN1573" s="856"/>
      <c r="OTO1573" s="856"/>
      <c r="OTP1573" s="856"/>
      <c r="OTQ1573" s="856"/>
      <c r="OTR1573" s="856"/>
      <c r="OTS1573" s="856"/>
      <c r="OTT1573" s="856"/>
      <c r="OTU1573" s="856"/>
      <c r="OTV1573" s="856"/>
      <c r="OTW1573" s="856"/>
      <c r="OTX1573" s="856"/>
      <c r="OTY1573" s="856"/>
      <c r="OTZ1573" s="856"/>
      <c r="OUA1573" s="856"/>
      <c r="OUB1573" s="856"/>
      <c r="OUC1573" s="856"/>
      <c r="OUD1573" s="856"/>
      <c r="OUE1573" s="856"/>
      <c r="OUF1573" s="856"/>
      <c r="OUG1573" s="856"/>
      <c r="OUH1573" s="856"/>
      <c r="OUI1573" s="856"/>
      <c r="OUJ1573" s="856"/>
      <c r="OUK1573" s="856"/>
      <c r="OUL1573" s="856"/>
      <c r="OUM1573" s="856"/>
      <c r="OUN1573" s="856"/>
      <c r="OUO1573" s="856"/>
      <c r="OUP1573" s="856"/>
      <c r="OUQ1573" s="856"/>
      <c r="OUR1573" s="856"/>
      <c r="OUS1573" s="856"/>
      <c r="OUT1573" s="856"/>
      <c r="OUU1573" s="856"/>
      <c r="OUV1573" s="856"/>
      <c r="OUW1573" s="856"/>
      <c r="OUX1573" s="856"/>
      <c r="OUY1573" s="856"/>
      <c r="OUZ1573" s="856"/>
      <c r="OVA1573" s="856"/>
      <c r="OVB1573" s="856"/>
      <c r="OVC1573" s="856"/>
      <c r="OVD1573" s="856"/>
      <c r="OVE1573" s="856"/>
      <c r="OVF1573" s="856"/>
      <c r="OVG1573" s="856"/>
      <c r="OVH1573" s="856"/>
      <c r="OVI1573" s="856"/>
      <c r="OVJ1573" s="856"/>
      <c r="OVK1573" s="856"/>
      <c r="OVL1573" s="856"/>
      <c r="OVM1573" s="856"/>
      <c r="OVN1573" s="856"/>
      <c r="OVO1573" s="856"/>
      <c r="OVP1573" s="856"/>
      <c r="OVQ1573" s="856"/>
      <c r="OVR1573" s="856"/>
      <c r="OVS1573" s="856"/>
      <c r="OVT1573" s="856"/>
      <c r="OVU1573" s="856"/>
      <c r="OVV1573" s="856"/>
      <c r="OVW1573" s="856"/>
      <c r="OVX1573" s="856"/>
      <c r="OVY1573" s="856"/>
      <c r="OVZ1573" s="856"/>
      <c r="OWA1573" s="856"/>
      <c r="OWB1573" s="856"/>
      <c r="OWC1573" s="856"/>
      <c r="OWD1573" s="856"/>
      <c r="OWE1573" s="856"/>
      <c r="OWF1573" s="856"/>
      <c r="OWG1573" s="856"/>
      <c r="OWH1573" s="856"/>
      <c r="OWI1573" s="856"/>
      <c r="OWJ1573" s="856"/>
      <c r="OWK1573" s="856"/>
      <c r="OWL1573" s="856"/>
      <c r="OWM1573" s="856"/>
      <c r="OWN1573" s="856"/>
      <c r="OWO1573" s="856"/>
      <c r="OWP1573" s="856"/>
      <c r="OWQ1573" s="856"/>
      <c r="OWR1573" s="856"/>
      <c r="OWS1573" s="856"/>
      <c r="OWT1573" s="856"/>
      <c r="OWU1573" s="856"/>
      <c r="OWV1573" s="856"/>
      <c r="OWW1573" s="856"/>
      <c r="OWX1573" s="856"/>
      <c r="OWY1573" s="856"/>
      <c r="OWZ1573" s="856"/>
      <c r="OXA1573" s="856"/>
      <c r="OXB1573" s="856"/>
      <c r="OXC1573" s="856"/>
      <c r="OXD1573" s="856"/>
      <c r="OXE1573" s="856"/>
      <c r="OXF1573" s="856"/>
      <c r="OXG1573" s="856"/>
      <c r="OXH1573" s="856"/>
      <c r="OXI1573" s="856"/>
      <c r="OXJ1573" s="856"/>
      <c r="OXK1573" s="856"/>
      <c r="OXL1573" s="856"/>
      <c r="OXM1573" s="856"/>
      <c r="OXN1573" s="856"/>
      <c r="OXO1573" s="856"/>
      <c r="OXP1573" s="856"/>
      <c r="OXQ1573" s="856"/>
      <c r="OXR1573" s="856"/>
      <c r="OXS1573" s="856"/>
      <c r="OXT1573" s="856"/>
      <c r="OXU1573" s="856"/>
      <c r="OXV1573" s="856"/>
      <c r="OXW1573" s="856"/>
      <c r="OXX1573" s="856"/>
      <c r="OXY1573" s="856"/>
      <c r="OXZ1573" s="856"/>
      <c r="OYA1573" s="856"/>
      <c r="OYB1573" s="856"/>
      <c r="OYC1573" s="856"/>
      <c r="OYD1573" s="856"/>
      <c r="OYE1573" s="856"/>
      <c r="OYF1573" s="856"/>
      <c r="OYG1573" s="856"/>
      <c r="OYH1573" s="856"/>
      <c r="OYI1573" s="856"/>
      <c r="OYJ1573" s="856"/>
      <c r="OYK1573" s="856"/>
      <c r="OYL1573" s="856"/>
      <c r="OYM1573" s="856"/>
      <c r="OYN1573" s="856"/>
      <c r="OYO1573" s="856"/>
      <c r="OYP1573" s="856"/>
      <c r="OYQ1573" s="856"/>
      <c r="OYR1573" s="856"/>
      <c r="OYS1573" s="856"/>
      <c r="OYT1573" s="856"/>
      <c r="OYU1573" s="856"/>
      <c r="OYV1573" s="856"/>
      <c r="OYW1573" s="856"/>
      <c r="OYX1573" s="856"/>
      <c r="OYY1573" s="856"/>
      <c r="OYZ1573" s="856"/>
      <c r="OZA1573" s="856"/>
      <c r="OZB1573" s="856"/>
      <c r="OZC1573" s="856"/>
      <c r="OZD1573" s="856"/>
      <c r="OZE1573" s="856"/>
      <c r="OZF1573" s="856"/>
      <c r="OZG1573" s="856"/>
      <c r="OZH1573" s="856"/>
      <c r="OZI1573" s="856"/>
      <c r="OZJ1573" s="856"/>
      <c r="OZK1573" s="856"/>
      <c r="OZL1573" s="856"/>
      <c r="OZM1573" s="856"/>
      <c r="OZN1573" s="856"/>
      <c r="OZO1573" s="856"/>
      <c r="OZP1573" s="856"/>
      <c r="OZQ1573" s="856"/>
      <c r="OZR1573" s="856"/>
      <c r="OZS1573" s="856"/>
      <c r="OZT1573" s="856"/>
      <c r="OZU1573" s="856"/>
      <c r="OZV1573" s="856"/>
      <c r="OZW1573" s="856"/>
      <c r="OZX1573" s="856"/>
      <c r="OZY1573" s="856"/>
      <c r="OZZ1573" s="856"/>
      <c r="PAA1573" s="856"/>
      <c r="PAB1573" s="856"/>
      <c r="PAC1573" s="856"/>
      <c r="PAD1573" s="856"/>
      <c r="PAE1573" s="856"/>
      <c r="PAF1573" s="856"/>
      <c r="PAG1573" s="856"/>
      <c r="PAH1573" s="856"/>
      <c r="PAI1573" s="856"/>
      <c r="PAJ1573" s="856"/>
      <c r="PAK1573" s="856"/>
      <c r="PAL1573" s="856"/>
      <c r="PAM1573" s="856"/>
      <c r="PAN1573" s="856"/>
      <c r="PAO1573" s="856"/>
      <c r="PAP1573" s="856"/>
      <c r="PAQ1573" s="856"/>
      <c r="PAR1573" s="856"/>
      <c r="PAS1573" s="856"/>
      <c r="PAT1573" s="856"/>
      <c r="PAU1573" s="856"/>
      <c r="PAV1573" s="856"/>
      <c r="PAW1573" s="856"/>
      <c r="PAX1573" s="856"/>
      <c r="PAY1573" s="856"/>
      <c r="PAZ1573" s="856"/>
      <c r="PBA1573" s="856"/>
      <c r="PBB1573" s="856"/>
      <c r="PBC1573" s="856"/>
      <c r="PBD1573" s="856"/>
      <c r="PBE1573" s="856"/>
      <c r="PBF1573" s="856"/>
      <c r="PBG1573" s="856"/>
      <c r="PBH1573" s="856"/>
      <c r="PBI1573" s="856"/>
      <c r="PBJ1573" s="856"/>
      <c r="PBK1573" s="856"/>
      <c r="PBL1573" s="856"/>
      <c r="PBM1573" s="856"/>
      <c r="PBN1573" s="856"/>
      <c r="PBO1573" s="856"/>
      <c r="PBP1573" s="856"/>
      <c r="PBQ1573" s="856"/>
      <c r="PBR1573" s="856"/>
      <c r="PBS1573" s="856"/>
      <c r="PBT1573" s="856"/>
      <c r="PBU1573" s="856"/>
      <c r="PBV1573" s="856"/>
      <c r="PBW1573" s="856"/>
      <c r="PBX1573" s="856"/>
      <c r="PBY1573" s="856"/>
      <c r="PBZ1573" s="856"/>
      <c r="PCA1573" s="856"/>
      <c r="PCB1573" s="856"/>
      <c r="PCC1573" s="856"/>
      <c r="PCD1573" s="856"/>
      <c r="PCE1573" s="856"/>
      <c r="PCF1573" s="856"/>
      <c r="PCG1573" s="856"/>
      <c r="PCH1573" s="856"/>
      <c r="PCI1573" s="856"/>
      <c r="PCJ1573" s="856"/>
      <c r="PCK1573" s="856"/>
      <c r="PCL1573" s="856"/>
      <c r="PCM1573" s="856"/>
      <c r="PCN1573" s="856"/>
      <c r="PCO1573" s="856"/>
      <c r="PCP1573" s="856"/>
      <c r="PCQ1573" s="856"/>
      <c r="PCR1573" s="856"/>
      <c r="PCS1573" s="856"/>
      <c r="PCT1573" s="856"/>
      <c r="PCU1573" s="856"/>
      <c r="PCV1573" s="856"/>
      <c r="PCW1573" s="856"/>
      <c r="PCX1573" s="856"/>
      <c r="PCY1573" s="856"/>
      <c r="PCZ1573" s="856"/>
      <c r="PDA1573" s="856"/>
      <c r="PDB1573" s="856"/>
      <c r="PDC1573" s="856"/>
      <c r="PDD1573" s="856"/>
      <c r="PDE1573" s="856"/>
      <c r="PDF1573" s="856"/>
      <c r="PDG1573" s="856"/>
      <c r="PDH1573" s="856"/>
      <c r="PDI1573" s="856"/>
      <c r="PDJ1573" s="856"/>
      <c r="PDK1573" s="856"/>
      <c r="PDL1573" s="856"/>
      <c r="PDM1573" s="856"/>
      <c r="PDN1573" s="856"/>
      <c r="PDO1573" s="856"/>
      <c r="PDP1573" s="856"/>
      <c r="PDQ1573" s="856"/>
      <c r="PDR1573" s="856"/>
      <c r="PDS1573" s="856"/>
      <c r="PDT1573" s="856"/>
      <c r="PDU1573" s="856"/>
      <c r="PDV1573" s="856"/>
      <c r="PDW1573" s="856"/>
      <c r="PDX1573" s="856"/>
      <c r="PDY1573" s="856"/>
      <c r="PDZ1573" s="856"/>
      <c r="PEA1573" s="856"/>
      <c r="PEB1573" s="856"/>
      <c r="PEC1573" s="856"/>
      <c r="PED1573" s="856"/>
      <c r="PEE1573" s="856"/>
      <c r="PEF1573" s="856"/>
      <c r="PEG1573" s="856"/>
      <c r="PEH1573" s="856"/>
      <c r="PEI1573" s="856"/>
      <c r="PEJ1573" s="856"/>
      <c r="PEK1573" s="856"/>
      <c r="PEL1573" s="856"/>
      <c r="PEM1573" s="856"/>
      <c r="PEN1573" s="856"/>
      <c r="PEO1573" s="856"/>
      <c r="PEP1573" s="856"/>
      <c r="PEQ1573" s="856"/>
      <c r="PER1573" s="856"/>
      <c r="PES1573" s="856"/>
      <c r="PET1573" s="856"/>
      <c r="PEU1573" s="856"/>
      <c r="PEV1573" s="856"/>
      <c r="PEW1573" s="856"/>
      <c r="PEX1573" s="856"/>
      <c r="PEY1573" s="856"/>
      <c r="PEZ1573" s="856"/>
      <c r="PFA1573" s="856"/>
      <c r="PFB1573" s="856"/>
      <c r="PFC1573" s="856"/>
      <c r="PFD1573" s="856"/>
      <c r="PFE1573" s="856"/>
      <c r="PFF1573" s="856"/>
      <c r="PFG1573" s="856"/>
      <c r="PFH1573" s="856"/>
      <c r="PFI1573" s="856"/>
      <c r="PFJ1573" s="856"/>
      <c r="PFK1573" s="856"/>
      <c r="PFL1573" s="856"/>
      <c r="PFM1573" s="856"/>
      <c r="PFN1573" s="856"/>
      <c r="PFO1573" s="856"/>
      <c r="PFP1573" s="856"/>
      <c r="PFQ1573" s="856"/>
      <c r="PFR1573" s="856"/>
      <c r="PFS1573" s="856"/>
      <c r="PFT1573" s="856"/>
      <c r="PFU1573" s="856"/>
      <c r="PFV1573" s="856"/>
      <c r="PFW1573" s="856"/>
      <c r="PFX1573" s="856"/>
      <c r="PFY1573" s="856"/>
      <c r="PFZ1573" s="856"/>
      <c r="PGA1573" s="856"/>
      <c r="PGB1573" s="856"/>
      <c r="PGC1573" s="856"/>
      <c r="PGD1573" s="856"/>
      <c r="PGE1573" s="856"/>
      <c r="PGF1573" s="856"/>
      <c r="PGG1573" s="856"/>
      <c r="PGH1573" s="856"/>
      <c r="PGI1573" s="856"/>
      <c r="PGJ1573" s="856"/>
      <c r="PGK1573" s="856"/>
      <c r="PGL1573" s="856"/>
      <c r="PGM1573" s="856"/>
      <c r="PGN1573" s="856"/>
      <c r="PGO1573" s="856"/>
      <c r="PGP1573" s="856"/>
      <c r="PGQ1573" s="856"/>
      <c r="PGR1573" s="856"/>
      <c r="PGS1573" s="856"/>
      <c r="PGT1573" s="856"/>
      <c r="PGU1573" s="856"/>
      <c r="PGV1573" s="856"/>
      <c r="PGW1573" s="856"/>
      <c r="PGX1573" s="856"/>
      <c r="PGY1573" s="856"/>
      <c r="PGZ1573" s="856"/>
      <c r="PHA1573" s="856"/>
      <c r="PHB1573" s="856"/>
      <c r="PHC1573" s="856"/>
      <c r="PHD1573" s="856"/>
      <c r="PHE1573" s="856"/>
      <c r="PHF1573" s="856"/>
      <c r="PHG1573" s="856"/>
      <c r="PHH1573" s="856"/>
      <c r="PHI1573" s="856"/>
      <c r="PHJ1573" s="856"/>
      <c r="PHK1573" s="856"/>
      <c r="PHL1573" s="856"/>
      <c r="PHM1573" s="856"/>
      <c r="PHN1573" s="856"/>
      <c r="PHO1573" s="856"/>
      <c r="PHP1573" s="856"/>
      <c r="PHQ1573" s="856"/>
      <c r="PHR1573" s="856"/>
      <c r="PHS1573" s="856"/>
      <c r="PHT1573" s="856"/>
      <c r="PHU1573" s="856"/>
      <c r="PHV1573" s="856"/>
      <c r="PHW1573" s="856"/>
      <c r="PHX1573" s="856"/>
      <c r="PHY1573" s="856"/>
      <c r="PHZ1573" s="856"/>
      <c r="PIA1573" s="856"/>
      <c r="PIB1573" s="856"/>
      <c r="PIC1573" s="856"/>
      <c r="PID1573" s="856"/>
      <c r="PIE1573" s="856"/>
      <c r="PIF1573" s="856"/>
      <c r="PIG1573" s="856"/>
      <c r="PIH1573" s="856"/>
      <c r="PII1573" s="856"/>
      <c r="PIJ1573" s="856"/>
      <c r="PIK1573" s="856"/>
      <c r="PIL1573" s="856"/>
      <c r="PIM1573" s="856"/>
      <c r="PIN1573" s="856"/>
      <c r="PIO1573" s="856"/>
      <c r="PIP1573" s="856"/>
      <c r="PIQ1573" s="856"/>
      <c r="PIR1573" s="856"/>
      <c r="PIS1573" s="856"/>
      <c r="PIT1573" s="856"/>
      <c r="PIU1573" s="856"/>
      <c r="PIV1573" s="856"/>
      <c r="PIW1573" s="856"/>
      <c r="PIX1573" s="856"/>
      <c r="PIY1573" s="856"/>
      <c r="PIZ1573" s="856"/>
      <c r="PJA1573" s="856"/>
      <c r="PJB1573" s="856"/>
      <c r="PJC1573" s="856"/>
      <c r="PJD1573" s="856"/>
      <c r="PJE1573" s="856"/>
      <c r="PJF1573" s="856"/>
      <c r="PJG1573" s="856"/>
      <c r="PJH1573" s="856"/>
      <c r="PJI1573" s="856"/>
      <c r="PJJ1573" s="856"/>
      <c r="PJK1573" s="856"/>
      <c r="PJL1573" s="856"/>
      <c r="PJM1573" s="856"/>
      <c r="PJN1573" s="856"/>
      <c r="PJO1573" s="856"/>
      <c r="PJP1573" s="856"/>
      <c r="PJQ1573" s="856"/>
      <c r="PJR1573" s="856"/>
      <c r="PJS1573" s="856"/>
      <c r="PJT1573" s="856"/>
      <c r="PJU1573" s="856"/>
      <c r="PJV1573" s="856"/>
      <c r="PJW1573" s="856"/>
      <c r="PJX1573" s="856"/>
      <c r="PJY1573" s="856"/>
      <c r="PJZ1573" s="856"/>
      <c r="PKA1573" s="856"/>
      <c r="PKB1573" s="856"/>
      <c r="PKC1573" s="856"/>
      <c r="PKD1573" s="856"/>
      <c r="PKE1573" s="856"/>
      <c r="PKF1573" s="856"/>
      <c r="PKG1573" s="856"/>
      <c r="PKH1573" s="856"/>
      <c r="PKI1573" s="856"/>
      <c r="PKJ1573" s="856"/>
      <c r="PKK1573" s="856"/>
      <c r="PKL1573" s="856"/>
      <c r="PKM1573" s="856"/>
      <c r="PKN1573" s="856"/>
      <c r="PKO1573" s="856"/>
      <c r="PKP1573" s="856"/>
      <c r="PKQ1573" s="856"/>
      <c r="PKR1573" s="856"/>
      <c r="PKS1573" s="856"/>
      <c r="PKT1573" s="856"/>
      <c r="PKU1573" s="856"/>
      <c r="PKV1573" s="856"/>
      <c r="PKW1573" s="856"/>
      <c r="PKX1573" s="856"/>
      <c r="PKY1573" s="856"/>
      <c r="PKZ1573" s="856"/>
      <c r="PLA1573" s="856"/>
      <c r="PLB1573" s="856"/>
      <c r="PLC1573" s="856"/>
      <c r="PLD1573" s="856"/>
      <c r="PLE1573" s="856"/>
      <c r="PLF1573" s="856"/>
      <c r="PLG1573" s="856"/>
      <c r="PLH1573" s="856"/>
      <c r="PLI1573" s="856"/>
      <c r="PLJ1573" s="856"/>
      <c r="PLK1573" s="856"/>
      <c r="PLL1573" s="856"/>
      <c r="PLM1573" s="856"/>
      <c r="PLN1573" s="856"/>
      <c r="PLO1573" s="856"/>
      <c r="PLP1573" s="856"/>
      <c r="PLQ1573" s="856"/>
      <c r="PLR1573" s="856"/>
      <c r="PLS1573" s="856"/>
      <c r="PLT1573" s="856"/>
      <c r="PLU1573" s="856"/>
      <c r="PLV1573" s="856"/>
      <c r="PLW1573" s="856"/>
      <c r="PLX1573" s="856"/>
      <c r="PLY1573" s="856"/>
      <c r="PLZ1573" s="856"/>
      <c r="PMA1573" s="856"/>
      <c r="PMB1573" s="856"/>
      <c r="PMC1573" s="856"/>
      <c r="PMD1573" s="856"/>
      <c r="PME1573" s="856"/>
      <c r="PMF1573" s="856"/>
      <c r="PMG1573" s="856"/>
      <c r="PMH1573" s="856"/>
      <c r="PMI1573" s="856"/>
      <c r="PMJ1573" s="856"/>
      <c r="PMK1573" s="856"/>
      <c r="PML1573" s="856"/>
      <c r="PMM1573" s="856"/>
      <c r="PMN1573" s="856"/>
      <c r="PMO1573" s="856"/>
      <c r="PMP1573" s="856"/>
      <c r="PMQ1573" s="856"/>
      <c r="PMR1573" s="856"/>
      <c r="PMS1573" s="856"/>
      <c r="PMT1573" s="856"/>
      <c r="PMU1573" s="856"/>
      <c r="PMV1573" s="856"/>
      <c r="PMW1573" s="856"/>
      <c r="PMX1573" s="856"/>
      <c r="PMY1573" s="856"/>
      <c r="PMZ1573" s="856"/>
      <c r="PNA1573" s="856"/>
      <c r="PNB1573" s="856"/>
      <c r="PNC1573" s="856"/>
      <c r="PND1573" s="856"/>
      <c r="PNE1573" s="856"/>
      <c r="PNF1573" s="856"/>
      <c r="PNG1573" s="856"/>
      <c r="PNH1573" s="856"/>
      <c r="PNI1573" s="856"/>
      <c r="PNJ1573" s="856"/>
      <c r="PNK1573" s="856"/>
      <c r="PNL1573" s="856"/>
      <c r="PNM1573" s="856"/>
      <c r="PNN1573" s="856"/>
      <c r="PNO1573" s="856"/>
      <c r="PNP1573" s="856"/>
      <c r="PNQ1573" s="856"/>
      <c r="PNR1573" s="856"/>
      <c r="PNS1573" s="856"/>
      <c r="PNT1573" s="856"/>
      <c r="PNU1573" s="856"/>
      <c r="PNV1573" s="856"/>
      <c r="PNW1573" s="856"/>
      <c r="PNX1573" s="856"/>
      <c r="PNY1573" s="856"/>
      <c r="PNZ1573" s="856"/>
      <c r="POA1573" s="856"/>
      <c r="POB1573" s="856"/>
      <c r="POC1573" s="856"/>
      <c r="POD1573" s="856"/>
      <c r="POE1573" s="856"/>
      <c r="POF1573" s="856"/>
      <c r="POG1573" s="856"/>
      <c r="POH1573" s="856"/>
      <c r="POI1573" s="856"/>
      <c r="POJ1573" s="856"/>
      <c r="POK1573" s="856"/>
      <c r="POL1573" s="856"/>
      <c r="POM1573" s="856"/>
      <c r="PON1573" s="856"/>
      <c r="POO1573" s="856"/>
      <c r="POP1573" s="856"/>
      <c r="POQ1573" s="856"/>
      <c r="POR1573" s="856"/>
      <c r="POS1573" s="856"/>
      <c r="POT1573" s="856"/>
      <c r="POU1573" s="856"/>
      <c r="POV1573" s="856"/>
      <c r="POW1573" s="856"/>
      <c r="POX1573" s="856"/>
      <c r="POY1573" s="856"/>
      <c r="POZ1573" s="856"/>
      <c r="PPA1573" s="856"/>
      <c r="PPB1573" s="856"/>
      <c r="PPC1573" s="856"/>
      <c r="PPD1573" s="856"/>
      <c r="PPE1573" s="856"/>
      <c r="PPF1573" s="856"/>
      <c r="PPG1573" s="856"/>
      <c r="PPH1573" s="856"/>
      <c r="PPI1573" s="856"/>
      <c r="PPJ1573" s="856"/>
      <c r="PPK1573" s="856"/>
      <c r="PPL1573" s="856"/>
      <c r="PPM1573" s="856"/>
      <c r="PPN1573" s="856"/>
      <c r="PPO1573" s="856"/>
      <c r="PPP1573" s="856"/>
      <c r="PPQ1573" s="856"/>
      <c r="PPR1573" s="856"/>
      <c r="PPS1573" s="856"/>
      <c r="PPT1573" s="856"/>
      <c r="PPU1573" s="856"/>
      <c r="PPV1573" s="856"/>
      <c r="PPW1573" s="856"/>
      <c r="PPX1573" s="856"/>
      <c r="PPY1573" s="856"/>
      <c r="PPZ1573" s="856"/>
      <c r="PQA1573" s="856"/>
      <c r="PQB1573" s="856"/>
      <c r="PQC1573" s="856"/>
      <c r="PQD1573" s="856"/>
      <c r="PQE1573" s="856"/>
      <c r="PQF1573" s="856"/>
      <c r="PQG1573" s="856"/>
      <c r="PQH1573" s="856"/>
      <c r="PQI1573" s="856"/>
      <c r="PQJ1573" s="856"/>
      <c r="PQK1573" s="856"/>
      <c r="PQL1573" s="856"/>
      <c r="PQM1573" s="856"/>
      <c r="PQN1573" s="856"/>
      <c r="PQO1573" s="856"/>
      <c r="PQP1573" s="856"/>
      <c r="PQQ1573" s="856"/>
      <c r="PQR1573" s="856"/>
      <c r="PQS1573" s="856"/>
      <c r="PQT1573" s="856"/>
      <c r="PQU1573" s="856"/>
      <c r="PQV1573" s="856"/>
      <c r="PQW1573" s="856"/>
      <c r="PQX1573" s="856"/>
      <c r="PQY1573" s="856"/>
      <c r="PQZ1573" s="856"/>
      <c r="PRA1573" s="856"/>
      <c r="PRB1573" s="856"/>
      <c r="PRC1573" s="856"/>
      <c r="PRD1573" s="856"/>
      <c r="PRE1573" s="856"/>
      <c r="PRF1573" s="856"/>
      <c r="PRG1573" s="856"/>
      <c r="PRH1573" s="856"/>
      <c r="PRI1573" s="856"/>
      <c r="PRJ1573" s="856"/>
      <c r="PRK1573" s="856"/>
      <c r="PRL1573" s="856"/>
      <c r="PRM1573" s="856"/>
      <c r="PRN1573" s="856"/>
      <c r="PRO1573" s="856"/>
      <c r="PRP1573" s="856"/>
      <c r="PRQ1573" s="856"/>
      <c r="PRR1573" s="856"/>
      <c r="PRS1573" s="856"/>
      <c r="PRT1573" s="856"/>
      <c r="PRU1573" s="856"/>
      <c r="PRV1573" s="856"/>
      <c r="PRW1573" s="856"/>
      <c r="PRX1573" s="856"/>
      <c r="PRY1573" s="856"/>
      <c r="PRZ1573" s="856"/>
      <c r="PSA1573" s="856"/>
      <c r="PSB1573" s="856"/>
      <c r="PSC1573" s="856"/>
      <c r="PSD1573" s="856"/>
      <c r="PSE1573" s="856"/>
      <c r="PSF1573" s="856"/>
      <c r="PSG1573" s="856"/>
      <c r="PSH1573" s="856"/>
      <c r="PSI1573" s="856"/>
      <c r="PSJ1573" s="856"/>
      <c r="PSK1573" s="856"/>
      <c r="PSL1573" s="856"/>
      <c r="PSM1573" s="856"/>
      <c r="PSN1573" s="856"/>
      <c r="PSO1573" s="856"/>
      <c r="PSP1573" s="856"/>
      <c r="PSQ1573" s="856"/>
      <c r="PSR1573" s="856"/>
      <c r="PSS1573" s="856"/>
      <c r="PST1573" s="856"/>
      <c r="PSU1573" s="856"/>
      <c r="PSV1573" s="856"/>
      <c r="PSW1573" s="856"/>
      <c r="PSX1573" s="856"/>
      <c r="PSY1573" s="856"/>
      <c r="PSZ1573" s="856"/>
      <c r="PTA1573" s="856"/>
      <c r="PTB1573" s="856"/>
      <c r="PTC1573" s="856"/>
      <c r="PTD1573" s="856"/>
      <c r="PTE1573" s="856"/>
      <c r="PTF1573" s="856"/>
      <c r="PTG1573" s="856"/>
      <c r="PTH1573" s="856"/>
      <c r="PTI1573" s="856"/>
      <c r="PTJ1573" s="856"/>
      <c r="PTK1573" s="856"/>
      <c r="PTL1573" s="856"/>
      <c r="PTM1573" s="856"/>
      <c r="PTN1573" s="856"/>
      <c r="PTO1573" s="856"/>
      <c r="PTP1573" s="856"/>
      <c r="PTQ1573" s="856"/>
      <c r="PTR1573" s="856"/>
      <c r="PTS1573" s="856"/>
      <c r="PTT1573" s="856"/>
      <c r="PTU1573" s="856"/>
      <c r="PTV1573" s="856"/>
      <c r="PTW1573" s="856"/>
      <c r="PTX1573" s="856"/>
      <c r="PTY1573" s="856"/>
      <c r="PTZ1573" s="856"/>
      <c r="PUA1573" s="856"/>
      <c r="PUB1573" s="856"/>
      <c r="PUC1573" s="856"/>
      <c r="PUD1573" s="856"/>
      <c r="PUE1573" s="856"/>
      <c r="PUF1573" s="856"/>
      <c r="PUG1573" s="856"/>
      <c r="PUH1573" s="856"/>
      <c r="PUI1573" s="856"/>
      <c r="PUJ1573" s="856"/>
      <c r="PUK1573" s="856"/>
      <c r="PUL1573" s="856"/>
      <c r="PUM1573" s="856"/>
      <c r="PUN1573" s="856"/>
      <c r="PUO1573" s="856"/>
      <c r="PUP1573" s="856"/>
      <c r="PUQ1573" s="856"/>
      <c r="PUR1573" s="856"/>
      <c r="PUS1573" s="856"/>
      <c r="PUT1573" s="856"/>
      <c r="PUU1573" s="856"/>
      <c r="PUV1573" s="856"/>
      <c r="PUW1573" s="856"/>
      <c r="PUX1573" s="856"/>
      <c r="PUY1573" s="856"/>
      <c r="PUZ1573" s="856"/>
      <c r="PVA1573" s="856"/>
      <c r="PVB1573" s="856"/>
      <c r="PVC1573" s="856"/>
      <c r="PVD1573" s="856"/>
      <c r="PVE1573" s="856"/>
      <c r="PVF1573" s="856"/>
      <c r="PVG1573" s="856"/>
      <c r="PVH1573" s="856"/>
      <c r="PVI1573" s="856"/>
      <c r="PVJ1573" s="856"/>
      <c r="PVK1573" s="856"/>
      <c r="PVL1573" s="856"/>
      <c r="PVM1573" s="856"/>
      <c r="PVN1573" s="856"/>
      <c r="PVO1573" s="856"/>
      <c r="PVP1573" s="856"/>
      <c r="PVQ1573" s="856"/>
      <c r="PVR1573" s="856"/>
      <c r="PVS1573" s="856"/>
      <c r="PVT1573" s="856"/>
      <c r="PVU1573" s="856"/>
      <c r="PVV1573" s="856"/>
      <c r="PVW1573" s="856"/>
      <c r="PVX1573" s="856"/>
      <c r="PVY1573" s="856"/>
      <c r="PVZ1573" s="856"/>
      <c r="PWA1573" s="856"/>
      <c r="PWB1573" s="856"/>
      <c r="PWC1573" s="856"/>
      <c r="PWD1573" s="856"/>
      <c r="PWE1573" s="856"/>
      <c r="PWF1573" s="856"/>
      <c r="PWG1573" s="856"/>
      <c r="PWH1573" s="856"/>
      <c r="PWI1573" s="856"/>
      <c r="PWJ1573" s="856"/>
      <c r="PWK1573" s="856"/>
      <c r="PWL1573" s="856"/>
      <c r="PWM1573" s="856"/>
      <c r="PWN1573" s="856"/>
      <c r="PWO1573" s="856"/>
      <c r="PWP1573" s="856"/>
      <c r="PWQ1573" s="856"/>
      <c r="PWR1573" s="856"/>
      <c r="PWS1573" s="856"/>
      <c r="PWT1573" s="856"/>
      <c r="PWU1573" s="856"/>
      <c r="PWV1573" s="856"/>
      <c r="PWW1573" s="856"/>
      <c r="PWX1573" s="856"/>
      <c r="PWY1573" s="856"/>
      <c r="PWZ1573" s="856"/>
      <c r="PXA1573" s="856"/>
      <c r="PXB1573" s="856"/>
      <c r="PXC1573" s="856"/>
      <c r="PXD1573" s="856"/>
      <c r="PXE1573" s="856"/>
      <c r="PXF1573" s="856"/>
      <c r="PXG1573" s="856"/>
      <c r="PXH1573" s="856"/>
      <c r="PXI1573" s="856"/>
      <c r="PXJ1573" s="856"/>
      <c r="PXK1573" s="856"/>
      <c r="PXL1573" s="856"/>
      <c r="PXM1573" s="856"/>
      <c r="PXN1573" s="856"/>
      <c r="PXO1573" s="856"/>
      <c r="PXP1573" s="856"/>
      <c r="PXQ1573" s="856"/>
      <c r="PXR1573" s="856"/>
      <c r="PXS1573" s="856"/>
      <c r="PXT1573" s="856"/>
      <c r="PXU1573" s="856"/>
      <c r="PXV1573" s="856"/>
      <c r="PXW1573" s="856"/>
      <c r="PXX1573" s="856"/>
      <c r="PXY1573" s="856"/>
      <c r="PXZ1573" s="856"/>
      <c r="PYA1573" s="856"/>
      <c r="PYB1573" s="856"/>
      <c r="PYC1573" s="856"/>
      <c r="PYD1573" s="856"/>
      <c r="PYE1573" s="856"/>
      <c r="PYF1573" s="856"/>
      <c r="PYG1573" s="856"/>
      <c r="PYH1573" s="856"/>
      <c r="PYI1573" s="856"/>
      <c r="PYJ1573" s="856"/>
      <c r="PYK1573" s="856"/>
      <c r="PYL1573" s="856"/>
      <c r="PYM1573" s="856"/>
      <c r="PYN1573" s="856"/>
      <c r="PYO1573" s="856"/>
      <c r="PYP1573" s="856"/>
      <c r="PYQ1573" s="856"/>
      <c r="PYR1573" s="856"/>
      <c r="PYS1573" s="856"/>
      <c r="PYT1573" s="856"/>
      <c r="PYU1573" s="856"/>
      <c r="PYV1573" s="856"/>
      <c r="PYW1573" s="856"/>
      <c r="PYX1573" s="856"/>
      <c r="PYY1573" s="856"/>
      <c r="PYZ1573" s="856"/>
      <c r="PZA1573" s="856"/>
      <c r="PZB1573" s="856"/>
      <c r="PZC1573" s="856"/>
      <c r="PZD1573" s="856"/>
      <c r="PZE1573" s="856"/>
      <c r="PZF1573" s="856"/>
      <c r="PZG1573" s="856"/>
      <c r="PZH1573" s="856"/>
      <c r="PZI1573" s="856"/>
      <c r="PZJ1573" s="856"/>
      <c r="PZK1573" s="856"/>
      <c r="PZL1573" s="856"/>
      <c r="PZM1573" s="856"/>
      <c r="PZN1573" s="856"/>
      <c r="PZO1573" s="856"/>
      <c r="PZP1573" s="856"/>
      <c r="PZQ1573" s="856"/>
      <c r="PZR1573" s="856"/>
      <c r="PZS1573" s="856"/>
      <c r="PZT1573" s="856"/>
      <c r="PZU1573" s="856"/>
      <c r="PZV1573" s="856"/>
      <c r="PZW1573" s="856"/>
      <c r="PZX1573" s="856"/>
      <c r="PZY1573" s="856"/>
      <c r="PZZ1573" s="856"/>
      <c r="QAA1573" s="856"/>
      <c r="QAB1573" s="856"/>
      <c r="QAC1573" s="856"/>
      <c r="QAD1573" s="856"/>
      <c r="QAE1573" s="856"/>
      <c r="QAF1573" s="856"/>
      <c r="QAG1573" s="856"/>
      <c r="QAH1573" s="856"/>
      <c r="QAI1573" s="856"/>
      <c r="QAJ1573" s="856"/>
      <c r="QAK1573" s="856"/>
      <c r="QAL1573" s="856"/>
      <c r="QAM1573" s="856"/>
      <c r="QAN1573" s="856"/>
      <c r="QAO1573" s="856"/>
      <c r="QAP1573" s="856"/>
      <c r="QAQ1573" s="856"/>
      <c r="QAR1573" s="856"/>
      <c r="QAS1573" s="856"/>
      <c r="QAT1573" s="856"/>
      <c r="QAU1573" s="856"/>
      <c r="QAV1573" s="856"/>
      <c r="QAW1573" s="856"/>
      <c r="QAX1573" s="856"/>
      <c r="QAY1573" s="856"/>
      <c r="QAZ1573" s="856"/>
      <c r="QBA1573" s="856"/>
      <c r="QBB1573" s="856"/>
      <c r="QBC1573" s="856"/>
      <c r="QBD1573" s="856"/>
      <c r="QBE1573" s="856"/>
      <c r="QBF1573" s="856"/>
      <c r="QBG1573" s="856"/>
      <c r="QBH1573" s="856"/>
      <c r="QBI1573" s="856"/>
      <c r="QBJ1573" s="856"/>
      <c r="QBK1573" s="856"/>
      <c r="QBL1573" s="856"/>
      <c r="QBM1573" s="856"/>
      <c r="QBN1573" s="856"/>
      <c r="QBO1573" s="856"/>
      <c r="QBP1573" s="856"/>
      <c r="QBQ1573" s="856"/>
      <c r="QBR1573" s="856"/>
      <c r="QBS1573" s="856"/>
      <c r="QBT1573" s="856"/>
      <c r="QBU1573" s="856"/>
      <c r="QBV1573" s="856"/>
      <c r="QBW1573" s="856"/>
      <c r="QBX1573" s="856"/>
      <c r="QBY1573" s="856"/>
      <c r="QBZ1573" s="856"/>
      <c r="QCA1573" s="856"/>
      <c r="QCB1573" s="856"/>
      <c r="QCC1573" s="856"/>
      <c r="QCD1573" s="856"/>
      <c r="QCE1573" s="856"/>
      <c r="QCF1573" s="856"/>
      <c r="QCG1573" s="856"/>
      <c r="QCH1573" s="856"/>
      <c r="QCI1573" s="856"/>
      <c r="QCJ1573" s="856"/>
      <c r="QCK1573" s="856"/>
      <c r="QCL1573" s="856"/>
      <c r="QCM1573" s="856"/>
      <c r="QCN1573" s="856"/>
      <c r="QCO1573" s="856"/>
      <c r="QCP1573" s="856"/>
      <c r="QCQ1573" s="856"/>
      <c r="QCR1573" s="856"/>
      <c r="QCS1573" s="856"/>
      <c r="QCT1573" s="856"/>
      <c r="QCU1573" s="856"/>
      <c r="QCV1573" s="856"/>
      <c r="QCW1573" s="856"/>
      <c r="QCX1573" s="856"/>
      <c r="QCY1573" s="856"/>
      <c r="QCZ1573" s="856"/>
      <c r="QDA1573" s="856"/>
      <c r="QDB1573" s="856"/>
      <c r="QDC1573" s="856"/>
      <c r="QDD1573" s="856"/>
      <c r="QDE1573" s="856"/>
      <c r="QDF1573" s="856"/>
      <c r="QDG1573" s="856"/>
      <c r="QDH1573" s="856"/>
      <c r="QDI1573" s="856"/>
      <c r="QDJ1573" s="856"/>
      <c r="QDK1573" s="856"/>
      <c r="QDL1573" s="856"/>
      <c r="QDM1573" s="856"/>
      <c r="QDN1573" s="856"/>
      <c r="QDO1573" s="856"/>
      <c r="QDP1573" s="856"/>
      <c r="QDQ1573" s="856"/>
      <c r="QDR1573" s="856"/>
      <c r="QDS1573" s="856"/>
      <c r="QDT1573" s="856"/>
      <c r="QDU1573" s="856"/>
      <c r="QDV1573" s="856"/>
      <c r="QDW1573" s="856"/>
      <c r="QDX1573" s="856"/>
      <c r="QDY1573" s="856"/>
      <c r="QDZ1573" s="856"/>
      <c r="QEA1573" s="856"/>
      <c r="QEB1573" s="856"/>
      <c r="QEC1573" s="856"/>
      <c r="QED1573" s="856"/>
      <c r="QEE1573" s="856"/>
      <c r="QEF1573" s="856"/>
      <c r="QEG1573" s="856"/>
      <c r="QEH1573" s="856"/>
      <c r="QEI1573" s="856"/>
      <c r="QEJ1573" s="856"/>
      <c r="QEK1573" s="856"/>
      <c r="QEL1573" s="856"/>
      <c r="QEM1573" s="856"/>
      <c r="QEN1573" s="856"/>
      <c r="QEO1573" s="856"/>
      <c r="QEP1573" s="856"/>
      <c r="QEQ1573" s="856"/>
      <c r="QER1573" s="856"/>
      <c r="QES1573" s="856"/>
      <c r="QET1573" s="856"/>
      <c r="QEU1573" s="856"/>
      <c r="QEV1573" s="856"/>
      <c r="QEW1573" s="856"/>
      <c r="QEX1573" s="856"/>
      <c r="QEY1573" s="856"/>
      <c r="QEZ1573" s="856"/>
      <c r="QFA1573" s="856"/>
      <c r="QFB1573" s="856"/>
      <c r="QFC1573" s="856"/>
      <c r="QFD1573" s="856"/>
      <c r="QFE1573" s="856"/>
      <c r="QFF1573" s="856"/>
      <c r="QFG1573" s="856"/>
      <c r="QFH1573" s="856"/>
      <c r="QFI1573" s="856"/>
      <c r="QFJ1573" s="856"/>
      <c r="QFK1573" s="856"/>
      <c r="QFL1573" s="856"/>
      <c r="QFM1573" s="856"/>
      <c r="QFN1573" s="856"/>
      <c r="QFO1573" s="856"/>
      <c r="QFP1573" s="856"/>
      <c r="QFQ1573" s="856"/>
      <c r="QFR1573" s="856"/>
      <c r="QFS1573" s="856"/>
      <c r="QFT1573" s="856"/>
      <c r="QFU1573" s="856"/>
      <c r="QFV1573" s="856"/>
      <c r="QFW1573" s="856"/>
      <c r="QFX1573" s="856"/>
      <c r="QFY1573" s="856"/>
      <c r="QFZ1573" s="856"/>
      <c r="QGA1573" s="856"/>
      <c r="QGB1573" s="856"/>
      <c r="QGC1573" s="856"/>
      <c r="QGD1573" s="856"/>
      <c r="QGE1573" s="856"/>
      <c r="QGF1573" s="856"/>
      <c r="QGG1573" s="856"/>
      <c r="QGH1573" s="856"/>
      <c r="QGI1573" s="856"/>
      <c r="QGJ1573" s="856"/>
      <c r="QGK1573" s="856"/>
      <c r="QGL1573" s="856"/>
      <c r="QGM1573" s="856"/>
      <c r="QGN1573" s="856"/>
      <c r="QGO1573" s="856"/>
      <c r="QGP1573" s="856"/>
      <c r="QGQ1573" s="856"/>
      <c r="QGR1573" s="856"/>
      <c r="QGS1573" s="856"/>
      <c r="QGT1573" s="856"/>
      <c r="QGU1573" s="856"/>
      <c r="QGV1573" s="856"/>
      <c r="QGW1573" s="856"/>
      <c r="QGX1573" s="856"/>
      <c r="QGY1573" s="856"/>
      <c r="QGZ1573" s="856"/>
      <c r="QHA1573" s="856"/>
      <c r="QHB1573" s="856"/>
      <c r="QHC1573" s="856"/>
      <c r="QHD1573" s="856"/>
      <c r="QHE1573" s="856"/>
      <c r="QHF1573" s="856"/>
      <c r="QHG1573" s="856"/>
      <c r="QHH1573" s="856"/>
      <c r="QHI1573" s="856"/>
      <c r="QHJ1573" s="856"/>
      <c r="QHK1573" s="856"/>
      <c r="QHL1573" s="856"/>
      <c r="QHM1573" s="856"/>
      <c r="QHN1573" s="856"/>
      <c r="QHO1573" s="856"/>
      <c r="QHP1573" s="856"/>
      <c r="QHQ1573" s="856"/>
      <c r="QHR1573" s="856"/>
      <c r="QHS1573" s="856"/>
      <c r="QHT1573" s="856"/>
      <c r="QHU1573" s="856"/>
      <c r="QHV1573" s="856"/>
      <c r="QHW1573" s="856"/>
      <c r="QHX1573" s="856"/>
      <c r="QHY1573" s="856"/>
      <c r="QHZ1573" s="856"/>
      <c r="QIA1573" s="856"/>
      <c r="QIB1573" s="856"/>
      <c r="QIC1573" s="856"/>
      <c r="QID1573" s="856"/>
      <c r="QIE1573" s="856"/>
      <c r="QIF1573" s="856"/>
      <c r="QIG1573" s="856"/>
      <c r="QIH1573" s="856"/>
      <c r="QII1573" s="856"/>
      <c r="QIJ1573" s="856"/>
      <c r="QIK1573" s="856"/>
      <c r="QIL1573" s="856"/>
      <c r="QIM1573" s="856"/>
      <c r="QIN1573" s="856"/>
      <c r="QIO1573" s="856"/>
      <c r="QIP1573" s="856"/>
      <c r="QIQ1573" s="856"/>
      <c r="QIR1573" s="856"/>
      <c r="QIS1573" s="856"/>
      <c r="QIT1573" s="856"/>
      <c r="QIU1573" s="856"/>
      <c r="QIV1573" s="856"/>
      <c r="QIW1573" s="856"/>
      <c r="QIX1573" s="856"/>
      <c r="QIY1573" s="856"/>
      <c r="QIZ1573" s="856"/>
      <c r="QJA1573" s="856"/>
      <c r="QJB1573" s="856"/>
      <c r="QJC1573" s="856"/>
      <c r="QJD1573" s="856"/>
      <c r="QJE1573" s="856"/>
      <c r="QJF1573" s="856"/>
      <c r="QJG1573" s="856"/>
      <c r="QJH1573" s="856"/>
      <c r="QJI1573" s="856"/>
      <c r="QJJ1573" s="856"/>
      <c r="QJK1573" s="856"/>
      <c r="QJL1573" s="856"/>
      <c r="QJM1573" s="856"/>
      <c r="QJN1573" s="856"/>
      <c r="QJO1573" s="856"/>
      <c r="QJP1573" s="856"/>
      <c r="QJQ1573" s="856"/>
      <c r="QJR1573" s="856"/>
      <c r="QJS1573" s="856"/>
      <c r="QJT1573" s="856"/>
      <c r="QJU1573" s="856"/>
      <c r="QJV1573" s="856"/>
      <c r="QJW1573" s="856"/>
      <c r="QJX1573" s="856"/>
      <c r="QJY1573" s="856"/>
      <c r="QJZ1573" s="856"/>
      <c r="QKA1573" s="856"/>
      <c r="QKB1573" s="856"/>
      <c r="QKC1573" s="856"/>
      <c r="QKD1573" s="856"/>
      <c r="QKE1573" s="856"/>
      <c r="QKF1573" s="856"/>
      <c r="QKG1573" s="856"/>
      <c r="QKH1573" s="856"/>
      <c r="QKI1573" s="856"/>
      <c r="QKJ1573" s="856"/>
      <c r="QKK1573" s="856"/>
      <c r="QKL1573" s="856"/>
      <c r="QKM1573" s="856"/>
      <c r="QKN1573" s="856"/>
      <c r="QKO1573" s="856"/>
      <c r="QKP1573" s="856"/>
      <c r="QKQ1573" s="856"/>
      <c r="QKR1573" s="856"/>
      <c r="QKS1573" s="856"/>
      <c r="QKT1573" s="856"/>
      <c r="QKU1573" s="856"/>
      <c r="QKV1573" s="856"/>
      <c r="QKW1573" s="856"/>
      <c r="QKX1573" s="856"/>
      <c r="QKY1573" s="856"/>
      <c r="QKZ1573" s="856"/>
      <c r="QLA1573" s="856"/>
      <c r="QLB1573" s="856"/>
      <c r="QLC1573" s="856"/>
      <c r="QLD1573" s="856"/>
      <c r="QLE1573" s="856"/>
      <c r="QLF1573" s="856"/>
      <c r="QLG1573" s="856"/>
      <c r="QLH1573" s="856"/>
      <c r="QLI1573" s="856"/>
      <c r="QLJ1573" s="856"/>
      <c r="QLK1573" s="856"/>
      <c r="QLL1573" s="856"/>
      <c r="QLM1573" s="856"/>
      <c r="QLN1573" s="856"/>
      <c r="QLO1573" s="856"/>
      <c r="QLP1573" s="856"/>
      <c r="QLQ1573" s="856"/>
      <c r="QLR1573" s="856"/>
      <c r="QLS1573" s="856"/>
      <c r="QLT1573" s="856"/>
      <c r="QLU1573" s="856"/>
      <c r="QLV1573" s="856"/>
      <c r="QLW1573" s="856"/>
      <c r="QLX1573" s="856"/>
      <c r="QLY1573" s="856"/>
      <c r="QLZ1573" s="856"/>
      <c r="QMA1573" s="856"/>
      <c r="QMB1573" s="856"/>
      <c r="QMC1573" s="856"/>
      <c r="QMD1573" s="856"/>
      <c r="QME1573" s="856"/>
      <c r="QMF1573" s="856"/>
      <c r="QMG1573" s="856"/>
      <c r="QMH1573" s="856"/>
      <c r="QMI1573" s="856"/>
      <c r="QMJ1573" s="856"/>
      <c r="QMK1573" s="856"/>
      <c r="QML1573" s="856"/>
      <c r="QMM1573" s="856"/>
      <c r="QMN1573" s="856"/>
      <c r="QMO1573" s="856"/>
      <c r="QMP1573" s="856"/>
      <c r="QMQ1573" s="856"/>
      <c r="QMR1573" s="856"/>
      <c r="QMS1573" s="856"/>
      <c r="QMT1573" s="856"/>
      <c r="QMU1573" s="856"/>
      <c r="QMV1573" s="856"/>
      <c r="QMW1573" s="856"/>
      <c r="QMX1573" s="856"/>
      <c r="QMY1573" s="856"/>
      <c r="QMZ1573" s="856"/>
      <c r="QNA1573" s="856"/>
      <c r="QNB1573" s="856"/>
      <c r="QNC1573" s="856"/>
      <c r="QND1573" s="856"/>
      <c r="QNE1573" s="856"/>
      <c r="QNF1573" s="856"/>
      <c r="QNG1573" s="856"/>
      <c r="QNH1573" s="856"/>
      <c r="QNI1573" s="856"/>
      <c r="QNJ1573" s="856"/>
      <c r="QNK1573" s="856"/>
      <c r="QNL1573" s="856"/>
      <c r="QNM1573" s="856"/>
      <c r="QNN1573" s="856"/>
      <c r="QNO1573" s="856"/>
      <c r="QNP1573" s="856"/>
      <c r="QNQ1573" s="856"/>
      <c r="QNR1573" s="856"/>
      <c r="QNS1573" s="856"/>
      <c r="QNT1573" s="856"/>
      <c r="QNU1573" s="856"/>
      <c r="QNV1573" s="856"/>
      <c r="QNW1573" s="856"/>
      <c r="QNX1573" s="856"/>
      <c r="QNY1573" s="856"/>
      <c r="QNZ1573" s="856"/>
      <c r="QOA1573" s="856"/>
      <c r="QOB1573" s="856"/>
      <c r="QOC1573" s="856"/>
      <c r="QOD1573" s="856"/>
      <c r="QOE1573" s="856"/>
      <c r="QOF1573" s="856"/>
      <c r="QOG1573" s="856"/>
      <c r="QOH1573" s="856"/>
      <c r="QOI1573" s="856"/>
      <c r="QOJ1573" s="856"/>
      <c r="QOK1573" s="856"/>
      <c r="QOL1573" s="856"/>
      <c r="QOM1573" s="856"/>
      <c r="QON1573" s="856"/>
      <c r="QOO1573" s="856"/>
      <c r="QOP1573" s="856"/>
      <c r="QOQ1573" s="856"/>
      <c r="QOR1573" s="856"/>
      <c r="QOS1573" s="856"/>
      <c r="QOT1573" s="856"/>
      <c r="QOU1573" s="856"/>
      <c r="QOV1573" s="856"/>
      <c r="QOW1573" s="856"/>
      <c r="QOX1573" s="856"/>
      <c r="QOY1573" s="856"/>
      <c r="QOZ1573" s="856"/>
      <c r="QPA1573" s="856"/>
      <c r="QPB1573" s="856"/>
      <c r="QPC1573" s="856"/>
      <c r="QPD1573" s="856"/>
      <c r="QPE1573" s="856"/>
      <c r="QPF1573" s="856"/>
      <c r="QPG1573" s="856"/>
      <c r="QPH1573" s="856"/>
      <c r="QPI1573" s="856"/>
      <c r="QPJ1573" s="856"/>
      <c r="QPK1573" s="856"/>
      <c r="QPL1573" s="856"/>
      <c r="QPM1573" s="856"/>
      <c r="QPN1573" s="856"/>
      <c r="QPO1573" s="856"/>
      <c r="QPP1573" s="856"/>
      <c r="QPQ1573" s="856"/>
      <c r="QPR1573" s="856"/>
      <c r="QPS1573" s="856"/>
      <c r="QPT1573" s="856"/>
      <c r="QPU1573" s="856"/>
      <c r="QPV1573" s="856"/>
      <c r="QPW1573" s="856"/>
      <c r="QPX1573" s="856"/>
      <c r="QPY1573" s="856"/>
      <c r="QPZ1573" s="856"/>
      <c r="QQA1573" s="856"/>
      <c r="QQB1573" s="856"/>
      <c r="QQC1573" s="856"/>
      <c r="QQD1573" s="856"/>
      <c r="QQE1573" s="856"/>
      <c r="QQF1573" s="856"/>
      <c r="QQG1573" s="856"/>
      <c r="QQH1573" s="856"/>
      <c r="QQI1573" s="856"/>
      <c r="QQJ1573" s="856"/>
      <c r="QQK1573" s="856"/>
      <c r="QQL1573" s="856"/>
      <c r="QQM1573" s="856"/>
      <c r="QQN1573" s="856"/>
      <c r="QQO1573" s="856"/>
      <c r="QQP1573" s="856"/>
      <c r="QQQ1573" s="856"/>
      <c r="QQR1573" s="856"/>
      <c r="QQS1573" s="856"/>
      <c r="QQT1573" s="856"/>
      <c r="QQU1573" s="856"/>
      <c r="QQV1573" s="856"/>
      <c r="QQW1573" s="856"/>
      <c r="QQX1573" s="856"/>
      <c r="QQY1573" s="856"/>
      <c r="QQZ1573" s="856"/>
      <c r="QRA1573" s="856"/>
      <c r="QRB1573" s="856"/>
      <c r="QRC1573" s="856"/>
      <c r="QRD1573" s="856"/>
      <c r="QRE1573" s="856"/>
      <c r="QRF1573" s="856"/>
      <c r="QRG1573" s="856"/>
      <c r="QRH1573" s="856"/>
      <c r="QRI1573" s="856"/>
      <c r="QRJ1573" s="856"/>
      <c r="QRK1573" s="856"/>
      <c r="QRL1573" s="856"/>
      <c r="QRM1573" s="856"/>
      <c r="QRN1573" s="856"/>
      <c r="QRO1573" s="856"/>
      <c r="QRP1573" s="856"/>
      <c r="QRQ1573" s="856"/>
      <c r="QRR1573" s="856"/>
      <c r="QRS1573" s="856"/>
      <c r="QRT1573" s="856"/>
      <c r="QRU1573" s="856"/>
      <c r="QRV1573" s="856"/>
      <c r="QRW1573" s="856"/>
      <c r="QRX1573" s="856"/>
      <c r="QRY1573" s="856"/>
      <c r="QRZ1573" s="856"/>
      <c r="QSA1573" s="856"/>
      <c r="QSB1573" s="856"/>
      <c r="QSC1573" s="856"/>
      <c r="QSD1573" s="856"/>
      <c r="QSE1573" s="856"/>
      <c r="QSF1573" s="856"/>
      <c r="QSG1573" s="856"/>
      <c r="QSH1573" s="856"/>
      <c r="QSI1573" s="856"/>
      <c r="QSJ1573" s="856"/>
      <c r="QSK1573" s="856"/>
      <c r="QSL1573" s="856"/>
      <c r="QSM1573" s="856"/>
      <c r="QSN1573" s="856"/>
      <c r="QSO1573" s="856"/>
      <c r="QSP1573" s="856"/>
      <c r="QSQ1573" s="856"/>
      <c r="QSR1573" s="856"/>
      <c r="QSS1573" s="856"/>
      <c r="QST1573" s="856"/>
      <c r="QSU1573" s="856"/>
      <c r="QSV1573" s="856"/>
      <c r="QSW1573" s="856"/>
      <c r="QSX1573" s="856"/>
      <c r="QSY1573" s="856"/>
      <c r="QSZ1573" s="856"/>
      <c r="QTA1573" s="856"/>
      <c r="QTB1573" s="856"/>
      <c r="QTC1573" s="856"/>
      <c r="QTD1573" s="856"/>
      <c r="QTE1573" s="856"/>
      <c r="QTF1573" s="856"/>
      <c r="QTG1573" s="856"/>
      <c r="QTH1573" s="856"/>
      <c r="QTI1573" s="856"/>
      <c r="QTJ1573" s="856"/>
      <c r="QTK1573" s="856"/>
      <c r="QTL1573" s="856"/>
      <c r="QTM1573" s="856"/>
      <c r="QTN1573" s="856"/>
      <c r="QTO1573" s="856"/>
      <c r="QTP1573" s="856"/>
      <c r="QTQ1573" s="856"/>
      <c r="QTR1573" s="856"/>
      <c r="QTS1573" s="856"/>
      <c r="QTT1573" s="856"/>
      <c r="QTU1573" s="856"/>
      <c r="QTV1573" s="856"/>
      <c r="QTW1573" s="856"/>
      <c r="QTX1573" s="856"/>
      <c r="QTY1573" s="856"/>
      <c r="QTZ1573" s="856"/>
      <c r="QUA1573" s="856"/>
      <c r="QUB1573" s="856"/>
      <c r="QUC1573" s="856"/>
      <c r="QUD1573" s="856"/>
      <c r="QUE1573" s="856"/>
      <c r="QUF1573" s="856"/>
      <c r="QUG1573" s="856"/>
      <c r="QUH1573" s="856"/>
      <c r="QUI1573" s="856"/>
      <c r="QUJ1573" s="856"/>
      <c r="QUK1573" s="856"/>
      <c r="QUL1573" s="856"/>
      <c r="QUM1573" s="856"/>
      <c r="QUN1573" s="856"/>
      <c r="QUO1573" s="856"/>
      <c r="QUP1573" s="856"/>
      <c r="QUQ1573" s="856"/>
      <c r="QUR1573" s="856"/>
      <c r="QUS1573" s="856"/>
      <c r="QUT1573" s="856"/>
      <c r="QUU1573" s="856"/>
      <c r="QUV1573" s="856"/>
      <c r="QUW1573" s="856"/>
      <c r="QUX1573" s="856"/>
      <c r="QUY1573" s="856"/>
      <c r="QUZ1573" s="856"/>
      <c r="QVA1573" s="856"/>
      <c r="QVB1573" s="856"/>
      <c r="QVC1573" s="856"/>
      <c r="QVD1573" s="856"/>
      <c r="QVE1573" s="856"/>
      <c r="QVF1573" s="856"/>
      <c r="QVG1573" s="856"/>
      <c r="QVH1573" s="856"/>
      <c r="QVI1573" s="856"/>
      <c r="QVJ1573" s="856"/>
      <c r="QVK1573" s="856"/>
      <c r="QVL1573" s="856"/>
      <c r="QVM1573" s="856"/>
      <c r="QVN1573" s="856"/>
      <c r="QVO1573" s="856"/>
      <c r="QVP1573" s="856"/>
      <c r="QVQ1573" s="856"/>
      <c r="QVR1573" s="856"/>
      <c r="QVS1573" s="856"/>
      <c r="QVT1573" s="856"/>
      <c r="QVU1573" s="856"/>
      <c r="QVV1573" s="856"/>
      <c r="QVW1573" s="856"/>
      <c r="QVX1573" s="856"/>
      <c r="QVY1573" s="856"/>
      <c r="QVZ1573" s="856"/>
      <c r="QWA1573" s="856"/>
      <c r="QWB1573" s="856"/>
      <c r="QWC1573" s="856"/>
      <c r="QWD1573" s="856"/>
      <c r="QWE1573" s="856"/>
      <c r="QWF1573" s="856"/>
      <c r="QWG1573" s="856"/>
      <c r="QWH1573" s="856"/>
      <c r="QWI1573" s="856"/>
      <c r="QWJ1573" s="856"/>
      <c r="QWK1573" s="856"/>
      <c r="QWL1573" s="856"/>
      <c r="QWM1573" s="856"/>
      <c r="QWN1573" s="856"/>
      <c r="QWO1573" s="856"/>
      <c r="QWP1573" s="856"/>
      <c r="QWQ1573" s="856"/>
      <c r="QWR1573" s="856"/>
      <c r="QWS1573" s="856"/>
      <c r="QWT1573" s="856"/>
      <c r="QWU1573" s="856"/>
      <c r="QWV1573" s="856"/>
      <c r="QWW1573" s="856"/>
      <c r="QWX1573" s="856"/>
      <c r="QWY1573" s="856"/>
      <c r="QWZ1573" s="856"/>
      <c r="QXA1573" s="856"/>
      <c r="QXB1573" s="856"/>
      <c r="QXC1573" s="856"/>
      <c r="QXD1573" s="856"/>
      <c r="QXE1573" s="856"/>
      <c r="QXF1573" s="856"/>
      <c r="QXG1573" s="856"/>
      <c r="QXH1573" s="856"/>
      <c r="QXI1573" s="856"/>
      <c r="QXJ1573" s="856"/>
      <c r="QXK1573" s="856"/>
      <c r="QXL1573" s="856"/>
      <c r="QXM1573" s="856"/>
      <c r="QXN1573" s="856"/>
      <c r="QXO1573" s="856"/>
      <c r="QXP1573" s="856"/>
      <c r="QXQ1573" s="856"/>
      <c r="QXR1573" s="856"/>
      <c r="QXS1573" s="856"/>
      <c r="QXT1573" s="856"/>
      <c r="QXU1573" s="856"/>
      <c r="QXV1573" s="856"/>
      <c r="QXW1573" s="856"/>
      <c r="QXX1573" s="856"/>
      <c r="QXY1573" s="856"/>
      <c r="QXZ1573" s="856"/>
      <c r="QYA1573" s="856"/>
      <c r="QYB1573" s="856"/>
      <c r="QYC1573" s="856"/>
      <c r="QYD1573" s="856"/>
      <c r="QYE1573" s="856"/>
      <c r="QYF1573" s="856"/>
      <c r="QYG1573" s="856"/>
      <c r="QYH1573" s="856"/>
      <c r="QYI1573" s="856"/>
      <c r="QYJ1573" s="856"/>
      <c r="QYK1573" s="856"/>
      <c r="QYL1573" s="856"/>
      <c r="QYM1573" s="856"/>
      <c r="QYN1573" s="856"/>
      <c r="QYO1573" s="856"/>
      <c r="QYP1573" s="856"/>
      <c r="QYQ1573" s="856"/>
      <c r="QYR1573" s="856"/>
      <c r="QYS1573" s="856"/>
      <c r="QYT1573" s="856"/>
      <c r="QYU1573" s="856"/>
      <c r="QYV1573" s="856"/>
      <c r="QYW1573" s="856"/>
      <c r="QYX1573" s="856"/>
      <c r="QYY1573" s="856"/>
      <c r="QYZ1573" s="856"/>
      <c r="QZA1573" s="856"/>
      <c r="QZB1573" s="856"/>
      <c r="QZC1573" s="856"/>
      <c r="QZD1573" s="856"/>
      <c r="QZE1573" s="856"/>
      <c r="QZF1573" s="856"/>
      <c r="QZG1573" s="856"/>
      <c r="QZH1573" s="856"/>
      <c r="QZI1573" s="856"/>
      <c r="QZJ1573" s="856"/>
      <c r="QZK1573" s="856"/>
      <c r="QZL1573" s="856"/>
      <c r="QZM1573" s="856"/>
      <c r="QZN1573" s="856"/>
      <c r="QZO1573" s="856"/>
      <c r="QZP1573" s="856"/>
      <c r="QZQ1573" s="856"/>
      <c r="QZR1573" s="856"/>
      <c r="QZS1573" s="856"/>
      <c r="QZT1573" s="856"/>
      <c r="QZU1573" s="856"/>
      <c r="QZV1573" s="856"/>
      <c r="QZW1573" s="856"/>
      <c r="QZX1573" s="856"/>
      <c r="QZY1573" s="856"/>
      <c r="QZZ1573" s="856"/>
      <c r="RAA1573" s="856"/>
      <c r="RAB1573" s="856"/>
      <c r="RAC1573" s="856"/>
      <c r="RAD1573" s="856"/>
      <c r="RAE1573" s="856"/>
      <c r="RAF1573" s="856"/>
      <c r="RAG1573" s="856"/>
      <c r="RAH1573" s="856"/>
      <c r="RAI1573" s="856"/>
      <c r="RAJ1573" s="856"/>
      <c r="RAK1573" s="856"/>
      <c r="RAL1573" s="856"/>
      <c r="RAM1573" s="856"/>
      <c r="RAN1573" s="856"/>
      <c r="RAO1573" s="856"/>
      <c r="RAP1573" s="856"/>
      <c r="RAQ1573" s="856"/>
      <c r="RAR1573" s="856"/>
      <c r="RAS1573" s="856"/>
      <c r="RAT1573" s="856"/>
      <c r="RAU1573" s="856"/>
      <c r="RAV1573" s="856"/>
      <c r="RAW1573" s="856"/>
      <c r="RAX1573" s="856"/>
      <c r="RAY1573" s="856"/>
      <c r="RAZ1573" s="856"/>
      <c r="RBA1573" s="856"/>
      <c r="RBB1573" s="856"/>
      <c r="RBC1573" s="856"/>
      <c r="RBD1573" s="856"/>
      <c r="RBE1573" s="856"/>
      <c r="RBF1573" s="856"/>
      <c r="RBG1573" s="856"/>
      <c r="RBH1573" s="856"/>
      <c r="RBI1573" s="856"/>
      <c r="RBJ1573" s="856"/>
      <c r="RBK1573" s="856"/>
      <c r="RBL1573" s="856"/>
      <c r="RBM1573" s="856"/>
      <c r="RBN1573" s="856"/>
      <c r="RBO1573" s="856"/>
      <c r="RBP1573" s="856"/>
      <c r="RBQ1573" s="856"/>
      <c r="RBR1573" s="856"/>
      <c r="RBS1573" s="856"/>
      <c r="RBT1573" s="856"/>
      <c r="RBU1573" s="856"/>
      <c r="RBV1573" s="856"/>
      <c r="RBW1573" s="856"/>
      <c r="RBX1573" s="856"/>
      <c r="RBY1573" s="856"/>
      <c r="RBZ1573" s="856"/>
      <c r="RCA1573" s="856"/>
      <c r="RCB1573" s="856"/>
      <c r="RCC1573" s="856"/>
      <c r="RCD1573" s="856"/>
      <c r="RCE1573" s="856"/>
      <c r="RCF1573" s="856"/>
      <c r="RCG1573" s="856"/>
      <c r="RCH1573" s="856"/>
      <c r="RCI1573" s="856"/>
      <c r="RCJ1573" s="856"/>
      <c r="RCK1573" s="856"/>
      <c r="RCL1573" s="856"/>
      <c r="RCM1573" s="856"/>
      <c r="RCN1573" s="856"/>
      <c r="RCO1573" s="856"/>
      <c r="RCP1573" s="856"/>
      <c r="RCQ1573" s="856"/>
      <c r="RCR1573" s="856"/>
      <c r="RCS1573" s="856"/>
      <c r="RCT1573" s="856"/>
      <c r="RCU1573" s="856"/>
      <c r="RCV1573" s="856"/>
      <c r="RCW1573" s="856"/>
      <c r="RCX1573" s="856"/>
      <c r="RCY1573" s="856"/>
      <c r="RCZ1573" s="856"/>
      <c r="RDA1573" s="856"/>
      <c r="RDB1573" s="856"/>
      <c r="RDC1573" s="856"/>
      <c r="RDD1573" s="856"/>
      <c r="RDE1573" s="856"/>
      <c r="RDF1573" s="856"/>
      <c r="RDG1573" s="856"/>
      <c r="RDH1573" s="856"/>
      <c r="RDI1573" s="856"/>
      <c r="RDJ1573" s="856"/>
      <c r="RDK1573" s="856"/>
      <c r="RDL1573" s="856"/>
      <c r="RDM1573" s="856"/>
      <c r="RDN1573" s="856"/>
      <c r="RDO1573" s="856"/>
      <c r="RDP1573" s="856"/>
      <c r="RDQ1573" s="856"/>
      <c r="RDR1573" s="856"/>
      <c r="RDS1573" s="856"/>
      <c r="RDT1573" s="856"/>
      <c r="RDU1573" s="856"/>
      <c r="RDV1573" s="856"/>
      <c r="RDW1573" s="856"/>
      <c r="RDX1573" s="856"/>
      <c r="RDY1573" s="856"/>
      <c r="RDZ1573" s="856"/>
      <c r="REA1573" s="856"/>
      <c r="REB1573" s="856"/>
      <c r="REC1573" s="856"/>
      <c r="RED1573" s="856"/>
      <c r="REE1573" s="856"/>
      <c r="REF1573" s="856"/>
      <c r="REG1573" s="856"/>
      <c r="REH1573" s="856"/>
      <c r="REI1573" s="856"/>
      <c r="REJ1573" s="856"/>
      <c r="REK1573" s="856"/>
      <c r="REL1573" s="856"/>
      <c r="REM1573" s="856"/>
      <c r="REN1573" s="856"/>
      <c r="REO1573" s="856"/>
      <c r="REP1573" s="856"/>
      <c r="REQ1573" s="856"/>
      <c r="RER1573" s="856"/>
      <c r="RES1573" s="856"/>
      <c r="RET1573" s="856"/>
      <c r="REU1573" s="856"/>
      <c r="REV1573" s="856"/>
      <c r="REW1573" s="856"/>
      <c r="REX1573" s="856"/>
      <c r="REY1573" s="856"/>
      <c r="REZ1573" s="856"/>
      <c r="RFA1573" s="856"/>
      <c r="RFB1573" s="856"/>
      <c r="RFC1573" s="856"/>
      <c r="RFD1573" s="856"/>
      <c r="RFE1573" s="856"/>
      <c r="RFF1573" s="856"/>
      <c r="RFG1573" s="856"/>
      <c r="RFH1573" s="856"/>
      <c r="RFI1573" s="856"/>
      <c r="RFJ1573" s="856"/>
      <c r="RFK1573" s="856"/>
      <c r="RFL1573" s="856"/>
      <c r="RFM1573" s="856"/>
      <c r="RFN1573" s="856"/>
      <c r="RFO1573" s="856"/>
      <c r="RFP1573" s="856"/>
      <c r="RFQ1573" s="856"/>
      <c r="RFR1573" s="856"/>
      <c r="RFS1573" s="856"/>
      <c r="RFT1573" s="856"/>
      <c r="RFU1573" s="856"/>
      <c r="RFV1573" s="856"/>
      <c r="RFW1573" s="856"/>
      <c r="RFX1573" s="856"/>
      <c r="RFY1573" s="856"/>
      <c r="RFZ1573" s="856"/>
      <c r="RGA1573" s="856"/>
      <c r="RGB1573" s="856"/>
      <c r="RGC1573" s="856"/>
      <c r="RGD1573" s="856"/>
      <c r="RGE1573" s="856"/>
      <c r="RGF1573" s="856"/>
      <c r="RGG1573" s="856"/>
      <c r="RGH1573" s="856"/>
      <c r="RGI1573" s="856"/>
      <c r="RGJ1573" s="856"/>
      <c r="RGK1573" s="856"/>
      <c r="RGL1573" s="856"/>
      <c r="RGM1573" s="856"/>
      <c r="RGN1573" s="856"/>
      <c r="RGO1573" s="856"/>
      <c r="RGP1573" s="856"/>
      <c r="RGQ1573" s="856"/>
      <c r="RGR1573" s="856"/>
      <c r="RGS1573" s="856"/>
      <c r="RGT1573" s="856"/>
      <c r="RGU1573" s="856"/>
      <c r="RGV1573" s="856"/>
      <c r="RGW1573" s="856"/>
      <c r="RGX1573" s="856"/>
      <c r="RGY1573" s="856"/>
      <c r="RGZ1573" s="856"/>
      <c r="RHA1573" s="856"/>
      <c r="RHB1573" s="856"/>
      <c r="RHC1573" s="856"/>
      <c r="RHD1573" s="856"/>
      <c r="RHE1573" s="856"/>
      <c r="RHF1573" s="856"/>
      <c r="RHG1573" s="856"/>
      <c r="RHH1573" s="856"/>
      <c r="RHI1573" s="856"/>
      <c r="RHJ1573" s="856"/>
      <c r="RHK1573" s="856"/>
      <c r="RHL1573" s="856"/>
      <c r="RHM1573" s="856"/>
      <c r="RHN1573" s="856"/>
      <c r="RHO1573" s="856"/>
      <c r="RHP1573" s="856"/>
      <c r="RHQ1573" s="856"/>
      <c r="RHR1573" s="856"/>
      <c r="RHS1573" s="856"/>
      <c r="RHT1573" s="856"/>
      <c r="RHU1573" s="856"/>
      <c r="RHV1573" s="856"/>
      <c r="RHW1573" s="856"/>
      <c r="RHX1573" s="856"/>
      <c r="RHY1573" s="856"/>
      <c r="RHZ1573" s="856"/>
      <c r="RIA1573" s="856"/>
      <c r="RIB1573" s="856"/>
      <c r="RIC1573" s="856"/>
      <c r="RID1573" s="856"/>
      <c r="RIE1573" s="856"/>
      <c r="RIF1573" s="856"/>
      <c r="RIG1573" s="856"/>
      <c r="RIH1573" s="856"/>
      <c r="RII1573" s="856"/>
      <c r="RIJ1573" s="856"/>
      <c r="RIK1573" s="856"/>
      <c r="RIL1573" s="856"/>
      <c r="RIM1573" s="856"/>
      <c r="RIN1573" s="856"/>
      <c r="RIO1573" s="856"/>
      <c r="RIP1573" s="856"/>
      <c r="RIQ1573" s="856"/>
      <c r="RIR1573" s="856"/>
      <c r="RIS1573" s="856"/>
      <c r="RIT1573" s="856"/>
      <c r="RIU1573" s="856"/>
      <c r="RIV1573" s="856"/>
      <c r="RIW1573" s="856"/>
      <c r="RIX1573" s="856"/>
      <c r="RIY1573" s="856"/>
      <c r="RIZ1573" s="856"/>
      <c r="RJA1573" s="856"/>
      <c r="RJB1573" s="856"/>
      <c r="RJC1573" s="856"/>
      <c r="RJD1573" s="856"/>
      <c r="RJE1573" s="856"/>
      <c r="RJF1573" s="856"/>
      <c r="RJG1573" s="856"/>
      <c r="RJH1573" s="856"/>
      <c r="RJI1573" s="856"/>
      <c r="RJJ1573" s="856"/>
      <c r="RJK1573" s="856"/>
      <c r="RJL1573" s="856"/>
      <c r="RJM1573" s="856"/>
      <c r="RJN1573" s="856"/>
      <c r="RJO1573" s="856"/>
      <c r="RJP1573" s="856"/>
      <c r="RJQ1573" s="856"/>
      <c r="RJR1573" s="856"/>
      <c r="RJS1573" s="856"/>
      <c r="RJT1573" s="856"/>
      <c r="RJU1573" s="856"/>
      <c r="RJV1573" s="856"/>
      <c r="RJW1573" s="856"/>
      <c r="RJX1573" s="856"/>
      <c r="RJY1573" s="856"/>
      <c r="RJZ1573" s="856"/>
      <c r="RKA1573" s="856"/>
      <c r="RKB1573" s="856"/>
      <c r="RKC1573" s="856"/>
      <c r="RKD1573" s="856"/>
      <c r="RKE1573" s="856"/>
      <c r="RKF1573" s="856"/>
      <c r="RKG1573" s="856"/>
      <c r="RKH1573" s="856"/>
      <c r="RKI1573" s="856"/>
      <c r="RKJ1573" s="856"/>
      <c r="RKK1573" s="856"/>
      <c r="RKL1573" s="856"/>
      <c r="RKM1573" s="856"/>
      <c r="RKN1573" s="856"/>
      <c r="RKO1573" s="856"/>
      <c r="RKP1573" s="856"/>
      <c r="RKQ1573" s="856"/>
      <c r="RKR1573" s="856"/>
      <c r="RKS1573" s="856"/>
      <c r="RKT1573" s="856"/>
      <c r="RKU1573" s="856"/>
      <c r="RKV1573" s="856"/>
      <c r="RKW1573" s="856"/>
      <c r="RKX1573" s="856"/>
      <c r="RKY1573" s="856"/>
      <c r="RKZ1573" s="856"/>
      <c r="RLA1573" s="856"/>
      <c r="RLB1573" s="856"/>
      <c r="RLC1573" s="856"/>
      <c r="RLD1573" s="856"/>
      <c r="RLE1573" s="856"/>
      <c r="RLF1573" s="856"/>
      <c r="RLG1573" s="856"/>
      <c r="RLH1573" s="856"/>
      <c r="RLI1573" s="856"/>
      <c r="RLJ1573" s="856"/>
      <c r="RLK1573" s="856"/>
      <c r="RLL1573" s="856"/>
      <c r="RLM1573" s="856"/>
      <c r="RLN1573" s="856"/>
      <c r="RLO1573" s="856"/>
      <c r="RLP1573" s="856"/>
      <c r="RLQ1573" s="856"/>
      <c r="RLR1573" s="856"/>
      <c r="RLS1573" s="856"/>
      <c r="RLT1573" s="856"/>
      <c r="RLU1573" s="856"/>
      <c r="RLV1573" s="856"/>
      <c r="RLW1573" s="856"/>
      <c r="RLX1573" s="856"/>
      <c r="RLY1573" s="856"/>
      <c r="RLZ1573" s="856"/>
      <c r="RMA1573" s="856"/>
      <c r="RMB1573" s="856"/>
      <c r="RMC1573" s="856"/>
      <c r="RMD1573" s="856"/>
      <c r="RME1573" s="856"/>
      <c r="RMF1573" s="856"/>
      <c r="RMG1573" s="856"/>
      <c r="RMH1573" s="856"/>
      <c r="RMI1573" s="856"/>
      <c r="RMJ1573" s="856"/>
      <c r="RMK1573" s="856"/>
      <c r="RML1573" s="856"/>
      <c r="RMM1573" s="856"/>
      <c r="RMN1573" s="856"/>
      <c r="RMO1573" s="856"/>
      <c r="RMP1573" s="856"/>
      <c r="RMQ1573" s="856"/>
      <c r="RMR1573" s="856"/>
      <c r="RMS1573" s="856"/>
      <c r="RMT1573" s="856"/>
      <c r="RMU1573" s="856"/>
      <c r="RMV1573" s="856"/>
      <c r="RMW1573" s="856"/>
      <c r="RMX1573" s="856"/>
      <c r="RMY1573" s="856"/>
      <c r="RMZ1573" s="856"/>
      <c r="RNA1573" s="856"/>
      <c r="RNB1573" s="856"/>
      <c r="RNC1573" s="856"/>
      <c r="RND1573" s="856"/>
      <c r="RNE1573" s="856"/>
      <c r="RNF1573" s="856"/>
      <c r="RNG1573" s="856"/>
      <c r="RNH1573" s="856"/>
      <c r="RNI1573" s="856"/>
      <c r="RNJ1573" s="856"/>
      <c r="RNK1573" s="856"/>
      <c r="RNL1573" s="856"/>
      <c r="RNM1573" s="856"/>
      <c r="RNN1573" s="856"/>
      <c r="RNO1573" s="856"/>
      <c r="RNP1573" s="856"/>
      <c r="RNQ1573" s="856"/>
      <c r="RNR1573" s="856"/>
      <c r="RNS1573" s="856"/>
      <c r="RNT1573" s="856"/>
      <c r="RNU1573" s="856"/>
      <c r="RNV1573" s="856"/>
      <c r="RNW1573" s="856"/>
      <c r="RNX1573" s="856"/>
      <c r="RNY1573" s="856"/>
      <c r="RNZ1573" s="856"/>
      <c r="ROA1573" s="856"/>
      <c r="ROB1573" s="856"/>
      <c r="ROC1573" s="856"/>
      <c r="ROD1573" s="856"/>
      <c r="ROE1573" s="856"/>
      <c r="ROF1573" s="856"/>
      <c r="ROG1573" s="856"/>
      <c r="ROH1573" s="856"/>
      <c r="ROI1573" s="856"/>
      <c r="ROJ1573" s="856"/>
      <c r="ROK1573" s="856"/>
      <c r="ROL1573" s="856"/>
      <c r="ROM1573" s="856"/>
      <c r="RON1573" s="856"/>
      <c r="ROO1573" s="856"/>
      <c r="ROP1573" s="856"/>
      <c r="ROQ1573" s="856"/>
      <c r="ROR1573" s="856"/>
      <c r="ROS1573" s="856"/>
      <c r="ROT1573" s="856"/>
      <c r="ROU1573" s="856"/>
      <c r="ROV1573" s="856"/>
      <c r="ROW1573" s="856"/>
      <c r="ROX1573" s="856"/>
      <c r="ROY1573" s="856"/>
      <c r="ROZ1573" s="856"/>
      <c r="RPA1573" s="856"/>
      <c r="RPB1573" s="856"/>
      <c r="RPC1573" s="856"/>
      <c r="RPD1573" s="856"/>
      <c r="RPE1573" s="856"/>
      <c r="RPF1573" s="856"/>
      <c r="RPG1573" s="856"/>
      <c r="RPH1573" s="856"/>
      <c r="RPI1573" s="856"/>
      <c r="RPJ1573" s="856"/>
      <c r="RPK1573" s="856"/>
      <c r="RPL1573" s="856"/>
      <c r="RPM1573" s="856"/>
      <c r="RPN1573" s="856"/>
      <c r="RPO1573" s="856"/>
      <c r="RPP1573" s="856"/>
      <c r="RPQ1573" s="856"/>
      <c r="RPR1573" s="856"/>
      <c r="RPS1573" s="856"/>
      <c r="RPT1573" s="856"/>
      <c r="RPU1573" s="856"/>
      <c r="RPV1573" s="856"/>
      <c r="RPW1573" s="856"/>
      <c r="RPX1573" s="856"/>
      <c r="RPY1573" s="856"/>
      <c r="RPZ1573" s="856"/>
      <c r="RQA1573" s="856"/>
      <c r="RQB1573" s="856"/>
      <c r="RQC1573" s="856"/>
      <c r="RQD1573" s="856"/>
      <c r="RQE1573" s="856"/>
      <c r="RQF1573" s="856"/>
      <c r="RQG1573" s="856"/>
      <c r="RQH1573" s="856"/>
      <c r="RQI1573" s="856"/>
      <c r="RQJ1573" s="856"/>
      <c r="RQK1573" s="856"/>
      <c r="RQL1573" s="856"/>
      <c r="RQM1573" s="856"/>
      <c r="RQN1573" s="856"/>
      <c r="RQO1573" s="856"/>
      <c r="RQP1573" s="856"/>
      <c r="RQQ1573" s="856"/>
      <c r="RQR1573" s="856"/>
      <c r="RQS1573" s="856"/>
      <c r="RQT1573" s="856"/>
      <c r="RQU1573" s="856"/>
      <c r="RQV1573" s="856"/>
      <c r="RQW1573" s="856"/>
      <c r="RQX1573" s="856"/>
      <c r="RQY1573" s="856"/>
      <c r="RQZ1573" s="856"/>
      <c r="RRA1573" s="856"/>
      <c r="RRB1573" s="856"/>
      <c r="RRC1573" s="856"/>
      <c r="RRD1573" s="856"/>
      <c r="RRE1573" s="856"/>
      <c r="RRF1573" s="856"/>
      <c r="RRG1573" s="856"/>
      <c r="RRH1573" s="856"/>
      <c r="RRI1573" s="856"/>
      <c r="RRJ1573" s="856"/>
      <c r="RRK1573" s="856"/>
      <c r="RRL1573" s="856"/>
      <c r="RRM1573" s="856"/>
      <c r="RRN1573" s="856"/>
      <c r="RRO1573" s="856"/>
      <c r="RRP1573" s="856"/>
      <c r="RRQ1573" s="856"/>
      <c r="RRR1573" s="856"/>
      <c r="RRS1573" s="856"/>
      <c r="RRT1573" s="856"/>
      <c r="RRU1573" s="856"/>
      <c r="RRV1573" s="856"/>
      <c r="RRW1573" s="856"/>
      <c r="RRX1573" s="856"/>
      <c r="RRY1573" s="856"/>
      <c r="RRZ1573" s="856"/>
      <c r="RSA1573" s="856"/>
      <c r="RSB1573" s="856"/>
      <c r="RSC1573" s="856"/>
      <c r="RSD1573" s="856"/>
      <c r="RSE1573" s="856"/>
      <c r="RSF1573" s="856"/>
      <c r="RSG1573" s="856"/>
      <c r="RSH1573" s="856"/>
      <c r="RSI1573" s="856"/>
      <c r="RSJ1573" s="856"/>
      <c r="RSK1573" s="856"/>
      <c r="RSL1573" s="856"/>
      <c r="RSM1573" s="856"/>
      <c r="RSN1573" s="856"/>
      <c r="RSO1573" s="856"/>
      <c r="RSP1573" s="856"/>
      <c r="RSQ1573" s="856"/>
      <c r="RSR1573" s="856"/>
      <c r="RSS1573" s="856"/>
      <c r="RST1573" s="856"/>
      <c r="RSU1573" s="856"/>
      <c r="RSV1573" s="856"/>
      <c r="RSW1573" s="856"/>
      <c r="RSX1573" s="856"/>
      <c r="RSY1573" s="856"/>
      <c r="RSZ1573" s="856"/>
      <c r="RTA1573" s="856"/>
      <c r="RTB1573" s="856"/>
      <c r="RTC1573" s="856"/>
      <c r="RTD1573" s="856"/>
      <c r="RTE1573" s="856"/>
      <c r="RTF1573" s="856"/>
      <c r="RTG1573" s="856"/>
      <c r="RTH1573" s="856"/>
      <c r="RTI1573" s="856"/>
      <c r="RTJ1573" s="856"/>
      <c r="RTK1573" s="856"/>
      <c r="RTL1573" s="856"/>
      <c r="RTM1573" s="856"/>
      <c r="RTN1573" s="856"/>
      <c r="RTO1573" s="856"/>
      <c r="RTP1573" s="856"/>
      <c r="RTQ1573" s="856"/>
      <c r="RTR1573" s="856"/>
      <c r="RTS1573" s="856"/>
      <c r="RTT1573" s="856"/>
      <c r="RTU1573" s="856"/>
      <c r="RTV1573" s="856"/>
      <c r="RTW1573" s="856"/>
      <c r="RTX1573" s="856"/>
      <c r="RTY1573" s="856"/>
      <c r="RTZ1573" s="856"/>
      <c r="RUA1573" s="856"/>
      <c r="RUB1573" s="856"/>
      <c r="RUC1573" s="856"/>
      <c r="RUD1573" s="856"/>
      <c r="RUE1573" s="856"/>
      <c r="RUF1573" s="856"/>
      <c r="RUG1573" s="856"/>
      <c r="RUH1573" s="856"/>
      <c r="RUI1573" s="856"/>
      <c r="RUJ1573" s="856"/>
      <c r="RUK1573" s="856"/>
      <c r="RUL1573" s="856"/>
      <c r="RUM1573" s="856"/>
      <c r="RUN1573" s="856"/>
      <c r="RUO1573" s="856"/>
      <c r="RUP1573" s="856"/>
      <c r="RUQ1573" s="856"/>
      <c r="RUR1573" s="856"/>
      <c r="RUS1573" s="856"/>
      <c r="RUT1573" s="856"/>
      <c r="RUU1573" s="856"/>
      <c r="RUV1573" s="856"/>
      <c r="RUW1573" s="856"/>
      <c r="RUX1573" s="856"/>
      <c r="RUY1573" s="856"/>
      <c r="RUZ1573" s="856"/>
      <c r="RVA1573" s="856"/>
      <c r="RVB1573" s="856"/>
      <c r="RVC1573" s="856"/>
      <c r="RVD1573" s="856"/>
      <c r="RVE1573" s="856"/>
      <c r="RVF1573" s="856"/>
      <c r="RVG1573" s="856"/>
      <c r="RVH1573" s="856"/>
      <c r="RVI1573" s="856"/>
      <c r="RVJ1573" s="856"/>
      <c r="RVK1573" s="856"/>
      <c r="RVL1573" s="856"/>
      <c r="RVM1573" s="856"/>
      <c r="RVN1573" s="856"/>
      <c r="RVO1573" s="856"/>
      <c r="RVP1573" s="856"/>
      <c r="RVQ1573" s="856"/>
      <c r="RVR1573" s="856"/>
      <c r="RVS1573" s="856"/>
      <c r="RVT1573" s="856"/>
      <c r="RVU1573" s="856"/>
      <c r="RVV1573" s="856"/>
      <c r="RVW1573" s="856"/>
      <c r="RVX1573" s="856"/>
      <c r="RVY1573" s="856"/>
      <c r="RVZ1573" s="856"/>
      <c r="RWA1573" s="856"/>
      <c r="RWB1573" s="856"/>
      <c r="RWC1573" s="856"/>
      <c r="RWD1573" s="856"/>
      <c r="RWE1573" s="856"/>
      <c r="RWF1573" s="856"/>
      <c r="RWG1573" s="856"/>
      <c r="RWH1573" s="856"/>
      <c r="RWI1573" s="856"/>
      <c r="RWJ1573" s="856"/>
      <c r="RWK1573" s="856"/>
      <c r="RWL1573" s="856"/>
      <c r="RWM1573" s="856"/>
      <c r="RWN1573" s="856"/>
      <c r="RWO1573" s="856"/>
      <c r="RWP1573" s="856"/>
      <c r="RWQ1573" s="856"/>
      <c r="RWR1573" s="856"/>
      <c r="RWS1573" s="856"/>
      <c r="RWT1573" s="856"/>
      <c r="RWU1573" s="856"/>
      <c r="RWV1573" s="856"/>
      <c r="RWW1573" s="856"/>
      <c r="RWX1573" s="856"/>
      <c r="RWY1573" s="856"/>
      <c r="RWZ1573" s="856"/>
      <c r="RXA1573" s="856"/>
      <c r="RXB1573" s="856"/>
      <c r="RXC1573" s="856"/>
      <c r="RXD1573" s="856"/>
      <c r="RXE1573" s="856"/>
      <c r="RXF1573" s="856"/>
      <c r="RXG1573" s="856"/>
      <c r="RXH1573" s="856"/>
      <c r="RXI1573" s="856"/>
      <c r="RXJ1573" s="856"/>
      <c r="RXK1573" s="856"/>
      <c r="RXL1573" s="856"/>
      <c r="RXM1573" s="856"/>
      <c r="RXN1573" s="856"/>
      <c r="RXO1573" s="856"/>
      <c r="RXP1573" s="856"/>
      <c r="RXQ1573" s="856"/>
      <c r="RXR1573" s="856"/>
      <c r="RXS1573" s="856"/>
      <c r="RXT1573" s="856"/>
      <c r="RXU1573" s="856"/>
      <c r="RXV1573" s="856"/>
      <c r="RXW1573" s="856"/>
      <c r="RXX1573" s="856"/>
      <c r="RXY1573" s="856"/>
      <c r="RXZ1573" s="856"/>
      <c r="RYA1573" s="856"/>
      <c r="RYB1573" s="856"/>
      <c r="RYC1573" s="856"/>
      <c r="RYD1573" s="856"/>
      <c r="RYE1573" s="856"/>
      <c r="RYF1573" s="856"/>
      <c r="RYG1573" s="856"/>
      <c r="RYH1573" s="856"/>
      <c r="RYI1573" s="856"/>
      <c r="RYJ1573" s="856"/>
      <c r="RYK1573" s="856"/>
      <c r="RYL1573" s="856"/>
      <c r="RYM1573" s="856"/>
      <c r="RYN1573" s="856"/>
      <c r="RYO1573" s="856"/>
      <c r="RYP1573" s="856"/>
      <c r="RYQ1573" s="856"/>
      <c r="RYR1573" s="856"/>
      <c r="RYS1573" s="856"/>
      <c r="RYT1573" s="856"/>
      <c r="RYU1573" s="856"/>
      <c r="RYV1573" s="856"/>
      <c r="RYW1573" s="856"/>
      <c r="RYX1573" s="856"/>
      <c r="RYY1573" s="856"/>
      <c r="RYZ1573" s="856"/>
      <c r="RZA1573" s="856"/>
      <c r="RZB1573" s="856"/>
      <c r="RZC1573" s="856"/>
      <c r="RZD1573" s="856"/>
      <c r="RZE1573" s="856"/>
      <c r="RZF1573" s="856"/>
      <c r="RZG1573" s="856"/>
      <c r="RZH1573" s="856"/>
      <c r="RZI1573" s="856"/>
      <c r="RZJ1573" s="856"/>
      <c r="RZK1573" s="856"/>
      <c r="RZL1573" s="856"/>
      <c r="RZM1573" s="856"/>
      <c r="RZN1573" s="856"/>
      <c r="RZO1573" s="856"/>
      <c r="RZP1573" s="856"/>
      <c r="RZQ1573" s="856"/>
      <c r="RZR1573" s="856"/>
      <c r="RZS1573" s="856"/>
      <c r="RZT1573" s="856"/>
      <c r="RZU1573" s="856"/>
      <c r="RZV1573" s="856"/>
      <c r="RZW1573" s="856"/>
      <c r="RZX1573" s="856"/>
      <c r="RZY1573" s="856"/>
      <c r="RZZ1573" s="856"/>
      <c r="SAA1573" s="856"/>
      <c r="SAB1573" s="856"/>
      <c r="SAC1573" s="856"/>
      <c r="SAD1573" s="856"/>
      <c r="SAE1573" s="856"/>
      <c r="SAF1573" s="856"/>
      <c r="SAG1573" s="856"/>
      <c r="SAH1573" s="856"/>
      <c r="SAI1573" s="856"/>
      <c r="SAJ1573" s="856"/>
      <c r="SAK1573" s="856"/>
      <c r="SAL1573" s="856"/>
      <c r="SAM1573" s="856"/>
      <c r="SAN1573" s="856"/>
      <c r="SAO1573" s="856"/>
      <c r="SAP1573" s="856"/>
      <c r="SAQ1573" s="856"/>
      <c r="SAR1573" s="856"/>
      <c r="SAS1573" s="856"/>
      <c r="SAT1573" s="856"/>
      <c r="SAU1573" s="856"/>
      <c r="SAV1573" s="856"/>
      <c r="SAW1573" s="856"/>
      <c r="SAX1573" s="856"/>
      <c r="SAY1573" s="856"/>
      <c r="SAZ1573" s="856"/>
      <c r="SBA1573" s="856"/>
      <c r="SBB1573" s="856"/>
      <c r="SBC1573" s="856"/>
      <c r="SBD1573" s="856"/>
      <c r="SBE1573" s="856"/>
      <c r="SBF1573" s="856"/>
      <c r="SBG1573" s="856"/>
      <c r="SBH1573" s="856"/>
      <c r="SBI1573" s="856"/>
      <c r="SBJ1573" s="856"/>
      <c r="SBK1573" s="856"/>
      <c r="SBL1573" s="856"/>
      <c r="SBM1573" s="856"/>
      <c r="SBN1573" s="856"/>
      <c r="SBO1573" s="856"/>
      <c r="SBP1573" s="856"/>
      <c r="SBQ1573" s="856"/>
      <c r="SBR1573" s="856"/>
      <c r="SBS1573" s="856"/>
      <c r="SBT1573" s="856"/>
      <c r="SBU1573" s="856"/>
      <c r="SBV1573" s="856"/>
      <c r="SBW1573" s="856"/>
      <c r="SBX1573" s="856"/>
      <c r="SBY1573" s="856"/>
      <c r="SBZ1573" s="856"/>
      <c r="SCA1573" s="856"/>
      <c r="SCB1573" s="856"/>
      <c r="SCC1573" s="856"/>
      <c r="SCD1573" s="856"/>
      <c r="SCE1573" s="856"/>
      <c r="SCF1573" s="856"/>
      <c r="SCG1573" s="856"/>
      <c r="SCH1573" s="856"/>
      <c r="SCI1573" s="856"/>
      <c r="SCJ1573" s="856"/>
      <c r="SCK1573" s="856"/>
      <c r="SCL1573" s="856"/>
      <c r="SCM1573" s="856"/>
      <c r="SCN1573" s="856"/>
      <c r="SCO1573" s="856"/>
      <c r="SCP1573" s="856"/>
      <c r="SCQ1573" s="856"/>
      <c r="SCR1573" s="856"/>
      <c r="SCS1573" s="856"/>
      <c r="SCT1573" s="856"/>
      <c r="SCU1573" s="856"/>
      <c r="SCV1573" s="856"/>
      <c r="SCW1573" s="856"/>
      <c r="SCX1573" s="856"/>
      <c r="SCY1573" s="856"/>
      <c r="SCZ1573" s="856"/>
      <c r="SDA1573" s="856"/>
      <c r="SDB1573" s="856"/>
      <c r="SDC1573" s="856"/>
      <c r="SDD1573" s="856"/>
      <c r="SDE1573" s="856"/>
      <c r="SDF1573" s="856"/>
      <c r="SDG1573" s="856"/>
      <c r="SDH1573" s="856"/>
      <c r="SDI1573" s="856"/>
      <c r="SDJ1573" s="856"/>
      <c r="SDK1573" s="856"/>
      <c r="SDL1573" s="856"/>
      <c r="SDM1573" s="856"/>
      <c r="SDN1573" s="856"/>
      <c r="SDO1573" s="856"/>
      <c r="SDP1573" s="856"/>
      <c r="SDQ1573" s="856"/>
      <c r="SDR1573" s="856"/>
      <c r="SDS1573" s="856"/>
      <c r="SDT1573" s="856"/>
      <c r="SDU1573" s="856"/>
      <c r="SDV1573" s="856"/>
      <c r="SDW1573" s="856"/>
      <c r="SDX1573" s="856"/>
      <c r="SDY1573" s="856"/>
      <c r="SDZ1573" s="856"/>
      <c r="SEA1573" s="856"/>
      <c r="SEB1573" s="856"/>
      <c r="SEC1573" s="856"/>
      <c r="SED1573" s="856"/>
      <c r="SEE1573" s="856"/>
      <c r="SEF1573" s="856"/>
      <c r="SEG1573" s="856"/>
      <c r="SEH1573" s="856"/>
      <c r="SEI1573" s="856"/>
      <c r="SEJ1573" s="856"/>
      <c r="SEK1573" s="856"/>
      <c r="SEL1573" s="856"/>
      <c r="SEM1573" s="856"/>
      <c r="SEN1573" s="856"/>
      <c r="SEO1573" s="856"/>
      <c r="SEP1573" s="856"/>
      <c r="SEQ1573" s="856"/>
      <c r="SER1573" s="856"/>
      <c r="SES1573" s="856"/>
      <c r="SET1573" s="856"/>
      <c r="SEU1573" s="856"/>
      <c r="SEV1573" s="856"/>
      <c r="SEW1573" s="856"/>
      <c r="SEX1573" s="856"/>
      <c r="SEY1573" s="856"/>
      <c r="SEZ1573" s="856"/>
      <c r="SFA1573" s="856"/>
      <c r="SFB1573" s="856"/>
      <c r="SFC1573" s="856"/>
      <c r="SFD1573" s="856"/>
      <c r="SFE1573" s="856"/>
      <c r="SFF1573" s="856"/>
      <c r="SFG1573" s="856"/>
      <c r="SFH1573" s="856"/>
      <c r="SFI1573" s="856"/>
      <c r="SFJ1573" s="856"/>
      <c r="SFK1573" s="856"/>
      <c r="SFL1573" s="856"/>
      <c r="SFM1573" s="856"/>
      <c r="SFN1573" s="856"/>
      <c r="SFO1573" s="856"/>
      <c r="SFP1573" s="856"/>
      <c r="SFQ1573" s="856"/>
      <c r="SFR1573" s="856"/>
      <c r="SFS1573" s="856"/>
      <c r="SFT1573" s="856"/>
      <c r="SFU1573" s="856"/>
      <c r="SFV1573" s="856"/>
      <c r="SFW1573" s="856"/>
      <c r="SFX1573" s="856"/>
      <c r="SFY1573" s="856"/>
      <c r="SFZ1573" s="856"/>
      <c r="SGA1573" s="856"/>
      <c r="SGB1573" s="856"/>
      <c r="SGC1573" s="856"/>
      <c r="SGD1573" s="856"/>
      <c r="SGE1573" s="856"/>
      <c r="SGF1573" s="856"/>
      <c r="SGG1573" s="856"/>
      <c r="SGH1573" s="856"/>
      <c r="SGI1573" s="856"/>
      <c r="SGJ1573" s="856"/>
      <c r="SGK1573" s="856"/>
      <c r="SGL1573" s="856"/>
      <c r="SGM1573" s="856"/>
      <c r="SGN1573" s="856"/>
      <c r="SGO1573" s="856"/>
      <c r="SGP1573" s="856"/>
      <c r="SGQ1573" s="856"/>
      <c r="SGR1573" s="856"/>
      <c r="SGS1573" s="856"/>
      <c r="SGT1573" s="856"/>
      <c r="SGU1573" s="856"/>
      <c r="SGV1573" s="856"/>
      <c r="SGW1573" s="856"/>
      <c r="SGX1573" s="856"/>
      <c r="SGY1573" s="856"/>
      <c r="SGZ1573" s="856"/>
      <c r="SHA1573" s="856"/>
      <c r="SHB1573" s="856"/>
      <c r="SHC1573" s="856"/>
      <c r="SHD1573" s="856"/>
      <c r="SHE1573" s="856"/>
      <c r="SHF1573" s="856"/>
      <c r="SHG1573" s="856"/>
      <c r="SHH1573" s="856"/>
      <c r="SHI1573" s="856"/>
      <c r="SHJ1573" s="856"/>
      <c r="SHK1573" s="856"/>
      <c r="SHL1573" s="856"/>
      <c r="SHM1573" s="856"/>
      <c r="SHN1573" s="856"/>
      <c r="SHO1573" s="856"/>
      <c r="SHP1573" s="856"/>
      <c r="SHQ1573" s="856"/>
      <c r="SHR1573" s="856"/>
      <c r="SHS1573" s="856"/>
      <c r="SHT1573" s="856"/>
      <c r="SHU1573" s="856"/>
      <c r="SHV1573" s="856"/>
      <c r="SHW1573" s="856"/>
      <c r="SHX1573" s="856"/>
      <c r="SHY1573" s="856"/>
      <c r="SHZ1573" s="856"/>
      <c r="SIA1573" s="856"/>
      <c r="SIB1573" s="856"/>
      <c r="SIC1573" s="856"/>
      <c r="SID1573" s="856"/>
      <c r="SIE1573" s="856"/>
      <c r="SIF1573" s="856"/>
      <c r="SIG1573" s="856"/>
      <c r="SIH1573" s="856"/>
      <c r="SII1573" s="856"/>
      <c r="SIJ1573" s="856"/>
      <c r="SIK1573" s="856"/>
      <c r="SIL1573" s="856"/>
      <c r="SIM1573" s="856"/>
      <c r="SIN1573" s="856"/>
      <c r="SIO1573" s="856"/>
      <c r="SIP1573" s="856"/>
      <c r="SIQ1573" s="856"/>
      <c r="SIR1573" s="856"/>
      <c r="SIS1573" s="856"/>
      <c r="SIT1573" s="856"/>
      <c r="SIU1573" s="856"/>
      <c r="SIV1573" s="856"/>
      <c r="SIW1573" s="856"/>
      <c r="SIX1573" s="856"/>
      <c r="SIY1573" s="856"/>
      <c r="SIZ1573" s="856"/>
      <c r="SJA1573" s="856"/>
      <c r="SJB1573" s="856"/>
      <c r="SJC1573" s="856"/>
      <c r="SJD1573" s="856"/>
      <c r="SJE1573" s="856"/>
      <c r="SJF1573" s="856"/>
      <c r="SJG1573" s="856"/>
      <c r="SJH1573" s="856"/>
      <c r="SJI1573" s="856"/>
      <c r="SJJ1573" s="856"/>
      <c r="SJK1573" s="856"/>
      <c r="SJL1573" s="856"/>
      <c r="SJM1573" s="856"/>
      <c r="SJN1573" s="856"/>
      <c r="SJO1573" s="856"/>
      <c r="SJP1573" s="856"/>
      <c r="SJQ1573" s="856"/>
      <c r="SJR1573" s="856"/>
      <c r="SJS1573" s="856"/>
      <c r="SJT1573" s="856"/>
      <c r="SJU1573" s="856"/>
      <c r="SJV1573" s="856"/>
      <c r="SJW1573" s="856"/>
      <c r="SJX1573" s="856"/>
      <c r="SJY1573" s="856"/>
      <c r="SJZ1573" s="856"/>
      <c r="SKA1573" s="856"/>
      <c r="SKB1573" s="856"/>
      <c r="SKC1573" s="856"/>
      <c r="SKD1573" s="856"/>
      <c r="SKE1573" s="856"/>
      <c r="SKF1573" s="856"/>
      <c r="SKG1573" s="856"/>
      <c r="SKH1573" s="856"/>
      <c r="SKI1573" s="856"/>
      <c r="SKJ1573" s="856"/>
      <c r="SKK1573" s="856"/>
      <c r="SKL1573" s="856"/>
      <c r="SKM1573" s="856"/>
      <c r="SKN1573" s="856"/>
      <c r="SKO1573" s="856"/>
      <c r="SKP1573" s="856"/>
      <c r="SKQ1573" s="856"/>
      <c r="SKR1573" s="856"/>
      <c r="SKS1573" s="856"/>
      <c r="SKT1573" s="856"/>
      <c r="SKU1573" s="856"/>
      <c r="SKV1573" s="856"/>
      <c r="SKW1573" s="856"/>
      <c r="SKX1573" s="856"/>
      <c r="SKY1573" s="856"/>
      <c r="SKZ1573" s="856"/>
      <c r="SLA1573" s="856"/>
      <c r="SLB1573" s="856"/>
      <c r="SLC1573" s="856"/>
      <c r="SLD1573" s="856"/>
      <c r="SLE1573" s="856"/>
      <c r="SLF1573" s="856"/>
      <c r="SLG1573" s="856"/>
      <c r="SLH1573" s="856"/>
      <c r="SLI1573" s="856"/>
      <c r="SLJ1573" s="856"/>
      <c r="SLK1573" s="856"/>
      <c r="SLL1573" s="856"/>
      <c r="SLM1573" s="856"/>
      <c r="SLN1573" s="856"/>
      <c r="SLO1573" s="856"/>
      <c r="SLP1573" s="856"/>
      <c r="SLQ1573" s="856"/>
      <c r="SLR1573" s="856"/>
      <c r="SLS1573" s="856"/>
      <c r="SLT1573" s="856"/>
      <c r="SLU1573" s="856"/>
      <c r="SLV1573" s="856"/>
      <c r="SLW1573" s="856"/>
      <c r="SLX1573" s="856"/>
      <c r="SLY1573" s="856"/>
      <c r="SLZ1573" s="856"/>
      <c r="SMA1573" s="856"/>
      <c r="SMB1573" s="856"/>
      <c r="SMC1573" s="856"/>
      <c r="SMD1573" s="856"/>
      <c r="SME1573" s="856"/>
      <c r="SMF1573" s="856"/>
      <c r="SMG1573" s="856"/>
      <c r="SMH1573" s="856"/>
      <c r="SMI1573" s="856"/>
      <c r="SMJ1573" s="856"/>
      <c r="SMK1573" s="856"/>
      <c r="SML1573" s="856"/>
      <c r="SMM1573" s="856"/>
      <c r="SMN1573" s="856"/>
      <c r="SMO1573" s="856"/>
      <c r="SMP1573" s="856"/>
      <c r="SMQ1573" s="856"/>
      <c r="SMR1573" s="856"/>
      <c r="SMS1573" s="856"/>
      <c r="SMT1573" s="856"/>
      <c r="SMU1573" s="856"/>
      <c r="SMV1573" s="856"/>
      <c r="SMW1573" s="856"/>
      <c r="SMX1573" s="856"/>
      <c r="SMY1573" s="856"/>
      <c r="SMZ1573" s="856"/>
      <c r="SNA1573" s="856"/>
      <c r="SNB1573" s="856"/>
      <c r="SNC1573" s="856"/>
      <c r="SND1573" s="856"/>
      <c r="SNE1573" s="856"/>
      <c r="SNF1573" s="856"/>
      <c r="SNG1573" s="856"/>
      <c r="SNH1573" s="856"/>
      <c r="SNI1573" s="856"/>
      <c r="SNJ1573" s="856"/>
      <c r="SNK1573" s="856"/>
      <c r="SNL1573" s="856"/>
      <c r="SNM1573" s="856"/>
      <c r="SNN1573" s="856"/>
      <c r="SNO1573" s="856"/>
      <c r="SNP1573" s="856"/>
      <c r="SNQ1573" s="856"/>
      <c r="SNR1573" s="856"/>
      <c r="SNS1573" s="856"/>
      <c r="SNT1573" s="856"/>
      <c r="SNU1573" s="856"/>
      <c r="SNV1573" s="856"/>
      <c r="SNW1573" s="856"/>
      <c r="SNX1573" s="856"/>
      <c r="SNY1573" s="856"/>
      <c r="SNZ1573" s="856"/>
      <c r="SOA1573" s="856"/>
      <c r="SOB1573" s="856"/>
      <c r="SOC1573" s="856"/>
      <c r="SOD1573" s="856"/>
      <c r="SOE1573" s="856"/>
      <c r="SOF1573" s="856"/>
      <c r="SOG1573" s="856"/>
      <c r="SOH1573" s="856"/>
      <c r="SOI1573" s="856"/>
      <c r="SOJ1573" s="856"/>
      <c r="SOK1573" s="856"/>
      <c r="SOL1573" s="856"/>
      <c r="SOM1573" s="856"/>
      <c r="SON1573" s="856"/>
      <c r="SOO1573" s="856"/>
      <c r="SOP1573" s="856"/>
      <c r="SOQ1573" s="856"/>
      <c r="SOR1573" s="856"/>
      <c r="SOS1573" s="856"/>
      <c r="SOT1573" s="856"/>
      <c r="SOU1573" s="856"/>
      <c r="SOV1573" s="856"/>
      <c r="SOW1573" s="856"/>
      <c r="SOX1573" s="856"/>
      <c r="SOY1573" s="856"/>
      <c r="SOZ1573" s="856"/>
      <c r="SPA1573" s="856"/>
      <c r="SPB1573" s="856"/>
      <c r="SPC1573" s="856"/>
      <c r="SPD1573" s="856"/>
      <c r="SPE1573" s="856"/>
      <c r="SPF1573" s="856"/>
      <c r="SPG1573" s="856"/>
      <c r="SPH1573" s="856"/>
      <c r="SPI1573" s="856"/>
      <c r="SPJ1573" s="856"/>
      <c r="SPK1573" s="856"/>
      <c r="SPL1573" s="856"/>
      <c r="SPM1573" s="856"/>
      <c r="SPN1573" s="856"/>
      <c r="SPO1573" s="856"/>
      <c r="SPP1573" s="856"/>
      <c r="SPQ1573" s="856"/>
      <c r="SPR1573" s="856"/>
      <c r="SPS1573" s="856"/>
      <c r="SPT1573" s="856"/>
      <c r="SPU1573" s="856"/>
      <c r="SPV1573" s="856"/>
      <c r="SPW1573" s="856"/>
      <c r="SPX1573" s="856"/>
      <c r="SPY1573" s="856"/>
      <c r="SPZ1573" s="856"/>
      <c r="SQA1573" s="856"/>
      <c r="SQB1573" s="856"/>
      <c r="SQC1573" s="856"/>
      <c r="SQD1573" s="856"/>
      <c r="SQE1573" s="856"/>
      <c r="SQF1573" s="856"/>
      <c r="SQG1573" s="856"/>
      <c r="SQH1573" s="856"/>
      <c r="SQI1573" s="856"/>
      <c r="SQJ1573" s="856"/>
      <c r="SQK1573" s="856"/>
      <c r="SQL1573" s="856"/>
      <c r="SQM1573" s="856"/>
      <c r="SQN1573" s="856"/>
      <c r="SQO1573" s="856"/>
      <c r="SQP1573" s="856"/>
      <c r="SQQ1573" s="856"/>
      <c r="SQR1573" s="856"/>
      <c r="SQS1573" s="856"/>
      <c r="SQT1573" s="856"/>
      <c r="SQU1573" s="856"/>
      <c r="SQV1573" s="856"/>
      <c r="SQW1573" s="856"/>
      <c r="SQX1573" s="856"/>
      <c r="SQY1573" s="856"/>
      <c r="SQZ1573" s="856"/>
      <c r="SRA1573" s="856"/>
      <c r="SRB1573" s="856"/>
      <c r="SRC1573" s="856"/>
      <c r="SRD1573" s="856"/>
      <c r="SRE1573" s="856"/>
      <c r="SRF1573" s="856"/>
      <c r="SRG1573" s="856"/>
      <c r="SRH1573" s="856"/>
      <c r="SRI1573" s="856"/>
      <c r="SRJ1573" s="856"/>
      <c r="SRK1573" s="856"/>
      <c r="SRL1573" s="856"/>
      <c r="SRM1573" s="856"/>
      <c r="SRN1573" s="856"/>
      <c r="SRO1573" s="856"/>
      <c r="SRP1573" s="856"/>
      <c r="SRQ1573" s="856"/>
      <c r="SRR1573" s="856"/>
      <c r="SRS1573" s="856"/>
      <c r="SRT1573" s="856"/>
      <c r="SRU1573" s="856"/>
      <c r="SRV1573" s="856"/>
      <c r="SRW1573" s="856"/>
      <c r="SRX1573" s="856"/>
      <c r="SRY1573" s="856"/>
      <c r="SRZ1573" s="856"/>
      <c r="SSA1573" s="856"/>
      <c r="SSB1573" s="856"/>
      <c r="SSC1573" s="856"/>
      <c r="SSD1573" s="856"/>
      <c r="SSE1573" s="856"/>
      <c r="SSF1573" s="856"/>
      <c r="SSG1573" s="856"/>
      <c r="SSH1573" s="856"/>
      <c r="SSI1573" s="856"/>
      <c r="SSJ1573" s="856"/>
      <c r="SSK1573" s="856"/>
      <c r="SSL1573" s="856"/>
      <c r="SSM1573" s="856"/>
      <c r="SSN1573" s="856"/>
      <c r="SSO1573" s="856"/>
      <c r="SSP1573" s="856"/>
      <c r="SSQ1573" s="856"/>
      <c r="SSR1573" s="856"/>
      <c r="SSS1573" s="856"/>
      <c r="SST1573" s="856"/>
      <c r="SSU1573" s="856"/>
      <c r="SSV1573" s="856"/>
      <c r="SSW1573" s="856"/>
      <c r="SSX1573" s="856"/>
      <c r="SSY1573" s="856"/>
      <c r="SSZ1573" s="856"/>
      <c r="STA1573" s="856"/>
      <c r="STB1573" s="856"/>
      <c r="STC1573" s="856"/>
      <c r="STD1573" s="856"/>
      <c r="STE1573" s="856"/>
      <c r="STF1573" s="856"/>
      <c r="STG1573" s="856"/>
      <c r="STH1573" s="856"/>
      <c r="STI1573" s="856"/>
      <c r="STJ1573" s="856"/>
      <c r="STK1573" s="856"/>
      <c r="STL1573" s="856"/>
      <c r="STM1573" s="856"/>
      <c r="STN1573" s="856"/>
      <c r="STO1573" s="856"/>
      <c r="STP1573" s="856"/>
      <c r="STQ1573" s="856"/>
      <c r="STR1573" s="856"/>
      <c r="STS1573" s="856"/>
      <c r="STT1573" s="856"/>
      <c r="STU1573" s="856"/>
      <c r="STV1573" s="856"/>
      <c r="STW1573" s="856"/>
      <c r="STX1573" s="856"/>
      <c r="STY1573" s="856"/>
      <c r="STZ1573" s="856"/>
      <c r="SUA1573" s="856"/>
      <c r="SUB1573" s="856"/>
      <c r="SUC1573" s="856"/>
      <c r="SUD1573" s="856"/>
      <c r="SUE1573" s="856"/>
      <c r="SUF1573" s="856"/>
      <c r="SUG1573" s="856"/>
      <c r="SUH1573" s="856"/>
      <c r="SUI1573" s="856"/>
      <c r="SUJ1573" s="856"/>
      <c r="SUK1573" s="856"/>
      <c r="SUL1573" s="856"/>
      <c r="SUM1573" s="856"/>
      <c r="SUN1573" s="856"/>
      <c r="SUO1573" s="856"/>
      <c r="SUP1573" s="856"/>
      <c r="SUQ1573" s="856"/>
      <c r="SUR1573" s="856"/>
      <c r="SUS1573" s="856"/>
      <c r="SUT1573" s="856"/>
      <c r="SUU1573" s="856"/>
      <c r="SUV1573" s="856"/>
      <c r="SUW1573" s="856"/>
      <c r="SUX1573" s="856"/>
      <c r="SUY1573" s="856"/>
      <c r="SUZ1573" s="856"/>
      <c r="SVA1573" s="856"/>
      <c r="SVB1573" s="856"/>
      <c r="SVC1573" s="856"/>
      <c r="SVD1573" s="856"/>
      <c r="SVE1573" s="856"/>
      <c r="SVF1573" s="856"/>
      <c r="SVG1573" s="856"/>
      <c r="SVH1573" s="856"/>
      <c r="SVI1573" s="856"/>
      <c r="SVJ1573" s="856"/>
      <c r="SVK1573" s="856"/>
      <c r="SVL1573" s="856"/>
      <c r="SVM1573" s="856"/>
      <c r="SVN1573" s="856"/>
      <c r="SVO1573" s="856"/>
      <c r="SVP1573" s="856"/>
      <c r="SVQ1573" s="856"/>
      <c r="SVR1573" s="856"/>
      <c r="SVS1573" s="856"/>
      <c r="SVT1573" s="856"/>
      <c r="SVU1573" s="856"/>
      <c r="SVV1573" s="856"/>
      <c r="SVW1573" s="856"/>
      <c r="SVX1573" s="856"/>
      <c r="SVY1573" s="856"/>
      <c r="SVZ1573" s="856"/>
      <c r="SWA1573" s="856"/>
      <c r="SWB1573" s="856"/>
      <c r="SWC1573" s="856"/>
      <c r="SWD1573" s="856"/>
      <c r="SWE1573" s="856"/>
      <c r="SWF1573" s="856"/>
      <c r="SWG1573" s="856"/>
      <c r="SWH1573" s="856"/>
      <c r="SWI1573" s="856"/>
      <c r="SWJ1573" s="856"/>
      <c r="SWK1573" s="856"/>
      <c r="SWL1573" s="856"/>
      <c r="SWM1573" s="856"/>
      <c r="SWN1573" s="856"/>
      <c r="SWO1573" s="856"/>
      <c r="SWP1573" s="856"/>
      <c r="SWQ1573" s="856"/>
      <c r="SWR1573" s="856"/>
      <c r="SWS1573" s="856"/>
      <c r="SWT1573" s="856"/>
      <c r="SWU1573" s="856"/>
      <c r="SWV1573" s="856"/>
      <c r="SWW1573" s="856"/>
      <c r="SWX1573" s="856"/>
      <c r="SWY1573" s="856"/>
      <c r="SWZ1573" s="856"/>
      <c r="SXA1573" s="856"/>
      <c r="SXB1573" s="856"/>
      <c r="SXC1573" s="856"/>
      <c r="SXD1573" s="856"/>
      <c r="SXE1573" s="856"/>
      <c r="SXF1573" s="856"/>
      <c r="SXG1573" s="856"/>
      <c r="SXH1573" s="856"/>
      <c r="SXI1573" s="856"/>
      <c r="SXJ1573" s="856"/>
      <c r="SXK1573" s="856"/>
      <c r="SXL1573" s="856"/>
      <c r="SXM1573" s="856"/>
      <c r="SXN1573" s="856"/>
      <c r="SXO1573" s="856"/>
      <c r="SXP1573" s="856"/>
      <c r="SXQ1573" s="856"/>
      <c r="SXR1573" s="856"/>
      <c r="SXS1573" s="856"/>
      <c r="SXT1573" s="856"/>
      <c r="SXU1573" s="856"/>
      <c r="SXV1573" s="856"/>
      <c r="SXW1573" s="856"/>
      <c r="SXX1573" s="856"/>
      <c r="SXY1573" s="856"/>
      <c r="SXZ1573" s="856"/>
      <c r="SYA1573" s="856"/>
      <c r="SYB1573" s="856"/>
      <c r="SYC1573" s="856"/>
      <c r="SYD1573" s="856"/>
      <c r="SYE1573" s="856"/>
      <c r="SYF1573" s="856"/>
      <c r="SYG1573" s="856"/>
      <c r="SYH1573" s="856"/>
      <c r="SYI1573" s="856"/>
      <c r="SYJ1573" s="856"/>
      <c r="SYK1573" s="856"/>
      <c r="SYL1573" s="856"/>
      <c r="SYM1573" s="856"/>
      <c r="SYN1573" s="856"/>
      <c r="SYO1573" s="856"/>
      <c r="SYP1573" s="856"/>
      <c r="SYQ1573" s="856"/>
      <c r="SYR1573" s="856"/>
      <c r="SYS1573" s="856"/>
      <c r="SYT1573" s="856"/>
      <c r="SYU1573" s="856"/>
      <c r="SYV1573" s="856"/>
      <c r="SYW1573" s="856"/>
      <c r="SYX1573" s="856"/>
      <c r="SYY1573" s="856"/>
      <c r="SYZ1573" s="856"/>
      <c r="SZA1573" s="856"/>
      <c r="SZB1573" s="856"/>
      <c r="SZC1573" s="856"/>
      <c r="SZD1573" s="856"/>
      <c r="SZE1573" s="856"/>
      <c r="SZF1573" s="856"/>
      <c r="SZG1573" s="856"/>
      <c r="SZH1573" s="856"/>
      <c r="SZI1573" s="856"/>
      <c r="SZJ1573" s="856"/>
      <c r="SZK1573" s="856"/>
      <c r="SZL1573" s="856"/>
      <c r="SZM1573" s="856"/>
      <c r="SZN1573" s="856"/>
      <c r="SZO1573" s="856"/>
      <c r="SZP1573" s="856"/>
      <c r="SZQ1573" s="856"/>
      <c r="SZR1573" s="856"/>
      <c r="SZS1573" s="856"/>
      <c r="SZT1573" s="856"/>
      <c r="SZU1573" s="856"/>
      <c r="SZV1573" s="856"/>
      <c r="SZW1573" s="856"/>
      <c r="SZX1573" s="856"/>
      <c r="SZY1573" s="856"/>
      <c r="SZZ1573" s="856"/>
      <c r="TAA1573" s="856"/>
      <c r="TAB1573" s="856"/>
      <c r="TAC1573" s="856"/>
      <c r="TAD1573" s="856"/>
      <c r="TAE1573" s="856"/>
      <c r="TAF1573" s="856"/>
      <c r="TAG1573" s="856"/>
      <c r="TAH1573" s="856"/>
      <c r="TAI1573" s="856"/>
      <c r="TAJ1573" s="856"/>
      <c r="TAK1573" s="856"/>
      <c r="TAL1573" s="856"/>
      <c r="TAM1573" s="856"/>
      <c r="TAN1573" s="856"/>
      <c r="TAO1573" s="856"/>
      <c r="TAP1573" s="856"/>
      <c r="TAQ1573" s="856"/>
      <c r="TAR1573" s="856"/>
      <c r="TAS1573" s="856"/>
      <c r="TAT1573" s="856"/>
      <c r="TAU1573" s="856"/>
      <c r="TAV1573" s="856"/>
      <c r="TAW1573" s="856"/>
      <c r="TAX1573" s="856"/>
      <c r="TAY1573" s="856"/>
      <c r="TAZ1573" s="856"/>
      <c r="TBA1573" s="856"/>
      <c r="TBB1573" s="856"/>
      <c r="TBC1573" s="856"/>
      <c r="TBD1573" s="856"/>
      <c r="TBE1573" s="856"/>
      <c r="TBF1573" s="856"/>
      <c r="TBG1573" s="856"/>
      <c r="TBH1573" s="856"/>
      <c r="TBI1573" s="856"/>
      <c r="TBJ1573" s="856"/>
      <c r="TBK1573" s="856"/>
      <c r="TBL1573" s="856"/>
      <c r="TBM1573" s="856"/>
      <c r="TBN1573" s="856"/>
      <c r="TBO1573" s="856"/>
      <c r="TBP1573" s="856"/>
      <c r="TBQ1573" s="856"/>
      <c r="TBR1573" s="856"/>
      <c r="TBS1573" s="856"/>
      <c r="TBT1573" s="856"/>
      <c r="TBU1573" s="856"/>
      <c r="TBV1573" s="856"/>
      <c r="TBW1573" s="856"/>
      <c r="TBX1573" s="856"/>
      <c r="TBY1573" s="856"/>
      <c r="TBZ1573" s="856"/>
      <c r="TCA1573" s="856"/>
      <c r="TCB1573" s="856"/>
      <c r="TCC1573" s="856"/>
      <c r="TCD1573" s="856"/>
      <c r="TCE1573" s="856"/>
      <c r="TCF1573" s="856"/>
      <c r="TCG1573" s="856"/>
      <c r="TCH1573" s="856"/>
      <c r="TCI1573" s="856"/>
      <c r="TCJ1573" s="856"/>
      <c r="TCK1573" s="856"/>
      <c r="TCL1573" s="856"/>
      <c r="TCM1573" s="856"/>
      <c r="TCN1573" s="856"/>
      <c r="TCO1573" s="856"/>
      <c r="TCP1573" s="856"/>
      <c r="TCQ1573" s="856"/>
      <c r="TCR1573" s="856"/>
      <c r="TCS1573" s="856"/>
      <c r="TCT1573" s="856"/>
      <c r="TCU1573" s="856"/>
      <c r="TCV1573" s="856"/>
      <c r="TCW1573" s="856"/>
      <c r="TCX1573" s="856"/>
      <c r="TCY1573" s="856"/>
      <c r="TCZ1573" s="856"/>
      <c r="TDA1573" s="856"/>
      <c r="TDB1573" s="856"/>
      <c r="TDC1573" s="856"/>
      <c r="TDD1573" s="856"/>
      <c r="TDE1573" s="856"/>
      <c r="TDF1573" s="856"/>
      <c r="TDG1573" s="856"/>
      <c r="TDH1573" s="856"/>
      <c r="TDI1573" s="856"/>
      <c r="TDJ1573" s="856"/>
      <c r="TDK1573" s="856"/>
      <c r="TDL1573" s="856"/>
      <c r="TDM1573" s="856"/>
      <c r="TDN1573" s="856"/>
      <c r="TDO1573" s="856"/>
      <c r="TDP1573" s="856"/>
      <c r="TDQ1573" s="856"/>
      <c r="TDR1573" s="856"/>
      <c r="TDS1573" s="856"/>
      <c r="TDT1573" s="856"/>
      <c r="TDU1573" s="856"/>
      <c r="TDV1573" s="856"/>
      <c r="TDW1573" s="856"/>
      <c r="TDX1573" s="856"/>
      <c r="TDY1573" s="856"/>
      <c r="TDZ1573" s="856"/>
      <c r="TEA1573" s="856"/>
      <c r="TEB1573" s="856"/>
      <c r="TEC1573" s="856"/>
      <c r="TED1573" s="856"/>
      <c r="TEE1573" s="856"/>
      <c r="TEF1573" s="856"/>
      <c r="TEG1573" s="856"/>
      <c r="TEH1573" s="856"/>
      <c r="TEI1573" s="856"/>
      <c r="TEJ1573" s="856"/>
      <c r="TEK1573" s="856"/>
      <c r="TEL1573" s="856"/>
      <c r="TEM1573" s="856"/>
      <c r="TEN1573" s="856"/>
      <c r="TEO1573" s="856"/>
      <c r="TEP1573" s="856"/>
      <c r="TEQ1573" s="856"/>
      <c r="TER1573" s="856"/>
      <c r="TES1573" s="856"/>
      <c r="TET1573" s="856"/>
      <c r="TEU1573" s="856"/>
      <c r="TEV1573" s="856"/>
      <c r="TEW1573" s="856"/>
      <c r="TEX1573" s="856"/>
      <c r="TEY1573" s="856"/>
      <c r="TEZ1573" s="856"/>
      <c r="TFA1573" s="856"/>
      <c r="TFB1573" s="856"/>
      <c r="TFC1573" s="856"/>
      <c r="TFD1573" s="856"/>
      <c r="TFE1573" s="856"/>
      <c r="TFF1573" s="856"/>
      <c r="TFG1573" s="856"/>
      <c r="TFH1573" s="856"/>
      <c r="TFI1573" s="856"/>
      <c r="TFJ1573" s="856"/>
      <c r="TFK1573" s="856"/>
      <c r="TFL1573" s="856"/>
      <c r="TFM1573" s="856"/>
      <c r="TFN1573" s="856"/>
      <c r="TFO1573" s="856"/>
      <c r="TFP1573" s="856"/>
      <c r="TFQ1573" s="856"/>
      <c r="TFR1573" s="856"/>
      <c r="TFS1573" s="856"/>
      <c r="TFT1573" s="856"/>
      <c r="TFU1573" s="856"/>
      <c r="TFV1573" s="856"/>
      <c r="TFW1573" s="856"/>
      <c r="TFX1573" s="856"/>
      <c r="TFY1573" s="856"/>
      <c r="TFZ1573" s="856"/>
      <c r="TGA1573" s="856"/>
      <c r="TGB1573" s="856"/>
      <c r="TGC1573" s="856"/>
      <c r="TGD1573" s="856"/>
      <c r="TGE1573" s="856"/>
      <c r="TGF1573" s="856"/>
      <c r="TGG1573" s="856"/>
      <c r="TGH1573" s="856"/>
      <c r="TGI1573" s="856"/>
      <c r="TGJ1573" s="856"/>
      <c r="TGK1573" s="856"/>
      <c r="TGL1573" s="856"/>
      <c r="TGM1573" s="856"/>
      <c r="TGN1573" s="856"/>
      <c r="TGO1573" s="856"/>
      <c r="TGP1573" s="856"/>
      <c r="TGQ1573" s="856"/>
      <c r="TGR1573" s="856"/>
      <c r="TGS1573" s="856"/>
      <c r="TGT1573" s="856"/>
      <c r="TGU1573" s="856"/>
      <c r="TGV1573" s="856"/>
      <c r="TGW1573" s="856"/>
      <c r="TGX1573" s="856"/>
      <c r="TGY1573" s="856"/>
      <c r="TGZ1573" s="856"/>
      <c r="THA1573" s="856"/>
      <c r="THB1573" s="856"/>
      <c r="THC1573" s="856"/>
      <c r="THD1573" s="856"/>
      <c r="THE1573" s="856"/>
      <c r="THF1573" s="856"/>
      <c r="THG1573" s="856"/>
      <c r="THH1573" s="856"/>
      <c r="THI1573" s="856"/>
      <c r="THJ1573" s="856"/>
      <c r="THK1573" s="856"/>
      <c r="THL1573" s="856"/>
      <c r="THM1573" s="856"/>
      <c r="THN1573" s="856"/>
      <c r="THO1573" s="856"/>
      <c r="THP1573" s="856"/>
      <c r="THQ1573" s="856"/>
      <c r="THR1573" s="856"/>
      <c r="THS1573" s="856"/>
      <c r="THT1573" s="856"/>
      <c r="THU1573" s="856"/>
      <c r="THV1573" s="856"/>
      <c r="THW1573" s="856"/>
      <c r="THX1573" s="856"/>
      <c r="THY1573" s="856"/>
      <c r="THZ1573" s="856"/>
      <c r="TIA1573" s="856"/>
      <c r="TIB1573" s="856"/>
      <c r="TIC1573" s="856"/>
      <c r="TID1573" s="856"/>
      <c r="TIE1573" s="856"/>
      <c r="TIF1573" s="856"/>
      <c r="TIG1573" s="856"/>
      <c r="TIH1573" s="856"/>
      <c r="TII1573" s="856"/>
      <c r="TIJ1573" s="856"/>
      <c r="TIK1573" s="856"/>
      <c r="TIL1573" s="856"/>
      <c r="TIM1573" s="856"/>
      <c r="TIN1573" s="856"/>
      <c r="TIO1573" s="856"/>
      <c r="TIP1573" s="856"/>
      <c r="TIQ1573" s="856"/>
      <c r="TIR1573" s="856"/>
      <c r="TIS1573" s="856"/>
      <c r="TIT1573" s="856"/>
      <c r="TIU1573" s="856"/>
      <c r="TIV1573" s="856"/>
      <c r="TIW1573" s="856"/>
      <c r="TIX1573" s="856"/>
      <c r="TIY1573" s="856"/>
      <c r="TIZ1573" s="856"/>
      <c r="TJA1573" s="856"/>
      <c r="TJB1573" s="856"/>
      <c r="TJC1573" s="856"/>
      <c r="TJD1573" s="856"/>
      <c r="TJE1573" s="856"/>
      <c r="TJF1573" s="856"/>
      <c r="TJG1573" s="856"/>
      <c r="TJH1573" s="856"/>
      <c r="TJI1573" s="856"/>
      <c r="TJJ1573" s="856"/>
      <c r="TJK1573" s="856"/>
      <c r="TJL1573" s="856"/>
      <c r="TJM1573" s="856"/>
      <c r="TJN1573" s="856"/>
      <c r="TJO1573" s="856"/>
      <c r="TJP1573" s="856"/>
      <c r="TJQ1573" s="856"/>
      <c r="TJR1573" s="856"/>
      <c r="TJS1573" s="856"/>
      <c r="TJT1573" s="856"/>
      <c r="TJU1573" s="856"/>
      <c r="TJV1573" s="856"/>
      <c r="TJW1573" s="856"/>
      <c r="TJX1573" s="856"/>
      <c r="TJY1573" s="856"/>
      <c r="TJZ1573" s="856"/>
      <c r="TKA1573" s="856"/>
      <c r="TKB1573" s="856"/>
      <c r="TKC1573" s="856"/>
      <c r="TKD1573" s="856"/>
      <c r="TKE1573" s="856"/>
      <c r="TKF1573" s="856"/>
      <c r="TKG1573" s="856"/>
      <c r="TKH1573" s="856"/>
      <c r="TKI1573" s="856"/>
      <c r="TKJ1573" s="856"/>
      <c r="TKK1573" s="856"/>
      <c r="TKL1573" s="856"/>
      <c r="TKM1573" s="856"/>
      <c r="TKN1573" s="856"/>
      <c r="TKO1573" s="856"/>
      <c r="TKP1573" s="856"/>
      <c r="TKQ1573" s="856"/>
      <c r="TKR1573" s="856"/>
      <c r="TKS1573" s="856"/>
      <c r="TKT1573" s="856"/>
      <c r="TKU1573" s="856"/>
      <c r="TKV1573" s="856"/>
      <c r="TKW1573" s="856"/>
      <c r="TKX1573" s="856"/>
      <c r="TKY1573" s="856"/>
      <c r="TKZ1573" s="856"/>
      <c r="TLA1573" s="856"/>
      <c r="TLB1573" s="856"/>
      <c r="TLC1573" s="856"/>
      <c r="TLD1573" s="856"/>
      <c r="TLE1573" s="856"/>
      <c r="TLF1573" s="856"/>
      <c r="TLG1573" s="856"/>
      <c r="TLH1573" s="856"/>
      <c r="TLI1573" s="856"/>
      <c r="TLJ1573" s="856"/>
      <c r="TLK1573" s="856"/>
      <c r="TLL1573" s="856"/>
      <c r="TLM1573" s="856"/>
      <c r="TLN1573" s="856"/>
      <c r="TLO1573" s="856"/>
      <c r="TLP1573" s="856"/>
      <c r="TLQ1573" s="856"/>
      <c r="TLR1573" s="856"/>
      <c r="TLS1573" s="856"/>
      <c r="TLT1573" s="856"/>
      <c r="TLU1573" s="856"/>
      <c r="TLV1573" s="856"/>
      <c r="TLW1573" s="856"/>
      <c r="TLX1573" s="856"/>
      <c r="TLY1573" s="856"/>
      <c r="TLZ1573" s="856"/>
      <c r="TMA1573" s="856"/>
      <c r="TMB1573" s="856"/>
      <c r="TMC1573" s="856"/>
      <c r="TMD1573" s="856"/>
      <c r="TME1573" s="856"/>
      <c r="TMF1573" s="856"/>
      <c r="TMG1573" s="856"/>
      <c r="TMH1573" s="856"/>
      <c r="TMI1573" s="856"/>
      <c r="TMJ1573" s="856"/>
      <c r="TMK1573" s="856"/>
      <c r="TML1573" s="856"/>
      <c r="TMM1573" s="856"/>
      <c r="TMN1573" s="856"/>
      <c r="TMO1573" s="856"/>
      <c r="TMP1573" s="856"/>
      <c r="TMQ1573" s="856"/>
      <c r="TMR1573" s="856"/>
      <c r="TMS1573" s="856"/>
      <c r="TMT1573" s="856"/>
      <c r="TMU1573" s="856"/>
      <c r="TMV1573" s="856"/>
      <c r="TMW1573" s="856"/>
      <c r="TMX1573" s="856"/>
      <c r="TMY1573" s="856"/>
      <c r="TMZ1573" s="856"/>
      <c r="TNA1573" s="856"/>
      <c r="TNB1573" s="856"/>
      <c r="TNC1573" s="856"/>
      <c r="TND1573" s="856"/>
      <c r="TNE1573" s="856"/>
      <c r="TNF1573" s="856"/>
      <c r="TNG1573" s="856"/>
      <c r="TNH1573" s="856"/>
      <c r="TNI1573" s="856"/>
      <c r="TNJ1573" s="856"/>
      <c r="TNK1573" s="856"/>
      <c r="TNL1573" s="856"/>
      <c r="TNM1573" s="856"/>
      <c r="TNN1573" s="856"/>
      <c r="TNO1573" s="856"/>
      <c r="TNP1573" s="856"/>
      <c r="TNQ1573" s="856"/>
      <c r="TNR1573" s="856"/>
      <c r="TNS1573" s="856"/>
      <c r="TNT1573" s="856"/>
      <c r="TNU1573" s="856"/>
      <c r="TNV1573" s="856"/>
      <c r="TNW1573" s="856"/>
      <c r="TNX1573" s="856"/>
      <c r="TNY1573" s="856"/>
      <c r="TNZ1573" s="856"/>
      <c r="TOA1573" s="856"/>
      <c r="TOB1573" s="856"/>
      <c r="TOC1573" s="856"/>
      <c r="TOD1573" s="856"/>
      <c r="TOE1573" s="856"/>
      <c r="TOF1573" s="856"/>
      <c r="TOG1573" s="856"/>
      <c r="TOH1573" s="856"/>
      <c r="TOI1573" s="856"/>
      <c r="TOJ1573" s="856"/>
      <c r="TOK1573" s="856"/>
      <c r="TOL1573" s="856"/>
      <c r="TOM1573" s="856"/>
      <c r="TON1573" s="856"/>
      <c r="TOO1573" s="856"/>
      <c r="TOP1573" s="856"/>
      <c r="TOQ1573" s="856"/>
      <c r="TOR1573" s="856"/>
      <c r="TOS1573" s="856"/>
      <c r="TOT1573" s="856"/>
      <c r="TOU1573" s="856"/>
      <c r="TOV1573" s="856"/>
      <c r="TOW1573" s="856"/>
      <c r="TOX1573" s="856"/>
      <c r="TOY1573" s="856"/>
      <c r="TOZ1573" s="856"/>
      <c r="TPA1573" s="856"/>
      <c r="TPB1573" s="856"/>
      <c r="TPC1573" s="856"/>
      <c r="TPD1573" s="856"/>
      <c r="TPE1573" s="856"/>
      <c r="TPF1573" s="856"/>
      <c r="TPG1573" s="856"/>
      <c r="TPH1573" s="856"/>
      <c r="TPI1573" s="856"/>
      <c r="TPJ1573" s="856"/>
      <c r="TPK1573" s="856"/>
      <c r="TPL1573" s="856"/>
      <c r="TPM1573" s="856"/>
      <c r="TPN1573" s="856"/>
      <c r="TPO1573" s="856"/>
      <c r="TPP1573" s="856"/>
      <c r="TPQ1573" s="856"/>
      <c r="TPR1573" s="856"/>
      <c r="TPS1573" s="856"/>
      <c r="TPT1573" s="856"/>
      <c r="TPU1573" s="856"/>
      <c r="TPV1573" s="856"/>
      <c r="TPW1573" s="856"/>
      <c r="TPX1573" s="856"/>
      <c r="TPY1573" s="856"/>
      <c r="TPZ1573" s="856"/>
      <c r="TQA1573" s="856"/>
      <c r="TQB1573" s="856"/>
      <c r="TQC1573" s="856"/>
      <c r="TQD1573" s="856"/>
      <c r="TQE1573" s="856"/>
      <c r="TQF1573" s="856"/>
      <c r="TQG1573" s="856"/>
      <c r="TQH1573" s="856"/>
      <c r="TQI1573" s="856"/>
      <c r="TQJ1573" s="856"/>
      <c r="TQK1573" s="856"/>
      <c r="TQL1573" s="856"/>
      <c r="TQM1573" s="856"/>
      <c r="TQN1573" s="856"/>
      <c r="TQO1573" s="856"/>
      <c r="TQP1573" s="856"/>
      <c r="TQQ1573" s="856"/>
      <c r="TQR1573" s="856"/>
      <c r="TQS1573" s="856"/>
      <c r="TQT1573" s="856"/>
      <c r="TQU1573" s="856"/>
      <c r="TQV1573" s="856"/>
      <c r="TQW1573" s="856"/>
      <c r="TQX1573" s="856"/>
      <c r="TQY1573" s="856"/>
      <c r="TQZ1573" s="856"/>
      <c r="TRA1573" s="856"/>
      <c r="TRB1573" s="856"/>
      <c r="TRC1573" s="856"/>
      <c r="TRD1573" s="856"/>
      <c r="TRE1573" s="856"/>
      <c r="TRF1573" s="856"/>
      <c r="TRG1573" s="856"/>
      <c r="TRH1573" s="856"/>
      <c r="TRI1573" s="856"/>
      <c r="TRJ1573" s="856"/>
      <c r="TRK1573" s="856"/>
      <c r="TRL1573" s="856"/>
      <c r="TRM1573" s="856"/>
      <c r="TRN1573" s="856"/>
      <c r="TRO1573" s="856"/>
      <c r="TRP1573" s="856"/>
      <c r="TRQ1573" s="856"/>
      <c r="TRR1573" s="856"/>
      <c r="TRS1573" s="856"/>
      <c r="TRT1573" s="856"/>
      <c r="TRU1573" s="856"/>
      <c r="TRV1573" s="856"/>
      <c r="TRW1573" s="856"/>
      <c r="TRX1573" s="856"/>
      <c r="TRY1573" s="856"/>
      <c r="TRZ1573" s="856"/>
      <c r="TSA1573" s="856"/>
      <c r="TSB1573" s="856"/>
      <c r="TSC1573" s="856"/>
      <c r="TSD1573" s="856"/>
      <c r="TSE1573" s="856"/>
      <c r="TSF1573" s="856"/>
      <c r="TSG1573" s="856"/>
      <c r="TSH1573" s="856"/>
      <c r="TSI1573" s="856"/>
      <c r="TSJ1573" s="856"/>
      <c r="TSK1573" s="856"/>
      <c r="TSL1573" s="856"/>
      <c r="TSM1573" s="856"/>
      <c r="TSN1573" s="856"/>
      <c r="TSO1573" s="856"/>
      <c r="TSP1573" s="856"/>
      <c r="TSQ1573" s="856"/>
      <c r="TSR1573" s="856"/>
      <c r="TSS1573" s="856"/>
      <c r="TST1573" s="856"/>
      <c r="TSU1573" s="856"/>
      <c r="TSV1573" s="856"/>
      <c r="TSW1573" s="856"/>
      <c r="TSX1573" s="856"/>
      <c r="TSY1573" s="856"/>
      <c r="TSZ1573" s="856"/>
      <c r="TTA1573" s="856"/>
      <c r="TTB1573" s="856"/>
      <c r="TTC1573" s="856"/>
      <c r="TTD1573" s="856"/>
      <c r="TTE1573" s="856"/>
      <c r="TTF1573" s="856"/>
      <c r="TTG1573" s="856"/>
      <c r="TTH1573" s="856"/>
      <c r="TTI1573" s="856"/>
      <c r="TTJ1573" s="856"/>
      <c r="TTK1573" s="856"/>
      <c r="TTL1573" s="856"/>
      <c r="TTM1573" s="856"/>
      <c r="TTN1573" s="856"/>
      <c r="TTO1573" s="856"/>
      <c r="TTP1573" s="856"/>
      <c r="TTQ1573" s="856"/>
      <c r="TTR1573" s="856"/>
      <c r="TTS1573" s="856"/>
      <c r="TTT1573" s="856"/>
      <c r="TTU1573" s="856"/>
      <c r="TTV1573" s="856"/>
      <c r="TTW1573" s="856"/>
      <c r="TTX1573" s="856"/>
      <c r="TTY1573" s="856"/>
      <c r="TTZ1573" s="856"/>
      <c r="TUA1573" s="856"/>
      <c r="TUB1573" s="856"/>
      <c r="TUC1573" s="856"/>
      <c r="TUD1573" s="856"/>
      <c r="TUE1573" s="856"/>
      <c r="TUF1573" s="856"/>
      <c r="TUG1573" s="856"/>
      <c r="TUH1573" s="856"/>
      <c r="TUI1573" s="856"/>
      <c r="TUJ1573" s="856"/>
      <c r="TUK1573" s="856"/>
      <c r="TUL1573" s="856"/>
      <c r="TUM1573" s="856"/>
      <c r="TUN1573" s="856"/>
      <c r="TUO1573" s="856"/>
      <c r="TUP1573" s="856"/>
      <c r="TUQ1573" s="856"/>
      <c r="TUR1573" s="856"/>
      <c r="TUS1573" s="856"/>
      <c r="TUT1573" s="856"/>
      <c r="TUU1573" s="856"/>
      <c r="TUV1573" s="856"/>
      <c r="TUW1573" s="856"/>
      <c r="TUX1573" s="856"/>
      <c r="TUY1573" s="856"/>
      <c r="TUZ1573" s="856"/>
      <c r="TVA1573" s="856"/>
      <c r="TVB1573" s="856"/>
      <c r="TVC1573" s="856"/>
      <c r="TVD1573" s="856"/>
      <c r="TVE1573" s="856"/>
      <c r="TVF1573" s="856"/>
      <c r="TVG1573" s="856"/>
      <c r="TVH1573" s="856"/>
      <c r="TVI1573" s="856"/>
      <c r="TVJ1573" s="856"/>
      <c r="TVK1573" s="856"/>
      <c r="TVL1573" s="856"/>
      <c r="TVM1573" s="856"/>
      <c r="TVN1573" s="856"/>
      <c r="TVO1573" s="856"/>
      <c r="TVP1573" s="856"/>
      <c r="TVQ1573" s="856"/>
      <c r="TVR1573" s="856"/>
      <c r="TVS1573" s="856"/>
      <c r="TVT1573" s="856"/>
      <c r="TVU1573" s="856"/>
      <c r="TVV1573" s="856"/>
      <c r="TVW1573" s="856"/>
      <c r="TVX1573" s="856"/>
      <c r="TVY1573" s="856"/>
      <c r="TVZ1573" s="856"/>
      <c r="TWA1573" s="856"/>
      <c r="TWB1573" s="856"/>
      <c r="TWC1573" s="856"/>
      <c r="TWD1573" s="856"/>
      <c r="TWE1573" s="856"/>
      <c r="TWF1573" s="856"/>
      <c r="TWG1573" s="856"/>
      <c r="TWH1573" s="856"/>
      <c r="TWI1573" s="856"/>
      <c r="TWJ1573" s="856"/>
      <c r="TWK1573" s="856"/>
      <c r="TWL1573" s="856"/>
      <c r="TWM1573" s="856"/>
      <c r="TWN1573" s="856"/>
      <c r="TWO1573" s="856"/>
      <c r="TWP1573" s="856"/>
      <c r="TWQ1573" s="856"/>
      <c r="TWR1573" s="856"/>
      <c r="TWS1573" s="856"/>
      <c r="TWT1573" s="856"/>
      <c r="TWU1573" s="856"/>
      <c r="TWV1573" s="856"/>
      <c r="TWW1573" s="856"/>
      <c r="TWX1573" s="856"/>
      <c r="TWY1573" s="856"/>
      <c r="TWZ1573" s="856"/>
      <c r="TXA1573" s="856"/>
      <c r="TXB1573" s="856"/>
      <c r="TXC1573" s="856"/>
      <c r="TXD1573" s="856"/>
      <c r="TXE1573" s="856"/>
      <c r="TXF1573" s="856"/>
      <c r="TXG1573" s="856"/>
      <c r="TXH1573" s="856"/>
      <c r="TXI1573" s="856"/>
      <c r="TXJ1573" s="856"/>
      <c r="TXK1573" s="856"/>
      <c r="TXL1573" s="856"/>
      <c r="TXM1573" s="856"/>
      <c r="TXN1573" s="856"/>
      <c r="TXO1573" s="856"/>
      <c r="TXP1573" s="856"/>
      <c r="TXQ1573" s="856"/>
      <c r="TXR1573" s="856"/>
      <c r="TXS1573" s="856"/>
      <c r="TXT1573" s="856"/>
      <c r="TXU1573" s="856"/>
      <c r="TXV1573" s="856"/>
      <c r="TXW1573" s="856"/>
      <c r="TXX1573" s="856"/>
      <c r="TXY1573" s="856"/>
      <c r="TXZ1573" s="856"/>
      <c r="TYA1573" s="856"/>
      <c r="TYB1573" s="856"/>
      <c r="TYC1573" s="856"/>
      <c r="TYD1573" s="856"/>
      <c r="TYE1573" s="856"/>
      <c r="TYF1573" s="856"/>
      <c r="TYG1573" s="856"/>
      <c r="TYH1573" s="856"/>
      <c r="TYI1573" s="856"/>
      <c r="TYJ1573" s="856"/>
      <c r="TYK1573" s="856"/>
      <c r="TYL1573" s="856"/>
      <c r="TYM1573" s="856"/>
      <c r="TYN1573" s="856"/>
      <c r="TYO1573" s="856"/>
      <c r="TYP1573" s="856"/>
      <c r="TYQ1573" s="856"/>
      <c r="TYR1573" s="856"/>
      <c r="TYS1573" s="856"/>
      <c r="TYT1573" s="856"/>
      <c r="TYU1573" s="856"/>
      <c r="TYV1573" s="856"/>
      <c r="TYW1573" s="856"/>
      <c r="TYX1573" s="856"/>
      <c r="TYY1573" s="856"/>
      <c r="TYZ1573" s="856"/>
      <c r="TZA1573" s="856"/>
      <c r="TZB1573" s="856"/>
      <c r="TZC1573" s="856"/>
      <c r="TZD1573" s="856"/>
      <c r="TZE1573" s="856"/>
      <c r="TZF1573" s="856"/>
      <c r="TZG1573" s="856"/>
      <c r="TZH1573" s="856"/>
      <c r="TZI1573" s="856"/>
      <c r="TZJ1573" s="856"/>
      <c r="TZK1573" s="856"/>
      <c r="TZL1573" s="856"/>
      <c r="TZM1573" s="856"/>
      <c r="TZN1573" s="856"/>
      <c r="TZO1573" s="856"/>
      <c r="TZP1573" s="856"/>
      <c r="TZQ1573" s="856"/>
      <c r="TZR1573" s="856"/>
      <c r="TZS1573" s="856"/>
      <c r="TZT1573" s="856"/>
      <c r="TZU1573" s="856"/>
      <c r="TZV1573" s="856"/>
      <c r="TZW1573" s="856"/>
      <c r="TZX1573" s="856"/>
      <c r="TZY1573" s="856"/>
      <c r="TZZ1573" s="856"/>
      <c r="UAA1573" s="856"/>
      <c r="UAB1573" s="856"/>
      <c r="UAC1573" s="856"/>
      <c r="UAD1573" s="856"/>
      <c r="UAE1573" s="856"/>
      <c r="UAF1573" s="856"/>
      <c r="UAG1573" s="856"/>
      <c r="UAH1573" s="856"/>
      <c r="UAI1573" s="856"/>
      <c r="UAJ1573" s="856"/>
      <c r="UAK1573" s="856"/>
      <c r="UAL1573" s="856"/>
      <c r="UAM1573" s="856"/>
      <c r="UAN1573" s="856"/>
      <c r="UAO1573" s="856"/>
      <c r="UAP1573" s="856"/>
      <c r="UAQ1573" s="856"/>
      <c r="UAR1573" s="856"/>
      <c r="UAS1573" s="856"/>
      <c r="UAT1573" s="856"/>
      <c r="UAU1573" s="856"/>
      <c r="UAV1573" s="856"/>
      <c r="UAW1573" s="856"/>
      <c r="UAX1573" s="856"/>
      <c r="UAY1573" s="856"/>
      <c r="UAZ1573" s="856"/>
      <c r="UBA1573" s="856"/>
      <c r="UBB1573" s="856"/>
      <c r="UBC1573" s="856"/>
      <c r="UBD1573" s="856"/>
      <c r="UBE1573" s="856"/>
      <c r="UBF1573" s="856"/>
      <c r="UBG1573" s="856"/>
      <c r="UBH1573" s="856"/>
      <c r="UBI1573" s="856"/>
      <c r="UBJ1573" s="856"/>
      <c r="UBK1573" s="856"/>
      <c r="UBL1573" s="856"/>
      <c r="UBM1573" s="856"/>
      <c r="UBN1573" s="856"/>
      <c r="UBO1573" s="856"/>
      <c r="UBP1573" s="856"/>
      <c r="UBQ1573" s="856"/>
      <c r="UBR1573" s="856"/>
      <c r="UBS1573" s="856"/>
      <c r="UBT1573" s="856"/>
      <c r="UBU1573" s="856"/>
      <c r="UBV1573" s="856"/>
      <c r="UBW1573" s="856"/>
      <c r="UBX1573" s="856"/>
      <c r="UBY1573" s="856"/>
      <c r="UBZ1573" s="856"/>
      <c r="UCA1573" s="856"/>
      <c r="UCB1573" s="856"/>
      <c r="UCC1573" s="856"/>
      <c r="UCD1573" s="856"/>
      <c r="UCE1573" s="856"/>
      <c r="UCF1573" s="856"/>
      <c r="UCG1573" s="856"/>
      <c r="UCH1573" s="856"/>
      <c r="UCI1573" s="856"/>
      <c r="UCJ1573" s="856"/>
      <c r="UCK1573" s="856"/>
      <c r="UCL1573" s="856"/>
      <c r="UCM1573" s="856"/>
      <c r="UCN1573" s="856"/>
      <c r="UCO1573" s="856"/>
      <c r="UCP1573" s="856"/>
      <c r="UCQ1573" s="856"/>
      <c r="UCR1573" s="856"/>
      <c r="UCS1573" s="856"/>
      <c r="UCT1573" s="856"/>
      <c r="UCU1573" s="856"/>
      <c r="UCV1573" s="856"/>
      <c r="UCW1573" s="856"/>
      <c r="UCX1573" s="856"/>
      <c r="UCY1573" s="856"/>
      <c r="UCZ1573" s="856"/>
      <c r="UDA1573" s="856"/>
      <c r="UDB1573" s="856"/>
      <c r="UDC1573" s="856"/>
      <c r="UDD1573" s="856"/>
      <c r="UDE1573" s="856"/>
      <c r="UDF1573" s="856"/>
      <c r="UDG1573" s="856"/>
      <c r="UDH1573" s="856"/>
      <c r="UDI1573" s="856"/>
      <c r="UDJ1573" s="856"/>
      <c r="UDK1573" s="856"/>
      <c r="UDL1573" s="856"/>
      <c r="UDM1573" s="856"/>
      <c r="UDN1573" s="856"/>
      <c r="UDO1573" s="856"/>
      <c r="UDP1573" s="856"/>
      <c r="UDQ1573" s="856"/>
      <c r="UDR1573" s="856"/>
      <c r="UDS1573" s="856"/>
      <c r="UDT1573" s="856"/>
      <c r="UDU1573" s="856"/>
      <c r="UDV1573" s="856"/>
      <c r="UDW1573" s="856"/>
      <c r="UDX1573" s="856"/>
      <c r="UDY1573" s="856"/>
      <c r="UDZ1573" s="856"/>
      <c r="UEA1573" s="856"/>
      <c r="UEB1573" s="856"/>
      <c r="UEC1573" s="856"/>
      <c r="UED1573" s="856"/>
      <c r="UEE1573" s="856"/>
      <c r="UEF1573" s="856"/>
      <c r="UEG1573" s="856"/>
      <c r="UEH1573" s="856"/>
      <c r="UEI1573" s="856"/>
      <c r="UEJ1573" s="856"/>
      <c r="UEK1573" s="856"/>
      <c r="UEL1573" s="856"/>
      <c r="UEM1573" s="856"/>
      <c r="UEN1573" s="856"/>
      <c r="UEO1573" s="856"/>
      <c r="UEP1573" s="856"/>
      <c r="UEQ1573" s="856"/>
      <c r="UER1573" s="856"/>
      <c r="UES1573" s="856"/>
      <c r="UET1573" s="856"/>
      <c r="UEU1573" s="856"/>
      <c r="UEV1573" s="856"/>
      <c r="UEW1573" s="856"/>
      <c r="UEX1573" s="856"/>
      <c r="UEY1573" s="856"/>
      <c r="UEZ1573" s="856"/>
      <c r="UFA1573" s="856"/>
      <c r="UFB1573" s="856"/>
      <c r="UFC1573" s="856"/>
      <c r="UFD1573" s="856"/>
      <c r="UFE1573" s="856"/>
      <c r="UFF1573" s="856"/>
      <c r="UFG1573" s="856"/>
      <c r="UFH1573" s="856"/>
      <c r="UFI1573" s="856"/>
      <c r="UFJ1573" s="856"/>
      <c r="UFK1573" s="856"/>
      <c r="UFL1573" s="856"/>
      <c r="UFM1573" s="856"/>
      <c r="UFN1573" s="856"/>
      <c r="UFO1573" s="856"/>
      <c r="UFP1573" s="856"/>
      <c r="UFQ1573" s="856"/>
      <c r="UFR1573" s="856"/>
      <c r="UFS1573" s="856"/>
      <c r="UFT1573" s="856"/>
      <c r="UFU1573" s="856"/>
      <c r="UFV1573" s="856"/>
      <c r="UFW1573" s="856"/>
      <c r="UFX1573" s="856"/>
      <c r="UFY1573" s="856"/>
      <c r="UFZ1573" s="856"/>
      <c r="UGA1573" s="856"/>
      <c r="UGB1573" s="856"/>
      <c r="UGC1573" s="856"/>
      <c r="UGD1573" s="856"/>
      <c r="UGE1573" s="856"/>
      <c r="UGF1573" s="856"/>
      <c r="UGG1573" s="856"/>
      <c r="UGH1573" s="856"/>
      <c r="UGI1573" s="856"/>
      <c r="UGJ1573" s="856"/>
      <c r="UGK1573" s="856"/>
      <c r="UGL1573" s="856"/>
      <c r="UGM1573" s="856"/>
      <c r="UGN1573" s="856"/>
      <c r="UGO1573" s="856"/>
      <c r="UGP1573" s="856"/>
      <c r="UGQ1573" s="856"/>
      <c r="UGR1573" s="856"/>
      <c r="UGS1573" s="856"/>
      <c r="UGT1573" s="856"/>
      <c r="UGU1573" s="856"/>
      <c r="UGV1573" s="856"/>
      <c r="UGW1573" s="856"/>
      <c r="UGX1573" s="856"/>
      <c r="UGY1573" s="856"/>
      <c r="UGZ1573" s="856"/>
      <c r="UHA1573" s="856"/>
      <c r="UHB1573" s="856"/>
      <c r="UHC1573" s="856"/>
      <c r="UHD1573" s="856"/>
      <c r="UHE1573" s="856"/>
      <c r="UHF1573" s="856"/>
      <c r="UHG1573" s="856"/>
      <c r="UHH1573" s="856"/>
      <c r="UHI1573" s="856"/>
      <c r="UHJ1573" s="856"/>
      <c r="UHK1573" s="856"/>
      <c r="UHL1573" s="856"/>
      <c r="UHM1573" s="856"/>
      <c r="UHN1573" s="856"/>
      <c r="UHO1573" s="856"/>
      <c r="UHP1573" s="856"/>
      <c r="UHQ1573" s="856"/>
      <c r="UHR1573" s="856"/>
      <c r="UHS1573" s="856"/>
      <c r="UHT1573" s="856"/>
      <c r="UHU1573" s="856"/>
      <c r="UHV1573" s="856"/>
      <c r="UHW1573" s="856"/>
      <c r="UHX1573" s="856"/>
      <c r="UHY1573" s="856"/>
      <c r="UHZ1573" s="856"/>
      <c r="UIA1573" s="856"/>
      <c r="UIB1573" s="856"/>
      <c r="UIC1573" s="856"/>
      <c r="UID1573" s="856"/>
      <c r="UIE1573" s="856"/>
      <c r="UIF1573" s="856"/>
      <c r="UIG1573" s="856"/>
      <c r="UIH1573" s="856"/>
      <c r="UII1573" s="856"/>
      <c r="UIJ1573" s="856"/>
      <c r="UIK1573" s="856"/>
      <c r="UIL1573" s="856"/>
      <c r="UIM1573" s="856"/>
      <c r="UIN1573" s="856"/>
      <c r="UIO1573" s="856"/>
      <c r="UIP1573" s="856"/>
      <c r="UIQ1573" s="856"/>
      <c r="UIR1573" s="856"/>
      <c r="UIS1573" s="856"/>
      <c r="UIT1573" s="856"/>
      <c r="UIU1573" s="856"/>
      <c r="UIV1573" s="856"/>
      <c r="UIW1573" s="856"/>
      <c r="UIX1573" s="856"/>
      <c r="UIY1573" s="856"/>
      <c r="UIZ1573" s="856"/>
      <c r="UJA1573" s="856"/>
      <c r="UJB1573" s="856"/>
      <c r="UJC1573" s="856"/>
      <c r="UJD1573" s="856"/>
      <c r="UJE1573" s="856"/>
      <c r="UJF1573" s="856"/>
      <c r="UJG1573" s="856"/>
      <c r="UJH1573" s="856"/>
      <c r="UJI1573" s="856"/>
      <c r="UJJ1573" s="856"/>
      <c r="UJK1573" s="856"/>
      <c r="UJL1573" s="856"/>
      <c r="UJM1573" s="856"/>
      <c r="UJN1573" s="856"/>
      <c r="UJO1573" s="856"/>
      <c r="UJP1573" s="856"/>
      <c r="UJQ1573" s="856"/>
      <c r="UJR1573" s="856"/>
      <c r="UJS1573" s="856"/>
      <c r="UJT1573" s="856"/>
      <c r="UJU1573" s="856"/>
      <c r="UJV1573" s="856"/>
      <c r="UJW1573" s="856"/>
      <c r="UJX1573" s="856"/>
      <c r="UJY1573" s="856"/>
      <c r="UJZ1573" s="856"/>
      <c r="UKA1573" s="856"/>
      <c r="UKB1573" s="856"/>
      <c r="UKC1573" s="856"/>
      <c r="UKD1573" s="856"/>
      <c r="UKE1573" s="856"/>
      <c r="UKF1573" s="856"/>
      <c r="UKG1573" s="856"/>
      <c r="UKH1573" s="856"/>
      <c r="UKI1573" s="856"/>
      <c r="UKJ1573" s="856"/>
      <c r="UKK1573" s="856"/>
      <c r="UKL1573" s="856"/>
      <c r="UKM1573" s="856"/>
      <c r="UKN1573" s="856"/>
      <c r="UKO1573" s="856"/>
      <c r="UKP1573" s="856"/>
      <c r="UKQ1573" s="856"/>
      <c r="UKR1573" s="856"/>
      <c r="UKS1573" s="856"/>
      <c r="UKT1573" s="856"/>
      <c r="UKU1573" s="856"/>
      <c r="UKV1573" s="856"/>
      <c r="UKW1573" s="856"/>
      <c r="UKX1573" s="856"/>
      <c r="UKY1573" s="856"/>
      <c r="UKZ1573" s="856"/>
      <c r="ULA1573" s="856"/>
      <c r="ULB1573" s="856"/>
      <c r="ULC1573" s="856"/>
      <c r="ULD1573" s="856"/>
      <c r="ULE1573" s="856"/>
      <c r="ULF1573" s="856"/>
      <c r="ULG1573" s="856"/>
      <c r="ULH1573" s="856"/>
      <c r="ULI1573" s="856"/>
      <c r="ULJ1573" s="856"/>
      <c r="ULK1573" s="856"/>
      <c r="ULL1573" s="856"/>
      <c r="ULM1573" s="856"/>
      <c r="ULN1573" s="856"/>
      <c r="ULO1573" s="856"/>
      <c r="ULP1573" s="856"/>
      <c r="ULQ1573" s="856"/>
      <c r="ULR1573" s="856"/>
      <c r="ULS1573" s="856"/>
      <c r="ULT1573" s="856"/>
      <c r="ULU1573" s="856"/>
      <c r="ULV1573" s="856"/>
      <c r="ULW1573" s="856"/>
      <c r="ULX1573" s="856"/>
      <c r="ULY1573" s="856"/>
      <c r="ULZ1573" s="856"/>
      <c r="UMA1573" s="856"/>
      <c r="UMB1573" s="856"/>
      <c r="UMC1573" s="856"/>
      <c r="UMD1573" s="856"/>
      <c r="UME1573" s="856"/>
      <c r="UMF1573" s="856"/>
      <c r="UMG1573" s="856"/>
      <c r="UMH1573" s="856"/>
      <c r="UMI1573" s="856"/>
      <c r="UMJ1573" s="856"/>
      <c r="UMK1573" s="856"/>
      <c r="UML1573" s="856"/>
      <c r="UMM1573" s="856"/>
      <c r="UMN1573" s="856"/>
      <c r="UMO1573" s="856"/>
      <c r="UMP1573" s="856"/>
      <c r="UMQ1573" s="856"/>
      <c r="UMR1573" s="856"/>
      <c r="UMS1573" s="856"/>
      <c r="UMT1573" s="856"/>
      <c r="UMU1573" s="856"/>
      <c r="UMV1573" s="856"/>
      <c r="UMW1573" s="856"/>
      <c r="UMX1573" s="856"/>
      <c r="UMY1573" s="856"/>
      <c r="UMZ1573" s="856"/>
      <c r="UNA1573" s="856"/>
      <c r="UNB1573" s="856"/>
      <c r="UNC1573" s="856"/>
      <c r="UND1573" s="856"/>
      <c r="UNE1573" s="856"/>
      <c r="UNF1573" s="856"/>
      <c r="UNG1573" s="856"/>
      <c r="UNH1573" s="856"/>
      <c r="UNI1573" s="856"/>
      <c r="UNJ1573" s="856"/>
      <c r="UNK1573" s="856"/>
      <c r="UNL1573" s="856"/>
      <c r="UNM1573" s="856"/>
      <c r="UNN1573" s="856"/>
      <c r="UNO1573" s="856"/>
      <c r="UNP1573" s="856"/>
      <c r="UNQ1573" s="856"/>
      <c r="UNR1573" s="856"/>
      <c r="UNS1573" s="856"/>
      <c r="UNT1573" s="856"/>
      <c r="UNU1573" s="856"/>
      <c r="UNV1573" s="856"/>
      <c r="UNW1573" s="856"/>
      <c r="UNX1573" s="856"/>
      <c r="UNY1573" s="856"/>
      <c r="UNZ1573" s="856"/>
      <c r="UOA1573" s="856"/>
      <c r="UOB1573" s="856"/>
      <c r="UOC1573" s="856"/>
      <c r="UOD1573" s="856"/>
      <c r="UOE1573" s="856"/>
      <c r="UOF1573" s="856"/>
      <c r="UOG1573" s="856"/>
      <c r="UOH1573" s="856"/>
      <c r="UOI1573" s="856"/>
      <c r="UOJ1573" s="856"/>
      <c r="UOK1573" s="856"/>
      <c r="UOL1573" s="856"/>
      <c r="UOM1573" s="856"/>
      <c r="UON1573" s="856"/>
      <c r="UOO1573" s="856"/>
      <c r="UOP1573" s="856"/>
      <c r="UOQ1573" s="856"/>
      <c r="UOR1573" s="856"/>
      <c r="UOS1573" s="856"/>
      <c r="UOT1573" s="856"/>
      <c r="UOU1573" s="856"/>
      <c r="UOV1573" s="856"/>
      <c r="UOW1573" s="856"/>
      <c r="UOX1573" s="856"/>
      <c r="UOY1573" s="856"/>
      <c r="UOZ1573" s="856"/>
      <c r="UPA1573" s="856"/>
      <c r="UPB1573" s="856"/>
      <c r="UPC1573" s="856"/>
      <c r="UPD1573" s="856"/>
      <c r="UPE1573" s="856"/>
      <c r="UPF1573" s="856"/>
      <c r="UPG1573" s="856"/>
      <c r="UPH1573" s="856"/>
      <c r="UPI1573" s="856"/>
      <c r="UPJ1573" s="856"/>
      <c r="UPK1573" s="856"/>
      <c r="UPL1573" s="856"/>
      <c r="UPM1573" s="856"/>
      <c r="UPN1573" s="856"/>
      <c r="UPO1573" s="856"/>
      <c r="UPP1573" s="856"/>
      <c r="UPQ1573" s="856"/>
      <c r="UPR1573" s="856"/>
      <c r="UPS1573" s="856"/>
      <c r="UPT1573" s="856"/>
      <c r="UPU1573" s="856"/>
      <c r="UPV1573" s="856"/>
      <c r="UPW1573" s="856"/>
      <c r="UPX1573" s="856"/>
      <c r="UPY1573" s="856"/>
      <c r="UPZ1573" s="856"/>
      <c r="UQA1573" s="856"/>
      <c r="UQB1573" s="856"/>
      <c r="UQC1573" s="856"/>
      <c r="UQD1573" s="856"/>
      <c r="UQE1573" s="856"/>
      <c r="UQF1573" s="856"/>
      <c r="UQG1573" s="856"/>
      <c r="UQH1573" s="856"/>
      <c r="UQI1573" s="856"/>
      <c r="UQJ1573" s="856"/>
      <c r="UQK1573" s="856"/>
      <c r="UQL1573" s="856"/>
      <c r="UQM1573" s="856"/>
      <c r="UQN1573" s="856"/>
      <c r="UQO1573" s="856"/>
      <c r="UQP1573" s="856"/>
      <c r="UQQ1573" s="856"/>
      <c r="UQR1573" s="856"/>
      <c r="UQS1573" s="856"/>
      <c r="UQT1573" s="856"/>
      <c r="UQU1573" s="856"/>
      <c r="UQV1573" s="856"/>
      <c r="UQW1573" s="856"/>
      <c r="UQX1573" s="856"/>
      <c r="UQY1573" s="856"/>
      <c r="UQZ1573" s="856"/>
      <c r="URA1573" s="856"/>
      <c r="URB1573" s="856"/>
      <c r="URC1573" s="856"/>
      <c r="URD1573" s="856"/>
      <c r="URE1573" s="856"/>
      <c r="URF1573" s="856"/>
      <c r="URG1573" s="856"/>
      <c r="URH1573" s="856"/>
      <c r="URI1573" s="856"/>
      <c r="URJ1573" s="856"/>
      <c r="URK1573" s="856"/>
      <c r="URL1573" s="856"/>
      <c r="URM1573" s="856"/>
      <c r="URN1573" s="856"/>
      <c r="URO1573" s="856"/>
      <c r="URP1573" s="856"/>
      <c r="URQ1573" s="856"/>
      <c r="URR1573" s="856"/>
      <c r="URS1573" s="856"/>
      <c r="URT1573" s="856"/>
      <c r="URU1573" s="856"/>
      <c r="URV1573" s="856"/>
      <c r="URW1573" s="856"/>
      <c r="URX1573" s="856"/>
      <c r="URY1573" s="856"/>
      <c r="URZ1573" s="856"/>
      <c r="USA1573" s="856"/>
      <c r="USB1573" s="856"/>
      <c r="USC1573" s="856"/>
      <c r="USD1573" s="856"/>
      <c r="USE1573" s="856"/>
      <c r="USF1573" s="856"/>
      <c r="USG1573" s="856"/>
      <c r="USH1573" s="856"/>
      <c r="USI1573" s="856"/>
      <c r="USJ1573" s="856"/>
      <c r="USK1573" s="856"/>
      <c r="USL1573" s="856"/>
      <c r="USM1573" s="856"/>
      <c r="USN1573" s="856"/>
      <c r="USO1573" s="856"/>
      <c r="USP1573" s="856"/>
      <c r="USQ1573" s="856"/>
      <c r="USR1573" s="856"/>
      <c r="USS1573" s="856"/>
      <c r="UST1573" s="856"/>
      <c r="USU1573" s="856"/>
      <c r="USV1573" s="856"/>
      <c r="USW1573" s="856"/>
      <c r="USX1573" s="856"/>
      <c r="USY1573" s="856"/>
      <c r="USZ1573" s="856"/>
      <c r="UTA1573" s="856"/>
      <c r="UTB1573" s="856"/>
      <c r="UTC1573" s="856"/>
      <c r="UTD1573" s="856"/>
      <c r="UTE1573" s="856"/>
      <c r="UTF1573" s="856"/>
      <c r="UTG1573" s="856"/>
      <c r="UTH1573" s="856"/>
      <c r="UTI1573" s="856"/>
      <c r="UTJ1573" s="856"/>
      <c r="UTK1573" s="856"/>
      <c r="UTL1573" s="856"/>
      <c r="UTM1573" s="856"/>
      <c r="UTN1573" s="856"/>
      <c r="UTO1573" s="856"/>
      <c r="UTP1573" s="856"/>
      <c r="UTQ1573" s="856"/>
      <c r="UTR1573" s="856"/>
      <c r="UTS1573" s="856"/>
      <c r="UTT1573" s="856"/>
      <c r="UTU1573" s="856"/>
      <c r="UTV1573" s="856"/>
      <c r="UTW1573" s="856"/>
      <c r="UTX1573" s="856"/>
      <c r="UTY1573" s="856"/>
      <c r="UTZ1573" s="856"/>
      <c r="UUA1573" s="856"/>
      <c r="UUB1573" s="856"/>
      <c r="UUC1573" s="856"/>
      <c r="UUD1573" s="856"/>
      <c r="UUE1573" s="856"/>
      <c r="UUF1573" s="856"/>
      <c r="UUG1573" s="856"/>
      <c r="UUH1573" s="856"/>
      <c r="UUI1573" s="856"/>
      <c r="UUJ1573" s="856"/>
      <c r="UUK1573" s="856"/>
      <c r="UUL1573" s="856"/>
      <c r="UUM1573" s="856"/>
      <c r="UUN1573" s="856"/>
      <c r="UUO1573" s="856"/>
      <c r="UUP1573" s="856"/>
      <c r="UUQ1573" s="856"/>
      <c r="UUR1573" s="856"/>
      <c r="UUS1573" s="856"/>
      <c r="UUT1573" s="856"/>
      <c r="UUU1573" s="856"/>
      <c r="UUV1573" s="856"/>
      <c r="UUW1573" s="856"/>
      <c r="UUX1573" s="856"/>
      <c r="UUY1573" s="856"/>
      <c r="UUZ1573" s="856"/>
      <c r="UVA1573" s="856"/>
      <c r="UVB1573" s="856"/>
      <c r="UVC1573" s="856"/>
      <c r="UVD1573" s="856"/>
      <c r="UVE1573" s="856"/>
      <c r="UVF1573" s="856"/>
      <c r="UVG1573" s="856"/>
      <c r="UVH1573" s="856"/>
      <c r="UVI1573" s="856"/>
      <c r="UVJ1573" s="856"/>
      <c r="UVK1573" s="856"/>
      <c r="UVL1573" s="856"/>
      <c r="UVM1573" s="856"/>
      <c r="UVN1573" s="856"/>
      <c r="UVO1573" s="856"/>
      <c r="UVP1573" s="856"/>
      <c r="UVQ1573" s="856"/>
      <c r="UVR1573" s="856"/>
      <c r="UVS1573" s="856"/>
      <c r="UVT1573" s="856"/>
      <c r="UVU1573" s="856"/>
      <c r="UVV1573" s="856"/>
      <c r="UVW1573" s="856"/>
      <c r="UVX1573" s="856"/>
      <c r="UVY1573" s="856"/>
      <c r="UVZ1573" s="856"/>
      <c r="UWA1573" s="856"/>
      <c r="UWB1573" s="856"/>
      <c r="UWC1573" s="856"/>
      <c r="UWD1573" s="856"/>
      <c r="UWE1573" s="856"/>
      <c r="UWF1573" s="856"/>
      <c r="UWG1573" s="856"/>
      <c r="UWH1573" s="856"/>
      <c r="UWI1573" s="856"/>
      <c r="UWJ1573" s="856"/>
      <c r="UWK1573" s="856"/>
      <c r="UWL1573" s="856"/>
      <c r="UWM1573" s="856"/>
      <c r="UWN1573" s="856"/>
      <c r="UWO1573" s="856"/>
      <c r="UWP1573" s="856"/>
      <c r="UWQ1573" s="856"/>
      <c r="UWR1573" s="856"/>
      <c r="UWS1573" s="856"/>
      <c r="UWT1573" s="856"/>
      <c r="UWU1573" s="856"/>
      <c r="UWV1573" s="856"/>
      <c r="UWW1573" s="856"/>
      <c r="UWX1573" s="856"/>
      <c r="UWY1573" s="856"/>
      <c r="UWZ1573" s="856"/>
      <c r="UXA1573" s="856"/>
      <c r="UXB1573" s="856"/>
      <c r="UXC1573" s="856"/>
      <c r="UXD1573" s="856"/>
      <c r="UXE1573" s="856"/>
      <c r="UXF1573" s="856"/>
      <c r="UXG1573" s="856"/>
      <c r="UXH1573" s="856"/>
      <c r="UXI1573" s="856"/>
      <c r="UXJ1573" s="856"/>
      <c r="UXK1573" s="856"/>
      <c r="UXL1573" s="856"/>
      <c r="UXM1573" s="856"/>
      <c r="UXN1573" s="856"/>
      <c r="UXO1573" s="856"/>
      <c r="UXP1573" s="856"/>
      <c r="UXQ1573" s="856"/>
      <c r="UXR1573" s="856"/>
      <c r="UXS1573" s="856"/>
      <c r="UXT1573" s="856"/>
      <c r="UXU1573" s="856"/>
      <c r="UXV1573" s="856"/>
      <c r="UXW1573" s="856"/>
      <c r="UXX1573" s="856"/>
      <c r="UXY1573" s="856"/>
      <c r="UXZ1573" s="856"/>
      <c r="UYA1573" s="856"/>
      <c r="UYB1573" s="856"/>
      <c r="UYC1573" s="856"/>
      <c r="UYD1573" s="856"/>
      <c r="UYE1573" s="856"/>
      <c r="UYF1573" s="856"/>
      <c r="UYG1573" s="856"/>
      <c r="UYH1573" s="856"/>
      <c r="UYI1573" s="856"/>
      <c r="UYJ1573" s="856"/>
      <c r="UYK1573" s="856"/>
      <c r="UYL1573" s="856"/>
      <c r="UYM1573" s="856"/>
      <c r="UYN1573" s="856"/>
      <c r="UYO1573" s="856"/>
      <c r="UYP1573" s="856"/>
      <c r="UYQ1573" s="856"/>
      <c r="UYR1573" s="856"/>
      <c r="UYS1573" s="856"/>
      <c r="UYT1573" s="856"/>
      <c r="UYU1573" s="856"/>
      <c r="UYV1573" s="856"/>
      <c r="UYW1573" s="856"/>
      <c r="UYX1573" s="856"/>
      <c r="UYY1573" s="856"/>
      <c r="UYZ1573" s="856"/>
      <c r="UZA1573" s="856"/>
      <c r="UZB1573" s="856"/>
      <c r="UZC1573" s="856"/>
      <c r="UZD1573" s="856"/>
      <c r="UZE1573" s="856"/>
      <c r="UZF1573" s="856"/>
      <c r="UZG1573" s="856"/>
      <c r="UZH1573" s="856"/>
      <c r="UZI1573" s="856"/>
      <c r="UZJ1573" s="856"/>
      <c r="UZK1573" s="856"/>
      <c r="UZL1573" s="856"/>
      <c r="UZM1573" s="856"/>
      <c r="UZN1573" s="856"/>
      <c r="UZO1573" s="856"/>
      <c r="UZP1573" s="856"/>
      <c r="UZQ1573" s="856"/>
      <c r="UZR1573" s="856"/>
      <c r="UZS1573" s="856"/>
      <c r="UZT1573" s="856"/>
      <c r="UZU1573" s="856"/>
      <c r="UZV1573" s="856"/>
      <c r="UZW1573" s="856"/>
      <c r="UZX1573" s="856"/>
      <c r="UZY1573" s="856"/>
      <c r="UZZ1573" s="856"/>
      <c r="VAA1573" s="856"/>
      <c r="VAB1573" s="856"/>
      <c r="VAC1573" s="856"/>
      <c r="VAD1573" s="856"/>
      <c r="VAE1573" s="856"/>
      <c r="VAF1573" s="856"/>
      <c r="VAG1573" s="856"/>
      <c r="VAH1573" s="856"/>
      <c r="VAI1573" s="856"/>
      <c r="VAJ1573" s="856"/>
      <c r="VAK1573" s="856"/>
      <c r="VAL1573" s="856"/>
      <c r="VAM1573" s="856"/>
      <c r="VAN1573" s="856"/>
      <c r="VAO1573" s="856"/>
      <c r="VAP1573" s="856"/>
      <c r="VAQ1573" s="856"/>
      <c r="VAR1573" s="856"/>
      <c r="VAS1573" s="856"/>
      <c r="VAT1573" s="856"/>
      <c r="VAU1573" s="856"/>
      <c r="VAV1573" s="856"/>
      <c r="VAW1573" s="856"/>
      <c r="VAX1573" s="856"/>
      <c r="VAY1573" s="856"/>
      <c r="VAZ1573" s="856"/>
      <c r="VBA1573" s="856"/>
      <c r="VBB1573" s="856"/>
      <c r="VBC1573" s="856"/>
      <c r="VBD1573" s="856"/>
      <c r="VBE1573" s="856"/>
      <c r="VBF1573" s="856"/>
      <c r="VBG1573" s="856"/>
      <c r="VBH1573" s="856"/>
      <c r="VBI1573" s="856"/>
      <c r="VBJ1573" s="856"/>
      <c r="VBK1573" s="856"/>
      <c r="VBL1573" s="856"/>
      <c r="VBM1573" s="856"/>
      <c r="VBN1573" s="856"/>
      <c r="VBO1573" s="856"/>
      <c r="VBP1573" s="856"/>
      <c r="VBQ1573" s="856"/>
      <c r="VBR1573" s="856"/>
      <c r="VBS1573" s="856"/>
      <c r="VBT1573" s="856"/>
      <c r="VBU1573" s="856"/>
      <c r="VBV1573" s="856"/>
      <c r="VBW1573" s="856"/>
      <c r="VBX1573" s="856"/>
      <c r="VBY1573" s="856"/>
      <c r="VBZ1573" s="856"/>
      <c r="VCA1573" s="856"/>
      <c r="VCB1573" s="856"/>
      <c r="VCC1573" s="856"/>
      <c r="VCD1573" s="856"/>
      <c r="VCE1573" s="856"/>
      <c r="VCF1573" s="856"/>
      <c r="VCG1573" s="856"/>
      <c r="VCH1573" s="856"/>
      <c r="VCI1573" s="856"/>
      <c r="VCJ1573" s="856"/>
      <c r="VCK1573" s="856"/>
      <c r="VCL1573" s="856"/>
      <c r="VCM1573" s="856"/>
      <c r="VCN1573" s="856"/>
      <c r="VCO1573" s="856"/>
      <c r="VCP1573" s="856"/>
      <c r="VCQ1573" s="856"/>
      <c r="VCR1573" s="856"/>
      <c r="VCS1573" s="856"/>
      <c r="VCT1573" s="856"/>
      <c r="VCU1573" s="856"/>
      <c r="VCV1573" s="856"/>
      <c r="VCW1573" s="856"/>
      <c r="VCX1573" s="856"/>
      <c r="VCY1573" s="856"/>
      <c r="VCZ1573" s="856"/>
      <c r="VDA1573" s="856"/>
      <c r="VDB1573" s="856"/>
      <c r="VDC1573" s="856"/>
      <c r="VDD1573" s="856"/>
      <c r="VDE1573" s="856"/>
      <c r="VDF1573" s="856"/>
      <c r="VDG1573" s="856"/>
      <c r="VDH1573" s="856"/>
      <c r="VDI1573" s="856"/>
      <c r="VDJ1573" s="856"/>
      <c r="VDK1573" s="856"/>
      <c r="VDL1573" s="856"/>
      <c r="VDM1573" s="856"/>
      <c r="VDN1573" s="856"/>
      <c r="VDO1573" s="856"/>
      <c r="VDP1573" s="856"/>
      <c r="VDQ1573" s="856"/>
      <c r="VDR1573" s="856"/>
      <c r="VDS1573" s="856"/>
      <c r="VDT1573" s="856"/>
      <c r="VDU1573" s="856"/>
      <c r="VDV1573" s="856"/>
      <c r="VDW1573" s="856"/>
      <c r="VDX1573" s="856"/>
      <c r="VDY1573" s="856"/>
      <c r="VDZ1573" s="856"/>
      <c r="VEA1573" s="856"/>
      <c r="VEB1573" s="856"/>
      <c r="VEC1573" s="856"/>
      <c r="VED1573" s="856"/>
      <c r="VEE1573" s="856"/>
      <c r="VEF1573" s="856"/>
      <c r="VEG1573" s="856"/>
      <c r="VEH1573" s="856"/>
      <c r="VEI1573" s="856"/>
      <c r="VEJ1573" s="856"/>
      <c r="VEK1573" s="856"/>
      <c r="VEL1573" s="856"/>
      <c r="VEM1573" s="856"/>
      <c r="VEN1573" s="856"/>
      <c r="VEO1573" s="856"/>
      <c r="VEP1573" s="856"/>
      <c r="VEQ1573" s="856"/>
      <c r="VER1573" s="856"/>
      <c r="VES1573" s="856"/>
      <c r="VET1573" s="856"/>
      <c r="VEU1573" s="856"/>
      <c r="VEV1573" s="856"/>
      <c r="VEW1573" s="856"/>
      <c r="VEX1573" s="856"/>
      <c r="VEY1573" s="856"/>
      <c r="VEZ1573" s="856"/>
      <c r="VFA1573" s="856"/>
      <c r="VFB1573" s="856"/>
      <c r="VFC1573" s="856"/>
      <c r="VFD1573" s="856"/>
      <c r="VFE1573" s="856"/>
      <c r="VFF1573" s="856"/>
      <c r="VFG1573" s="856"/>
      <c r="VFH1573" s="856"/>
      <c r="VFI1573" s="856"/>
      <c r="VFJ1573" s="856"/>
      <c r="VFK1573" s="856"/>
      <c r="VFL1573" s="856"/>
      <c r="VFM1573" s="856"/>
      <c r="VFN1573" s="856"/>
      <c r="VFO1573" s="856"/>
      <c r="VFP1573" s="856"/>
      <c r="VFQ1573" s="856"/>
      <c r="VFR1573" s="856"/>
      <c r="VFS1573" s="856"/>
      <c r="VFT1573" s="856"/>
      <c r="VFU1573" s="856"/>
      <c r="VFV1573" s="856"/>
      <c r="VFW1573" s="856"/>
      <c r="VFX1573" s="856"/>
      <c r="VFY1573" s="856"/>
      <c r="VFZ1573" s="856"/>
      <c r="VGA1573" s="856"/>
      <c r="VGB1573" s="856"/>
      <c r="VGC1573" s="856"/>
      <c r="VGD1573" s="856"/>
      <c r="VGE1573" s="856"/>
      <c r="VGF1573" s="856"/>
      <c r="VGG1573" s="856"/>
      <c r="VGH1573" s="856"/>
      <c r="VGI1573" s="856"/>
      <c r="VGJ1573" s="856"/>
      <c r="VGK1573" s="856"/>
      <c r="VGL1573" s="856"/>
      <c r="VGM1573" s="856"/>
      <c r="VGN1573" s="856"/>
      <c r="VGO1573" s="856"/>
      <c r="VGP1573" s="856"/>
      <c r="VGQ1573" s="856"/>
      <c r="VGR1573" s="856"/>
      <c r="VGS1573" s="856"/>
      <c r="VGT1573" s="856"/>
      <c r="VGU1573" s="856"/>
      <c r="VGV1573" s="856"/>
      <c r="VGW1573" s="856"/>
      <c r="VGX1573" s="856"/>
      <c r="VGY1573" s="856"/>
      <c r="VGZ1573" s="856"/>
      <c r="VHA1573" s="856"/>
      <c r="VHB1573" s="856"/>
      <c r="VHC1573" s="856"/>
      <c r="VHD1573" s="856"/>
      <c r="VHE1573" s="856"/>
      <c r="VHF1573" s="856"/>
      <c r="VHG1573" s="856"/>
      <c r="VHH1573" s="856"/>
      <c r="VHI1573" s="856"/>
      <c r="VHJ1573" s="856"/>
      <c r="VHK1573" s="856"/>
      <c r="VHL1573" s="856"/>
      <c r="VHM1573" s="856"/>
      <c r="VHN1573" s="856"/>
      <c r="VHO1573" s="856"/>
      <c r="VHP1573" s="856"/>
      <c r="VHQ1573" s="856"/>
      <c r="VHR1573" s="856"/>
      <c r="VHS1573" s="856"/>
      <c r="VHT1573" s="856"/>
      <c r="VHU1573" s="856"/>
      <c r="VHV1573" s="856"/>
      <c r="VHW1573" s="856"/>
      <c r="VHX1573" s="856"/>
      <c r="VHY1573" s="856"/>
      <c r="VHZ1573" s="856"/>
      <c r="VIA1573" s="856"/>
      <c r="VIB1573" s="856"/>
      <c r="VIC1573" s="856"/>
      <c r="VID1573" s="856"/>
      <c r="VIE1573" s="856"/>
      <c r="VIF1573" s="856"/>
      <c r="VIG1573" s="856"/>
      <c r="VIH1573" s="856"/>
      <c r="VII1573" s="856"/>
      <c r="VIJ1573" s="856"/>
      <c r="VIK1573" s="856"/>
      <c r="VIL1573" s="856"/>
      <c r="VIM1573" s="856"/>
      <c r="VIN1573" s="856"/>
      <c r="VIO1573" s="856"/>
      <c r="VIP1573" s="856"/>
      <c r="VIQ1573" s="856"/>
      <c r="VIR1573" s="856"/>
      <c r="VIS1573" s="856"/>
      <c r="VIT1573" s="856"/>
      <c r="VIU1573" s="856"/>
      <c r="VIV1573" s="856"/>
      <c r="VIW1573" s="856"/>
      <c r="VIX1573" s="856"/>
      <c r="VIY1573" s="856"/>
      <c r="VIZ1573" s="856"/>
      <c r="VJA1573" s="856"/>
      <c r="VJB1573" s="856"/>
      <c r="VJC1573" s="856"/>
      <c r="VJD1573" s="856"/>
      <c r="VJE1573" s="856"/>
      <c r="VJF1573" s="856"/>
      <c r="VJG1573" s="856"/>
      <c r="VJH1573" s="856"/>
      <c r="VJI1573" s="856"/>
      <c r="VJJ1573" s="856"/>
      <c r="VJK1573" s="856"/>
      <c r="VJL1573" s="856"/>
      <c r="VJM1573" s="856"/>
      <c r="VJN1573" s="856"/>
      <c r="VJO1573" s="856"/>
      <c r="VJP1573" s="856"/>
      <c r="VJQ1573" s="856"/>
      <c r="VJR1573" s="856"/>
      <c r="VJS1573" s="856"/>
      <c r="VJT1573" s="856"/>
      <c r="VJU1573" s="856"/>
      <c r="VJV1573" s="856"/>
      <c r="VJW1573" s="856"/>
      <c r="VJX1573" s="856"/>
      <c r="VJY1573" s="856"/>
      <c r="VJZ1573" s="856"/>
      <c r="VKA1573" s="856"/>
      <c r="VKB1573" s="856"/>
      <c r="VKC1573" s="856"/>
      <c r="VKD1573" s="856"/>
      <c r="VKE1573" s="856"/>
      <c r="VKF1573" s="856"/>
      <c r="VKG1573" s="856"/>
      <c r="VKH1573" s="856"/>
      <c r="VKI1573" s="856"/>
      <c r="VKJ1573" s="856"/>
      <c r="VKK1573" s="856"/>
      <c r="VKL1573" s="856"/>
      <c r="VKM1573" s="856"/>
      <c r="VKN1573" s="856"/>
      <c r="VKO1573" s="856"/>
      <c r="VKP1573" s="856"/>
      <c r="VKQ1573" s="856"/>
      <c r="VKR1573" s="856"/>
      <c r="VKS1573" s="856"/>
      <c r="VKT1573" s="856"/>
      <c r="VKU1573" s="856"/>
      <c r="VKV1573" s="856"/>
      <c r="VKW1573" s="856"/>
      <c r="VKX1573" s="856"/>
      <c r="VKY1573" s="856"/>
      <c r="VKZ1573" s="856"/>
      <c r="VLA1573" s="856"/>
      <c r="VLB1573" s="856"/>
      <c r="VLC1573" s="856"/>
      <c r="VLD1573" s="856"/>
      <c r="VLE1573" s="856"/>
      <c r="VLF1573" s="856"/>
      <c r="VLG1573" s="856"/>
      <c r="VLH1573" s="856"/>
      <c r="VLI1573" s="856"/>
      <c r="VLJ1573" s="856"/>
      <c r="VLK1573" s="856"/>
      <c r="VLL1573" s="856"/>
      <c r="VLM1573" s="856"/>
      <c r="VLN1573" s="856"/>
      <c r="VLO1573" s="856"/>
      <c r="VLP1573" s="856"/>
      <c r="VLQ1573" s="856"/>
      <c r="VLR1573" s="856"/>
      <c r="VLS1573" s="856"/>
      <c r="VLT1573" s="856"/>
      <c r="VLU1573" s="856"/>
      <c r="VLV1573" s="856"/>
      <c r="VLW1573" s="856"/>
      <c r="VLX1573" s="856"/>
      <c r="VLY1573" s="856"/>
      <c r="VLZ1573" s="856"/>
      <c r="VMA1573" s="856"/>
      <c r="VMB1573" s="856"/>
      <c r="VMC1573" s="856"/>
      <c r="VMD1573" s="856"/>
      <c r="VME1573" s="856"/>
      <c r="VMF1573" s="856"/>
      <c r="VMG1573" s="856"/>
      <c r="VMH1573" s="856"/>
      <c r="VMI1573" s="856"/>
      <c r="VMJ1573" s="856"/>
      <c r="VMK1573" s="856"/>
      <c r="VML1573" s="856"/>
      <c r="VMM1573" s="856"/>
      <c r="VMN1573" s="856"/>
      <c r="VMO1573" s="856"/>
      <c r="VMP1573" s="856"/>
      <c r="VMQ1573" s="856"/>
      <c r="VMR1573" s="856"/>
      <c r="VMS1573" s="856"/>
      <c r="VMT1573" s="856"/>
      <c r="VMU1573" s="856"/>
      <c r="VMV1573" s="856"/>
      <c r="VMW1573" s="856"/>
      <c r="VMX1573" s="856"/>
      <c r="VMY1573" s="856"/>
      <c r="VMZ1573" s="856"/>
      <c r="VNA1573" s="856"/>
      <c r="VNB1573" s="856"/>
      <c r="VNC1573" s="856"/>
      <c r="VND1573" s="856"/>
      <c r="VNE1573" s="856"/>
      <c r="VNF1573" s="856"/>
      <c r="VNG1573" s="856"/>
      <c r="VNH1573" s="856"/>
      <c r="VNI1573" s="856"/>
      <c r="VNJ1573" s="856"/>
      <c r="VNK1573" s="856"/>
      <c r="VNL1573" s="856"/>
      <c r="VNM1573" s="856"/>
      <c r="VNN1573" s="856"/>
      <c r="VNO1573" s="856"/>
      <c r="VNP1573" s="856"/>
      <c r="VNQ1573" s="856"/>
      <c r="VNR1573" s="856"/>
      <c r="VNS1573" s="856"/>
      <c r="VNT1573" s="856"/>
      <c r="VNU1573" s="856"/>
      <c r="VNV1573" s="856"/>
      <c r="VNW1573" s="856"/>
      <c r="VNX1573" s="856"/>
      <c r="VNY1573" s="856"/>
      <c r="VNZ1573" s="856"/>
      <c r="VOA1573" s="856"/>
      <c r="VOB1573" s="856"/>
      <c r="VOC1573" s="856"/>
      <c r="VOD1573" s="856"/>
      <c r="VOE1573" s="856"/>
      <c r="VOF1573" s="856"/>
      <c r="VOG1573" s="856"/>
      <c r="VOH1573" s="856"/>
      <c r="VOI1573" s="856"/>
      <c r="VOJ1573" s="856"/>
      <c r="VOK1573" s="856"/>
      <c r="VOL1573" s="856"/>
      <c r="VOM1573" s="856"/>
      <c r="VON1573" s="856"/>
      <c r="VOO1573" s="856"/>
      <c r="VOP1573" s="856"/>
      <c r="VOQ1573" s="856"/>
      <c r="VOR1573" s="856"/>
      <c r="VOS1573" s="856"/>
      <c r="VOT1573" s="856"/>
      <c r="VOU1573" s="856"/>
      <c r="VOV1573" s="856"/>
      <c r="VOW1573" s="856"/>
      <c r="VOX1573" s="856"/>
      <c r="VOY1573" s="856"/>
      <c r="VOZ1573" s="856"/>
      <c r="VPA1573" s="856"/>
      <c r="VPB1573" s="856"/>
      <c r="VPC1573" s="856"/>
      <c r="VPD1573" s="856"/>
      <c r="VPE1573" s="856"/>
      <c r="VPF1573" s="856"/>
      <c r="VPG1573" s="856"/>
      <c r="VPH1573" s="856"/>
      <c r="VPI1573" s="856"/>
      <c r="VPJ1573" s="856"/>
      <c r="VPK1573" s="856"/>
      <c r="VPL1573" s="856"/>
      <c r="VPM1573" s="856"/>
      <c r="VPN1573" s="856"/>
      <c r="VPO1573" s="856"/>
      <c r="VPP1573" s="856"/>
      <c r="VPQ1573" s="856"/>
      <c r="VPR1573" s="856"/>
      <c r="VPS1573" s="856"/>
      <c r="VPT1573" s="856"/>
      <c r="VPU1573" s="856"/>
      <c r="VPV1573" s="856"/>
      <c r="VPW1573" s="856"/>
      <c r="VPX1573" s="856"/>
      <c r="VPY1573" s="856"/>
      <c r="VPZ1573" s="856"/>
      <c r="VQA1573" s="856"/>
      <c r="VQB1573" s="856"/>
      <c r="VQC1573" s="856"/>
      <c r="VQD1573" s="856"/>
      <c r="VQE1573" s="856"/>
      <c r="VQF1573" s="856"/>
      <c r="VQG1573" s="856"/>
      <c r="VQH1573" s="856"/>
      <c r="VQI1573" s="856"/>
      <c r="VQJ1573" s="856"/>
      <c r="VQK1573" s="856"/>
      <c r="VQL1573" s="856"/>
      <c r="VQM1573" s="856"/>
      <c r="VQN1573" s="856"/>
      <c r="VQO1573" s="856"/>
      <c r="VQP1573" s="856"/>
      <c r="VQQ1573" s="856"/>
      <c r="VQR1573" s="856"/>
      <c r="VQS1573" s="856"/>
      <c r="VQT1573" s="856"/>
      <c r="VQU1573" s="856"/>
      <c r="VQV1573" s="856"/>
      <c r="VQW1573" s="856"/>
      <c r="VQX1573" s="856"/>
      <c r="VQY1573" s="856"/>
      <c r="VQZ1573" s="856"/>
      <c r="VRA1573" s="856"/>
      <c r="VRB1573" s="856"/>
      <c r="VRC1573" s="856"/>
      <c r="VRD1573" s="856"/>
      <c r="VRE1573" s="856"/>
      <c r="VRF1573" s="856"/>
      <c r="VRG1573" s="856"/>
      <c r="VRH1573" s="856"/>
      <c r="VRI1573" s="856"/>
      <c r="VRJ1573" s="856"/>
      <c r="VRK1573" s="856"/>
      <c r="VRL1573" s="856"/>
      <c r="VRM1573" s="856"/>
      <c r="VRN1573" s="856"/>
      <c r="VRO1573" s="856"/>
      <c r="VRP1573" s="856"/>
      <c r="VRQ1573" s="856"/>
      <c r="VRR1573" s="856"/>
      <c r="VRS1573" s="856"/>
      <c r="VRT1573" s="856"/>
      <c r="VRU1573" s="856"/>
      <c r="VRV1573" s="856"/>
      <c r="VRW1573" s="856"/>
      <c r="VRX1573" s="856"/>
      <c r="VRY1573" s="856"/>
      <c r="VRZ1573" s="856"/>
      <c r="VSA1573" s="856"/>
      <c r="VSB1573" s="856"/>
      <c r="VSC1573" s="856"/>
      <c r="VSD1573" s="856"/>
      <c r="VSE1573" s="856"/>
      <c r="VSF1573" s="856"/>
      <c r="VSG1573" s="856"/>
      <c r="VSH1573" s="856"/>
      <c r="VSI1573" s="856"/>
      <c r="VSJ1573" s="856"/>
      <c r="VSK1573" s="856"/>
      <c r="VSL1573" s="856"/>
      <c r="VSM1573" s="856"/>
      <c r="VSN1573" s="856"/>
      <c r="VSO1573" s="856"/>
      <c r="VSP1573" s="856"/>
      <c r="VSQ1573" s="856"/>
      <c r="VSR1573" s="856"/>
      <c r="VSS1573" s="856"/>
      <c r="VST1573" s="856"/>
      <c r="VSU1573" s="856"/>
      <c r="VSV1573" s="856"/>
      <c r="VSW1573" s="856"/>
      <c r="VSX1573" s="856"/>
      <c r="VSY1573" s="856"/>
      <c r="VSZ1573" s="856"/>
      <c r="VTA1573" s="856"/>
      <c r="VTB1573" s="856"/>
      <c r="VTC1573" s="856"/>
      <c r="VTD1573" s="856"/>
      <c r="VTE1573" s="856"/>
      <c r="VTF1573" s="856"/>
      <c r="VTG1573" s="856"/>
      <c r="VTH1573" s="856"/>
      <c r="VTI1573" s="856"/>
      <c r="VTJ1573" s="856"/>
      <c r="VTK1573" s="856"/>
      <c r="VTL1573" s="856"/>
      <c r="VTM1573" s="856"/>
      <c r="VTN1573" s="856"/>
      <c r="VTO1573" s="856"/>
      <c r="VTP1573" s="856"/>
      <c r="VTQ1573" s="856"/>
      <c r="VTR1573" s="856"/>
      <c r="VTS1573" s="856"/>
      <c r="VTT1573" s="856"/>
      <c r="VTU1573" s="856"/>
      <c r="VTV1573" s="856"/>
      <c r="VTW1573" s="856"/>
      <c r="VTX1573" s="856"/>
      <c r="VTY1573" s="856"/>
      <c r="VTZ1573" s="856"/>
      <c r="VUA1573" s="856"/>
      <c r="VUB1573" s="856"/>
      <c r="VUC1573" s="856"/>
      <c r="VUD1573" s="856"/>
      <c r="VUE1573" s="856"/>
      <c r="VUF1573" s="856"/>
      <c r="VUG1573" s="856"/>
      <c r="VUH1573" s="856"/>
      <c r="VUI1573" s="856"/>
      <c r="VUJ1573" s="856"/>
      <c r="VUK1573" s="856"/>
      <c r="VUL1573" s="856"/>
      <c r="VUM1573" s="856"/>
      <c r="VUN1573" s="856"/>
      <c r="VUO1573" s="856"/>
      <c r="VUP1573" s="856"/>
      <c r="VUQ1573" s="856"/>
      <c r="VUR1573" s="856"/>
      <c r="VUS1573" s="856"/>
      <c r="VUT1573" s="856"/>
      <c r="VUU1573" s="856"/>
      <c r="VUV1573" s="856"/>
      <c r="VUW1573" s="856"/>
      <c r="VUX1573" s="856"/>
      <c r="VUY1573" s="856"/>
      <c r="VUZ1573" s="856"/>
      <c r="VVA1573" s="856"/>
      <c r="VVB1573" s="856"/>
      <c r="VVC1573" s="856"/>
      <c r="VVD1573" s="856"/>
      <c r="VVE1573" s="856"/>
      <c r="VVF1573" s="856"/>
      <c r="VVG1573" s="856"/>
      <c r="VVH1573" s="856"/>
      <c r="VVI1573" s="856"/>
      <c r="VVJ1573" s="856"/>
      <c r="VVK1573" s="856"/>
      <c r="VVL1573" s="856"/>
      <c r="VVM1573" s="856"/>
      <c r="VVN1573" s="856"/>
      <c r="VVO1573" s="856"/>
      <c r="VVP1573" s="856"/>
      <c r="VVQ1573" s="856"/>
      <c r="VVR1573" s="856"/>
      <c r="VVS1573" s="856"/>
      <c r="VVT1573" s="856"/>
      <c r="VVU1573" s="856"/>
      <c r="VVV1573" s="856"/>
      <c r="VVW1573" s="856"/>
      <c r="VVX1573" s="856"/>
      <c r="VVY1573" s="856"/>
      <c r="VVZ1573" s="856"/>
      <c r="VWA1573" s="856"/>
      <c r="VWB1573" s="856"/>
      <c r="VWC1573" s="856"/>
      <c r="VWD1573" s="856"/>
      <c r="VWE1573" s="856"/>
      <c r="VWF1573" s="856"/>
      <c r="VWG1573" s="856"/>
      <c r="VWH1573" s="856"/>
      <c r="VWI1573" s="856"/>
      <c r="VWJ1573" s="856"/>
      <c r="VWK1573" s="856"/>
      <c r="VWL1573" s="856"/>
      <c r="VWM1573" s="856"/>
      <c r="VWN1573" s="856"/>
      <c r="VWO1573" s="856"/>
      <c r="VWP1573" s="856"/>
      <c r="VWQ1573" s="856"/>
      <c r="VWR1573" s="856"/>
      <c r="VWS1573" s="856"/>
      <c r="VWT1573" s="856"/>
      <c r="VWU1573" s="856"/>
      <c r="VWV1573" s="856"/>
      <c r="VWW1573" s="856"/>
      <c r="VWX1573" s="856"/>
      <c r="VWY1573" s="856"/>
      <c r="VWZ1573" s="856"/>
      <c r="VXA1573" s="856"/>
      <c r="VXB1573" s="856"/>
      <c r="VXC1573" s="856"/>
      <c r="VXD1573" s="856"/>
      <c r="VXE1573" s="856"/>
      <c r="VXF1573" s="856"/>
      <c r="VXG1573" s="856"/>
      <c r="VXH1573" s="856"/>
      <c r="VXI1573" s="856"/>
      <c r="VXJ1573" s="856"/>
      <c r="VXK1573" s="856"/>
      <c r="VXL1573" s="856"/>
      <c r="VXM1573" s="856"/>
      <c r="VXN1573" s="856"/>
      <c r="VXO1573" s="856"/>
      <c r="VXP1573" s="856"/>
      <c r="VXQ1573" s="856"/>
      <c r="VXR1573" s="856"/>
      <c r="VXS1573" s="856"/>
      <c r="VXT1573" s="856"/>
      <c r="VXU1573" s="856"/>
      <c r="VXV1573" s="856"/>
      <c r="VXW1573" s="856"/>
      <c r="VXX1573" s="856"/>
      <c r="VXY1573" s="856"/>
      <c r="VXZ1573" s="856"/>
      <c r="VYA1573" s="856"/>
      <c r="VYB1573" s="856"/>
      <c r="VYC1573" s="856"/>
      <c r="VYD1573" s="856"/>
      <c r="VYE1573" s="856"/>
      <c r="VYF1573" s="856"/>
      <c r="VYG1573" s="856"/>
      <c r="VYH1573" s="856"/>
      <c r="VYI1573" s="856"/>
      <c r="VYJ1573" s="856"/>
      <c r="VYK1573" s="856"/>
      <c r="VYL1573" s="856"/>
      <c r="VYM1573" s="856"/>
      <c r="VYN1573" s="856"/>
      <c r="VYO1573" s="856"/>
      <c r="VYP1573" s="856"/>
      <c r="VYQ1573" s="856"/>
      <c r="VYR1573" s="856"/>
      <c r="VYS1573" s="856"/>
      <c r="VYT1573" s="856"/>
      <c r="VYU1573" s="856"/>
      <c r="VYV1573" s="856"/>
      <c r="VYW1573" s="856"/>
      <c r="VYX1573" s="856"/>
      <c r="VYY1573" s="856"/>
      <c r="VYZ1573" s="856"/>
      <c r="VZA1573" s="856"/>
      <c r="VZB1573" s="856"/>
      <c r="VZC1573" s="856"/>
      <c r="VZD1573" s="856"/>
      <c r="VZE1573" s="856"/>
      <c r="VZF1573" s="856"/>
      <c r="VZG1573" s="856"/>
      <c r="VZH1573" s="856"/>
      <c r="VZI1573" s="856"/>
      <c r="VZJ1573" s="856"/>
      <c r="VZK1573" s="856"/>
      <c r="VZL1573" s="856"/>
      <c r="VZM1573" s="856"/>
      <c r="VZN1573" s="856"/>
      <c r="VZO1573" s="856"/>
      <c r="VZP1573" s="856"/>
      <c r="VZQ1573" s="856"/>
      <c r="VZR1573" s="856"/>
      <c r="VZS1573" s="856"/>
      <c r="VZT1573" s="856"/>
      <c r="VZU1573" s="856"/>
      <c r="VZV1573" s="856"/>
      <c r="VZW1573" s="856"/>
      <c r="VZX1573" s="856"/>
      <c r="VZY1573" s="856"/>
      <c r="VZZ1573" s="856"/>
      <c r="WAA1573" s="856"/>
      <c r="WAB1573" s="856"/>
      <c r="WAC1573" s="856"/>
      <c r="WAD1573" s="856"/>
      <c r="WAE1573" s="856"/>
      <c r="WAF1573" s="856"/>
      <c r="WAG1573" s="856"/>
      <c r="WAH1573" s="856"/>
      <c r="WAI1573" s="856"/>
      <c r="WAJ1573" s="856"/>
      <c r="WAK1573" s="856"/>
      <c r="WAL1573" s="856"/>
      <c r="WAM1573" s="856"/>
      <c r="WAN1573" s="856"/>
      <c r="WAO1573" s="856"/>
      <c r="WAP1573" s="856"/>
      <c r="WAQ1573" s="856"/>
      <c r="WAR1573" s="856"/>
      <c r="WAS1573" s="856"/>
      <c r="WAT1573" s="856"/>
      <c r="WAU1573" s="856"/>
      <c r="WAV1573" s="856"/>
      <c r="WAW1573" s="856"/>
      <c r="WAX1573" s="856"/>
      <c r="WAY1573" s="856"/>
      <c r="WAZ1573" s="856"/>
      <c r="WBA1573" s="856"/>
      <c r="WBB1573" s="856"/>
      <c r="WBC1573" s="856"/>
      <c r="WBD1573" s="856"/>
      <c r="WBE1573" s="856"/>
      <c r="WBF1573" s="856"/>
      <c r="WBG1573" s="856"/>
      <c r="WBH1573" s="856"/>
      <c r="WBI1573" s="856"/>
      <c r="WBJ1573" s="856"/>
      <c r="WBK1573" s="856"/>
      <c r="WBL1573" s="856"/>
      <c r="WBM1573" s="856"/>
      <c r="WBN1573" s="856"/>
      <c r="WBO1573" s="856"/>
      <c r="WBP1573" s="856"/>
      <c r="WBQ1573" s="856"/>
      <c r="WBR1573" s="856"/>
      <c r="WBS1573" s="856"/>
      <c r="WBT1573" s="856"/>
      <c r="WBU1573" s="856"/>
      <c r="WBV1573" s="856"/>
      <c r="WBW1573" s="856"/>
      <c r="WBX1573" s="856"/>
      <c r="WBY1573" s="856"/>
      <c r="WBZ1573" s="856"/>
      <c r="WCA1573" s="856"/>
      <c r="WCB1573" s="856"/>
      <c r="WCC1573" s="856"/>
      <c r="WCD1573" s="856"/>
      <c r="WCE1573" s="856"/>
      <c r="WCF1573" s="856"/>
      <c r="WCG1573" s="856"/>
      <c r="WCH1573" s="856"/>
      <c r="WCI1573" s="856"/>
      <c r="WCJ1573" s="856"/>
      <c r="WCK1573" s="856"/>
      <c r="WCL1573" s="856"/>
      <c r="WCM1573" s="856"/>
      <c r="WCN1573" s="856"/>
      <c r="WCO1573" s="856"/>
      <c r="WCP1573" s="856"/>
      <c r="WCQ1573" s="856"/>
      <c r="WCR1573" s="856"/>
      <c r="WCS1573" s="856"/>
      <c r="WCT1573" s="856"/>
      <c r="WCU1573" s="856"/>
      <c r="WCV1573" s="856"/>
      <c r="WCW1573" s="856"/>
      <c r="WCX1573" s="856"/>
      <c r="WCY1573" s="856"/>
      <c r="WCZ1573" s="856"/>
      <c r="WDA1573" s="856"/>
      <c r="WDB1573" s="856"/>
      <c r="WDC1573" s="856"/>
      <c r="WDD1573" s="856"/>
      <c r="WDE1573" s="856"/>
      <c r="WDF1573" s="856"/>
      <c r="WDG1573" s="856"/>
      <c r="WDH1573" s="856"/>
      <c r="WDI1573" s="856"/>
      <c r="WDJ1573" s="856"/>
      <c r="WDK1573" s="856"/>
      <c r="WDL1573" s="856"/>
      <c r="WDM1573" s="856"/>
      <c r="WDN1573" s="856"/>
      <c r="WDO1573" s="856"/>
      <c r="WDP1573" s="856"/>
      <c r="WDQ1573" s="856"/>
      <c r="WDR1573" s="856"/>
      <c r="WDS1573" s="856"/>
      <c r="WDT1573" s="856"/>
      <c r="WDU1573" s="856"/>
      <c r="WDV1573" s="856"/>
      <c r="WDW1573" s="856"/>
      <c r="WDX1573" s="856"/>
      <c r="WDY1573" s="856"/>
      <c r="WDZ1573" s="856"/>
      <c r="WEA1573" s="856"/>
      <c r="WEB1573" s="856"/>
      <c r="WEC1573" s="856"/>
      <c r="WED1573" s="856"/>
      <c r="WEE1573" s="856"/>
      <c r="WEF1573" s="856"/>
      <c r="WEG1573" s="856"/>
      <c r="WEH1573" s="856"/>
      <c r="WEI1573" s="856"/>
      <c r="WEJ1573" s="856"/>
      <c r="WEK1573" s="856"/>
      <c r="WEL1573" s="856"/>
      <c r="WEM1573" s="856"/>
      <c r="WEN1573" s="856"/>
      <c r="WEO1573" s="856"/>
      <c r="WEP1573" s="856"/>
      <c r="WEQ1573" s="856"/>
      <c r="WER1573" s="856"/>
      <c r="WES1573" s="856"/>
      <c r="WET1573" s="856"/>
      <c r="WEU1573" s="856"/>
      <c r="WEV1573" s="856"/>
      <c r="WEW1573" s="856"/>
      <c r="WEX1573" s="856"/>
      <c r="WEY1573" s="856"/>
      <c r="WEZ1573" s="856"/>
      <c r="WFA1573" s="856"/>
      <c r="WFB1573" s="856"/>
      <c r="WFC1573" s="856"/>
      <c r="WFD1573" s="856"/>
      <c r="WFE1573" s="856"/>
      <c r="WFF1573" s="856"/>
      <c r="WFG1573" s="856"/>
      <c r="WFH1573" s="856"/>
      <c r="WFI1573" s="856"/>
      <c r="WFJ1573" s="856"/>
      <c r="WFK1573" s="856"/>
      <c r="WFL1573" s="856"/>
      <c r="WFM1573" s="856"/>
      <c r="WFN1573" s="856"/>
      <c r="WFO1573" s="856"/>
      <c r="WFP1573" s="856"/>
      <c r="WFQ1573" s="856"/>
      <c r="WFR1573" s="856"/>
      <c r="WFS1573" s="856"/>
      <c r="WFT1573" s="856"/>
      <c r="WFU1573" s="856"/>
      <c r="WFV1573" s="856"/>
      <c r="WFW1573" s="856"/>
      <c r="WFX1573" s="856"/>
      <c r="WFY1573" s="856"/>
      <c r="WFZ1573" s="856"/>
      <c r="WGA1573" s="856"/>
      <c r="WGB1573" s="856"/>
      <c r="WGC1573" s="856"/>
      <c r="WGD1573" s="856"/>
      <c r="WGE1573" s="856"/>
      <c r="WGF1573" s="856"/>
      <c r="WGG1573" s="856"/>
      <c r="WGH1573" s="856"/>
      <c r="WGI1573" s="856"/>
      <c r="WGJ1573" s="856"/>
      <c r="WGK1573" s="856"/>
      <c r="WGL1573" s="856"/>
      <c r="WGM1573" s="856"/>
      <c r="WGN1573" s="856"/>
      <c r="WGO1573" s="856"/>
      <c r="WGP1573" s="856"/>
      <c r="WGQ1573" s="856"/>
      <c r="WGR1573" s="856"/>
      <c r="WGS1573" s="856"/>
      <c r="WGT1573" s="856"/>
      <c r="WGU1573" s="856"/>
      <c r="WGV1573" s="856"/>
      <c r="WGW1573" s="856"/>
      <c r="WGX1573" s="856"/>
      <c r="WGY1573" s="856"/>
      <c r="WGZ1573" s="856"/>
      <c r="WHA1573" s="856"/>
      <c r="WHB1573" s="856"/>
      <c r="WHC1573" s="856"/>
      <c r="WHD1573" s="856"/>
      <c r="WHE1573" s="856"/>
      <c r="WHF1573" s="856"/>
      <c r="WHG1573" s="856"/>
      <c r="WHH1573" s="856"/>
      <c r="WHI1573" s="856"/>
      <c r="WHJ1573" s="856"/>
      <c r="WHK1573" s="856"/>
      <c r="WHL1573" s="856"/>
      <c r="WHM1573" s="856"/>
      <c r="WHN1573" s="856"/>
      <c r="WHO1573" s="856"/>
      <c r="WHP1573" s="856"/>
      <c r="WHQ1573" s="856"/>
      <c r="WHR1573" s="856"/>
      <c r="WHS1573" s="856"/>
      <c r="WHT1573" s="856"/>
      <c r="WHU1573" s="856"/>
      <c r="WHV1573" s="856"/>
      <c r="WHW1573" s="856"/>
      <c r="WHX1573" s="856"/>
      <c r="WHY1573" s="856"/>
      <c r="WHZ1573" s="856"/>
      <c r="WIA1573" s="856"/>
      <c r="WIB1573" s="856"/>
      <c r="WIC1573" s="856"/>
      <c r="WID1573" s="856"/>
      <c r="WIE1573" s="856"/>
      <c r="WIF1573" s="856"/>
      <c r="WIG1573" s="856"/>
      <c r="WIH1573" s="856"/>
      <c r="WII1573" s="856"/>
      <c r="WIJ1573" s="856"/>
      <c r="WIK1573" s="856"/>
      <c r="WIL1573" s="856"/>
      <c r="WIM1573" s="856"/>
      <c r="WIN1573" s="856"/>
      <c r="WIO1573" s="856"/>
      <c r="WIP1573" s="856"/>
      <c r="WIQ1573" s="856"/>
      <c r="WIR1573" s="856"/>
      <c r="WIS1573" s="856"/>
      <c r="WIT1573" s="856"/>
      <c r="WIU1573" s="856"/>
      <c r="WIV1573" s="856"/>
      <c r="WIW1573" s="856"/>
      <c r="WIX1573" s="856"/>
      <c r="WIY1573" s="856"/>
      <c r="WIZ1573" s="856"/>
      <c r="WJA1573" s="856"/>
      <c r="WJB1573" s="856"/>
      <c r="WJC1573" s="856"/>
      <c r="WJD1573" s="856"/>
      <c r="WJE1573" s="856"/>
      <c r="WJF1573" s="856"/>
      <c r="WJG1573" s="856"/>
      <c r="WJH1573" s="856"/>
      <c r="WJI1573" s="856"/>
      <c r="WJJ1573" s="856"/>
      <c r="WJK1573" s="856"/>
      <c r="WJL1573" s="856"/>
      <c r="WJM1573" s="856"/>
      <c r="WJN1573" s="856"/>
      <c r="WJO1573" s="856"/>
      <c r="WJP1573" s="856"/>
      <c r="WJQ1573" s="856"/>
      <c r="WJR1573" s="856"/>
      <c r="WJS1573" s="856"/>
      <c r="WJT1573" s="856"/>
      <c r="WJU1573" s="856"/>
      <c r="WJV1573" s="856"/>
      <c r="WJW1573" s="856"/>
      <c r="WJX1573" s="856"/>
      <c r="WJY1573" s="856"/>
      <c r="WJZ1573" s="856"/>
      <c r="WKA1573" s="856"/>
      <c r="WKB1573" s="856"/>
      <c r="WKC1573" s="856"/>
      <c r="WKD1573" s="856"/>
      <c r="WKE1573" s="856"/>
      <c r="WKF1573" s="856"/>
      <c r="WKG1573" s="856"/>
      <c r="WKH1573" s="856"/>
      <c r="WKI1573" s="856"/>
      <c r="WKJ1573" s="856"/>
      <c r="WKK1573" s="856"/>
      <c r="WKL1573" s="856"/>
      <c r="WKM1573" s="856"/>
      <c r="WKN1573" s="856"/>
      <c r="WKO1573" s="856"/>
      <c r="WKP1573" s="856"/>
      <c r="WKQ1573" s="856"/>
      <c r="WKR1573" s="856"/>
      <c r="WKS1573" s="856"/>
      <c r="WKT1573" s="856"/>
      <c r="WKU1573" s="856"/>
      <c r="WKV1573" s="856"/>
      <c r="WKW1573" s="856"/>
      <c r="WKX1573" s="856"/>
      <c r="WKY1573" s="856"/>
      <c r="WKZ1573" s="856"/>
      <c r="WLA1573" s="856"/>
      <c r="WLB1573" s="856"/>
      <c r="WLC1573" s="856"/>
      <c r="WLD1573" s="856"/>
      <c r="WLE1573" s="856"/>
      <c r="WLF1573" s="856"/>
      <c r="WLG1573" s="856"/>
      <c r="WLH1573" s="856"/>
      <c r="WLI1573" s="856"/>
      <c r="WLJ1573" s="856"/>
      <c r="WLK1573" s="856"/>
      <c r="WLL1573" s="856"/>
      <c r="WLM1573" s="856"/>
      <c r="WLN1573" s="856"/>
      <c r="WLO1573" s="856"/>
      <c r="WLP1573" s="856"/>
      <c r="WLQ1573" s="856"/>
      <c r="WLR1573" s="856"/>
      <c r="WLS1573" s="856"/>
      <c r="WLT1573" s="856"/>
      <c r="WLU1573" s="856"/>
      <c r="WLV1573" s="856"/>
      <c r="WLW1573" s="856"/>
      <c r="WLX1573" s="856"/>
      <c r="WLY1573" s="856"/>
      <c r="WLZ1573" s="856"/>
      <c r="WMA1573" s="856"/>
      <c r="WMB1573" s="856"/>
      <c r="WMC1573" s="856"/>
      <c r="WMD1573" s="856"/>
      <c r="WME1573" s="856"/>
      <c r="WMF1573" s="856"/>
      <c r="WMG1573" s="856"/>
      <c r="WMH1573" s="856"/>
      <c r="WMI1573" s="856"/>
      <c r="WMJ1573" s="856"/>
      <c r="WMK1573" s="856"/>
      <c r="WML1573" s="856"/>
      <c r="WMM1573" s="856"/>
      <c r="WMN1573" s="856"/>
      <c r="WMO1573" s="856"/>
      <c r="WMP1573" s="856"/>
      <c r="WMQ1573" s="856"/>
      <c r="WMR1573" s="856"/>
      <c r="WMS1573" s="856"/>
      <c r="WMT1573" s="856"/>
      <c r="WMU1573" s="856"/>
      <c r="WMV1573" s="856"/>
      <c r="WMW1573" s="856"/>
      <c r="WMX1573" s="856"/>
      <c r="WMY1573" s="856"/>
      <c r="WMZ1573" s="856"/>
      <c r="WNA1573" s="856"/>
      <c r="WNB1573" s="856"/>
      <c r="WNC1573" s="856"/>
      <c r="WND1573" s="856"/>
      <c r="WNE1573" s="856"/>
      <c r="WNF1573" s="856"/>
      <c r="WNG1573" s="856"/>
      <c r="WNH1573" s="856"/>
      <c r="WNI1573" s="856"/>
      <c r="WNJ1573" s="856"/>
      <c r="WNK1573" s="856"/>
      <c r="WNL1573" s="856"/>
      <c r="WNM1573" s="856"/>
      <c r="WNN1573" s="856"/>
      <c r="WNO1573" s="856"/>
      <c r="WNP1573" s="856"/>
      <c r="WNQ1573" s="856"/>
      <c r="WNR1573" s="856"/>
      <c r="WNS1573" s="856"/>
      <c r="WNT1573" s="856"/>
      <c r="WNU1573" s="856"/>
      <c r="WNV1573" s="856"/>
      <c r="WNW1573" s="856"/>
      <c r="WNX1573" s="856"/>
      <c r="WNY1573" s="856"/>
      <c r="WNZ1573" s="856"/>
      <c r="WOA1573" s="856"/>
      <c r="WOB1573" s="856"/>
      <c r="WOC1573" s="856"/>
      <c r="WOD1573" s="856"/>
      <c r="WOE1573" s="856"/>
      <c r="WOF1573" s="856"/>
      <c r="WOG1573" s="856"/>
      <c r="WOH1573" s="856"/>
      <c r="WOI1573" s="856"/>
      <c r="WOJ1573" s="856"/>
      <c r="WOK1573" s="856"/>
      <c r="WOL1573" s="856"/>
      <c r="WOM1573" s="856"/>
      <c r="WON1573" s="856"/>
      <c r="WOO1573" s="856"/>
      <c r="WOP1573" s="856"/>
      <c r="WOQ1573" s="856"/>
      <c r="WOR1573" s="856"/>
      <c r="WOS1573" s="856"/>
      <c r="WOT1573" s="856"/>
      <c r="WOU1573" s="856"/>
      <c r="WOV1573" s="856"/>
      <c r="WOW1573" s="856"/>
      <c r="WOX1573" s="856"/>
      <c r="WOY1573" s="856"/>
      <c r="WOZ1573" s="856"/>
      <c r="WPA1573" s="856"/>
      <c r="WPB1573" s="856"/>
      <c r="WPC1573" s="856"/>
      <c r="WPD1573" s="856"/>
      <c r="WPE1573" s="856"/>
      <c r="WPF1573" s="856"/>
      <c r="WPG1573" s="856"/>
      <c r="WPH1573" s="856"/>
      <c r="WPI1573" s="856"/>
      <c r="WPJ1573" s="856"/>
      <c r="WPK1573" s="856"/>
      <c r="WPL1573" s="856"/>
      <c r="WPM1573" s="856"/>
      <c r="WPN1573" s="856"/>
      <c r="WPO1573" s="856"/>
      <c r="WPP1573" s="856"/>
      <c r="WPQ1573" s="856"/>
      <c r="WPR1573" s="856"/>
      <c r="WPS1573" s="856"/>
      <c r="WPT1573" s="856"/>
      <c r="WPU1573" s="856"/>
      <c r="WPV1573" s="856"/>
      <c r="WPW1573" s="856"/>
      <c r="WPX1573" s="856"/>
      <c r="WPY1573" s="856"/>
      <c r="WPZ1573" s="856"/>
      <c r="WQA1573" s="856"/>
      <c r="WQB1573" s="856"/>
      <c r="WQC1573" s="856"/>
      <c r="WQD1573" s="856"/>
      <c r="WQE1573" s="856"/>
      <c r="WQF1573" s="856"/>
      <c r="WQG1573" s="856"/>
      <c r="WQH1573" s="856"/>
      <c r="WQI1573" s="856"/>
      <c r="WQJ1573" s="856"/>
      <c r="WQK1573" s="856"/>
      <c r="WQL1573" s="856"/>
      <c r="WQM1573" s="856"/>
      <c r="WQN1573" s="856"/>
      <c r="WQO1573" s="856"/>
      <c r="WQP1573" s="856"/>
      <c r="WQQ1573" s="856"/>
      <c r="WQR1573" s="856"/>
      <c r="WQS1573" s="856"/>
      <c r="WQT1573" s="856"/>
      <c r="WQU1573" s="856"/>
      <c r="WQV1573" s="856"/>
      <c r="WQW1573" s="856"/>
      <c r="WQX1573" s="856"/>
      <c r="WQY1573" s="856"/>
      <c r="WQZ1573" s="856"/>
      <c r="WRA1573" s="856"/>
      <c r="WRB1573" s="856"/>
      <c r="WRC1573" s="856"/>
      <c r="WRD1573" s="856"/>
      <c r="WRE1573" s="856"/>
      <c r="WRF1573" s="856"/>
      <c r="WRG1573" s="856"/>
      <c r="WRH1573" s="856"/>
      <c r="WRI1573" s="856"/>
      <c r="WRJ1573" s="856"/>
      <c r="WRK1573" s="856"/>
      <c r="WRL1573" s="856"/>
      <c r="WRM1573" s="856"/>
      <c r="WRN1573" s="856"/>
      <c r="WRO1573" s="856"/>
      <c r="WRP1573" s="856"/>
      <c r="WRQ1573" s="856"/>
      <c r="WRR1573" s="856"/>
      <c r="WRS1573" s="856"/>
      <c r="WRT1573" s="856"/>
      <c r="WRU1573" s="856"/>
      <c r="WRV1573" s="856"/>
      <c r="WRW1573" s="856"/>
      <c r="WRX1573" s="856"/>
      <c r="WRY1573" s="856"/>
      <c r="WRZ1573" s="856"/>
      <c r="WSA1573" s="856"/>
      <c r="WSB1573" s="856"/>
      <c r="WSC1573" s="856"/>
      <c r="WSD1573" s="856"/>
      <c r="WSE1573" s="856"/>
      <c r="WSF1573" s="856"/>
      <c r="WSG1573" s="856"/>
      <c r="WSH1573" s="856"/>
      <c r="WSI1573" s="856"/>
      <c r="WSJ1573" s="856"/>
      <c r="WSK1573" s="856"/>
      <c r="WSL1573" s="856"/>
      <c r="WSM1573" s="856"/>
      <c r="WSN1573" s="856"/>
      <c r="WSO1573" s="856"/>
      <c r="WSP1573" s="856"/>
      <c r="WSQ1573" s="856"/>
      <c r="WSR1573" s="856"/>
      <c r="WSS1573" s="856"/>
      <c r="WST1573" s="856"/>
      <c r="WSU1573" s="856"/>
      <c r="WSV1573" s="856"/>
      <c r="WSW1573" s="856"/>
      <c r="WSX1573" s="856"/>
      <c r="WSY1573" s="856"/>
      <c r="WSZ1573" s="856"/>
      <c r="WTA1573" s="856"/>
      <c r="WTB1573" s="856"/>
      <c r="WTC1573" s="856"/>
      <c r="WTD1573" s="856"/>
      <c r="WTE1573" s="856"/>
      <c r="WTF1573" s="856"/>
      <c r="WTG1573" s="856"/>
      <c r="WTH1573" s="856"/>
      <c r="WTI1573" s="856"/>
      <c r="WTJ1573" s="856"/>
      <c r="WTK1573" s="856"/>
      <c r="WTL1573" s="856"/>
      <c r="WTM1573" s="856"/>
      <c r="WTN1573" s="856"/>
      <c r="WTO1573" s="856"/>
      <c r="WTP1573" s="856"/>
      <c r="WTQ1573" s="856"/>
      <c r="WTR1573" s="856"/>
      <c r="WTS1573" s="856"/>
      <c r="WTT1573" s="856"/>
      <c r="WTU1573" s="856"/>
      <c r="WTV1573" s="856"/>
      <c r="WTW1573" s="856"/>
      <c r="WTX1573" s="856"/>
      <c r="WTY1573" s="856"/>
      <c r="WTZ1573" s="856"/>
      <c r="WUA1573" s="856"/>
      <c r="WUB1573" s="856"/>
      <c r="WUC1573" s="856"/>
      <c r="WUD1573" s="856"/>
      <c r="WUE1573" s="856"/>
      <c r="WUF1573" s="856"/>
      <c r="WUG1573" s="856"/>
      <c r="WUH1573" s="856"/>
      <c r="WUI1573" s="856"/>
      <c r="WUJ1573" s="856"/>
      <c r="WUK1573" s="856"/>
      <c r="WUL1573" s="856"/>
      <c r="WUM1573" s="856"/>
      <c r="WUN1573" s="856"/>
      <c r="WUO1573" s="856"/>
      <c r="WUP1573" s="856"/>
      <c r="WUQ1573" s="856"/>
      <c r="WUR1573" s="856"/>
      <c r="WUS1573" s="856"/>
      <c r="WUT1573" s="856"/>
      <c r="WUU1573" s="856"/>
      <c r="WUV1573" s="856"/>
      <c r="WUW1573" s="856"/>
      <c r="WUX1573" s="856"/>
      <c r="WUY1573" s="856"/>
      <c r="WUZ1573" s="856"/>
      <c r="WVA1573" s="856"/>
      <c r="WVB1573" s="856"/>
      <c r="WVC1573" s="856"/>
      <c r="WVD1573" s="856"/>
      <c r="WVE1573" s="856"/>
      <c r="WVF1573" s="856"/>
      <c r="WVG1573" s="856"/>
      <c r="WVH1573" s="856"/>
      <c r="WVI1573" s="856"/>
      <c r="WVJ1573" s="856"/>
      <c r="WVK1573" s="856"/>
      <c r="WVL1573" s="856"/>
      <c r="WVM1573" s="856"/>
      <c r="WVN1573" s="856"/>
      <c r="WVO1573" s="856"/>
      <c r="WVP1573" s="856"/>
      <c r="WVQ1573" s="856"/>
      <c r="WVR1573" s="856"/>
      <c r="WVS1573" s="856"/>
      <c r="WVT1573" s="856"/>
      <c r="WVU1573" s="856"/>
      <c r="WVV1573" s="856"/>
      <c r="WVW1573" s="856"/>
      <c r="WVX1573" s="856"/>
      <c r="WVY1573" s="856"/>
      <c r="WVZ1573" s="856"/>
      <c r="WWA1573" s="856"/>
      <c r="WWB1573" s="856"/>
      <c r="WWC1573" s="856"/>
      <c r="WWD1573" s="856"/>
      <c r="WWE1573" s="856"/>
      <c r="WWF1573" s="856"/>
      <c r="WWG1573" s="856"/>
      <c r="WWH1573" s="856"/>
      <c r="WWI1573" s="856"/>
      <c r="WWJ1573" s="856"/>
      <c r="WWK1573" s="856"/>
      <c r="WWL1573" s="856"/>
      <c r="WWM1573" s="856"/>
      <c r="WWN1573" s="856"/>
      <c r="WWO1573" s="856"/>
      <c r="WWP1573" s="856"/>
      <c r="WWQ1573" s="856"/>
      <c r="WWR1573" s="856"/>
      <c r="WWS1573" s="856"/>
      <c r="WWT1573" s="856"/>
      <c r="WWU1573" s="856"/>
      <c r="WWV1573" s="856"/>
      <c r="WWW1573" s="856"/>
      <c r="WWX1573" s="856"/>
      <c r="WWY1573" s="856"/>
      <c r="WWZ1573" s="856"/>
      <c r="WXA1573" s="856"/>
      <c r="WXB1573" s="856"/>
      <c r="WXC1573" s="856"/>
      <c r="WXD1573" s="856"/>
      <c r="WXE1573" s="856"/>
      <c r="WXF1573" s="856"/>
      <c r="WXG1573" s="856"/>
      <c r="WXH1573" s="856"/>
      <c r="WXI1573" s="856"/>
      <c r="WXJ1573" s="856"/>
      <c r="WXK1573" s="856"/>
      <c r="WXL1573" s="856"/>
      <c r="WXM1573" s="856"/>
      <c r="WXN1573" s="856"/>
      <c r="WXO1573" s="856"/>
      <c r="WXP1573" s="856"/>
      <c r="WXQ1573" s="856"/>
      <c r="WXR1573" s="856"/>
      <c r="WXS1573" s="856"/>
      <c r="WXT1573" s="856"/>
      <c r="WXU1573" s="856"/>
      <c r="WXV1573" s="856"/>
      <c r="WXW1573" s="856"/>
      <c r="WXX1573" s="856"/>
      <c r="WXY1573" s="856"/>
      <c r="WXZ1573" s="856"/>
      <c r="WYA1573" s="856"/>
      <c r="WYB1573" s="856"/>
      <c r="WYC1573" s="856"/>
      <c r="WYD1573" s="856"/>
      <c r="WYE1573" s="856"/>
      <c r="WYF1573" s="856"/>
      <c r="WYG1573" s="856"/>
      <c r="WYH1573" s="856"/>
      <c r="WYI1573" s="856"/>
      <c r="WYJ1573" s="856"/>
      <c r="WYK1573" s="856"/>
      <c r="WYL1573" s="856"/>
      <c r="WYM1573" s="856"/>
      <c r="WYN1573" s="856"/>
      <c r="WYO1573" s="856"/>
      <c r="WYP1573" s="856"/>
      <c r="WYQ1573" s="856"/>
      <c r="WYR1573" s="856"/>
      <c r="WYS1573" s="856"/>
      <c r="WYT1573" s="856"/>
      <c r="WYU1573" s="856"/>
      <c r="WYV1573" s="856"/>
      <c r="WYW1573" s="856"/>
      <c r="WYX1573" s="856"/>
      <c r="WYY1573" s="856"/>
      <c r="WYZ1573" s="856"/>
      <c r="WZA1573" s="856"/>
      <c r="WZB1573" s="856"/>
      <c r="WZC1573" s="856"/>
      <c r="WZD1573" s="856"/>
      <c r="WZE1573" s="856"/>
      <c r="WZF1573" s="856"/>
      <c r="WZG1573" s="856"/>
      <c r="WZH1573" s="856"/>
      <c r="WZI1573" s="856"/>
      <c r="WZJ1573" s="856"/>
      <c r="WZK1573" s="856"/>
      <c r="WZL1573" s="856"/>
      <c r="WZM1573" s="856"/>
      <c r="WZN1573" s="856"/>
      <c r="WZO1573" s="856"/>
      <c r="WZP1573" s="856"/>
      <c r="WZQ1573" s="856"/>
      <c r="WZR1573" s="856"/>
      <c r="WZS1573" s="856"/>
      <c r="WZT1573" s="856"/>
      <c r="WZU1573" s="856"/>
      <c r="WZV1573" s="856"/>
      <c r="WZW1573" s="856"/>
      <c r="WZX1573" s="856"/>
      <c r="WZY1573" s="856"/>
      <c r="WZZ1573" s="856"/>
      <c r="XAA1573" s="856"/>
      <c r="XAB1573" s="856"/>
      <c r="XAC1573" s="856"/>
      <c r="XAD1573" s="856"/>
      <c r="XAE1573" s="856"/>
      <c r="XAF1573" s="856"/>
      <c r="XAG1573" s="856"/>
      <c r="XAH1573" s="856"/>
      <c r="XAI1573" s="856"/>
      <c r="XAJ1573" s="856"/>
      <c r="XAK1573" s="856"/>
      <c r="XAL1573" s="856"/>
      <c r="XAM1573" s="856"/>
      <c r="XAN1573" s="856"/>
      <c r="XAO1573" s="856"/>
      <c r="XAP1573" s="856"/>
      <c r="XAQ1573" s="856"/>
      <c r="XAR1573" s="856"/>
      <c r="XAS1573" s="856"/>
      <c r="XAT1573" s="856"/>
      <c r="XAU1573" s="856"/>
      <c r="XAV1573" s="856"/>
      <c r="XAW1573" s="856"/>
      <c r="XAX1573" s="856"/>
      <c r="XAY1573" s="856"/>
      <c r="XAZ1573" s="856"/>
      <c r="XBA1573" s="856"/>
      <c r="XBB1573" s="856"/>
      <c r="XBC1573" s="856"/>
      <c r="XBD1573" s="856"/>
      <c r="XBE1573" s="856"/>
      <c r="XBF1573" s="856"/>
      <c r="XBG1573" s="856"/>
      <c r="XBH1573" s="856"/>
      <c r="XBI1573" s="856"/>
      <c r="XBJ1573" s="856"/>
      <c r="XBK1573" s="856"/>
      <c r="XBL1573" s="856"/>
      <c r="XBM1573" s="856"/>
      <c r="XBN1573" s="856"/>
      <c r="XBO1573" s="856"/>
      <c r="XBP1573" s="856"/>
      <c r="XBQ1573" s="856"/>
      <c r="XBR1573" s="856"/>
      <c r="XBS1573" s="856"/>
      <c r="XBT1573" s="856"/>
      <c r="XBU1573" s="856"/>
      <c r="XBV1573" s="856"/>
      <c r="XBW1573" s="856"/>
      <c r="XBX1573" s="856"/>
      <c r="XBY1573" s="856"/>
      <c r="XBZ1573" s="856"/>
      <c r="XCA1573" s="856"/>
      <c r="XCB1573" s="856"/>
      <c r="XCC1573" s="856"/>
      <c r="XCD1573" s="856"/>
      <c r="XCE1573" s="856"/>
      <c r="XCF1573" s="856"/>
      <c r="XCG1573" s="856"/>
      <c r="XCH1573" s="856"/>
      <c r="XCI1573" s="856"/>
      <c r="XCJ1573" s="856"/>
      <c r="XCK1573" s="856"/>
      <c r="XCL1573" s="856"/>
      <c r="XCM1573" s="856"/>
      <c r="XCN1573" s="856"/>
      <c r="XCO1573" s="856"/>
      <c r="XCP1573" s="856"/>
      <c r="XCQ1573" s="856"/>
      <c r="XCR1573" s="856"/>
      <c r="XCS1573" s="856"/>
      <c r="XCT1573" s="856"/>
      <c r="XCU1573" s="856"/>
      <c r="XCV1573" s="856"/>
      <c r="XCW1573" s="856"/>
      <c r="XCX1573" s="856"/>
      <c r="XCY1573" s="856"/>
      <c r="XCZ1573" s="856"/>
      <c r="XDA1573" s="856"/>
      <c r="XDB1573" s="856"/>
      <c r="XDC1573" s="856"/>
      <c r="XDD1573" s="856"/>
      <c r="XDE1573" s="856"/>
      <c r="XDF1573" s="856"/>
      <c r="XDG1573" s="856"/>
      <c r="XDH1573" s="856"/>
      <c r="XDI1573" s="856"/>
      <c r="XDJ1573" s="856"/>
      <c r="XDK1573" s="856"/>
      <c r="XDL1573" s="856"/>
      <c r="XDM1573" s="856"/>
      <c r="XDN1573" s="856"/>
      <c r="XDO1573" s="856"/>
      <c r="XDP1573" s="856"/>
      <c r="XDQ1573" s="856"/>
      <c r="XDR1573" s="856"/>
      <c r="XDS1573" s="856"/>
      <c r="XDT1573" s="856"/>
      <c r="XDU1573" s="856"/>
      <c r="XDV1573" s="856"/>
      <c r="XDW1573" s="856"/>
      <c r="XDX1573" s="856"/>
      <c r="XDY1573" s="856"/>
      <c r="XDZ1573" s="856"/>
      <c r="XEA1573" s="856"/>
      <c r="XEB1573" s="856"/>
      <c r="XEC1573" s="856"/>
      <c r="XED1573" s="856"/>
      <c r="XEE1573" s="856"/>
      <c r="XEF1573" s="856"/>
      <c r="XEG1573" s="856"/>
      <c r="XEH1573" s="856"/>
      <c r="XEI1573" s="856"/>
      <c r="XEJ1573" s="856"/>
      <c r="XEK1573" s="856"/>
      <c r="XEL1573" s="856"/>
      <c r="XEM1573" s="856"/>
      <c r="XEN1573" s="856"/>
      <c r="XEO1573" s="856"/>
      <c r="XEP1573" s="856"/>
      <c r="XEQ1573" s="856"/>
      <c r="XER1573" s="856"/>
      <c r="XES1573" s="856"/>
      <c r="XET1573" s="856"/>
      <c r="XEU1573" s="856"/>
      <c r="XEV1573" s="856"/>
      <c r="XEW1573" s="856"/>
      <c r="XEX1573" s="856"/>
      <c r="XEY1573" s="856"/>
      <c r="XEZ1573" s="856"/>
      <c r="XFA1573" s="856"/>
      <c r="XFB1573" s="856"/>
      <c r="XFC1573" s="856"/>
      <c r="XFD1573" s="856"/>
    </row>
    <row r="1574" spans="1:16384" s="695" customFormat="1" ht="12.6" customHeight="1" x14ac:dyDescent="0.25"/>
    <row r="1575" spans="1:16384" s="567" customFormat="1" ht="12.6" customHeight="1" x14ac:dyDescent="0.25">
      <c r="A1575" s="571" t="s">
        <v>1951</v>
      </c>
      <c r="B1575" s="576"/>
      <c r="C1575" s="576"/>
      <c r="D1575" s="576"/>
      <c r="E1575" s="576"/>
      <c r="F1575" s="576"/>
      <c r="G1575" s="576"/>
      <c r="H1575" s="576"/>
      <c r="I1575" s="576"/>
      <c r="J1575" s="576"/>
      <c r="K1575" s="576"/>
      <c r="L1575" s="576"/>
      <c r="M1575" s="576"/>
      <c r="N1575" s="576"/>
      <c r="O1575" s="576"/>
      <c r="P1575" s="576"/>
      <c r="Q1575" s="576"/>
      <c r="R1575" s="576"/>
      <c r="S1575" s="576"/>
      <c r="T1575" s="576"/>
      <c r="U1575" s="576"/>
      <c r="V1575" s="576"/>
      <c r="W1575" s="576"/>
      <c r="X1575" s="576"/>
      <c r="Y1575" s="576"/>
      <c r="Z1575" s="576"/>
      <c r="AA1575" s="576"/>
      <c r="AB1575" s="576"/>
      <c r="AC1575" s="576"/>
      <c r="AD1575" s="576"/>
      <c r="AE1575" s="576"/>
      <c r="AF1575" s="576"/>
      <c r="AG1575" s="576"/>
      <c r="AH1575" s="576"/>
      <c r="AI1575" s="576"/>
      <c r="AJ1575" s="576"/>
      <c r="AK1575" s="576"/>
      <c r="AL1575" s="576"/>
      <c r="AM1575" s="576"/>
      <c r="AN1575" s="576"/>
      <c r="AO1575" s="576"/>
      <c r="AP1575" s="576"/>
      <c r="AQ1575" s="576"/>
      <c r="AR1575" s="576"/>
      <c r="AS1575" s="576"/>
      <c r="AT1575" s="576"/>
      <c r="AU1575" s="576"/>
      <c r="AV1575" s="576"/>
      <c r="AW1575" s="576"/>
      <c r="AX1575" s="576"/>
      <c r="AY1575" s="576"/>
      <c r="AZ1575" s="576"/>
      <c r="BA1575" s="576"/>
      <c r="BB1575" s="576"/>
    </row>
    <row r="1576" spans="1:16384" s="567" customFormat="1" ht="12.6" customHeight="1" x14ac:dyDescent="0.25">
      <c r="A1576" s="565" t="s">
        <v>1388</v>
      </c>
      <c r="B1576" s="576"/>
      <c r="C1576" s="576"/>
      <c r="D1576" s="576"/>
      <c r="E1576" s="576"/>
      <c r="F1576" s="576"/>
      <c r="G1576" s="576"/>
      <c r="H1576" s="576"/>
      <c r="I1576" s="576"/>
      <c r="J1576" s="576"/>
      <c r="K1576" s="576"/>
      <c r="L1576" s="576"/>
      <c r="M1576" s="576"/>
      <c r="N1576" s="576"/>
      <c r="O1576" s="576"/>
      <c r="P1576" s="576"/>
      <c r="Q1576" s="576"/>
      <c r="R1576" s="576"/>
      <c r="S1576" s="576"/>
      <c r="T1576" s="576"/>
      <c r="U1576" s="576"/>
      <c r="V1576" s="576"/>
      <c r="W1576" s="576"/>
      <c r="X1576" s="576"/>
      <c r="Y1576" s="576"/>
      <c r="Z1576" s="576"/>
      <c r="AA1576" s="576"/>
      <c r="AB1576" s="576"/>
      <c r="AC1576" s="576"/>
      <c r="AD1576" s="576"/>
      <c r="AE1576" s="576"/>
      <c r="AF1576" s="576"/>
      <c r="AG1576" s="576"/>
      <c r="AH1576" s="576"/>
      <c r="AI1576" s="576"/>
      <c r="AJ1576" s="576"/>
      <c r="AK1576" s="576"/>
      <c r="AL1576" s="576"/>
      <c r="AM1576" s="576"/>
      <c r="AN1576" s="576"/>
      <c r="AO1576" s="576"/>
      <c r="AP1576" s="576"/>
      <c r="AQ1576" s="576"/>
      <c r="AR1576" s="576"/>
      <c r="AS1576" s="576"/>
      <c r="AT1576" s="576"/>
      <c r="AU1576" s="576"/>
      <c r="AV1576" s="576"/>
      <c r="AW1576" s="576"/>
      <c r="AX1576" s="576"/>
      <c r="AY1576" s="576"/>
      <c r="AZ1576" s="576"/>
      <c r="BA1576" s="576"/>
      <c r="BB1576" s="576"/>
    </row>
    <row r="1577" spans="1:16384" s="567" customFormat="1" ht="12.6" customHeight="1" x14ac:dyDescent="0.25">
      <c r="A1577" s="1039" t="s">
        <v>1952</v>
      </c>
      <c r="B1577" s="1039"/>
      <c r="C1577" s="1039"/>
      <c r="D1577" s="1039"/>
      <c r="E1577" s="1039"/>
      <c r="F1577" s="1039"/>
      <c r="G1577" s="1039"/>
      <c r="H1577" s="1039"/>
      <c r="I1577" s="1039"/>
      <c r="J1577" s="1039"/>
      <c r="K1577" s="1039"/>
      <c r="L1577" s="1039"/>
      <c r="M1577" s="1039"/>
      <c r="N1577" s="1039"/>
      <c r="O1577" s="1039"/>
      <c r="P1577" s="1039"/>
      <c r="Q1577" s="1039"/>
      <c r="R1577" s="1039"/>
      <c r="S1577" s="1039"/>
      <c r="T1577" s="1039"/>
      <c r="U1577" s="1039"/>
      <c r="V1577" s="1039"/>
      <c r="W1577" s="1039"/>
      <c r="X1577" s="1007" t="s">
        <v>1953</v>
      </c>
      <c r="Y1577" s="1007"/>
      <c r="Z1577" s="1007"/>
      <c r="AA1577" s="1007"/>
      <c r="AB1577" s="1007"/>
      <c r="AC1577" s="1007"/>
      <c r="AD1577" s="1007"/>
      <c r="AE1577" s="1040" t="s">
        <v>1954</v>
      </c>
      <c r="AF1577" s="1040"/>
      <c r="AG1577" s="1040"/>
      <c r="AH1577" s="1040"/>
      <c r="AI1577" s="1040"/>
      <c r="AJ1577" s="1040"/>
      <c r="AK1577" s="1040"/>
      <c r="AL1577" s="1040"/>
      <c r="AM1577" s="1040"/>
      <c r="AN1577" s="1040"/>
      <c r="AO1577" s="1040"/>
      <c r="AP1577" s="1040"/>
      <c r="AQ1577" s="1040"/>
      <c r="AR1577" s="1040"/>
      <c r="AS1577" s="1040"/>
      <c r="AT1577" s="1040"/>
      <c r="AU1577" s="1040"/>
      <c r="AV1577" s="1040"/>
      <c r="AW1577" s="1040"/>
      <c r="AX1577" s="1040"/>
      <c r="AY1577" s="1040"/>
      <c r="AZ1577" s="1040"/>
      <c r="BA1577" s="576"/>
      <c r="BB1577" s="576"/>
    </row>
    <row r="1578" spans="1:16384" s="567" customFormat="1" ht="25.5" customHeight="1" x14ac:dyDescent="0.25">
      <c r="A1578" s="1039"/>
      <c r="B1578" s="1039"/>
      <c r="C1578" s="1039"/>
      <c r="D1578" s="1039"/>
      <c r="E1578" s="1039"/>
      <c r="F1578" s="1039"/>
      <c r="G1578" s="1039"/>
      <c r="H1578" s="1039"/>
      <c r="I1578" s="1039"/>
      <c r="J1578" s="1039"/>
      <c r="K1578" s="1039"/>
      <c r="L1578" s="1039"/>
      <c r="M1578" s="1039"/>
      <c r="N1578" s="1039"/>
      <c r="O1578" s="1039"/>
      <c r="P1578" s="1039"/>
      <c r="Q1578" s="1039"/>
      <c r="R1578" s="1039"/>
      <c r="S1578" s="1039"/>
      <c r="T1578" s="1039"/>
      <c r="U1578" s="1039"/>
      <c r="V1578" s="1039"/>
      <c r="W1578" s="1039"/>
      <c r="X1578" s="1007"/>
      <c r="Y1578" s="1007"/>
      <c r="Z1578" s="1007"/>
      <c r="AA1578" s="1007"/>
      <c r="AB1578" s="1007"/>
      <c r="AC1578" s="1007"/>
      <c r="AD1578" s="1007"/>
      <c r="AE1578" s="1007" t="s">
        <v>1261</v>
      </c>
      <c r="AF1578" s="1007"/>
      <c r="AG1578" s="1007"/>
      <c r="AH1578" s="1007"/>
      <c r="AI1578" s="1007"/>
      <c r="AJ1578" s="1007"/>
      <c r="AK1578" s="1007"/>
      <c r="AL1578" s="1007"/>
      <c r="AM1578" s="1007"/>
      <c r="AN1578" s="1007"/>
      <c r="AO1578" s="1007"/>
      <c r="AP1578" s="1007" t="s">
        <v>1955</v>
      </c>
      <c r="AQ1578" s="1007"/>
      <c r="AR1578" s="1007"/>
      <c r="AS1578" s="1007"/>
      <c r="AT1578" s="1007"/>
      <c r="AU1578" s="1007"/>
      <c r="AV1578" s="1007"/>
      <c r="AW1578" s="1007"/>
      <c r="AX1578" s="1007"/>
      <c r="AY1578" s="1007"/>
      <c r="AZ1578" s="1007"/>
      <c r="BA1578" s="576"/>
      <c r="BB1578" s="576"/>
    </row>
    <row r="1579" spans="1:16384" s="567" customFormat="1" ht="12.6" customHeight="1" x14ac:dyDescent="0.25">
      <c r="A1579" s="1041" t="s">
        <v>1407</v>
      </c>
      <c r="B1579" s="1041"/>
      <c r="C1579" s="1041"/>
      <c r="D1579" s="1041"/>
      <c r="E1579" s="1041"/>
      <c r="F1579" s="1041"/>
      <c r="G1579" s="1041"/>
      <c r="H1579" s="1041"/>
      <c r="I1579" s="1041"/>
      <c r="J1579" s="1041"/>
      <c r="K1579" s="1041"/>
      <c r="L1579" s="1041"/>
      <c r="M1579" s="1041"/>
      <c r="N1579" s="1041"/>
      <c r="O1579" s="1041"/>
      <c r="P1579" s="1041"/>
      <c r="Q1579" s="1041"/>
      <c r="R1579" s="1041"/>
      <c r="S1579" s="1041"/>
      <c r="T1579" s="1041"/>
      <c r="U1579" s="1041"/>
      <c r="V1579" s="1041"/>
      <c r="W1579" s="1041"/>
      <c r="X1579" s="1040" t="s">
        <v>1408</v>
      </c>
      <c r="Y1579" s="1040"/>
      <c r="Z1579" s="1040"/>
      <c r="AA1579" s="1040"/>
      <c r="AB1579" s="1040"/>
      <c r="AC1579" s="1040"/>
      <c r="AD1579" s="1040"/>
      <c r="AE1579" s="1040" t="s">
        <v>1409</v>
      </c>
      <c r="AF1579" s="1040"/>
      <c r="AG1579" s="1040"/>
      <c r="AH1579" s="1040"/>
      <c r="AI1579" s="1040"/>
      <c r="AJ1579" s="1040"/>
      <c r="AK1579" s="1040"/>
      <c r="AL1579" s="1040"/>
      <c r="AM1579" s="1040"/>
      <c r="AN1579" s="1040"/>
      <c r="AO1579" s="1040"/>
      <c r="AP1579" s="1040" t="s">
        <v>1410</v>
      </c>
      <c r="AQ1579" s="1040"/>
      <c r="AR1579" s="1040"/>
      <c r="AS1579" s="1040"/>
      <c r="AT1579" s="1040"/>
      <c r="AU1579" s="1040"/>
      <c r="AV1579" s="1040"/>
      <c r="AW1579" s="1040"/>
      <c r="AX1579" s="1040"/>
      <c r="AY1579" s="1040"/>
      <c r="AZ1579" s="1040"/>
      <c r="BA1579" s="576"/>
      <c r="BB1579" s="576"/>
    </row>
    <row r="1580" spans="1:16384" s="567" customFormat="1" ht="12.6" customHeight="1" x14ac:dyDescent="0.25">
      <c r="A1580" s="951"/>
      <c r="B1580" s="951"/>
      <c r="C1580" s="951"/>
      <c r="D1580" s="951"/>
      <c r="E1580" s="951"/>
      <c r="F1580" s="951"/>
      <c r="G1580" s="951"/>
      <c r="H1580" s="951"/>
      <c r="I1580" s="951"/>
      <c r="J1580" s="951"/>
      <c r="K1580" s="951"/>
      <c r="L1580" s="951"/>
      <c r="M1580" s="951"/>
      <c r="N1580" s="951"/>
      <c r="O1580" s="951"/>
      <c r="P1580" s="951"/>
      <c r="Q1580" s="951"/>
      <c r="R1580" s="951"/>
      <c r="S1580" s="951"/>
      <c r="T1580" s="951"/>
      <c r="U1580" s="951"/>
      <c r="V1580" s="951"/>
      <c r="W1580" s="951"/>
      <c r="X1580" s="938"/>
      <c r="Y1580" s="938"/>
      <c r="Z1580" s="938"/>
      <c r="AA1580" s="938"/>
      <c r="AB1580" s="938"/>
      <c r="AC1580" s="938"/>
      <c r="AD1580" s="938"/>
      <c r="AE1580" s="1042"/>
      <c r="AF1580" s="1042"/>
      <c r="AG1580" s="1042"/>
      <c r="AH1580" s="1042"/>
      <c r="AI1580" s="1042"/>
      <c r="AJ1580" s="1042"/>
      <c r="AK1580" s="1042"/>
      <c r="AL1580" s="1042"/>
      <c r="AM1580" s="1042"/>
      <c r="AN1580" s="1042"/>
      <c r="AO1580" s="1042"/>
      <c r="AP1580" s="1042"/>
      <c r="AQ1580" s="1042"/>
      <c r="AR1580" s="1042"/>
      <c r="AS1580" s="1042"/>
      <c r="AT1580" s="1042"/>
      <c r="AU1580" s="1042"/>
      <c r="AV1580" s="1042"/>
      <c r="AW1580" s="1042"/>
      <c r="AX1580" s="1042"/>
      <c r="AY1580" s="1042"/>
      <c r="AZ1580" s="1042"/>
      <c r="BA1580" s="576"/>
      <c r="BB1580" s="576"/>
    </row>
    <row r="1581" spans="1:16384" s="567" customFormat="1" ht="12.6" customHeight="1" x14ac:dyDescent="0.25">
      <c r="A1581" s="951"/>
      <c r="B1581" s="951"/>
      <c r="C1581" s="951"/>
      <c r="D1581" s="951"/>
      <c r="E1581" s="951"/>
      <c r="F1581" s="951"/>
      <c r="G1581" s="951"/>
      <c r="H1581" s="951"/>
      <c r="I1581" s="951"/>
      <c r="J1581" s="951"/>
      <c r="K1581" s="951"/>
      <c r="L1581" s="951"/>
      <c r="M1581" s="951"/>
      <c r="N1581" s="951"/>
      <c r="O1581" s="951"/>
      <c r="P1581" s="951"/>
      <c r="Q1581" s="951"/>
      <c r="R1581" s="951"/>
      <c r="S1581" s="951"/>
      <c r="T1581" s="951"/>
      <c r="U1581" s="951"/>
      <c r="V1581" s="951"/>
      <c r="W1581" s="951"/>
      <c r="X1581" s="938"/>
      <c r="Y1581" s="938"/>
      <c r="Z1581" s="938"/>
      <c r="AA1581" s="938"/>
      <c r="AB1581" s="938"/>
      <c r="AC1581" s="938"/>
      <c r="AD1581" s="938"/>
      <c r="AE1581" s="1042"/>
      <c r="AF1581" s="1042"/>
      <c r="AG1581" s="1042"/>
      <c r="AH1581" s="1042"/>
      <c r="AI1581" s="1042"/>
      <c r="AJ1581" s="1042"/>
      <c r="AK1581" s="1042"/>
      <c r="AL1581" s="1042"/>
      <c r="AM1581" s="1042"/>
      <c r="AN1581" s="1042"/>
      <c r="AO1581" s="1042"/>
      <c r="AP1581" s="1042"/>
      <c r="AQ1581" s="1042"/>
      <c r="AR1581" s="1042"/>
      <c r="AS1581" s="1042"/>
      <c r="AT1581" s="1042"/>
      <c r="AU1581" s="1042"/>
      <c r="AV1581" s="1042"/>
      <c r="AW1581" s="1042"/>
      <c r="AX1581" s="1042"/>
      <c r="AY1581" s="1042"/>
      <c r="AZ1581" s="1042"/>
      <c r="BA1581" s="576"/>
      <c r="BB1581" s="576"/>
    </row>
    <row r="1582" spans="1:16384" s="567" customFormat="1" ht="12.6" customHeight="1" x14ac:dyDescent="0.25">
      <c r="A1582" s="951"/>
      <c r="B1582" s="951"/>
      <c r="C1582" s="951"/>
      <c r="D1582" s="951"/>
      <c r="E1582" s="951"/>
      <c r="F1582" s="951"/>
      <c r="G1582" s="951"/>
      <c r="H1582" s="951"/>
      <c r="I1582" s="951"/>
      <c r="J1582" s="951"/>
      <c r="K1582" s="951"/>
      <c r="L1582" s="951"/>
      <c r="M1582" s="951"/>
      <c r="N1582" s="951"/>
      <c r="O1582" s="951"/>
      <c r="P1582" s="951"/>
      <c r="Q1582" s="951"/>
      <c r="R1582" s="951"/>
      <c r="S1582" s="951"/>
      <c r="T1582" s="951"/>
      <c r="U1582" s="951"/>
      <c r="V1582" s="951"/>
      <c r="W1582" s="951"/>
      <c r="X1582" s="938"/>
      <c r="Y1582" s="938"/>
      <c r="Z1582" s="938"/>
      <c r="AA1582" s="938"/>
      <c r="AB1582" s="938"/>
      <c r="AC1582" s="938"/>
      <c r="AD1582" s="938"/>
      <c r="AE1582" s="1042"/>
      <c r="AF1582" s="1042"/>
      <c r="AG1582" s="1042"/>
      <c r="AH1582" s="1042"/>
      <c r="AI1582" s="1042"/>
      <c r="AJ1582" s="1042"/>
      <c r="AK1582" s="1042"/>
      <c r="AL1582" s="1042"/>
      <c r="AM1582" s="1042"/>
      <c r="AN1582" s="1042"/>
      <c r="AO1582" s="1042"/>
      <c r="AP1582" s="1042"/>
      <c r="AQ1582" s="1042"/>
      <c r="AR1582" s="1042"/>
      <c r="AS1582" s="1042"/>
      <c r="AT1582" s="1042"/>
      <c r="AU1582" s="1042"/>
      <c r="AV1582" s="1042"/>
      <c r="AW1582" s="1042"/>
      <c r="AX1582" s="1042"/>
      <c r="AY1582" s="1042"/>
      <c r="AZ1582" s="1042"/>
      <c r="BA1582" s="576"/>
      <c r="BB1582" s="576"/>
    </row>
    <row r="1583" spans="1:16384" s="567" customFormat="1" ht="12.6" customHeight="1" x14ac:dyDescent="0.25">
      <c r="A1583" s="951"/>
      <c r="B1583" s="951"/>
      <c r="C1583" s="951"/>
      <c r="D1583" s="951"/>
      <c r="E1583" s="951"/>
      <c r="F1583" s="951"/>
      <c r="G1583" s="951"/>
      <c r="H1583" s="951"/>
      <c r="I1583" s="951"/>
      <c r="J1583" s="951"/>
      <c r="K1583" s="951"/>
      <c r="L1583" s="951"/>
      <c r="M1583" s="951"/>
      <c r="N1583" s="951"/>
      <c r="O1583" s="951"/>
      <c r="P1583" s="951"/>
      <c r="Q1583" s="951"/>
      <c r="R1583" s="951"/>
      <c r="S1583" s="951"/>
      <c r="T1583" s="951"/>
      <c r="U1583" s="951"/>
      <c r="V1583" s="951"/>
      <c r="W1583" s="951"/>
      <c r="X1583" s="938"/>
      <c r="Y1583" s="938"/>
      <c r="Z1583" s="938"/>
      <c r="AA1583" s="938"/>
      <c r="AB1583" s="938"/>
      <c r="AC1583" s="938"/>
      <c r="AD1583" s="938"/>
      <c r="AE1583" s="1042"/>
      <c r="AF1583" s="1042"/>
      <c r="AG1583" s="1042"/>
      <c r="AH1583" s="1042"/>
      <c r="AI1583" s="1042"/>
      <c r="AJ1583" s="1042"/>
      <c r="AK1583" s="1042"/>
      <c r="AL1583" s="1042"/>
      <c r="AM1583" s="1042"/>
      <c r="AN1583" s="1042"/>
      <c r="AO1583" s="1042"/>
      <c r="AP1583" s="1042"/>
      <c r="AQ1583" s="1042"/>
      <c r="AR1583" s="1042"/>
      <c r="AS1583" s="1042"/>
      <c r="AT1583" s="1042"/>
      <c r="AU1583" s="1042"/>
      <c r="AV1583" s="1042"/>
      <c r="AW1583" s="1042"/>
      <c r="AX1583" s="1042"/>
      <c r="AY1583" s="1042"/>
      <c r="AZ1583" s="1042"/>
      <c r="BA1583" s="576"/>
      <c r="BB1583" s="576"/>
    </row>
    <row r="1584" spans="1:16384" s="567" customFormat="1" ht="12.6" customHeight="1" x14ac:dyDescent="0.25">
      <c r="A1584" s="951"/>
      <c r="B1584" s="951"/>
      <c r="C1584" s="951"/>
      <c r="D1584" s="951"/>
      <c r="E1584" s="951"/>
      <c r="F1584" s="951"/>
      <c r="G1584" s="951"/>
      <c r="H1584" s="951"/>
      <c r="I1584" s="951"/>
      <c r="J1584" s="951"/>
      <c r="K1584" s="951"/>
      <c r="L1584" s="951"/>
      <c r="M1584" s="951"/>
      <c r="N1584" s="951"/>
      <c r="O1584" s="951"/>
      <c r="P1584" s="951"/>
      <c r="Q1584" s="951"/>
      <c r="R1584" s="951"/>
      <c r="S1584" s="951"/>
      <c r="T1584" s="951"/>
      <c r="U1584" s="951"/>
      <c r="V1584" s="951"/>
      <c r="W1584" s="951"/>
      <c r="X1584" s="938"/>
      <c r="Y1584" s="938"/>
      <c r="Z1584" s="938"/>
      <c r="AA1584" s="938"/>
      <c r="AB1584" s="938"/>
      <c r="AC1584" s="938"/>
      <c r="AD1584" s="938"/>
      <c r="AE1584" s="1042"/>
      <c r="AF1584" s="1042"/>
      <c r="AG1584" s="1042"/>
      <c r="AH1584" s="1042"/>
      <c r="AI1584" s="1042"/>
      <c r="AJ1584" s="1042"/>
      <c r="AK1584" s="1042"/>
      <c r="AL1584" s="1042"/>
      <c r="AM1584" s="1042"/>
      <c r="AN1584" s="1042"/>
      <c r="AO1584" s="1042"/>
      <c r="AP1584" s="1042"/>
      <c r="AQ1584" s="1042"/>
      <c r="AR1584" s="1042"/>
      <c r="AS1584" s="1042"/>
      <c r="AT1584" s="1042"/>
      <c r="AU1584" s="1042"/>
      <c r="AV1584" s="1042"/>
      <c r="AW1584" s="1042"/>
      <c r="AX1584" s="1042"/>
      <c r="AY1584" s="1042"/>
      <c r="AZ1584" s="1042"/>
      <c r="BA1584" s="576"/>
      <c r="BB1584" s="576"/>
    </row>
    <row r="1585" spans="1:54" s="567" customFormat="1" ht="12.6" customHeight="1" x14ac:dyDescent="0.25">
      <c r="A1585" s="951"/>
      <c r="B1585" s="951"/>
      <c r="C1585" s="951"/>
      <c r="D1585" s="951"/>
      <c r="E1585" s="951"/>
      <c r="F1585" s="951"/>
      <c r="G1585" s="951"/>
      <c r="H1585" s="951"/>
      <c r="I1585" s="951"/>
      <c r="J1585" s="951"/>
      <c r="K1585" s="951"/>
      <c r="L1585" s="951"/>
      <c r="M1585" s="951"/>
      <c r="N1585" s="951"/>
      <c r="O1585" s="951"/>
      <c r="P1585" s="951"/>
      <c r="Q1585" s="951"/>
      <c r="R1585" s="951"/>
      <c r="S1585" s="951"/>
      <c r="T1585" s="951"/>
      <c r="U1585" s="951"/>
      <c r="V1585" s="951"/>
      <c r="W1585" s="951"/>
      <c r="X1585" s="938"/>
      <c r="Y1585" s="938"/>
      <c r="Z1585" s="938"/>
      <c r="AA1585" s="938"/>
      <c r="AB1585" s="938"/>
      <c r="AC1585" s="938"/>
      <c r="AD1585" s="938"/>
      <c r="AE1585" s="1042"/>
      <c r="AF1585" s="1042"/>
      <c r="AG1585" s="1042"/>
      <c r="AH1585" s="1042"/>
      <c r="AI1585" s="1042"/>
      <c r="AJ1585" s="1042"/>
      <c r="AK1585" s="1042"/>
      <c r="AL1585" s="1042"/>
      <c r="AM1585" s="1042"/>
      <c r="AN1585" s="1042"/>
      <c r="AO1585" s="1042"/>
      <c r="AP1585" s="1042"/>
      <c r="AQ1585" s="1042"/>
      <c r="AR1585" s="1042"/>
      <c r="AS1585" s="1042"/>
      <c r="AT1585" s="1042"/>
      <c r="AU1585" s="1042"/>
      <c r="AV1585" s="1042"/>
      <c r="AW1585" s="1042"/>
      <c r="AX1585" s="1042"/>
      <c r="AY1585" s="1042"/>
      <c r="AZ1585" s="1042"/>
      <c r="BA1585" s="576"/>
      <c r="BB1585" s="576"/>
    </row>
    <row r="1586" spans="1:54" s="567" customFormat="1" ht="12.6" customHeight="1" x14ac:dyDescent="0.25">
      <c r="A1586" s="951"/>
      <c r="B1586" s="951"/>
      <c r="C1586" s="951"/>
      <c r="D1586" s="951"/>
      <c r="E1586" s="951"/>
      <c r="F1586" s="951"/>
      <c r="G1586" s="951"/>
      <c r="H1586" s="951"/>
      <c r="I1586" s="951"/>
      <c r="J1586" s="951"/>
      <c r="K1586" s="951"/>
      <c r="L1586" s="951"/>
      <c r="M1586" s="951"/>
      <c r="N1586" s="951"/>
      <c r="O1586" s="951"/>
      <c r="P1586" s="951"/>
      <c r="Q1586" s="951"/>
      <c r="R1586" s="951"/>
      <c r="S1586" s="951"/>
      <c r="T1586" s="951"/>
      <c r="U1586" s="951"/>
      <c r="V1586" s="951"/>
      <c r="W1586" s="951"/>
      <c r="X1586" s="938"/>
      <c r="Y1586" s="938"/>
      <c r="Z1586" s="938"/>
      <c r="AA1586" s="938"/>
      <c r="AB1586" s="938"/>
      <c r="AC1586" s="938"/>
      <c r="AD1586" s="938"/>
      <c r="AE1586" s="1042"/>
      <c r="AF1586" s="1042"/>
      <c r="AG1586" s="1042"/>
      <c r="AH1586" s="1042"/>
      <c r="AI1586" s="1042"/>
      <c r="AJ1586" s="1042"/>
      <c r="AK1586" s="1042"/>
      <c r="AL1586" s="1042"/>
      <c r="AM1586" s="1042"/>
      <c r="AN1586" s="1042"/>
      <c r="AO1586" s="1042"/>
      <c r="AP1586" s="1042"/>
      <c r="AQ1586" s="1042"/>
      <c r="AR1586" s="1042"/>
      <c r="AS1586" s="1042"/>
      <c r="AT1586" s="1042"/>
      <c r="AU1586" s="1042"/>
      <c r="AV1586" s="1042"/>
      <c r="AW1586" s="1042"/>
      <c r="AX1586" s="1042"/>
      <c r="AY1586" s="1042"/>
      <c r="AZ1586" s="1042"/>
      <c r="BA1586" s="576"/>
      <c r="BB1586" s="576"/>
    </row>
    <row r="1587" spans="1:54" s="567" customFormat="1" ht="12.6" customHeight="1" x14ac:dyDescent="0.25">
      <c r="A1587" s="951"/>
      <c r="B1587" s="951"/>
      <c r="C1587" s="951"/>
      <c r="D1587" s="951"/>
      <c r="E1587" s="951"/>
      <c r="F1587" s="951"/>
      <c r="G1587" s="951"/>
      <c r="H1587" s="951"/>
      <c r="I1587" s="951"/>
      <c r="J1587" s="951"/>
      <c r="K1587" s="951"/>
      <c r="L1587" s="951"/>
      <c r="M1587" s="951"/>
      <c r="N1587" s="951"/>
      <c r="O1587" s="951"/>
      <c r="P1587" s="951"/>
      <c r="Q1587" s="951"/>
      <c r="R1587" s="951"/>
      <c r="S1587" s="951"/>
      <c r="T1587" s="951"/>
      <c r="U1587" s="951"/>
      <c r="V1587" s="951"/>
      <c r="W1587" s="951"/>
      <c r="X1587" s="938"/>
      <c r="Y1587" s="938"/>
      <c r="Z1587" s="938"/>
      <c r="AA1587" s="938"/>
      <c r="AB1587" s="938"/>
      <c r="AC1587" s="938"/>
      <c r="AD1587" s="938"/>
      <c r="AE1587" s="1042"/>
      <c r="AF1587" s="1042"/>
      <c r="AG1587" s="1042"/>
      <c r="AH1587" s="1042"/>
      <c r="AI1587" s="1042"/>
      <c r="AJ1587" s="1042"/>
      <c r="AK1587" s="1042"/>
      <c r="AL1587" s="1042"/>
      <c r="AM1587" s="1042"/>
      <c r="AN1587" s="1042"/>
      <c r="AO1587" s="1042"/>
      <c r="AP1587" s="1042"/>
      <c r="AQ1587" s="1042"/>
      <c r="AR1587" s="1042"/>
      <c r="AS1587" s="1042"/>
      <c r="AT1587" s="1042"/>
      <c r="AU1587" s="1042"/>
      <c r="AV1587" s="1042"/>
      <c r="AW1587" s="1042"/>
      <c r="AX1587" s="1042"/>
      <c r="AY1587" s="1042"/>
      <c r="AZ1587" s="1042"/>
      <c r="BA1587" s="576"/>
      <c r="BB1587" s="576"/>
    </row>
    <row r="1588" spans="1:54" s="567" customFormat="1" ht="12.6" customHeight="1" x14ac:dyDescent="0.25">
      <c r="A1588" s="951"/>
      <c r="B1588" s="951"/>
      <c r="C1588" s="951"/>
      <c r="D1588" s="951"/>
      <c r="E1588" s="951"/>
      <c r="F1588" s="951"/>
      <c r="G1588" s="951"/>
      <c r="H1588" s="951"/>
      <c r="I1588" s="951"/>
      <c r="J1588" s="951"/>
      <c r="K1588" s="951"/>
      <c r="L1588" s="951"/>
      <c r="M1588" s="951"/>
      <c r="N1588" s="951"/>
      <c r="O1588" s="951"/>
      <c r="P1588" s="951"/>
      <c r="Q1588" s="951"/>
      <c r="R1588" s="951"/>
      <c r="S1588" s="951"/>
      <c r="T1588" s="951"/>
      <c r="U1588" s="951"/>
      <c r="V1588" s="951"/>
      <c r="W1588" s="951"/>
      <c r="X1588" s="938"/>
      <c r="Y1588" s="938"/>
      <c r="Z1588" s="938"/>
      <c r="AA1588" s="938"/>
      <c r="AB1588" s="938"/>
      <c r="AC1588" s="938"/>
      <c r="AD1588" s="938"/>
      <c r="AE1588" s="1042"/>
      <c r="AF1588" s="1042"/>
      <c r="AG1588" s="1042"/>
      <c r="AH1588" s="1042"/>
      <c r="AI1588" s="1042"/>
      <c r="AJ1588" s="1042"/>
      <c r="AK1588" s="1042"/>
      <c r="AL1588" s="1042"/>
      <c r="AM1588" s="1042"/>
      <c r="AN1588" s="1042"/>
      <c r="AO1588" s="1042"/>
      <c r="AP1588" s="1042"/>
      <c r="AQ1588" s="1042"/>
      <c r="AR1588" s="1042"/>
      <c r="AS1588" s="1042"/>
      <c r="AT1588" s="1042"/>
      <c r="AU1588" s="1042"/>
      <c r="AV1588" s="1042"/>
      <c r="AW1588" s="1042"/>
      <c r="AX1588" s="1042"/>
      <c r="AY1588" s="1042"/>
      <c r="AZ1588" s="1042"/>
      <c r="BA1588" s="576"/>
      <c r="BB1588" s="576"/>
    </row>
    <row r="1589" spans="1:54" s="567" customFormat="1" ht="12.6" customHeight="1" x14ac:dyDescent="0.25">
      <c r="A1589" s="951"/>
      <c r="B1589" s="951"/>
      <c r="C1589" s="951"/>
      <c r="D1589" s="951"/>
      <c r="E1589" s="951"/>
      <c r="F1589" s="951"/>
      <c r="G1589" s="951"/>
      <c r="H1589" s="951"/>
      <c r="I1589" s="951"/>
      <c r="J1589" s="951"/>
      <c r="K1589" s="951"/>
      <c r="L1589" s="951"/>
      <c r="M1589" s="951"/>
      <c r="N1589" s="951"/>
      <c r="O1589" s="951"/>
      <c r="P1589" s="951"/>
      <c r="Q1589" s="951"/>
      <c r="R1589" s="951"/>
      <c r="S1589" s="951"/>
      <c r="T1589" s="951"/>
      <c r="U1589" s="951"/>
      <c r="V1589" s="951"/>
      <c r="W1589" s="951"/>
      <c r="X1589" s="938"/>
      <c r="Y1589" s="938"/>
      <c r="Z1589" s="938"/>
      <c r="AA1589" s="938"/>
      <c r="AB1589" s="938"/>
      <c r="AC1589" s="938"/>
      <c r="AD1589" s="938"/>
      <c r="AE1589" s="1042"/>
      <c r="AF1589" s="1042"/>
      <c r="AG1589" s="1042"/>
      <c r="AH1589" s="1042"/>
      <c r="AI1589" s="1042"/>
      <c r="AJ1589" s="1042"/>
      <c r="AK1589" s="1042"/>
      <c r="AL1589" s="1042"/>
      <c r="AM1589" s="1042"/>
      <c r="AN1589" s="1042"/>
      <c r="AO1589" s="1042"/>
      <c r="AP1589" s="1042"/>
      <c r="AQ1589" s="1042"/>
      <c r="AR1589" s="1042"/>
      <c r="AS1589" s="1042"/>
      <c r="AT1589" s="1042"/>
      <c r="AU1589" s="1042"/>
      <c r="AV1589" s="1042"/>
      <c r="AW1589" s="1042"/>
      <c r="AX1589" s="1042"/>
      <c r="AY1589" s="1042"/>
      <c r="AZ1589" s="1042"/>
      <c r="BA1589" s="576"/>
      <c r="BB1589" s="576"/>
    </row>
    <row r="1590" spans="1:54" s="567" customFormat="1" ht="12.6" customHeight="1" x14ac:dyDescent="0.25">
      <c r="A1590" s="670"/>
      <c r="B1590" s="670"/>
      <c r="C1590" s="670"/>
      <c r="D1590" s="670"/>
      <c r="E1590" s="670"/>
      <c r="F1590" s="670"/>
      <c r="G1590" s="670"/>
      <c r="H1590" s="670"/>
      <c r="I1590" s="670"/>
      <c r="J1590" s="670"/>
      <c r="K1590" s="670"/>
      <c r="L1590" s="670"/>
      <c r="M1590" s="670"/>
      <c r="N1590" s="670"/>
      <c r="O1590" s="670"/>
      <c r="P1590" s="670"/>
      <c r="Q1590" s="670"/>
      <c r="R1590" s="670"/>
      <c r="S1590" s="670"/>
      <c r="T1590" s="670"/>
      <c r="U1590" s="670"/>
      <c r="V1590" s="670"/>
      <c r="W1590" s="670"/>
      <c r="X1590" s="671"/>
      <c r="Y1590" s="671"/>
      <c r="Z1590" s="671"/>
      <c r="AA1590" s="671"/>
      <c r="AB1590" s="671"/>
      <c r="AC1590" s="671"/>
      <c r="AD1590" s="671"/>
      <c r="AE1590" s="671"/>
      <c r="AF1590" s="671"/>
      <c r="AG1590" s="671"/>
      <c r="AH1590" s="671"/>
      <c r="AI1590" s="671"/>
      <c r="AJ1590" s="671"/>
      <c r="AK1590" s="671"/>
      <c r="AL1590" s="671"/>
      <c r="AM1590" s="671"/>
      <c r="AN1590" s="671"/>
      <c r="AO1590" s="671"/>
      <c r="AP1590" s="671"/>
      <c r="AQ1590" s="671"/>
      <c r="AR1590" s="671"/>
      <c r="AS1590" s="671"/>
      <c r="AT1590" s="671"/>
      <c r="AU1590" s="671"/>
      <c r="AV1590" s="671"/>
      <c r="AW1590" s="671"/>
      <c r="AX1590" s="671"/>
      <c r="AY1590" s="671"/>
      <c r="AZ1590" s="671"/>
      <c r="BA1590" s="576"/>
      <c r="BB1590" s="576"/>
    </row>
    <row r="1591" spans="1:54" s="567" customFormat="1" ht="12.6" customHeight="1" x14ac:dyDescent="0.25">
      <c r="A1591" s="565" t="s">
        <v>1426</v>
      </c>
      <c r="B1591" s="576"/>
      <c r="C1591" s="576"/>
      <c r="D1591" s="576"/>
      <c r="E1591" s="576"/>
      <c r="F1591" s="576"/>
      <c r="G1591" s="576"/>
      <c r="H1591" s="576"/>
      <c r="I1591" s="576"/>
      <c r="J1591" s="576"/>
      <c r="K1591" s="576"/>
      <c r="L1591" s="576"/>
      <c r="M1591" s="576"/>
      <c r="N1591" s="576"/>
      <c r="O1591" s="576"/>
      <c r="P1591" s="576"/>
      <c r="Q1591" s="576"/>
      <c r="R1591" s="576"/>
      <c r="S1591" s="576"/>
      <c r="T1591" s="576"/>
      <c r="U1591" s="576"/>
      <c r="V1591" s="576"/>
      <c r="W1591" s="576"/>
      <c r="X1591" s="576"/>
      <c r="Y1591" s="576"/>
      <c r="Z1591" s="576"/>
      <c r="AA1591" s="576"/>
      <c r="AB1591" s="576"/>
      <c r="AC1591" s="576"/>
      <c r="AD1591" s="576"/>
      <c r="AE1591" s="576"/>
      <c r="AF1591" s="576"/>
      <c r="AG1591" s="576"/>
      <c r="AH1591" s="576"/>
      <c r="AI1591" s="576"/>
      <c r="AJ1591" s="576"/>
      <c r="AK1591" s="576"/>
      <c r="AL1591" s="576"/>
      <c r="AM1591" s="576"/>
      <c r="AN1591" s="576"/>
      <c r="AO1591" s="576"/>
      <c r="AP1591" s="576"/>
      <c r="AQ1591" s="576"/>
      <c r="AR1591" s="576"/>
      <c r="AS1591" s="576"/>
      <c r="AT1591" s="576"/>
      <c r="AU1591" s="576"/>
      <c r="AV1591" s="576"/>
      <c r="AW1591" s="576"/>
      <c r="AX1591" s="576"/>
      <c r="AY1591" s="576"/>
      <c r="AZ1591" s="576"/>
      <c r="BA1591" s="576"/>
      <c r="BB1591" s="576"/>
    </row>
    <row r="1592" spans="1:54" s="567" customFormat="1" ht="12.6" customHeight="1" x14ac:dyDescent="0.25">
      <c r="A1592" s="1039" t="s">
        <v>1956</v>
      </c>
      <c r="B1592" s="1039"/>
      <c r="C1592" s="1039"/>
      <c r="D1592" s="1039"/>
      <c r="E1592" s="1039"/>
      <c r="F1592" s="1039"/>
      <c r="G1592" s="1039"/>
      <c r="H1592" s="1039"/>
      <c r="I1592" s="1039"/>
      <c r="J1592" s="1039"/>
      <c r="K1592" s="1039"/>
      <c r="L1592" s="1039"/>
      <c r="M1592" s="1039"/>
      <c r="N1592" s="1039"/>
      <c r="O1592" s="1039"/>
      <c r="P1592" s="1039"/>
      <c r="Q1592" s="1039"/>
      <c r="R1592" s="1039"/>
      <c r="S1592" s="1039"/>
      <c r="T1592" s="1039"/>
      <c r="U1592" s="1039"/>
      <c r="V1592" s="1039"/>
      <c r="W1592" s="1039"/>
      <c r="X1592" s="1007" t="s">
        <v>1953</v>
      </c>
      <c r="Y1592" s="1007"/>
      <c r="Z1592" s="1007"/>
      <c r="AA1592" s="1007"/>
      <c r="AB1592" s="1007"/>
      <c r="AC1592" s="1007"/>
      <c r="AD1592" s="1007"/>
      <c r="AE1592" s="1040" t="s">
        <v>1954</v>
      </c>
      <c r="AF1592" s="1040"/>
      <c r="AG1592" s="1040"/>
      <c r="AH1592" s="1040"/>
      <c r="AI1592" s="1040"/>
      <c r="AJ1592" s="1040"/>
      <c r="AK1592" s="1040"/>
      <c r="AL1592" s="1040"/>
      <c r="AM1592" s="1040"/>
      <c r="AN1592" s="1040"/>
      <c r="AO1592" s="1040"/>
      <c r="AP1592" s="1040"/>
      <c r="AQ1592" s="1040"/>
      <c r="AR1592" s="1040"/>
      <c r="AS1592" s="1040"/>
      <c r="AT1592" s="1040"/>
      <c r="AU1592" s="1040"/>
      <c r="AV1592" s="1040"/>
      <c r="AW1592" s="1040"/>
      <c r="AX1592" s="1040"/>
      <c r="AY1592" s="1040"/>
      <c r="AZ1592" s="1040"/>
      <c r="BA1592" s="576"/>
      <c r="BB1592" s="576"/>
    </row>
    <row r="1593" spans="1:54" s="567" customFormat="1" ht="12.6" customHeight="1" x14ac:dyDescent="0.25">
      <c r="A1593" s="1039"/>
      <c r="B1593" s="1039"/>
      <c r="C1593" s="1039"/>
      <c r="D1593" s="1039"/>
      <c r="E1593" s="1039"/>
      <c r="F1593" s="1039"/>
      <c r="G1593" s="1039"/>
      <c r="H1593" s="1039"/>
      <c r="I1593" s="1039"/>
      <c r="J1593" s="1039"/>
      <c r="K1593" s="1039"/>
      <c r="L1593" s="1039"/>
      <c r="M1593" s="1039"/>
      <c r="N1593" s="1039"/>
      <c r="O1593" s="1039"/>
      <c r="P1593" s="1039"/>
      <c r="Q1593" s="1039"/>
      <c r="R1593" s="1039"/>
      <c r="S1593" s="1039"/>
      <c r="T1593" s="1039"/>
      <c r="U1593" s="1039"/>
      <c r="V1593" s="1039"/>
      <c r="W1593" s="1039"/>
      <c r="X1593" s="1007"/>
      <c r="Y1593" s="1007"/>
      <c r="Z1593" s="1007"/>
      <c r="AA1593" s="1007"/>
      <c r="AB1593" s="1007"/>
      <c r="AC1593" s="1007"/>
      <c r="AD1593" s="1007"/>
      <c r="AE1593" s="1007" t="s">
        <v>1261</v>
      </c>
      <c r="AF1593" s="1007"/>
      <c r="AG1593" s="1007"/>
      <c r="AH1593" s="1007"/>
      <c r="AI1593" s="1007"/>
      <c r="AJ1593" s="1007"/>
      <c r="AK1593" s="1007"/>
      <c r="AL1593" s="1007"/>
      <c r="AM1593" s="1007"/>
      <c r="AN1593" s="1007"/>
      <c r="AO1593" s="1007"/>
      <c r="AP1593" s="1007" t="s">
        <v>1955</v>
      </c>
      <c r="AQ1593" s="1007"/>
      <c r="AR1593" s="1007"/>
      <c r="AS1593" s="1007"/>
      <c r="AT1593" s="1007"/>
      <c r="AU1593" s="1007"/>
      <c r="AV1593" s="1007"/>
      <c r="AW1593" s="1007"/>
      <c r="AX1593" s="1007"/>
      <c r="AY1593" s="1007"/>
      <c r="AZ1593" s="1007"/>
      <c r="BA1593" s="576"/>
      <c r="BB1593" s="576"/>
    </row>
    <row r="1594" spans="1:54" s="567" customFormat="1" ht="12.6" customHeight="1" x14ac:dyDescent="0.25">
      <c r="A1594" s="1041" t="s">
        <v>1407</v>
      </c>
      <c r="B1594" s="1041"/>
      <c r="C1594" s="1041"/>
      <c r="D1594" s="1041"/>
      <c r="E1594" s="1041"/>
      <c r="F1594" s="1041"/>
      <c r="G1594" s="1041"/>
      <c r="H1594" s="1041"/>
      <c r="I1594" s="1041"/>
      <c r="J1594" s="1041"/>
      <c r="K1594" s="1041"/>
      <c r="L1594" s="1041"/>
      <c r="M1594" s="1041"/>
      <c r="N1594" s="1041"/>
      <c r="O1594" s="1041"/>
      <c r="P1594" s="1041"/>
      <c r="Q1594" s="1041"/>
      <c r="R1594" s="1041"/>
      <c r="S1594" s="1041"/>
      <c r="T1594" s="1041"/>
      <c r="U1594" s="1041"/>
      <c r="V1594" s="1041"/>
      <c r="W1594" s="1041"/>
      <c r="X1594" s="1040" t="s">
        <v>1408</v>
      </c>
      <c r="Y1594" s="1040"/>
      <c r="Z1594" s="1040"/>
      <c r="AA1594" s="1040"/>
      <c r="AB1594" s="1040"/>
      <c r="AC1594" s="1040"/>
      <c r="AD1594" s="1040"/>
      <c r="AE1594" s="1040" t="s">
        <v>1409</v>
      </c>
      <c r="AF1594" s="1040"/>
      <c r="AG1594" s="1040"/>
      <c r="AH1594" s="1040"/>
      <c r="AI1594" s="1040"/>
      <c r="AJ1594" s="1040"/>
      <c r="AK1594" s="1040"/>
      <c r="AL1594" s="1040"/>
      <c r="AM1594" s="1040"/>
      <c r="AN1594" s="1040"/>
      <c r="AO1594" s="1040"/>
      <c r="AP1594" s="1040" t="s">
        <v>1410</v>
      </c>
      <c r="AQ1594" s="1040"/>
      <c r="AR1594" s="1040"/>
      <c r="AS1594" s="1040"/>
      <c r="AT1594" s="1040"/>
      <c r="AU1594" s="1040"/>
      <c r="AV1594" s="1040"/>
      <c r="AW1594" s="1040"/>
      <c r="AX1594" s="1040"/>
      <c r="AY1594" s="1040"/>
      <c r="AZ1594" s="1040"/>
      <c r="BA1594" s="576"/>
      <c r="BB1594" s="576"/>
    </row>
    <row r="1595" spans="1:54" s="567" customFormat="1" ht="12.6" customHeight="1" x14ac:dyDescent="0.25">
      <c r="A1595" s="951"/>
      <c r="B1595" s="951"/>
      <c r="C1595" s="951"/>
      <c r="D1595" s="951"/>
      <c r="E1595" s="951"/>
      <c r="F1595" s="951"/>
      <c r="G1595" s="951"/>
      <c r="H1595" s="951"/>
      <c r="I1595" s="951"/>
      <c r="J1595" s="951"/>
      <c r="K1595" s="951"/>
      <c r="L1595" s="951"/>
      <c r="M1595" s="951"/>
      <c r="N1595" s="951"/>
      <c r="O1595" s="951"/>
      <c r="P1595" s="951"/>
      <c r="Q1595" s="951"/>
      <c r="R1595" s="951"/>
      <c r="S1595" s="951"/>
      <c r="T1595" s="951"/>
      <c r="U1595" s="951"/>
      <c r="V1595" s="951"/>
      <c r="W1595" s="951"/>
      <c r="X1595" s="938"/>
      <c r="Y1595" s="938"/>
      <c r="Z1595" s="938"/>
      <c r="AA1595" s="938"/>
      <c r="AB1595" s="938"/>
      <c r="AC1595" s="938"/>
      <c r="AD1595" s="938"/>
      <c r="AE1595" s="1042"/>
      <c r="AF1595" s="1042"/>
      <c r="AG1595" s="1042"/>
      <c r="AH1595" s="1042"/>
      <c r="AI1595" s="1042"/>
      <c r="AJ1595" s="1042"/>
      <c r="AK1595" s="1042"/>
      <c r="AL1595" s="1042"/>
      <c r="AM1595" s="1042"/>
      <c r="AN1595" s="1042"/>
      <c r="AO1595" s="1042"/>
      <c r="AP1595" s="1042"/>
      <c r="AQ1595" s="1042"/>
      <c r="AR1595" s="1042"/>
      <c r="AS1595" s="1042"/>
      <c r="AT1595" s="1042"/>
      <c r="AU1595" s="1042"/>
      <c r="AV1595" s="1042"/>
      <c r="AW1595" s="1042"/>
      <c r="AX1595" s="1042"/>
      <c r="AY1595" s="1042"/>
      <c r="AZ1595" s="1042"/>
      <c r="BA1595" s="576"/>
      <c r="BB1595" s="576"/>
    </row>
    <row r="1596" spans="1:54" s="567" customFormat="1" ht="12.6" customHeight="1" x14ac:dyDescent="0.25">
      <c r="A1596" s="951"/>
      <c r="B1596" s="951"/>
      <c r="C1596" s="951"/>
      <c r="D1596" s="951"/>
      <c r="E1596" s="951"/>
      <c r="F1596" s="951"/>
      <c r="G1596" s="951"/>
      <c r="H1596" s="951"/>
      <c r="I1596" s="951"/>
      <c r="J1596" s="951"/>
      <c r="K1596" s="951"/>
      <c r="L1596" s="951"/>
      <c r="M1596" s="951"/>
      <c r="N1596" s="951"/>
      <c r="O1596" s="951"/>
      <c r="P1596" s="951"/>
      <c r="Q1596" s="951"/>
      <c r="R1596" s="951"/>
      <c r="S1596" s="951"/>
      <c r="T1596" s="951"/>
      <c r="U1596" s="951"/>
      <c r="V1596" s="951"/>
      <c r="W1596" s="951"/>
      <c r="X1596" s="938"/>
      <c r="Y1596" s="938"/>
      <c r="Z1596" s="938"/>
      <c r="AA1596" s="938"/>
      <c r="AB1596" s="938"/>
      <c r="AC1596" s="938"/>
      <c r="AD1596" s="938"/>
      <c r="AE1596" s="1042"/>
      <c r="AF1596" s="1042"/>
      <c r="AG1596" s="1042"/>
      <c r="AH1596" s="1042"/>
      <c r="AI1596" s="1042"/>
      <c r="AJ1596" s="1042"/>
      <c r="AK1596" s="1042"/>
      <c r="AL1596" s="1042"/>
      <c r="AM1596" s="1042"/>
      <c r="AN1596" s="1042"/>
      <c r="AO1596" s="1042"/>
      <c r="AP1596" s="1042"/>
      <c r="AQ1596" s="1042"/>
      <c r="AR1596" s="1042"/>
      <c r="AS1596" s="1042"/>
      <c r="AT1596" s="1042"/>
      <c r="AU1596" s="1042"/>
      <c r="AV1596" s="1042"/>
      <c r="AW1596" s="1042"/>
      <c r="AX1596" s="1042"/>
      <c r="AY1596" s="1042"/>
      <c r="AZ1596" s="1042"/>
      <c r="BA1596" s="576"/>
      <c r="BB1596" s="576"/>
    </row>
    <row r="1597" spans="1:54" s="567" customFormat="1" ht="12.6" customHeight="1" x14ac:dyDescent="0.25">
      <c r="A1597" s="951"/>
      <c r="B1597" s="951"/>
      <c r="C1597" s="951"/>
      <c r="D1597" s="951"/>
      <c r="E1597" s="951"/>
      <c r="F1597" s="951"/>
      <c r="G1597" s="951"/>
      <c r="H1597" s="951"/>
      <c r="I1597" s="951"/>
      <c r="J1597" s="951"/>
      <c r="K1597" s="951"/>
      <c r="L1597" s="951"/>
      <c r="M1597" s="951"/>
      <c r="N1597" s="951"/>
      <c r="O1597" s="951"/>
      <c r="P1597" s="951"/>
      <c r="Q1597" s="951"/>
      <c r="R1597" s="951"/>
      <c r="S1597" s="951"/>
      <c r="T1597" s="951"/>
      <c r="U1597" s="951"/>
      <c r="V1597" s="951"/>
      <c r="W1597" s="951"/>
      <c r="X1597" s="938"/>
      <c r="Y1597" s="938"/>
      <c r="Z1597" s="938"/>
      <c r="AA1597" s="938"/>
      <c r="AB1597" s="938"/>
      <c r="AC1597" s="938"/>
      <c r="AD1597" s="938"/>
      <c r="AE1597" s="1042"/>
      <c r="AF1597" s="1042"/>
      <c r="AG1597" s="1042"/>
      <c r="AH1597" s="1042"/>
      <c r="AI1597" s="1042"/>
      <c r="AJ1597" s="1042"/>
      <c r="AK1597" s="1042"/>
      <c r="AL1597" s="1042"/>
      <c r="AM1597" s="1042"/>
      <c r="AN1597" s="1042"/>
      <c r="AO1597" s="1042"/>
      <c r="AP1597" s="1042"/>
      <c r="AQ1597" s="1042"/>
      <c r="AR1597" s="1042"/>
      <c r="AS1597" s="1042"/>
      <c r="AT1597" s="1042"/>
      <c r="AU1597" s="1042"/>
      <c r="AV1597" s="1042"/>
      <c r="AW1597" s="1042"/>
      <c r="AX1597" s="1042"/>
      <c r="AY1597" s="1042"/>
      <c r="AZ1597" s="1042"/>
      <c r="BA1597" s="576"/>
      <c r="BB1597" s="576"/>
    </row>
    <row r="1598" spans="1:54" s="567" customFormat="1" ht="12.6" customHeight="1" x14ac:dyDescent="0.25">
      <c r="A1598" s="951"/>
      <c r="B1598" s="951"/>
      <c r="C1598" s="951"/>
      <c r="D1598" s="951"/>
      <c r="E1598" s="951"/>
      <c r="F1598" s="951"/>
      <c r="G1598" s="951"/>
      <c r="H1598" s="951"/>
      <c r="I1598" s="951"/>
      <c r="J1598" s="951"/>
      <c r="K1598" s="951"/>
      <c r="L1598" s="951"/>
      <c r="M1598" s="951"/>
      <c r="N1598" s="951"/>
      <c r="O1598" s="951"/>
      <c r="P1598" s="951"/>
      <c r="Q1598" s="951"/>
      <c r="R1598" s="951"/>
      <c r="S1598" s="951"/>
      <c r="T1598" s="951"/>
      <c r="U1598" s="951"/>
      <c r="V1598" s="951"/>
      <c r="W1598" s="951"/>
      <c r="X1598" s="938"/>
      <c r="Y1598" s="938"/>
      <c r="Z1598" s="938"/>
      <c r="AA1598" s="938"/>
      <c r="AB1598" s="938"/>
      <c r="AC1598" s="938"/>
      <c r="AD1598" s="938"/>
      <c r="AE1598" s="1042"/>
      <c r="AF1598" s="1042"/>
      <c r="AG1598" s="1042"/>
      <c r="AH1598" s="1042"/>
      <c r="AI1598" s="1042"/>
      <c r="AJ1598" s="1042"/>
      <c r="AK1598" s="1042"/>
      <c r="AL1598" s="1042"/>
      <c r="AM1598" s="1042"/>
      <c r="AN1598" s="1042"/>
      <c r="AO1598" s="1042"/>
      <c r="AP1598" s="1042"/>
      <c r="AQ1598" s="1042"/>
      <c r="AR1598" s="1042"/>
      <c r="AS1598" s="1042"/>
      <c r="AT1598" s="1042"/>
      <c r="AU1598" s="1042"/>
      <c r="AV1598" s="1042"/>
      <c r="AW1598" s="1042"/>
      <c r="AX1598" s="1042"/>
      <c r="AY1598" s="1042"/>
      <c r="AZ1598" s="1042"/>
      <c r="BA1598" s="576"/>
      <c r="BB1598" s="576"/>
    </row>
    <row r="1599" spans="1:54" s="567" customFormat="1" ht="12.6" customHeight="1" x14ac:dyDescent="0.25">
      <c r="A1599" s="951"/>
      <c r="B1599" s="951"/>
      <c r="C1599" s="951"/>
      <c r="D1599" s="951"/>
      <c r="E1599" s="951"/>
      <c r="F1599" s="951"/>
      <c r="G1599" s="951"/>
      <c r="H1599" s="951"/>
      <c r="I1599" s="951"/>
      <c r="J1599" s="951"/>
      <c r="K1599" s="951"/>
      <c r="L1599" s="951"/>
      <c r="M1599" s="951"/>
      <c r="N1599" s="951"/>
      <c r="O1599" s="951"/>
      <c r="P1599" s="951"/>
      <c r="Q1599" s="951"/>
      <c r="R1599" s="951"/>
      <c r="S1599" s="951"/>
      <c r="T1599" s="951"/>
      <c r="U1599" s="951"/>
      <c r="V1599" s="951"/>
      <c r="W1599" s="951"/>
      <c r="X1599" s="938"/>
      <c r="Y1599" s="938"/>
      <c r="Z1599" s="938"/>
      <c r="AA1599" s="938"/>
      <c r="AB1599" s="938"/>
      <c r="AC1599" s="938"/>
      <c r="AD1599" s="938"/>
      <c r="AE1599" s="1042"/>
      <c r="AF1599" s="1042"/>
      <c r="AG1599" s="1042"/>
      <c r="AH1599" s="1042"/>
      <c r="AI1599" s="1042"/>
      <c r="AJ1599" s="1042"/>
      <c r="AK1599" s="1042"/>
      <c r="AL1599" s="1042"/>
      <c r="AM1599" s="1042"/>
      <c r="AN1599" s="1042"/>
      <c r="AO1599" s="1042"/>
      <c r="AP1599" s="1042"/>
      <c r="AQ1599" s="1042"/>
      <c r="AR1599" s="1042"/>
      <c r="AS1599" s="1042"/>
      <c r="AT1599" s="1042"/>
      <c r="AU1599" s="1042"/>
      <c r="AV1599" s="1042"/>
      <c r="AW1599" s="1042"/>
      <c r="AX1599" s="1042"/>
      <c r="AY1599" s="1042"/>
      <c r="AZ1599" s="1042"/>
      <c r="BA1599" s="576"/>
      <c r="BB1599" s="576"/>
    </row>
    <row r="1600" spans="1:54" s="567" customFormat="1" ht="12.6" customHeight="1" x14ac:dyDescent="0.25">
      <c r="A1600" s="951"/>
      <c r="B1600" s="951"/>
      <c r="C1600" s="951"/>
      <c r="D1600" s="951"/>
      <c r="E1600" s="951"/>
      <c r="F1600" s="951"/>
      <c r="G1600" s="951"/>
      <c r="H1600" s="951"/>
      <c r="I1600" s="951"/>
      <c r="J1600" s="951"/>
      <c r="K1600" s="951"/>
      <c r="L1600" s="951"/>
      <c r="M1600" s="951"/>
      <c r="N1600" s="951"/>
      <c r="O1600" s="951"/>
      <c r="P1600" s="951"/>
      <c r="Q1600" s="951"/>
      <c r="R1600" s="951"/>
      <c r="S1600" s="951"/>
      <c r="T1600" s="951"/>
      <c r="U1600" s="951"/>
      <c r="V1600" s="951"/>
      <c r="W1600" s="951"/>
      <c r="X1600" s="938"/>
      <c r="Y1600" s="938"/>
      <c r="Z1600" s="938"/>
      <c r="AA1600" s="938"/>
      <c r="AB1600" s="938"/>
      <c r="AC1600" s="938"/>
      <c r="AD1600" s="938"/>
      <c r="AE1600" s="1042"/>
      <c r="AF1600" s="1042"/>
      <c r="AG1600" s="1042"/>
      <c r="AH1600" s="1042"/>
      <c r="AI1600" s="1042"/>
      <c r="AJ1600" s="1042"/>
      <c r="AK1600" s="1042"/>
      <c r="AL1600" s="1042"/>
      <c r="AM1600" s="1042"/>
      <c r="AN1600" s="1042"/>
      <c r="AO1600" s="1042"/>
      <c r="AP1600" s="1042"/>
      <c r="AQ1600" s="1042"/>
      <c r="AR1600" s="1042"/>
      <c r="AS1600" s="1042"/>
      <c r="AT1600" s="1042"/>
      <c r="AU1600" s="1042"/>
      <c r="AV1600" s="1042"/>
      <c r="AW1600" s="1042"/>
      <c r="AX1600" s="1042"/>
      <c r="AY1600" s="1042"/>
      <c r="AZ1600" s="1042"/>
      <c r="BA1600" s="576"/>
      <c r="BB1600" s="576"/>
    </row>
    <row r="1601" spans="1:54" s="567" customFormat="1" ht="12.6" customHeight="1" x14ac:dyDescent="0.25">
      <c r="A1601" s="951"/>
      <c r="B1601" s="951"/>
      <c r="C1601" s="951"/>
      <c r="D1601" s="951"/>
      <c r="E1601" s="951"/>
      <c r="F1601" s="951"/>
      <c r="G1601" s="951"/>
      <c r="H1601" s="951"/>
      <c r="I1601" s="951"/>
      <c r="J1601" s="951"/>
      <c r="K1601" s="951"/>
      <c r="L1601" s="951"/>
      <c r="M1601" s="951"/>
      <c r="N1601" s="951"/>
      <c r="O1601" s="951"/>
      <c r="P1601" s="951"/>
      <c r="Q1601" s="951"/>
      <c r="R1601" s="951"/>
      <c r="S1601" s="951"/>
      <c r="T1601" s="951"/>
      <c r="U1601" s="951"/>
      <c r="V1601" s="951"/>
      <c r="W1601" s="951"/>
      <c r="X1601" s="938"/>
      <c r="Y1601" s="938"/>
      <c r="Z1601" s="938"/>
      <c r="AA1601" s="938"/>
      <c r="AB1601" s="938"/>
      <c r="AC1601" s="938"/>
      <c r="AD1601" s="938"/>
      <c r="AE1601" s="1042"/>
      <c r="AF1601" s="1042"/>
      <c r="AG1601" s="1042"/>
      <c r="AH1601" s="1042"/>
      <c r="AI1601" s="1042"/>
      <c r="AJ1601" s="1042"/>
      <c r="AK1601" s="1042"/>
      <c r="AL1601" s="1042"/>
      <c r="AM1601" s="1042"/>
      <c r="AN1601" s="1042"/>
      <c r="AO1601" s="1042"/>
      <c r="AP1601" s="1042"/>
      <c r="AQ1601" s="1042"/>
      <c r="AR1601" s="1042"/>
      <c r="AS1601" s="1042"/>
      <c r="AT1601" s="1042"/>
      <c r="AU1601" s="1042"/>
      <c r="AV1601" s="1042"/>
      <c r="AW1601" s="1042"/>
      <c r="AX1601" s="1042"/>
      <c r="AY1601" s="1042"/>
      <c r="AZ1601" s="1042"/>
      <c r="BA1601" s="576"/>
      <c r="BB1601" s="576"/>
    </row>
    <row r="1602" spans="1:54" s="567" customFormat="1" ht="12.6" customHeight="1" x14ac:dyDescent="0.25">
      <c r="A1602" s="951"/>
      <c r="B1602" s="951"/>
      <c r="C1602" s="951"/>
      <c r="D1602" s="951"/>
      <c r="E1602" s="951"/>
      <c r="F1602" s="951"/>
      <c r="G1602" s="951"/>
      <c r="H1602" s="951"/>
      <c r="I1602" s="951"/>
      <c r="J1602" s="951"/>
      <c r="K1602" s="951"/>
      <c r="L1602" s="951"/>
      <c r="M1602" s="951"/>
      <c r="N1602" s="951"/>
      <c r="O1602" s="951"/>
      <c r="P1602" s="951"/>
      <c r="Q1602" s="951"/>
      <c r="R1602" s="951"/>
      <c r="S1602" s="951"/>
      <c r="T1602" s="951"/>
      <c r="U1602" s="951"/>
      <c r="V1602" s="951"/>
      <c r="W1602" s="951"/>
      <c r="X1602" s="938"/>
      <c r="Y1602" s="938"/>
      <c r="Z1602" s="938"/>
      <c r="AA1602" s="938"/>
      <c r="AB1602" s="938"/>
      <c r="AC1602" s="938"/>
      <c r="AD1602" s="938"/>
      <c r="AE1602" s="1042"/>
      <c r="AF1602" s="1042"/>
      <c r="AG1602" s="1042"/>
      <c r="AH1602" s="1042"/>
      <c r="AI1602" s="1042"/>
      <c r="AJ1602" s="1042"/>
      <c r="AK1602" s="1042"/>
      <c r="AL1602" s="1042"/>
      <c r="AM1602" s="1042"/>
      <c r="AN1602" s="1042"/>
      <c r="AO1602" s="1042"/>
      <c r="AP1602" s="1042"/>
      <c r="AQ1602" s="1042"/>
      <c r="AR1602" s="1042"/>
      <c r="AS1602" s="1042"/>
      <c r="AT1602" s="1042"/>
      <c r="AU1602" s="1042"/>
      <c r="AV1602" s="1042"/>
      <c r="AW1602" s="1042"/>
      <c r="AX1602" s="1042"/>
      <c r="AY1602" s="1042"/>
      <c r="AZ1602" s="1042"/>
      <c r="BA1602" s="576"/>
      <c r="BB1602" s="576"/>
    </row>
    <row r="1603" spans="1:54" s="567" customFormat="1" ht="12.6" customHeight="1" x14ac:dyDescent="0.25">
      <c r="A1603" s="951"/>
      <c r="B1603" s="951"/>
      <c r="C1603" s="951"/>
      <c r="D1603" s="951"/>
      <c r="E1603" s="951"/>
      <c r="F1603" s="951"/>
      <c r="G1603" s="951"/>
      <c r="H1603" s="951"/>
      <c r="I1603" s="951"/>
      <c r="J1603" s="951"/>
      <c r="K1603" s="951"/>
      <c r="L1603" s="951"/>
      <c r="M1603" s="951"/>
      <c r="N1603" s="951"/>
      <c r="O1603" s="951"/>
      <c r="P1603" s="951"/>
      <c r="Q1603" s="951"/>
      <c r="R1603" s="951"/>
      <c r="S1603" s="951"/>
      <c r="T1603" s="951"/>
      <c r="U1603" s="951"/>
      <c r="V1603" s="951"/>
      <c r="W1603" s="951"/>
      <c r="X1603" s="938"/>
      <c r="Y1603" s="938"/>
      <c r="Z1603" s="938"/>
      <c r="AA1603" s="938"/>
      <c r="AB1603" s="938"/>
      <c r="AC1603" s="938"/>
      <c r="AD1603" s="938"/>
      <c r="AE1603" s="1042"/>
      <c r="AF1603" s="1042"/>
      <c r="AG1603" s="1042"/>
      <c r="AH1603" s="1042"/>
      <c r="AI1603" s="1042"/>
      <c r="AJ1603" s="1042"/>
      <c r="AK1603" s="1042"/>
      <c r="AL1603" s="1042"/>
      <c r="AM1603" s="1042"/>
      <c r="AN1603" s="1042"/>
      <c r="AO1603" s="1042"/>
      <c r="AP1603" s="1042"/>
      <c r="AQ1603" s="1042"/>
      <c r="AR1603" s="1042"/>
      <c r="AS1603" s="1042"/>
      <c r="AT1603" s="1042"/>
      <c r="AU1603" s="1042"/>
      <c r="AV1603" s="1042"/>
      <c r="AW1603" s="1042"/>
      <c r="AX1603" s="1042"/>
      <c r="AY1603" s="1042"/>
      <c r="AZ1603" s="1042"/>
      <c r="BA1603" s="576"/>
      <c r="BB1603" s="576"/>
    </row>
    <row r="1604" spans="1:54" s="567" customFormat="1" ht="12.6" customHeight="1" x14ac:dyDescent="0.25">
      <c r="A1604" s="951"/>
      <c r="B1604" s="951"/>
      <c r="C1604" s="951"/>
      <c r="D1604" s="951"/>
      <c r="E1604" s="951"/>
      <c r="F1604" s="951"/>
      <c r="G1604" s="951"/>
      <c r="H1604" s="951"/>
      <c r="I1604" s="951"/>
      <c r="J1604" s="951"/>
      <c r="K1604" s="951"/>
      <c r="L1604" s="951"/>
      <c r="M1604" s="951"/>
      <c r="N1604" s="951"/>
      <c r="O1604" s="951"/>
      <c r="P1604" s="951"/>
      <c r="Q1604" s="951"/>
      <c r="R1604" s="951"/>
      <c r="S1604" s="951"/>
      <c r="T1604" s="951"/>
      <c r="U1604" s="951"/>
      <c r="V1604" s="951"/>
      <c r="W1604" s="951"/>
      <c r="X1604" s="938"/>
      <c r="Y1604" s="938"/>
      <c r="Z1604" s="938"/>
      <c r="AA1604" s="938"/>
      <c r="AB1604" s="938"/>
      <c r="AC1604" s="938"/>
      <c r="AD1604" s="938"/>
      <c r="AE1604" s="1042"/>
      <c r="AF1604" s="1042"/>
      <c r="AG1604" s="1042"/>
      <c r="AH1604" s="1042"/>
      <c r="AI1604" s="1042"/>
      <c r="AJ1604" s="1042"/>
      <c r="AK1604" s="1042"/>
      <c r="AL1604" s="1042"/>
      <c r="AM1604" s="1042"/>
      <c r="AN1604" s="1042"/>
      <c r="AO1604" s="1042"/>
      <c r="AP1604" s="1042"/>
      <c r="AQ1604" s="1042"/>
      <c r="AR1604" s="1042"/>
      <c r="AS1604" s="1042"/>
      <c r="AT1604" s="1042"/>
      <c r="AU1604" s="1042"/>
      <c r="AV1604" s="1042"/>
      <c r="AW1604" s="1042"/>
      <c r="AX1604" s="1042"/>
      <c r="AY1604" s="1042"/>
      <c r="AZ1604" s="1042"/>
      <c r="BA1604" s="576"/>
      <c r="BB1604" s="576"/>
    </row>
    <row r="1605" spans="1:54" ht="12.6" customHeight="1" x14ac:dyDescent="0.25">
      <c r="A1605" s="565" t="s">
        <v>4972</v>
      </c>
    </row>
    <row r="1606" spans="1:54" ht="15" customHeight="1" x14ac:dyDescent="0.25">
      <c r="A1606" s="862"/>
      <c r="B1606" s="863"/>
      <c r="C1606" s="863"/>
      <c r="D1606" s="863"/>
      <c r="E1606" s="863"/>
      <c r="F1606" s="863"/>
      <c r="G1606" s="863"/>
      <c r="H1606" s="863"/>
      <c r="I1606" s="863"/>
      <c r="J1606" s="863"/>
      <c r="K1606" s="863"/>
      <c r="L1606" s="863"/>
      <c r="M1606" s="863"/>
      <c r="N1606" s="863"/>
      <c r="O1606" s="863"/>
      <c r="P1606" s="863"/>
      <c r="Q1606" s="863"/>
      <c r="R1606" s="863"/>
      <c r="S1606" s="863"/>
      <c r="T1606" s="863"/>
      <c r="U1606" s="863"/>
      <c r="V1606" s="863"/>
      <c r="W1606" s="863"/>
      <c r="X1606" s="863"/>
      <c r="Y1606" s="863"/>
      <c r="Z1606" s="863"/>
      <c r="AA1606" s="863"/>
      <c r="AB1606" s="863"/>
      <c r="AC1606" s="863"/>
      <c r="AD1606" s="863"/>
      <c r="AE1606" s="863"/>
      <c r="AF1606" s="863"/>
      <c r="AG1606" s="863"/>
      <c r="AH1606" s="863"/>
      <c r="AI1606" s="863"/>
      <c r="AJ1606" s="863"/>
      <c r="AK1606" s="863"/>
      <c r="AL1606" s="863"/>
      <c r="AM1606" s="863"/>
      <c r="AN1606" s="863"/>
      <c r="AO1606" s="863"/>
      <c r="AP1606" s="863"/>
      <c r="AQ1606" s="863"/>
      <c r="AR1606" s="863"/>
      <c r="AS1606" s="863"/>
      <c r="AT1606" s="863"/>
      <c r="AU1606" s="863"/>
      <c r="AV1606" s="863"/>
      <c r="AW1606" s="863"/>
      <c r="AX1606" s="864"/>
      <c r="AY1606" s="613"/>
      <c r="AZ1606" s="613"/>
      <c r="BA1606" s="613"/>
      <c r="BB1606" s="613"/>
    </row>
    <row r="1607" spans="1:54" ht="15" customHeight="1" x14ac:dyDescent="0.25">
      <c r="A1607" s="865"/>
      <c r="B1607" s="866"/>
      <c r="C1607" s="866"/>
      <c r="D1607" s="866"/>
      <c r="E1607" s="866"/>
      <c r="F1607" s="866"/>
      <c r="G1607" s="866"/>
      <c r="H1607" s="866"/>
      <c r="I1607" s="866"/>
      <c r="J1607" s="866"/>
      <c r="K1607" s="866"/>
      <c r="L1607" s="866"/>
      <c r="M1607" s="866"/>
      <c r="N1607" s="866"/>
      <c r="O1607" s="866"/>
      <c r="P1607" s="866"/>
      <c r="Q1607" s="866"/>
      <c r="R1607" s="866"/>
      <c r="S1607" s="866"/>
      <c r="T1607" s="866"/>
      <c r="U1607" s="866"/>
      <c r="V1607" s="866"/>
      <c r="W1607" s="866"/>
      <c r="X1607" s="866"/>
      <c r="Y1607" s="866"/>
      <c r="Z1607" s="866"/>
      <c r="AA1607" s="866"/>
      <c r="AB1607" s="866"/>
      <c r="AC1607" s="866"/>
      <c r="AD1607" s="866"/>
      <c r="AE1607" s="866"/>
      <c r="AF1607" s="866"/>
      <c r="AG1607" s="866"/>
      <c r="AH1607" s="866"/>
      <c r="AI1607" s="866"/>
      <c r="AJ1607" s="866"/>
      <c r="AK1607" s="866"/>
      <c r="AL1607" s="866"/>
      <c r="AM1607" s="866"/>
      <c r="AN1607" s="866"/>
      <c r="AO1607" s="866"/>
      <c r="AP1607" s="866"/>
      <c r="AQ1607" s="866"/>
      <c r="AR1607" s="866"/>
      <c r="AS1607" s="866"/>
      <c r="AT1607" s="866"/>
      <c r="AU1607" s="866"/>
      <c r="AV1607" s="866"/>
      <c r="AW1607" s="866"/>
      <c r="AX1607" s="867"/>
      <c r="AY1607" s="613"/>
      <c r="AZ1607" s="613"/>
      <c r="BA1607" s="613"/>
      <c r="BB1607" s="613"/>
    </row>
    <row r="1608" spans="1:54" s="567" customFormat="1" ht="12.6" customHeight="1" x14ac:dyDescent="0.25">
      <c r="A1608" s="574" t="s">
        <v>1957</v>
      </c>
      <c r="B1608" s="576"/>
      <c r="C1608" s="576"/>
      <c r="D1608" s="576"/>
      <c r="E1608" s="576"/>
      <c r="F1608" s="576"/>
      <c r="G1608" s="576"/>
      <c r="H1608" s="576"/>
      <c r="I1608" s="576"/>
      <c r="J1608" s="576"/>
      <c r="K1608" s="576"/>
      <c r="L1608" s="576"/>
      <c r="M1608" s="576"/>
      <c r="N1608" s="576"/>
      <c r="O1608" s="576"/>
      <c r="P1608" s="576"/>
      <c r="Q1608" s="576"/>
      <c r="R1608" s="576"/>
      <c r="S1608" s="576"/>
      <c r="T1608" s="576"/>
      <c r="U1608" s="576"/>
      <c r="V1608" s="576"/>
      <c r="W1608" s="576"/>
      <c r="X1608" s="576"/>
      <c r="Y1608" s="576"/>
      <c r="Z1608" s="576"/>
      <c r="AA1608" s="576"/>
      <c r="AB1608" s="576"/>
      <c r="AC1608" s="576"/>
      <c r="AD1608" s="576"/>
      <c r="AE1608" s="576"/>
      <c r="AF1608" s="576"/>
      <c r="AG1608" s="576"/>
      <c r="AH1608" s="576"/>
      <c r="AI1608" s="576"/>
      <c r="AJ1608" s="576"/>
      <c r="AK1608" s="576"/>
      <c r="AL1608" s="576"/>
      <c r="AM1608" s="576"/>
      <c r="AN1608" s="576"/>
      <c r="AO1608" s="576"/>
      <c r="AP1608" s="576"/>
      <c r="AQ1608" s="576"/>
      <c r="AR1608" s="576"/>
      <c r="AS1608" s="576"/>
      <c r="AT1608" s="576"/>
      <c r="AU1608" s="576"/>
      <c r="AV1608" s="576"/>
      <c r="AW1608" s="576"/>
      <c r="AX1608" s="576"/>
      <c r="AY1608" s="576"/>
      <c r="AZ1608" s="576"/>
      <c r="BA1608" s="576"/>
      <c r="BB1608" s="576"/>
    </row>
    <row r="1609" spans="1:54" ht="12.6" customHeight="1" x14ac:dyDescent="0.25">
      <c r="A1609" s="565" t="s">
        <v>4972</v>
      </c>
    </row>
    <row r="1610" spans="1:54" ht="15" customHeight="1" x14ac:dyDescent="0.25">
      <c r="A1610" s="862"/>
      <c r="B1610" s="863"/>
      <c r="C1610" s="863"/>
      <c r="D1610" s="863"/>
      <c r="E1610" s="863"/>
      <c r="F1610" s="863"/>
      <c r="G1610" s="863"/>
      <c r="H1610" s="863"/>
      <c r="I1610" s="863"/>
      <c r="J1610" s="863"/>
      <c r="K1610" s="863"/>
      <c r="L1610" s="863"/>
      <c r="M1610" s="863"/>
      <c r="N1610" s="863"/>
      <c r="O1610" s="863"/>
      <c r="P1610" s="863"/>
      <c r="Q1610" s="863"/>
      <c r="R1610" s="863"/>
      <c r="S1610" s="863"/>
      <c r="T1610" s="863"/>
      <c r="U1610" s="863"/>
      <c r="V1610" s="863"/>
      <c r="W1610" s="863"/>
      <c r="X1610" s="863"/>
      <c r="Y1610" s="863"/>
      <c r="Z1610" s="863"/>
      <c r="AA1610" s="863"/>
      <c r="AB1610" s="863"/>
      <c r="AC1610" s="863"/>
      <c r="AD1610" s="863"/>
      <c r="AE1610" s="863"/>
      <c r="AF1610" s="863"/>
      <c r="AG1610" s="863"/>
      <c r="AH1610" s="863"/>
      <c r="AI1610" s="863"/>
      <c r="AJ1610" s="863"/>
      <c r="AK1610" s="863"/>
      <c r="AL1610" s="863"/>
      <c r="AM1610" s="863"/>
      <c r="AN1610" s="863"/>
      <c r="AO1610" s="863"/>
      <c r="AP1610" s="863"/>
      <c r="AQ1610" s="863"/>
      <c r="AR1610" s="863"/>
      <c r="AS1610" s="863"/>
      <c r="AT1610" s="863"/>
      <c r="AU1610" s="863"/>
      <c r="AV1610" s="863"/>
      <c r="AW1610" s="863"/>
      <c r="AX1610" s="864"/>
      <c r="AY1610" s="613"/>
      <c r="AZ1610" s="613"/>
      <c r="BA1610" s="613"/>
      <c r="BB1610" s="613"/>
    </row>
    <row r="1611" spans="1:54" ht="15" customHeight="1" x14ac:dyDescent="0.25">
      <c r="A1611" s="865"/>
      <c r="B1611" s="866"/>
      <c r="C1611" s="866"/>
      <c r="D1611" s="866"/>
      <c r="E1611" s="866"/>
      <c r="F1611" s="866"/>
      <c r="G1611" s="866"/>
      <c r="H1611" s="866"/>
      <c r="I1611" s="866"/>
      <c r="J1611" s="866"/>
      <c r="K1611" s="866"/>
      <c r="L1611" s="866"/>
      <c r="M1611" s="866"/>
      <c r="N1611" s="866"/>
      <c r="O1611" s="866"/>
      <c r="P1611" s="866"/>
      <c r="Q1611" s="866"/>
      <c r="R1611" s="866"/>
      <c r="S1611" s="866"/>
      <c r="T1611" s="866"/>
      <c r="U1611" s="866"/>
      <c r="V1611" s="866"/>
      <c r="W1611" s="866"/>
      <c r="X1611" s="866"/>
      <c r="Y1611" s="866"/>
      <c r="Z1611" s="866"/>
      <c r="AA1611" s="866"/>
      <c r="AB1611" s="866"/>
      <c r="AC1611" s="866"/>
      <c r="AD1611" s="866"/>
      <c r="AE1611" s="866"/>
      <c r="AF1611" s="866"/>
      <c r="AG1611" s="866"/>
      <c r="AH1611" s="866"/>
      <c r="AI1611" s="866"/>
      <c r="AJ1611" s="866"/>
      <c r="AK1611" s="866"/>
      <c r="AL1611" s="866"/>
      <c r="AM1611" s="866"/>
      <c r="AN1611" s="866"/>
      <c r="AO1611" s="866"/>
      <c r="AP1611" s="866"/>
      <c r="AQ1611" s="866"/>
      <c r="AR1611" s="866"/>
      <c r="AS1611" s="866"/>
      <c r="AT1611" s="866"/>
      <c r="AU1611" s="866"/>
      <c r="AV1611" s="866"/>
      <c r="AW1611" s="866"/>
      <c r="AX1611" s="867"/>
      <c r="AY1611" s="613"/>
      <c r="AZ1611" s="613"/>
      <c r="BA1611" s="613"/>
      <c r="BB1611" s="613"/>
    </row>
    <row r="1612" spans="1:54" s="567" customFormat="1" ht="12.6" customHeight="1" x14ac:dyDescent="0.25">
      <c r="A1612" s="574"/>
      <c r="B1612" s="576"/>
      <c r="C1612" s="576"/>
      <c r="D1612" s="576"/>
      <c r="E1612" s="576"/>
      <c r="F1612" s="576"/>
      <c r="G1612" s="576"/>
      <c r="H1612" s="576"/>
      <c r="I1612" s="576"/>
      <c r="J1612" s="576"/>
      <c r="K1612" s="576"/>
      <c r="L1612" s="576"/>
      <c r="M1612" s="576"/>
      <c r="N1612" s="576"/>
      <c r="O1612" s="576"/>
      <c r="P1612" s="576"/>
      <c r="Q1612" s="576"/>
      <c r="R1612" s="576"/>
      <c r="S1612" s="576"/>
      <c r="T1612" s="576"/>
      <c r="U1612" s="576"/>
      <c r="V1612" s="576"/>
      <c r="W1612" s="576"/>
      <c r="X1612" s="576"/>
      <c r="Y1612" s="576"/>
      <c r="Z1612" s="576"/>
      <c r="AA1612" s="576"/>
      <c r="AB1612" s="576"/>
      <c r="AC1612" s="576"/>
      <c r="AD1612" s="576"/>
      <c r="AE1612" s="576"/>
      <c r="AF1612" s="576"/>
      <c r="AG1612" s="576"/>
      <c r="AH1612" s="576"/>
      <c r="AI1612" s="576"/>
      <c r="AJ1612" s="576"/>
      <c r="AK1612" s="576"/>
      <c r="AL1612" s="576"/>
      <c r="AM1612" s="576"/>
      <c r="AN1612" s="576"/>
      <c r="AO1612" s="576"/>
      <c r="AP1612" s="576"/>
      <c r="AQ1612" s="576"/>
      <c r="AR1612" s="576"/>
      <c r="AS1612" s="576"/>
      <c r="AT1612" s="576"/>
      <c r="AU1612" s="576"/>
      <c r="AV1612" s="576"/>
      <c r="AW1612" s="576"/>
      <c r="AX1612" s="576"/>
      <c r="AY1612" s="576"/>
      <c r="AZ1612" s="576"/>
      <c r="BA1612" s="576"/>
      <c r="BB1612" s="576"/>
    </row>
    <row r="1613" spans="1:54" s="567" customFormat="1" ht="12.6" customHeight="1" x14ac:dyDescent="0.25">
      <c r="A1613" s="574"/>
      <c r="B1613" s="576"/>
      <c r="C1613" s="576"/>
      <c r="D1613" s="576"/>
      <c r="E1613" s="576"/>
      <c r="F1613" s="576"/>
      <c r="G1613" s="576"/>
      <c r="H1613" s="576"/>
      <c r="I1613" s="576"/>
      <c r="J1613" s="576"/>
      <c r="K1613" s="576"/>
      <c r="L1613" s="576"/>
      <c r="M1613" s="576"/>
      <c r="N1613" s="576"/>
      <c r="O1613" s="576"/>
      <c r="P1613" s="576"/>
      <c r="Q1613" s="576"/>
      <c r="R1613" s="576"/>
      <c r="S1613" s="576"/>
      <c r="T1613" s="576"/>
      <c r="U1613" s="576"/>
      <c r="V1613" s="576"/>
      <c r="W1613" s="576"/>
      <c r="X1613" s="576"/>
      <c r="Y1613" s="576"/>
      <c r="Z1613" s="576"/>
      <c r="AA1613" s="576"/>
      <c r="AB1613" s="576"/>
      <c r="AC1613" s="576"/>
      <c r="AD1613" s="576"/>
      <c r="AE1613" s="576"/>
      <c r="AF1613" s="576"/>
      <c r="AG1613" s="576"/>
      <c r="AH1613" s="576"/>
      <c r="AI1613" s="576"/>
      <c r="AJ1613" s="576"/>
      <c r="AK1613" s="576"/>
      <c r="AL1613" s="576"/>
      <c r="AM1613" s="576"/>
      <c r="AN1613" s="576"/>
      <c r="AO1613" s="576"/>
      <c r="AP1613" s="576"/>
      <c r="AQ1613" s="576"/>
      <c r="AR1613" s="576"/>
      <c r="AS1613" s="576"/>
      <c r="AT1613" s="576"/>
      <c r="AU1613" s="576"/>
      <c r="AV1613" s="576"/>
      <c r="AW1613" s="576"/>
      <c r="AX1613" s="576"/>
      <c r="AY1613" s="576"/>
      <c r="AZ1613" s="576"/>
      <c r="BA1613" s="576"/>
      <c r="BB1613" s="576"/>
    </row>
    <row r="1614" spans="1:54" s="567" customFormat="1" ht="12.6" customHeight="1" x14ac:dyDescent="0.25">
      <c r="A1614" s="574"/>
      <c r="B1614" s="576"/>
      <c r="C1614" s="576"/>
      <c r="D1614" s="576"/>
      <c r="E1614" s="576"/>
      <c r="F1614" s="576"/>
      <c r="G1614" s="576"/>
      <c r="H1614" s="576"/>
      <c r="I1614" s="576"/>
      <c r="J1614" s="576"/>
      <c r="K1614" s="576"/>
      <c r="L1614" s="576"/>
      <c r="M1614" s="576"/>
      <c r="N1614" s="576"/>
      <c r="O1614" s="576"/>
      <c r="P1614" s="576"/>
      <c r="Q1614" s="576"/>
      <c r="R1614" s="576"/>
      <c r="S1614" s="576"/>
      <c r="T1614" s="576"/>
      <c r="U1614" s="576"/>
      <c r="V1614" s="576"/>
      <c r="W1614" s="576"/>
      <c r="X1614" s="576"/>
      <c r="Y1614" s="576"/>
      <c r="Z1614" s="576"/>
      <c r="AA1614" s="576"/>
      <c r="AB1614" s="576"/>
      <c r="AC1614" s="576"/>
      <c r="AD1614" s="576"/>
      <c r="AE1614" s="576"/>
      <c r="AF1614" s="576"/>
      <c r="AG1614" s="576"/>
      <c r="AH1614" s="576"/>
      <c r="AI1614" s="576"/>
      <c r="AJ1614" s="576"/>
      <c r="AK1614" s="576"/>
      <c r="AL1614" s="576"/>
      <c r="AM1614" s="576"/>
      <c r="AN1614" s="576"/>
      <c r="AO1614" s="576"/>
      <c r="AP1614" s="576"/>
      <c r="AQ1614" s="576"/>
      <c r="AR1614" s="576"/>
      <c r="AS1614" s="576"/>
      <c r="AT1614" s="576"/>
      <c r="AU1614" s="576"/>
      <c r="AV1614" s="576"/>
      <c r="AW1614" s="576"/>
      <c r="AX1614" s="576"/>
      <c r="AY1614" s="576"/>
      <c r="AZ1614" s="576"/>
      <c r="BA1614" s="576"/>
      <c r="BB1614" s="576"/>
    </row>
    <row r="1615" spans="1:54" s="567" customFormat="1" ht="12.6" customHeight="1" x14ac:dyDescent="0.25">
      <c r="A1615" s="574"/>
      <c r="B1615" s="576"/>
      <c r="C1615" s="576"/>
      <c r="D1615" s="576"/>
      <c r="E1615" s="576"/>
      <c r="F1615" s="576"/>
      <c r="G1615" s="576"/>
      <c r="H1615" s="576"/>
      <c r="I1615" s="576"/>
      <c r="J1615" s="576"/>
      <c r="K1615" s="576"/>
      <c r="L1615" s="576"/>
      <c r="M1615" s="576"/>
      <c r="N1615" s="576"/>
      <c r="O1615" s="576"/>
      <c r="P1615" s="576"/>
      <c r="Q1615" s="576"/>
      <c r="R1615" s="576"/>
      <c r="S1615" s="576"/>
      <c r="T1615" s="576"/>
      <c r="U1615" s="576"/>
      <c r="V1615" s="576"/>
      <c r="W1615" s="576"/>
      <c r="X1615" s="576"/>
      <c r="Y1615" s="576"/>
      <c r="Z1615" s="576"/>
      <c r="AA1615" s="576"/>
      <c r="AB1615" s="576"/>
      <c r="AC1615" s="576"/>
      <c r="AD1615" s="576"/>
      <c r="AE1615" s="576"/>
      <c r="AF1615" s="576"/>
      <c r="AG1615" s="576"/>
      <c r="AH1615" s="576"/>
      <c r="AI1615" s="576"/>
      <c r="AJ1615" s="576"/>
      <c r="AK1615" s="576"/>
      <c r="AL1615" s="576"/>
      <c r="AM1615" s="576"/>
      <c r="AN1615" s="576"/>
      <c r="AO1615" s="576"/>
      <c r="AP1615" s="576"/>
      <c r="AQ1615" s="576"/>
      <c r="AR1615" s="576"/>
      <c r="AS1615" s="576"/>
      <c r="AT1615" s="576"/>
      <c r="AU1615" s="576"/>
      <c r="AV1615" s="576"/>
      <c r="AW1615" s="576"/>
      <c r="AX1615" s="576"/>
      <c r="AY1615" s="576"/>
      <c r="AZ1615" s="576"/>
      <c r="BA1615" s="576"/>
      <c r="BB1615" s="576"/>
    </row>
    <row r="1616" spans="1:54" s="567" customFormat="1" ht="12.6" customHeight="1" x14ac:dyDescent="0.25">
      <c r="A1616" s="574"/>
      <c r="B1616" s="576"/>
      <c r="C1616" s="576"/>
      <c r="D1616" s="576"/>
      <c r="E1616" s="576"/>
      <c r="F1616" s="576"/>
      <c r="G1616" s="576"/>
      <c r="H1616" s="576"/>
      <c r="I1616" s="576"/>
      <c r="J1616" s="576"/>
      <c r="K1616" s="576"/>
      <c r="L1616" s="576"/>
      <c r="M1616" s="576"/>
      <c r="N1616" s="576"/>
      <c r="O1616" s="576"/>
      <c r="P1616" s="576"/>
      <c r="Q1616" s="576"/>
      <c r="R1616" s="576"/>
      <c r="S1616" s="576"/>
      <c r="T1616" s="576"/>
      <c r="U1616" s="576"/>
      <c r="V1616" s="576"/>
      <c r="W1616" s="576"/>
      <c r="X1616" s="576"/>
      <c r="Y1616" s="576"/>
      <c r="Z1616" s="576"/>
      <c r="AA1616" s="576"/>
      <c r="AB1616" s="576"/>
      <c r="AC1616" s="576"/>
      <c r="AD1616" s="576"/>
      <c r="AE1616" s="576"/>
      <c r="AF1616" s="576"/>
      <c r="AG1616" s="576"/>
      <c r="AH1616" s="576"/>
      <c r="AI1616" s="576"/>
      <c r="AJ1616" s="576"/>
      <c r="AK1616" s="576"/>
      <c r="AL1616" s="576"/>
      <c r="AM1616" s="576"/>
      <c r="AN1616" s="576"/>
      <c r="AO1616" s="576"/>
      <c r="AP1616" s="576"/>
      <c r="AQ1616" s="576"/>
      <c r="AR1616" s="576"/>
      <c r="AS1616" s="576"/>
      <c r="AT1616" s="576"/>
      <c r="AU1616" s="576"/>
      <c r="AV1616" s="576"/>
      <c r="AW1616" s="576"/>
      <c r="AX1616" s="576"/>
      <c r="AY1616" s="576"/>
      <c r="AZ1616" s="576"/>
      <c r="BA1616" s="576"/>
      <c r="BB1616" s="576"/>
    </row>
    <row r="1617" spans="1:54" s="567" customFormat="1" ht="12.6" customHeight="1" x14ac:dyDescent="0.25">
      <c r="A1617" s="574"/>
      <c r="B1617" s="576"/>
      <c r="C1617" s="576"/>
      <c r="D1617" s="576"/>
      <c r="E1617" s="576"/>
      <c r="F1617" s="576"/>
      <c r="G1617" s="576"/>
      <c r="H1617" s="576"/>
      <c r="I1617" s="576"/>
      <c r="J1617" s="576"/>
      <c r="K1617" s="576"/>
      <c r="L1617" s="576"/>
      <c r="M1617" s="576"/>
      <c r="N1617" s="576"/>
      <c r="O1617" s="576"/>
      <c r="P1617" s="576"/>
      <c r="Q1617" s="576"/>
      <c r="R1617" s="576"/>
      <c r="S1617" s="576"/>
      <c r="T1617" s="576"/>
      <c r="U1617" s="576"/>
      <c r="V1617" s="576"/>
      <c r="W1617" s="576"/>
      <c r="X1617" s="576"/>
      <c r="Y1617" s="576"/>
      <c r="Z1617" s="576"/>
      <c r="AA1617" s="576"/>
      <c r="AB1617" s="576"/>
      <c r="AC1617" s="576"/>
      <c r="AD1617" s="576"/>
      <c r="AE1617" s="576"/>
      <c r="AF1617" s="576"/>
      <c r="AG1617" s="576"/>
      <c r="AH1617" s="576"/>
      <c r="AI1617" s="576"/>
      <c r="AJ1617" s="576"/>
      <c r="AK1617" s="576"/>
      <c r="AL1617" s="576"/>
      <c r="AM1617" s="576"/>
      <c r="AN1617" s="576"/>
      <c r="AO1617" s="576"/>
      <c r="AP1617" s="576"/>
      <c r="AQ1617" s="576"/>
      <c r="AR1617" s="576"/>
      <c r="AS1617" s="576"/>
      <c r="AT1617" s="576"/>
      <c r="AU1617" s="576"/>
      <c r="AV1617" s="576"/>
      <c r="AW1617" s="576"/>
      <c r="AX1617" s="576"/>
      <c r="AY1617" s="576"/>
      <c r="AZ1617" s="576"/>
      <c r="BA1617" s="576"/>
      <c r="BB1617" s="576"/>
    </row>
    <row r="1618" spans="1:54" s="567" customFormat="1" ht="12.6" customHeight="1" x14ac:dyDescent="0.25">
      <c r="A1618" s="574"/>
      <c r="B1618" s="576"/>
      <c r="C1618" s="576"/>
      <c r="D1618" s="576"/>
      <c r="E1618" s="576"/>
      <c r="F1618" s="576"/>
      <c r="G1618" s="576"/>
      <c r="H1618" s="576"/>
      <c r="I1618" s="576"/>
      <c r="J1618" s="576"/>
      <c r="K1618" s="576"/>
      <c r="L1618" s="576"/>
      <c r="M1618" s="576"/>
      <c r="N1618" s="576"/>
      <c r="O1618" s="576"/>
      <c r="P1618" s="576"/>
      <c r="Q1618" s="576"/>
      <c r="R1618" s="576"/>
      <c r="S1618" s="576"/>
      <c r="T1618" s="576"/>
      <c r="U1618" s="576"/>
      <c r="V1618" s="576"/>
      <c r="W1618" s="576"/>
      <c r="X1618" s="576"/>
      <c r="Y1618" s="576"/>
      <c r="Z1618" s="576"/>
      <c r="AA1618" s="576"/>
      <c r="AB1618" s="576"/>
      <c r="AC1618" s="576"/>
      <c r="AD1618" s="576"/>
      <c r="AE1618" s="576"/>
      <c r="AF1618" s="576"/>
      <c r="AG1618" s="576"/>
      <c r="AH1618" s="576"/>
      <c r="AI1618" s="576"/>
      <c r="AJ1618" s="576"/>
      <c r="AK1618" s="576"/>
      <c r="AL1618" s="576"/>
      <c r="AM1618" s="576"/>
      <c r="AN1618" s="576"/>
      <c r="AO1618" s="576"/>
      <c r="AP1618" s="576"/>
      <c r="AQ1618" s="576"/>
      <c r="AR1618" s="576"/>
      <c r="AS1618" s="576"/>
      <c r="AT1618" s="576"/>
      <c r="AU1618" s="576"/>
      <c r="AV1618" s="576"/>
      <c r="AW1618" s="576"/>
      <c r="AX1618" s="576"/>
      <c r="AY1618" s="576"/>
      <c r="AZ1618" s="576"/>
      <c r="BA1618" s="576"/>
      <c r="BB1618" s="576"/>
    </row>
    <row r="1619" spans="1:54" s="567" customFormat="1" ht="12.6" customHeight="1" x14ac:dyDescent="0.25">
      <c r="A1619" s="574"/>
      <c r="B1619" s="576"/>
      <c r="C1619" s="576"/>
      <c r="D1619" s="576"/>
      <c r="E1619" s="576"/>
      <c r="F1619" s="576"/>
      <c r="G1619" s="576"/>
      <c r="H1619" s="576"/>
      <c r="I1619" s="576"/>
      <c r="J1619" s="576"/>
      <c r="K1619" s="576"/>
      <c r="L1619" s="576"/>
      <c r="M1619" s="576"/>
      <c r="N1619" s="576"/>
      <c r="O1619" s="576"/>
      <c r="P1619" s="576"/>
      <c r="Q1619" s="576"/>
      <c r="R1619" s="576"/>
      <c r="S1619" s="576"/>
      <c r="T1619" s="576"/>
      <c r="U1619" s="576"/>
      <c r="V1619" s="576"/>
      <c r="W1619" s="576"/>
      <c r="X1619" s="576"/>
      <c r="Y1619" s="576"/>
      <c r="Z1619" s="576"/>
      <c r="AA1619" s="576"/>
      <c r="AB1619" s="576"/>
      <c r="AC1619" s="576"/>
      <c r="AD1619" s="576"/>
      <c r="AE1619" s="576"/>
      <c r="AF1619" s="576"/>
      <c r="AG1619" s="576"/>
      <c r="AH1619" s="576"/>
      <c r="AI1619" s="576"/>
      <c r="AJ1619" s="576"/>
      <c r="AK1619" s="576"/>
      <c r="AL1619" s="576"/>
      <c r="AM1619" s="576"/>
      <c r="AN1619" s="576"/>
      <c r="AO1619" s="576"/>
      <c r="AP1619" s="576"/>
      <c r="AQ1619" s="576"/>
      <c r="AR1619" s="576"/>
      <c r="AS1619" s="576"/>
      <c r="AT1619" s="576"/>
      <c r="AU1619" s="576"/>
      <c r="AV1619" s="576"/>
      <c r="AW1619" s="576"/>
      <c r="AX1619" s="576"/>
      <c r="AY1619" s="576"/>
      <c r="AZ1619" s="576"/>
      <c r="BA1619" s="576"/>
      <c r="BB1619" s="576"/>
    </row>
    <row r="1620" spans="1:54" s="567" customFormat="1" ht="12.6" customHeight="1" x14ac:dyDescent="0.25">
      <c r="A1620" s="574"/>
      <c r="B1620" s="576"/>
      <c r="C1620" s="576"/>
      <c r="D1620" s="576"/>
      <c r="E1620" s="576"/>
      <c r="F1620" s="576"/>
      <c r="G1620" s="576"/>
      <c r="H1620" s="576"/>
      <c r="I1620" s="576"/>
      <c r="J1620" s="576"/>
      <c r="K1620" s="576"/>
      <c r="L1620" s="576"/>
      <c r="M1620" s="576"/>
      <c r="N1620" s="576"/>
      <c r="O1620" s="576"/>
      <c r="P1620" s="576"/>
      <c r="Q1620" s="576"/>
      <c r="R1620" s="576"/>
      <c r="S1620" s="576"/>
      <c r="T1620" s="576"/>
      <c r="U1620" s="576"/>
      <c r="V1620" s="576"/>
      <c r="W1620" s="576"/>
      <c r="X1620" s="576"/>
      <c r="Y1620" s="576"/>
      <c r="Z1620" s="576"/>
      <c r="AA1620" s="576"/>
      <c r="AB1620" s="576"/>
      <c r="AC1620" s="576"/>
      <c r="AD1620" s="576"/>
      <c r="AE1620" s="576"/>
      <c r="AF1620" s="576"/>
      <c r="AG1620" s="576"/>
      <c r="AH1620" s="576"/>
      <c r="AI1620" s="576"/>
      <c r="AJ1620" s="576"/>
      <c r="AK1620" s="576"/>
      <c r="AL1620" s="576"/>
      <c r="AM1620" s="576"/>
      <c r="AN1620" s="576"/>
      <c r="AO1620" s="576"/>
      <c r="AP1620" s="576"/>
      <c r="AQ1620" s="576"/>
      <c r="AR1620" s="576"/>
      <c r="AS1620" s="576"/>
      <c r="AT1620" s="576"/>
      <c r="AU1620" s="576"/>
      <c r="AV1620" s="576"/>
      <c r="AW1620" s="576"/>
      <c r="AX1620" s="576"/>
      <c r="AY1620" s="576"/>
      <c r="AZ1620" s="576"/>
      <c r="BA1620" s="576"/>
      <c r="BB1620" s="576"/>
    </row>
    <row r="1621" spans="1:54" s="567" customFormat="1" ht="12.6" customHeight="1" x14ac:dyDescent="0.25">
      <c r="A1621" s="574"/>
      <c r="B1621" s="576"/>
      <c r="C1621" s="576"/>
      <c r="D1621" s="576"/>
      <c r="E1621" s="576"/>
      <c r="F1621" s="576"/>
      <c r="G1621" s="576"/>
      <c r="H1621" s="576"/>
      <c r="I1621" s="576"/>
      <c r="J1621" s="576"/>
      <c r="K1621" s="576"/>
      <c r="L1621" s="576"/>
      <c r="M1621" s="576"/>
      <c r="N1621" s="576"/>
      <c r="O1621" s="576"/>
      <c r="P1621" s="576"/>
      <c r="Q1621" s="576"/>
      <c r="R1621" s="576"/>
      <c r="S1621" s="576"/>
      <c r="T1621" s="576"/>
      <c r="U1621" s="576"/>
      <c r="V1621" s="576"/>
      <c r="W1621" s="576"/>
      <c r="X1621" s="576"/>
      <c r="Y1621" s="576"/>
      <c r="Z1621" s="576"/>
      <c r="AA1621" s="576"/>
      <c r="AB1621" s="576"/>
      <c r="AC1621" s="576"/>
      <c r="AD1621" s="576"/>
      <c r="AE1621" s="576"/>
      <c r="AF1621" s="576"/>
      <c r="AG1621" s="576"/>
      <c r="AH1621" s="576"/>
      <c r="AI1621" s="576"/>
      <c r="AJ1621" s="576"/>
      <c r="AK1621" s="576"/>
      <c r="AL1621" s="576"/>
      <c r="AM1621" s="576"/>
      <c r="AN1621" s="576"/>
      <c r="AO1621" s="576"/>
      <c r="AP1621" s="576"/>
      <c r="AQ1621" s="576"/>
      <c r="AR1621" s="576"/>
      <c r="AS1621" s="576"/>
      <c r="AT1621" s="576"/>
      <c r="AU1621" s="576"/>
      <c r="AV1621" s="576"/>
      <c r="AW1621" s="576"/>
      <c r="AX1621" s="576"/>
      <c r="AY1621" s="576"/>
      <c r="AZ1621" s="576"/>
      <c r="BA1621" s="576"/>
      <c r="BB1621" s="576"/>
    </row>
    <row r="1622" spans="1:54" s="567" customFormat="1" ht="12.6" customHeight="1" x14ac:dyDescent="0.25">
      <c r="A1622" s="574"/>
      <c r="B1622" s="576"/>
      <c r="C1622" s="576"/>
      <c r="D1622" s="576"/>
      <c r="E1622" s="576"/>
      <c r="F1622" s="576"/>
      <c r="G1622" s="576"/>
      <c r="H1622" s="576"/>
      <c r="I1622" s="576"/>
      <c r="J1622" s="576"/>
      <c r="K1622" s="576"/>
      <c r="L1622" s="576"/>
      <c r="M1622" s="576"/>
      <c r="N1622" s="576"/>
      <c r="O1622" s="576"/>
      <c r="P1622" s="576"/>
      <c r="Q1622" s="576"/>
      <c r="R1622" s="576"/>
      <c r="S1622" s="576"/>
      <c r="T1622" s="576"/>
      <c r="U1622" s="576"/>
      <c r="V1622" s="576"/>
      <c r="W1622" s="576"/>
      <c r="X1622" s="576"/>
      <c r="Y1622" s="576"/>
      <c r="Z1622" s="576"/>
      <c r="AA1622" s="576"/>
      <c r="AB1622" s="576"/>
      <c r="AC1622" s="576"/>
      <c r="AD1622" s="576"/>
      <c r="AE1622" s="576"/>
      <c r="AF1622" s="576"/>
      <c r="AG1622" s="576"/>
      <c r="AH1622" s="576"/>
      <c r="AI1622" s="576"/>
      <c r="AJ1622" s="576"/>
      <c r="AK1622" s="576"/>
      <c r="AL1622" s="576"/>
      <c r="AM1622" s="576"/>
      <c r="AN1622" s="576"/>
      <c r="AO1622" s="576"/>
      <c r="AP1622" s="576"/>
      <c r="AQ1622" s="576"/>
      <c r="AR1622" s="576"/>
      <c r="AS1622" s="576"/>
      <c r="AT1622" s="576"/>
      <c r="AU1622" s="576"/>
      <c r="AV1622" s="576"/>
      <c r="AW1622" s="576"/>
      <c r="AX1622" s="576"/>
      <c r="AY1622" s="576"/>
      <c r="AZ1622" s="576"/>
      <c r="BA1622" s="576"/>
      <c r="BB1622" s="576"/>
    </row>
    <row r="1623" spans="1:54" s="567" customFormat="1" ht="12.6" customHeight="1" x14ac:dyDescent="0.25">
      <c r="A1623" s="574"/>
      <c r="B1623" s="576"/>
      <c r="C1623" s="576"/>
      <c r="D1623" s="576"/>
      <c r="E1623" s="576"/>
      <c r="F1623" s="576"/>
      <c r="G1623" s="576"/>
      <c r="H1623" s="576"/>
      <c r="I1623" s="576"/>
      <c r="J1623" s="576"/>
      <c r="K1623" s="576"/>
      <c r="L1623" s="576"/>
      <c r="M1623" s="576"/>
      <c r="N1623" s="576"/>
      <c r="O1623" s="576"/>
      <c r="P1623" s="576"/>
      <c r="Q1623" s="576"/>
      <c r="R1623" s="576"/>
      <c r="S1623" s="576"/>
      <c r="T1623" s="576"/>
      <c r="U1623" s="576"/>
      <c r="V1623" s="576"/>
      <c r="W1623" s="576"/>
      <c r="X1623" s="576"/>
      <c r="Y1623" s="576"/>
      <c r="Z1623" s="576"/>
      <c r="AA1623" s="576"/>
      <c r="AB1623" s="576"/>
      <c r="AC1623" s="576"/>
      <c r="AD1623" s="576"/>
      <c r="AE1623" s="576"/>
      <c r="AF1623" s="576"/>
      <c r="AG1623" s="576"/>
      <c r="AH1623" s="576"/>
      <c r="AI1623" s="576"/>
      <c r="AJ1623" s="576"/>
      <c r="AK1623" s="576"/>
      <c r="AL1623" s="576"/>
      <c r="AM1623" s="576"/>
      <c r="AN1623" s="576"/>
      <c r="AO1623" s="576"/>
      <c r="AP1623" s="576"/>
      <c r="AQ1623" s="576"/>
      <c r="AR1623" s="576"/>
      <c r="AS1623" s="576"/>
      <c r="AT1623" s="576"/>
      <c r="AU1623" s="576"/>
      <c r="AV1623" s="576"/>
      <c r="AW1623" s="576"/>
      <c r="AX1623" s="576"/>
      <c r="AY1623" s="576"/>
      <c r="AZ1623" s="576"/>
      <c r="BA1623" s="576"/>
      <c r="BB1623" s="576"/>
    </row>
    <row r="1624" spans="1:54" s="567" customFormat="1" ht="12.6" customHeight="1" x14ac:dyDescent="0.25">
      <c r="A1624" s="574"/>
      <c r="B1624" s="576"/>
      <c r="C1624" s="576"/>
      <c r="D1624" s="576"/>
      <c r="E1624" s="576"/>
      <c r="F1624" s="576"/>
      <c r="G1624" s="576"/>
      <c r="H1624" s="576"/>
      <c r="I1624" s="576"/>
      <c r="J1624" s="576"/>
      <c r="K1624" s="576"/>
      <c r="L1624" s="576"/>
      <c r="M1624" s="576"/>
      <c r="N1624" s="576"/>
      <c r="O1624" s="576"/>
      <c r="P1624" s="576"/>
      <c r="Q1624" s="576"/>
      <c r="R1624" s="576"/>
      <c r="S1624" s="576"/>
      <c r="T1624" s="576"/>
      <c r="U1624" s="576"/>
      <c r="V1624" s="576"/>
      <c r="W1624" s="576"/>
      <c r="X1624" s="576"/>
      <c r="Y1624" s="576"/>
      <c r="Z1624" s="576"/>
      <c r="AA1624" s="576"/>
      <c r="AB1624" s="576"/>
      <c r="AC1624" s="576"/>
      <c r="AD1624" s="576"/>
      <c r="AE1624" s="576"/>
      <c r="AF1624" s="576"/>
      <c r="AG1624" s="576"/>
      <c r="AH1624" s="576"/>
      <c r="AI1624" s="576"/>
      <c r="AJ1624" s="576"/>
      <c r="AK1624" s="576"/>
      <c r="AL1624" s="576"/>
      <c r="AM1624" s="576"/>
      <c r="AN1624" s="576"/>
      <c r="AO1624" s="576"/>
      <c r="AP1624" s="576"/>
      <c r="AQ1624" s="576"/>
      <c r="AR1624" s="576"/>
      <c r="AS1624" s="576"/>
      <c r="AT1624" s="576"/>
      <c r="AU1624" s="576"/>
      <c r="AV1624" s="576"/>
      <c r="AW1624" s="576"/>
      <c r="AX1624" s="576"/>
      <c r="AY1624" s="576"/>
      <c r="AZ1624" s="576"/>
      <c r="BA1624" s="576"/>
      <c r="BB1624" s="576"/>
    </row>
    <row r="1625" spans="1:54" s="567" customFormat="1" ht="12.6" customHeight="1" x14ac:dyDescent="0.25">
      <c r="A1625" s="574"/>
      <c r="B1625" s="576"/>
      <c r="C1625" s="576"/>
      <c r="D1625" s="576"/>
      <c r="E1625" s="576"/>
      <c r="F1625" s="576"/>
      <c r="G1625" s="576"/>
      <c r="H1625" s="576"/>
      <c r="I1625" s="576"/>
      <c r="J1625" s="576"/>
      <c r="K1625" s="576"/>
      <c r="L1625" s="576"/>
      <c r="M1625" s="576"/>
      <c r="N1625" s="576"/>
      <c r="O1625" s="576"/>
      <c r="P1625" s="576"/>
      <c r="Q1625" s="576"/>
      <c r="R1625" s="576"/>
      <c r="S1625" s="576"/>
      <c r="T1625" s="576"/>
      <c r="U1625" s="576"/>
      <c r="V1625" s="576"/>
      <c r="W1625" s="576"/>
      <c r="X1625" s="576"/>
      <c r="Y1625" s="576"/>
      <c r="Z1625" s="576"/>
      <c r="AA1625" s="576"/>
      <c r="AB1625" s="576"/>
      <c r="AC1625" s="576"/>
      <c r="AD1625" s="576"/>
      <c r="AE1625" s="576"/>
      <c r="AF1625" s="576"/>
      <c r="AG1625" s="576"/>
      <c r="AH1625" s="576"/>
      <c r="AI1625" s="576"/>
      <c r="AJ1625" s="576"/>
      <c r="AK1625" s="576"/>
      <c r="AL1625" s="576"/>
      <c r="AM1625" s="576"/>
      <c r="AN1625" s="576"/>
      <c r="AO1625" s="576"/>
      <c r="AP1625" s="576"/>
      <c r="AQ1625" s="576"/>
      <c r="AR1625" s="576"/>
      <c r="AS1625" s="576"/>
      <c r="AT1625" s="576"/>
      <c r="AU1625" s="576"/>
      <c r="AV1625" s="576"/>
      <c r="AW1625" s="576"/>
      <c r="AX1625" s="576"/>
      <c r="AY1625" s="576"/>
      <c r="AZ1625" s="576"/>
      <c r="BA1625" s="576"/>
      <c r="BB1625" s="576"/>
    </row>
    <row r="1626" spans="1:54" s="567" customFormat="1" ht="12.6" customHeight="1" x14ac:dyDescent="0.25">
      <c r="A1626" s="574"/>
      <c r="B1626" s="576"/>
      <c r="C1626" s="576"/>
      <c r="D1626" s="576"/>
      <c r="E1626" s="576"/>
      <c r="F1626" s="576"/>
      <c r="G1626" s="576"/>
      <c r="H1626" s="576"/>
      <c r="I1626" s="576"/>
      <c r="J1626" s="576"/>
      <c r="K1626" s="576"/>
      <c r="L1626" s="576"/>
      <c r="M1626" s="576"/>
      <c r="N1626" s="576"/>
      <c r="O1626" s="576"/>
      <c r="P1626" s="576"/>
      <c r="Q1626" s="576"/>
      <c r="R1626" s="576"/>
      <c r="S1626" s="576"/>
      <c r="T1626" s="576"/>
      <c r="U1626" s="576"/>
      <c r="V1626" s="576"/>
      <c r="W1626" s="576"/>
      <c r="X1626" s="576"/>
      <c r="Y1626" s="576"/>
      <c r="Z1626" s="576"/>
      <c r="AA1626" s="576"/>
      <c r="AB1626" s="576"/>
      <c r="AC1626" s="576"/>
      <c r="AD1626" s="576"/>
      <c r="AE1626" s="576"/>
      <c r="AF1626" s="576"/>
      <c r="AG1626" s="576"/>
      <c r="AH1626" s="576"/>
      <c r="AI1626" s="576"/>
      <c r="AJ1626" s="576"/>
      <c r="AK1626" s="576"/>
      <c r="AL1626" s="576"/>
      <c r="AM1626" s="576"/>
      <c r="AN1626" s="576"/>
      <c r="AO1626" s="576"/>
      <c r="AP1626" s="576"/>
      <c r="AQ1626" s="576"/>
      <c r="AR1626" s="576"/>
      <c r="AS1626" s="576"/>
      <c r="AT1626" s="576"/>
      <c r="AU1626" s="576"/>
      <c r="AV1626" s="576"/>
      <c r="AW1626" s="576"/>
      <c r="AX1626" s="576"/>
      <c r="AY1626" s="576"/>
      <c r="AZ1626" s="576"/>
      <c r="BA1626" s="576"/>
      <c r="BB1626" s="576"/>
    </row>
    <row r="1627" spans="1:54" s="567" customFormat="1" ht="12.6" customHeight="1" x14ac:dyDescent="0.25">
      <c r="A1627" s="574"/>
      <c r="B1627" s="576"/>
      <c r="C1627" s="576"/>
      <c r="D1627" s="576"/>
      <c r="E1627" s="576"/>
      <c r="F1627" s="576"/>
      <c r="G1627" s="576"/>
      <c r="H1627" s="576"/>
      <c r="I1627" s="576"/>
      <c r="J1627" s="576"/>
      <c r="K1627" s="576"/>
      <c r="L1627" s="576"/>
      <c r="M1627" s="576"/>
      <c r="N1627" s="576"/>
      <c r="O1627" s="576"/>
      <c r="P1627" s="576"/>
      <c r="Q1627" s="576"/>
      <c r="R1627" s="576"/>
      <c r="S1627" s="576"/>
      <c r="T1627" s="576"/>
      <c r="U1627" s="576"/>
      <c r="V1627" s="576"/>
      <c r="W1627" s="576"/>
      <c r="X1627" s="576"/>
      <c r="Y1627" s="576"/>
      <c r="Z1627" s="576"/>
      <c r="AA1627" s="576"/>
      <c r="AB1627" s="576"/>
      <c r="AC1627" s="576"/>
      <c r="AD1627" s="576"/>
      <c r="AE1627" s="576"/>
      <c r="AF1627" s="576"/>
      <c r="AG1627" s="576"/>
      <c r="AH1627" s="576"/>
      <c r="AI1627" s="576"/>
      <c r="AJ1627" s="576"/>
      <c r="AK1627" s="576"/>
      <c r="AL1627" s="576"/>
      <c r="AM1627" s="576"/>
      <c r="AN1627" s="576"/>
      <c r="AO1627" s="576"/>
      <c r="AP1627" s="576"/>
      <c r="AQ1627" s="576"/>
      <c r="AR1627" s="576"/>
      <c r="AS1627" s="576"/>
      <c r="AT1627" s="576"/>
      <c r="AU1627" s="576"/>
      <c r="AV1627" s="576"/>
      <c r="AW1627" s="576"/>
      <c r="AX1627" s="576"/>
      <c r="AY1627" s="576"/>
      <c r="AZ1627" s="576"/>
      <c r="BA1627" s="576"/>
      <c r="BB1627" s="576"/>
    </row>
    <row r="1628" spans="1:54" s="567" customFormat="1" ht="12.6" customHeight="1" x14ac:dyDescent="0.25">
      <c r="A1628" s="574"/>
      <c r="B1628" s="576"/>
      <c r="C1628" s="576"/>
      <c r="D1628" s="576"/>
      <c r="E1628" s="576"/>
      <c r="F1628" s="576"/>
      <c r="G1628" s="576"/>
      <c r="H1628" s="576"/>
      <c r="I1628" s="576"/>
      <c r="J1628" s="576"/>
      <c r="K1628" s="576"/>
      <c r="L1628" s="576"/>
      <c r="M1628" s="576"/>
      <c r="N1628" s="576"/>
      <c r="O1628" s="576"/>
      <c r="P1628" s="576"/>
      <c r="Q1628" s="576"/>
      <c r="R1628" s="576"/>
      <c r="S1628" s="576"/>
      <c r="T1628" s="576"/>
      <c r="U1628" s="576"/>
      <c r="V1628" s="576"/>
      <c r="W1628" s="576"/>
      <c r="X1628" s="576"/>
      <c r="Y1628" s="576"/>
      <c r="Z1628" s="576"/>
      <c r="AA1628" s="576"/>
      <c r="AB1628" s="576"/>
      <c r="AC1628" s="576"/>
      <c r="AD1628" s="576"/>
      <c r="AE1628" s="576"/>
      <c r="AF1628" s="576"/>
      <c r="AG1628" s="576"/>
      <c r="AH1628" s="576"/>
      <c r="AI1628" s="576"/>
      <c r="AJ1628" s="576"/>
      <c r="AK1628" s="576"/>
      <c r="AL1628" s="576"/>
      <c r="AM1628" s="576"/>
      <c r="AN1628" s="576"/>
      <c r="AO1628" s="576"/>
      <c r="AP1628" s="576"/>
      <c r="AQ1628" s="576"/>
      <c r="AR1628" s="576"/>
      <c r="AS1628" s="576"/>
      <c r="AT1628" s="576"/>
      <c r="AU1628" s="576"/>
      <c r="AV1628" s="576"/>
      <c r="AW1628" s="576"/>
      <c r="AX1628" s="576"/>
      <c r="AY1628" s="576"/>
      <c r="AZ1628" s="576"/>
      <c r="BA1628" s="576"/>
      <c r="BB1628" s="576"/>
    </row>
    <row r="1629" spans="1:54" s="567" customFormat="1" ht="12.6" customHeight="1" x14ac:dyDescent="0.25">
      <c r="A1629" s="574"/>
      <c r="B1629" s="576"/>
      <c r="C1629" s="576"/>
      <c r="D1629" s="576"/>
      <c r="E1629" s="576"/>
      <c r="F1629" s="576"/>
      <c r="G1629" s="576"/>
      <c r="H1629" s="576"/>
      <c r="I1629" s="576"/>
      <c r="J1629" s="576"/>
      <c r="K1629" s="576"/>
      <c r="L1629" s="576"/>
      <c r="M1629" s="576"/>
      <c r="N1629" s="576"/>
      <c r="O1629" s="576"/>
      <c r="P1629" s="576"/>
      <c r="Q1629" s="576"/>
      <c r="R1629" s="576"/>
      <c r="S1629" s="576"/>
      <c r="T1629" s="576"/>
      <c r="U1629" s="576"/>
      <c r="V1629" s="576"/>
      <c r="W1629" s="576"/>
      <c r="X1629" s="576"/>
      <c r="Y1629" s="576"/>
      <c r="Z1629" s="576"/>
      <c r="AA1629" s="576"/>
      <c r="AB1629" s="576"/>
      <c r="AC1629" s="576"/>
      <c r="AD1629" s="576"/>
      <c r="AE1629" s="576"/>
      <c r="AF1629" s="576"/>
      <c r="AG1629" s="576"/>
      <c r="AH1629" s="576"/>
      <c r="AI1629" s="576"/>
      <c r="AJ1629" s="576"/>
      <c r="AK1629" s="576"/>
      <c r="AL1629" s="576"/>
      <c r="AM1629" s="576"/>
      <c r="AN1629" s="576"/>
      <c r="AO1629" s="576"/>
      <c r="AP1629" s="576"/>
      <c r="AQ1629" s="576"/>
      <c r="AR1629" s="576"/>
      <c r="AS1629" s="576"/>
      <c r="AT1629" s="576"/>
      <c r="AU1629" s="576"/>
      <c r="AV1629" s="576"/>
      <c r="AW1629" s="576"/>
      <c r="AX1629" s="576"/>
      <c r="AY1629" s="576"/>
      <c r="AZ1629" s="576"/>
      <c r="BA1629" s="576"/>
      <c r="BB1629" s="576"/>
    </row>
    <row r="1630" spans="1:54" s="567" customFormat="1" ht="12.6" customHeight="1" x14ac:dyDescent="0.25">
      <c r="A1630" s="574"/>
      <c r="B1630" s="576"/>
      <c r="C1630" s="576"/>
      <c r="D1630" s="576"/>
      <c r="E1630" s="576"/>
      <c r="F1630" s="576"/>
      <c r="G1630" s="576"/>
      <c r="H1630" s="576"/>
      <c r="I1630" s="576"/>
      <c r="J1630" s="576"/>
      <c r="K1630" s="576"/>
      <c r="L1630" s="576"/>
      <c r="M1630" s="576"/>
      <c r="N1630" s="576"/>
      <c r="O1630" s="576"/>
      <c r="P1630" s="576"/>
      <c r="Q1630" s="576"/>
      <c r="R1630" s="576"/>
      <c r="S1630" s="576"/>
      <c r="T1630" s="576"/>
      <c r="U1630" s="576"/>
      <c r="V1630" s="576"/>
      <c r="W1630" s="576"/>
      <c r="X1630" s="576"/>
      <c r="Y1630" s="576"/>
      <c r="Z1630" s="576"/>
      <c r="AA1630" s="576"/>
      <c r="AB1630" s="576"/>
      <c r="AC1630" s="576"/>
      <c r="AD1630" s="576"/>
      <c r="AE1630" s="576"/>
      <c r="AF1630" s="576"/>
      <c r="AG1630" s="576"/>
      <c r="AH1630" s="576"/>
      <c r="AI1630" s="576"/>
      <c r="AJ1630" s="576"/>
      <c r="AK1630" s="576"/>
      <c r="AL1630" s="576"/>
      <c r="AM1630" s="576"/>
      <c r="AN1630" s="576"/>
      <c r="AO1630" s="576"/>
      <c r="AP1630" s="576"/>
      <c r="AQ1630" s="576"/>
      <c r="AR1630" s="576"/>
      <c r="AS1630" s="576"/>
      <c r="AT1630" s="576"/>
      <c r="AU1630" s="576"/>
      <c r="AV1630" s="576"/>
      <c r="AW1630" s="576"/>
      <c r="AX1630" s="576"/>
      <c r="AY1630" s="576"/>
      <c r="AZ1630" s="576"/>
      <c r="BA1630" s="576"/>
      <c r="BB1630" s="576"/>
    </row>
    <row r="1631" spans="1:54" s="567" customFormat="1" ht="12.6" customHeight="1" x14ac:dyDescent="0.25">
      <c r="A1631" s="574"/>
      <c r="B1631" s="576"/>
      <c r="C1631" s="576"/>
      <c r="D1631" s="576"/>
      <c r="E1631" s="576"/>
      <c r="F1631" s="576"/>
      <c r="G1631" s="576"/>
      <c r="H1631" s="576"/>
      <c r="I1631" s="576"/>
      <c r="J1631" s="576"/>
      <c r="K1631" s="576"/>
      <c r="L1631" s="576"/>
      <c r="M1631" s="576"/>
      <c r="N1631" s="576"/>
      <c r="O1631" s="576"/>
      <c r="P1631" s="576"/>
      <c r="Q1631" s="576"/>
      <c r="R1631" s="576"/>
      <c r="S1631" s="576"/>
      <c r="T1631" s="576"/>
      <c r="U1631" s="576"/>
      <c r="V1631" s="576"/>
      <c r="W1631" s="576"/>
      <c r="X1631" s="576"/>
      <c r="Y1631" s="576"/>
      <c r="Z1631" s="576"/>
      <c r="AA1631" s="576"/>
      <c r="AB1631" s="576"/>
      <c r="AC1631" s="576"/>
      <c r="AD1631" s="576"/>
      <c r="AE1631" s="576"/>
      <c r="AF1631" s="576"/>
      <c r="AG1631" s="576"/>
      <c r="AH1631" s="576"/>
      <c r="AI1631" s="576"/>
      <c r="AJ1631" s="576"/>
      <c r="AK1631" s="576"/>
      <c r="AL1631" s="576"/>
      <c r="AM1631" s="576"/>
      <c r="AN1631" s="576"/>
      <c r="AO1631" s="576"/>
      <c r="AP1631" s="576"/>
      <c r="AQ1631" s="576"/>
      <c r="AR1631" s="576"/>
      <c r="AS1631" s="576"/>
      <c r="AT1631" s="576"/>
      <c r="AU1631" s="576"/>
      <c r="AV1631" s="576"/>
      <c r="AW1631" s="576"/>
      <c r="AX1631" s="576"/>
      <c r="AY1631" s="576"/>
      <c r="AZ1631" s="576"/>
      <c r="BA1631" s="576"/>
      <c r="BB1631" s="576"/>
    </row>
    <row r="1632" spans="1:54" s="567" customFormat="1" ht="12.6" customHeight="1" x14ac:dyDescent="0.25">
      <c r="A1632" s="574"/>
      <c r="B1632" s="576"/>
      <c r="C1632" s="576"/>
      <c r="D1632" s="576"/>
      <c r="E1632" s="576"/>
      <c r="F1632" s="576"/>
      <c r="G1632" s="576"/>
      <c r="H1632" s="576"/>
      <c r="I1632" s="576"/>
      <c r="J1632" s="576"/>
      <c r="K1632" s="576"/>
      <c r="L1632" s="576"/>
      <c r="M1632" s="576"/>
      <c r="N1632" s="576"/>
      <c r="O1632" s="576"/>
      <c r="P1632" s="576"/>
      <c r="Q1632" s="576"/>
      <c r="R1632" s="576"/>
      <c r="S1632" s="576"/>
      <c r="T1632" s="576"/>
      <c r="U1632" s="576"/>
      <c r="V1632" s="576"/>
      <c r="W1632" s="576"/>
      <c r="X1632" s="576"/>
      <c r="Y1632" s="576"/>
      <c r="Z1632" s="576"/>
      <c r="AA1632" s="576"/>
      <c r="AB1632" s="576"/>
      <c r="AC1632" s="576"/>
      <c r="AD1632" s="576"/>
      <c r="AE1632" s="576"/>
      <c r="AF1632" s="576"/>
      <c r="AG1632" s="576"/>
      <c r="AH1632" s="576"/>
      <c r="AI1632" s="576"/>
      <c r="AJ1632" s="576"/>
      <c r="AK1632" s="576"/>
      <c r="AL1632" s="576"/>
      <c r="AM1632" s="576"/>
      <c r="AN1632" s="576"/>
      <c r="AO1632" s="576"/>
      <c r="AP1632" s="576"/>
      <c r="AQ1632" s="576"/>
      <c r="AR1632" s="576"/>
      <c r="AS1632" s="576"/>
      <c r="AT1632" s="576"/>
      <c r="AU1632" s="576"/>
      <c r="AV1632" s="576"/>
      <c r="AW1632" s="576"/>
      <c r="AX1632" s="576"/>
      <c r="AY1632" s="576"/>
      <c r="AZ1632" s="576"/>
      <c r="BA1632" s="576"/>
      <c r="BB1632" s="576"/>
    </row>
    <row r="1633" spans="1:54" s="567" customFormat="1" ht="12.6" customHeight="1" x14ac:dyDescent="0.25">
      <c r="A1633" s="574"/>
      <c r="B1633" s="576"/>
      <c r="C1633" s="576"/>
      <c r="D1633" s="576"/>
      <c r="E1633" s="576"/>
      <c r="F1633" s="576"/>
      <c r="G1633" s="576"/>
      <c r="H1633" s="576"/>
      <c r="I1633" s="576"/>
      <c r="J1633" s="576"/>
      <c r="K1633" s="576"/>
      <c r="L1633" s="576"/>
      <c r="M1633" s="576"/>
      <c r="N1633" s="576"/>
      <c r="O1633" s="576"/>
      <c r="P1633" s="576"/>
      <c r="Q1633" s="576"/>
      <c r="R1633" s="576"/>
      <c r="S1633" s="576"/>
      <c r="T1633" s="576"/>
      <c r="U1633" s="576"/>
      <c r="V1633" s="576"/>
      <c r="W1633" s="576"/>
      <c r="X1633" s="576"/>
      <c r="Y1633" s="576"/>
      <c r="Z1633" s="576"/>
      <c r="AA1633" s="576"/>
      <c r="AB1633" s="576"/>
      <c r="AC1633" s="576"/>
      <c r="AD1633" s="576"/>
      <c r="AE1633" s="576"/>
      <c r="AF1633" s="576"/>
      <c r="AG1633" s="576"/>
      <c r="AH1633" s="576"/>
      <c r="AI1633" s="576"/>
      <c r="AJ1633" s="576"/>
      <c r="AK1633" s="576"/>
      <c r="AL1633" s="576"/>
      <c r="AM1633" s="576"/>
      <c r="AN1633" s="576"/>
      <c r="AO1633" s="576"/>
      <c r="AP1633" s="576"/>
      <c r="AQ1633" s="576"/>
      <c r="AR1633" s="576"/>
      <c r="AS1633" s="576"/>
      <c r="AT1633" s="576"/>
      <c r="AU1633" s="576"/>
      <c r="AV1633" s="576"/>
      <c r="AW1633" s="576"/>
      <c r="AX1633" s="576"/>
      <c r="AY1633" s="576"/>
      <c r="AZ1633" s="576"/>
      <c r="BA1633" s="576"/>
      <c r="BB1633" s="576"/>
    </row>
    <row r="1634" spans="1:54" s="567" customFormat="1" ht="12.6" customHeight="1" x14ac:dyDescent="0.25">
      <c r="A1634" s="574"/>
      <c r="B1634" s="576"/>
      <c r="C1634" s="576"/>
      <c r="D1634" s="576"/>
      <c r="E1634" s="576"/>
      <c r="F1634" s="576"/>
      <c r="G1634" s="576"/>
      <c r="H1634" s="576"/>
      <c r="I1634" s="576"/>
      <c r="J1634" s="576"/>
      <c r="K1634" s="576"/>
      <c r="L1634" s="576"/>
      <c r="M1634" s="576"/>
      <c r="N1634" s="576"/>
      <c r="O1634" s="576"/>
      <c r="P1634" s="576"/>
      <c r="Q1634" s="576"/>
      <c r="R1634" s="576"/>
      <c r="S1634" s="576"/>
      <c r="T1634" s="576"/>
      <c r="U1634" s="576"/>
      <c r="V1634" s="576"/>
      <c r="W1634" s="576"/>
      <c r="X1634" s="576"/>
      <c r="Y1634" s="576"/>
      <c r="Z1634" s="576"/>
      <c r="AA1634" s="576"/>
      <c r="AB1634" s="576"/>
      <c r="AC1634" s="576"/>
      <c r="AD1634" s="576"/>
      <c r="AE1634" s="576"/>
      <c r="AF1634" s="576"/>
      <c r="AG1634" s="576"/>
      <c r="AH1634" s="576"/>
      <c r="AI1634" s="576"/>
      <c r="AJ1634" s="576"/>
      <c r="AK1634" s="576"/>
      <c r="AL1634" s="576"/>
      <c r="AM1634" s="576"/>
      <c r="AN1634" s="576"/>
      <c r="AO1634" s="576"/>
      <c r="AP1634" s="576"/>
      <c r="AQ1634" s="576"/>
      <c r="AR1634" s="576"/>
      <c r="AS1634" s="576"/>
      <c r="AT1634" s="576"/>
      <c r="AU1634" s="576"/>
      <c r="AV1634" s="576"/>
      <c r="AW1634" s="576"/>
      <c r="AX1634" s="576"/>
      <c r="AY1634" s="576"/>
      <c r="AZ1634" s="576"/>
      <c r="BA1634" s="576"/>
      <c r="BB1634" s="576"/>
    </row>
    <row r="1636" spans="1:54" s="567" customFormat="1" ht="12.6" customHeight="1" x14ac:dyDescent="0.25">
      <c r="A1636" s="574" t="s">
        <v>1958</v>
      </c>
      <c r="B1636" s="576"/>
      <c r="C1636" s="576"/>
      <c r="D1636" s="576"/>
      <c r="E1636" s="576"/>
      <c r="F1636" s="576"/>
      <c r="G1636" s="576"/>
      <c r="H1636" s="576"/>
      <c r="I1636" s="576"/>
      <c r="J1636" s="576"/>
      <c r="K1636" s="576"/>
      <c r="L1636" s="576"/>
      <c r="M1636" s="576"/>
      <c r="N1636" s="576"/>
      <c r="O1636" s="576"/>
      <c r="P1636" s="576"/>
      <c r="Q1636" s="576"/>
      <c r="R1636" s="576"/>
      <c r="S1636" s="576"/>
      <c r="T1636" s="576"/>
      <c r="U1636" s="576"/>
      <c r="V1636" s="576"/>
      <c r="W1636" s="576"/>
      <c r="X1636" s="576"/>
      <c r="Y1636" s="576"/>
      <c r="Z1636" s="576"/>
      <c r="AA1636" s="576"/>
      <c r="AB1636" s="576"/>
      <c r="AC1636" s="576"/>
      <c r="AD1636" s="576"/>
      <c r="AE1636" s="576"/>
      <c r="AF1636" s="576"/>
      <c r="AG1636" s="576"/>
      <c r="AH1636" s="576"/>
      <c r="AI1636" s="576"/>
      <c r="AJ1636" s="576"/>
      <c r="AK1636" s="576"/>
      <c r="AL1636" s="576"/>
      <c r="AM1636" s="576"/>
      <c r="AN1636" s="576"/>
      <c r="AO1636" s="576"/>
      <c r="AP1636" s="576"/>
      <c r="AQ1636" s="576"/>
      <c r="AR1636" s="576"/>
      <c r="AS1636" s="576"/>
      <c r="AT1636" s="576"/>
      <c r="AU1636" s="576"/>
      <c r="AV1636" s="576"/>
      <c r="AW1636" s="576"/>
      <c r="AX1636" s="576"/>
      <c r="AY1636" s="576"/>
      <c r="AZ1636" s="576"/>
      <c r="BA1636" s="576"/>
      <c r="BB1636" s="576"/>
    </row>
    <row r="1637" spans="1:54" ht="12.6" customHeight="1" x14ac:dyDescent="0.25">
      <c r="A1637" s="571" t="s">
        <v>1959</v>
      </c>
    </row>
    <row r="1638" spans="1:54" ht="12.6" customHeight="1" x14ac:dyDescent="0.25">
      <c r="A1638" s="565" t="s">
        <v>1388</v>
      </c>
    </row>
    <row r="1639" spans="1:54" ht="12.6" customHeight="1" x14ac:dyDescent="0.25">
      <c r="A1639" s="590"/>
      <c r="B1639" s="591"/>
      <c r="C1639" s="591"/>
      <c r="D1639" s="591"/>
      <c r="E1639" s="591"/>
      <c r="F1639" s="591"/>
      <c r="G1639" s="591"/>
      <c r="H1639" s="591"/>
      <c r="I1639" s="591"/>
      <c r="J1639" s="591"/>
      <c r="K1639" s="591"/>
      <c r="L1639" s="609"/>
      <c r="M1639" s="633" t="s">
        <v>1261</v>
      </c>
      <c r="N1639" s="646"/>
      <c r="O1639" s="646"/>
      <c r="P1639" s="646"/>
      <c r="Q1639" s="646"/>
      <c r="R1639" s="646"/>
      <c r="S1639" s="646"/>
      <c r="T1639" s="646"/>
      <c r="U1639" s="646"/>
      <c r="V1639" s="646"/>
      <c r="W1639" s="646"/>
      <c r="X1639" s="646"/>
      <c r="Y1639" s="646"/>
      <c r="Z1639" s="646"/>
      <c r="AA1639" s="646"/>
      <c r="AB1639" s="646"/>
      <c r="AC1639" s="646"/>
      <c r="AD1639" s="646"/>
      <c r="AE1639" s="646"/>
      <c r="AF1639" s="646"/>
      <c r="AG1639" s="646"/>
      <c r="AH1639" s="646"/>
      <c r="AI1639" s="646"/>
      <c r="AJ1639" s="646"/>
      <c r="AK1639" s="646"/>
      <c r="AL1639" s="646"/>
      <c r="AM1639" s="646"/>
      <c r="AN1639" s="646"/>
      <c r="AO1639" s="647"/>
      <c r="AP1639" s="590"/>
      <c r="AQ1639" s="591"/>
      <c r="AR1639" s="591"/>
      <c r="AS1639" s="591"/>
      <c r="AT1639" s="591"/>
      <c r="AU1639" s="591"/>
      <c r="AV1639" s="609"/>
      <c r="AW1639" s="571"/>
      <c r="AX1639" s="571"/>
      <c r="AY1639" s="571"/>
      <c r="AZ1639" s="571"/>
      <c r="BA1639" s="571"/>
      <c r="BB1639" s="571"/>
    </row>
    <row r="1640" spans="1:54" ht="12.6" customHeight="1" x14ac:dyDescent="0.25">
      <c r="A1640" s="592"/>
      <c r="B1640" s="571"/>
      <c r="C1640" s="571"/>
      <c r="D1640" s="571"/>
      <c r="E1640" s="571"/>
      <c r="F1640" s="571"/>
      <c r="G1640" s="571"/>
      <c r="H1640" s="571"/>
      <c r="I1640" s="571"/>
      <c r="J1640" s="571"/>
      <c r="K1640" s="571"/>
      <c r="L1640" s="610"/>
      <c r="M1640" s="590"/>
      <c r="N1640" s="591"/>
      <c r="O1640" s="591"/>
      <c r="P1640" s="591"/>
      <c r="Q1640" s="591"/>
      <c r="R1640" s="591"/>
      <c r="S1640" s="591"/>
      <c r="T1640" s="609"/>
      <c r="U1640" s="590"/>
      <c r="V1640" s="591"/>
      <c r="W1640" s="591"/>
      <c r="X1640" s="591"/>
      <c r="Y1640" s="591"/>
      <c r="Z1640" s="591"/>
      <c r="AA1640" s="609"/>
      <c r="AB1640" s="590"/>
      <c r="AC1640" s="591"/>
      <c r="AD1640" s="591"/>
      <c r="AE1640" s="591"/>
      <c r="AF1640" s="591"/>
      <c r="AG1640" s="591"/>
      <c r="AH1640" s="609"/>
      <c r="AI1640" s="590"/>
      <c r="AJ1640" s="591"/>
      <c r="AK1640" s="591"/>
      <c r="AL1640" s="591"/>
      <c r="AM1640" s="591"/>
      <c r="AN1640" s="591"/>
      <c r="AO1640" s="609"/>
      <c r="AP1640" s="592" t="s">
        <v>1464</v>
      </c>
      <c r="AQ1640" s="571"/>
      <c r="AR1640" s="571"/>
      <c r="AS1640" s="571"/>
      <c r="AT1640" s="571"/>
      <c r="AU1640" s="571"/>
      <c r="AV1640" s="610"/>
      <c r="AW1640" s="571"/>
      <c r="AX1640" s="571"/>
      <c r="AY1640" s="571"/>
      <c r="AZ1640" s="571"/>
      <c r="BA1640" s="571"/>
      <c r="BB1640" s="571"/>
    </row>
    <row r="1641" spans="1:54" ht="12.6" customHeight="1" x14ac:dyDescent="0.25">
      <c r="A1641" s="839" t="s">
        <v>1960</v>
      </c>
      <c r="B1641" s="840"/>
      <c r="C1641" s="840"/>
      <c r="D1641" s="840"/>
      <c r="E1641" s="840"/>
      <c r="F1641" s="840"/>
      <c r="G1641" s="840"/>
      <c r="H1641" s="840"/>
      <c r="I1641" s="840"/>
      <c r="J1641" s="840"/>
      <c r="K1641" s="840"/>
      <c r="L1641" s="846"/>
      <c r="M1641" s="839" t="s">
        <v>1417</v>
      </c>
      <c r="N1641" s="840"/>
      <c r="O1641" s="840"/>
      <c r="P1641" s="840"/>
      <c r="Q1641" s="840"/>
      <c r="R1641" s="840"/>
      <c r="S1641" s="840"/>
      <c r="T1641" s="846"/>
      <c r="U1641" s="839" t="s">
        <v>1419</v>
      </c>
      <c r="V1641" s="840"/>
      <c r="W1641" s="840"/>
      <c r="X1641" s="840"/>
      <c r="Y1641" s="840"/>
      <c r="Z1641" s="840"/>
      <c r="AA1641" s="846"/>
      <c r="AB1641" s="839" t="s">
        <v>1420</v>
      </c>
      <c r="AC1641" s="840"/>
      <c r="AD1641" s="840"/>
      <c r="AE1641" s="840"/>
      <c r="AF1641" s="840"/>
      <c r="AG1641" s="840"/>
      <c r="AH1641" s="846"/>
      <c r="AI1641" s="839" t="s">
        <v>1421</v>
      </c>
      <c r="AJ1641" s="840"/>
      <c r="AK1641" s="840"/>
      <c r="AL1641" s="840"/>
      <c r="AM1641" s="840"/>
      <c r="AN1641" s="840"/>
      <c r="AO1641" s="846"/>
      <c r="AP1641" s="592" t="s">
        <v>1522</v>
      </c>
      <c r="AQ1641" s="571"/>
      <c r="AR1641" s="571"/>
      <c r="AS1641" s="571"/>
      <c r="AT1641" s="571"/>
      <c r="AU1641" s="571"/>
      <c r="AV1641" s="610"/>
      <c r="AW1641" s="571"/>
      <c r="AX1641" s="571"/>
      <c r="AY1641" s="571"/>
      <c r="AZ1641" s="571"/>
      <c r="BA1641" s="571"/>
      <c r="BB1641" s="571"/>
    </row>
    <row r="1642" spans="1:54" ht="12.6" customHeight="1" x14ac:dyDescent="0.25">
      <c r="A1642" s="839" t="s">
        <v>1961</v>
      </c>
      <c r="B1642" s="840"/>
      <c r="C1642" s="840"/>
      <c r="D1642" s="840"/>
      <c r="E1642" s="840"/>
      <c r="F1642" s="840"/>
      <c r="G1642" s="840"/>
      <c r="H1642" s="840"/>
      <c r="I1642" s="840"/>
      <c r="J1642" s="840"/>
      <c r="K1642" s="840"/>
      <c r="L1642" s="846"/>
      <c r="M1642" s="839" t="s">
        <v>1418</v>
      </c>
      <c r="N1642" s="840"/>
      <c r="O1642" s="840"/>
      <c r="P1642" s="840"/>
      <c r="Q1642" s="840"/>
      <c r="R1642" s="840"/>
      <c r="S1642" s="840"/>
      <c r="T1642" s="846"/>
      <c r="U1642" s="592"/>
      <c r="V1642" s="571"/>
      <c r="W1642" s="571"/>
      <c r="X1642" s="571"/>
      <c r="Y1642" s="571"/>
      <c r="Z1642" s="571"/>
      <c r="AA1642" s="610"/>
      <c r="AB1642" s="592"/>
      <c r="AC1642" s="571"/>
      <c r="AD1642" s="571"/>
      <c r="AE1642" s="571"/>
      <c r="AF1642" s="571"/>
      <c r="AG1642" s="571"/>
      <c r="AH1642" s="610"/>
      <c r="AI1642" s="592"/>
      <c r="AJ1642" s="571"/>
      <c r="AK1642" s="571"/>
      <c r="AL1642" s="571"/>
      <c r="AM1642" s="571"/>
      <c r="AN1642" s="571"/>
      <c r="AO1642" s="610"/>
      <c r="AP1642" s="592" t="s">
        <v>1466</v>
      </c>
      <c r="AQ1642" s="571"/>
      <c r="AR1642" s="571"/>
      <c r="AS1642" s="571"/>
      <c r="AT1642" s="571"/>
      <c r="AU1642" s="571"/>
      <c r="AV1642" s="610"/>
      <c r="AW1642" s="571"/>
      <c r="AX1642" s="571"/>
      <c r="AY1642" s="571"/>
      <c r="AZ1642" s="571"/>
      <c r="BA1642" s="571"/>
      <c r="BB1642" s="571"/>
    </row>
    <row r="1643" spans="1:54" ht="12.6" customHeight="1" x14ac:dyDescent="0.25">
      <c r="A1643" s="593"/>
      <c r="B1643" s="594"/>
      <c r="C1643" s="594"/>
      <c r="D1643" s="594"/>
      <c r="E1643" s="594"/>
      <c r="F1643" s="594"/>
      <c r="G1643" s="594"/>
      <c r="H1643" s="594"/>
      <c r="I1643" s="594"/>
      <c r="J1643" s="594"/>
      <c r="K1643" s="594"/>
      <c r="L1643" s="595"/>
      <c r="M1643" s="593"/>
      <c r="N1643" s="594"/>
      <c r="O1643" s="594"/>
      <c r="P1643" s="594"/>
      <c r="Q1643" s="594"/>
      <c r="R1643" s="594"/>
      <c r="S1643" s="594"/>
      <c r="T1643" s="595"/>
      <c r="U1643" s="593"/>
      <c r="V1643" s="594"/>
      <c r="W1643" s="594"/>
      <c r="X1643" s="594"/>
      <c r="Y1643" s="594"/>
      <c r="Z1643" s="594"/>
      <c r="AA1643" s="595"/>
      <c r="AB1643" s="593"/>
      <c r="AC1643" s="594"/>
      <c r="AD1643" s="594"/>
      <c r="AE1643" s="594"/>
      <c r="AF1643" s="594"/>
      <c r="AG1643" s="594"/>
      <c r="AH1643" s="595"/>
      <c r="AI1643" s="593"/>
      <c r="AJ1643" s="594"/>
      <c r="AK1643" s="594"/>
      <c r="AL1643" s="594"/>
      <c r="AM1643" s="594"/>
      <c r="AN1643" s="594"/>
      <c r="AO1643" s="595"/>
      <c r="AP1643" s="593" t="s">
        <v>1467</v>
      </c>
      <c r="AQ1643" s="594"/>
      <c r="AR1643" s="594"/>
      <c r="AS1643" s="594"/>
      <c r="AT1643" s="594"/>
      <c r="AU1643" s="594"/>
      <c r="AV1643" s="595"/>
      <c r="AW1643" s="571"/>
      <c r="AX1643" s="571"/>
      <c r="AY1643" s="571"/>
      <c r="AZ1643" s="571"/>
      <c r="BA1643" s="571"/>
      <c r="BB1643" s="571"/>
    </row>
    <row r="1644" spans="1:54" ht="12.6" customHeight="1" x14ac:dyDescent="0.25">
      <c r="A1644" s="844" t="s">
        <v>1407</v>
      </c>
      <c r="B1644" s="844"/>
      <c r="C1644" s="844"/>
      <c r="D1644" s="844"/>
      <c r="E1644" s="844"/>
      <c r="F1644" s="844"/>
      <c r="G1644" s="844"/>
      <c r="H1644" s="844"/>
      <c r="I1644" s="844"/>
      <c r="J1644" s="844"/>
      <c r="K1644" s="844"/>
      <c r="L1644" s="844"/>
      <c r="M1644" s="844" t="s">
        <v>1408</v>
      </c>
      <c r="N1644" s="844"/>
      <c r="O1644" s="844"/>
      <c r="P1644" s="844"/>
      <c r="Q1644" s="844"/>
      <c r="R1644" s="844"/>
      <c r="S1644" s="844"/>
      <c r="T1644" s="844"/>
      <c r="U1644" s="844" t="s">
        <v>1409</v>
      </c>
      <c r="V1644" s="844"/>
      <c r="W1644" s="844"/>
      <c r="X1644" s="844"/>
      <c r="Y1644" s="844"/>
      <c r="Z1644" s="844"/>
      <c r="AA1644" s="844"/>
      <c r="AB1644" s="844" t="s">
        <v>1410</v>
      </c>
      <c r="AC1644" s="844"/>
      <c r="AD1644" s="844"/>
      <c r="AE1644" s="844"/>
      <c r="AF1644" s="844"/>
      <c r="AG1644" s="844"/>
      <c r="AH1644" s="844"/>
      <c r="AI1644" s="844" t="s">
        <v>1411</v>
      </c>
      <c r="AJ1644" s="844"/>
      <c r="AK1644" s="844"/>
      <c r="AL1644" s="844"/>
      <c r="AM1644" s="844"/>
      <c r="AN1644" s="844"/>
      <c r="AO1644" s="844"/>
      <c r="AP1644" s="902" t="s">
        <v>1412</v>
      </c>
      <c r="AQ1644" s="903"/>
      <c r="AR1644" s="903"/>
      <c r="AS1644" s="903"/>
      <c r="AT1644" s="903"/>
      <c r="AU1644" s="903"/>
      <c r="AV1644" s="1070"/>
      <c r="AW1644" s="571"/>
      <c r="AX1644" s="571"/>
      <c r="AY1644" s="571"/>
      <c r="AZ1644" s="571"/>
      <c r="BA1644" s="571"/>
      <c r="BB1644" s="571"/>
    </row>
    <row r="1645" spans="1:54" ht="12.6" customHeight="1" x14ac:dyDescent="0.25">
      <c r="A1645" s="597" t="s">
        <v>1962</v>
      </c>
      <c r="B1645" s="598"/>
      <c r="C1645" s="598"/>
      <c r="D1645" s="598"/>
      <c r="E1645" s="598"/>
      <c r="F1645" s="598"/>
      <c r="G1645" s="598"/>
      <c r="H1645" s="598"/>
      <c r="I1645" s="598"/>
      <c r="J1645" s="598"/>
      <c r="K1645" s="598"/>
      <c r="L1645" s="596"/>
      <c r="M1645" s="1012">
        <f>SUVAHAVUJ!$X$83</f>
        <v>5000</v>
      </c>
      <c r="N1645" s="1012"/>
      <c r="O1645" s="1012"/>
      <c r="P1645" s="1012"/>
      <c r="Q1645" s="1012"/>
      <c r="R1645" s="1012"/>
      <c r="S1645" s="1012"/>
      <c r="T1645" s="1012"/>
      <c r="U1645" s="1012">
        <f>'HL KNIHA VYPOC'!$F$215</f>
        <v>0</v>
      </c>
      <c r="V1645" s="1012"/>
      <c r="W1645" s="1012"/>
      <c r="X1645" s="1012"/>
      <c r="Y1645" s="1012"/>
      <c r="Z1645" s="1012"/>
      <c r="AA1645" s="1012"/>
      <c r="AB1645" s="1012">
        <f>'HL KNIHA VYPOC'!$E$215</f>
        <v>0</v>
      </c>
      <c r="AC1645" s="1012"/>
      <c r="AD1645" s="1012"/>
      <c r="AE1645" s="1012"/>
      <c r="AF1645" s="1012"/>
      <c r="AG1645" s="1012"/>
      <c r="AH1645" s="1012"/>
      <c r="AI1645" s="1012"/>
      <c r="AJ1645" s="1012"/>
      <c r="AK1645" s="1012"/>
      <c r="AL1645" s="1012"/>
      <c r="AM1645" s="1012"/>
      <c r="AN1645" s="1012"/>
      <c r="AO1645" s="1012"/>
      <c r="AP1645" s="1012">
        <f>SUVAHAVUJ!$N$84</f>
        <v>5000</v>
      </c>
      <c r="AQ1645" s="1012"/>
      <c r="AR1645" s="1012"/>
      <c r="AS1645" s="1012"/>
      <c r="AT1645" s="1012"/>
      <c r="AU1645" s="1012"/>
      <c r="AV1645" s="1012"/>
      <c r="AW1645" s="704"/>
      <c r="AX1645" s="704"/>
      <c r="AY1645" s="704"/>
      <c r="AZ1645" s="704"/>
      <c r="BA1645" s="704"/>
      <c r="BB1645" s="704"/>
    </row>
    <row r="1646" spans="1:54" ht="12.6" customHeight="1" x14ac:dyDescent="0.25">
      <c r="A1646" s="612" t="s">
        <v>1963</v>
      </c>
      <c r="B1646" s="599"/>
      <c r="C1646" s="599"/>
      <c r="D1646" s="599"/>
      <c r="E1646" s="599"/>
      <c r="F1646" s="599"/>
      <c r="G1646" s="599"/>
      <c r="H1646" s="599"/>
      <c r="I1646" s="599"/>
      <c r="J1646" s="599"/>
      <c r="K1646" s="599"/>
      <c r="L1646" s="600"/>
      <c r="M1646" s="1012"/>
      <c r="N1646" s="1012"/>
      <c r="O1646" s="1012"/>
      <c r="P1646" s="1012"/>
      <c r="Q1646" s="1012"/>
      <c r="R1646" s="1012"/>
      <c r="S1646" s="1012"/>
      <c r="T1646" s="1012"/>
      <c r="U1646" s="1012"/>
      <c r="V1646" s="1012"/>
      <c r="W1646" s="1012"/>
      <c r="X1646" s="1012"/>
      <c r="Y1646" s="1012"/>
      <c r="Z1646" s="1012"/>
      <c r="AA1646" s="1012"/>
      <c r="AB1646" s="1012"/>
      <c r="AC1646" s="1012"/>
      <c r="AD1646" s="1012"/>
      <c r="AE1646" s="1012"/>
      <c r="AF1646" s="1012"/>
      <c r="AG1646" s="1012"/>
      <c r="AH1646" s="1012"/>
      <c r="AI1646" s="1012"/>
      <c r="AJ1646" s="1012"/>
      <c r="AK1646" s="1012"/>
      <c r="AL1646" s="1012"/>
      <c r="AM1646" s="1012"/>
      <c r="AN1646" s="1012"/>
      <c r="AO1646" s="1012"/>
      <c r="AP1646" s="1012"/>
      <c r="AQ1646" s="1012"/>
      <c r="AR1646" s="1012"/>
      <c r="AS1646" s="1012"/>
      <c r="AT1646" s="1012"/>
      <c r="AU1646" s="1012"/>
      <c r="AV1646" s="1012"/>
      <c r="AW1646" s="704"/>
      <c r="AX1646" s="704"/>
      <c r="AY1646" s="704"/>
      <c r="AZ1646" s="704"/>
      <c r="BA1646" s="704"/>
      <c r="BB1646" s="704"/>
    </row>
    <row r="1647" spans="1:54" ht="12.6" customHeight="1" x14ac:dyDescent="0.25">
      <c r="A1647" s="611" t="s">
        <v>1964</v>
      </c>
      <c r="B1647" s="603"/>
      <c r="C1647" s="603"/>
      <c r="D1647" s="603"/>
      <c r="E1647" s="603"/>
      <c r="F1647" s="603"/>
      <c r="G1647" s="603"/>
      <c r="H1647" s="603"/>
      <c r="I1647" s="603"/>
      <c r="J1647" s="603"/>
      <c r="K1647" s="603"/>
      <c r="L1647" s="604"/>
      <c r="M1647" s="1012"/>
      <c r="N1647" s="1012"/>
      <c r="O1647" s="1012"/>
      <c r="P1647" s="1012"/>
      <c r="Q1647" s="1012"/>
      <c r="R1647" s="1012"/>
      <c r="S1647" s="1012"/>
      <c r="T1647" s="1012"/>
      <c r="U1647" s="1012"/>
      <c r="V1647" s="1012"/>
      <c r="W1647" s="1012"/>
      <c r="X1647" s="1012"/>
      <c r="Y1647" s="1012"/>
      <c r="Z1647" s="1012"/>
      <c r="AA1647" s="1012"/>
      <c r="AB1647" s="1012"/>
      <c r="AC1647" s="1012"/>
      <c r="AD1647" s="1012"/>
      <c r="AE1647" s="1012"/>
      <c r="AF1647" s="1012"/>
      <c r="AG1647" s="1012"/>
      <c r="AH1647" s="1012"/>
      <c r="AI1647" s="1012"/>
      <c r="AJ1647" s="1012"/>
      <c r="AK1647" s="1012"/>
      <c r="AL1647" s="1012"/>
      <c r="AM1647" s="1012"/>
      <c r="AN1647" s="1012"/>
      <c r="AO1647" s="1012"/>
      <c r="AP1647" s="1012"/>
      <c r="AQ1647" s="1012"/>
      <c r="AR1647" s="1012"/>
      <c r="AS1647" s="1012"/>
      <c r="AT1647" s="1012"/>
      <c r="AU1647" s="1012"/>
      <c r="AV1647" s="1012"/>
      <c r="AW1647" s="704"/>
      <c r="AX1647" s="704"/>
      <c r="AY1647" s="704"/>
      <c r="AZ1647" s="704"/>
      <c r="BA1647" s="704"/>
      <c r="BB1647" s="704"/>
    </row>
    <row r="1648" spans="1:54" ht="12.6" customHeight="1" x14ac:dyDescent="0.25">
      <c r="A1648" s="597" t="s">
        <v>1965</v>
      </c>
      <c r="B1648" s="598"/>
      <c r="C1648" s="598"/>
      <c r="D1648" s="598"/>
      <c r="E1648" s="598"/>
      <c r="F1648" s="598"/>
      <c r="G1648" s="598"/>
      <c r="H1648" s="598"/>
      <c r="I1648" s="598"/>
      <c r="J1648" s="598"/>
      <c r="K1648" s="598"/>
      <c r="L1648" s="596"/>
      <c r="M1648" s="1012">
        <f>SUVAHAVUJ!$X$85</f>
        <v>0</v>
      </c>
      <c r="N1648" s="1012"/>
      <c r="O1648" s="1012"/>
      <c r="P1648" s="1012"/>
      <c r="Q1648" s="1012"/>
      <c r="R1648" s="1012"/>
      <c r="S1648" s="1012"/>
      <c r="T1648" s="1012"/>
      <c r="U1648" s="1012">
        <f>SUM('HL KNIHA VYPOC'!F223)</f>
        <v>0</v>
      </c>
      <c r="V1648" s="1012"/>
      <c r="W1648" s="1012"/>
      <c r="X1648" s="1012"/>
      <c r="Y1648" s="1012"/>
      <c r="Z1648" s="1012"/>
      <c r="AA1648" s="1012"/>
      <c r="AB1648" s="1012">
        <f>SUM('HL KNIHA VYPOC'!E223)</f>
        <v>0</v>
      </c>
      <c r="AC1648" s="1012"/>
      <c r="AD1648" s="1012"/>
      <c r="AE1648" s="1012"/>
      <c r="AF1648" s="1012"/>
      <c r="AG1648" s="1012"/>
      <c r="AH1648" s="1012"/>
      <c r="AI1648" s="1012"/>
      <c r="AJ1648" s="1012"/>
      <c r="AK1648" s="1012"/>
      <c r="AL1648" s="1012"/>
      <c r="AM1648" s="1012"/>
      <c r="AN1648" s="1012"/>
      <c r="AO1648" s="1012"/>
      <c r="AP1648" s="1012">
        <f>SUVAHAVUJ!$N$85</f>
        <v>0</v>
      </c>
      <c r="AQ1648" s="1012"/>
      <c r="AR1648" s="1012"/>
      <c r="AS1648" s="1012"/>
      <c r="AT1648" s="1012"/>
      <c r="AU1648" s="1012"/>
      <c r="AV1648" s="1012"/>
      <c r="AW1648" s="704"/>
      <c r="AX1648" s="704"/>
      <c r="AY1648" s="704"/>
      <c r="AZ1648" s="704"/>
      <c r="BA1648" s="704"/>
      <c r="BB1648" s="704"/>
    </row>
    <row r="1649" spans="1:54" ht="12.6" customHeight="1" x14ac:dyDescent="0.25">
      <c r="A1649" s="612" t="s">
        <v>1966</v>
      </c>
      <c r="B1649" s="599"/>
      <c r="C1649" s="599"/>
      <c r="D1649" s="599"/>
      <c r="E1649" s="599"/>
      <c r="F1649" s="599"/>
      <c r="G1649" s="599"/>
      <c r="H1649" s="599"/>
      <c r="I1649" s="599"/>
      <c r="J1649" s="599"/>
      <c r="K1649" s="599"/>
      <c r="L1649" s="600"/>
      <c r="M1649" s="1012">
        <f>SUVAHAVUJ!$X$86</f>
        <v>0</v>
      </c>
      <c r="N1649" s="1012"/>
      <c r="O1649" s="1012"/>
      <c r="P1649" s="1012"/>
      <c r="Q1649" s="1012"/>
      <c r="R1649" s="1012"/>
      <c r="S1649" s="1012"/>
      <c r="T1649" s="1012"/>
      <c r="U1649" s="1012">
        <f>SUM('HL KNIHA VYPOC'!F172)</f>
        <v>0</v>
      </c>
      <c r="V1649" s="1012"/>
      <c r="W1649" s="1012"/>
      <c r="X1649" s="1012"/>
      <c r="Y1649" s="1012"/>
      <c r="Z1649" s="1012"/>
      <c r="AA1649" s="1012"/>
      <c r="AB1649" s="1012">
        <f>SUM('HL KNIHA VYPOC'!E172)</f>
        <v>0</v>
      </c>
      <c r="AC1649" s="1012"/>
      <c r="AD1649" s="1012"/>
      <c r="AE1649" s="1012"/>
      <c r="AF1649" s="1012"/>
      <c r="AG1649" s="1012"/>
      <c r="AH1649" s="1012"/>
      <c r="AI1649" s="1012"/>
      <c r="AJ1649" s="1012"/>
      <c r="AK1649" s="1012"/>
      <c r="AL1649" s="1012"/>
      <c r="AM1649" s="1012"/>
      <c r="AN1649" s="1012"/>
      <c r="AO1649" s="1012"/>
      <c r="AP1649" s="1012">
        <f>SUVAHAVUJ!$N$86</f>
        <v>0</v>
      </c>
      <c r="AQ1649" s="1012"/>
      <c r="AR1649" s="1012"/>
      <c r="AS1649" s="1012"/>
      <c r="AT1649" s="1012"/>
      <c r="AU1649" s="1012"/>
      <c r="AV1649" s="1012"/>
      <c r="AW1649" s="704"/>
      <c r="AX1649" s="704"/>
      <c r="AY1649" s="704"/>
      <c r="AZ1649" s="704"/>
      <c r="BA1649" s="704"/>
      <c r="BB1649" s="704"/>
    </row>
    <row r="1650" spans="1:54" ht="12.6" customHeight="1" x14ac:dyDescent="0.25">
      <c r="A1650" s="611" t="s">
        <v>1967</v>
      </c>
      <c r="B1650" s="603"/>
      <c r="C1650" s="603"/>
      <c r="D1650" s="603"/>
      <c r="E1650" s="603"/>
      <c r="F1650" s="603"/>
      <c r="G1650" s="603"/>
      <c r="H1650" s="603"/>
      <c r="I1650" s="603"/>
      <c r="J1650" s="603"/>
      <c r="K1650" s="603"/>
      <c r="L1650" s="604"/>
      <c r="M1650" s="1012"/>
      <c r="N1650" s="1012"/>
      <c r="O1650" s="1012"/>
      <c r="P1650" s="1012"/>
      <c r="Q1650" s="1012"/>
      <c r="R1650" s="1012"/>
      <c r="S1650" s="1012"/>
      <c r="T1650" s="1012"/>
      <c r="U1650" s="1012"/>
      <c r="V1650" s="1012"/>
      <c r="W1650" s="1012"/>
      <c r="X1650" s="1012"/>
      <c r="Y1650" s="1012"/>
      <c r="Z1650" s="1012"/>
      <c r="AA1650" s="1012"/>
      <c r="AB1650" s="1012"/>
      <c r="AC1650" s="1012"/>
      <c r="AD1650" s="1012"/>
      <c r="AE1650" s="1012"/>
      <c r="AF1650" s="1012"/>
      <c r="AG1650" s="1012"/>
      <c r="AH1650" s="1012"/>
      <c r="AI1650" s="1012"/>
      <c r="AJ1650" s="1012"/>
      <c r="AK1650" s="1012"/>
      <c r="AL1650" s="1012"/>
      <c r="AM1650" s="1012"/>
      <c r="AN1650" s="1012"/>
      <c r="AO1650" s="1012"/>
      <c r="AP1650" s="1012"/>
      <c r="AQ1650" s="1012"/>
      <c r="AR1650" s="1012"/>
      <c r="AS1650" s="1012"/>
      <c r="AT1650" s="1012"/>
      <c r="AU1650" s="1012"/>
      <c r="AV1650" s="1012"/>
      <c r="AW1650" s="704"/>
      <c r="AX1650" s="704"/>
      <c r="AY1650" s="704"/>
      <c r="AZ1650" s="704"/>
      <c r="BA1650" s="704"/>
      <c r="BB1650" s="704"/>
    </row>
    <row r="1651" spans="1:54" ht="12.6" customHeight="1" x14ac:dyDescent="0.25">
      <c r="A1651" s="597" t="s">
        <v>1968</v>
      </c>
      <c r="B1651" s="598"/>
      <c r="C1651" s="598"/>
      <c r="D1651" s="598"/>
      <c r="E1651" s="598"/>
      <c r="F1651" s="598"/>
      <c r="G1651" s="598"/>
      <c r="H1651" s="598"/>
      <c r="I1651" s="598"/>
      <c r="J1651" s="598"/>
      <c r="K1651" s="598"/>
      <c r="L1651" s="596"/>
      <c r="M1651" s="1012">
        <f>SUM('HL KNIHA VYPOC'!D216)*-1</f>
        <v>0</v>
      </c>
      <c r="N1651" s="1012"/>
      <c r="O1651" s="1012"/>
      <c r="P1651" s="1012"/>
      <c r="Q1651" s="1012"/>
      <c r="R1651" s="1012"/>
      <c r="S1651" s="1012"/>
      <c r="T1651" s="1012"/>
      <c r="U1651" s="1012">
        <f>SUM('HL KNIHA VYPOC'!F216)</f>
        <v>0</v>
      </c>
      <c r="V1651" s="1012"/>
      <c r="W1651" s="1012"/>
      <c r="X1651" s="1012"/>
      <c r="Y1651" s="1012"/>
      <c r="Z1651" s="1012"/>
      <c r="AA1651" s="1012"/>
      <c r="AB1651" s="1012">
        <f>SUM('HL KNIHA VYPOC'!E216)</f>
        <v>0</v>
      </c>
      <c r="AC1651" s="1012"/>
      <c r="AD1651" s="1012"/>
      <c r="AE1651" s="1012"/>
      <c r="AF1651" s="1012"/>
      <c r="AG1651" s="1012"/>
      <c r="AH1651" s="1012"/>
      <c r="AI1651" s="1012"/>
      <c r="AJ1651" s="1012"/>
      <c r="AK1651" s="1012"/>
      <c r="AL1651" s="1012"/>
      <c r="AM1651" s="1012"/>
      <c r="AN1651" s="1012"/>
      <c r="AO1651" s="1012"/>
      <c r="AP1651" s="1012">
        <f>SUVAHAVUJ!$N$87</f>
        <v>0</v>
      </c>
      <c r="AQ1651" s="1012"/>
      <c r="AR1651" s="1012"/>
      <c r="AS1651" s="1012"/>
      <c r="AT1651" s="1012"/>
      <c r="AU1651" s="1012"/>
      <c r="AV1651" s="1012"/>
      <c r="AW1651" s="704"/>
      <c r="AX1651" s="704"/>
      <c r="AY1651" s="704"/>
      <c r="AZ1651" s="704"/>
      <c r="BA1651" s="704"/>
      <c r="BB1651" s="704"/>
    </row>
    <row r="1652" spans="1:54" ht="12.6" customHeight="1" x14ac:dyDescent="0.25">
      <c r="A1652" s="597" t="s">
        <v>1969</v>
      </c>
      <c r="B1652" s="598"/>
      <c r="C1652" s="598"/>
      <c r="D1652" s="598"/>
      <c r="E1652" s="598"/>
      <c r="F1652" s="598"/>
      <c r="G1652" s="598"/>
      <c r="H1652" s="598"/>
      <c r="I1652" s="598"/>
      <c r="J1652" s="598"/>
      <c r="K1652" s="598"/>
      <c r="L1652" s="596"/>
      <c r="M1652" s="1012">
        <f>SUVAHAVUJ!$X$88</f>
        <v>0</v>
      </c>
      <c r="N1652" s="1012"/>
      <c r="O1652" s="1012"/>
      <c r="P1652" s="1012"/>
      <c r="Q1652" s="1012"/>
      <c r="R1652" s="1012"/>
      <c r="S1652" s="1012"/>
      <c r="T1652" s="1012"/>
      <c r="U1652" s="1012">
        <f>SUM('HL KNIHA VYPOC'!F217)</f>
        <v>0</v>
      </c>
      <c r="V1652" s="1012"/>
      <c r="W1652" s="1012"/>
      <c r="X1652" s="1012"/>
      <c r="Y1652" s="1012"/>
      <c r="Z1652" s="1012"/>
      <c r="AA1652" s="1012"/>
      <c r="AB1652" s="1012">
        <f>SUM('HL KNIHA VYPOC'!E217)</f>
        <v>0</v>
      </c>
      <c r="AC1652" s="1012"/>
      <c r="AD1652" s="1012"/>
      <c r="AE1652" s="1012"/>
      <c r="AF1652" s="1012"/>
      <c r="AG1652" s="1012"/>
      <c r="AH1652" s="1012"/>
      <c r="AI1652" s="1012"/>
      <c r="AJ1652" s="1012"/>
      <c r="AK1652" s="1012"/>
      <c r="AL1652" s="1012"/>
      <c r="AM1652" s="1012"/>
      <c r="AN1652" s="1012"/>
      <c r="AO1652" s="1012"/>
      <c r="AP1652" s="1012">
        <f>SUVAHAVUJ!$N$88</f>
        <v>0</v>
      </c>
      <c r="AQ1652" s="1012"/>
      <c r="AR1652" s="1012"/>
      <c r="AS1652" s="1012"/>
      <c r="AT1652" s="1012"/>
      <c r="AU1652" s="1012"/>
      <c r="AV1652" s="1012"/>
      <c r="AW1652" s="704"/>
      <c r="AX1652" s="704"/>
      <c r="AY1652" s="704"/>
      <c r="AZ1652" s="704"/>
      <c r="BA1652" s="704"/>
      <c r="BB1652" s="704"/>
    </row>
    <row r="1653" spans="1:54" ht="27" customHeight="1" x14ac:dyDescent="0.25">
      <c r="A1653" s="1046" t="s">
        <v>1970</v>
      </c>
      <c r="B1653" s="1047"/>
      <c r="C1653" s="1047"/>
      <c r="D1653" s="1047"/>
      <c r="E1653" s="1047"/>
      <c r="F1653" s="1047"/>
      <c r="G1653" s="1047"/>
      <c r="H1653" s="1047"/>
      <c r="I1653" s="1047"/>
      <c r="J1653" s="1047"/>
      <c r="K1653" s="1047"/>
      <c r="L1653" s="1048"/>
      <c r="M1653" s="1012">
        <f>SUM('HL KNIHA VYPOC'!D222+'HL KNIHA VYPOC'!D227)*-1</f>
        <v>0</v>
      </c>
      <c r="N1653" s="1012"/>
      <c r="O1653" s="1012"/>
      <c r="P1653" s="1012"/>
      <c r="Q1653" s="1012"/>
      <c r="R1653" s="1012"/>
      <c r="S1653" s="1012"/>
      <c r="T1653" s="1012"/>
      <c r="U1653" s="1012">
        <f>SUM('HL KNIHA VYPOC'!F222+'HL KNIHA VYPOC'!F227)</f>
        <v>0</v>
      </c>
      <c r="V1653" s="1012"/>
      <c r="W1653" s="1012"/>
      <c r="X1653" s="1012"/>
      <c r="Y1653" s="1012"/>
      <c r="Z1653" s="1012"/>
      <c r="AA1653" s="1012"/>
      <c r="AB1653" s="1012">
        <f>SUM('HL KNIHA VYPOC'!E222+'HL KNIHA VYPOC'!E227)</f>
        <v>0</v>
      </c>
      <c r="AC1653" s="1012"/>
      <c r="AD1653" s="1012"/>
      <c r="AE1653" s="1012"/>
      <c r="AF1653" s="1012"/>
      <c r="AG1653" s="1012"/>
      <c r="AH1653" s="1012"/>
      <c r="AI1653" s="1012"/>
      <c r="AJ1653" s="1012"/>
      <c r="AK1653" s="1012"/>
      <c r="AL1653" s="1012"/>
      <c r="AM1653" s="1012"/>
      <c r="AN1653" s="1012"/>
      <c r="AO1653" s="1012"/>
      <c r="AP1653" s="1012">
        <f>SUM(M1653+U1653-AB1653)</f>
        <v>0</v>
      </c>
      <c r="AQ1653" s="1012"/>
      <c r="AR1653" s="1012"/>
      <c r="AS1653" s="1012"/>
      <c r="AT1653" s="1012"/>
      <c r="AU1653" s="1012"/>
      <c r="AV1653" s="1012"/>
      <c r="AW1653" s="704"/>
      <c r="AX1653" s="704"/>
      <c r="AY1653" s="704"/>
      <c r="AZ1653" s="704"/>
      <c r="BA1653" s="704"/>
      <c r="BB1653" s="704"/>
    </row>
    <row r="1654" spans="1:54" ht="24.75" customHeight="1" x14ac:dyDescent="0.25">
      <c r="A1654" s="1046" t="s">
        <v>1971</v>
      </c>
      <c r="B1654" s="1047"/>
      <c r="C1654" s="1047"/>
      <c r="D1654" s="1047"/>
      <c r="E1654" s="1047"/>
      <c r="F1654" s="1047"/>
      <c r="G1654" s="1047"/>
      <c r="H1654" s="1047"/>
      <c r="I1654" s="1047"/>
      <c r="J1654" s="1047"/>
      <c r="K1654" s="1047"/>
      <c r="L1654" s="1048"/>
      <c r="M1654" s="1012">
        <f>SUM('HL KNIHA VYPOC'!D221+'HL KNIHA VYPOC'!D226)*-1</f>
        <v>0</v>
      </c>
      <c r="N1654" s="1012"/>
      <c r="O1654" s="1012"/>
      <c r="P1654" s="1012"/>
      <c r="Q1654" s="1012"/>
      <c r="R1654" s="1012"/>
      <c r="S1654" s="1012"/>
      <c r="T1654" s="1012"/>
      <c r="U1654" s="1012">
        <f>SUM('HL KNIHA VYPOC'!F221+'HL KNIHA VYPOC'!F226)</f>
        <v>500</v>
      </c>
      <c r="V1654" s="1012"/>
      <c r="W1654" s="1012"/>
      <c r="X1654" s="1012"/>
      <c r="Y1654" s="1012"/>
      <c r="Z1654" s="1012"/>
      <c r="AA1654" s="1012"/>
      <c r="AB1654" s="1012">
        <f>SUM('HL KNIHA VYPOC'!E221+'HL KNIHA VYPOC'!E226)</f>
        <v>0</v>
      </c>
      <c r="AC1654" s="1012"/>
      <c r="AD1654" s="1012"/>
      <c r="AE1654" s="1012"/>
      <c r="AF1654" s="1012"/>
      <c r="AG1654" s="1012"/>
      <c r="AH1654" s="1012"/>
      <c r="AI1654" s="1012"/>
      <c r="AJ1654" s="1012"/>
      <c r="AK1654" s="1012"/>
      <c r="AL1654" s="1012"/>
      <c r="AM1654" s="1012"/>
      <c r="AN1654" s="1012"/>
      <c r="AO1654" s="1012"/>
      <c r="AP1654" s="1012">
        <f>SUVAHAVUJ!$X$90</f>
        <v>0</v>
      </c>
      <c r="AQ1654" s="1012"/>
      <c r="AR1654" s="1012"/>
      <c r="AS1654" s="1012"/>
      <c r="AT1654" s="1012"/>
      <c r="AU1654" s="1012"/>
      <c r="AV1654" s="1012"/>
      <c r="AW1654" s="704"/>
      <c r="AX1654" s="704"/>
      <c r="AY1654" s="704"/>
      <c r="AZ1654" s="704"/>
      <c r="BA1654" s="704"/>
      <c r="BB1654" s="704"/>
    </row>
    <row r="1655" spans="1:54" ht="12.6" customHeight="1" x14ac:dyDescent="0.25">
      <c r="A1655" s="597" t="s">
        <v>1972</v>
      </c>
      <c r="B1655" s="598"/>
      <c r="C1655" s="598"/>
      <c r="D1655" s="598"/>
      <c r="E1655" s="598"/>
      <c r="F1655" s="598"/>
      <c r="G1655" s="598"/>
      <c r="H1655" s="598"/>
      <c r="I1655" s="598"/>
      <c r="J1655" s="598"/>
      <c r="K1655" s="598"/>
      <c r="L1655" s="596"/>
      <c r="M1655" s="946">
        <f>SUM('HL KNIHA VYPOC'!D228)*-1</f>
        <v>0</v>
      </c>
      <c r="N1655" s="946"/>
      <c r="O1655" s="946"/>
      <c r="P1655" s="946"/>
      <c r="Q1655" s="946"/>
      <c r="R1655" s="946"/>
      <c r="S1655" s="946"/>
      <c r="T1655" s="946"/>
      <c r="U1655" s="946">
        <f>SUM('HL KNIHA VYPOC'!F228)</f>
        <v>0</v>
      </c>
      <c r="V1655" s="946"/>
      <c r="W1655" s="946"/>
      <c r="X1655" s="946"/>
      <c r="Y1655" s="946"/>
      <c r="Z1655" s="946"/>
      <c r="AA1655" s="946"/>
      <c r="AB1655" s="946">
        <f>SUM('HL KNIHA VYPOC'!E228)</f>
        <v>0</v>
      </c>
      <c r="AC1655" s="946"/>
      <c r="AD1655" s="946"/>
      <c r="AE1655" s="946"/>
      <c r="AF1655" s="946"/>
      <c r="AG1655" s="946"/>
      <c r="AH1655" s="946"/>
      <c r="AI1655" s="946"/>
      <c r="AJ1655" s="946"/>
      <c r="AK1655" s="946"/>
      <c r="AL1655" s="946"/>
      <c r="AM1655" s="946"/>
      <c r="AN1655" s="946"/>
      <c r="AO1655" s="946"/>
      <c r="AP1655" s="946">
        <f>SUVAHAVUJ!$N$93</f>
        <v>0</v>
      </c>
      <c r="AQ1655" s="946"/>
      <c r="AR1655" s="946"/>
      <c r="AS1655" s="946"/>
      <c r="AT1655" s="946"/>
      <c r="AU1655" s="946"/>
      <c r="AV1655" s="946"/>
      <c r="AW1655" s="704"/>
      <c r="AX1655" s="704"/>
      <c r="AY1655" s="704"/>
      <c r="AZ1655" s="704"/>
      <c r="BA1655" s="704"/>
      <c r="BB1655" s="704"/>
    </row>
    <row r="1656" spans="1:54" ht="12.6" customHeight="1" x14ac:dyDescent="0.25">
      <c r="A1656" s="597" t="s">
        <v>1973</v>
      </c>
      <c r="B1656" s="598"/>
      <c r="C1656" s="598"/>
      <c r="D1656" s="598"/>
      <c r="E1656" s="598"/>
      <c r="F1656" s="598"/>
      <c r="G1656" s="598"/>
      <c r="H1656" s="598"/>
      <c r="I1656" s="598"/>
      <c r="J1656" s="598"/>
      <c r="K1656" s="598"/>
      <c r="L1656" s="596"/>
      <c r="M1656" s="946">
        <f>SUM('HL KNIHA VYPOC'!D229)*-1</f>
        <v>0</v>
      </c>
      <c r="N1656" s="946"/>
      <c r="O1656" s="946"/>
      <c r="P1656" s="946"/>
      <c r="Q1656" s="946"/>
      <c r="R1656" s="946"/>
      <c r="S1656" s="946"/>
      <c r="T1656" s="946"/>
      <c r="U1656" s="946">
        <f>SUM('HL KNIHA VYPOC'!F229)</f>
        <v>0</v>
      </c>
      <c r="V1656" s="946"/>
      <c r="W1656" s="946"/>
      <c r="X1656" s="946"/>
      <c r="Y1656" s="946"/>
      <c r="Z1656" s="946"/>
      <c r="AA1656" s="946"/>
      <c r="AB1656" s="946">
        <f>SUM('HL KNIHA VYPOC'!E229)</f>
        <v>0</v>
      </c>
      <c r="AC1656" s="946"/>
      <c r="AD1656" s="946"/>
      <c r="AE1656" s="946"/>
      <c r="AF1656" s="946"/>
      <c r="AG1656" s="946"/>
      <c r="AH1656" s="946"/>
      <c r="AI1656" s="946"/>
      <c r="AJ1656" s="946"/>
      <c r="AK1656" s="946"/>
      <c r="AL1656" s="946"/>
      <c r="AM1656" s="946"/>
      <c r="AN1656" s="946"/>
      <c r="AO1656" s="946"/>
      <c r="AP1656" s="1043">
        <f>SUVAHAVUJ!$N$94</f>
        <v>0</v>
      </c>
      <c r="AQ1656" s="1044"/>
      <c r="AR1656" s="1044"/>
      <c r="AS1656" s="1044"/>
      <c r="AT1656" s="1044"/>
      <c r="AU1656" s="1044"/>
      <c r="AV1656" s="1045"/>
      <c r="AW1656" s="704"/>
      <c r="AX1656" s="704"/>
      <c r="AY1656" s="704"/>
      <c r="AZ1656" s="704"/>
      <c r="BA1656" s="704"/>
      <c r="BB1656" s="704"/>
    </row>
    <row r="1657" spans="1:54" ht="12.6" customHeight="1" x14ac:dyDescent="0.25">
      <c r="A1657" s="612" t="s">
        <v>1974</v>
      </c>
      <c r="B1657" s="599"/>
      <c r="C1657" s="599"/>
      <c r="D1657" s="599"/>
      <c r="E1657" s="599"/>
      <c r="F1657" s="599"/>
      <c r="G1657" s="599"/>
      <c r="H1657" s="599"/>
      <c r="I1657" s="599"/>
      <c r="J1657" s="599"/>
      <c r="K1657" s="599"/>
      <c r="L1657" s="600"/>
      <c r="M1657" s="946">
        <f>SUM('HL KNIHA VYPOC'!D218)*-1</f>
        <v>0</v>
      </c>
      <c r="N1657" s="946"/>
      <c r="O1657" s="946"/>
      <c r="P1657" s="946"/>
      <c r="Q1657" s="946"/>
      <c r="R1657" s="946"/>
      <c r="S1657" s="946"/>
      <c r="T1657" s="946"/>
      <c r="U1657" s="946">
        <f>SUM('HL KNIHA VYPOC'!F218)</f>
        <v>0</v>
      </c>
      <c r="V1657" s="946"/>
      <c r="W1657" s="946"/>
      <c r="X1657" s="946"/>
      <c r="Y1657" s="946"/>
      <c r="Z1657" s="946"/>
      <c r="AA1657" s="946"/>
      <c r="AB1657" s="946">
        <f>SUM('HL KNIHA VYPOC'!E218)</f>
        <v>0</v>
      </c>
      <c r="AC1657" s="946"/>
      <c r="AD1657" s="946"/>
      <c r="AE1657" s="946"/>
      <c r="AF1657" s="946"/>
      <c r="AG1657" s="946"/>
      <c r="AH1657" s="946"/>
      <c r="AI1657" s="946"/>
      <c r="AJ1657" s="946"/>
      <c r="AK1657" s="946"/>
      <c r="AL1657" s="946"/>
      <c r="AM1657" s="946"/>
      <c r="AN1657" s="946"/>
      <c r="AO1657" s="946"/>
      <c r="AP1657" s="946">
        <f>SUVAHAVUJ!$N$96</f>
        <v>0</v>
      </c>
      <c r="AQ1657" s="946"/>
      <c r="AR1657" s="946"/>
      <c r="AS1657" s="946"/>
      <c r="AT1657" s="946"/>
      <c r="AU1657" s="946"/>
      <c r="AV1657" s="946"/>
      <c r="AW1657" s="704"/>
      <c r="AX1657" s="704"/>
      <c r="AY1657" s="704"/>
      <c r="AZ1657" s="704"/>
      <c r="BA1657" s="704"/>
      <c r="BB1657" s="704"/>
    </row>
    <row r="1658" spans="1:54" ht="12.6" customHeight="1" x14ac:dyDescent="0.25">
      <c r="A1658" s="602" t="s">
        <v>1975</v>
      </c>
      <c r="L1658" s="601"/>
      <c r="M1658" s="946"/>
      <c r="N1658" s="946"/>
      <c r="O1658" s="946"/>
      <c r="P1658" s="946"/>
      <c r="Q1658" s="946"/>
      <c r="R1658" s="946"/>
      <c r="S1658" s="946"/>
      <c r="T1658" s="946"/>
      <c r="U1658" s="946"/>
      <c r="V1658" s="946"/>
      <c r="W1658" s="946"/>
      <c r="X1658" s="946"/>
      <c r="Y1658" s="946"/>
      <c r="Z1658" s="946"/>
      <c r="AA1658" s="946"/>
      <c r="AB1658" s="946"/>
      <c r="AC1658" s="946"/>
      <c r="AD1658" s="946"/>
      <c r="AE1658" s="946"/>
      <c r="AF1658" s="946"/>
      <c r="AG1658" s="946"/>
      <c r="AH1658" s="946"/>
      <c r="AI1658" s="946"/>
      <c r="AJ1658" s="946"/>
      <c r="AK1658" s="946"/>
      <c r="AL1658" s="946"/>
      <c r="AM1658" s="946"/>
      <c r="AN1658" s="946"/>
      <c r="AO1658" s="946"/>
      <c r="AP1658" s="946"/>
      <c r="AQ1658" s="946"/>
      <c r="AR1658" s="946"/>
      <c r="AS1658" s="946"/>
      <c r="AT1658" s="946"/>
      <c r="AU1658" s="946"/>
      <c r="AV1658" s="946"/>
      <c r="AW1658" s="704"/>
      <c r="AX1658" s="704"/>
      <c r="AY1658" s="704"/>
      <c r="AZ1658" s="704"/>
      <c r="BA1658" s="704"/>
      <c r="BB1658" s="704"/>
    </row>
    <row r="1659" spans="1:54" ht="12.6" customHeight="1" x14ac:dyDescent="0.25">
      <c r="A1659" s="611" t="s">
        <v>1976</v>
      </c>
      <c r="B1659" s="603"/>
      <c r="C1659" s="603"/>
      <c r="D1659" s="603"/>
      <c r="E1659" s="603"/>
      <c r="F1659" s="603"/>
      <c r="G1659" s="603"/>
      <c r="H1659" s="603"/>
      <c r="I1659" s="603"/>
      <c r="J1659" s="603"/>
      <c r="K1659" s="603"/>
      <c r="L1659" s="604"/>
      <c r="M1659" s="946"/>
      <c r="N1659" s="946"/>
      <c r="O1659" s="946"/>
      <c r="P1659" s="946"/>
      <c r="Q1659" s="946"/>
      <c r="R1659" s="946"/>
      <c r="S1659" s="946"/>
      <c r="T1659" s="946"/>
      <c r="U1659" s="946"/>
      <c r="V1659" s="946"/>
      <c r="W1659" s="946"/>
      <c r="X1659" s="946"/>
      <c r="Y1659" s="946"/>
      <c r="Z1659" s="946"/>
      <c r="AA1659" s="946"/>
      <c r="AB1659" s="946"/>
      <c r="AC1659" s="946"/>
      <c r="AD1659" s="946"/>
      <c r="AE1659" s="946"/>
      <c r="AF1659" s="946"/>
      <c r="AG1659" s="946"/>
      <c r="AH1659" s="946"/>
      <c r="AI1659" s="946"/>
      <c r="AJ1659" s="946"/>
      <c r="AK1659" s="946"/>
      <c r="AL1659" s="946"/>
      <c r="AM1659" s="946"/>
      <c r="AN1659" s="946"/>
      <c r="AO1659" s="946"/>
      <c r="AP1659" s="946"/>
      <c r="AQ1659" s="946"/>
      <c r="AR1659" s="946"/>
      <c r="AS1659" s="946"/>
      <c r="AT1659" s="946"/>
      <c r="AU1659" s="946"/>
      <c r="AV1659" s="946"/>
      <c r="AW1659" s="704"/>
      <c r="AX1659" s="704"/>
      <c r="AY1659" s="704"/>
      <c r="AZ1659" s="704"/>
      <c r="BA1659" s="704"/>
      <c r="BB1659" s="704"/>
    </row>
    <row r="1660" spans="1:54" ht="12.6" customHeight="1" x14ac:dyDescent="0.25">
      <c r="A1660" s="612" t="s">
        <v>1974</v>
      </c>
      <c r="B1660" s="599"/>
      <c r="C1660" s="599"/>
      <c r="D1660" s="599"/>
      <c r="E1660" s="599"/>
      <c r="F1660" s="599"/>
      <c r="G1660" s="599"/>
      <c r="H1660" s="599"/>
      <c r="I1660" s="599"/>
      <c r="J1660" s="599"/>
      <c r="K1660" s="599"/>
      <c r="L1660" s="600"/>
      <c r="M1660" s="946">
        <f>SUM('HL KNIHA VYPOC'!D219)*-1</f>
        <v>0</v>
      </c>
      <c r="N1660" s="946"/>
      <c r="O1660" s="946"/>
      <c r="P1660" s="946"/>
      <c r="Q1660" s="946"/>
      <c r="R1660" s="946"/>
      <c r="S1660" s="946"/>
      <c r="T1660" s="946"/>
      <c r="U1660" s="946">
        <f>SUM('HL KNIHA VYPOC'!F219)</f>
        <v>0</v>
      </c>
      <c r="V1660" s="946"/>
      <c r="W1660" s="946"/>
      <c r="X1660" s="946"/>
      <c r="Y1660" s="946"/>
      <c r="Z1660" s="946"/>
      <c r="AA1660" s="946"/>
      <c r="AB1660" s="946">
        <f>SUM('HL KNIHA VYPOC'!E219)</f>
        <v>0</v>
      </c>
      <c r="AC1660" s="946"/>
      <c r="AD1660" s="946"/>
      <c r="AE1660" s="946"/>
      <c r="AF1660" s="946"/>
      <c r="AG1660" s="946"/>
      <c r="AH1660" s="946"/>
      <c r="AI1660" s="946"/>
      <c r="AJ1660" s="946"/>
      <c r="AK1660" s="946"/>
      <c r="AL1660" s="946"/>
      <c r="AM1660" s="946"/>
      <c r="AN1660" s="946"/>
      <c r="AO1660" s="946"/>
      <c r="AP1660" s="946">
        <f>SUVAHAVUJ!$N$97</f>
        <v>0</v>
      </c>
      <c r="AQ1660" s="946"/>
      <c r="AR1660" s="946"/>
      <c r="AS1660" s="946"/>
      <c r="AT1660" s="946"/>
      <c r="AU1660" s="946"/>
      <c r="AV1660" s="946"/>
      <c r="AW1660" s="704"/>
      <c r="AX1660" s="704"/>
      <c r="AY1660" s="704"/>
      <c r="AZ1660" s="704"/>
      <c r="BA1660" s="704"/>
      <c r="BB1660" s="704"/>
    </row>
    <row r="1661" spans="1:54" ht="12.6" customHeight="1" x14ac:dyDescent="0.25">
      <c r="A1661" s="611" t="s">
        <v>1977</v>
      </c>
      <c r="B1661" s="603"/>
      <c r="C1661" s="603"/>
      <c r="D1661" s="603"/>
      <c r="E1661" s="603"/>
      <c r="F1661" s="603"/>
      <c r="G1661" s="603"/>
      <c r="H1661" s="603"/>
      <c r="I1661" s="603"/>
      <c r="J1661" s="603"/>
      <c r="K1661" s="603"/>
      <c r="L1661" s="604"/>
      <c r="M1661" s="946"/>
      <c r="N1661" s="946"/>
      <c r="O1661" s="946"/>
      <c r="P1661" s="946"/>
      <c r="Q1661" s="946"/>
      <c r="R1661" s="946"/>
      <c r="S1661" s="946"/>
      <c r="T1661" s="946"/>
      <c r="U1661" s="946"/>
      <c r="V1661" s="946"/>
      <c r="W1661" s="946"/>
      <c r="X1661" s="946"/>
      <c r="Y1661" s="946"/>
      <c r="Z1661" s="946"/>
      <c r="AA1661" s="946"/>
      <c r="AB1661" s="946"/>
      <c r="AC1661" s="946"/>
      <c r="AD1661" s="946"/>
      <c r="AE1661" s="946"/>
      <c r="AF1661" s="946"/>
      <c r="AG1661" s="946"/>
      <c r="AH1661" s="946"/>
      <c r="AI1661" s="946"/>
      <c r="AJ1661" s="946"/>
      <c r="AK1661" s="946"/>
      <c r="AL1661" s="946"/>
      <c r="AM1661" s="946"/>
      <c r="AN1661" s="946"/>
      <c r="AO1661" s="946"/>
      <c r="AP1661" s="946"/>
      <c r="AQ1661" s="946"/>
      <c r="AR1661" s="946"/>
      <c r="AS1661" s="946"/>
      <c r="AT1661" s="946"/>
      <c r="AU1661" s="946"/>
      <c r="AV1661" s="946"/>
      <c r="AW1661" s="704"/>
      <c r="AX1661" s="704"/>
      <c r="AY1661" s="704"/>
      <c r="AZ1661" s="704"/>
      <c r="BA1661" s="704"/>
      <c r="BB1661" s="704"/>
    </row>
    <row r="1662" spans="1:54" ht="12.6" customHeight="1" x14ac:dyDescent="0.25">
      <c r="A1662" s="612" t="s">
        <v>1974</v>
      </c>
      <c r="B1662" s="599"/>
      <c r="C1662" s="599"/>
      <c r="D1662" s="599"/>
      <c r="E1662" s="599"/>
      <c r="F1662" s="599"/>
      <c r="G1662" s="599"/>
      <c r="H1662" s="599"/>
      <c r="I1662" s="599"/>
      <c r="J1662" s="599"/>
      <c r="K1662" s="599"/>
      <c r="L1662" s="600"/>
      <c r="M1662" s="946">
        <f>SUM('HL KNIHA VYPOC'!D220)*-1</f>
        <v>0</v>
      </c>
      <c r="N1662" s="946"/>
      <c r="O1662" s="946"/>
      <c r="P1662" s="946"/>
      <c r="Q1662" s="946"/>
      <c r="R1662" s="946"/>
      <c r="S1662" s="946"/>
      <c r="T1662" s="946"/>
      <c r="U1662" s="946">
        <f>SUM('HL KNIHA VYPOC'!F220)</f>
        <v>0</v>
      </c>
      <c r="V1662" s="946"/>
      <c r="W1662" s="946"/>
      <c r="X1662" s="946"/>
      <c r="Y1662" s="946"/>
      <c r="Z1662" s="946"/>
      <c r="AA1662" s="946"/>
      <c r="AB1662" s="946">
        <f>SUM('HL KNIHA VYPOC'!E220)</f>
        <v>0</v>
      </c>
      <c r="AC1662" s="946"/>
      <c r="AD1662" s="946"/>
      <c r="AE1662" s="946"/>
      <c r="AF1662" s="946"/>
      <c r="AG1662" s="946"/>
      <c r="AH1662" s="946"/>
      <c r="AI1662" s="946"/>
      <c r="AJ1662" s="946"/>
      <c r="AK1662" s="946"/>
      <c r="AL1662" s="946"/>
      <c r="AM1662" s="946"/>
      <c r="AN1662" s="946"/>
      <c r="AO1662" s="946"/>
      <c r="AP1662" s="946">
        <f>SUVAHAVUJ!$N$98</f>
        <v>0</v>
      </c>
      <c r="AQ1662" s="946"/>
      <c r="AR1662" s="946"/>
      <c r="AS1662" s="946"/>
      <c r="AT1662" s="946"/>
      <c r="AU1662" s="946"/>
      <c r="AV1662" s="946"/>
      <c r="AW1662" s="704"/>
      <c r="AX1662" s="704"/>
      <c r="AY1662" s="704"/>
      <c r="AZ1662" s="704"/>
      <c r="BA1662" s="704"/>
      <c r="BB1662" s="704"/>
    </row>
    <row r="1663" spans="1:54" ht="12.6" customHeight="1" x14ac:dyDescent="0.25">
      <c r="A1663" s="602" t="s">
        <v>1978</v>
      </c>
      <c r="L1663" s="601"/>
      <c r="M1663" s="946"/>
      <c r="N1663" s="946"/>
      <c r="O1663" s="946"/>
      <c r="P1663" s="946"/>
      <c r="Q1663" s="946"/>
      <c r="R1663" s="946"/>
      <c r="S1663" s="946"/>
      <c r="T1663" s="946"/>
      <c r="U1663" s="946"/>
      <c r="V1663" s="946"/>
      <c r="W1663" s="946"/>
      <c r="X1663" s="946"/>
      <c r="Y1663" s="946"/>
      <c r="Z1663" s="946"/>
      <c r="AA1663" s="946"/>
      <c r="AB1663" s="946"/>
      <c r="AC1663" s="946"/>
      <c r="AD1663" s="946"/>
      <c r="AE1663" s="946"/>
      <c r="AF1663" s="946"/>
      <c r="AG1663" s="946"/>
      <c r="AH1663" s="946"/>
      <c r="AI1663" s="946"/>
      <c r="AJ1663" s="946"/>
      <c r="AK1663" s="946"/>
      <c r="AL1663" s="946"/>
      <c r="AM1663" s="946"/>
      <c r="AN1663" s="946"/>
      <c r="AO1663" s="946"/>
      <c r="AP1663" s="946"/>
      <c r="AQ1663" s="946"/>
      <c r="AR1663" s="946"/>
      <c r="AS1663" s="946"/>
      <c r="AT1663" s="946"/>
      <c r="AU1663" s="946"/>
      <c r="AV1663" s="946"/>
      <c r="AW1663" s="704"/>
      <c r="AX1663" s="704"/>
      <c r="AY1663" s="704"/>
      <c r="AZ1663" s="704"/>
      <c r="BA1663" s="704"/>
      <c r="BB1663" s="704"/>
    </row>
    <row r="1664" spans="1:54" ht="12.6" customHeight="1" x14ac:dyDescent="0.25">
      <c r="A1664" s="602" t="s">
        <v>1979</v>
      </c>
      <c r="L1664" s="601"/>
      <c r="M1664" s="946"/>
      <c r="N1664" s="946"/>
      <c r="O1664" s="946"/>
      <c r="P1664" s="946"/>
      <c r="Q1664" s="946"/>
      <c r="R1664" s="946"/>
      <c r="S1664" s="946"/>
      <c r="T1664" s="946"/>
      <c r="U1664" s="946"/>
      <c r="V1664" s="946"/>
      <c r="W1664" s="946"/>
      <c r="X1664" s="946"/>
      <c r="Y1664" s="946"/>
      <c r="Z1664" s="946"/>
      <c r="AA1664" s="946"/>
      <c r="AB1664" s="946"/>
      <c r="AC1664" s="946"/>
      <c r="AD1664" s="946"/>
      <c r="AE1664" s="946"/>
      <c r="AF1664" s="946"/>
      <c r="AG1664" s="946"/>
      <c r="AH1664" s="946"/>
      <c r="AI1664" s="946"/>
      <c r="AJ1664" s="946"/>
      <c r="AK1664" s="946"/>
      <c r="AL1664" s="946"/>
      <c r="AM1664" s="946"/>
      <c r="AN1664" s="946"/>
      <c r="AO1664" s="946"/>
      <c r="AP1664" s="946"/>
      <c r="AQ1664" s="946"/>
      <c r="AR1664" s="946"/>
      <c r="AS1664" s="946"/>
      <c r="AT1664" s="946"/>
      <c r="AU1664" s="946"/>
      <c r="AV1664" s="946"/>
      <c r="AW1664" s="704"/>
      <c r="AX1664" s="704"/>
      <c r="AY1664" s="704"/>
      <c r="AZ1664" s="704"/>
      <c r="BA1664" s="704"/>
      <c r="BB1664" s="704"/>
    </row>
    <row r="1665" spans="1:54" ht="12.6" customHeight="1" x14ac:dyDescent="0.25">
      <c r="A1665" s="611" t="s">
        <v>1980</v>
      </c>
      <c r="B1665" s="603"/>
      <c r="C1665" s="603"/>
      <c r="D1665" s="603"/>
      <c r="E1665" s="603"/>
      <c r="F1665" s="603"/>
      <c r="G1665" s="603"/>
      <c r="H1665" s="603"/>
      <c r="I1665" s="603"/>
      <c r="J1665" s="603"/>
      <c r="K1665" s="603"/>
      <c r="L1665" s="604"/>
      <c r="M1665" s="946"/>
      <c r="N1665" s="946"/>
      <c r="O1665" s="946"/>
      <c r="P1665" s="946"/>
      <c r="Q1665" s="946"/>
      <c r="R1665" s="946"/>
      <c r="S1665" s="946"/>
      <c r="T1665" s="946"/>
      <c r="U1665" s="946"/>
      <c r="V1665" s="946"/>
      <c r="W1665" s="946"/>
      <c r="X1665" s="946"/>
      <c r="Y1665" s="946"/>
      <c r="Z1665" s="946"/>
      <c r="AA1665" s="946"/>
      <c r="AB1665" s="946"/>
      <c r="AC1665" s="946"/>
      <c r="AD1665" s="946"/>
      <c r="AE1665" s="946"/>
      <c r="AF1665" s="946"/>
      <c r="AG1665" s="946"/>
      <c r="AH1665" s="946"/>
      <c r="AI1665" s="946"/>
      <c r="AJ1665" s="946"/>
      <c r="AK1665" s="946"/>
      <c r="AL1665" s="946"/>
      <c r="AM1665" s="946"/>
      <c r="AN1665" s="946"/>
      <c r="AO1665" s="946"/>
      <c r="AP1665" s="946"/>
      <c r="AQ1665" s="946"/>
      <c r="AR1665" s="946"/>
      <c r="AS1665" s="946"/>
      <c r="AT1665" s="946"/>
      <c r="AU1665" s="946"/>
      <c r="AV1665" s="946"/>
      <c r="AW1665" s="704"/>
      <c r="AX1665" s="704"/>
      <c r="AY1665" s="704"/>
      <c r="AZ1665" s="704"/>
      <c r="BA1665" s="704"/>
      <c r="BB1665" s="704"/>
    </row>
    <row r="1666" spans="1:54" ht="12.6" customHeight="1" x14ac:dyDescent="0.25">
      <c r="A1666" s="612" t="s">
        <v>1981</v>
      </c>
      <c r="B1666" s="599"/>
      <c r="C1666" s="599"/>
      <c r="D1666" s="599"/>
      <c r="E1666" s="599"/>
      <c r="F1666" s="599"/>
      <c r="G1666" s="599"/>
      <c r="H1666" s="599"/>
      <c r="I1666" s="599"/>
      <c r="J1666" s="599"/>
      <c r="K1666" s="599"/>
      <c r="L1666" s="600"/>
      <c r="M1666" s="946">
        <f>SUM('HL KNIHA VYPOC'!D230)*-1</f>
        <v>0</v>
      </c>
      <c r="N1666" s="946"/>
      <c r="O1666" s="946"/>
      <c r="P1666" s="946"/>
      <c r="Q1666" s="946"/>
      <c r="R1666" s="946"/>
      <c r="S1666" s="946"/>
      <c r="T1666" s="946"/>
      <c r="U1666" s="946">
        <f>SUM('HL KNIHA VYPOC'!F230)</f>
        <v>10585.02</v>
      </c>
      <c r="V1666" s="946"/>
      <c r="W1666" s="946"/>
      <c r="X1666" s="946"/>
      <c r="Y1666" s="946"/>
      <c r="Z1666" s="946"/>
      <c r="AA1666" s="946"/>
      <c r="AB1666" s="946">
        <f>SUM('HL KNIHA VYPOC'!E230)</f>
        <v>0</v>
      </c>
      <c r="AC1666" s="946"/>
      <c r="AD1666" s="946"/>
      <c r="AE1666" s="946"/>
      <c r="AF1666" s="946"/>
      <c r="AG1666" s="946"/>
      <c r="AH1666" s="946"/>
      <c r="AI1666" s="946"/>
      <c r="AJ1666" s="946"/>
      <c r="AK1666" s="946"/>
      <c r="AL1666" s="946"/>
      <c r="AM1666" s="946"/>
      <c r="AN1666" s="946"/>
      <c r="AO1666" s="946"/>
      <c r="AP1666" s="946">
        <f>SUVAHAVUJ!$N$100</f>
        <v>10585</v>
      </c>
      <c r="AQ1666" s="946"/>
      <c r="AR1666" s="946"/>
      <c r="AS1666" s="946"/>
      <c r="AT1666" s="946"/>
      <c r="AU1666" s="946"/>
      <c r="AV1666" s="946"/>
      <c r="AW1666" s="704"/>
      <c r="AX1666" s="704"/>
      <c r="AY1666" s="704"/>
      <c r="AZ1666" s="704"/>
      <c r="BA1666" s="704"/>
      <c r="BB1666" s="704"/>
    </row>
    <row r="1667" spans="1:54" ht="12.6" customHeight="1" x14ac:dyDescent="0.25">
      <c r="A1667" s="611" t="s">
        <v>1982</v>
      </c>
      <c r="B1667" s="603"/>
      <c r="C1667" s="603"/>
      <c r="D1667" s="603"/>
      <c r="E1667" s="603"/>
      <c r="F1667" s="603"/>
      <c r="G1667" s="603"/>
      <c r="H1667" s="603"/>
      <c r="I1667" s="603"/>
      <c r="J1667" s="603"/>
      <c r="K1667" s="603"/>
      <c r="L1667" s="604"/>
      <c r="M1667" s="946"/>
      <c r="N1667" s="946"/>
      <c r="O1667" s="946"/>
      <c r="P1667" s="946"/>
      <c r="Q1667" s="946"/>
      <c r="R1667" s="946"/>
      <c r="S1667" s="946"/>
      <c r="T1667" s="946"/>
      <c r="U1667" s="946"/>
      <c r="V1667" s="946"/>
      <c r="W1667" s="946"/>
      <c r="X1667" s="946"/>
      <c r="Y1667" s="946"/>
      <c r="Z1667" s="946"/>
      <c r="AA1667" s="946"/>
      <c r="AB1667" s="946"/>
      <c r="AC1667" s="946"/>
      <c r="AD1667" s="946"/>
      <c r="AE1667" s="946"/>
      <c r="AF1667" s="946"/>
      <c r="AG1667" s="946"/>
      <c r="AH1667" s="946"/>
      <c r="AI1667" s="946"/>
      <c r="AJ1667" s="946"/>
      <c r="AK1667" s="946"/>
      <c r="AL1667" s="946"/>
      <c r="AM1667" s="946"/>
      <c r="AN1667" s="946"/>
      <c r="AO1667" s="946"/>
      <c r="AP1667" s="946"/>
      <c r="AQ1667" s="946"/>
      <c r="AR1667" s="946"/>
      <c r="AS1667" s="946"/>
      <c r="AT1667" s="946"/>
      <c r="AU1667" s="946"/>
      <c r="AV1667" s="946"/>
      <c r="AW1667" s="704"/>
      <c r="AX1667" s="704"/>
      <c r="AY1667" s="704"/>
      <c r="AZ1667" s="704"/>
      <c r="BA1667" s="704"/>
      <c r="BB1667" s="704"/>
    </row>
    <row r="1668" spans="1:54" ht="12.6" customHeight="1" x14ac:dyDescent="0.25">
      <c r="A1668" s="612" t="s">
        <v>1983</v>
      </c>
      <c r="B1668" s="599"/>
      <c r="C1668" s="599"/>
      <c r="D1668" s="599"/>
      <c r="E1668" s="599"/>
      <c r="F1668" s="599"/>
      <c r="G1668" s="599"/>
      <c r="H1668" s="599"/>
      <c r="I1668" s="599"/>
      <c r="J1668" s="599"/>
      <c r="K1668" s="599"/>
      <c r="L1668" s="600"/>
      <c r="M1668" s="946">
        <f>SUM('HL KNIHA VYPOC'!D231)*-1</f>
        <v>0</v>
      </c>
      <c r="N1668" s="946"/>
      <c r="O1668" s="946"/>
      <c r="P1668" s="946"/>
      <c r="Q1668" s="946"/>
      <c r="R1668" s="946"/>
      <c r="S1668" s="946"/>
      <c r="T1668" s="946"/>
      <c r="U1668" s="946">
        <f>SUM('HL KNIHA VYPOC'!F231)</f>
        <v>0</v>
      </c>
      <c r="V1668" s="946"/>
      <c r="W1668" s="946"/>
      <c r="X1668" s="946"/>
      <c r="Y1668" s="946"/>
      <c r="Z1668" s="946"/>
      <c r="AA1668" s="946"/>
      <c r="AB1668" s="946">
        <f>SUM('HL KNIHA VYPOC'!E231)</f>
        <v>0</v>
      </c>
      <c r="AC1668" s="946"/>
      <c r="AD1668" s="946"/>
      <c r="AE1668" s="946"/>
      <c r="AF1668" s="946"/>
      <c r="AG1668" s="946"/>
      <c r="AH1668" s="946"/>
      <c r="AI1668" s="946"/>
      <c r="AJ1668" s="946"/>
      <c r="AK1668" s="946"/>
      <c r="AL1668" s="946"/>
      <c r="AM1668" s="946"/>
      <c r="AN1668" s="946"/>
      <c r="AO1668" s="946"/>
      <c r="AP1668" s="946">
        <f>SUVAHAVUJ!$N$101</f>
        <v>0</v>
      </c>
      <c r="AQ1668" s="946"/>
      <c r="AR1668" s="946"/>
      <c r="AS1668" s="946"/>
      <c r="AT1668" s="946"/>
      <c r="AU1668" s="946"/>
      <c r="AV1668" s="946"/>
      <c r="AW1668" s="704"/>
      <c r="AX1668" s="704"/>
      <c r="AY1668" s="704"/>
      <c r="AZ1668" s="704"/>
      <c r="BA1668" s="704"/>
      <c r="BB1668" s="704"/>
    </row>
    <row r="1669" spans="1:54" ht="12.6" customHeight="1" x14ac:dyDescent="0.25">
      <c r="A1669" s="611" t="s">
        <v>1984</v>
      </c>
      <c r="B1669" s="603"/>
      <c r="C1669" s="603"/>
      <c r="D1669" s="603"/>
      <c r="E1669" s="603"/>
      <c r="F1669" s="603"/>
      <c r="G1669" s="603"/>
      <c r="H1669" s="603"/>
      <c r="I1669" s="603"/>
      <c r="J1669" s="603"/>
      <c r="K1669" s="603"/>
      <c r="L1669" s="604"/>
      <c r="M1669" s="946"/>
      <c r="N1669" s="946"/>
      <c r="O1669" s="946"/>
      <c r="P1669" s="946"/>
      <c r="Q1669" s="946"/>
      <c r="R1669" s="946"/>
      <c r="S1669" s="946"/>
      <c r="T1669" s="946"/>
      <c r="U1669" s="946"/>
      <c r="V1669" s="946"/>
      <c r="W1669" s="946"/>
      <c r="X1669" s="946"/>
      <c r="Y1669" s="946"/>
      <c r="Z1669" s="946"/>
      <c r="AA1669" s="946"/>
      <c r="AB1669" s="946"/>
      <c r="AC1669" s="946"/>
      <c r="AD1669" s="946"/>
      <c r="AE1669" s="946"/>
      <c r="AF1669" s="946"/>
      <c r="AG1669" s="946"/>
      <c r="AH1669" s="946"/>
      <c r="AI1669" s="946"/>
      <c r="AJ1669" s="946"/>
      <c r="AK1669" s="946"/>
      <c r="AL1669" s="946"/>
      <c r="AM1669" s="946"/>
      <c r="AN1669" s="946"/>
      <c r="AO1669" s="946"/>
      <c r="AP1669" s="946"/>
      <c r="AQ1669" s="946"/>
      <c r="AR1669" s="946"/>
      <c r="AS1669" s="946"/>
      <c r="AT1669" s="946"/>
      <c r="AU1669" s="946"/>
      <c r="AV1669" s="946"/>
      <c r="AW1669" s="704"/>
      <c r="AX1669" s="704"/>
      <c r="AY1669" s="704"/>
      <c r="AZ1669" s="704"/>
      <c r="BA1669" s="704"/>
      <c r="BB1669" s="704"/>
    </row>
    <row r="1670" spans="1:54" ht="12.6" customHeight="1" x14ac:dyDescent="0.25">
      <c r="A1670" s="612" t="s">
        <v>1500</v>
      </c>
      <c r="B1670" s="599"/>
      <c r="C1670" s="599"/>
      <c r="D1670" s="599"/>
      <c r="E1670" s="599"/>
      <c r="F1670" s="599"/>
      <c r="G1670" s="599"/>
      <c r="H1670" s="599"/>
      <c r="I1670" s="599"/>
      <c r="J1670" s="599"/>
      <c r="K1670" s="599"/>
      <c r="L1670" s="600"/>
      <c r="M1670" s="946">
        <f>SUVAHAVUJ!$X$102</f>
        <v>11086</v>
      </c>
      <c r="N1670" s="946"/>
      <c r="O1670" s="946"/>
      <c r="P1670" s="946"/>
      <c r="Q1670" s="946"/>
      <c r="R1670" s="946"/>
      <c r="S1670" s="946"/>
      <c r="T1670" s="946"/>
      <c r="U1670" s="946"/>
      <c r="V1670" s="946"/>
      <c r="W1670" s="946"/>
      <c r="X1670" s="946"/>
      <c r="Y1670" s="946"/>
      <c r="Z1670" s="946"/>
      <c r="AA1670" s="946"/>
      <c r="AB1670" s="946"/>
      <c r="AC1670" s="946"/>
      <c r="AD1670" s="946"/>
      <c r="AE1670" s="946"/>
      <c r="AF1670" s="946"/>
      <c r="AG1670" s="946"/>
      <c r="AH1670" s="946"/>
      <c r="AI1670" s="946"/>
      <c r="AJ1670" s="946"/>
      <c r="AK1670" s="946"/>
      <c r="AL1670" s="946"/>
      <c r="AM1670" s="946"/>
      <c r="AN1670" s="946"/>
      <c r="AO1670" s="946"/>
      <c r="AP1670" s="946">
        <f>SUVAHAVUJ!$N$102</f>
        <v>17623</v>
      </c>
      <c r="AQ1670" s="946"/>
      <c r="AR1670" s="946"/>
      <c r="AS1670" s="946"/>
      <c r="AT1670" s="946"/>
      <c r="AU1670" s="946"/>
      <c r="AV1670" s="946"/>
      <c r="AW1670" s="704"/>
      <c r="AX1670" s="704"/>
      <c r="AY1670" s="704"/>
      <c r="AZ1670" s="704"/>
      <c r="BA1670" s="704"/>
      <c r="BB1670" s="704"/>
    </row>
    <row r="1671" spans="1:54" ht="12.6" customHeight="1" x14ac:dyDescent="0.25">
      <c r="A1671" s="602" t="s">
        <v>1985</v>
      </c>
      <c r="L1671" s="601"/>
      <c r="M1671" s="946"/>
      <c r="N1671" s="946"/>
      <c r="O1671" s="946"/>
      <c r="P1671" s="946"/>
      <c r="Q1671" s="946"/>
      <c r="R1671" s="946"/>
      <c r="S1671" s="946"/>
      <c r="T1671" s="946"/>
      <c r="U1671" s="946"/>
      <c r="V1671" s="946"/>
      <c r="W1671" s="946"/>
      <c r="X1671" s="946"/>
      <c r="Y1671" s="946"/>
      <c r="Z1671" s="946"/>
      <c r="AA1671" s="946"/>
      <c r="AB1671" s="946"/>
      <c r="AC1671" s="946"/>
      <c r="AD1671" s="946"/>
      <c r="AE1671" s="946"/>
      <c r="AF1671" s="946"/>
      <c r="AG1671" s="946"/>
      <c r="AH1671" s="946"/>
      <c r="AI1671" s="946"/>
      <c r="AJ1671" s="946"/>
      <c r="AK1671" s="946"/>
      <c r="AL1671" s="946"/>
      <c r="AM1671" s="946"/>
      <c r="AN1671" s="946"/>
      <c r="AO1671" s="946"/>
      <c r="AP1671" s="946"/>
      <c r="AQ1671" s="946"/>
      <c r="AR1671" s="946"/>
      <c r="AS1671" s="946"/>
      <c r="AT1671" s="946"/>
      <c r="AU1671" s="946"/>
      <c r="AV1671" s="946"/>
      <c r="AW1671" s="704"/>
      <c r="AX1671" s="704"/>
      <c r="AY1671" s="704"/>
      <c r="AZ1671" s="704"/>
      <c r="BA1671" s="704"/>
      <c r="BB1671" s="704"/>
    </row>
    <row r="1672" spans="1:54" ht="12.6" customHeight="1" x14ac:dyDescent="0.25">
      <c r="A1672" s="611" t="s">
        <v>1418</v>
      </c>
      <c r="B1672" s="603"/>
      <c r="C1672" s="603"/>
      <c r="D1672" s="603"/>
      <c r="E1672" s="603"/>
      <c r="F1672" s="603"/>
      <c r="G1672" s="603"/>
      <c r="H1672" s="603"/>
      <c r="I1672" s="603"/>
      <c r="J1672" s="603"/>
      <c r="K1672" s="603"/>
      <c r="L1672" s="604"/>
      <c r="M1672" s="946"/>
      <c r="N1672" s="946"/>
      <c r="O1672" s="946"/>
      <c r="P1672" s="946"/>
      <c r="Q1672" s="946"/>
      <c r="R1672" s="946"/>
      <c r="S1672" s="946"/>
      <c r="T1672" s="946"/>
      <c r="U1672" s="946"/>
      <c r="V1672" s="946"/>
      <c r="W1672" s="946"/>
      <c r="X1672" s="946"/>
      <c r="Y1672" s="946"/>
      <c r="Z1672" s="946"/>
      <c r="AA1672" s="946"/>
      <c r="AB1672" s="946"/>
      <c r="AC1672" s="946"/>
      <c r="AD1672" s="946"/>
      <c r="AE1672" s="946"/>
      <c r="AF1672" s="946"/>
      <c r="AG1672" s="946"/>
      <c r="AH1672" s="946"/>
      <c r="AI1672" s="946"/>
      <c r="AJ1672" s="946"/>
      <c r="AK1672" s="946"/>
      <c r="AL1672" s="946"/>
      <c r="AM1672" s="946"/>
      <c r="AN1672" s="946"/>
      <c r="AO1672" s="946"/>
      <c r="AP1672" s="946"/>
      <c r="AQ1672" s="946"/>
      <c r="AR1672" s="946"/>
      <c r="AS1672" s="946"/>
      <c r="AT1672" s="946"/>
      <c r="AU1672" s="946"/>
      <c r="AV1672" s="946"/>
      <c r="AW1672" s="704"/>
      <c r="AX1672" s="704"/>
      <c r="AY1672" s="704"/>
      <c r="AZ1672" s="704"/>
      <c r="BA1672" s="704"/>
      <c r="BB1672" s="704"/>
    </row>
    <row r="1673" spans="1:54" ht="12.6" customHeight="1" x14ac:dyDescent="0.25">
      <c r="A1673" s="612" t="s">
        <v>1986</v>
      </c>
      <c r="B1673" s="599"/>
      <c r="C1673" s="599"/>
      <c r="D1673" s="599"/>
      <c r="E1673" s="599"/>
      <c r="F1673" s="599"/>
      <c r="G1673" s="599"/>
      <c r="H1673" s="599"/>
      <c r="I1673" s="599"/>
      <c r="J1673" s="599"/>
      <c r="K1673" s="599"/>
      <c r="L1673" s="600"/>
      <c r="M1673" s="946"/>
      <c r="N1673" s="946"/>
      <c r="O1673" s="946"/>
      <c r="P1673" s="946"/>
      <c r="Q1673" s="946"/>
      <c r="R1673" s="946"/>
      <c r="S1673" s="946"/>
      <c r="T1673" s="946"/>
      <c r="U1673" s="946"/>
      <c r="V1673" s="946"/>
      <c r="W1673" s="946"/>
      <c r="X1673" s="946"/>
      <c r="Y1673" s="946"/>
      <c r="Z1673" s="946"/>
      <c r="AA1673" s="946"/>
      <c r="AB1673" s="946"/>
      <c r="AC1673" s="946"/>
      <c r="AD1673" s="946"/>
      <c r="AE1673" s="946"/>
      <c r="AF1673" s="946"/>
      <c r="AG1673" s="946"/>
      <c r="AH1673" s="946"/>
      <c r="AI1673" s="946"/>
      <c r="AJ1673" s="946"/>
      <c r="AK1673" s="946"/>
      <c r="AL1673" s="946"/>
      <c r="AM1673" s="946"/>
      <c r="AN1673" s="946"/>
      <c r="AO1673" s="946"/>
      <c r="AP1673" s="946">
        <f>SUM(M1673+U1673-AB1673+AI1673)</f>
        <v>0</v>
      </c>
      <c r="AQ1673" s="946"/>
      <c r="AR1673" s="946"/>
      <c r="AS1673" s="946"/>
      <c r="AT1673" s="946"/>
      <c r="AU1673" s="946"/>
      <c r="AV1673" s="946"/>
      <c r="AW1673" s="704"/>
      <c r="AX1673" s="704"/>
      <c r="AY1673" s="704"/>
      <c r="AZ1673" s="704"/>
      <c r="BA1673" s="704"/>
      <c r="BB1673" s="704"/>
    </row>
    <row r="1674" spans="1:54" ht="12.6" customHeight="1" x14ac:dyDescent="0.25">
      <c r="A1674" s="611" t="s">
        <v>1987</v>
      </c>
      <c r="B1674" s="603"/>
      <c r="C1674" s="603"/>
      <c r="D1674" s="603"/>
      <c r="E1674" s="603"/>
      <c r="F1674" s="603"/>
      <c r="G1674" s="603"/>
      <c r="H1674" s="603"/>
      <c r="I1674" s="603"/>
      <c r="J1674" s="603"/>
      <c r="K1674" s="603"/>
      <c r="L1674" s="604"/>
      <c r="M1674" s="946"/>
      <c r="N1674" s="946"/>
      <c r="O1674" s="946"/>
      <c r="P1674" s="946"/>
      <c r="Q1674" s="946"/>
      <c r="R1674" s="946"/>
      <c r="S1674" s="946"/>
      <c r="T1674" s="946"/>
      <c r="U1674" s="946"/>
      <c r="V1674" s="946"/>
      <c r="W1674" s="946"/>
      <c r="X1674" s="946"/>
      <c r="Y1674" s="946"/>
      <c r="Z1674" s="946"/>
      <c r="AA1674" s="946"/>
      <c r="AB1674" s="946"/>
      <c r="AC1674" s="946"/>
      <c r="AD1674" s="946"/>
      <c r="AE1674" s="946"/>
      <c r="AF1674" s="946"/>
      <c r="AG1674" s="946"/>
      <c r="AH1674" s="946"/>
      <c r="AI1674" s="946"/>
      <c r="AJ1674" s="946"/>
      <c r="AK1674" s="946"/>
      <c r="AL1674" s="946"/>
      <c r="AM1674" s="946"/>
      <c r="AN1674" s="946"/>
      <c r="AO1674" s="946"/>
      <c r="AP1674" s="946"/>
      <c r="AQ1674" s="946"/>
      <c r="AR1674" s="946"/>
      <c r="AS1674" s="946"/>
      <c r="AT1674" s="946"/>
      <c r="AU1674" s="946"/>
      <c r="AV1674" s="946"/>
      <c r="AW1674" s="704"/>
      <c r="AX1674" s="704"/>
      <c r="AY1674" s="704"/>
      <c r="AZ1674" s="704"/>
      <c r="BA1674" s="704"/>
      <c r="BB1674" s="704"/>
    </row>
    <row r="1675" spans="1:54" ht="12.6" customHeight="1" x14ac:dyDescent="0.25">
      <c r="A1675" s="612" t="s">
        <v>1988</v>
      </c>
      <c r="B1675" s="599"/>
      <c r="C1675" s="599"/>
      <c r="D1675" s="599"/>
      <c r="E1675" s="599"/>
      <c r="F1675" s="599"/>
      <c r="G1675" s="599"/>
      <c r="H1675" s="599"/>
      <c r="I1675" s="599"/>
      <c r="J1675" s="599"/>
      <c r="K1675" s="599"/>
      <c r="L1675" s="600"/>
      <c r="M1675" s="946">
        <f>'HL KNIHA VYPOC'!$D$260*-1</f>
        <v>0</v>
      </c>
      <c r="N1675" s="946"/>
      <c r="O1675" s="946"/>
      <c r="P1675" s="946"/>
      <c r="Q1675" s="946"/>
      <c r="R1675" s="946"/>
      <c r="S1675" s="946"/>
      <c r="T1675" s="946"/>
      <c r="U1675" s="946">
        <f>'HL KNIHA VYPOC'!$F$260</f>
        <v>0</v>
      </c>
      <c r="V1675" s="946"/>
      <c r="W1675" s="946"/>
      <c r="X1675" s="946"/>
      <c r="Y1675" s="946"/>
      <c r="Z1675" s="946"/>
      <c r="AA1675" s="946"/>
      <c r="AB1675" s="946">
        <f>'HL KNIHA VYPOC'!$E$260</f>
        <v>0</v>
      </c>
      <c r="AC1675" s="946"/>
      <c r="AD1675" s="946"/>
      <c r="AE1675" s="946"/>
      <c r="AF1675" s="946"/>
      <c r="AG1675" s="946"/>
      <c r="AH1675" s="946"/>
      <c r="AI1675" s="946"/>
      <c r="AJ1675" s="946"/>
      <c r="AK1675" s="946"/>
      <c r="AL1675" s="946"/>
      <c r="AM1675" s="946"/>
      <c r="AN1675" s="946"/>
      <c r="AO1675" s="946"/>
      <c r="AP1675" s="946">
        <f>'HL KNIHA VYPOC'!$G$260*-1</f>
        <v>0</v>
      </c>
      <c r="AQ1675" s="946"/>
      <c r="AR1675" s="946"/>
      <c r="AS1675" s="946"/>
      <c r="AT1675" s="946"/>
      <c r="AU1675" s="946"/>
      <c r="AV1675" s="946"/>
      <c r="AW1675" s="704"/>
      <c r="AX1675" s="704"/>
      <c r="AY1675" s="704"/>
      <c r="AZ1675" s="704"/>
      <c r="BA1675" s="704"/>
      <c r="BB1675" s="704"/>
    </row>
    <row r="1676" spans="1:54" ht="12.6" customHeight="1" x14ac:dyDescent="0.25">
      <c r="A1676" s="602" t="s">
        <v>1989</v>
      </c>
      <c r="L1676" s="601"/>
      <c r="M1676" s="946"/>
      <c r="N1676" s="946"/>
      <c r="O1676" s="946"/>
      <c r="P1676" s="946"/>
      <c r="Q1676" s="946"/>
      <c r="R1676" s="946"/>
      <c r="S1676" s="946"/>
      <c r="T1676" s="946"/>
      <c r="U1676" s="946"/>
      <c r="V1676" s="946"/>
      <c r="W1676" s="946"/>
      <c r="X1676" s="946"/>
      <c r="Y1676" s="946"/>
      <c r="Z1676" s="946"/>
      <c r="AA1676" s="946"/>
      <c r="AB1676" s="946"/>
      <c r="AC1676" s="946"/>
      <c r="AD1676" s="946"/>
      <c r="AE1676" s="946"/>
      <c r="AF1676" s="946"/>
      <c r="AG1676" s="946"/>
      <c r="AH1676" s="946"/>
      <c r="AI1676" s="946"/>
      <c r="AJ1676" s="946"/>
      <c r="AK1676" s="946"/>
      <c r="AL1676" s="946"/>
      <c r="AM1676" s="946"/>
      <c r="AN1676" s="946"/>
      <c r="AO1676" s="946"/>
      <c r="AP1676" s="946"/>
      <c r="AQ1676" s="946"/>
      <c r="AR1676" s="946"/>
      <c r="AS1676" s="946"/>
      <c r="AT1676" s="946"/>
      <c r="AU1676" s="946"/>
      <c r="AV1676" s="946"/>
      <c r="AW1676" s="704"/>
      <c r="AX1676" s="704"/>
      <c r="AY1676" s="704"/>
      <c r="AZ1676" s="704"/>
      <c r="BA1676" s="704"/>
      <c r="BB1676" s="704"/>
    </row>
    <row r="1677" spans="1:54" ht="12.6" customHeight="1" x14ac:dyDescent="0.25">
      <c r="A1677" s="611" t="s">
        <v>1990</v>
      </c>
      <c r="B1677" s="603"/>
      <c r="C1677" s="603"/>
      <c r="D1677" s="603"/>
      <c r="E1677" s="603"/>
      <c r="F1677" s="603"/>
      <c r="G1677" s="603"/>
      <c r="H1677" s="603"/>
      <c r="I1677" s="603"/>
      <c r="J1677" s="603"/>
      <c r="K1677" s="603"/>
      <c r="L1677" s="604"/>
      <c r="M1677" s="946"/>
      <c r="N1677" s="946"/>
      <c r="O1677" s="946"/>
      <c r="P1677" s="946"/>
      <c r="Q1677" s="946"/>
      <c r="R1677" s="946"/>
      <c r="S1677" s="946"/>
      <c r="T1677" s="946"/>
      <c r="U1677" s="946"/>
      <c r="V1677" s="946"/>
      <c r="W1677" s="946"/>
      <c r="X1677" s="946"/>
      <c r="Y1677" s="946"/>
      <c r="Z1677" s="946"/>
      <c r="AA1677" s="946"/>
      <c r="AB1677" s="946"/>
      <c r="AC1677" s="946"/>
      <c r="AD1677" s="946"/>
      <c r="AE1677" s="946"/>
      <c r="AF1677" s="946"/>
      <c r="AG1677" s="946"/>
      <c r="AH1677" s="946"/>
      <c r="AI1677" s="946"/>
      <c r="AJ1677" s="946"/>
      <c r="AK1677" s="946"/>
      <c r="AL1677" s="946"/>
      <c r="AM1677" s="946"/>
      <c r="AN1677" s="946"/>
      <c r="AO1677" s="946"/>
      <c r="AP1677" s="946"/>
      <c r="AQ1677" s="946"/>
      <c r="AR1677" s="946"/>
      <c r="AS1677" s="946"/>
      <c r="AT1677" s="946"/>
      <c r="AU1677" s="946"/>
      <c r="AV1677" s="946"/>
      <c r="AW1677" s="704"/>
      <c r="AX1677" s="704"/>
      <c r="AY1677" s="704"/>
      <c r="AZ1677" s="704"/>
      <c r="BA1677" s="704"/>
      <c r="BB1677" s="704"/>
    </row>
    <row r="1678" spans="1:54" ht="12.6" customHeight="1" x14ac:dyDescent="0.25">
      <c r="A1678" s="565" t="s">
        <v>4972</v>
      </c>
      <c r="M1678" s="705"/>
      <c r="N1678" s="705"/>
      <c r="O1678" s="705"/>
      <c r="P1678" s="705"/>
      <c r="Q1678" s="705"/>
      <c r="R1678" s="705"/>
      <c r="S1678" s="705"/>
      <c r="T1678" s="705"/>
      <c r="U1678" s="705"/>
      <c r="V1678" s="705"/>
      <c r="W1678" s="705"/>
      <c r="X1678" s="705"/>
      <c r="Y1678" s="705"/>
      <c r="Z1678" s="705"/>
      <c r="AA1678" s="705"/>
      <c r="AB1678" s="705"/>
      <c r="AC1678" s="705"/>
      <c r="AD1678" s="705"/>
      <c r="AE1678" s="705"/>
      <c r="AF1678" s="705"/>
      <c r="AG1678" s="705"/>
      <c r="AH1678" s="705"/>
      <c r="AI1678" s="705"/>
      <c r="AJ1678" s="705"/>
      <c r="AK1678" s="705"/>
      <c r="AL1678" s="705"/>
      <c r="AM1678" s="705"/>
      <c r="AN1678" s="705"/>
      <c r="AO1678" s="705"/>
      <c r="AP1678" s="705"/>
      <c r="AQ1678" s="705"/>
      <c r="AR1678" s="705"/>
      <c r="AS1678" s="705"/>
      <c r="AT1678" s="705"/>
      <c r="AU1678" s="705"/>
      <c r="AV1678" s="705"/>
      <c r="AW1678" s="705"/>
      <c r="AX1678" s="705"/>
      <c r="AY1678" s="705"/>
      <c r="AZ1678" s="705"/>
      <c r="BA1678" s="705"/>
      <c r="BB1678" s="705"/>
    </row>
    <row r="1679" spans="1:54" ht="15" customHeight="1" x14ac:dyDescent="0.25">
      <c r="A1679" s="862"/>
      <c r="B1679" s="863"/>
      <c r="C1679" s="863"/>
      <c r="D1679" s="863"/>
      <c r="E1679" s="863"/>
      <c r="F1679" s="863"/>
      <c r="G1679" s="863"/>
      <c r="H1679" s="863"/>
      <c r="I1679" s="863"/>
      <c r="J1679" s="863"/>
      <c r="K1679" s="863"/>
      <c r="L1679" s="863"/>
      <c r="M1679" s="863"/>
      <c r="N1679" s="863"/>
      <c r="O1679" s="863"/>
      <c r="P1679" s="863"/>
      <c r="Q1679" s="863"/>
      <c r="R1679" s="863"/>
      <c r="S1679" s="863"/>
      <c r="T1679" s="863"/>
      <c r="U1679" s="863"/>
      <c r="V1679" s="863"/>
      <c r="W1679" s="863"/>
      <c r="X1679" s="863"/>
      <c r="Y1679" s="863"/>
      <c r="Z1679" s="863"/>
      <c r="AA1679" s="863"/>
      <c r="AB1679" s="863"/>
      <c r="AC1679" s="863"/>
      <c r="AD1679" s="863"/>
      <c r="AE1679" s="863"/>
      <c r="AF1679" s="863"/>
      <c r="AG1679" s="863"/>
      <c r="AH1679" s="863"/>
      <c r="AI1679" s="863"/>
      <c r="AJ1679" s="863"/>
      <c r="AK1679" s="863"/>
      <c r="AL1679" s="863"/>
      <c r="AM1679" s="863"/>
      <c r="AN1679" s="863"/>
      <c r="AO1679" s="863"/>
      <c r="AP1679" s="863"/>
      <c r="AQ1679" s="863"/>
      <c r="AR1679" s="863"/>
      <c r="AS1679" s="863"/>
      <c r="AT1679" s="863"/>
      <c r="AU1679" s="863"/>
      <c r="AV1679" s="863"/>
      <c r="AW1679" s="863"/>
      <c r="AX1679" s="864"/>
      <c r="AY1679" s="613"/>
      <c r="AZ1679" s="613"/>
      <c r="BA1679" s="613"/>
      <c r="BB1679" s="613"/>
    </row>
    <row r="1680" spans="1:54" ht="15" customHeight="1" x14ac:dyDescent="0.25">
      <c r="A1680" s="865"/>
      <c r="B1680" s="866"/>
      <c r="C1680" s="866"/>
      <c r="D1680" s="866"/>
      <c r="E1680" s="866"/>
      <c r="F1680" s="866"/>
      <c r="G1680" s="866"/>
      <c r="H1680" s="866"/>
      <c r="I1680" s="866"/>
      <c r="J1680" s="866"/>
      <c r="K1680" s="866"/>
      <c r="L1680" s="866"/>
      <c r="M1680" s="866"/>
      <c r="N1680" s="866"/>
      <c r="O1680" s="866"/>
      <c r="P1680" s="866"/>
      <c r="Q1680" s="866"/>
      <c r="R1680" s="866"/>
      <c r="S1680" s="866"/>
      <c r="T1680" s="866"/>
      <c r="U1680" s="866"/>
      <c r="V1680" s="866"/>
      <c r="W1680" s="866"/>
      <c r="X1680" s="866"/>
      <c r="Y1680" s="866"/>
      <c r="Z1680" s="866"/>
      <c r="AA1680" s="866"/>
      <c r="AB1680" s="866"/>
      <c r="AC1680" s="866"/>
      <c r="AD1680" s="866"/>
      <c r="AE1680" s="866"/>
      <c r="AF1680" s="866"/>
      <c r="AG1680" s="866"/>
      <c r="AH1680" s="866"/>
      <c r="AI1680" s="866"/>
      <c r="AJ1680" s="866"/>
      <c r="AK1680" s="866"/>
      <c r="AL1680" s="866"/>
      <c r="AM1680" s="866"/>
      <c r="AN1680" s="866"/>
      <c r="AO1680" s="866"/>
      <c r="AP1680" s="866"/>
      <c r="AQ1680" s="866"/>
      <c r="AR1680" s="866"/>
      <c r="AS1680" s="866"/>
      <c r="AT1680" s="866"/>
      <c r="AU1680" s="866"/>
      <c r="AV1680" s="866"/>
      <c r="AW1680" s="866"/>
      <c r="AX1680" s="867"/>
      <c r="AY1680" s="613"/>
      <c r="AZ1680" s="613"/>
      <c r="BA1680" s="613"/>
      <c r="BB1680" s="613"/>
    </row>
    <row r="1700" spans="1:54" ht="12.6" customHeight="1" x14ac:dyDescent="0.25">
      <c r="A1700" s="565" t="s">
        <v>1426</v>
      </c>
    </row>
    <row r="1701" spans="1:54" ht="12.6" customHeight="1" x14ac:dyDescent="0.25">
      <c r="A1701" s="590"/>
      <c r="B1701" s="591"/>
      <c r="C1701" s="591"/>
      <c r="D1701" s="591"/>
      <c r="E1701" s="591"/>
      <c r="F1701" s="591"/>
      <c r="G1701" s="591"/>
      <c r="H1701" s="591"/>
      <c r="I1701" s="591"/>
      <c r="J1701" s="591"/>
      <c r="K1701" s="591"/>
      <c r="L1701" s="609"/>
      <c r="M1701" s="633" t="s">
        <v>1275</v>
      </c>
      <c r="N1701" s="646"/>
      <c r="O1701" s="646"/>
      <c r="P1701" s="646"/>
      <c r="Q1701" s="646"/>
      <c r="R1701" s="646"/>
      <c r="S1701" s="646"/>
      <c r="T1701" s="646"/>
      <c r="U1701" s="646"/>
      <c r="V1701" s="646"/>
      <c r="W1701" s="646"/>
      <c r="X1701" s="646"/>
      <c r="Y1701" s="646"/>
      <c r="Z1701" s="646"/>
      <c r="AA1701" s="646"/>
      <c r="AB1701" s="646"/>
      <c r="AC1701" s="646"/>
      <c r="AD1701" s="646"/>
      <c r="AE1701" s="646"/>
      <c r="AF1701" s="646"/>
      <c r="AG1701" s="646"/>
      <c r="AH1701" s="646"/>
      <c r="AI1701" s="646"/>
      <c r="AJ1701" s="646"/>
      <c r="AK1701" s="646"/>
      <c r="AL1701" s="646"/>
      <c r="AM1701" s="646"/>
      <c r="AN1701" s="646"/>
      <c r="AO1701" s="647"/>
      <c r="AP1701" s="590"/>
      <c r="AQ1701" s="591"/>
      <c r="AR1701" s="591"/>
      <c r="AS1701" s="591"/>
      <c r="AT1701" s="591"/>
      <c r="AU1701" s="591"/>
      <c r="AV1701" s="609"/>
      <c r="AW1701" s="1061"/>
      <c r="AX1701" s="1062"/>
      <c r="AY1701" s="1062"/>
      <c r="AZ1701" s="1062"/>
      <c r="BA1701" s="1062"/>
      <c r="BB1701" s="571"/>
    </row>
    <row r="1702" spans="1:54" ht="12.6" customHeight="1" x14ac:dyDescent="0.25">
      <c r="A1702" s="592"/>
      <c r="B1702" s="571"/>
      <c r="C1702" s="571"/>
      <c r="D1702" s="571"/>
      <c r="E1702" s="571"/>
      <c r="F1702" s="571"/>
      <c r="G1702" s="571"/>
      <c r="H1702" s="571"/>
      <c r="I1702" s="571"/>
      <c r="J1702" s="571"/>
      <c r="K1702" s="571"/>
      <c r="L1702" s="610"/>
      <c r="M1702" s="590"/>
      <c r="N1702" s="591"/>
      <c r="O1702" s="591"/>
      <c r="P1702" s="591"/>
      <c r="Q1702" s="591"/>
      <c r="R1702" s="591"/>
      <c r="S1702" s="591"/>
      <c r="T1702" s="609"/>
      <c r="U1702" s="590"/>
      <c r="V1702" s="591"/>
      <c r="W1702" s="591"/>
      <c r="X1702" s="591"/>
      <c r="Y1702" s="591"/>
      <c r="Z1702" s="591"/>
      <c r="AA1702" s="609"/>
      <c r="AB1702" s="590"/>
      <c r="AC1702" s="591"/>
      <c r="AD1702" s="591"/>
      <c r="AE1702" s="591"/>
      <c r="AF1702" s="591"/>
      <c r="AG1702" s="591"/>
      <c r="AH1702" s="609"/>
      <c r="AI1702" s="590"/>
      <c r="AJ1702" s="591"/>
      <c r="AK1702" s="591"/>
      <c r="AL1702" s="591"/>
      <c r="AM1702" s="591"/>
      <c r="AN1702" s="591"/>
      <c r="AO1702" s="609"/>
      <c r="AP1702" s="592" t="s">
        <v>1464</v>
      </c>
      <c r="AQ1702" s="571"/>
      <c r="AR1702" s="571"/>
      <c r="AS1702" s="571"/>
      <c r="AT1702" s="571"/>
      <c r="AU1702" s="571"/>
      <c r="AV1702" s="610"/>
      <c r="AW1702" s="672"/>
      <c r="AX1702" s="571"/>
      <c r="AY1702" s="571"/>
      <c r="AZ1702" s="571"/>
      <c r="BA1702" s="571"/>
      <c r="BB1702" s="571"/>
    </row>
    <row r="1703" spans="1:54" ht="12.6" customHeight="1" x14ac:dyDescent="0.25">
      <c r="A1703" s="839" t="s">
        <v>1960</v>
      </c>
      <c r="B1703" s="840"/>
      <c r="C1703" s="840"/>
      <c r="D1703" s="840"/>
      <c r="E1703" s="840"/>
      <c r="F1703" s="840"/>
      <c r="G1703" s="840"/>
      <c r="H1703" s="840"/>
      <c r="I1703" s="840"/>
      <c r="J1703" s="840"/>
      <c r="K1703" s="840"/>
      <c r="L1703" s="846"/>
      <c r="M1703" s="839" t="s">
        <v>1417</v>
      </c>
      <c r="N1703" s="840"/>
      <c r="O1703" s="840"/>
      <c r="P1703" s="840"/>
      <c r="Q1703" s="840"/>
      <c r="R1703" s="840"/>
      <c r="S1703" s="840"/>
      <c r="T1703" s="846"/>
      <c r="U1703" s="839" t="s">
        <v>1419</v>
      </c>
      <c r="V1703" s="840"/>
      <c r="W1703" s="840"/>
      <c r="X1703" s="840"/>
      <c r="Y1703" s="840"/>
      <c r="Z1703" s="840"/>
      <c r="AA1703" s="846"/>
      <c r="AB1703" s="839" t="s">
        <v>1420</v>
      </c>
      <c r="AC1703" s="840"/>
      <c r="AD1703" s="840"/>
      <c r="AE1703" s="840"/>
      <c r="AF1703" s="840"/>
      <c r="AG1703" s="840"/>
      <c r="AH1703" s="846"/>
      <c r="AI1703" s="839" t="s">
        <v>1421</v>
      </c>
      <c r="AJ1703" s="840"/>
      <c r="AK1703" s="840"/>
      <c r="AL1703" s="840"/>
      <c r="AM1703" s="840"/>
      <c r="AN1703" s="840"/>
      <c r="AO1703" s="846"/>
      <c r="AP1703" s="592" t="s">
        <v>1522</v>
      </c>
      <c r="AQ1703" s="571"/>
      <c r="AR1703" s="571"/>
      <c r="AS1703" s="571"/>
      <c r="AT1703" s="571"/>
      <c r="AU1703" s="571"/>
      <c r="AV1703" s="610"/>
      <c r="AW1703" s="672"/>
      <c r="AX1703" s="571"/>
      <c r="AY1703" s="571"/>
      <c r="AZ1703" s="571"/>
      <c r="BA1703" s="571"/>
      <c r="BB1703" s="571"/>
    </row>
    <row r="1704" spans="1:54" ht="12.6" customHeight="1" x14ac:dyDescent="0.25">
      <c r="A1704" s="839" t="s">
        <v>1961</v>
      </c>
      <c r="B1704" s="840"/>
      <c r="C1704" s="840"/>
      <c r="D1704" s="840"/>
      <c r="E1704" s="840"/>
      <c r="F1704" s="840"/>
      <c r="G1704" s="840"/>
      <c r="H1704" s="840"/>
      <c r="I1704" s="840"/>
      <c r="J1704" s="840"/>
      <c r="K1704" s="840"/>
      <c r="L1704" s="846"/>
      <c r="M1704" s="839" t="s">
        <v>1418</v>
      </c>
      <c r="N1704" s="840"/>
      <c r="O1704" s="840"/>
      <c r="P1704" s="840"/>
      <c r="Q1704" s="840"/>
      <c r="R1704" s="840"/>
      <c r="S1704" s="840"/>
      <c r="T1704" s="846"/>
      <c r="U1704" s="592"/>
      <c r="V1704" s="571"/>
      <c r="W1704" s="571"/>
      <c r="X1704" s="571"/>
      <c r="Y1704" s="571"/>
      <c r="Z1704" s="571"/>
      <c r="AA1704" s="610"/>
      <c r="AB1704" s="592"/>
      <c r="AC1704" s="571"/>
      <c r="AD1704" s="571"/>
      <c r="AE1704" s="571"/>
      <c r="AF1704" s="571"/>
      <c r="AG1704" s="571"/>
      <c r="AH1704" s="610"/>
      <c r="AI1704" s="592"/>
      <c r="AJ1704" s="571"/>
      <c r="AK1704" s="571"/>
      <c r="AL1704" s="571"/>
      <c r="AM1704" s="571"/>
      <c r="AN1704" s="571"/>
      <c r="AO1704" s="610"/>
      <c r="AP1704" s="592" t="s">
        <v>1466</v>
      </c>
      <c r="AQ1704" s="571"/>
      <c r="AR1704" s="571"/>
      <c r="AS1704" s="571"/>
      <c r="AT1704" s="571"/>
      <c r="AU1704" s="571"/>
      <c r="AV1704" s="610"/>
      <c r="AW1704" s="672"/>
      <c r="AX1704" s="571"/>
      <c r="AY1704" s="571"/>
      <c r="AZ1704" s="571"/>
      <c r="BA1704" s="571"/>
      <c r="BB1704" s="571"/>
    </row>
    <row r="1705" spans="1:54" ht="12.6" customHeight="1" x14ac:dyDescent="0.25">
      <c r="A1705" s="593"/>
      <c r="B1705" s="594"/>
      <c r="C1705" s="594"/>
      <c r="D1705" s="594"/>
      <c r="E1705" s="594"/>
      <c r="F1705" s="594"/>
      <c r="G1705" s="594"/>
      <c r="H1705" s="594"/>
      <c r="I1705" s="594"/>
      <c r="J1705" s="594"/>
      <c r="K1705" s="594"/>
      <c r="L1705" s="595"/>
      <c r="M1705" s="593"/>
      <c r="N1705" s="594"/>
      <c r="O1705" s="594"/>
      <c r="P1705" s="594"/>
      <c r="Q1705" s="594"/>
      <c r="R1705" s="594"/>
      <c r="S1705" s="594"/>
      <c r="T1705" s="595"/>
      <c r="U1705" s="593"/>
      <c r="V1705" s="594"/>
      <c r="W1705" s="594"/>
      <c r="X1705" s="594"/>
      <c r="Y1705" s="594"/>
      <c r="Z1705" s="594"/>
      <c r="AA1705" s="595"/>
      <c r="AB1705" s="593"/>
      <c r="AC1705" s="594"/>
      <c r="AD1705" s="594"/>
      <c r="AE1705" s="594"/>
      <c r="AF1705" s="594"/>
      <c r="AG1705" s="594"/>
      <c r="AH1705" s="595"/>
      <c r="AI1705" s="593"/>
      <c r="AJ1705" s="594"/>
      <c r="AK1705" s="594"/>
      <c r="AL1705" s="594"/>
      <c r="AM1705" s="594"/>
      <c r="AN1705" s="594"/>
      <c r="AO1705" s="595"/>
      <c r="AP1705" s="593" t="s">
        <v>1467</v>
      </c>
      <c r="AQ1705" s="594"/>
      <c r="AR1705" s="594"/>
      <c r="AS1705" s="594"/>
      <c r="AT1705" s="594"/>
      <c r="AU1705" s="594"/>
      <c r="AV1705" s="595"/>
      <c r="AW1705" s="672"/>
      <c r="AX1705" s="571"/>
      <c r="AY1705" s="571"/>
      <c r="AZ1705" s="571"/>
      <c r="BA1705" s="571"/>
      <c r="BB1705" s="571"/>
    </row>
    <row r="1706" spans="1:54" ht="12.6" customHeight="1" x14ac:dyDescent="0.25">
      <c r="A1706" s="844" t="s">
        <v>1407</v>
      </c>
      <c r="B1706" s="844"/>
      <c r="C1706" s="844"/>
      <c r="D1706" s="844"/>
      <c r="E1706" s="844"/>
      <c r="F1706" s="844"/>
      <c r="G1706" s="844"/>
      <c r="H1706" s="844"/>
      <c r="I1706" s="844"/>
      <c r="J1706" s="844"/>
      <c r="K1706" s="844"/>
      <c r="L1706" s="844"/>
      <c r="M1706" s="844" t="s">
        <v>1408</v>
      </c>
      <c r="N1706" s="844"/>
      <c r="O1706" s="844"/>
      <c r="P1706" s="844"/>
      <c r="Q1706" s="844"/>
      <c r="R1706" s="844"/>
      <c r="S1706" s="844"/>
      <c r="T1706" s="844"/>
      <c r="U1706" s="844" t="s">
        <v>1409</v>
      </c>
      <c r="V1706" s="844"/>
      <c r="W1706" s="844"/>
      <c r="X1706" s="844"/>
      <c r="Y1706" s="844"/>
      <c r="Z1706" s="844"/>
      <c r="AA1706" s="844"/>
      <c r="AB1706" s="844" t="s">
        <v>1410</v>
      </c>
      <c r="AC1706" s="844"/>
      <c r="AD1706" s="844"/>
      <c r="AE1706" s="844"/>
      <c r="AF1706" s="844"/>
      <c r="AG1706" s="844"/>
      <c r="AH1706" s="844"/>
      <c r="AI1706" s="844" t="s">
        <v>1411</v>
      </c>
      <c r="AJ1706" s="844"/>
      <c r="AK1706" s="844"/>
      <c r="AL1706" s="844"/>
      <c r="AM1706" s="844"/>
      <c r="AN1706" s="844"/>
      <c r="AO1706" s="844"/>
      <c r="AP1706" s="902" t="s">
        <v>1412</v>
      </c>
      <c r="AQ1706" s="903"/>
      <c r="AR1706" s="903"/>
      <c r="AS1706" s="903"/>
      <c r="AT1706" s="903"/>
      <c r="AU1706" s="903"/>
      <c r="AV1706" s="1070"/>
      <c r="AW1706" s="672"/>
      <c r="AX1706" s="571"/>
      <c r="AY1706" s="571"/>
      <c r="AZ1706" s="571"/>
      <c r="BA1706" s="571"/>
      <c r="BB1706" s="571"/>
    </row>
    <row r="1707" spans="1:54" ht="12.6" customHeight="1" x14ac:dyDescent="0.25">
      <c r="A1707" s="597" t="s">
        <v>1962</v>
      </c>
      <c r="B1707" s="598"/>
      <c r="C1707" s="598"/>
      <c r="D1707" s="598"/>
      <c r="E1707" s="598"/>
      <c r="F1707" s="598"/>
      <c r="G1707" s="598"/>
      <c r="H1707" s="598"/>
      <c r="I1707" s="598"/>
      <c r="J1707" s="598"/>
      <c r="K1707" s="598"/>
      <c r="L1707" s="596"/>
      <c r="M1707" s="1012">
        <f>'HL KNIHA VYPOC'!$H$215*-1</f>
        <v>0</v>
      </c>
      <c r="N1707" s="1012"/>
      <c r="O1707" s="1012"/>
      <c r="P1707" s="1012"/>
      <c r="Q1707" s="1012"/>
      <c r="R1707" s="1012"/>
      <c r="S1707" s="1012"/>
      <c r="T1707" s="1012"/>
      <c r="U1707" s="1012">
        <f>'HL KNIHA VYPOC'!$J$215</f>
        <v>5000</v>
      </c>
      <c r="V1707" s="1012"/>
      <c r="W1707" s="1012"/>
      <c r="X1707" s="1012"/>
      <c r="Y1707" s="1012"/>
      <c r="Z1707" s="1012"/>
      <c r="AA1707" s="1012"/>
      <c r="AB1707" s="1012">
        <f>'HL KNIHA VYPOC'!$I$215</f>
        <v>0</v>
      </c>
      <c r="AC1707" s="1012"/>
      <c r="AD1707" s="1012"/>
      <c r="AE1707" s="1012"/>
      <c r="AF1707" s="1012"/>
      <c r="AG1707" s="1012"/>
      <c r="AH1707" s="1012"/>
      <c r="AI1707" s="1012"/>
      <c r="AJ1707" s="1012"/>
      <c r="AK1707" s="1012"/>
      <c r="AL1707" s="1012"/>
      <c r="AM1707" s="1012"/>
      <c r="AN1707" s="1012"/>
      <c r="AO1707" s="1012"/>
      <c r="AP1707" s="1012">
        <f>SUVAHAVUJ!$X$84</f>
        <v>5000</v>
      </c>
      <c r="AQ1707" s="1012"/>
      <c r="AR1707" s="1012"/>
      <c r="AS1707" s="1012"/>
      <c r="AT1707" s="1012"/>
      <c r="AU1707" s="1012"/>
      <c r="AV1707" s="1012"/>
      <c r="AW1707" s="673"/>
      <c r="AX1707" s="704"/>
      <c r="AY1707" s="704"/>
      <c r="AZ1707" s="704"/>
      <c r="BA1707" s="704"/>
      <c r="BB1707" s="704"/>
    </row>
    <row r="1708" spans="1:54" ht="12.6" customHeight="1" x14ac:dyDescent="0.25">
      <c r="A1708" s="612" t="s">
        <v>1963</v>
      </c>
      <c r="B1708" s="599"/>
      <c r="C1708" s="599"/>
      <c r="D1708" s="599"/>
      <c r="E1708" s="599"/>
      <c r="F1708" s="599"/>
      <c r="G1708" s="599"/>
      <c r="H1708" s="599"/>
      <c r="I1708" s="599"/>
      <c r="J1708" s="599"/>
      <c r="K1708" s="599"/>
      <c r="L1708" s="600"/>
      <c r="M1708" s="1012"/>
      <c r="N1708" s="1012"/>
      <c r="O1708" s="1012"/>
      <c r="P1708" s="1012"/>
      <c r="Q1708" s="1012"/>
      <c r="R1708" s="1012"/>
      <c r="S1708" s="1012"/>
      <c r="T1708" s="1012"/>
      <c r="U1708" s="1012"/>
      <c r="V1708" s="1012"/>
      <c r="W1708" s="1012"/>
      <c r="X1708" s="1012"/>
      <c r="Y1708" s="1012"/>
      <c r="Z1708" s="1012"/>
      <c r="AA1708" s="1012"/>
      <c r="AB1708" s="1012"/>
      <c r="AC1708" s="1012"/>
      <c r="AD1708" s="1012"/>
      <c r="AE1708" s="1012"/>
      <c r="AF1708" s="1012"/>
      <c r="AG1708" s="1012"/>
      <c r="AH1708" s="1012"/>
      <c r="AI1708" s="1012"/>
      <c r="AJ1708" s="1012"/>
      <c r="AK1708" s="1012"/>
      <c r="AL1708" s="1012"/>
      <c r="AM1708" s="1012"/>
      <c r="AN1708" s="1012"/>
      <c r="AO1708" s="1012"/>
      <c r="AP1708" s="1012">
        <f>SUM(M1708+U1708-AB1708+AI1708)</f>
        <v>0</v>
      </c>
      <c r="AQ1708" s="1012"/>
      <c r="AR1708" s="1012"/>
      <c r="AS1708" s="1012"/>
      <c r="AT1708" s="1012"/>
      <c r="AU1708" s="1012"/>
      <c r="AV1708" s="1012"/>
      <c r="AW1708" s="673"/>
      <c r="AX1708" s="704"/>
      <c r="AY1708" s="704"/>
      <c r="AZ1708" s="704"/>
      <c r="BA1708" s="704"/>
      <c r="BB1708" s="704"/>
    </row>
    <row r="1709" spans="1:54" ht="12.6" customHeight="1" x14ac:dyDescent="0.25">
      <c r="A1709" s="611" t="s">
        <v>1964</v>
      </c>
      <c r="B1709" s="603"/>
      <c r="C1709" s="603"/>
      <c r="D1709" s="603"/>
      <c r="E1709" s="603"/>
      <c r="F1709" s="603"/>
      <c r="G1709" s="603"/>
      <c r="H1709" s="603"/>
      <c r="I1709" s="603"/>
      <c r="J1709" s="603"/>
      <c r="K1709" s="603"/>
      <c r="L1709" s="604"/>
      <c r="M1709" s="1012"/>
      <c r="N1709" s="1012"/>
      <c r="O1709" s="1012"/>
      <c r="P1709" s="1012"/>
      <c r="Q1709" s="1012"/>
      <c r="R1709" s="1012"/>
      <c r="S1709" s="1012"/>
      <c r="T1709" s="1012"/>
      <c r="U1709" s="1012"/>
      <c r="V1709" s="1012"/>
      <c r="W1709" s="1012"/>
      <c r="X1709" s="1012"/>
      <c r="Y1709" s="1012"/>
      <c r="Z1709" s="1012"/>
      <c r="AA1709" s="1012"/>
      <c r="AB1709" s="1012"/>
      <c r="AC1709" s="1012"/>
      <c r="AD1709" s="1012"/>
      <c r="AE1709" s="1012"/>
      <c r="AF1709" s="1012"/>
      <c r="AG1709" s="1012"/>
      <c r="AH1709" s="1012"/>
      <c r="AI1709" s="1012"/>
      <c r="AJ1709" s="1012"/>
      <c r="AK1709" s="1012"/>
      <c r="AL1709" s="1012"/>
      <c r="AM1709" s="1012"/>
      <c r="AN1709" s="1012"/>
      <c r="AO1709" s="1012"/>
      <c r="AP1709" s="1012"/>
      <c r="AQ1709" s="1012"/>
      <c r="AR1709" s="1012"/>
      <c r="AS1709" s="1012"/>
      <c r="AT1709" s="1012"/>
      <c r="AU1709" s="1012"/>
      <c r="AV1709" s="1012"/>
      <c r="AW1709" s="673"/>
      <c r="AX1709" s="704"/>
      <c r="AY1709" s="704"/>
      <c r="AZ1709" s="704"/>
      <c r="BA1709" s="704"/>
      <c r="BB1709" s="704"/>
    </row>
    <row r="1710" spans="1:54" ht="12.6" customHeight="1" x14ac:dyDescent="0.25">
      <c r="A1710" s="597" t="s">
        <v>1965</v>
      </c>
      <c r="B1710" s="598"/>
      <c r="C1710" s="598"/>
      <c r="D1710" s="598"/>
      <c r="E1710" s="598"/>
      <c r="F1710" s="598"/>
      <c r="G1710" s="598"/>
      <c r="H1710" s="598"/>
      <c r="I1710" s="598"/>
      <c r="J1710" s="598"/>
      <c r="K1710" s="598"/>
      <c r="L1710" s="596"/>
      <c r="M1710" s="1012">
        <f>SUM('HL KNIHA VYPOC'!H223)*-1</f>
        <v>0</v>
      </c>
      <c r="N1710" s="1012"/>
      <c r="O1710" s="1012"/>
      <c r="P1710" s="1012"/>
      <c r="Q1710" s="1012"/>
      <c r="R1710" s="1012"/>
      <c r="S1710" s="1012"/>
      <c r="T1710" s="1012"/>
      <c r="U1710" s="1012">
        <f>SUM('HL KNIHA VYPOC'!J223)</f>
        <v>0</v>
      </c>
      <c r="V1710" s="1012"/>
      <c r="W1710" s="1012"/>
      <c r="X1710" s="1012"/>
      <c r="Y1710" s="1012"/>
      <c r="Z1710" s="1012"/>
      <c r="AA1710" s="1012"/>
      <c r="AB1710" s="1012">
        <f>SUM('HL KNIHA VYPOC'!I223)</f>
        <v>0</v>
      </c>
      <c r="AC1710" s="1012"/>
      <c r="AD1710" s="1012"/>
      <c r="AE1710" s="1012"/>
      <c r="AF1710" s="1012"/>
      <c r="AG1710" s="1012"/>
      <c r="AH1710" s="1012"/>
      <c r="AI1710" s="1012"/>
      <c r="AJ1710" s="1012"/>
      <c r="AK1710" s="1012"/>
      <c r="AL1710" s="1012"/>
      <c r="AM1710" s="1012"/>
      <c r="AN1710" s="1012"/>
      <c r="AO1710" s="1012"/>
      <c r="AP1710" s="1012">
        <f>SUVAHAVUJ!$X$85</f>
        <v>0</v>
      </c>
      <c r="AQ1710" s="1012"/>
      <c r="AR1710" s="1012"/>
      <c r="AS1710" s="1012"/>
      <c r="AT1710" s="1012"/>
      <c r="AU1710" s="1012"/>
      <c r="AV1710" s="1012"/>
      <c r="AW1710" s="673"/>
      <c r="AX1710" s="704"/>
      <c r="AY1710" s="704"/>
      <c r="AZ1710" s="704"/>
      <c r="BA1710" s="704"/>
      <c r="BB1710" s="704"/>
    </row>
    <row r="1711" spans="1:54" ht="12.6" customHeight="1" x14ac:dyDescent="0.25">
      <c r="A1711" s="612" t="s">
        <v>1966</v>
      </c>
      <c r="B1711" s="599"/>
      <c r="C1711" s="599"/>
      <c r="D1711" s="599"/>
      <c r="E1711" s="599"/>
      <c r="F1711" s="599"/>
      <c r="G1711" s="599"/>
      <c r="H1711" s="599"/>
      <c r="I1711" s="599"/>
      <c r="J1711" s="599"/>
      <c r="K1711" s="599"/>
      <c r="L1711" s="600"/>
      <c r="M1711" s="1012">
        <f>SUM('HL KNIHA VYPOC'!H172)</f>
        <v>0</v>
      </c>
      <c r="N1711" s="1012"/>
      <c r="O1711" s="1012"/>
      <c r="P1711" s="1012"/>
      <c r="Q1711" s="1012"/>
      <c r="R1711" s="1012"/>
      <c r="S1711" s="1012"/>
      <c r="T1711" s="1012"/>
      <c r="U1711" s="1012">
        <f>SUM('HL KNIHA VYPOC'!J172)</f>
        <v>5000</v>
      </c>
      <c r="V1711" s="1012"/>
      <c r="W1711" s="1012"/>
      <c r="X1711" s="1012"/>
      <c r="Y1711" s="1012"/>
      <c r="Z1711" s="1012"/>
      <c r="AA1711" s="1012"/>
      <c r="AB1711" s="1012">
        <f>SUM('HL KNIHA VYPOC'!I172)</f>
        <v>5000</v>
      </c>
      <c r="AC1711" s="1012"/>
      <c r="AD1711" s="1012"/>
      <c r="AE1711" s="1012"/>
      <c r="AF1711" s="1012"/>
      <c r="AG1711" s="1012"/>
      <c r="AH1711" s="1012"/>
      <c r="AI1711" s="1012"/>
      <c r="AJ1711" s="1012"/>
      <c r="AK1711" s="1012"/>
      <c r="AL1711" s="1012"/>
      <c r="AM1711" s="1012"/>
      <c r="AN1711" s="1012"/>
      <c r="AO1711" s="1012"/>
      <c r="AP1711" s="1012">
        <f>SUVAHAVUJ!$X$86</f>
        <v>0</v>
      </c>
      <c r="AQ1711" s="1012"/>
      <c r="AR1711" s="1012"/>
      <c r="AS1711" s="1012"/>
      <c r="AT1711" s="1012"/>
      <c r="AU1711" s="1012"/>
      <c r="AV1711" s="1012"/>
      <c r="AW1711" s="673"/>
      <c r="AX1711" s="704"/>
      <c r="AY1711" s="704"/>
      <c r="AZ1711" s="704"/>
      <c r="BA1711" s="704"/>
      <c r="BB1711" s="704"/>
    </row>
    <row r="1712" spans="1:54" ht="12.6" customHeight="1" x14ac:dyDescent="0.25">
      <c r="A1712" s="611" t="s">
        <v>1967</v>
      </c>
      <c r="B1712" s="603"/>
      <c r="C1712" s="603"/>
      <c r="D1712" s="603"/>
      <c r="E1712" s="603"/>
      <c r="F1712" s="603"/>
      <c r="G1712" s="603"/>
      <c r="H1712" s="603"/>
      <c r="I1712" s="603"/>
      <c r="J1712" s="603"/>
      <c r="K1712" s="603"/>
      <c r="L1712" s="604"/>
      <c r="M1712" s="1012"/>
      <c r="N1712" s="1012"/>
      <c r="O1712" s="1012"/>
      <c r="P1712" s="1012"/>
      <c r="Q1712" s="1012"/>
      <c r="R1712" s="1012"/>
      <c r="S1712" s="1012"/>
      <c r="T1712" s="1012"/>
      <c r="U1712" s="1012"/>
      <c r="V1712" s="1012"/>
      <c r="W1712" s="1012"/>
      <c r="X1712" s="1012"/>
      <c r="Y1712" s="1012"/>
      <c r="Z1712" s="1012"/>
      <c r="AA1712" s="1012"/>
      <c r="AB1712" s="1012"/>
      <c r="AC1712" s="1012"/>
      <c r="AD1712" s="1012"/>
      <c r="AE1712" s="1012"/>
      <c r="AF1712" s="1012"/>
      <c r="AG1712" s="1012"/>
      <c r="AH1712" s="1012"/>
      <c r="AI1712" s="1012"/>
      <c r="AJ1712" s="1012"/>
      <c r="AK1712" s="1012"/>
      <c r="AL1712" s="1012"/>
      <c r="AM1712" s="1012"/>
      <c r="AN1712" s="1012"/>
      <c r="AO1712" s="1012"/>
      <c r="AP1712" s="1012"/>
      <c r="AQ1712" s="1012"/>
      <c r="AR1712" s="1012"/>
      <c r="AS1712" s="1012"/>
      <c r="AT1712" s="1012"/>
      <c r="AU1712" s="1012"/>
      <c r="AV1712" s="1012"/>
      <c r="AW1712" s="673"/>
      <c r="AX1712" s="704"/>
      <c r="AY1712" s="704"/>
      <c r="AZ1712" s="704"/>
      <c r="BA1712" s="704"/>
      <c r="BB1712" s="704"/>
    </row>
    <row r="1713" spans="1:54" ht="12.6" customHeight="1" x14ac:dyDescent="0.25">
      <c r="A1713" s="597" t="s">
        <v>1968</v>
      </c>
      <c r="B1713" s="598"/>
      <c r="C1713" s="598"/>
      <c r="D1713" s="598"/>
      <c r="E1713" s="598"/>
      <c r="F1713" s="598"/>
      <c r="G1713" s="598"/>
      <c r="H1713" s="598"/>
      <c r="I1713" s="598"/>
      <c r="J1713" s="598"/>
      <c r="K1713" s="598"/>
      <c r="L1713" s="596"/>
      <c r="M1713" s="1012">
        <f>SUM('HL KNIHA VYPOC'!H216)*-1</f>
        <v>0</v>
      </c>
      <c r="N1713" s="1012"/>
      <c r="O1713" s="1012"/>
      <c r="P1713" s="1012"/>
      <c r="Q1713" s="1012"/>
      <c r="R1713" s="1012"/>
      <c r="S1713" s="1012"/>
      <c r="T1713" s="1012"/>
      <c r="U1713" s="1012">
        <f>SUM('HL KNIHA VYPOC'!J216)</f>
        <v>0</v>
      </c>
      <c r="V1713" s="1012"/>
      <c r="W1713" s="1012"/>
      <c r="X1713" s="1012"/>
      <c r="Y1713" s="1012"/>
      <c r="Z1713" s="1012"/>
      <c r="AA1713" s="1012"/>
      <c r="AB1713" s="1012">
        <f>SUM('HL KNIHA VYPOC'!I216)</f>
        <v>0</v>
      </c>
      <c r="AC1713" s="1012"/>
      <c r="AD1713" s="1012"/>
      <c r="AE1713" s="1012"/>
      <c r="AF1713" s="1012"/>
      <c r="AG1713" s="1012"/>
      <c r="AH1713" s="1012"/>
      <c r="AI1713" s="1012"/>
      <c r="AJ1713" s="1012"/>
      <c r="AK1713" s="1012"/>
      <c r="AL1713" s="1012"/>
      <c r="AM1713" s="1012"/>
      <c r="AN1713" s="1012"/>
      <c r="AO1713" s="1012"/>
      <c r="AP1713" s="1012">
        <f>SUVAHAVUJ!$X$87</f>
        <v>0</v>
      </c>
      <c r="AQ1713" s="1012"/>
      <c r="AR1713" s="1012"/>
      <c r="AS1713" s="1012"/>
      <c r="AT1713" s="1012"/>
      <c r="AU1713" s="1012"/>
      <c r="AV1713" s="1012"/>
      <c r="AW1713" s="673"/>
      <c r="AX1713" s="704"/>
      <c r="AY1713" s="704"/>
      <c r="AZ1713" s="704"/>
      <c r="BA1713" s="704"/>
      <c r="BB1713" s="704"/>
    </row>
    <row r="1714" spans="1:54" ht="12.6" customHeight="1" x14ac:dyDescent="0.25">
      <c r="A1714" s="597" t="s">
        <v>1969</v>
      </c>
      <c r="B1714" s="598"/>
      <c r="C1714" s="598"/>
      <c r="D1714" s="598"/>
      <c r="E1714" s="598"/>
      <c r="F1714" s="598"/>
      <c r="G1714" s="598"/>
      <c r="H1714" s="598"/>
      <c r="I1714" s="598"/>
      <c r="J1714" s="598"/>
      <c r="K1714" s="598"/>
      <c r="L1714" s="596"/>
      <c r="M1714" s="1012">
        <f>SUM('HL KNIHA VYPOC'!H217)*-1</f>
        <v>0</v>
      </c>
      <c r="N1714" s="1012"/>
      <c r="O1714" s="1012"/>
      <c r="P1714" s="1012"/>
      <c r="Q1714" s="1012"/>
      <c r="R1714" s="1012"/>
      <c r="S1714" s="1012"/>
      <c r="T1714" s="1012"/>
      <c r="U1714" s="1012">
        <f>SUM('HL KNIHA VYPOC'!J217)</f>
        <v>0</v>
      </c>
      <c r="V1714" s="1012"/>
      <c r="W1714" s="1012"/>
      <c r="X1714" s="1012"/>
      <c r="Y1714" s="1012"/>
      <c r="Z1714" s="1012"/>
      <c r="AA1714" s="1012"/>
      <c r="AB1714" s="1012">
        <f>SUM('HL KNIHA VYPOC'!I217)</f>
        <v>0</v>
      </c>
      <c r="AC1714" s="1012"/>
      <c r="AD1714" s="1012"/>
      <c r="AE1714" s="1012"/>
      <c r="AF1714" s="1012"/>
      <c r="AG1714" s="1012"/>
      <c r="AH1714" s="1012"/>
      <c r="AI1714" s="1012"/>
      <c r="AJ1714" s="1012"/>
      <c r="AK1714" s="1012"/>
      <c r="AL1714" s="1012"/>
      <c r="AM1714" s="1012"/>
      <c r="AN1714" s="1012"/>
      <c r="AO1714" s="1012"/>
      <c r="AP1714" s="1012">
        <f>SUVAHAVUJ!$X$88</f>
        <v>0</v>
      </c>
      <c r="AQ1714" s="1012"/>
      <c r="AR1714" s="1012"/>
      <c r="AS1714" s="1012"/>
      <c r="AT1714" s="1012"/>
      <c r="AU1714" s="1012"/>
      <c r="AV1714" s="1012"/>
      <c r="AW1714" s="673"/>
      <c r="AX1714" s="704"/>
      <c r="AY1714" s="704"/>
      <c r="AZ1714" s="704"/>
      <c r="BA1714" s="704"/>
      <c r="BB1714" s="704"/>
    </row>
    <row r="1715" spans="1:54" ht="27" customHeight="1" x14ac:dyDescent="0.25">
      <c r="A1715" s="1046" t="s">
        <v>1970</v>
      </c>
      <c r="B1715" s="1047"/>
      <c r="C1715" s="1047"/>
      <c r="D1715" s="1047"/>
      <c r="E1715" s="1047"/>
      <c r="F1715" s="1047"/>
      <c r="G1715" s="1047"/>
      <c r="H1715" s="1047"/>
      <c r="I1715" s="1047"/>
      <c r="J1715" s="1047"/>
      <c r="K1715" s="1047"/>
      <c r="L1715" s="1048"/>
      <c r="M1715" s="1012">
        <f>SUM('HL KNIHA VYPOC'!H222+'HL KNIHA VYPOC'!H227)*-1</f>
        <v>0</v>
      </c>
      <c r="N1715" s="1012"/>
      <c r="O1715" s="1012"/>
      <c r="P1715" s="1012"/>
      <c r="Q1715" s="1012"/>
      <c r="R1715" s="1012"/>
      <c r="S1715" s="1012"/>
      <c r="T1715" s="1012"/>
      <c r="U1715" s="1012">
        <f>SUM('HL KNIHA VYPOC'!J222+'HL KNIHA VYPOC'!J227)</f>
        <v>0</v>
      </c>
      <c r="V1715" s="1012"/>
      <c r="W1715" s="1012"/>
      <c r="X1715" s="1012"/>
      <c r="Y1715" s="1012"/>
      <c r="Z1715" s="1012"/>
      <c r="AA1715" s="1012"/>
      <c r="AB1715" s="1012">
        <f>SUM('HL KNIHA VYPOC'!I222+'HL KNIHA VYPOC'!I227)</f>
        <v>0</v>
      </c>
      <c r="AC1715" s="1012"/>
      <c r="AD1715" s="1012"/>
      <c r="AE1715" s="1012"/>
      <c r="AF1715" s="1012"/>
      <c r="AG1715" s="1012"/>
      <c r="AH1715" s="1012"/>
      <c r="AI1715" s="1012"/>
      <c r="AJ1715" s="1012"/>
      <c r="AK1715" s="1012"/>
      <c r="AL1715" s="1012"/>
      <c r="AM1715" s="1012"/>
      <c r="AN1715" s="1012"/>
      <c r="AO1715" s="1012"/>
      <c r="AP1715" s="1012"/>
      <c r="AQ1715" s="1012"/>
      <c r="AR1715" s="1012"/>
      <c r="AS1715" s="1012"/>
      <c r="AT1715" s="1012"/>
      <c r="AU1715" s="1012"/>
      <c r="AV1715" s="1012"/>
      <c r="AW1715" s="673"/>
      <c r="AX1715" s="704"/>
      <c r="AY1715" s="704"/>
      <c r="AZ1715" s="704"/>
      <c r="BA1715" s="704"/>
      <c r="BB1715" s="704"/>
    </row>
    <row r="1716" spans="1:54" ht="27" customHeight="1" x14ac:dyDescent="0.25">
      <c r="A1716" s="1046" t="s">
        <v>1971</v>
      </c>
      <c r="B1716" s="1047"/>
      <c r="C1716" s="1047"/>
      <c r="D1716" s="1047"/>
      <c r="E1716" s="1047"/>
      <c r="F1716" s="1047"/>
      <c r="G1716" s="1047"/>
      <c r="H1716" s="1047"/>
      <c r="I1716" s="1047"/>
      <c r="J1716" s="1047"/>
      <c r="K1716" s="1047"/>
      <c r="L1716" s="1048"/>
      <c r="M1716" s="1012">
        <f>SUM('HL KNIHA VYPOC'!H221+'HL KNIHA VYPOC'!H226)*-1</f>
        <v>0</v>
      </c>
      <c r="N1716" s="1012"/>
      <c r="O1716" s="1012"/>
      <c r="P1716" s="1012"/>
      <c r="Q1716" s="1012"/>
      <c r="R1716" s="1012"/>
      <c r="S1716" s="1012"/>
      <c r="T1716" s="1012"/>
      <c r="U1716" s="1012">
        <f>SUM('HL KNIHA VYPOC'!J221+'HL KNIHA VYPOC'!J226)</f>
        <v>0</v>
      </c>
      <c r="V1716" s="1012"/>
      <c r="W1716" s="1012"/>
      <c r="X1716" s="1012"/>
      <c r="Y1716" s="1012"/>
      <c r="Z1716" s="1012"/>
      <c r="AA1716" s="1012"/>
      <c r="AB1716" s="1012">
        <f>SUM('HL KNIHA VYPOC'!I221+'HL KNIHA VYPOC'!I226)</f>
        <v>0</v>
      </c>
      <c r="AC1716" s="1012"/>
      <c r="AD1716" s="1012"/>
      <c r="AE1716" s="1012"/>
      <c r="AF1716" s="1012"/>
      <c r="AG1716" s="1012"/>
      <c r="AH1716" s="1012"/>
      <c r="AI1716" s="1012"/>
      <c r="AJ1716" s="1012"/>
      <c r="AK1716" s="1012"/>
      <c r="AL1716" s="1012"/>
      <c r="AM1716" s="1012"/>
      <c r="AN1716" s="1012"/>
      <c r="AO1716" s="1012"/>
      <c r="AP1716" s="1012">
        <f t="shared" ref="AP1716" si="5">$M$1654</f>
        <v>0</v>
      </c>
      <c r="AQ1716" s="1012"/>
      <c r="AR1716" s="1012"/>
      <c r="AS1716" s="1012"/>
      <c r="AT1716" s="1012"/>
      <c r="AU1716" s="1012"/>
      <c r="AV1716" s="1012"/>
      <c r="AW1716" s="673"/>
      <c r="AX1716" s="704"/>
      <c r="AY1716" s="704"/>
      <c r="AZ1716" s="704"/>
      <c r="BA1716" s="704"/>
      <c r="BB1716" s="704"/>
    </row>
    <row r="1717" spans="1:54" ht="12.6" customHeight="1" x14ac:dyDescent="0.25">
      <c r="A1717" s="597" t="s">
        <v>1972</v>
      </c>
      <c r="B1717" s="598"/>
      <c r="C1717" s="598"/>
      <c r="D1717" s="598"/>
      <c r="E1717" s="598"/>
      <c r="F1717" s="598"/>
      <c r="G1717" s="598"/>
      <c r="H1717" s="598"/>
      <c r="I1717" s="598"/>
      <c r="J1717" s="598"/>
      <c r="K1717" s="598"/>
      <c r="L1717" s="596"/>
      <c r="M1717" s="946">
        <f>SUM('HL KNIHA VYPOC'!H228)*-1</f>
        <v>0</v>
      </c>
      <c r="N1717" s="946"/>
      <c r="O1717" s="946"/>
      <c r="P1717" s="946"/>
      <c r="Q1717" s="946"/>
      <c r="R1717" s="946"/>
      <c r="S1717" s="946"/>
      <c r="T1717" s="946"/>
      <c r="U1717" s="946">
        <f>SUM('HL KNIHA VYPOC'!J228)</f>
        <v>0</v>
      </c>
      <c r="V1717" s="946"/>
      <c r="W1717" s="946"/>
      <c r="X1717" s="946"/>
      <c r="Y1717" s="946"/>
      <c r="Z1717" s="946"/>
      <c r="AA1717" s="946"/>
      <c r="AB1717" s="946">
        <f>SUM('HL KNIHA VYPOC'!I228)</f>
        <v>0</v>
      </c>
      <c r="AC1717" s="946"/>
      <c r="AD1717" s="946"/>
      <c r="AE1717" s="946"/>
      <c r="AF1717" s="946"/>
      <c r="AG1717" s="946"/>
      <c r="AH1717" s="946"/>
      <c r="AI1717" s="946"/>
      <c r="AJ1717" s="946"/>
      <c r="AK1717" s="946"/>
      <c r="AL1717" s="946"/>
      <c r="AM1717" s="946"/>
      <c r="AN1717" s="946"/>
      <c r="AO1717" s="946"/>
      <c r="AP1717" s="946">
        <f>SUVAHAVUJ!$X$93</f>
        <v>0</v>
      </c>
      <c r="AQ1717" s="946"/>
      <c r="AR1717" s="946"/>
      <c r="AS1717" s="946"/>
      <c r="AT1717" s="946"/>
      <c r="AU1717" s="946"/>
      <c r="AV1717" s="946"/>
      <c r="AW1717" s="673"/>
      <c r="AX1717" s="704"/>
      <c r="AY1717" s="704"/>
      <c r="AZ1717" s="704"/>
      <c r="BA1717" s="704"/>
      <c r="BB1717" s="704"/>
    </row>
    <row r="1718" spans="1:54" ht="12.6" customHeight="1" x14ac:dyDescent="0.25">
      <c r="A1718" s="597" t="s">
        <v>1973</v>
      </c>
      <c r="B1718" s="598"/>
      <c r="C1718" s="598"/>
      <c r="D1718" s="598"/>
      <c r="E1718" s="598"/>
      <c r="F1718" s="598"/>
      <c r="G1718" s="598"/>
      <c r="H1718" s="598"/>
      <c r="I1718" s="598"/>
      <c r="J1718" s="598"/>
      <c r="K1718" s="598"/>
      <c r="L1718" s="596"/>
      <c r="M1718" s="946">
        <f>SUM('HL KNIHA VYPOC'!H229)*-1</f>
        <v>0</v>
      </c>
      <c r="N1718" s="946"/>
      <c r="O1718" s="946"/>
      <c r="P1718" s="946"/>
      <c r="Q1718" s="946"/>
      <c r="R1718" s="946"/>
      <c r="S1718" s="946"/>
      <c r="T1718" s="946"/>
      <c r="U1718" s="946">
        <f>SUM('HL KNIHA VYPOC'!J229)</f>
        <v>0</v>
      </c>
      <c r="V1718" s="946"/>
      <c r="W1718" s="946"/>
      <c r="X1718" s="946"/>
      <c r="Y1718" s="946"/>
      <c r="Z1718" s="946"/>
      <c r="AA1718" s="946"/>
      <c r="AB1718" s="946">
        <f>SUM('HL KNIHA VYPOC'!I229)</f>
        <v>0</v>
      </c>
      <c r="AC1718" s="946"/>
      <c r="AD1718" s="946"/>
      <c r="AE1718" s="946"/>
      <c r="AF1718" s="946"/>
      <c r="AG1718" s="946"/>
      <c r="AH1718" s="946"/>
      <c r="AI1718" s="946"/>
      <c r="AJ1718" s="946"/>
      <c r="AK1718" s="946"/>
      <c r="AL1718" s="946"/>
      <c r="AM1718" s="946"/>
      <c r="AN1718" s="946"/>
      <c r="AO1718" s="946"/>
      <c r="AP1718" s="946">
        <f>SUVAHAVUJ!$X$94</f>
        <v>0</v>
      </c>
      <c r="AQ1718" s="946"/>
      <c r="AR1718" s="946"/>
      <c r="AS1718" s="946"/>
      <c r="AT1718" s="946"/>
      <c r="AU1718" s="946"/>
      <c r="AV1718" s="946"/>
      <c r="AW1718" s="673"/>
      <c r="AX1718" s="704"/>
      <c r="AY1718" s="704"/>
      <c r="AZ1718" s="704"/>
      <c r="BA1718" s="704"/>
      <c r="BB1718" s="704"/>
    </row>
    <row r="1719" spans="1:54" ht="12.6" customHeight="1" x14ac:dyDescent="0.25">
      <c r="A1719" s="612" t="s">
        <v>1974</v>
      </c>
      <c r="B1719" s="599"/>
      <c r="C1719" s="599"/>
      <c r="D1719" s="599"/>
      <c r="E1719" s="599"/>
      <c r="F1719" s="599"/>
      <c r="G1719" s="599"/>
      <c r="H1719" s="599"/>
      <c r="I1719" s="599"/>
      <c r="J1719" s="599"/>
      <c r="K1719" s="599"/>
      <c r="L1719" s="600"/>
      <c r="M1719" s="946">
        <f>SUM('HL KNIHA VYPOC'!H218)*-1</f>
        <v>0</v>
      </c>
      <c r="N1719" s="946"/>
      <c r="O1719" s="946"/>
      <c r="P1719" s="946"/>
      <c r="Q1719" s="946"/>
      <c r="R1719" s="946"/>
      <c r="S1719" s="946"/>
      <c r="T1719" s="946"/>
      <c r="U1719" s="946">
        <f>SUM('HL KNIHA VYPOC'!J218)</f>
        <v>0</v>
      </c>
      <c r="V1719" s="946"/>
      <c r="W1719" s="946"/>
      <c r="X1719" s="946"/>
      <c r="Y1719" s="946"/>
      <c r="Z1719" s="946"/>
      <c r="AA1719" s="946"/>
      <c r="AB1719" s="946">
        <f>SUM('HL KNIHA VYPOC'!I218)</f>
        <v>0</v>
      </c>
      <c r="AC1719" s="946"/>
      <c r="AD1719" s="946"/>
      <c r="AE1719" s="946"/>
      <c r="AF1719" s="946"/>
      <c r="AG1719" s="946"/>
      <c r="AH1719" s="946"/>
      <c r="AI1719" s="946"/>
      <c r="AJ1719" s="946"/>
      <c r="AK1719" s="946"/>
      <c r="AL1719" s="946"/>
      <c r="AM1719" s="946"/>
      <c r="AN1719" s="946"/>
      <c r="AO1719" s="946"/>
      <c r="AP1719" s="946">
        <f>SUVAHAVUJ!$X$96</f>
        <v>0</v>
      </c>
      <c r="AQ1719" s="946"/>
      <c r="AR1719" s="946"/>
      <c r="AS1719" s="946"/>
      <c r="AT1719" s="946"/>
      <c r="AU1719" s="946"/>
      <c r="AV1719" s="946"/>
      <c r="AW1719" s="673"/>
      <c r="AX1719" s="704"/>
      <c r="AY1719" s="704"/>
      <c r="AZ1719" s="704"/>
      <c r="BA1719" s="704"/>
      <c r="BB1719" s="704"/>
    </row>
    <row r="1720" spans="1:54" ht="12.6" customHeight="1" x14ac:dyDescent="0.25">
      <c r="A1720" s="602" t="s">
        <v>1975</v>
      </c>
      <c r="L1720" s="601"/>
      <c r="M1720" s="946"/>
      <c r="N1720" s="946"/>
      <c r="O1720" s="946"/>
      <c r="P1720" s="946"/>
      <c r="Q1720" s="946"/>
      <c r="R1720" s="946"/>
      <c r="S1720" s="946"/>
      <c r="T1720" s="946"/>
      <c r="U1720" s="946"/>
      <c r="V1720" s="946"/>
      <c r="W1720" s="946"/>
      <c r="X1720" s="946"/>
      <c r="Y1720" s="946"/>
      <c r="Z1720" s="946"/>
      <c r="AA1720" s="946"/>
      <c r="AB1720" s="946"/>
      <c r="AC1720" s="946"/>
      <c r="AD1720" s="946"/>
      <c r="AE1720" s="946"/>
      <c r="AF1720" s="946"/>
      <c r="AG1720" s="946"/>
      <c r="AH1720" s="946"/>
      <c r="AI1720" s="946"/>
      <c r="AJ1720" s="946"/>
      <c r="AK1720" s="946"/>
      <c r="AL1720" s="946"/>
      <c r="AM1720" s="946"/>
      <c r="AN1720" s="946"/>
      <c r="AO1720" s="946"/>
      <c r="AP1720" s="946"/>
      <c r="AQ1720" s="946"/>
      <c r="AR1720" s="946"/>
      <c r="AS1720" s="946"/>
      <c r="AT1720" s="946"/>
      <c r="AU1720" s="946"/>
      <c r="AV1720" s="946"/>
      <c r="AW1720" s="673"/>
      <c r="AX1720" s="704"/>
      <c r="AY1720" s="704"/>
      <c r="AZ1720" s="704"/>
      <c r="BA1720" s="704"/>
      <c r="BB1720" s="704"/>
    </row>
    <row r="1721" spans="1:54" ht="12.6" customHeight="1" x14ac:dyDescent="0.25">
      <c r="A1721" s="611" t="s">
        <v>1976</v>
      </c>
      <c r="B1721" s="603"/>
      <c r="C1721" s="603"/>
      <c r="D1721" s="603"/>
      <c r="E1721" s="603"/>
      <c r="F1721" s="603"/>
      <c r="G1721" s="603"/>
      <c r="H1721" s="603"/>
      <c r="I1721" s="603"/>
      <c r="J1721" s="603"/>
      <c r="K1721" s="603"/>
      <c r="L1721" s="604"/>
      <c r="M1721" s="946"/>
      <c r="N1721" s="946"/>
      <c r="O1721" s="946"/>
      <c r="P1721" s="946"/>
      <c r="Q1721" s="946"/>
      <c r="R1721" s="946"/>
      <c r="S1721" s="946"/>
      <c r="T1721" s="946"/>
      <c r="U1721" s="946"/>
      <c r="V1721" s="946"/>
      <c r="W1721" s="946"/>
      <c r="X1721" s="946"/>
      <c r="Y1721" s="946"/>
      <c r="Z1721" s="946"/>
      <c r="AA1721" s="946"/>
      <c r="AB1721" s="946"/>
      <c r="AC1721" s="946"/>
      <c r="AD1721" s="946"/>
      <c r="AE1721" s="946"/>
      <c r="AF1721" s="946"/>
      <c r="AG1721" s="946"/>
      <c r="AH1721" s="946"/>
      <c r="AI1721" s="946"/>
      <c r="AJ1721" s="946"/>
      <c r="AK1721" s="946"/>
      <c r="AL1721" s="946"/>
      <c r="AM1721" s="946"/>
      <c r="AN1721" s="946"/>
      <c r="AO1721" s="946"/>
      <c r="AP1721" s="946"/>
      <c r="AQ1721" s="946"/>
      <c r="AR1721" s="946"/>
      <c r="AS1721" s="946"/>
      <c r="AT1721" s="946"/>
      <c r="AU1721" s="946"/>
      <c r="AV1721" s="946"/>
      <c r="AW1721" s="673"/>
      <c r="AX1721" s="704"/>
      <c r="AY1721" s="704"/>
      <c r="AZ1721" s="704"/>
      <c r="BA1721" s="704"/>
      <c r="BB1721" s="704"/>
    </row>
    <row r="1722" spans="1:54" ht="12.6" customHeight="1" x14ac:dyDescent="0.25">
      <c r="A1722" s="612" t="s">
        <v>1974</v>
      </c>
      <c r="B1722" s="599"/>
      <c r="C1722" s="599"/>
      <c r="D1722" s="599"/>
      <c r="E1722" s="599"/>
      <c r="F1722" s="599"/>
      <c r="G1722" s="599"/>
      <c r="H1722" s="599"/>
      <c r="I1722" s="599"/>
      <c r="J1722" s="599"/>
      <c r="K1722" s="599"/>
      <c r="L1722" s="600"/>
      <c r="M1722" s="946">
        <f>SUM('HL KNIHA VYPOC'!H219)*-1</f>
        <v>0</v>
      </c>
      <c r="N1722" s="946"/>
      <c r="O1722" s="946"/>
      <c r="P1722" s="946"/>
      <c r="Q1722" s="946"/>
      <c r="R1722" s="946"/>
      <c r="S1722" s="946"/>
      <c r="T1722" s="946"/>
      <c r="U1722" s="946">
        <f>SUM('HL KNIHA VYPOC'!J219)</f>
        <v>0</v>
      </c>
      <c r="V1722" s="946"/>
      <c r="W1722" s="946"/>
      <c r="X1722" s="946"/>
      <c r="Y1722" s="946"/>
      <c r="Z1722" s="946"/>
      <c r="AA1722" s="946"/>
      <c r="AB1722" s="946">
        <f>SUM('HL KNIHA VYPOC'!I219)</f>
        <v>0</v>
      </c>
      <c r="AC1722" s="946"/>
      <c r="AD1722" s="946"/>
      <c r="AE1722" s="946"/>
      <c r="AF1722" s="946"/>
      <c r="AG1722" s="946"/>
      <c r="AH1722" s="946"/>
      <c r="AI1722" s="946"/>
      <c r="AJ1722" s="946"/>
      <c r="AK1722" s="946"/>
      <c r="AL1722" s="946"/>
      <c r="AM1722" s="946"/>
      <c r="AN1722" s="946"/>
      <c r="AO1722" s="946"/>
      <c r="AP1722" s="946">
        <f>SUVAHAVUJ!$X$97</f>
        <v>0</v>
      </c>
      <c r="AQ1722" s="946"/>
      <c r="AR1722" s="946"/>
      <c r="AS1722" s="946"/>
      <c r="AT1722" s="946"/>
      <c r="AU1722" s="946"/>
      <c r="AV1722" s="946"/>
      <c r="AW1722" s="673"/>
      <c r="AX1722" s="704"/>
      <c r="AY1722" s="704"/>
      <c r="AZ1722" s="704"/>
      <c r="BA1722" s="704"/>
      <c r="BB1722" s="704"/>
    </row>
    <row r="1723" spans="1:54" ht="12.6" customHeight="1" x14ac:dyDescent="0.25">
      <c r="A1723" s="611" t="s">
        <v>1977</v>
      </c>
      <c r="B1723" s="603"/>
      <c r="C1723" s="603"/>
      <c r="D1723" s="603"/>
      <c r="E1723" s="603"/>
      <c r="F1723" s="603"/>
      <c r="G1723" s="603"/>
      <c r="H1723" s="603"/>
      <c r="I1723" s="603"/>
      <c r="J1723" s="603"/>
      <c r="K1723" s="603"/>
      <c r="L1723" s="604"/>
      <c r="M1723" s="946"/>
      <c r="N1723" s="946"/>
      <c r="O1723" s="946"/>
      <c r="P1723" s="946"/>
      <c r="Q1723" s="946"/>
      <c r="R1723" s="946"/>
      <c r="S1723" s="946"/>
      <c r="T1723" s="946"/>
      <c r="U1723" s="946"/>
      <c r="V1723" s="946"/>
      <c r="W1723" s="946"/>
      <c r="X1723" s="946"/>
      <c r="Y1723" s="946"/>
      <c r="Z1723" s="946"/>
      <c r="AA1723" s="946"/>
      <c r="AB1723" s="946"/>
      <c r="AC1723" s="946"/>
      <c r="AD1723" s="946"/>
      <c r="AE1723" s="946"/>
      <c r="AF1723" s="946"/>
      <c r="AG1723" s="946"/>
      <c r="AH1723" s="946"/>
      <c r="AI1723" s="946"/>
      <c r="AJ1723" s="946"/>
      <c r="AK1723" s="946"/>
      <c r="AL1723" s="946"/>
      <c r="AM1723" s="946"/>
      <c r="AN1723" s="946"/>
      <c r="AO1723" s="946"/>
      <c r="AP1723" s="946"/>
      <c r="AQ1723" s="946"/>
      <c r="AR1723" s="946"/>
      <c r="AS1723" s="946"/>
      <c r="AT1723" s="946"/>
      <c r="AU1723" s="946"/>
      <c r="AV1723" s="946"/>
      <c r="AW1723" s="673"/>
      <c r="AX1723" s="704"/>
      <c r="AY1723" s="704"/>
      <c r="AZ1723" s="704"/>
      <c r="BA1723" s="704"/>
      <c r="BB1723" s="704"/>
    </row>
    <row r="1724" spans="1:54" ht="12.6" customHeight="1" x14ac:dyDescent="0.25">
      <c r="A1724" s="612" t="s">
        <v>1974</v>
      </c>
      <c r="B1724" s="599"/>
      <c r="C1724" s="599"/>
      <c r="D1724" s="599"/>
      <c r="E1724" s="599"/>
      <c r="F1724" s="599"/>
      <c r="G1724" s="599"/>
      <c r="H1724" s="599"/>
      <c r="I1724" s="599"/>
      <c r="J1724" s="599"/>
      <c r="K1724" s="599"/>
      <c r="L1724" s="600"/>
      <c r="M1724" s="946">
        <f>SUM('HL KNIHA VYPOC'!H220)*-1</f>
        <v>0</v>
      </c>
      <c r="N1724" s="946"/>
      <c r="O1724" s="946"/>
      <c r="P1724" s="946"/>
      <c r="Q1724" s="946"/>
      <c r="R1724" s="946"/>
      <c r="S1724" s="946"/>
      <c r="T1724" s="946"/>
      <c r="U1724" s="946">
        <f>SUM('HL KNIHA VYPOC'!J220)</f>
        <v>0</v>
      </c>
      <c r="V1724" s="946"/>
      <c r="W1724" s="946"/>
      <c r="X1724" s="946"/>
      <c r="Y1724" s="946"/>
      <c r="Z1724" s="946"/>
      <c r="AA1724" s="946"/>
      <c r="AB1724" s="946">
        <f>SUM('HL KNIHA VYPOC'!I220)</f>
        <v>0</v>
      </c>
      <c r="AC1724" s="946"/>
      <c r="AD1724" s="946"/>
      <c r="AE1724" s="946"/>
      <c r="AF1724" s="946"/>
      <c r="AG1724" s="946"/>
      <c r="AH1724" s="946"/>
      <c r="AI1724" s="946"/>
      <c r="AJ1724" s="946"/>
      <c r="AK1724" s="946"/>
      <c r="AL1724" s="946"/>
      <c r="AM1724" s="946"/>
      <c r="AN1724" s="946"/>
      <c r="AO1724" s="946"/>
      <c r="AP1724" s="946">
        <f>SUVAHAVUJ!$X$98</f>
        <v>0</v>
      </c>
      <c r="AQ1724" s="946"/>
      <c r="AR1724" s="946"/>
      <c r="AS1724" s="946"/>
      <c r="AT1724" s="946"/>
      <c r="AU1724" s="946"/>
      <c r="AV1724" s="946"/>
      <c r="AW1724" s="673"/>
      <c r="AX1724" s="704"/>
      <c r="AY1724" s="704"/>
      <c r="AZ1724" s="704"/>
      <c r="BA1724" s="704"/>
      <c r="BB1724" s="704"/>
    </row>
    <row r="1725" spans="1:54" ht="12.6" customHeight="1" x14ac:dyDescent="0.25">
      <c r="A1725" s="602" t="s">
        <v>1978</v>
      </c>
      <c r="L1725" s="601"/>
      <c r="M1725" s="946"/>
      <c r="N1725" s="946"/>
      <c r="O1725" s="946"/>
      <c r="P1725" s="946"/>
      <c r="Q1725" s="946"/>
      <c r="R1725" s="946"/>
      <c r="S1725" s="946"/>
      <c r="T1725" s="946"/>
      <c r="U1725" s="946"/>
      <c r="V1725" s="946"/>
      <c r="W1725" s="946"/>
      <c r="X1725" s="946"/>
      <c r="Y1725" s="946"/>
      <c r="Z1725" s="946"/>
      <c r="AA1725" s="946"/>
      <c r="AB1725" s="946"/>
      <c r="AC1725" s="946"/>
      <c r="AD1725" s="946"/>
      <c r="AE1725" s="946"/>
      <c r="AF1725" s="946"/>
      <c r="AG1725" s="946"/>
      <c r="AH1725" s="946"/>
      <c r="AI1725" s="946"/>
      <c r="AJ1725" s="946"/>
      <c r="AK1725" s="946"/>
      <c r="AL1725" s="946"/>
      <c r="AM1725" s="946"/>
      <c r="AN1725" s="946"/>
      <c r="AO1725" s="946"/>
      <c r="AP1725" s="946"/>
      <c r="AQ1725" s="946"/>
      <c r="AR1725" s="946"/>
      <c r="AS1725" s="946"/>
      <c r="AT1725" s="946"/>
      <c r="AU1725" s="946"/>
      <c r="AV1725" s="946"/>
      <c r="AW1725" s="673"/>
      <c r="AX1725" s="704"/>
      <c r="AY1725" s="704"/>
      <c r="AZ1725" s="704"/>
      <c r="BA1725" s="704"/>
      <c r="BB1725" s="704"/>
    </row>
    <row r="1726" spans="1:54" ht="12.6" customHeight="1" x14ac:dyDescent="0.25">
      <c r="A1726" s="602" t="s">
        <v>1979</v>
      </c>
      <c r="L1726" s="601"/>
      <c r="M1726" s="946"/>
      <c r="N1726" s="946"/>
      <c r="O1726" s="946"/>
      <c r="P1726" s="946"/>
      <c r="Q1726" s="946"/>
      <c r="R1726" s="946"/>
      <c r="S1726" s="946"/>
      <c r="T1726" s="946"/>
      <c r="U1726" s="946"/>
      <c r="V1726" s="946"/>
      <c r="W1726" s="946"/>
      <c r="X1726" s="946"/>
      <c r="Y1726" s="946"/>
      <c r="Z1726" s="946"/>
      <c r="AA1726" s="946"/>
      <c r="AB1726" s="946"/>
      <c r="AC1726" s="946"/>
      <c r="AD1726" s="946"/>
      <c r="AE1726" s="946"/>
      <c r="AF1726" s="946"/>
      <c r="AG1726" s="946"/>
      <c r="AH1726" s="946"/>
      <c r="AI1726" s="946"/>
      <c r="AJ1726" s="946"/>
      <c r="AK1726" s="946"/>
      <c r="AL1726" s="946"/>
      <c r="AM1726" s="946"/>
      <c r="AN1726" s="946"/>
      <c r="AO1726" s="946"/>
      <c r="AP1726" s="946"/>
      <c r="AQ1726" s="946"/>
      <c r="AR1726" s="946"/>
      <c r="AS1726" s="946"/>
      <c r="AT1726" s="946"/>
      <c r="AU1726" s="946"/>
      <c r="AV1726" s="946"/>
      <c r="AW1726" s="673"/>
      <c r="AX1726" s="704"/>
      <c r="AY1726" s="704"/>
      <c r="AZ1726" s="704"/>
      <c r="BA1726" s="704"/>
      <c r="BB1726" s="704"/>
    </row>
    <row r="1727" spans="1:54" ht="12.6" customHeight="1" x14ac:dyDescent="0.25">
      <c r="A1727" s="611" t="s">
        <v>1980</v>
      </c>
      <c r="B1727" s="603"/>
      <c r="C1727" s="603"/>
      <c r="D1727" s="603"/>
      <c r="E1727" s="603"/>
      <c r="F1727" s="603"/>
      <c r="G1727" s="603"/>
      <c r="H1727" s="603"/>
      <c r="I1727" s="603"/>
      <c r="J1727" s="603"/>
      <c r="K1727" s="603"/>
      <c r="L1727" s="604"/>
      <c r="M1727" s="946"/>
      <c r="N1727" s="946"/>
      <c r="O1727" s="946"/>
      <c r="P1727" s="946"/>
      <c r="Q1727" s="946"/>
      <c r="R1727" s="946"/>
      <c r="S1727" s="946"/>
      <c r="T1727" s="946"/>
      <c r="U1727" s="946"/>
      <c r="V1727" s="946"/>
      <c r="W1727" s="946"/>
      <c r="X1727" s="946"/>
      <c r="Y1727" s="946"/>
      <c r="Z1727" s="946"/>
      <c r="AA1727" s="946"/>
      <c r="AB1727" s="946"/>
      <c r="AC1727" s="946"/>
      <c r="AD1727" s="946"/>
      <c r="AE1727" s="946"/>
      <c r="AF1727" s="946"/>
      <c r="AG1727" s="946"/>
      <c r="AH1727" s="946"/>
      <c r="AI1727" s="946"/>
      <c r="AJ1727" s="946"/>
      <c r="AK1727" s="946"/>
      <c r="AL1727" s="946"/>
      <c r="AM1727" s="946"/>
      <c r="AN1727" s="946"/>
      <c r="AO1727" s="946"/>
      <c r="AP1727" s="946"/>
      <c r="AQ1727" s="946"/>
      <c r="AR1727" s="946"/>
      <c r="AS1727" s="946"/>
      <c r="AT1727" s="946"/>
      <c r="AU1727" s="946"/>
      <c r="AV1727" s="946"/>
      <c r="AW1727" s="673"/>
      <c r="AX1727" s="704"/>
      <c r="AY1727" s="704"/>
      <c r="AZ1727" s="704"/>
      <c r="BA1727" s="704"/>
      <c r="BB1727" s="704"/>
    </row>
    <row r="1728" spans="1:54" ht="12.6" customHeight="1" x14ac:dyDescent="0.25">
      <c r="A1728" s="612" t="s">
        <v>1981</v>
      </c>
      <c r="B1728" s="599"/>
      <c r="C1728" s="599"/>
      <c r="D1728" s="599"/>
      <c r="E1728" s="599"/>
      <c r="F1728" s="599"/>
      <c r="G1728" s="599"/>
      <c r="H1728" s="599"/>
      <c r="I1728" s="599"/>
      <c r="J1728" s="599"/>
      <c r="K1728" s="599"/>
      <c r="L1728" s="600"/>
      <c r="M1728" s="946">
        <f>SUM('HL KNIHA VYPOC'!H230)*-1</f>
        <v>0</v>
      </c>
      <c r="N1728" s="946"/>
      <c r="O1728" s="946"/>
      <c r="P1728" s="946"/>
      <c r="Q1728" s="946"/>
      <c r="R1728" s="946"/>
      <c r="S1728" s="946"/>
      <c r="T1728" s="946"/>
      <c r="U1728" s="946">
        <f>SUM('HL KNIHA VYPOC'!J230)</f>
        <v>0</v>
      </c>
      <c r="V1728" s="946"/>
      <c r="W1728" s="946"/>
      <c r="X1728" s="946"/>
      <c r="Y1728" s="946"/>
      <c r="Z1728" s="946"/>
      <c r="AA1728" s="946"/>
      <c r="AB1728" s="946">
        <f>SUM('HL KNIHA VYPOC'!I230)</f>
        <v>0</v>
      </c>
      <c r="AC1728" s="946"/>
      <c r="AD1728" s="946"/>
      <c r="AE1728" s="946"/>
      <c r="AF1728" s="946"/>
      <c r="AG1728" s="946"/>
      <c r="AH1728" s="946"/>
      <c r="AI1728" s="946"/>
      <c r="AJ1728" s="946"/>
      <c r="AK1728" s="946"/>
      <c r="AL1728" s="946"/>
      <c r="AM1728" s="946"/>
      <c r="AN1728" s="946"/>
      <c r="AO1728" s="946"/>
      <c r="AP1728" s="946">
        <f>SUVAHAVUJ!$X$100</f>
        <v>0</v>
      </c>
      <c r="AQ1728" s="946"/>
      <c r="AR1728" s="946"/>
      <c r="AS1728" s="946"/>
      <c r="AT1728" s="946"/>
      <c r="AU1728" s="946"/>
      <c r="AV1728" s="946"/>
      <c r="AW1728" s="673"/>
      <c r="AX1728" s="704"/>
      <c r="AY1728" s="704"/>
      <c r="AZ1728" s="704"/>
      <c r="BA1728" s="704"/>
      <c r="BB1728" s="704"/>
    </row>
    <row r="1729" spans="1:54" ht="12.6" customHeight="1" x14ac:dyDescent="0.25">
      <c r="A1729" s="611" t="s">
        <v>1982</v>
      </c>
      <c r="B1729" s="603"/>
      <c r="C1729" s="603"/>
      <c r="D1729" s="603"/>
      <c r="E1729" s="603"/>
      <c r="F1729" s="603"/>
      <c r="G1729" s="603"/>
      <c r="H1729" s="603"/>
      <c r="I1729" s="603"/>
      <c r="J1729" s="603"/>
      <c r="K1729" s="603"/>
      <c r="L1729" s="604"/>
      <c r="M1729" s="946"/>
      <c r="N1729" s="946"/>
      <c r="O1729" s="946"/>
      <c r="P1729" s="946"/>
      <c r="Q1729" s="946"/>
      <c r="R1729" s="946"/>
      <c r="S1729" s="946"/>
      <c r="T1729" s="946"/>
      <c r="U1729" s="946"/>
      <c r="V1729" s="946"/>
      <c r="W1729" s="946"/>
      <c r="X1729" s="946"/>
      <c r="Y1729" s="946"/>
      <c r="Z1729" s="946"/>
      <c r="AA1729" s="946"/>
      <c r="AB1729" s="946"/>
      <c r="AC1729" s="946"/>
      <c r="AD1729" s="946"/>
      <c r="AE1729" s="946"/>
      <c r="AF1729" s="946"/>
      <c r="AG1729" s="946"/>
      <c r="AH1729" s="946"/>
      <c r="AI1729" s="946"/>
      <c r="AJ1729" s="946"/>
      <c r="AK1729" s="946"/>
      <c r="AL1729" s="946"/>
      <c r="AM1729" s="946"/>
      <c r="AN1729" s="946"/>
      <c r="AO1729" s="946"/>
      <c r="AP1729" s="946"/>
      <c r="AQ1729" s="946"/>
      <c r="AR1729" s="946"/>
      <c r="AS1729" s="946"/>
      <c r="AT1729" s="946"/>
      <c r="AU1729" s="946"/>
      <c r="AV1729" s="946"/>
      <c r="AW1729" s="673"/>
      <c r="AX1729" s="704"/>
      <c r="AY1729" s="704"/>
      <c r="AZ1729" s="704"/>
      <c r="BA1729" s="704"/>
      <c r="BB1729" s="704"/>
    </row>
    <row r="1730" spans="1:54" ht="12.6" customHeight="1" x14ac:dyDescent="0.25">
      <c r="A1730" s="612" t="s">
        <v>1983</v>
      </c>
      <c r="B1730" s="599"/>
      <c r="C1730" s="599"/>
      <c r="D1730" s="599"/>
      <c r="E1730" s="599"/>
      <c r="F1730" s="599"/>
      <c r="G1730" s="599"/>
      <c r="H1730" s="599"/>
      <c r="I1730" s="599"/>
      <c r="J1730" s="599"/>
      <c r="K1730" s="599"/>
      <c r="L1730" s="600"/>
      <c r="M1730" s="946">
        <f>SUM('HL KNIHA VYPOC'!H231)*-1</f>
        <v>0</v>
      </c>
      <c r="N1730" s="946"/>
      <c r="O1730" s="946"/>
      <c r="P1730" s="946"/>
      <c r="Q1730" s="946"/>
      <c r="R1730" s="946"/>
      <c r="S1730" s="946"/>
      <c r="T1730" s="946"/>
      <c r="U1730" s="946">
        <f>SUM('HL KNIHA VYPOC'!J231)</f>
        <v>0</v>
      </c>
      <c r="V1730" s="946"/>
      <c r="W1730" s="946"/>
      <c r="X1730" s="946"/>
      <c r="Y1730" s="946"/>
      <c r="Z1730" s="946"/>
      <c r="AA1730" s="946"/>
      <c r="AB1730" s="946">
        <f>SUM('HL KNIHA VYPOC'!I231)</f>
        <v>0</v>
      </c>
      <c r="AC1730" s="946"/>
      <c r="AD1730" s="946"/>
      <c r="AE1730" s="946"/>
      <c r="AF1730" s="946"/>
      <c r="AG1730" s="946"/>
      <c r="AH1730" s="946"/>
      <c r="AI1730" s="946"/>
      <c r="AJ1730" s="946"/>
      <c r="AK1730" s="946"/>
      <c r="AL1730" s="946"/>
      <c r="AM1730" s="946"/>
      <c r="AN1730" s="946"/>
      <c r="AO1730" s="946"/>
      <c r="AP1730" s="946">
        <f>SUVAHAVUJ!$X$101</f>
        <v>0</v>
      </c>
      <c r="AQ1730" s="946"/>
      <c r="AR1730" s="946"/>
      <c r="AS1730" s="946"/>
      <c r="AT1730" s="946"/>
      <c r="AU1730" s="946"/>
      <c r="AV1730" s="946"/>
      <c r="AW1730" s="673"/>
      <c r="AX1730" s="704"/>
      <c r="AY1730" s="704"/>
      <c r="AZ1730" s="704"/>
      <c r="BA1730" s="704"/>
      <c r="BB1730" s="704"/>
    </row>
    <row r="1731" spans="1:54" ht="12.6" customHeight="1" x14ac:dyDescent="0.25">
      <c r="A1731" s="611" t="s">
        <v>1984</v>
      </c>
      <c r="B1731" s="603"/>
      <c r="C1731" s="603"/>
      <c r="D1731" s="603"/>
      <c r="E1731" s="603"/>
      <c r="F1731" s="603"/>
      <c r="G1731" s="603"/>
      <c r="H1731" s="603"/>
      <c r="I1731" s="603"/>
      <c r="J1731" s="603"/>
      <c r="K1731" s="603"/>
      <c r="L1731" s="604"/>
      <c r="M1731" s="946"/>
      <c r="N1731" s="946"/>
      <c r="O1731" s="946"/>
      <c r="P1731" s="946"/>
      <c r="Q1731" s="946"/>
      <c r="R1731" s="946"/>
      <c r="S1731" s="946"/>
      <c r="T1731" s="946"/>
      <c r="U1731" s="946"/>
      <c r="V1731" s="946"/>
      <c r="W1731" s="946"/>
      <c r="X1731" s="946"/>
      <c r="Y1731" s="946"/>
      <c r="Z1731" s="946"/>
      <c r="AA1731" s="946"/>
      <c r="AB1731" s="946"/>
      <c r="AC1731" s="946"/>
      <c r="AD1731" s="946"/>
      <c r="AE1731" s="946"/>
      <c r="AF1731" s="946"/>
      <c r="AG1731" s="946"/>
      <c r="AH1731" s="946"/>
      <c r="AI1731" s="946"/>
      <c r="AJ1731" s="946"/>
      <c r="AK1731" s="946"/>
      <c r="AL1731" s="946"/>
      <c r="AM1731" s="946"/>
      <c r="AN1731" s="946"/>
      <c r="AO1731" s="946"/>
      <c r="AP1731" s="946"/>
      <c r="AQ1731" s="946"/>
      <c r="AR1731" s="946"/>
      <c r="AS1731" s="946"/>
      <c r="AT1731" s="946"/>
      <c r="AU1731" s="946"/>
      <c r="AV1731" s="946"/>
      <c r="AW1731" s="673"/>
      <c r="AX1731" s="704"/>
      <c r="AY1731" s="704"/>
      <c r="AZ1731" s="704"/>
      <c r="BA1731" s="704"/>
      <c r="BB1731" s="704"/>
    </row>
    <row r="1732" spans="1:54" ht="12.6" customHeight="1" x14ac:dyDescent="0.25">
      <c r="A1732" s="612" t="s">
        <v>1500</v>
      </c>
      <c r="B1732" s="599"/>
      <c r="C1732" s="599"/>
      <c r="D1732" s="599"/>
      <c r="E1732" s="599"/>
      <c r="F1732" s="599"/>
      <c r="G1732" s="599"/>
      <c r="H1732" s="599"/>
      <c r="I1732" s="599"/>
      <c r="J1732" s="599"/>
      <c r="K1732" s="599"/>
      <c r="L1732" s="600"/>
      <c r="M1732" s="946"/>
      <c r="N1732" s="946"/>
      <c r="O1732" s="946"/>
      <c r="P1732" s="946"/>
      <c r="Q1732" s="946"/>
      <c r="R1732" s="946"/>
      <c r="S1732" s="946"/>
      <c r="T1732" s="946"/>
      <c r="U1732" s="946"/>
      <c r="V1732" s="946"/>
      <c r="W1732" s="946"/>
      <c r="X1732" s="946"/>
      <c r="Y1732" s="946"/>
      <c r="Z1732" s="946"/>
      <c r="AA1732" s="946"/>
      <c r="AB1732" s="946"/>
      <c r="AC1732" s="946"/>
      <c r="AD1732" s="946"/>
      <c r="AE1732" s="946"/>
      <c r="AF1732" s="946"/>
      <c r="AG1732" s="946"/>
      <c r="AH1732" s="946"/>
      <c r="AI1732" s="946"/>
      <c r="AJ1732" s="946"/>
      <c r="AK1732" s="946"/>
      <c r="AL1732" s="946"/>
      <c r="AM1732" s="946"/>
      <c r="AN1732" s="946"/>
      <c r="AO1732" s="946"/>
      <c r="AP1732" s="946">
        <f>SUVAHAVUJ!$X$102</f>
        <v>11086</v>
      </c>
      <c r="AQ1732" s="946"/>
      <c r="AR1732" s="946"/>
      <c r="AS1732" s="946"/>
      <c r="AT1732" s="946"/>
      <c r="AU1732" s="946"/>
      <c r="AV1732" s="946"/>
      <c r="AW1732" s="673"/>
      <c r="AX1732" s="704"/>
      <c r="AY1732" s="704"/>
      <c r="AZ1732" s="704"/>
      <c r="BA1732" s="704"/>
      <c r="BB1732" s="704"/>
    </row>
    <row r="1733" spans="1:54" ht="12.6" customHeight="1" x14ac:dyDescent="0.25">
      <c r="A1733" s="602" t="s">
        <v>1985</v>
      </c>
      <c r="L1733" s="601"/>
      <c r="M1733" s="946"/>
      <c r="N1733" s="946"/>
      <c r="O1733" s="946"/>
      <c r="P1733" s="946"/>
      <c r="Q1733" s="946"/>
      <c r="R1733" s="946"/>
      <c r="S1733" s="946"/>
      <c r="T1733" s="946"/>
      <c r="U1733" s="946"/>
      <c r="V1733" s="946"/>
      <c r="W1733" s="946"/>
      <c r="X1733" s="946"/>
      <c r="Y1733" s="946"/>
      <c r="Z1733" s="946"/>
      <c r="AA1733" s="946"/>
      <c r="AB1733" s="946"/>
      <c r="AC1733" s="946"/>
      <c r="AD1733" s="946"/>
      <c r="AE1733" s="946"/>
      <c r="AF1733" s="946"/>
      <c r="AG1733" s="946"/>
      <c r="AH1733" s="946"/>
      <c r="AI1733" s="946"/>
      <c r="AJ1733" s="946"/>
      <c r="AK1733" s="946"/>
      <c r="AL1733" s="946"/>
      <c r="AM1733" s="946"/>
      <c r="AN1733" s="946"/>
      <c r="AO1733" s="946"/>
      <c r="AP1733" s="946"/>
      <c r="AQ1733" s="946"/>
      <c r="AR1733" s="946"/>
      <c r="AS1733" s="946"/>
      <c r="AT1733" s="946"/>
      <c r="AU1733" s="946"/>
      <c r="AV1733" s="946"/>
      <c r="AW1733" s="673"/>
      <c r="AX1733" s="704"/>
      <c r="AY1733" s="704"/>
      <c r="AZ1733" s="704"/>
      <c r="BA1733" s="704"/>
      <c r="BB1733" s="704"/>
    </row>
    <row r="1734" spans="1:54" ht="12.6" customHeight="1" x14ac:dyDescent="0.25">
      <c r="A1734" s="611" t="s">
        <v>1991</v>
      </c>
      <c r="B1734" s="603"/>
      <c r="C1734" s="603"/>
      <c r="D1734" s="603"/>
      <c r="E1734" s="603"/>
      <c r="F1734" s="603"/>
      <c r="G1734" s="603"/>
      <c r="H1734" s="603" t="s">
        <v>1992</v>
      </c>
      <c r="I1734" s="603"/>
      <c r="J1734" s="603"/>
      <c r="K1734" s="603"/>
      <c r="L1734" s="604"/>
      <c r="M1734" s="946"/>
      <c r="N1734" s="946"/>
      <c r="O1734" s="946"/>
      <c r="P1734" s="946"/>
      <c r="Q1734" s="946"/>
      <c r="R1734" s="946"/>
      <c r="S1734" s="946"/>
      <c r="T1734" s="946"/>
      <c r="U1734" s="946"/>
      <c r="V1734" s="946"/>
      <c r="W1734" s="946"/>
      <c r="X1734" s="946"/>
      <c r="Y1734" s="946"/>
      <c r="Z1734" s="946"/>
      <c r="AA1734" s="946"/>
      <c r="AB1734" s="946"/>
      <c r="AC1734" s="946"/>
      <c r="AD1734" s="946"/>
      <c r="AE1734" s="946"/>
      <c r="AF1734" s="946"/>
      <c r="AG1734" s="946"/>
      <c r="AH1734" s="946"/>
      <c r="AI1734" s="946"/>
      <c r="AJ1734" s="946"/>
      <c r="AK1734" s="946"/>
      <c r="AL1734" s="946"/>
      <c r="AM1734" s="946"/>
      <c r="AN1734" s="946"/>
      <c r="AO1734" s="946"/>
      <c r="AP1734" s="946"/>
      <c r="AQ1734" s="946"/>
      <c r="AR1734" s="946"/>
      <c r="AS1734" s="946"/>
      <c r="AT1734" s="946"/>
      <c r="AU1734" s="946"/>
      <c r="AV1734" s="946"/>
      <c r="AW1734" s="673"/>
      <c r="AX1734" s="704"/>
      <c r="AY1734" s="704"/>
      <c r="AZ1734" s="704"/>
      <c r="BA1734" s="704"/>
      <c r="BB1734" s="704"/>
    </row>
    <row r="1735" spans="1:54" ht="12.6" customHeight="1" x14ac:dyDescent="0.25">
      <c r="A1735" s="612" t="s">
        <v>1986</v>
      </c>
      <c r="B1735" s="599"/>
      <c r="C1735" s="599"/>
      <c r="D1735" s="599"/>
      <c r="E1735" s="599"/>
      <c r="F1735" s="599"/>
      <c r="G1735" s="599"/>
      <c r="H1735" s="599"/>
      <c r="I1735" s="599"/>
      <c r="J1735" s="599"/>
      <c r="K1735" s="599"/>
      <c r="L1735" s="600"/>
      <c r="M1735" s="946"/>
      <c r="N1735" s="946"/>
      <c r="O1735" s="946"/>
      <c r="P1735" s="946"/>
      <c r="Q1735" s="946"/>
      <c r="R1735" s="946"/>
      <c r="S1735" s="946"/>
      <c r="T1735" s="946"/>
      <c r="U1735" s="946"/>
      <c r="V1735" s="946"/>
      <c r="W1735" s="946"/>
      <c r="X1735" s="946"/>
      <c r="Y1735" s="946"/>
      <c r="Z1735" s="946"/>
      <c r="AA1735" s="946"/>
      <c r="AB1735" s="946"/>
      <c r="AC1735" s="946"/>
      <c r="AD1735" s="946"/>
      <c r="AE1735" s="946"/>
      <c r="AF1735" s="946"/>
      <c r="AG1735" s="946"/>
      <c r="AH1735" s="946"/>
      <c r="AI1735" s="946"/>
      <c r="AJ1735" s="946"/>
      <c r="AK1735" s="946"/>
      <c r="AL1735" s="946"/>
      <c r="AM1735" s="946"/>
      <c r="AN1735" s="946"/>
      <c r="AO1735" s="946"/>
      <c r="AP1735" s="946">
        <f>SUM(M1735+U1735-AB1735+AI1735)</f>
        <v>0</v>
      </c>
      <c r="AQ1735" s="946"/>
      <c r="AR1735" s="946"/>
      <c r="AS1735" s="946"/>
      <c r="AT1735" s="946"/>
      <c r="AU1735" s="946"/>
      <c r="AV1735" s="946"/>
      <c r="AW1735" s="673"/>
      <c r="AX1735" s="704"/>
      <c r="AY1735" s="704"/>
      <c r="AZ1735" s="704"/>
      <c r="BA1735" s="704"/>
      <c r="BB1735" s="704"/>
    </row>
    <row r="1736" spans="1:54" ht="12.6" customHeight="1" x14ac:dyDescent="0.25">
      <c r="A1736" s="611" t="s">
        <v>1987</v>
      </c>
      <c r="B1736" s="603"/>
      <c r="C1736" s="603"/>
      <c r="D1736" s="603"/>
      <c r="E1736" s="603"/>
      <c r="F1736" s="603"/>
      <c r="G1736" s="603"/>
      <c r="H1736" s="603"/>
      <c r="I1736" s="603"/>
      <c r="J1736" s="603"/>
      <c r="K1736" s="603"/>
      <c r="L1736" s="604"/>
      <c r="M1736" s="946"/>
      <c r="N1736" s="946"/>
      <c r="O1736" s="946"/>
      <c r="P1736" s="946"/>
      <c r="Q1736" s="946"/>
      <c r="R1736" s="946"/>
      <c r="S1736" s="946"/>
      <c r="T1736" s="946"/>
      <c r="U1736" s="946"/>
      <c r="V1736" s="946"/>
      <c r="W1736" s="946"/>
      <c r="X1736" s="946"/>
      <c r="Y1736" s="946"/>
      <c r="Z1736" s="946"/>
      <c r="AA1736" s="946"/>
      <c r="AB1736" s="946"/>
      <c r="AC1736" s="946"/>
      <c r="AD1736" s="946"/>
      <c r="AE1736" s="946"/>
      <c r="AF1736" s="946"/>
      <c r="AG1736" s="946"/>
      <c r="AH1736" s="946"/>
      <c r="AI1736" s="946"/>
      <c r="AJ1736" s="946"/>
      <c r="AK1736" s="946"/>
      <c r="AL1736" s="946"/>
      <c r="AM1736" s="946"/>
      <c r="AN1736" s="946"/>
      <c r="AO1736" s="946"/>
      <c r="AP1736" s="946"/>
      <c r="AQ1736" s="946"/>
      <c r="AR1736" s="946"/>
      <c r="AS1736" s="946"/>
      <c r="AT1736" s="946"/>
      <c r="AU1736" s="946"/>
      <c r="AV1736" s="946"/>
      <c r="AW1736" s="673"/>
      <c r="AX1736" s="704"/>
      <c r="AY1736" s="704"/>
      <c r="AZ1736" s="704"/>
      <c r="BA1736" s="704"/>
      <c r="BB1736" s="704"/>
    </row>
    <row r="1737" spans="1:54" ht="12.6" customHeight="1" x14ac:dyDescent="0.25">
      <c r="A1737" s="612" t="s">
        <v>1988</v>
      </c>
      <c r="B1737" s="599"/>
      <c r="C1737" s="599"/>
      <c r="D1737" s="599"/>
      <c r="E1737" s="599"/>
      <c r="F1737" s="599"/>
      <c r="G1737" s="599"/>
      <c r="H1737" s="599"/>
      <c r="I1737" s="599"/>
      <c r="J1737" s="599"/>
      <c r="K1737" s="599"/>
      <c r="L1737" s="600"/>
      <c r="M1737" s="946">
        <f>'HL KNIHA VYPOC'!$H$260*-1</f>
        <v>0</v>
      </c>
      <c r="N1737" s="946"/>
      <c r="O1737" s="946"/>
      <c r="P1737" s="946"/>
      <c r="Q1737" s="946"/>
      <c r="R1737" s="946"/>
      <c r="S1737" s="946"/>
      <c r="T1737" s="946"/>
      <c r="U1737" s="946">
        <f>'HL KNIHA VYPOC'!$J$260</f>
        <v>0</v>
      </c>
      <c r="V1737" s="946"/>
      <c r="W1737" s="946"/>
      <c r="X1737" s="946"/>
      <c r="Y1737" s="946"/>
      <c r="Z1737" s="946"/>
      <c r="AA1737" s="946"/>
      <c r="AB1737" s="946">
        <f>'HL KNIHA VYPOC'!$I$260</f>
        <v>0</v>
      </c>
      <c r="AC1737" s="946"/>
      <c r="AD1737" s="946"/>
      <c r="AE1737" s="946"/>
      <c r="AF1737" s="946"/>
      <c r="AG1737" s="946"/>
      <c r="AH1737" s="946"/>
      <c r="AI1737" s="946"/>
      <c r="AJ1737" s="946"/>
      <c r="AK1737" s="946"/>
      <c r="AL1737" s="946"/>
      <c r="AM1737" s="946"/>
      <c r="AN1737" s="946"/>
      <c r="AO1737" s="946"/>
      <c r="AP1737" s="946">
        <f>'HL KNIHA VYPOC'!$K$260*-1</f>
        <v>0</v>
      </c>
      <c r="AQ1737" s="946"/>
      <c r="AR1737" s="946"/>
      <c r="AS1737" s="946"/>
      <c r="AT1737" s="946"/>
      <c r="AU1737" s="946"/>
      <c r="AV1737" s="946"/>
      <c r="AW1737" s="673"/>
      <c r="AX1737" s="704"/>
      <c r="AY1737" s="704"/>
      <c r="AZ1737" s="704"/>
      <c r="BA1737" s="704"/>
      <c r="BB1737" s="704"/>
    </row>
    <row r="1738" spans="1:54" ht="12.6" customHeight="1" x14ac:dyDescent="0.25">
      <c r="A1738" s="602" t="s">
        <v>1989</v>
      </c>
      <c r="L1738" s="601"/>
      <c r="M1738" s="946"/>
      <c r="N1738" s="946"/>
      <c r="O1738" s="946"/>
      <c r="P1738" s="946"/>
      <c r="Q1738" s="946"/>
      <c r="R1738" s="946"/>
      <c r="S1738" s="946"/>
      <c r="T1738" s="946"/>
      <c r="U1738" s="946"/>
      <c r="V1738" s="946"/>
      <c r="W1738" s="946"/>
      <c r="X1738" s="946"/>
      <c r="Y1738" s="946"/>
      <c r="Z1738" s="946"/>
      <c r="AA1738" s="946"/>
      <c r="AB1738" s="946"/>
      <c r="AC1738" s="946"/>
      <c r="AD1738" s="946"/>
      <c r="AE1738" s="946"/>
      <c r="AF1738" s="946"/>
      <c r="AG1738" s="946"/>
      <c r="AH1738" s="946"/>
      <c r="AI1738" s="946"/>
      <c r="AJ1738" s="946"/>
      <c r="AK1738" s="946"/>
      <c r="AL1738" s="946"/>
      <c r="AM1738" s="946"/>
      <c r="AN1738" s="946"/>
      <c r="AO1738" s="946"/>
      <c r="AP1738" s="946"/>
      <c r="AQ1738" s="946"/>
      <c r="AR1738" s="946"/>
      <c r="AS1738" s="946"/>
      <c r="AT1738" s="946"/>
      <c r="AU1738" s="946"/>
      <c r="AV1738" s="946"/>
      <c r="AW1738" s="673"/>
      <c r="AX1738" s="704"/>
      <c r="AY1738" s="704"/>
      <c r="AZ1738" s="704"/>
      <c r="BA1738" s="704"/>
      <c r="BB1738" s="704"/>
    </row>
    <row r="1739" spans="1:54" ht="12.6" customHeight="1" x14ac:dyDescent="0.25">
      <c r="A1739" s="611" t="s">
        <v>1990</v>
      </c>
      <c r="B1739" s="603"/>
      <c r="C1739" s="603"/>
      <c r="D1739" s="603"/>
      <c r="E1739" s="603"/>
      <c r="F1739" s="603"/>
      <c r="G1739" s="603"/>
      <c r="H1739" s="603"/>
      <c r="I1739" s="603"/>
      <c r="J1739" s="603"/>
      <c r="K1739" s="603"/>
      <c r="L1739" s="604"/>
      <c r="M1739" s="946"/>
      <c r="N1739" s="946"/>
      <c r="O1739" s="946"/>
      <c r="P1739" s="946"/>
      <c r="Q1739" s="946"/>
      <c r="R1739" s="946"/>
      <c r="S1739" s="946"/>
      <c r="T1739" s="946"/>
      <c r="U1739" s="946"/>
      <c r="V1739" s="946"/>
      <c r="W1739" s="946"/>
      <c r="X1739" s="946"/>
      <c r="Y1739" s="946"/>
      <c r="Z1739" s="946"/>
      <c r="AA1739" s="946"/>
      <c r="AB1739" s="946"/>
      <c r="AC1739" s="946"/>
      <c r="AD1739" s="946"/>
      <c r="AE1739" s="946"/>
      <c r="AF1739" s="946"/>
      <c r="AG1739" s="946"/>
      <c r="AH1739" s="946"/>
      <c r="AI1739" s="946"/>
      <c r="AJ1739" s="946"/>
      <c r="AK1739" s="946"/>
      <c r="AL1739" s="946"/>
      <c r="AM1739" s="946"/>
      <c r="AN1739" s="946"/>
      <c r="AO1739" s="946"/>
      <c r="AP1739" s="946"/>
      <c r="AQ1739" s="946"/>
      <c r="AR1739" s="946"/>
      <c r="AS1739" s="946"/>
      <c r="AT1739" s="946"/>
      <c r="AU1739" s="946"/>
      <c r="AV1739" s="946"/>
      <c r="AW1739" s="673"/>
      <c r="AX1739" s="704"/>
      <c r="AY1739" s="704"/>
      <c r="AZ1739" s="704"/>
      <c r="BA1739" s="704"/>
      <c r="BB1739" s="704"/>
    </row>
    <row r="1740" spans="1:54" ht="12.6" customHeight="1" x14ac:dyDescent="0.25">
      <c r="A1740" s="565" t="s">
        <v>4950</v>
      </c>
    </row>
    <row r="1741" spans="1:54" ht="15" customHeight="1" x14ac:dyDescent="0.25">
      <c r="A1741" s="862"/>
      <c r="B1741" s="863"/>
      <c r="C1741" s="863"/>
      <c r="D1741" s="863"/>
      <c r="E1741" s="863"/>
      <c r="F1741" s="863"/>
      <c r="G1741" s="863"/>
      <c r="H1741" s="863"/>
      <c r="I1741" s="863"/>
      <c r="J1741" s="863"/>
      <c r="K1741" s="863"/>
      <c r="L1741" s="863"/>
      <c r="M1741" s="863"/>
      <c r="N1741" s="863"/>
      <c r="O1741" s="863"/>
      <c r="P1741" s="863"/>
      <c r="Q1741" s="863"/>
      <c r="R1741" s="863"/>
      <c r="S1741" s="863"/>
      <c r="T1741" s="863"/>
      <c r="U1741" s="863"/>
      <c r="V1741" s="863"/>
      <c r="W1741" s="863"/>
      <c r="X1741" s="863"/>
      <c r="Y1741" s="863"/>
      <c r="Z1741" s="863"/>
      <c r="AA1741" s="863"/>
      <c r="AB1741" s="863"/>
      <c r="AC1741" s="863"/>
      <c r="AD1741" s="863"/>
      <c r="AE1741" s="863"/>
      <c r="AF1741" s="863"/>
      <c r="AG1741" s="863"/>
      <c r="AH1741" s="863"/>
      <c r="AI1741" s="863"/>
      <c r="AJ1741" s="863"/>
      <c r="AK1741" s="863"/>
      <c r="AL1741" s="863"/>
      <c r="AM1741" s="863"/>
      <c r="AN1741" s="863"/>
      <c r="AO1741" s="863"/>
      <c r="AP1741" s="863"/>
      <c r="AQ1741" s="863"/>
      <c r="AR1741" s="863"/>
      <c r="AS1741" s="863"/>
      <c r="AT1741" s="863"/>
      <c r="AU1741" s="863"/>
      <c r="AV1741" s="863"/>
      <c r="AW1741" s="863"/>
      <c r="AX1741" s="864"/>
      <c r="AY1741" s="613"/>
      <c r="AZ1741" s="613"/>
      <c r="BA1741" s="613"/>
      <c r="BB1741" s="613"/>
    </row>
    <row r="1742" spans="1:54" ht="15" customHeight="1" x14ac:dyDescent="0.25">
      <c r="A1742" s="865"/>
      <c r="B1742" s="866"/>
      <c r="C1742" s="866"/>
      <c r="D1742" s="866"/>
      <c r="E1742" s="866"/>
      <c r="F1742" s="866"/>
      <c r="G1742" s="866"/>
      <c r="H1742" s="866"/>
      <c r="I1742" s="866"/>
      <c r="J1742" s="866"/>
      <c r="K1742" s="866"/>
      <c r="L1742" s="866"/>
      <c r="M1742" s="866"/>
      <c r="N1742" s="866"/>
      <c r="O1742" s="866"/>
      <c r="P1742" s="866"/>
      <c r="Q1742" s="866"/>
      <c r="R1742" s="866"/>
      <c r="S1742" s="866"/>
      <c r="T1742" s="866"/>
      <c r="U1742" s="866"/>
      <c r="V1742" s="866"/>
      <c r="W1742" s="866"/>
      <c r="X1742" s="866"/>
      <c r="Y1742" s="866"/>
      <c r="Z1742" s="866"/>
      <c r="AA1742" s="866"/>
      <c r="AB1742" s="866"/>
      <c r="AC1742" s="866"/>
      <c r="AD1742" s="866"/>
      <c r="AE1742" s="866"/>
      <c r="AF1742" s="866"/>
      <c r="AG1742" s="866"/>
      <c r="AH1742" s="866"/>
      <c r="AI1742" s="866"/>
      <c r="AJ1742" s="866"/>
      <c r="AK1742" s="866"/>
      <c r="AL1742" s="866"/>
      <c r="AM1742" s="866"/>
      <c r="AN1742" s="866"/>
      <c r="AO1742" s="866"/>
      <c r="AP1742" s="866"/>
      <c r="AQ1742" s="866"/>
      <c r="AR1742" s="866"/>
      <c r="AS1742" s="866"/>
      <c r="AT1742" s="866"/>
      <c r="AU1742" s="866"/>
      <c r="AV1742" s="866"/>
      <c r="AW1742" s="866"/>
      <c r="AX1742" s="867"/>
      <c r="AY1742" s="613"/>
      <c r="AZ1742" s="613"/>
      <c r="BA1742" s="613"/>
      <c r="BB1742" s="613"/>
    </row>
    <row r="1743" spans="1:54" ht="15" customHeight="1" x14ac:dyDescent="0.25">
      <c r="A1743" s="577"/>
      <c r="B1743" s="577"/>
      <c r="C1743" s="577"/>
      <c r="D1743" s="577"/>
      <c r="E1743" s="577"/>
      <c r="F1743" s="577"/>
      <c r="G1743" s="577"/>
      <c r="H1743" s="577"/>
      <c r="I1743" s="577"/>
      <c r="J1743" s="577"/>
      <c r="K1743" s="577"/>
      <c r="L1743" s="577"/>
      <c r="M1743" s="577"/>
      <c r="N1743" s="577"/>
      <c r="O1743" s="577"/>
      <c r="P1743" s="577"/>
      <c r="Q1743" s="577"/>
      <c r="R1743" s="577"/>
      <c r="S1743" s="577"/>
      <c r="T1743" s="577"/>
      <c r="U1743" s="577"/>
      <c r="V1743" s="577"/>
      <c r="W1743" s="577"/>
      <c r="X1743" s="577"/>
      <c r="Y1743" s="577"/>
      <c r="Z1743" s="577"/>
      <c r="AA1743" s="577"/>
      <c r="AB1743" s="577"/>
      <c r="AC1743" s="577"/>
      <c r="AD1743" s="577"/>
      <c r="AE1743" s="577"/>
      <c r="AF1743" s="577"/>
      <c r="AG1743" s="577"/>
      <c r="AH1743" s="577"/>
      <c r="AI1743" s="577"/>
      <c r="AJ1743" s="577"/>
      <c r="AK1743" s="577"/>
      <c r="AL1743" s="577"/>
      <c r="AM1743" s="577"/>
      <c r="AN1743" s="577"/>
      <c r="AO1743" s="577"/>
      <c r="AP1743" s="577"/>
      <c r="AQ1743" s="577"/>
      <c r="AR1743" s="577"/>
      <c r="AS1743" s="577"/>
      <c r="AT1743" s="577"/>
      <c r="AU1743" s="577"/>
      <c r="AV1743" s="577"/>
      <c r="AW1743" s="577"/>
      <c r="AX1743" s="577"/>
      <c r="AY1743" s="613"/>
      <c r="AZ1743" s="613"/>
      <c r="BA1743" s="613"/>
      <c r="BB1743" s="613"/>
    </row>
    <row r="1744" spans="1:54" ht="15" customHeight="1" x14ac:dyDescent="0.25">
      <c r="A1744" s="577"/>
      <c r="B1744" s="577"/>
      <c r="C1744" s="577"/>
      <c r="D1744" s="577"/>
      <c r="E1744" s="577"/>
      <c r="F1744" s="577"/>
      <c r="G1744" s="577"/>
      <c r="H1744" s="577"/>
      <c r="I1744" s="577"/>
      <c r="J1744" s="577"/>
      <c r="K1744" s="577"/>
      <c r="L1744" s="577"/>
      <c r="M1744" s="577"/>
      <c r="N1744" s="577"/>
      <c r="O1744" s="577"/>
      <c r="P1744" s="577"/>
      <c r="Q1744" s="577"/>
      <c r="R1744" s="577"/>
      <c r="S1744" s="577"/>
      <c r="T1744" s="577"/>
      <c r="U1744" s="577"/>
      <c r="V1744" s="577"/>
      <c r="W1744" s="577"/>
      <c r="X1744" s="577"/>
      <c r="Y1744" s="577"/>
      <c r="Z1744" s="577"/>
      <c r="AA1744" s="577"/>
      <c r="AB1744" s="577"/>
      <c r="AC1744" s="577"/>
      <c r="AD1744" s="577"/>
      <c r="AE1744" s="577"/>
      <c r="AF1744" s="577"/>
      <c r="AG1744" s="577"/>
      <c r="AH1744" s="577"/>
      <c r="AI1744" s="577"/>
      <c r="AJ1744" s="577"/>
      <c r="AK1744" s="577"/>
      <c r="AL1744" s="577"/>
      <c r="AM1744" s="577"/>
      <c r="AN1744" s="577"/>
      <c r="AO1744" s="577"/>
      <c r="AP1744" s="577"/>
      <c r="AQ1744" s="577"/>
      <c r="AR1744" s="577"/>
      <c r="AS1744" s="577"/>
      <c r="AT1744" s="577"/>
      <c r="AU1744" s="577"/>
      <c r="AV1744" s="577"/>
      <c r="AW1744" s="577"/>
      <c r="AX1744" s="577"/>
      <c r="AY1744" s="613"/>
      <c r="AZ1744" s="613"/>
      <c r="BA1744" s="613"/>
      <c r="BB1744" s="613"/>
    </row>
    <row r="1745" spans="1:54" ht="15" customHeight="1" x14ac:dyDescent="0.25">
      <c r="A1745" s="577"/>
      <c r="B1745" s="577"/>
      <c r="C1745" s="577"/>
      <c r="D1745" s="577"/>
      <c r="E1745" s="577"/>
      <c r="F1745" s="577"/>
      <c r="G1745" s="577"/>
      <c r="H1745" s="577"/>
      <c r="I1745" s="577"/>
      <c r="J1745" s="577"/>
      <c r="K1745" s="577"/>
      <c r="L1745" s="577"/>
      <c r="M1745" s="577"/>
      <c r="N1745" s="577"/>
      <c r="O1745" s="577"/>
      <c r="P1745" s="577"/>
      <c r="Q1745" s="577"/>
      <c r="R1745" s="577"/>
      <c r="S1745" s="577"/>
      <c r="T1745" s="577"/>
      <c r="U1745" s="577"/>
      <c r="V1745" s="577"/>
      <c r="W1745" s="577"/>
      <c r="X1745" s="577"/>
      <c r="Y1745" s="577"/>
      <c r="Z1745" s="577"/>
      <c r="AA1745" s="577"/>
      <c r="AB1745" s="577"/>
      <c r="AC1745" s="577"/>
      <c r="AD1745" s="577"/>
      <c r="AE1745" s="577"/>
      <c r="AF1745" s="577"/>
      <c r="AG1745" s="577"/>
      <c r="AH1745" s="577"/>
      <c r="AI1745" s="577"/>
      <c r="AJ1745" s="577"/>
      <c r="AK1745" s="577"/>
      <c r="AL1745" s="577"/>
      <c r="AM1745" s="577"/>
      <c r="AN1745" s="577"/>
      <c r="AO1745" s="577"/>
      <c r="AP1745" s="577"/>
      <c r="AQ1745" s="577"/>
      <c r="AR1745" s="577"/>
      <c r="AS1745" s="577"/>
      <c r="AT1745" s="577"/>
      <c r="AU1745" s="577"/>
      <c r="AV1745" s="577"/>
      <c r="AW1745" s="577"/>
      <c r="AX1745" s="577"/>
      <c r="AY1745" s="613"/>
      <c r="AZ1745" s="613"/>
      <c r="BA1745" s="613"/>
      <c r="BB1745" s="613"/>
    </row>
    <row r="1746" spans="1:54" ht="15" customHeight="1" x14ac:dyDescent="0.25">
      <c r="A1746" s="577"/>
      <c r="B1746" s="577"/>
      <c r="C1746" s="577"/>
      <c r="D1746" s="577"/>
      <c r="E1746" s="577"/>
      <c r="F1746" s="577"/>
      <c r="G1746" s="577"/>
      <c r="H1746" s="577"/>
      <c r="I1746" s="577"/>
      <c r="J1746" s="577"/>
      <c r="K1746" s="577"/>
      <c r="L1746" s="577"/>
      <c r="M1746" s="577"/>
      <c r="N1746" s="577"/>
      <c r="O1746" s="577"/>
      <c r="P1746" s="577"/>
      <c r="Q1746" s="577"/>
      <c r="R1746" s="577"/>
      <c r="S1746" s="577"/>
      <c r="T1746" s="577"/>
      <c r="U1746" s="577"/>
      <c r="V1746" s="577"/>
      <c r="W1746" s="577"/>
      <c r="X1746" s="577"/>
      <c r="Y1746" s="577"/>
      <c r="Z1746" s="577"/>
      <c r="AA1746" s="577"/>
      <c r="AB1746" s="577"/>
      <c r="AC1746" s="577"/>
      <c r="AD1746" s="577"/>
      <c r="AE1746" s="577"/>
      <c r="AF1746" s="577"/>
      <c r="AG1746" s="577"/>
      <c r="AH1746" s="577"/>
      <c r="AI1746" s="577"/>
      <c r="AJ1746" s="577"/>
      <c r="AK1746" s="577"/>
      <c r="AL1746" s="577"/>
      <c r="AM1746" s="577"/>
      <c r="AN1746" s="577"/>
      <c r="AO1746" s="577"/>
      <c r="AP1746" s="577"/>
      <c r="AQ1746" s="577"/>
      <c r="AR1746" s="577"/>
      <c r="AS1746" s="577"/>
      <c r="AT1746" s="577"/>
      <c r="AU1746" s="577"/>
      <c r="AV1746" s="577"/>
      <c r="AW1746" s="577"/>
      <c r="AX1746" s="577"/>
      <c r="AY1746" s="613"/>
      <c r="AZ1746" s="613"/>
      <c r="BA1746" s="613"/>
      <c r="BB1746" s="613"/>
    </row>
    <row r="1747" spans="1:54" ht="15" customHeight="1" x14ac:dyDescent="0.25">
      <c r="A1747" s="577"/>
      <c r="B1747" s="577"/>
      <c r="C1747" s="577"/>
      <c r="D1747" s="577"/>
      <c r="E1747" s="577"/>
      <c r="F1747" s="577"/>
      <c r="G1747" s="577"/>
      <c r="H1747" s="577"/>
      <c r="I1747" s="577"/>
      <c r="J1747" s="577"/>
      <c r="K1747" s="577"/>
      <c r="L1747" s="577"/>
      <c r="M1747" s="577"/>
      <c r="N1747" s="577"/>
      <c r="O1747" s="577"/>
      <c r="P1747" s="577"/>
      <c r="Q1747" s="577"/>
      <c r="R1747" s="577"/>
      <c r="S1747" s="577"/>
      <c r="T1747" s="577"/>
      <c r="U1747" s="577"/>
      <c r="V1747" s="577"/>
      <c r="W1747" s="577"/>
      <c r="X1747" s="577"/>
      <c r="Y1747" s="577"/>
      <c r="Z1747" s="577"/>
      <c r="AA1747" s="577"/>
      <c r="AB1747" s="577"/>
      <c r="AC1747" s="577"/>
      <c r="AD1747" s="577"/>
      <c r="AE1747" s="577"/>
      <c r="AF1747" s="577"/>
      <c r="AG1747" s="577"/>
      <c r="AH1747" s="577"/>
      <c r="AI1747" s="577"/>
      <c r="AJ1747" s="577"/>
      <c r="AK1747" s="577"/>
      <c r="AL1747" s="577"/>
      <c r="AM1747" s="577"/>
      <c r="AN1747" s="577"/>
      <c r="AO1747" s="577"/>
      <c r="AP1747" s="577"/>
      <c r="AQ1747" s="577"/>
      <c r="AR1747" s="577"/>
      <c r="AS1747" s="577"/>
      <c r="AT1747" s="577"/>
      <c r="AU1747" s="577"/>
      <c r="AV1747" s="577"/>
      <c r="AW1747" s="577"/>
      <c r="AX1747" s="577"/>
      <c r="AY1747" s="613"/>
      <c r="AZ1747" s="613"/>
      <c r="BA1747" s="613"/>
      <c r="BB1747" s="613"/>
    </row>
    <row r="1748" spans="1:54" ht="15" customHeight="1" x14ac:dyDescent="0.25">
      <c r="A1748" s="577"/>
      <c r="B1748" s="577"/>
      <c r="C1748" s="577"/>
      <c r="D1748" s="577"/>
      <c r="E1748" s="577"/>
      <c r="F1748" s="577"/>
      <c r="G1748" s="577"/>
      <c r="H1748" s="577"/>
      <c r="I1748" s="577"/>
      <c r="J1748" s="577"/>
      <c r="K1748" s="577"/>
      <c r="L1748" s="577"/>
      <c r="M1748" s="577"/>
      <c r="N1748" s="577"/>
      <c r="O1748" s="577"/>
      <c r="P1748" s="577"/>
      <c r="Q1748" s="577"/>
      <c r="R1748" s="577"/>
      <c r="S1748" s="577"/>
      <c r="T1748" s="577"/>
      <c r="U1748" s="577"/>
      <c r="V1748" s="577"/>
      <c r="W1748" s="577"/>
      <c r="X1748" s="577"/>
      <c r="Y1748" s="577"/>
      <c r="Z1748" s="577"/>
      <c r="AA1748" s="577"/>
      <c r="AB1748" s="577"/>
      <c r="AC1748" s="577"/>
      <c r="AD1748" s="577"/>
      <c r="AE1748" s="577"/>
      <c r="AF1748" s="577"/>
      <c r="AG1748" s="577"/>
      <c r="AH1748" s="577"/>
      <c r="AI1748" s="577"/>
      <c r="AJ1748" s="577"/>
      <c r="AK1748" s="577"/>
      <c r="AL1748" s="577"/>
      <c r="AM1748" s="577"/>
      <c r="AN1748" s="577"/>
      <c r="AO1748" s="577"/>
      <c r="AP1748" s="577"/>
      <c r="AQ1748" s="577"/>
      <c r="AR1748" s="577"/>
      <c r="AS1748" s="577"/>
      <c r="AT1748" s="577"/>
      <c r="AU1748" s="577"/>
      <c r="AV1748" s="577"/>
      <c r="AW1748" s="577"/>
      <c r="AX1748" s="577"/>
      <c r="AY1748" s="613"/>
      <c r="AZ1748" s="613"/>
      <c r="BA1748" s="613"/>
      <c r="BB1748" s="613"/>
    </row>
    <row r="1749" spans="1:54" ht="15" customHeight="1" x14ac:dyDescent="0.25">
      <c r="A1749" s="577"/>
      <c r="B1749" s="577"/>
      <c r="C1749" s="577"/>
      <c r="D1749" s="577"/>
      <c r="E1749" s="577"/>
      <c r="F1749" s="577"/>
      <c r="G1749" s="577"/>
      <c r="H1749" s="577"/>
      <c r="I1749" s="577"/>
      <c r="J1749" s="577"/>
      <c r="K1749" s="577"/>
      <c r="L1749" s="577"/>
      <c r="M1749" s="577"/>
      <c r="N1749" s="577"/>
      <c r="O1749" s="577"/>
      <c r="P1749" s="577"/>
      <c r="Q1749" s="577"/>
      <c r="R1749" s="577"/>
      <c r="S1749" s="577"/>
      <c r="T1749" s="577"/>
      <c r="U1749" s="577"/>
      <c r="V1749" s="577"/>
      <c r="W1749" s="577"/>
      <c r="X1749" s="577"/>
      <c r="Y1749" s="577"/>
      <c r="Z1749" s="577"/>
      <c r="AA1749" s="577"/>
      <c r="AB1749" s="577"/>
      <c r="AC1749" s="577"/>
      <c r="AD1749" s="577"/>
      <c r="AE1749" s="577"/>
      <c r="AF1749" s="577"/>
      <c r="AG1749" s="577"/>
      <c r="AH1749" s="577"/>
      <c r="AI1749" s="577"/>
      <c r="AJ1749" s="577"/>
      <c r="AK1749" s="577"/>
      <c r="AL1749" s="577"/>
      <c r="AM1749" s="577"/>
      <c r="AN1749" s="577"/>
      <c r="AO1749" s="577"/>
      <c r="AP1749" s="577"/>
      <c r="AQ1749" s="577"/>
      <c r="AR1749" s="577"/>
      <c r="AS1749" s="577"/>
      <c r="AT1749" s="577"/>
      <c r="AU1749" s="577"/>
      <c r="AV1749" s="577"/>
      <c r="AW1749" s="577"/>
      <c r="AX1749" s="577"/>
      <c r="AY1749" s="613"/>
      <c r="AZ1749" s="613"/>
      <c r="BA1749" s="613"/>
      <c r="BB1749" s="613"/>
    </row>
    <row r="1750" spans="1:54" ht="15" customHeight="1" x14ac:dyDescent="0.25">
      <c r="A1750" s="577"/>
      <c r="B1750" s="577"/>
      <c r="C1750" s="577"/>
      <c r="D1750" s="577"/>
      <c r="E1750" s="577"/>
      <c r="F1750" s="577"/>
      <c r="G1750" s="577"/>
      <c r="H1750" s="577"/>
      <c r="I1750" s="577"/>
      <c r="J1750" s="577"/>
      <c r="K1750" s="577"/>
      <c r="L1750" s="577"/>
      <c r="M1750" s="577"/>
      <c r="N1750" s="577"/>
      <c r="O1750" s="577"/>
      <c r="P1750" s="577"/>
      <c r="Q1750" s="577"/>
      <c r="R1750" s="577"/>
      <c r="S1750" s="577"/>
      <c r="T1750" s="577"/>
      <c r="U1750" s="577"/>
      <c r="V1750" s="577"/>
      <c r="W1750" s="577"/>
      <c r="X1750" s="577"/>
      <c r="Y1750" s="577"/>
      <c r="Z1750" s="577"/>
      <c r="AA1750" s="577"/>
      <c r="AB1750" s="577"/>
      <c r="AC1750" s="577"/>
      <c r="AD1750" s="577"/>
      <c r="AE1750" s="577"/>
      <c r="AF1750" s="577"/>
      <c r="AG1750" s="577"/>
      <c r="AH1750" s="577"/>
      <c r="AI1750" s="577"/>
      <c r="AJ1750" s="577"/>
      <c r="AK1750" s="577"/>
      <c r="AL1750" s="577"/>
      <c r="AM1750" s="577"/>
      <c r="AN1750" s="577"/>
      <c r="AO1750" s="577"/>
      <c r="AP1750" s="577"/>
      <c r="AQ1750" s="577"/>
      <c r="AR1750" s="577"/>
      <c r="AS1750" s="577"/>
      <c r="AT1750" s="577"/>
      <c r="AU1750" s="577"/>
      <c r="AV1750" s="577"/>
      <c r="AW1750" s="577"/>
      <c r="AX1750" s="577"/>
      <c r="AY1750" s="613"/>
      <c r="AZ1750" s="613"/>
      <c r="BA1750" s="613"/>
      <c r="BB1750" s="613"/>
    </row>
    <row r="1751" spans="1:54" ht="15" customHeight="1" x14ac:dyDescent="0.25">
      <c r="A1751" s="577"/>
      <c r="B1751" s="577"/>
      <c r="C1751" s="577"/>
      <c r="D1751" s="577"/>
      <c r="E1751" s="577"/>
      <c r="F1751" s="577"/>
      <c r="G1751" s="577"/>
      <c r="H1751" s="577"/>
      <c r="I1751" s="577"/>
      <c r="J1751" s="577"/>
      <c r="K1751" s="577"/>
      <c r="L1751" s="577"/>
      <c r="M1751" s="577"/>
      <c r="N1751" s="577"/>
      <c r="O1751" s="577"/>
      <c r="P1751" s="577"/>
      <c r="Q1751" s="577"/>
      <c r="R1751" s="577"/>
      <c r="S1751" s="577"/>
      <c r="T1751" s="577"/>
      <c r="U1751" s="577"/>
      <c r="V1751" s="577"/>
      <c r="W1751" s="577"/>
      <c r="X1751" s="577"/>
      <c r="Y1751" s="577"/>
      <c r="Z1751" s="577"/>
      <c r="AA1751" s="577"/>
      <c r="AB1751" s="577"/>
      <c r="AC1751" s="577"/>
      <c r="AD1751" s="577"/>
      <c r="AE1751" s="577"/>
      <c r="AF1751" s="577"/>
      <c r="AG1751" s="577"/>
      <c r="AH1751" s="577"/>
      <c r="AI1751" s="577"/>
      <c r="AJ1751" s="577"/>
      <c r="AK1751" s="577"/>
      <c r="AL1751" s="577"/>
      <c r="AM1751" s="577"/>
      <c r="AN1751" s="577"/>
      <c r="AO1751" s="577"/>
      <c r="AP1751" s="577"/>
      <c r="AQ1751" s="577"/>
      <c r="AR1751" s="577"/>
      <c r="AS1751" s="577"/>
      <c r="AT1751" s="577"/>
      <c r="AU1751" s="577"/>
      <c r="AV1751" s="577"/>
      <c r="AW1751" s="577"/>
      <c r="AX1751" s="577"/>
      <c r="AY1751" s="613"/>
      <c r="AZ1751" s="613"/>
      <c r="BA1751" s="613"/>
      <c r="BB1751" s="613"/>
    </row>
    <row r="1752" spans="1:54" ht="15" customHeight="1" x14ac:dyDescent="0.25">
      <c r="A1752" s="577"/>
      <c r="B1752" s="577"/>
      <c r="C1752" s="577"/>
      <c r="D1752" s="577"/>
      <c r="E1752" s="577"/>
      <c r="F1752" s="577"/>
      <c r="G1752" s="577"/>
      <c r="H1752" s="577"/>
      <c r="I1752" s="577"/>
      <c r="J1752" s="577"/>
      <c r="K1752" s="577"/>
      <c r="L1752" s="577"/>
      <c r="M1752" s="577"/>
      <c r="N1752" s="577"/>
      <c r="O1752" s="577"/>
      <c r="P1752" s="577"/>
      <c r="Q1752" s="577"/>
      <c r="R1752" s="577"/>
      <c r="S1752" s="577"/>
      <c r="T1752" s="577"/>
      <c r="U1752" s="577"/>
      <c r="V1752" s="577"/>
      <c r="W1752" s="577"/>
      <c r="X1752" s="577"/>
      <c r="Y1752" s="577"/>
      <c r="Z1752" s="577"/>
      <c r="AA1752" s="577"/>
      <c r="AB1752" s="577"/>
      <c r="AC1752" s="577"/>
      <c r="AD1752" s="577"/>
      <c r="AE1752" s="577"/>
      <c r="AF1752" s="577"/>
      <c r="AG1752" s="577"/>
      <c r="AH1752" s="577"/>
      <c r="AI1752" s="577"/>
      <c r="AJ1752" s="577"/>
      <c r="AK1752" s="577"/>
      <c r="AL1752" s="577"/>
      <c r="AM1752" s="577"/>
      <c r="AN1752" s="577"/>
      <c r="AO1752" s="577"/>
      <c r="AP1752" s="577"/>
      <c r="AQ1752" s="577"/>
      <c r="AR1752" s="577"/>
      <c r="AS1752" s="577"/>
      <c r="AT1752" s="577"/>
      <c r="AU1752" s="577"/>
      <c r="AV1752" s="577"/>
      <c r="AW1752" s="577"/>
      <c r="AX1752" s="577"/>
      <c r="AY1752" s="613"/>
      <c r="AZ1752" s="613"/>
      <c r="BA1752" s="613"/>
      <c r="BB1752" s="613"/>
    </row>
    <row r="1753" spans="1:54" ht="15" customHeight="1" x14ac:dyDescent="0.25">
      <c r="A1753" s="577"/>
      <c r="B1753" s="577"/>
      <c r="C1753" s="577"/>
      <c r="D1753" s="577"/>
      <c r="E1753" s="577"/>
      <c r="F1753" s="577"/>
      <c r="G1753" s="577"/>
      <c r="H1753" s="577"/>
      <c r="I1753" s="577"/>
      <c r="J1753" s="577"/>
      <c r="K1753" s="577"/>
      <c r="L1753" s="577"/>
      <c r="M1753" s="577"/>
      <c r="N1753" s="577"/>
      <c r="O1753" s="577"/>
      <c r="P1753" s="577"/>
      <c r="Q1753" s="577"/>
      <c r="R1753" s="577"/>
      <c r="S1753" s="577"/>
      <c r="T1753" s="577"/>
      <c r="U1753" s="577"/>
      <c r="V1753" s="577"/>
      <c r="W1753" s="577"/>
      <c r="X1753" s="577"/>
      <c r="Y1753" s="577"/>
      <c r="Z1753" s="577"/>
      <c r="AA1753" s="577"/>
      <c r="AB1753" s="577"/>
      <c r="AC1753" s="577"/>
      <c r="AD1753" s="577"/>
      <c r="AE1753" s="577"/>
      <c r="AF1753" s="577"/>
      <c r="AG1753" s="577"/>
      <c r="AH1753" s="577"/>
      <c r="AI1753" s="577"/>
      <c r="AJ1753" s="577"/>
      <c r="AK1753" s="577"/>
      <c r="AL1753" s="577"/>
      <c r="AM1753" s="577"/>
      <c r="AN1753" s="577"/>
      <c r="AO1753" s="577"/>
      <c r="AP1753" s="577"/>
      <c r="AQ1753" s="577"/>
      <c r="AR1753" s="577"/>
      <c r="AS1753" s="577"/>
      <c r="AT1753" s="577"/>
      <c r="AU1753" s="577"/>
      <c r="AV1753" s="577"/>
      <c r="AW1753" s="577"/>
      <c r="AX1753" s="577"/>
      <c r="AY1753" s="613"/>
      <c r="AZ1753" s="613"/>
      <c r="BA1753" s="613"/>
      <c r="BB1753" s="613"/>
    </row>
    <row r="1754" spans="1:54" ht="15" customHeight="1" x14ac:dyDescent="0.25">
      <c r="A1754" s="577"/>
      <c r="B1754" s="577"/>
      <c r="C1754" s="577"/>
      <c r="D1754" s="577"/>
      <c r="E1754" s="577"/>
      <c r="F1754" s="577"/>
      <c r="G1754" s="577"/>
      <c r="H1754" s="577"/>
      <c r="I1754" s="577"/>
      <c r="J1754" s="577"/>
      <c r="K1754" s="577"/>
      <c r="L1754" s="577"/>
      <c r="M1754" s="577"/>
      <c r="N1754" s="577"/>
      <c r="O1754" s="577"/>
      <c r="P1754" s="577"/>
      <c r="Q1754" s="577"/>
      <c r="R1754" s="577"/>
      <c r="S1754" s="577"/>
      <c r="T1754" s="577"/>
      <c r="U1754" s="577"/>
      <c r="V1754" s="577"/>
      <c r="W1754" s="577"/>
      <c r="X1754" s="577"/>
      <c r="Y1754" s="577"/>
      <c r="Z1754" s="577"/>
      <c r="AA1754" s="577"/>
      <c r="AB1754" s="577"/>
      <c r="AC1754" s="577"/>
      <c r="AD1754" s="577"/>
      <c r="AE1754" s="577"/>
      <c r="AF1754" s="577"/>
      <c r="AG1754" s="577"/>
      <c r="AH1754" s="577"/>
      <c r="AI1754" s="577"/>
      <c r="AJ1754" s="577"/>
      <c r="AK1754" s="577"/>
      <c r="AL1754" s="577"/>
      <c r="AM1754" s="577"/>
      <c r="AN1754" s="577"/>
      <c r="AO1754" s="577"/>
      <c r="AP1754" s="577"/>
      <c r="AQ1754" s="577"/>
      <c r="AR1754" s="577"/>
      <c r="AS1754" s="577"/>
      <c r="AT1754" s="577"/>
      <c r="AU1754" s="577"/>
      <c r="AV1754" s="577"/>
      <c r="AW1754" s="577"/>
      <c r="AX1754" s="577"/>
      <c r="AY1754" s="613"/>
      <c r="AZ1754" s="613"/>
      <c r="BA1754" s="613"/>
      <c r="BB1754" s="613"/>
    </row>
    <row r="1755" spans="1:54" ht="15" customHeight="1" x14ac:dyDescent="0.25">
      <c r="A1755" s="577"/>
      <c r="B1755" s="577"/>
      <c r="C1755" s="577"/>
      <c r="D1755" s="577"/>
      <c r="E1755" s="577"/>
      <c r="F1755" s="577"/>
      <c r="G1755" s="577"/>
      <c r="H1755" s="577"/>
      <c r="I1755" s="577"/>
      <c r="J1755" s="577"/>
      <c r="K1755" s="577"/>
      <c r="L1755" s="577"/>
      <c r="M1755" s="577"/>
      <c r="N1755" s="577"/>
      <c r="O1755" s="577"/>
      <c r="P1755" s="577"/>
      <c r="Q1755" s="577"/>
      <c r="R1755" s="577"/>
      <c r="S1755" s="577"/>
      <c r="T1755" s="577"/>
      <c r="U1755" s="577"/>
      <c r="V1755" s="577"/>
      <c r="W1755" s="577"/>
      <c r="X1755" s="577"/>
      <c r="Y1755" s="577"/>
      <c r="Z1755" s="577"/>
      <c r="AA1755" s="577"/>
      <c r="AB1755" s="577"/>
      <c r="AC1755" s="577"/>
      <c r="AD1755" s="577"/>
      <c r="AE1755" s="577"/>
      <c r="AF1755" s="577"/>
      <c r="AG1755" s="577"/>
      <c r="AH1755" s="577"/>
      <c r="AI1755" s="577"/>
      <c r="AJ1755" s="577"/>
      <c r="AK1755" s="577"/>
      <c r="AL1755" s="577"/>
      <c r="AM1755" s="577"/>
      <c r="AN1755" s="577"/>
      <c r="AO1755" s="577"/>
      <c r="AP1755" s="577"/>
      <c r="AQ1755" s="577"/>
      <c r="AR1755" s="577"/>
      <c r="AS1755" s="577"/>
      <c r="AT1755" s="577"/>
      <c r="AU1755" s="577"/>
      <c r="AV1755" s="577"/>
      <c r="AW1755" s="577"/>
      <c r="AX1755" s="577"/>
      <c r="AY1755" s="613"/>
      <c r="AZ1755" s="613"/>
      <c r="BA1755" s="613"/>
      <c r="BB1755" s="613"/>
    </row>
    <row r="1756" spans="1:54" ht="15" customHeight="1" x14ac:dyDescent="0.25">
      <c r="A1756" s="577"/>
      <c r="B1756" s="577"/>
      <c r="C1756" s="577"/>
      <c r="D1756" s="577"/>
      <c r="E1756" s="577"/>
      <c r="F1756" s="577"/>
      <c r="G1756" s="577"/>
      <c r="H1756" s="577"/>
      <c r="I1756" s="577"/>
      <c r="J1756" s="577"/>
      <c r="K1756" s="577"/>
      <c r="L1756" s="577"/>
      <c r="M1756" s="577"/>
      <c r="N1756" s="577"/>
      <c r="O1756" s="577"/>
      <c r="P1756" s="577"/>
      <c r="Q1756" s="577"/>
      <c r="R1756" s="577"/>
      <c r="S1756" s="577"/>
      <c r="T1756" s="577"/>
      <c r="U1756" s="577"/>
      <c r="V1756" s="577"/>
      <c r="W1756" s="577"/>
      <c r="X1756" s="577"/>
      <c r="Y1756" s="577"/>
      <c r="Z1756" s="577"/>
      <c r="AA1756" s="577"/>
      <c r="AB1756" s="577"/>
      <c r="AC1756" s="577"/>
      <c r="AD1756" s="577"/>
      <c r="AE1756" s="577"/>
      <c r="AF1756" s="577"/>
      <c r="AG1756" s="577"/>
      <c r="AH1756" s="577"/>
      <c r="AI1756" s="577"/>
      <c r="AJ1756" s="577"/>
      <c r="AK1756" s="577"/>
      <c r="AL1756" s="577"/>
      <c r="AM1756" s="577"/>
      <c r="AN1756" s="577"/>
      <c r="AO1756" s="577"/>
      <c r="AP1756" s="577"/>
      <c r="AQ1756" s="577"/>
      <c r="AR1756" s="577"/>
      <c r="AS1756" s="577"/>
      <c r="AT1756" s="577"/>
      <c r="AU1756" s="577"/>
      <c r="AV1756" s="577"/>
      <c r="AW1756" s="577"/>
      <c r="AX1756" s="577"/>
      <c r="AY1756" s="613"/>
      <c r="AZ1756" s="613"/>
      <c r="BA1756" s="613"/>
      <c r="BB1756" s="613"/>
    </row>
    <row r="1757" spans="1:54" ht="15" customHeight="1" x14ac:dyDescent="0.25">
      <c r="A1757" s="577"/>
      <c r="B1757" s="577"/>
      <c r="C1757" s="577"/>
      <c r="D1757" s="577"/>
      <c r="E1757" s="577"/>
      <c r="F1757" s="577"/>
      <c r="G1757" s="577"/>
      <c r="H1757" s="577"/>
      <c r="I1757" s="577"/>
      <c r="J1757" s="577"/>
      <c r="K1757" s="577"/>
      <c r="L1757" s="577"/>
      <c r="M1757" s="577"/>
      <c r="N1757" s="577"/>
      <c r="O1757" s="577"/>
      <c r="P1757" s="577"/>
      <c r="Q1757" s="577"/>
      <c r="R1757" s="577"/>
      <c r="S1757" s="577"/>
      <c r="T1757" s="577"/>
      <c r="U1757" s="577"/>
      <c r="V1757" s="577"/>
      <c r="W1757" s="577"/>
      <c r="X1757" s="577"/>
      <c r="Y1757" s="577"/>
      <c r="Z1757" s="577"/>
      <c r="AA1757" s="577"/>
      <c r="AB1757" s="577"/>
      <c r="AC1757" s="577"/>
      <c r="AD1757" s="577"/>
      <c r="AE1757" s="577"/>
      <c r="AF1757" s="577"/>
      <c r="AG1757" s="577"/>
      <c r="AH1757" s="577"/>
      <c r="AI1757" s="577"/>
      <c r="AJ1757" s="577"/>
      <c r="AK1757" s="577"/>
      <c r="AL1757" s="577"/>
      <c r="AM1757" s="577"/>
      <c r="AN1757" s="577"/>
      <c r="AO1757" s="577"/>
      <c r="AP1757" s="577"/>
      <c r="AQ1757" s="577"/>
      <c r="AR1757" s="577"/>
      <c r="AS1757" s="577"/>
      <c r="AT1757" s="577"/>
      <c r="AU1757" s="577"/>
      <c r="AV1757" s="577"/>
      <c r="AW1757" s="577"/>
      <c r="AX1757" s="577"/>
      <c r="AY1757" s="613"/>
      <c r="AZ1757" s="613"/>
      <c r="BA1757" s="613"/>
      <c r="BB1757" s="613"/>
    </row>
    <row r="1760" spans="1:54" s="567" customFormat="1" ht="12.6" customHeight="1" x14ac:dyDescent="0.25">
      <c r="A1760" s="574" t="s">
        <v>1993</v>
      </c>
      <c r="B1760" s="576"/>
      <c r="C1760" s="576"/>
      <c r="D1760" s="576"/>
      <c r="E1760" s="576"/>
      <c r="F1760" s="576"/>
      <c r="G1760" s="576"/>
      <c r="H1760" s="576"/>
      <c r="I1760" s="576"/>
      <c r="J1760" s="576"/>
      <c r="K1760" s="576"/>
      <c r="L1760" s="576"/>
      <c r="M1760" s="576"/>
      <c r="N1760" s="576"/>
      <c r="O1760" s="576"/>
      <c r="P1760" s="576"/>
      <c r="Q1760" s="576"/>
      <c r="R1760" s="576"/>
      <c r="S1760" s="576"/>
      <c r="T1760" s="576"/>
      <c r="U1760" s="576"/>
      <c r="V1760" s="576"/>
      <c r="W1760" s="576"/>
      <c r="X1760" s="576"/>
      <c r="Y1760" s="576"/>
      <c r="Z1760" s="576"/>
      <c r="AA1760" s="576"/>
      <c r="AB1760" s="576"/>
      <c r="AC1760" s="576"/>
      <c r="AD1760" s="576"/>
      <c r="AE1760" s="576"/>
      <c r="AF1760" s="576"/>
      <c r="AG1760" s="576"/>
      <c r="AH1760" s="576"/>
      <c r="AI1760" s="576"/>
      <c r="AJ1760" s="576"/>
      <c r="AK1760" s="576"/>
      <c r="AL1760" s="576"/>
      <c r="AM1760" s="576"/>
      <c r="AN1760" s="576"/>
      <c r="AO1760" s="576"/>
      <c r="AP1760" s="576"/>
      <c r="AQ1760" s="576"/>
      <c r="AR1760" s="576"/>
      <c r="AS1760" s="576"/>
      <c r="AT1760" s="576"/>
      <c r="AU1760" s="576"/>
      <c r="AV1760" s="576"/>
      <c r="AW1760" s="576"/>
      <c r="AX1760" s="576"/>
      <c r="AY1760" s="576"/>
      <c r="AZ1760" s="576"/>
      <c r="BA1760" s="576"/>
      <c r="BB1760" s="576"/>
    </row>
    <row r="1761" spans="1:54" ht="24.75" customHeight="1" x14ac:dyDescent="0.25">
      <c r="A1761" s="1049" t="s">
        <v>1994</v>
      </c>
      <c r="B1761" s="1050"/>
      <c r="C1761" s="1050"/>
      <c r="D1761" s="1050"/>
      <c r="E1761" s="1050"/>
      <c r="F1761" s="1050"/>
      <c r="G1761" s="1050"/>
      <c r="H1761" s="1050"/>
      <c r="I1761" s="1050"/>
      <c r="J1761" s="1050"/>
      <c r="K1761" s="1050"/>
      <c r="L1761" s="1050"/>
      <c r="M1761" s="1050"/>
      <c r="N1761" s="1050"/>
      <c r="O1761" s="1050"/>
      <c r="P1761" s="1050"/>
      <c r="Q1761" s="1050"/>
      <c r="R1761" s="1050"/>
      <c r="S1761" s="1050"/>
      <c r="T1761" s="1050"/>
      <c r="U1761" s="1050"/>
      <c r="V1761" s="1050"/>
      <c r="W1761" s="1050"/>
      <c r="X1761" s="1050"/>
      <c r="Y1761" s="1050"/>
      <c r="Z1761" s="1050"/>
      <c r="AA1761" s="1050"/>
      <c r="AB1761" s="1050"/>
      <c r="AC1761" s="1050"/>
      <c r="AD1761" s="1050"/>
      <c r="AE1761" s="1050"/>
      <c r="AF1761" s="1050"/>
      <c r="AG1761" s="1050"/>
      <c r="AH1761" s="1050"/>
      <c r="AI1761" s="1050"/>
      <c r="AJ1761" s="1050"/>
      <c r="AK1761" s="1050"/>
      <c r="AL1761" s="1050"/>
      <c r="AM1761" s="1050"/>
      <c r="AN1761" s="1050"/>
      <c r="AO1761" s="1050"/>
      <c r="AP1761" s="1050"/>
      <c r="AQ1761" s="1050"/>
      <c r="AR1761" s="1050"/>
      <c r="AS1761" s="1050"/>
      <c r="AT1761" s="1050"/>
      <c r="AU1761" s="1050"/>
      <c r="AV1761" s="1050"/>
      <c r="AW1761" s="1050"/>
      <c r="AX1761" s="1050"/>
      <c r="AY1761" s="1050"/>
      <c r="AZ1761" s="1050"/>
      <c r="BA1761" s="1050"/>
      <c r="BB1761" s="1051"/>
    </row>
    <row r="1762" spans="1:54" s="674" customFormat="1" ht="27" customHeight="1" x14ac:dyDescent="0.25">
      <c r="A1762" s="820" t="s">
        <v>1995</v>
      </c>
      <c r="B1762" s="820"/>
      <c r="C1762" s="820"/>
      <c r="D1762" s="820"/>
      <c r="E1762" s="820"/>
      <c r="F1762" s="820"/>
      <c r="G1762" s="820"/>
      <c r="H1762" s="820"/>
      <c r="I1762" s="820"/>
      <c r="J1762" s="820"/>
      <c r="K1762" s="820"/>
      <c r="L1762" s="820"/>
      <c r="M1762" s="820"/>
      <c r="N1762" s="820"/>
      <c r="O1762" s="820"/>
      <c r="P1762" s="820"/>
      <c r="Q1762" s="820"/>
      <c r="R1762" s="820"/>
      <c r="S1762" s="820"/>
      <c r="T1762" s="820"/>
      <c r="U1762" s="820"/>
      <c r="V1762" s="820"/>
      <c r="W1762" s="820"/>
      <c r="X1762" s="820"/>
      <c r="Y1762" s="820"/>
      <c r="Z1762" s="820"/>
      <c r="AA1762" s="820"/>
      <c r="AB1762" s="820"/>
      <c r="AC1762" s="820"/>
      <c r="AD1762" s="820"/>
      <c r="AE1762" s="820"/>
      <c r="AF1762" s="820"/>
      <c r="AG1762" s="820"/>
      <c r="AH1762" s="820"/>
      <c r="AI1762" s="820"/>
      <c r="AJ1762" s="820"/>
      <c r="AK1762" s="820"/>
      <c r="AL1762" s="820"/>
      <c r="AM1762" s="820"/>
      <c r="AN1762" s="820"/>
      <c r="AO1762" s="820"/>
      <c r="AP1762" s="820"/>
      <c r="AQ1762" s="820"/>
      <c r="AR1762" s="820"/>
      <c r="AS1762" s="820"/>
      <c r="AT1762" s="820"/>
      <c r="AU1762" s="820"/>
      <c r="AV1762" s="820"/>
      <c r="AW1762" s="820"/>
      <c r="AX1762" s="820"/>
      <c r="AY1762" s="820"/>
      <c r="AZ1762" s="820"/>
      <c r="BA1762" s="820"/>
      <c r="BB1762" s="820"/>
    </row>
    <row r="1763" spans="1:54" ht="12.6" customHeight="1" x14ac:dyDescent="0.25">
      <c r="A1763" s="675" t="s">
        <v>1996</v>
      </c>
    </row>
    <row r="1764" spans="1:54" s="676" customFormat="1" ht="45" customHeight="1" x14ac:dyDescent="0.25">
      <c r="A1764" s="1049"/>
      <c r="B1764" s="1050"/>
      <c r="C1764" s="1050"/>
      <c r="D1764" s="1050"/>
      <c r="E1764" s="1050"/>
      <c r="F1764" s="1050"/>
      <c r="G1764" s="1050"/>
      <c r="H1764" s="1050"/>
      <c r="I1764" s="1050"/>
      <c r="J1764" s="1050"/>
      <c r="K1764" s="1050"/>
      <c r="L1764" s="1050"/>
      <c r="M1764" s="1050"/>
      <c r="N1764" s="1050"/>
      <c r="O1764" s="1050"/>
      <c r="P1764" s="1050"/>
      <c r="Q1764" s="1050"/>
      <c r="R1764" s="1050"/>
      <c r="S1764" s="1050"/>
      <c r="T1764" s="1050"/>
      <c r="U1764" s="1050"/>
      <c r="V1764" s="1050"/>
      <c r="W1764" s="1050"/>
      <c r="X1764" s="1050"/>
      <c r="Y1764" s="1050"/>
      <c r="Z1764" s="1050"/>
      <c r="AA1764" s="1050"/>
      <c r="AB1764" s="1050"/>
      <c r="AC1764" s="1050"/>
      <c r="AD1764" s="1050"/>
      <c r="AE1764" s="1050"/>
      <c r="AF1764" s="1050"/>
      <c r="AG1764" s="1050"/>
      <c r="AH1764" s="1050"/>
      <c r="AI1764" s="1050"/>
      <c r="AJ1764" s="1050"/>
      <c r="AK1764" s="1050"/>
      <c r="AL1764" s="1050"/>
      <c r="AM1764" s="1050"/>
      <c r="AN1764" s="1050"/>
      <c r="AO1764" s="1050"/>
      <c r="AP1764" s="1050"/>
      <c r="AQ1764" s="1050"/>
      <c r="AR1764" s="1050"/>
      <c r="AS1764" s="1050"/>
      <c r="AT1764" s="1050"/>
      <c r="AU1764" s="1050"/>
      <c r="AV1764" s="1050"/>
      <c r="AW1764" s="1050"/>
      <c r="AX1764" s="1050"/>
      <c r="AY1764" s="1050"/>
      <c r="AZ1764" s="1050"/>
      <c r="BA1764" s="1050"/>
      <c r="BB1764" s="1051"/>
    </row>
    <row r="1765" spans="1:54" s="674" customFormat="1" ht="12.75" x14ac:dyDescent="0.25">
      <c r="A1765" s="820" t="s">
        <v>1997</v>
      </c>
      <c r="B1765" s="820"/>
      <c r="C1765" s="820"/>
      <c r="D1765" s="820"/>
      <c r="E1765" s="820"/>
      <c r="F1765" s="820"/>
      <c r="G1765" s="820"/>
      <c r="H1765" s="820"/>
      <c r="I1765" s="820"/>
      <c r="J1765" s="820"/>
      <c r="K1765" s="820"/>
      <c r="L1765" s="820"/>
      <c r="M1765" s="820"/>
      <c r="N1765" s="820"/>
      <c r="O1765" s="820"/>
      <c r="P1765" s="820"/>
      <c r="Q1765" s="820"/>
      <c r="R1765" s="820"/>
      <c r="S1765" s="820"/>
      <c r="T1765" s="820"/>
      <c r="U1765" s="820"/>
      <c r="V1765" s="820"/>
      <c r="W1765" s="820"/>
      <c r="X1765" s="820"/>
      <c r="Y1765" s="820"/>
      <c r="Z1765" s="820"/>
      <c r="AA1765" s="820"/>
      <c r="AB1765" s="820"/>
      <c r="AC1765" s="820"/>
      <c r="AD1765" s="820"/>
      <c r="AE1765" s="820"/>
      <c r="AF1765" s="820"/>
      <c r="AG1765" s="820"/>
      <c r="AH1765" s="820"/>
      <c r="AI1765" s="820"/>
      <c r="AJ1765" s="820"/>
      <c r="AK1765" s="820"/>
      <c r="AL1765" s="820"/>
      <c r="AM1765" s="820"/>
      <c r="AN1765" s="820"/>
      <c r="AO1765" s="820"/>
      <c r="AP1765" s="820"/>
      <c r="AQ1765" s="820"/>
      <c r="AR1765" s="820"/>
      <c r="AS1765" s="820"/>
      <c r="AT1765" s="820"/>
      <c r="AU1765" s="820"/>
      <c r="AV1765" s="820"/>
      <c r="AW1765" s="820"/>
      <c r="AX1765" s="820"/>
      <c r="AY1765" s="820"/>
      <c r="AZ1765" s="820"/>
      <c r="BA1765" s="820"/>
      <c r="BB1765" s="820"/>
    </row>
    <row r="1766" spans="1:54" ht="12.6" customHeight="1" x14ac:dyDescent="0.25">
      <c r="A1766" s="675" t="s">
        <v>1996</v>
      </c>
    </row>
    <row r="1767" spans="1:54" s="676" customFormat="1" ht="45" customHeight="1" x14ac:dyDescent="0.25">
      <c r="A1767" s="1049"/>
      <c r="B1767" s="1050"/>
      <c r="C1767" s="1050"/>
      <c r="D1767" s="1050"/>
      <c r="E1767" s="1050"/>
      <c r="F1767" s="1050"/>
      <c r="G1767" s="1050"/>
      <c r="H1767" s="1050"/>
      <c r="I1767" s="1050"/>
      <c r="J1767" s="1050"/>
      <c r="K1767" s="1050"/>
      <c r="L1767" s="1050"/>
      <c r="M1767" s="1050"/>
      <c r="N1767" s="1050"/>
      <c r="O1767" s="1050"/>
      <c r="P1767" s="1050"/>
      <c r="Q1767" s="1050"/>
      <c r="R1767" s="1050"/>
      <c r="S1767" s="1050"/>
      <c r="T1767" s="1050"/>
      <c r="U1767" s="1050"/>
      <c r="V1767" s="1050"/>
      <c r="W1767" s="1050"/>
      <c r="X1767" s="1050"/>
      <c r="Y1767" s="1050"/>
      <c r="Z1767" s="1050"/>
      <c r="AA1767" s="1050"/>
      <c r="AB1767" s="1050"/>
      <c r="AC1767" s="1050"/>
      <c r="AD1767" s="1050"/>
      <c r="AE1767" s="1050"/>
      <c r="AF1767" s="1050"/>
      <c r="AG1767" s="1050"/>
      <c r="AH1767" s="1050"/>
      <c r="AI1767" s="1050"/>
      <c r="AJ1767" s="1050"/>
      <c r="AK1767" s="1050"/>
      <c r="AL1767" s="1050"/>
      <c r="AM1767" s="1050"/>
      <c r="AN1767" s="1050"/>
      <c r="AO1767" s="1050"/>
      <c r="AP1767" s="1050"/>
      <c r="AQ1767" s="1050"/>
      <c r="AR1767" s="1050"/>
      <c r="AS1767" s="1050"/>
      <c r="AT1767" s="1050"/>
      <c r="AU1767" s="1050"/>
      <c r="AV1767" s="1050"/>
      <c r="AW1767" s="1050"/>
      <c r="AX1767" s="1050"/>
      <c r="AY1767" s="1050"/>
      <c r="AZ1767" s="1050"/>
      <c r="BA1767" s="1050"/>
      <c r="BB1767" s="1051"/>
    </row>
    <row r="1768" spans="1:54" s="674" customFormat="1" ht="12.6" customHeight="1" x14ac:dyDescent="0.25">
      <c r="A1768" s="674" t="s">
        <v>1998</v>
      </c>
    </row>
    <row r="1769" spans="1:54" ht="12.6" customHeight="1" x14ac:dyDescent="0.25">
      <c r="A1769" s="675" t="s">
        <v>1996</v>
      </c>
    </row>
    <row r="1770" spans="1:54" s="676" customFormat="1" ht="45" customHeight="1" x14ac:dyDescent="0.25">
      <c r="A1770" s="1049"/>
      <c r="B1770" s="1050"/>
      <c r="C1770" s="1050"/>
      <c r="D1770" s="1050"/>
      <c r="E1770" s="1050"/>
      <c r="F1770" s="1050"/>
      <c r="G1770" s="1050"/>
      <c r="H1770" s="1050"/>
      <c r="I1770" s="1050"/>
      <c r="J1770" s="1050"/>
      <c r="K1770" s="1050"/>
      <c r="L1770" s="1050"/>
      <c r="M1770" s="1050"/>
      <c r="N1770" s="1050"/>
      <c r="O1770" s="1050"/>
      <c r="P1770" s="1050"/>
      <c r="Q1770" s="1050"/>
      <c r="R1770" s="1050"/>
      <c r="S1770" s="1050"/>
      <c r="T1770" s="1050"/>
      <c r="U1770" s="1050"/>
      <c r="V1770" s="1050"/>
      <c r="W1770" s="1050"/>
      <c r="X1770" s="1050"/>
      <c r="Y1770" s="1050"/>
      <c r="Z1770" s="1050"/>
      <c r="AA1770" s="1050"/>
      <c r="AB1770" s="1050"/>
      <c r="AC1770" s="1050"/>
      <c r="AD1770" s="1050"/>
      <c r="AE1770" s="1050"/>
      <c r="AF1770" s="1050"/>
      <c r="AG1770" s="1050"/>
      <c r="AH1770" s="1050"/>
      <c r="AI1770" s="1050"/>
      <c r="AJ1770" s="1050"/>
      <c r="AK1770" s="1050"/>
      <c r="AL1770" s="1050"/>
      <c r="AM1770" s="1050"/>
      <c r="AN1770" s="1050"/>
      <c r="AO1770" s="1050"/>
      <c r="AP1770" s="1050"/>
      <c r="AQ1770" s="1050"/>
      <c r="AR1770" s="1050"/>
      <c r="AS1770" s="1050"/>
      <c r="AT1770" s="1050"/>
      <c r="AU1770" s="1050"/>
      <c r="AV1770" s="1050"/>
      <c r="AW1770" s="1050"/>
      <c r="AX1770" s="1050"/>
      <c r="AY1770" s="1050"/>
      <c r="AZ1770" s="1050"/>
      <c r="BA1770" s="1050"/>
      <c r="BB1770" s="1051"/>
    </row>
    <row r="1771" spans="1:54" s="674" customFormat="1" ht="12.6" customHeight="1" x14ac:dyDescent="0.25">
      <c r="A1771" s="674" t="s">
        <v>1999</v>
      </c>
    </row>
    <row r="1772" spans="1:54" ht="12.6" customHeight="1" x14ac:dyDescent="0.25">
      <c r="A1772" s="675" t="s">
        <v>1996</v>
      </c>
    </row>
    <row r="1773" spans="1:54" s="676" customFormat="1" ht="45" customHeight="1" x14ac:dyDescent="0.25">
      <c r="A1773" s="1049"/>
      <c r="B1773" s="1050"/>
      <c r="C1773" s="1050"/>
      <c r="D1773" s="1050"/>
      <c r="E1773" s="1050"/>
      <c r="F1773" s="1050"/>
      <c r="G1773" s="1050"/>
      <c r="H1773" s="1050"/>
      <c r="I1773" s="1050"/>
      <c r="J1773" s="1050"/>
      <c r="K1773" s="1050"/>
      <c r="L1773" s="1050"/>
      <c r="M1773" s="1050"/>
      <c r="N1773" s="1050"/>
      <c r="O1773" s="1050"/>
      <c r="P1773" s="1050"/>
      <c r="Q1773" s="1050"/>
      <c r="R1773" s="1050"/>
      <c r="S1773" s="1050"/>
      <c r="T1773" s="1050"/>
      <c r="U1773" s="1050"/>
      <c r="V1773" s="1050"/>
      <c r="W1773" s="1050"/>
      <c r="X1773" s="1050"/>
      <c r="Y1773" s="1050"/>
      <c r="Z1773" s="1050"/>
      <c r="AA1773" s="1050"/>
      <c r="AB1773" s="1050"/>
      <c r="AC1773" s="1050"/>
      <c r="AD1773" s="1050"/>
      <c r="AE1773" s="1050"/>
      <c r="AF1773" s="1050"/>
      <c r="AG1773" s="1050"/>
      <c r="AH1773" s="1050"/>
      <c r="AI1773" s="1050"/>
      <c r="AJ1773" s="1050"/>
      <c r="AK1773" s="1050"/>
      <c r="AL1773" s="1050"/>
      <c r="AM1773" s="1050"/>
      <c r="AN1773" s="1050"/>
      <c r="AO1773" s="1050"/>
      <c r="AP1773" s="1050"/>
      <c r="AQ1773" s="1050"/>
      <c r="AR1773" s="1050"/>
      <c r="AS1773" s="1050"/>
      <c r="AT1773" s="1050"/>
      <c r="AU1773" s="1050"/>
      <c r="AV1773" s="1050"/>
      <c r="AW1773" s="1050"/>
      <c r="AX1773" s="1050"/>
      <c r="AY1773" s="1050"/>
      <c r="AZ1773" s="1050"/>
      <c r="BA1773" s="1050"/>
      <c r="BB1773" s="1051"/>
    </row>
    <row r="1774" spans="1:54" s="674" customFormat="1" ht="12.6" customHeight="1" x14ac:dyDescent="0.25">
      <c r="A1774" s="674" t="s">
        <v>2000</v>
      </c>
    </row>
    <row r="1775" spans="1:54" ht="12.6" customHeight="1" x14ac:dyDescent="0.25">
      <c r="A1775" s="675" t="s">
        <v>1996</v>
      </c>
    </row>
    <row r="1776" spans="1:54" s="676" customFormat="1" ht="45" customHeight="1" x14ac:dyDescent="0.25">
      <c r="A1776" s="1049"/>
      <c r="B1776" s="1050"/>
      <c r="C1776" s="1050"/>
      <c r="D1776" s="1050"/>
      <c r="E1776" s="1050"/>
      <c r="F1776" s="1050"/>
      <c r="G1776" s="1050"/>
      <c r="H1776" s="1050"/>
      <c r="I1776" s="1050"/>
      <c r="J1776" s="1050"/>
      <c r="K1776" s="1050"/>
      <c r="L1776" s="1050"/>
      <c r="M1776" s="1050"/>
      <c r="N1776" s="1050"/>
      <c r="O1776" s="1050"/>
      <c r="P1776" s="1050"/>
      <c r="Q1776" s="1050"/>
      <c r="R1776" s="1050"/>
      <c r="S1776" s="1050"/>
      <c r="T1776" s="1050"/>
      <c r="U1776" s="1050"/>
      <c r="V1776" s="1050"/>
      <c r="W1776" s="1050"/>
      <c r="X1776" s="1050"/>
      <c r="Y1776" s="1050"/>
      <c r="Z1776" s="1050"/>
      <c r="AA1776" s="1050"/>
      <c r="AB1776" s="1050"/>
      <c r="AC1776" s="1050"/>
      <c r="AD1776" s="1050"/>
      <c r="AE1776" s="1050"/>
      <c r="AF1776" s="1050"/>
      <c r="AG1776" s="1050"/>
      <c r="AH1776" s="1050"/>
      <c r="AI1776" s="1050"/>
      <c r="AJ1776" s="1050"/>
      <c r="AK1776" s="1050"/>
      <c r="AL1776" s="1050"/>
      <c r="AM1776" s="1050"/>
      <c r="AN1776" s="1050"/>
      <c r="AO1776" s="1050"/>
      <c r="AP1776" s="1050"/>
      <c r="AQ1776" s="1050"/>
      <c r="AR1776" s="1050"/>
      <c r="AS1776" s="1050"/>
      <c r="AT1776" s="1050"/>
      <c r="AU1776" s="1050"/>
      <c r="AV1776" s="1050"/>
      <c r="AW1776" s="1050"/>
      <c r="AX1776" s="1050"/>
      <c r="AY1776" s="1050"/>
      <c r="AZ1776" s="1050"/>
      <c r="BA1776" s="1050"/>
      <c r="BB1776" s="1051"/>
    </row>
    <row r="1777" spans="1:54" s="674" customFormat="1" ht="12.6" customHeight="1" x14ac:dyDescent="0.25">
      <c r="A1777" s="674" t="s">
        <v>2001</v>
      </c>
    </row>
    <row r="1778" spans="1:54" ht="12.6" customHeight="1" x14ac:dyDescent="0.25">
      <c r="A1778" s="675" t="s">
        <v>1996</v>
      </c>
    </row>
    <row r="1779" spans="1:54" s="676" customFormat="1" ht="45" customHeight="1" x14ac:dyDescent="0.25">
      <c r="A1779" s="1049"/>
      <c r="B1779" s="1050"/>
      <c r="C1779" s="1050"/>
      <c r="D1779" s="1050"/>
      <c r="E1779" s="1050"/>
      <c r="F1779" s="1050"/>
      <c r="G1779" s="1050"/>
      <c r="H1779" s="1050"/>
      <c r="I1779" s="1050"/>
      <c r="J1779" s="1050"/>
      <c r="K1779" s="1050"/>
      <c r="L1779" s="1050"/>
      <c r="M1779" s="1050"/>
      <c r="N1779" s="1050"/>
      <c r="O1779" s="1050"/>
      <c r="P1779" s="1050"/>
      <c r="Q1779" s="1050"/>
      <c r="R1779" s="1050"/>
      <c r="S1779" s="1050"/>
      <c r="T1779" s="1050"/>
      <c r="U1779" s="1050"/>
      <c r="V1779" s="1050"/>
      <c r="W1779" s="1050"/>
      <c r="X1779" s="1050"/>
      <c r="Y1779" s="1050"/>
      <c r="Z1779" s="1050"/>
      <c r="AA1779" s="1050"/>
      <c r="AB1779" s="1050"/>
      <c r="AC1779" s="1050"/>
      <c r="AD1779" s="1050"/>
      <c r="AE1779" s="1050"/>
      <c r="AF1779" s="1050"/>
      <c r="AG1779" s="1050"/>
      <c r="AH1779" s="1050"/>
      <c r="AI1779" s="1050"/>
      <c r="AJ1779" s="1050"/>
      <c r="AK1779" s="1050"/>
      <c r="AL1779" s="1050"/>
      <c r="AM1779" s="1050"/>
      <c r="AN1779" s="1050"/>
      <c r="AO1779" s="1050"/>
      <c r="AP1779" s="1050"/>
      <c r="AQ1779" s="1050"/>
      <c r="AR1779" s="1050"/>
      <c r="AS1779" s="1050"/>
      <c r="AT1779" s="1050"/>
      <c r="AU1779" s="1050"/>
      <c r="AV1779" s="1050"/>
      <c r="AW1779" s="1050"/>
      <c r="AX1779" s="1050"/>
      <c r="AY1779" s="1050"/>
      <c r="AZ1779" s="1050"/>
      <c r="BA1779" s="1050"/>
      <c r="BB1779" s="1051"/>
    </row>
    <row r="1780" spans="1:54" s="674" customFormat="1" ht="12.6" customHeight="1" x14ac:dyDescent="0.25">
      <c r="A1780" s="674" t="s">
        <v>2002</v>
      </c>
    </row>
    <row r="1781" spans="1:54" ht="12.6" customHeight="1" x14ac:dyDescent="0.25">
      <c r="A1781" s="675" t="s">
        <v>1996</v>
      </c>
    </row>
    <row r="1782" spans="1:54" s="676" customFormat="1" ht="45" customHeight="1" x14ac:dyDescent="0.25">
      <c r="A1782" s="1049"/>
      <c r="B1782" s="1050"/>
      <c r="C1782" s="1050"/>
      <c r="D1782" s="1050"/>
      <c r="E1782" s="1050"/>
      <c r="F1782" s="1050"/>
      <c r="G1782" s="1050"/>
      <c r="H1782" s="1050"/>
      <c r="I1782" s="1050"/>
      <c r="J1782" s="1050"/>
      <c r="K1782" s="1050"/>
      <c r="L1782" s="1050"/>
      <c r="M1782" s="1050"/>
      <c r="N1782" s="1050"/>
      <c r="O1782" s="1050"/>
      <c r="P1782" s="1050"/>
      <c r="Q1782" s="1050"/>
      <c r="R1782" s="1050"/>
      <c r="S1782" s="1050"/>
      <c r="T1782" s="1050"/>
      <c r="U1782" s="1050"/>
      <c r="V1782" s="1050"/>
      <c r="W1782" s="1050"/>
      <c r="X1782" s="1050"/>
      <c r="Y1782" s="1050"/>
      <c r="Z1782" s="1050"/>
      <c r="AA1782" s="1050"/>
      <c r="AB1782" s="1050"/>
      <c r="AC1782" s="1050"/>
      <c r="AD1782" s="1050"/>
      <c r="AE1782" s="1050"/>
      <c r="AF1782" s="1050"/>
      <c r="AG1782" s="1050"/>
      <c r="AH1782" s="1050"/>
      <c r="AI1782" s="1050"/>
      <c r="AJ1782" s="1050"/>
      <c r="AK1782" s="1050"/>
      <c r="AL1782" s="1050"/>
      <c r="AM1782" s="1050"/>
      <c r="AN1782" s="1050"/>
      <c r="AO1782" s="1050"/>
      <c r="AP1782" s="1050"/>
      <c r="AQ1782" s="1050"/>
      <c r="AR1782" s="1050"/>
      <c r="AS1782" s="1050"/>
      <c r="AT1782" s="1050"/>
      <c r="AU1782" s="1050"/>
      <c r="AV1782" s="1050"/>
      <c r="AW1782" s="1050"/>
      <c r="AX1782" s="1050"/>
      <c r="AY1782" s="1050"/>
      <c r="AZ1782" s="1050"/>
      <c r="BA1782" s="1050"/>
      <c r="BB1782" s="1051"/>
    </row>
    <row r="1784" spans="1:54" s="567" customFormat="1" ht="12.6" customHeight="1" x14ac:dyDescent="0.25">
      <c r="A1784" s="574" t="s">
        <v>2003</v>
      </c>
      <c r="B1784" s="576"/>
      <c r="C1784" s="576"/>
      <c r="D1784" s="576"/>
      <c r="E1784" s="576"/>
      <c r="F1784" s="576"/>
      <c r="G1784" s="576"/>
      <c r="H1784" s="576"/>
      <c r="I1784" s="576"/>
      <c r="J1784" s="576"/>
      <c r="K1784" s="576"/>
      <c r="L1784" s="576"/>
      <c r="M1784" s="576"/>
      <c r="N1784" s="576"/>
      <c r="O1784" s="576"/>
      <c r="P1784" s="576"/>
      <c r="Q1784" s="576"/>
      <c r="R1784" s="576"/>
      <c r="S1784" s="576"/>
      <c r="T1784" s="576"/>
      <c r="U1784" s="576"/>
      <c r="V1784" s="576"/>
      <c r="W1784" s="576"/>
      <c r="X1784" s="576"/>
      <c r="Y1784" s="576"/>
      <c r="Z1784" s="576"/>
      <c r="AA1784" s="576"/>
      <c r="AB1784" s="576"/>
      <c r="AC1784" s="576"/>
      <c r="AD1784" s="576"/>
      <c r="AE1784" s="576"/>
      <c r="AF1784" s="576"/>
      <c r="AG1784" s="576"/>
      <c r="AH1784" s="576"/>
      <c r="AI1784" s="576"/>
      <c r="AJ1784" s="576"/>
      <c r="AK1784" s="576"/>
      <c r="AL1784" s="576"/>
      <c r="AM1784" s="576"/>
      <c r="AN1784" s="576"/>
      <c r="AO1784" s="576"/>
      <c r="AP1784" s="576"/>
      <c r="AQ1784" s="576"/>
      <c r="AR1784" s="576"/>
      <c r="AS1784" s="576"/>
      <c r="AT1784" s="576"/>
      <c r="AU1784" s="576"/>
      <c r="AV1784" s="576"/>
      <c r="AW1784" s="576"/>
      <c r="AX1784" s="576"/>
      <c r="AY1784" s="576"/>
      <c r="AZ1784" s="576"/>
      <c r="BA1784" s="576"/>
      <c r="BB1784" s="576"/>
    </row>
    <row r="1785" spans="1:54" ht="12.6" customHeight="1" x14ac:dyDescent="0.25">
      <c r="A1785" s="565" t="s">
        <v>2004</v>
      </c>
    </row>
    <row r="1786" spans="1:54" ht="12.6" customHeight="1" x14ac:dyDescent="0.25">
      <c r="A1786" s="571" t="s">
        <v>2005</v>
      </c>
      <c r="AF1786" s="565" t="s">
        <v>5264</v>
      </c>
      <c r="AI1786" s="861">
        <v>0</v>
      </c>
      <c r="AJ1786" s="861"/>
      <c r="AK1786" s="861"/>
      <c r="AL1786" s="861"/>
      <c r="AM1786" s="861"/>
      <c r="AN1786" s="861"/>
      <c r="AO1786" s="861"/>
      <c r="AP1786" s="861"/>
      <c r="AQ1786" s="861"/>
      <c r="AR1786" s="861"/>
      <c r="AS1786" s="861"/>
      <c r="AT1786" s="861"/>
      <c r="AU1786" s="861"/>
      <c r="AV1786" s="861"/>
      <c r="AW1786" s="861"/>
    </row>
    <row r="1787" spans="1:54" ht="12.6" customHeight="1" x14ac:dyDescent="0.25">
      <c r="A1787" s="675" t="s">
        <v>1996</v>
      </c>
    </row>
    <row r="1788" spans="1:54" s="676" customFormat="1" ht="45" customHeight="1" x14ac:dyDescent="0.25">
      <c r="A1788" s="1049"/>
      <c r="B1788" s="1050"/>
      <c r="C1788" s="1050"/>
      <c r="D1788" s="1050"/>
      <c r="E1788" s="1050"/>
      <c r="F1788" s="1050"/>
      <c r="G1788" s="1050"/>
      <c r="H1788" s="1050"/>
      <c r="I1788" s="1050"/>
      <c r="J1788" s="1050"/>
      <c r="K1788" s="1050"/>
      <c r="L1788" s="1050"/>
      <c r="M1788" s="1050"/>
      <c r="N1788" s="1050"/>
      <c r="O1788" s="1050"/>
      <c r="P1788" s="1050"/>
      <c r="Q1788" s="1050"/>
      <c r="R1788" s="1050"/>
      <c r="S1788" s="1050"/>
      <c r="T1788" s="1050"/>
      <c r="U1788" s="1050"/>
      <c r="V1788" s="1050"/>
      <c r="W1788" s="1050"/>
      <c r="X1788" s="1050"/>
      <c r="Y1788" s="1050"/>
      <c r="Z1788" s="1050"/>
      <c r="AA1788" s="1050"/>
      <c r="AB1788" s="1050"/>
      <c r="AC1788" s="1050"/>
      <c r="AD1788" s="1050"/>
      <c r="AE1788" s="1050"/>
      <c r="AF1788" s="1050"/>
      <c r="AG1788" s="1050"/>
      <c r="AH1788" s="1050"/>
      <c r="AI1788" s="1050"/>
      <c r="AJ1788" s="1050"/>
      <c r="AK1788" s="1050"/>
      <c r="AL1788" s="1050"/>
      <c r="AM1788" s="1050"/>
      <c r="AN1788" s="1050"/>
      <c r="AO1788" s="1050"/>
      <c r="AP1788" s="1050"/>
      <c r="AQ1788" s="1050"/>
      <c r="AR1788" s="1050"/>
      <c r="AS1788" s="1050"/>
      <c r="AT1788" s="1050"/>
      <c r="AU1788" s="1050"/>
      <c r="AV1788" s="1050"/>
      <c r="AW1788" s="1050"/>
      <c r="AX1788" s="1050"/>
      <c r="AY1788" s="1050"/>
      <c r="AZ1788" s="1050"/>
      <c r="BA1788" s="1050"/>
      <c r="BB1788" s="1051"/>
    </row>
    <row r="1789" spans="1:54" s="674" customFormat="1" ht="12.6" customHeight="1" x14ac:dyDescent="0.25">
      <c r="A1789" s="674" t="s">
        <v>2006</v>
      </c>
      <c r="AF1789" s="565" t="s">
        <v>5264</v>
      </c>
      <c r="AG1789" s="565"/>
      <c r="AH1789" s="565"/>
      <c r="AI1789" s="861">
        <v>0</v>
      </c>
      <c r="AJ1789" s="861"/>
      <c r="AK1789" s="861"/>
      <c r="AL1789" s="861"/>
      <c r="AM1789" s="861"/>
      <c r="AN1789" s="861"/>
      <c r="AO1789" s="861"/>
      <c r="AP1789" s="861"/>
      <c r="AQ1789" s="861"/>
      <c r="AR1789" s="861"/>
      <c r="AS1789" s="861"/>
      <c r="AT1789" s="861"/>
      <c r="AU1789" s="861"/>
      <c r="AV1789" s="861"/>
      <c r="AW1789" s="861"/>
    </row>
    <row r="1790" spans="1:54" ht="12.6" customHeight="1" x14ac:dyDescent="0.25">
      <c r="A1790" s="675" t="s">
        <v>1996</v>
      </c>
    </row>
    <row r="1791" spans="1:54" s="676" customFormat="1" ht="45" customHeight="1" x14ac:dyDescent="0.25">
      <c r="A1791" s="1049"/>
      <c r="B1791" s="1050"/>
      <c r="C1791" s="1050"/>
      <c r="D1791" s="1050"/>
      <c r="E1791" s="1050"/>
      <c r="F1791" s="1050"/>
      <c r="G1791" s="1050"/>
      <c r="H1791" s="1050"/>
      <c r="I1791" s="1050"/>
      <c r="J1791" s="1050"/>
      <c r="K1791" s="1050"/>
      <c r="L1791" s="1050"/>
      <c r="M1791" s="1050"/>
      <c r="N1791" s="1050"/>
      <c r="O1791" s="1050"/>
      <c r="P1791" s="1050"/>
      <c r="Q1791" s="1050"/>
      <c r="R1791" s="1050"/>
      <c r="S1791" s="1050"/>
      <c r="T1791" s="1050"/>
      <c r="U1791" s="1050"/>
      <c r="V1791" s="1050"/>
      <c r="W1791" s="1050"/>
      <c r="X1791" s="1050"/>
      <c r="Y1791" s="1050"/>
      <c r="Z1791" s="1050"/>
      <c r="AA1791" s="1050"/>
      <c r="AB1791" s="1050"/>
      <c r="AC1791" s="1050"/>
      <c r="AD1791" s="1050"/>
      <c r="AE1791" s="1050"/>
      <c r="AF1791" s="1050"/>
      <c r="AG1791" s="1050"/>
      <c r="AH1791" s="1050"/>
      <c r="AI1791" s="1050"/>
      <c r="AJ1791" s="1050"/>
      <c r="AK1791" s="1050"/>
      <c r="AL1791" s="1050"/>
      <c r="AM1791" s="1050"/>
      <c r="AN1791" s="1050"/>
      <c r="AO1791" s="1050"/>
      <c r="AP1791" s="1050"/>
      <c r="AQ1791" s="1050"/>
      <c r="AR1791" s="1050"/>
      <c r="AS1791" s="1050"/>
      <c r="AT1791" s="1050"/>
      <c r="AU1791" s="1050"/>
      <c r="AV1791" s="1050"/>
      <c r="AW1791" s="1050"/>
      <c r="AX1791" s="1050"/>
      <c r="AY1791" s="1050"/>
      <c r="AZ1791" s="1050"/>
      <c r="BA1791" s="1050"/>
      <c r="BB1791" s="1051"/>
    </row>
    <row r="1792" spans="1:54" s="674" customFormat="1" ht="12.6" customHeight="1" x14ac:dyDescent="0.25">
      <c r="A1792" s="674" t="s">
        <v>2007</v>
      </c>
      <c r="AF1792" s="565" t="s">
        <v>5264</v>
      </c>
      <c r="AG1792" s="565"/>
      <c r="AH1792" s="565"/>
      <c r="AI1792" s="861">
        <v>0</v>
      </c>
      <c r="AJ1792" s="861"/>
      <c r="AK1792" s="861"/>
      <c r="AL1792" s="861"/>
      <c r="AM1792" s="861"/>
      <c r="AN1792" s="861"/>
      <c r="AO1792" s="861"/>
      <c r="AP1792" s="861"/>
      <c r="AQ1792" s="861"/>
      <c r="AR1792" s="861"/>
      <c r="AS1792" s="861"/>
      <c r="AT1792" s="861"/>
      <c r="AU1792" s="861"/>
      <c r="AV1792" s="861"/>
      <c r="AW1792" s="861"/>
    </row>
    <row r="1793" spans="1:53" ht="12.6" customHeight="1" x14ac:dyDescent="0.25">
      <c r="A1793" s="675" t="s">
        <v>1996</v>
      </c>
    </row>
    <row r="1794" spans="1:53" s="676" customFormat="1" ht="45" customHeight="1" x14ac:dyDescent="0.25">
      <c r="A1794" s="1049"/>
      <c r="B1794" s="1050"/>
      <c r="C1794" s="1050"/>
      <c r="D1794" s="1050"/>
      <c r="E1794" s="1050"/>
      <c r="F1794" s="1050"/>
      <c r="G1794" s="1050"/>
      <c r="H1794" s="1050"/>
      <c r="I1794" s="1050"/>
      <c r="J1794" s="1050"/>
      <c r="K1794" s="1050"/>
      <c r="L1794" s="1050"/>
      <c r="M1794" s="1050"/>
      <c r="N1794" s="1050"/>
      <c r="O1794" s="1050"/>
      <c r="P1794" s="1050"/>
      <c r="Q1794" s="1050"/>
      <c r="R1794" s="1050"/>
      <c r="S1794" s="1050"/>
      <c r="T1794" s="1050"/>
      <c r="U1794" s="1050"/>
      <c r="V1794" s="1050"/>
      <c r="W1794" s="1050"/>
      <c r="X1794" s="1050"/>
      <c r="Y1794" s="1050"/>
      <c r="Z1794" s="1050"/>
      <c r="AA1794" s="1050"/>
      <c r="AB1794" s="1050"/>
      <c r="AC1794" s="1050"/>
      <c r="AD1794" s="1050"/>
      <c r="AE1794" s="1050"/>
      <c r="AF1794" s="1050"/>
      <c r="AG1794" s="1050"/>
      <c r="AH1794" s="1050"/>
      <c r="AI1794" s="1050"/>
      <c r="AJ1794" s="1050"/>
      <c r="AK1794" s="1050"/>
      <c r="AL1794" s="1050"/>
      <c r="AM1794" s="1050"/>
      <c r="AN1794" s="1050"/>
      <c r="AO1794" s="1050"/>
      <c r="AP1794" s="1050"/>
      <c r="AQ1794" s="1050"/>
      <c r="AR1794" s="1050"/>
      <c r="AS1794" s="1050"/>
      <c r="AT1794" s="1050"/>
      <c r="AU1794" s="1050"/>
      <c r="AV1794" s="1050"/>
      <c r="AW1794" s="1050"/>
      <c r="AX1794" s="1050"/>
      <c r="AY1794" s="1050"/>
      <c r="AZ1794" s="1050"/>
      <c r="BA1794" s="1051"/>
    </row>
    <row r="1795" spans="1:53" s="674" customFormat="1" ht="12.6" customHeight="1" x14ac:dyDescent="0.25">
      <c r="A1795" s="674" t="s">
        <v>2008</v>
      </c>
      <c r="AF1795" s="565" t="s">
        <v>5264</v>
      </c>
      <c r="AG1795" s="565"/>
      <c r="AH1795" s="565"/>
      <c r="AI1795" s="861">
        <v>0</v>
      </c>
      <c r="AJ1795" s="861"/>
      <c r="AK1795" s="861"/>
      <c r="AL1795" s="861"/>
      <c r="AM1795" s="861"/>
      <c r="AN1795" s="861"/>
      <c r="AO1795" s="861"/>
      <c r="AP1795" s="861"/>
      <c r="AQ1795" s="861"/>
      <c r="AR1795" s="861"/>
      <c r="AS1795" s="861"/>
      <c r="AT1795" s="861"/>
      <c r="AU1795" s="861"/>
      <c r="AV1795" s="861"/>
      <c r="AW1795" s="861"/>
    </row>
    <row r="1796" spans="1:53" ht="12.6" customHeight="1" x14ac:dyDescent="0.25">
      <c r="A1796" s="675" t="s">
        <v>1996</v>
      </c>
    </row>
    <row r="1797" spans="1:53" s="676" customFormat="1" ht="45" customHeight="1" x14ac:dyDescent="0.25">
      <c r="A1797" s="1049"/>
      <c r="B1797" s="1050"/>
      <c r="C1797" s="1050"/>
      <c r="D1797" s="1050"/>
      <c r="E1797" s="1050"/>
      <c r="F1797" s="1050"/>
      <c r="G1797" s="1050"/>
      <c r="H1797" s="1050"/>
      <c r="I1797" s="1050"/>
      <c r="J1797" s="1050"/>
      <c r="K1797" s="1050"/>
      <c r="L1797" s="1050"/>
      <c r="M1797" s="1050"/>
      <c r="N1797" s="1050"/>
      <c r="O1797" s="1050"/>
      <c r="P1797" s="1050"/>
      <c r="Q1797" s="1050"/>
      <c r="R1797" s="1050"/>
      <c r="S1797" s="1050"/>
      <c r="T1797" s="1050"/>
      <c r="U1797" s="1050"/>
      <c r="V1797" s="1050"/>
      <c r="W1797" s="1050"/>
      <c r="X1797" s="1050"/>
      <c r="Y1797" s="1050"/>
      <c r="Z1797" s="1050"/>
      <c r="AA1797" s="1050"/>
      <c r="AB1797" s="1050"/>
      <c r="AC1797" s="1050"/>
      <c r="AD1797" s="1050"/>
      <c r="AE1797" s="1050"/>
      <c r="AF1797" s="1050"/>
      <c r="AG1797" s="1050"/>
      <c r="AH1797" s="1050"/>
      <c r="AI1797" s="1050"/>
      <c r="AJ1797" s="1050"/>
      <c r="AK1797" s="1050"/>
      <c r="AL1797" s="1050"/>
      <c r="AM1797" s="1050"/>
      <c r="AN1797" s="1050"/>
      <c r="AO1797" s="1050"/>
      <c r="AP1797" s="1050"/>
      <c r="AQ1797" s="1050"/>
      <c r="AR1797" s="1050"/>
      <c r="AS1797" s="1050"/>
      <c r="AT1797" s="1050"/>
      <c r="AU1797" s="1050"/>
      <c r="AV1797" s="1050"/>
      <c r="AW1797" s="1050"/>
      <c r="AX1797" s="1050"/>
      <c r="AY1797" s="1050"/>
      <c r="AZ1797" s="1050"/>
      <c r="BA1797" s="1051"/>
    </row>
    <row r="1798" spans="1:53" s="674" customFormat="1" ht="12.6" customHeight="1" x14ac:dyDescent="0.25">
      <c r="A1798" s="674" t="s">
        <v>2009</v>
      </c>
      <c r="AF1798" s="565" t="s">
        <v>5264</v>
      </c>
      <c r="AG1798" s="565"/>
      <c r="AH1798" s="565"/>
      <c r="AI1798" s="861">
        <v>0</v>
      </c>
      <c r="AJ1798" s="861"/>
      <c r="AK1798" s="861"/>
      <c r="AL1798" s="861"/>
      <c r="AM1798" s="861"/>
      <c r="AN1798" s="861"/>
      <c r="AO1798" s="861"/>
      <c r="AP1798" s="861"/>
      <c r="AQ1798" s="861"/>
      <c r="AR1798" s="861"/>
      <c r="AS1798" s="861"/>
      <c r="AT1798" s="861"/>
      <c r="AU1798" s="861"/>
      <c r="AV1798" s="861"/>
      <c r="AW1798" s="861"/>
    </row>
    <row r="1799" spans="1:53" ht="13.15" customHeight="1" x14ac:dyDescent="0.25">
      <c r="A1799" s="675" t="s">
        <v>1996</v>
      </c>
    </row>
    <row r="1800" spans="1:53" s="676" customFormat="1" ht="45" customHeight="1" x14ac:dyDescent="0.25">
      <c r="A1800" s="1049"/>
      <c r="B1800" s="1050"/>
      <c r="C1800" s="1050"/>
      <c r="D1800" s="1050"/>
      <c r="E1800" s="1050"/>
      <c r="F1800" s="1050"/>
      <c r="G1800" s="1050"/>
      <c r="H1800" s="1050"/>
      <c r="I1800" s="1050"/>
      <c r="J1800" s="1050"/>
      <c r="K1800" s="1050"/>
      <c r="L1800" s="1050"/>
      <c r="M1800" s="1050"/>
      <c r="N1800" s="1050"/>
      <c r="O1800" s="1050"/>
      <c r="P1800" s="1050"/>
      <c r="Q1800" s="1050"/>
      <c r="R1800" s="1050"/>
      <c r="S1800" s="1050"/>
      <c r="T1800" s="1050"/>
      <c r="U1800" s="1050"/>
      <c r="V1800" s="1050"/>
      <c r="W1800" s="1050"/>
      <c r="X1800" s="1050"/>
      <c r="Y1800" s="1050"/>
      <c r="Z1800" s="1050"/>
      <c r="AA1800" s="1050"/>
      <c r="AB1800" s="1050"/>
      <c r="AC1800" s="1050"/>
      <c r="AD1800" s="1050"/>
      <c r="AE1800" s="1050"/>
      <c r="AF1800" s="1050"/>
      <c r="AG1800" s="1050"/>
      <c r="AH1800" s="1050"/>
      <c r="AI1800" s="1050"/>
      <c r="AJ1800" s="1050"/>
      <c r="AK1800" s="1050"/>
      <c r="AL1800" s="1050"/>
      <c r="AM1800" s="1050"/>
      <c r="AN1800" s="1050"/>
      <c r="AO1800" s="1050"/>
      <c r="AP1800" s="1050"/>
      <c r="AQ1800" s="1050"/>
      <c r="AR1800" s="1050"/>
      <c r="AS1800" s="1050"/>
      <c r="AT1800" s="1050"/>
      <c r="AU1800" s="1050"/>
      <c r="AV1800" s="1050"/>
      <c r="AW1800" s="1050"/>
      <c r="AX1800" s="1050"/>
      <c r="AY1800" s="1050"/>
      <c r="AZ1800" s="1050"/>
      <c r="BA1800" s="1051"/>
    </row>
    <row r="1801" spans="1:53" s="674" customFormat="1" ht="12.6" customHeight="1" x14ac:dyDescent="0.25">
      <c r="A1801" s="674" t="s">
        <v>2010</v>
      </c>
      <c r="AF1801" s="565" t="s">
        <v>5264</v>
      </c>
      <c r="AG1801" s="565"/>
      <c r="AH1801" s="565"/>
      <c r="AI1801" s="861">
        <v>0</v>
      </c>
      <c r="AJ1801" s="861"/>
      <c r="AK1801" s="861"/>
      <c r="AL1801" s="861"/>
      <c r="AM1801" s="861"/>
      <c r="AN1801" s="861"/>
      <c r="AO1801" s="861"/>
      <c r="AP1801" s="861"/>
      <c r="AQ1801" s="861"/>
      <c r="AR1801" s="861"/>
      <c r="AS1801" s="861"/>
      <c r="AT1801" s="861"/>
      <c r="AU1801" s="861"/>
      <c r="AV1801" s="861"/>
      <c r="AW1801" s="861"/>
    </row>
    <row r="1802" spans="1:53" ht="12.6" customHeight="1" x14ac:dyDescent="0.25">
      <c r="A1802" s="675" t="s">
        <v>1996</v>
      </c>
    </row>
    <row r="1803" spans="1:53" s="674" customFormat="1" ht="12.6" customHeight="1" x14ac:dyDescent="0.25">
      <c r="AF1803" s="565"/>
      <c r="AG1803" s="565"/>
      <c r="AH1803" s="565"/>
      <c r="AI1803" s="861"/>
      <c r="AJ1803" s="861"/>
      <c r="AK1803" s="861"/>
      <c r="AL1803" s="861"/>
      <c r="AM1803" s="861"/>
      <c r="AN1803" s="861"/>
      <c r="AO1803" s="861"/>
      <c r="AP1803" s="861"/>
      <c r="AQ1803" s="861"/>
      <c r="AR1803" s="861"/>
      <c r="AS1803" s="861"/>
      <c r="AT1803" s="861"/>
      <c r="AU1803" s="861"/>
      <c r="AV1803" s="861"/>
      <c r="AW1803" s="861"/>
    </row>
    <row r="1804" spans="1:53" s="674" customFormat="1" ht="12.75" x14ac:dyDescent="0.25">
      <c r="A1804" s="1066" t="s">
        <v>5265</v>
      </c>
      <c r="B1804" s="1066"/>
      <c r="C1804" s="1066"/>
      <c r="D1804" s="1066"/>
      <c r="E1804" s="1066"/>
      <c r="F1804" s="1066"/>
      <c r="G1804" s="1066"/>
      <c r="H1804" s="1066"/>
      <c r="I1804" s="1066"/>
      <c r="J1804" s="1066"/>
      <c r="K1804" s="1066"/>
      <c r="L1804" s="1066"/>
      <c r="M1804" s="1066"/>
      <c r="N1804" s="1066"/>
      <c r="O1804" s="1066"/>
      <c r="P1804" s="1066"/>
      <c r="Q1804" s="1066"/>
      <c r="R1804" s="1066"/>
      <c r="S1804" s="1066"/>
      <c r="T1804" s="1066"/>
      <c r="U1804" s="1066"/>
      <c r="V1804" s="1066"/>
      <c r="W1804" s="1066"/>
      <c r="X1804" s="1066"/>
      <c r="Y1804" s="1066"/>
      <c r="Z1804" s="1066"/>
      <c r="AA1804" s="1066"/>
      <c r="AB1804" s="1066"/>
      <c r="AC1804" s="1066"/>
      <c r="AD1804" s="1066"/>
      <c r="AE1804" s="1066"/>
      <c r="AF1804" s="1066"/>
      <c r="AG1804" s="1066"/>
      <c r="AH1804" s="1066"/>
      <c r="AI1804" s="1066"/>
      <c r="AJ1804" s="1066"/>
      <c r="AK1804" s="1066"/>
      <c r="AL1804" s="1066"/>
      <c r="AM1804" s="1066"/>
      <c r="AN1804" s="1066"/>
      <c r="AO1804" s="1066"/>
      <c r="AP1804" s="1066"/>
      <c r="AQ1804" s="1066"/>
      <c r="AR1804" s="1066"/>
      <c r="AS1804" s="1066"/>
      <c r="AT1804" s="1066"/>
      <c r="AU1804" s="1066"/>
      <c r="AV1804" s="1066"/>
      <c r="AW1804" s="1066"/>
      <c r="AX1804" s="1066"/>
      <c r="AY1804" s="1066"/>
      <c r="AZ1804" s="1066"/>
    </row>
    <row r="1805" spans="1:53" ht="12.6" customHeight="1" x14ac:dyDescent="0.25">
      <c r="A1805" s="566" t="s">
        <v>5267</v>
      </c>
    </row>
    <row r="1806" spans="1:53" ht="12.6" customHeight="1" x14ac:dyDescent="0.25">
      <c r="A1806" s="675"/>
      <c r="AF1806" s="565" t="s">
        <v>5264</v>
      </c>
      <c r="AI1806" s="861">
        <v>0</v>
      </c>
      <c r="AJ1806" s="861"/>
      <c r="AK1806" s="861"/>
      <c r="AL1806" s="861"/>
      <c r="AM1806" s="861"/>
      <c r="AN1806" s="861"/>
      <c r="AO1806" s="861"/>
      <c r="AP1806" s="861"/>
      <c r="AQ1806" s="861"/>
      <c r="AR1806" s="861"/>
      <c r="AS1806" s="861"/>
      <c r="AT1806" s="861"/>
      <c r="AU1806" s="861"/>
      <c r="AV1806" s="861"/>
      <c r="AW1806" s="861"/>
    </row>
    <row r="1807" spans="1:53" s="674" customFormat="1" ht="12.6" customHeight="1" x14ac:dyDescent="0.25">
      <c r="A1807" s="677" t="s">
        <v>5268</v>
      </c>
      <c r="AF1807" s="565"/>
      <c r="AG1807" s="565"/>
      <c r="AH1807" s="565"/>
      <c r="AI1807" s="861"/>
      <c r="AJ1807" s="861"/>
      <c r="AK1807" s="861"/>
      <c r="AL1807" s="861"/>
      <c r="AM1807" s="861"/>
      <c r="AN1807" s="861"/>
      <c r="AO1807" s="861"/>
      <c r="AP1807" s="861"/>
      <c r="AQ1807" s="861"/>
      <c r="AR1807" s="861"/>
      <c r="AS1807" s="861"/>
      <c r="AT1807" s="861"/>
      <c r="AU1807" s="861"/>
      <c r="AV1807" s="861"/>
      <c r="AW1807" s="861"/>
    </row>
    <row r="1808" spans="1:53" ht="12.6" customHeight="1" x14ac:dyDescent="0.25">
      <c r="A1808" s="675"/>
      <c r="AF1808" s="565" t="s">
        <v>5264</v>
      </c>
      <c r="AI1808" s="861">
        <v>0</v>
      </c>
      <c r="AJ1808" s="861"/>
      <c r="AK1808" s="861"/>
      <c r="AL1808" s="861"/>
      <c r="AM1808" s="861"/>
      <c r="AN1808" s="861"/>
      <c r="AO1808" s="861"/>
      <c r="AP1808" s="861"/>
      <c r="AQ1808" s="861"/>
      <c r="AR1808" s="861"/>
      <c r="AS1808" s="861"/>
      <c r="AT1808" s="861"/>
      <c r="AU1808" s="861"/>
      <c r="AV1808" s="861"/>
      <c r="AW1808" s="861"/>
    </row>
    <row r="1809" spans="1:54" s="674" customFormat="1" ht="12.6" customHeight="1" x14ac:dyDescent="0.25">
      <c r="A1809" s="677" t="s">
        <v>5269</v>
      </c>
      <c r="AF1809" s="565"/>
      <c r="AG1809" s="565"/>
      <c r="AH1809" s="565"/>
      <c r="AI1809" s="678"/>
      <c r="AJ1809" s="678"/>
      <c r="AK1809" s="678"/>
      <c r="AL1809" s="678"/>
      <c r="AM1809" s="678"/>
      <c r="AN1809" s="678"/>
      <c r="AO1809" s="678"/>
      <c r="AP1809" s="678"/>
      <c r="AQ1809" s="678"/>
      <c r="AR1809" s="678"/>
      <c r="AS1809" s="678"/>
      <c r="AT1809" s="678"/>
      <c r="AU1809" s="678"/>
      <c r="AV1809" s="678"/>
      <c r="AW1809" s="678"/>
    </row>
    <row r="1810" spans="1:54" ht="12.6" customHeight="1" x14ac:dyDescent="0.25">
      <c r="A1810" s="675"/>
      <c r="AF1810" s="565" t="s">
        <v>5264</v>
      </c>
      <c r="AI1810" s="861">
        <v>0</v>
      </c>
      <c r="AJ1810" s="861"/>
      <c r="AK1810" s="861"/>
      <c r="AL1810" s="861"/>
      <c r="AM1810" s="861"/>
      <c r="AN1810" s="861"/>
      <c r="AO1810" s="861"/>
      <c r="AP1810" s="861"/>
      <c r="AQ1810" s="861"/>
      <c r="AR1810" s="861"/>
      <c r="AS1810" s="861"/>
      <c r="AT1810" s="861"/>
      <c r="AU1810" s="861"/>
      <c r="AV1810" s="861"/>
      <c r="AW1810" s="861"/>
    </row>
    <row r="1811" spans="1:54" ht="24.75" customHeight="1" x14ac:dyDescent="0.25">
      <c r="A1811" s="1067" t="s">
        <v>5270</v>
      </c>
      <c r="B1811" s="1067"/>
      <c r="C1811" s="1067"/>
      <c r="D1811" s="1067"/>
      <c r="E1811" s="1067"/>
      <c r="F1811" s="1067"/>
      <c r="G1811" s="1067"/>
      <c r="H1811" s="1067"/>
      <c r="I1811" s="1067"/>
      <c r="J1811" s="1067"/>
      <c r="K1811" s="1067"/>
      <c r="L1811" s="1067"/>
      <c r="M1811" s="1067"/>
      <c r="N1811" s="1067"/>
      <c r="O1811" s="1067"/>
      <c r="P1811" s="1067"/>
      <c r="Q1811" s="1067"/>
      <c r="R1811" s="1067"/>
      <c r="S1811" s="1067"/>
      <c r="T1811" s="1067"/>
      <c r="U1811" s="1067"/>
      <c r="V1811" s="1067"/>
      <c r="W1811" s="1067"/>
      <c r="X1811" s="1067"/>
      <c r="Y1811" s="1067"/>
      <c r="Z1811" s="1067"/>
      <c r="AA1811" s="1067"/>
      <c r="AB1811" s="1067"/>
      <c r="AC1811" s="1067"/>
      <c r="AD1811" s="1067"/>
      <c r="AE1811" s="1067"/>
      <c r="AF1811" s="1067"/>
      <c r="AG1811" s="1067"/>
      <c r="AH1811" s="1067"/>
      <c r="AI1811" s="1067"/>
      <c r="AJ1811" s="1067"/>
      <c r="AK1811" s="1067"/>
      <c r="AL1811" s="1067"/>
      <c r="AM1811" s="1067"/>
      <c r="AN1811" s="1067"/>
      <c r="AO1811" s="1067"/>
      <c r="AP1811" s="1067"/>
      <c r="AQ1811" s="1067"/>
      <c r="AR1811" s="1067"/>
      <c r="AS1811" s="1067"/>
      <c r="AT1811" s="1067"/>
      <c r="AU1811" s="1067"/>
      <c r="AV1811" s="1067"/>
      <c r="AW1811" s="1067"/>
      <c r="AX1811" s="1067"/>
      <c r="AY1811" s="1067"/>
      <c r="AZ1811" s="1067"/>
    </row>
    <row r="1812" spans="1:54" ht="12.6" customHeight="1" x14ac:dyDescent="0.25">
      <c r="AF1812" s="565" t="s">
        <v>5266</v>
      </c>
      <c r="AM1812" s="861">
        <v>0</v>
      </c>
      <c r="AN1812" s="861"/>
      <c r="AO1812" s="861"/>
      <c r="AP1812" s="861"/>
      <c r="AQ1812" s="861"/>
      <c r="AR1812" s="861"/>
      <c r="AS1812" s="861"/>
      <c r="AT1812" s="861"/>
      <c r="AU1812" s="861"/>
      <c r="AV1812" s="861"/>
      <c r="AW1812" s="861"/>
    </row>
    <row r="1813" spans="1:54" ht="25.5" customHeight="1" x14ac:dyDescent="0.25">
      <c r="A1813" s="984" t="s">
        <v>5271</v>
      </c>
      <c r="B1813" s="984"/>
      <c r="C1813" s="984"/>
      <c r="D1813" s="984"/>
      <c r="E1813" s="984"/>
      <c r="F1813" s="984"/>
      <c r="G1813" s="984"/>
      <c r="H1813" s="984"/>
      <c r="I1813" s="984"/>
      <c r="J1813" s="984"/>
      <c r="K1813" s="984"/>
      <c r="L1813" s="984"/>
      <c r="M1813" s="984"/>
      <c r="N1813" s="984"/>
      <c r="O1813" s="984"/>
      <c r="P1813" s="984"/>
      <c r="Q1813" s="984"/>
      <c r="R1813" s="984"/>
      <c r="S1813" s="984"/>
      <c r="T1813" s="984"/>
      <c r="U1813" s="984"/>
      <c r="V1813" s="984"/>
      <c r="W1813" s="984"/>
      <c r="X1813" s="984"/>
      <c r="Y1813" s="984"/>
      <c r="Z1813" s="984"/>
      <c r="AA1813" s="984"/>
      <c r="AB1813" s="984"/>
      <c r="AC1813" s="984"/>
      <c r="AD1813" s="984"/>
      <c r="AE1813" s="984"/>
      <c r="AF1813" s="984"/>
      <c r="AG1813" s="984"/>
      <c r="AH1813" s="984"/>
      <c r="AI1813" s="984"/>
      <c r="AJ1813" s="984"/>
      <c r="AK1813" s="984"/>
      <c r="AL1813" s="984"/>
      <c r="AM1813" s="984"/>
      <c r="AN1813" s="984"/>
      <c r="AO1813" s="984"/>
      <c r="AP1813" s="984"/>
      <c r="AQ1813" s="984"/>
      <c r="AR1813" s="984"/>
      <c r="AS1813" s="984"/>
      <c r="AT1813" s="984"/>
      <c r="AU1813" s="984"/>
      <c r="AV1813" s="984"/>
      <c r="AW1813" s="984"/>
      <c r="AX1813" s="984"/>
      <c r="AY1813" s="984"/>
      <c r="AZ1813" s="984"/>
    </row>
    <row r="1814" spans="1:54" ht="12.6" customHeight="1" x14ac:dyDescent="0.25">
      <c r="AF1814" s="565" t="s">
        <v>5264</v>
      </c>
      <c r="AI1814" s="861">
        <v>0</v>
      </c>
      <c r="AJ1814" s="861"/>
      <c r="AK1814" s="861"/>
      <c r="AL1814" s="861"/>
      <c r="AM1814" s="861"/>
      <c r="AN1814" s="861"/>
      <c r="AO1814" s="861"/>
      <c r="AP1814" s="861"/>
      <c r="AQ1814" s="861"/>
      <c r="AR1814" s="861"/>
      <c r="AS1814" s="861"/>
      <c r="AT1814" s="861"/>
      <c r="AU1814" s="861"/>
      <c r="AV1814" s="861"/>
      <c r="AW1814" s="861"/>
    </row>
    <row r="1815" spans="1:54" s="674" customFormat="1" ht="12.6" customHeight="1" x14ac:dyDescent="0.25">
      <c r="A1815" s="675" t="s">
        <v>1996</v>
      </c>
      <c r="AF1815" s="565"/>
      <c r="AG1815" s="565"/>
      <c r="AH1815" s="565"/>
      <c r="AI1815" s="678"/>
      <c r="AJ1815" s="678"/>
      <c r="AK1815" s="678"/>
      <c r="AL1815" s="678"/>
      <c r="AM1815" s="678"/>
      <c r="AN1815" s="678"/>
      <c r="AO1815" s="678"/>
      <c r="AP1815" s="678"/>
      <c r="AQ1815" s="678"/>
      <c r="AR1815" s="678"/>
      <c r="AS1815" s="678"/>
      <c r="AT1815" s="678"/>
      <c r="AU1815" s="678"/>
      <c r="AV1815" s="678"/>
      <c r="AW1815" s="678"/>
    </row>
    <row r="1816" spans="1:54" s="676" customFormat="1" ht="45" customHeight="1" x14ac:dyDescent="0.25">
      <c r="A1816" s="1049"/>
      <c r="B1816" s="1050"/>
      <c r="C1816" s="1050"/>
      <c r="D1816" s="1050"/>
      <c r="E1816" s="1050"/>
      <c r="F1816" s="1050"/>
      <c r="G1816" s="1050"/>
      <c r="H1816" s="1050"/>
      <c r="I1816" s="1050"/>
      <c r="J1816" s="1050"/>
      <c r="K1816" s="1050"/>
      <c r="L1816" s="1050"/>
      <c r="M1816" s="1050"/>
      <c r="N1816" s="1050"/>
      <c r="O1816" s="1050"/>
      <c r="P1816" s="1050"/>
      <c r="Q1816" s="1050"/>
      <c r="R1816" s="1050"/>
      <c r="S1816" s="1050"/>
      <c r="T1816" s="1050"/>
      <c r="U1816" s="1050"/>
      <c r="V1816" s="1050"/>
      <c r="W1816" s="1050"/>
      <c r="X1816" s="1050"/>
      <c r="Y1816" s="1050"/>
      <c r="Z1816" s="1050"/>
      <c r="AA1816" s="1050"/>
      <c r="AB1816" s="1050"/>
      <c r="AC1816" s="1050"/>
      <c r="AD1816" s="1050"/>
      <c r="AE1816" s="1050"/>
      <c r="AF1816" s="1050"/>
      <c r="AG1816" s="1050"/>
      <c r="AH1816" s="1050"/>
      <c r="AI1816" s="1050"/>
      <c r="AJ1816" s="1050"/>
      <c r="AK1816" s="1050"/>
      <c r="AL1816" s="1050"/>
      <c r="AM1816" s="1050"/>
      <c r="AN1816" s="1050"/>
      <c r="AO1816" s="1050"/>
      <c r="AP1816" s="1050"/>
      <c r="AQ1816" s="1050"/>
      <c r="AR1816" s="1050"/>
      <c r="AS1816" s="1050"/>
      <c r="AT1816" s="1050"/>
      <c r="AU1816" s="1050"/>
      <c r="AV1816" s="1050"/>
      <c r="AW1816" s="1050"/>
      <c r="AX1816" s="1050"/>
      <c r="AY1816" s="1050"/>
      <c r="AZ1816" s="1050"/>
      <c r="BA1816" s="1051"/>
    </row>
    <row r="1818" spans="1:54" s="567" customFormat="1" ht="13.5" x14ac:dyDescent="0.25">
      <c r="A1818" s="859" t="s">
        <v>5252</v>
      </c>
      <c r="B1818" s="859"/>
      <c r="C1818" s="859"/>
      <c r="D1818" s="859"/>
      <c r="E1818" s="859"/>
      <c r="F1818" s="859"/>
      <c r="G1818" s="859"/>
      <c r="H1818" s="859"/>
      <c r="I1818" s="859"/>
      <c r="J1818" s="859"/>
      <c r="K1818" s="859"/>
      <c r="L1818" s="859"/>
      <c r="M1818" s="859"/>
      <c r="N1818" s="859"/>
      <c r="O1818" s="859"/>
      <c r="P1818" s="859"/>
      <c r="Q1818" s="859"/>
      <c r="R1818" s="859"/>
      <c r="S1818" s="859"/>
      <c r="T1818" s="859"/>
      <c r="U1818" s="859"/>
      <c r="V1818" s="859"/>
      <c r="W1818" s="859"/>
      <c r="X1818" s="859"/>
      <c r="Y1818" s="859"/>
      <c r="Z1818" s="859"/>
      <c r="AA1818" s="859"/>
      <c r="AB1818" s="859"/>
      <c r="AC1818" s="859"/>
      <c r="AD1818" s="859"/>
      <c r="AE1818" s="859"/>
      <c r="AF1818" s="859"/>
      <c r="AG1818" s="859"/>
      <c r="AH1818" s="859"/>
      <c r="AI1818" s="859"/>
      <c r="AJ1818" s="859"/>
      <c r="AK1818" s="859"/>
      <c r="AL1818" s="859"/>
      <c r="AM1818" s="859"/>
      <c r="AN1818" s="859"/>
      <c r="AO1818" s="859"/>
      <c r="AP1818" s="859"/>
      <c r="AQ1818" s="859"/>
      <c r="AR1818" s="859"/>
      <c r="AS1818" s="859"/>
      <c r="AT1818" s="859"/>
      <c r="AU1818" s="859"/>
      <c r="AV1818" s="859"/>
      <c r="AW1818" s="859"/>
      <c r="AX1818" s="859"/>
      <c r="AY1818" s="859"/>
      <c r="AZ1818" s="859"/>
      <c r="BA1818" s="576"/>
      <c r="BB1818" s="576"/>
    </row>
    <row r="1819" spans="1:54" s="571" customFormat="1" ht="57.75" customHeight="1" x14ac:dyDescent="0.25">
      <c r="A1819" s="984" t="s">
        <v>5253</v>
      </c>
      <c r="B1819" s="984"/>
      <c r="C1819" s="984"/>
      <c r="D1819" s="984"/>
      <c r="E1819" s="984"/>
      <c r="F1819" s="984"/>
      <c r="G1819" s="984"/>
      <c r="H1819" s="984"/>
      <c r="I1819" s="984"/>
      <c r="J1819" s="984"/>
      <c r="K1819" s="984"/>
      <c r="L1819" s="984"/>
      <c r="M1819" s="984"/>
      <c r="N1819" s="984"/>
      <c r="O1819" s="984"/>
      <c r="P1819" s="984"/>
      <c r="Q1819" s="984"/>
      <c r="R1819" s="984"/>
      <c r="S1819" s="984"/>
      <c r="T1819" s="984"/>
      <c r="U1819" s="984"/>
      <c r="V1819" s="984"/>
      <c r="W1819" s="984"/>
      <c r="X1819" s="984"/>
      <c r="Y1819" s="984"/>
      <c r="Z1819" s="984"/>
      <c r="AA1819" s="984"/>
      <c r="AB1819" s="984"/>
      <c r="AC1819" s="984"/>
      <c r="AD1819" s="984"/>
      <c r="AE1819" s="984"/>
      <c r="AF1819" s="984"/>
      <c r="AG1819" s="984"/>
      <c r="AH1819" s="984"/>
      <c r="AI1819" s="984"/>
      <c r="AJ1819" s="984"/>
      <c r="AK1819" s="984"/>
      <c r="AL1819" s="984"/>
      <c r="AM1819" s="984"/>
      <c r="AN1819" s="984"/>
      <c r="AO1819" s="984"/>
      <c r="AP1819" s="984"/>
      <c r="AQ1819" s="984"/>
      <c r="AR1819" s="984"/>
      <c r="AS1819" s="984"/>
      <c r="AT1819" s="984"/>
      <c r="AU1819" s="984"/>
      <c r="AV1819" s="984"/>
      <c r="AW1819" s="984"/>
      <c r="AX1819" s="984"/>
      <c r="AY1819" s="984"/>
      <c r="AZ1819" s="984"/>
    </row>
    <row r="1820" spans="1:54" ht="12.6" customHeight="1" x14ac:dyDescent="0.25">
      <c r="A1820" s="675" t="s">
        <v>1996</v>
      </c>
      <c r="AB1820" s="565" t="s">
        <v>5254</v>
      </c>
      <c r="AI1820" s="1068">
        <v>0</v>
      </c>
      <c r="AJ1820" s="1068"/>
      <c r="AK1820" s="1068"/>
      <c r="AL1820" s="1068"/>
      <c r="AM1820" s="1068"/>
      <c r="AN1820" s="1068"/>
      <c r="AO1820" s="1068"/>
      <c r="AP1820" s="1068"/>
      <c r="AQ1820" s="1068"/>
      <c r="AR1820" s="1068"/>
      <c r="AS1820" s="1068"/>
      <c r="AT1820" s="1068"/>
      <c r="AU1820" s="1068"/>
      <c r="AV1820" s="1068"/>
      <c r="AW1820" s="1068"/>
    </row>
    <row r="1821" spans="1:54" s="676" customFormat="1" ht="45" customHeight="1" x14ac:dyDescent="0.25">
      <c r="A1821" s="1049"/>
      <c r="B1821" s="1050"/>
      <c r="C1821" s="1050"/>
      <c r="D1821" s="1050"/>
      <c r="E1821" s="1050"/>
      <c r="F1821" s="1050"/>
      <c r="G1821" s="1050"/>
      <c r="H1821" s="1050"/>
      <c r="I1821" s="1050"/>
      <c r="J1821" s="1050"/>
      <c r="K1821" s="1050"/>
      <c r="L1821" s="1050"/>
      <c r="M1821" s="1050"/>
      <c r="N1821" s="1050"/>
      <c r="O1821" s="1050"/>
      <c r="P1821" s="1050"/>
      <c r="Q1821" s="1050"/>
      <c r="R1821" s="1050"/>
      <c r="S1821" s="1050"/>
      <c r="T1821" s="1050"/>
      <c r="U1821" s="1050"/>
      <c r="V1821" s="1050"/>
      <c r="W1821" s="1050"/>
      <c r="X1821" s="1050"/>
      <c r="Y1821" s="1050"/>
      <c r="Z1821" s="1050"/>
      <c r="AA1821" s="1050"/>
      <c r="AB1821" s="1050"/>
      <c r="AC1821" s="1050"/>
      <c r="AD1821" s="1050"/>
      <c r="AE1821" s="1050"/>
      <c r="AF1821" s="1050"/>
      <c r="AG1821" s="1050"/>
      <c r="AH1821" s="1050"/>
      <c r="AI1821" s="1050"/>
      <c r="AJ1821" s="1050"/>
      <c r="AK1821" s="1050"/>
      <c r="AL1821" s="1050"/>
      <c r="AM1821" s="1050"/>
      <c r="AN1821" s="1050"/>
      <c r="AO1821" s="1050"/>
      <c r="AP1821" s="1050"/>
      <c r="AQ1821" s="1050"/>
      <c r="AR1821" s="1050"/>
      <c r="AS1821" s="1050"/>
      <c r="AT1821" s="1050"/>
      <c r="AU1821" s="1050"/>
      <c r="AV1821" s="1050"/>
      <c r="AW1821" s="1050"/>
      <c r="AX1821" s="1050"/>
      <c r="AY1821" s="1050"/>
      <c r="AZ1821" s="1050"/>
      <c r="BA1821" s="1051"/>
    </row>
    <row r="1822" spans="1:54" s="571" customFormat="1" ht="12.6" customHeight="1" x14ac:dyDescent="0.25">
      <c r="A1822" s="566" t="s">
        <v>5255</v>
      </c>
      <c r="AI1822" s="1069">
        <v>0</v>
      </c>
      <c r="AJ1822" s="1069"/>
      <c r="AK1822" s="1069"/>
      <c r="AL1822" s="1069"/>
      <c r="AM1822" s="1069"/>
      <c r="AN1822" s="1069"/>
      <c r="AO1822" s="1069"/>
      <c r="AP1822" s="1069"/>
      <c r="AQ1822" s="1069"/>
      <c r="AR1822" s="1069"/>
      <c r="AS1822" s="1069"/>
      <c r="AT1822" s="1069"/>
      <c r="AU1822" s="1069"/>
      <c r="AV1822" s="1069"/>
      <c r="AW1822" s="1069"/>
    </row>
    <row r="1823" spans="1:54" s="571" customFormat="1" ht="28.5" customHeight="1" x14ac:dyDescent="0.25">
      <c r="A1823" s="984" t="s">
        <v>5256</v>
      </c>
      <c r="B1823" s="984"/>
      <c r="C1823" s="984"/>
      <c r="D1823" s="984"/>
      <c r="E1823" s="984"/>
      <c r="F1823" s="984"/>
      <c r="G1823" s="984"/>
      <c r="H1823" s="984"/>
      <c r="I1823" s="984"/>
      <c r="J1823" s="984"/>
      <c r="K1823" s="984"/>
      <c r="L1823" s="984"/>
      <c r="M1823" s="984"/>
      <c r="N1823" s="984"/>
      <c r="O1823" s="984"/>
      <c r="P1823" s="984"/>
      <c r="Q1823" s="984"/>
      <c r="R1823" s="984"/>
      <c r="S1823" s="984"/>
      <c r="T1823" s="984"/>
      <c r="U1823" s="984"/>
      <c r="V1823" s="984"/>
      <c r="W1823" s="984"/>
      <c r="X1823" s="984"/>
      <c r="Y1823" s="984"/>
      <c r="Z1823" s="984"/>
      <c r="AA1823" s="984"/>
      <c r="AB1823" s="984"/>
      <c r="AC1823" s="984"/>
      <c r="AD1823" s="984"/>
      <c r="AE1823" s="984"/>
      <c r="AF1823" s="984"/>
      <c r="AG1823" s="984"/>
      <c r="AH1823" s="984"/>
      <c r="AI1823" s="984"/>
      <c r="AJ1823" s="984"/>
      <c r="AK1823" s="984"/>
      <c r="AL1823" s="984"/>
      <c r="AM1823" s="984"/>
      <c r="AN1823" s="984"/>
      <c r="AO1823" s="984"/>
      <c r="AP1823" s="984"/>
      <c r="AQ1823" s="984"/>
      <c r="AR1823" s="984"/>
      <c r="AS1823" s="984"/>
      <c r="AT1823" s="984"/>
      <c r="AU1823" s="984"/>
      <c r="AV1823" s="984"/>
      <c r="AW1823" s="984"/>
      <c r="AX1823" s="984"/>
      <c r="AY1823" s="984"/>
      <c r="AZ1823" s="984"/>
    </row>
    <row r="1824" spans="1:54" ht="12.6" customHeight="1" x14ac:dyDescent="0.25">
      <c r="A1824" s="675" t="s">
        <v>1996</v>
      </c>
    </row>
    <row r="1825" spans="1:53" s="676" customFormat="1" ht="45" customHeight="1" x14ac:dyDescent="0.25">
      <c r="A1825" s="1049"/>
      <c r="B1825" s="1050"/>
      <c r="C1825" s="1050"/>
      <c r="D1825" s="1050"/>
      <c r="E1825" s="1050"/>
      <c r="F1825" s="1050"/>
      <c r="G1825" s="1050"/>
      <c r="H1825" s="1050"/>
      <c r="I1825" s="1050"/>
      <c r="J1825" s="1050"/>
      <c r="K1825" s="1050"/>
      <c r="L1825" s="1050"/>
      <c r="M1825" s="1050"/>
      <c r="N1825" s="1050"/>
      <c r="O1825" s="1050"/>
      <c r="P1825" s="1050"/>
      <c r="Q1825" s="1050"/>
      <c r="R1825" s="1050"/>
      <c r="S1825" s="1050"/>
      <c r="T1825" s="1050"/>
      <c r="U1825" s="1050"/>
      <c r="V1825" s="1050"/>
      <c r="W1825" s="1050"/>
      <c r="X1825" s="1050"/>
      <c r="Y1825" s="1050"/>
      <c r="Z1825" s="1050"/>
      <c r="AA1825" s="1050"/>
      <c r="AB1825" s="1050"/>
      <c r="AC1825" s="1050"/>
      <c r="AD1825" s="1050"/>
      <c r="AE1825" s="1050"/>
      <c r="AF1825" s="1050"/>
      <c r="AG1825" s="1050"/>
      <c r="AH1825" s="1050"/>
      <c r="AI1825" s="1050"/>
      <c r="AJ1825" s="1050"/>
      <c r="AK1825" s="1050"/>
      <c r="AL1825" s="1050"/>
      <c r="AM1825" s="1050"/>
      <c r="AN1825" s="1050"/>
      <c r="AO1825" s="1050"/>
      <c r="AP1825" s="1050"/>
      <c r="AQ1825" s="1050"/>
      <c r="AR1825" s="1050"/>
      <c r="AS1825" s="1050"/>
      <c r="AT1825" s="1050"/>
      <c r="AU1825" s="1050"/>
      <c r="AV1825" s="1050"/>
      <c r="AW1825" s="1050"/>
      <c r="AX1825" s="1050"/>
      <c r="AY1825" s="1050"/>
      <c r="AZ1825" s="1050"/>
      <c r="BA1825" s="1051"/>
    </row>
    <row r="1826" spans="1:53" s="571" customFormat="1" ht="26.25" customHeight="1" x14ac:dyDescent="0.25">
      <c r="A1826" s="1065" t="s">
        <v>5257</v>
      </c>
      <c r="B1826" s="1065"/>
      <c r="C1826" s="1065"/>
      <c r="D1826" s="1065"/>
      <c r="E1826" s="1065"/>
      <c r="F1826" s="1065"/>
      <c r="G1826" s="1065"/>
      <c r="H1826" s="1065"/>
      <c r="I1826" s="1065"/>
      <c r="J1826" s="1065"/>
      <c r="K1826" s="1065"/>
      <c r="L1826" s="1065"/>
      <c r="M1826" s="1065"/>
      <c r="N1826" s="1065"/>
      <c r="O1826" s="1065"/>
      <c r="P1826" s="1065"/>
      <c r="Q1826" s="1065"/>
      <c r="R1826" s="1065"/>
      <c r="S1826" s="1065"/>
      <c r="T1826" s="1065"/>
      <c r="U1826" s="1065"/>
      <c r="V1826" s="1065"/>
      <c r="W1826" s="1065"/>
      <c r="X1826" s="1065"/>
      <c r="Y1826" s="1065"/>
      <c r="Z1826" s="1065"/>
      <c r="AA1826" s="1065"/>
      <c r="AB1826" s="1065"/>
      <c r="AC1826" s="1065"/>
      <c r="AD1826" s="1065"/>
      <c r="AE1826" s="1065"/>
      <c r="AF1826" s="1065"/>
      <c r="AG1826" s="1065"/>
      <c r="AH1826" s="1065"/>
      <c r="AI1826" s="1065"/>
      <c r="AJ1826" s="1065"/>
      <c r="AK1826" s="1065"/>
      <c r="AL1826" s="1065"/>
      <c r="AM1826" s="1065"/>
      <c r="AN1826" s="1065"/>
      <c r="AO1826" s="1065"/>
      <c r="AP1826" s="1065"/>
      <c r="AQ1826" s="1065"/>
      <c r="AR1826" s="1065"/>
      <c r="AS1826" s="1065"/>
      <c r="AT1826" s="1065"/>
      <c r="AU1826" s="1065"/>
      <c r="AV1826" s="1065"/>
      <c r="AW1826" s="1065"/>
      <c r="AX1826" s="1065"/>
      <c r="AY1826" s="1065"/>
      <c r="AZ1826" s="1065"/>
      <c r="BA1826" s="1065"/>
    </row>
    <row r="1827" spans="1:53" s="571" customFormat="1" ht="12.6" customHeight="1" x14ac:dyDescent="0.25">
      <c r="A1827" s="675" t="s">
        <v>1996</v>
      </c>
      <c r="AI1827" s="679"/>
      <c r="AJ1827" s="679"/>
      <c r="AK1827" s="679"/>
      <c r="AL1827" s="679"/>
      <c r="AM1827" s="679"/>
      <c r="AN1827" s="679"/>
      <c r="AO1827" s="679"/>
      <c r="AP1827" s="679"/>
      <c r="AQ1827" s="679"/>
      <c r="AR1827" s="679"/>
      <c r="AS1827" s="679"/>
      <c r="AT1827" s="679"/>
      <c r="AU1827" s="679"/>
      <c r="AV1827" s="679"/>
      <c r="AW1827" s="679"/>
    </row>
    <row r="1828" spans="1:53" s="676" customFormat="1" ht="45" customHeight="1" x14ac:dyDescent="0.25">
      <c r="A1828" s="1049"/>
      <c r="B1828" s="1050"/>
      <c r="C1828" s="1050"/>
      <c r="D1828" s="1050"/>
      <c r="E1828" s="1050"/>
      <c r="F1828" s="1050"/>
      <c r="G1828" s="1050"/>
      <c r="H1828" s="1050"/>
      <c r="I1828" s="1050"/>
      <c r="J1828" s="1050"/>
      <c r="K1828" s="1050"/>
      <c r="L1828" s="1050"/>
      <c r="M1828" s="1050"/>
      <c r="N1828" s="1050"/>
      <c r="O1828" s="1050"/>
      <c r="P1828" s="1050"/>
      <c r="Q1828" s="1050"/>
      <c r="R1828" s="1050"/>
      <c r="S1828" s="1050"/>
      <c r="T1828" s="1050"/>
      <c r="U1828" s="1050"/>
      <c r="V1828" s="1050"/>
      <c r="W1828" s="1050"/>
      <c r="X1828" s="1050"/>
      <c r="Y1828" s="1050"/>
      <c r="Z1828" s="1050"/>
      <c r="AA1828" s="1050"/>
      <c r="AB1828" s="1050"/>
      <c r="AC1828" s="1050"/>
      <c r="AD1828" s="1050"/>
      <c r="AE1828" s="1050"/>
      <c r="AF1828" s="1050"/>
      <c r="AG1828" s="1050"/>
      <c r="AH1828" s="1050"/>
      <c r="AI1828" s="1050"/>
      <c r="AJ1828" s="1050"/>
      <c r="AK1828" s="1050"/>
      <c r="AL1828" s="1050"/>
      <c r="AM1828" s="1050"/>
      <c r="AN1828" s="1050"/>
      <c r="AO1828" s="1050"/>
      <c r="AP1828" s="1050"/>
      <c r="AQ1828" s="1050"/>
      <c r="AR1828" s="1050"/>
      <c r="AS1828" s="1050"/>
      <c r="AT1828" s="1050"/>
      <c r="AU1828" s="1050"/>
      <c r="AV1828" s="1050"/>
      <c r="AW1828" s="1050"/>
      <c r="AX1828" s="1050"/>
      <c r="AY1828" s="1050"/>
      <c r="AZ1828" s="1050"/>
      <c r="BA1828" s="1051"/>
    </row>
    <row r="1829" spans="1:53" s="571" customFormat="1" ht="13.5" x14ac:dyDescent="0.25">
      <c r="A1829" s="1065" t="s">
        <v>5258</v>
      </c>
      <c r="B1829" s="1065"/>
      <c r="C1829" s="1065"/>
      <c r="D1829" s="1065"/>
      <c r="E1829" s="1065"/>
      <c r="F1829" s="1065"/>
      <c r="G1829" s="1065"/>
      <c r="H1829" s="1065"/>
      <c r="I1829" s="1065"/>
      <c r="J1829" s="1065"/>
      <c r="K1829" s="1065"/>
      <c r="L1829" s="1065"/>
      <c r="M1829" s="1065"/>
      <c r="N1829" s="1065"/>
      <c r="O1829" s="1065"/>
      <c r="P1829" s="1065"/>
      <c r="Q1829" s="1065"/>
      <c r="R1829" s="1065"/>
      <c r="S1829" s="1065"/>
      <c r="T1829" s="1065"/>
      <c r="U1829" s="1065"/>
      <c r="V1829" s="1065"/>
      <c r="W1829" s="1065"/>
      <c r="X1829" s="1065"/>
      <c r="Y1829" s="1065"/>
      <c r="Z1829" s="1065"/>
      <c r="AA1829" s="1065"/>
      <c r="AB1829" s="1065"/>
      <c r="AC1829" s="1065"/>
      <c r="AD1829" s="1065"/>
      <c r="AE1829" s="1065"/>
      <c r="AF1829" s="1065"/>
      <c r="AG1829" s="1065"/>
      <c r="AH1829" s="1065"/>
      <c r="AI1829" s="1065"/>
      <c r="AJ1829" s="1065"/>
      <c r="AK1829" s="1065"/>
      <c r="AL1829" s="1065"/>
      <c r="AM1829" s="1065"/>
      <c r="AN1829" s="1065"/>
      <c r="AO1829" s="1065"/>
      <c r="AP1829" s="1065"/>
      <c r="AQ1829" s="1065"/>
      <c r="AR1829" s="1065"/>
      <c r="AS1829" s="1065"/>
      <c r="AT1829" s="1065"/>
      <c r="AU1829" s="1065"/>
      <c r="AV1829" s="1065"/>
      <c r="AW1829" s="1065"/>
      <c r="AX1829" s="1065"/>
      <c r="AY1829" s="1065"/>
      <c r="AZ1829" s="1065"/>
      <c r="BA1829" s="1065"/>
    </row>
    <row r="1830" spans="1:53" ht="12.6" customHeight="1" x14ac:dyDescent="0.25">
      <c r="A1830" s="675" t="s">
        <v>1996</v>
      </c>
    </row>
    <row r="1831" spans="1:53" s="676" customFormat="1" ht="45" customHeight="1" x14ac:dyDescent="0.25">
      <c r="A1831" s="1049"/>
      <c r="B1831" s="1050"/>
      <c r="C1831" s="1050"/>
      <c r="D1831" s="1050"/>
      <c r="E1831" s="1050"/>
      <c r="F1831" s="1050"/>
      <c r="G1831" s="1050"/>
      <c r="H1831" s="1050"/>
      <c r="I1831" s="1050"/>
      <c r="J1831" s="1050"/>
      <c r="K1831" s="1050"/>
      <c r="L1831" s="1050"/>
      <c r="M1831" s="1050"/>
      <c r="N1831" s="1050"/>
      <c r="O1831" s="1050"/>
      <c r="P1831" s="1050"/>
      <c r="Q1831" s="1050"/>
      <c r="R1831" s="1050"/>
      <c r="S1831" s="1050"/>
      <c r="T1831" s="1050"/>
      <c r="U1831" s="1050"/>
      <c r="V1831" s="1050"/>
      <c r="W1831" s="1050"/>
      <c r="X1831" s="1050"/>
      <c r="Y1831" s="1050"/>
      <c r="Z1831" s="1050"/>
      <c r="AA1831" s="1050"/>
      <c r="AB1831" s="1050"/>
      <c r="AC1831" s="1050"/>
      <c r="AD1831" s="1050"/>
      <c r="AE1831" s="1050"/>
      <c r="AF1831" s="1050"/>
      <c r="AG1831" s="1050"/>
      <c r="AH1831" s="1050"/>
      <c r="AI1831" s="1050"/>
      <c r="AJ1831" s="1050"/>
      <c r="AK1831" s="1050"/>
      <c r="AL1831" s="1050"/>
      <c r="AM1831" s="1050"/>
      <c r="AN1831" s="1050"/>
      <c r="AO1831" s="1050"/>
      <c r="AP1831" s="1050"/>
      <c r="AQ1831" s="1050"/>
      <c r="AR1831" s="1050"/>
      <c r="AS1831" s="1050"/>
      <c r="AT1831" s="1050"/>
      <c r="AU1831" s="1050"/>
      <c r="AV1831" s="1050"/>
      <c r="AW1831" s="1050"/>
      <c r="AX1831" s="1050"/>
      <c r="AY1831" s="1050"/>
      <c r="AZ1831" s="1050"/>
      <c r="BA1831" s="1051"/>
    </row>
    <row r="1832" spans="1:53" s="571" customFormat="1" ht="13.5" x14ac:dyDescent="0.25">
      <c r="A1832" s="1065" t="s">
        <v>5259</v>
      </c>
      <c r="B1832" s="1065"/>
      <c r="C1832" s="1065"/>
      <c r="D1832" s="1065"/>
      <c r="E1832" s="1065"/>
      <c r="F1832" s="1065"/>
      <c r="G1832" s="1065"/>
      <c r="H1832" s="1065"/>
      <c r="I1832" s="1065"/>
      <c r="J1832" s="1065"/>
      <c r="K1832" s="1065"/>
      <c r="L1832" s="1065"/>
      <c r="M1832" s="1065"/>
      <c r="N1832" s="1065"/>
      <c r="O1832" s="1065"/>
      <c r="P1832" s="1065"/>
      <c r="Q1832" s="1065"/>
      <c r="R1832" s="1065"/>
      <c r="S1832" s="1065"/>
      <c r="T1832" s="1065"/>
      <c r="U1832" s="1065"/>
      <c r="V1832" s="1065"/>
      <c r="W1832" s="1065"/>
      <c r="X1832" s="1065"/>
      <c r="Y1832" s="1065"/>
      <c r="Z1832" s="1065"/>
      <c r="AA1832" s="1065"/>
      <c r="AB1832" s="1065"/>
      <c r="AC1832" s="1065"/>
      <c r="AD1832" s="1065"/>
      <c r="AE1832" s="1065"/>
      <c r="AF1832" s="1065"/>
      <c r="AG1832" s="1065"/>
      <c r="AH1832" s="1065"/>
      <c r="AI1832" s="1065"/>
      <c r="AJ1832" s="1065"/>
      <c r="AK1832" s="1065"/>
      <c r="AL1832" s="1065"/>
      <c r="AM1832" s="1065"/>
      <c r="AN1832" s="1065"/>
      <c r="AO1832" s="1065"/>
      <c r="AP1832" s="1065"/>
      <c r="AQ1832" s="1065"/>
      <c r="AR1832" s="1065"/>
      <c r="AS1832" s="1065"/>
      <c r="AT1832" s="1065"/>
      <c r="AU1832" s="1065"/>
      <c r="AV1832" s="1065"/>
      <c r="AW1832" s="1065"/>
      <c r="AX1832" s="1065"/>
      <c r="AY1832" s="1065"/>
      <c r="AZ1832" s="1065"/>
      <c r="BA1832" s="1065"/>
    </row>
    <row r="1833" spans="1:53" s="571" customFormat="1" ht="13.5" x14ac:dyDescent="0.25">
      <c r="A1833" s="1011" t="s">
        <v>1996</v>
      </c>
      <c r="B1833" s="1011"/>
      <c r="C1833" s="1011"/>
      <c r="D1833" s="1011"/>
      <c r="E1833" s="1011"/>
      <c r="F1833" s="1011"/>
      <c r="G1833" s="1011"/>
      <c r="H1833" s="1011"/>
      <c r="I1833" s="1011"/>
      <c r="J1833" s="1011"/>
      <c r="K1833" s="1011"/>
      <c r="L1833" s="1011"/>
      <c r="M1833" s="1011"/>
      <c r="N1833" s="1011"/>
      <c r="O1833" s="1011"/>
      <c r="P1833" s="1011"/>
      <c r="Q1833" s="1011"/>
      <c r="R1833" s="1011"/>
      <c r="S1833" s="1011"/>
      <c r="T1833" s="1011"/>
      <c r="U1833" s="1011"/>
      <c r="V1833" s="1011"/>
      <c r="W1833" s="1011"/>
      <c r="X1833" s="1011"/>
      <c r="Y1833" s="1011"/>
      <c r="Z1833" s="1011"/>
      <c r="AA1833" s="1011"/>
      <c r="AB1833" s="1011"/>
      <c r="AC1833" s="1011"/>
      <c r="AD1833" s="1011"/>
      <c r="AE1833" s="1011"/>
      <c r="AF1833" s="1011"/>
      <c r="AG1833" s="1011"/>
      <c r="AH1833" s="1011"/>
      <c r="AI1833" s="1011"/>
      <c r="AJ1833" s="1011"/>
      <c r="AK1833" s="1011"/>
      <c r="AL1833" s="1011"/>
      <c r="AM1833" s="1011"/>
      <c r="AN1833" s="1011"/>
      <c r="AO1833" s="1011"/>
      <c r="AP1833" s="1011"/>
      <c r="AQ1833" s="1011"/>
      <c r="AR1833" s="1011"/>
      <c r="AS1833" s="1011"/>
      <c r="AT1833" s="1011"/>
      <c r="AU1833" s="1011"/>
      <c r="AV1833" s="1011"/>
      <c r="AW1833" s="1011"/>
      <c r="AX1833" s="1011"/>
      <c r="AY1833" s="1011"/>
      <c r="AZ1833" s="1011"/>
      <c r="BA1833" s="1011"/>
    </row>
    <row r="1834" spans="1:53" s="676" customFormat="1" ht="45" customHeight="1" x14ac:dyDescent="0.25">
      <c r="A1834" s="1049"/>
      <c r="B1834" s="1050"/>
      <c r="C1834" s="1050"/>
      <c r="D1834" s="1050"/>
      <c r="E1834" s="1050"/>
      <c r="F1834" s="1050"/>
      <c r="G1834" s="1050"/>
      <c r="H1834" s="1050"/>
      <c r="I1834" s="1050"/>
      <c r="J1834" s="1050"/>
      <c r="K1834" s="1050"/>
      <c r="L1834" s="1050"/>
      <c r="M1834" s="1050"/>
      <c r="N1834" s="1050"/>
      <c r="O1834" s="1050"/>
      <c r="P1834" s="1050"/>
      <c r="Q1834" s="1050"/>
      <c r="R1834" s="1050"/>
      <c r="S1834" s="1050"/>
      <c r="T1834" s="1050"/>
      <c r="U1834" s="1050"/>
      <c r="V1834" s="1050"/>
      <c r="W1834" s="1050"/>
      <c r="X1834" s="1050"/>
      <c r="Y1834" s="1050"/>
      <c r="Z1834" s="1050"/>
      <c r="AA1834" s="1050"/>
      <c r="AB1834" s="1050"/>
      <c r="AC1834" s="1050"/>
      <c r="AD1834" s="1050"/>
      <c r="AE1834" s="1050"/>
      <c r="AF1834" s="1050"/>
      <c r="AG1834" s="1050"/>
      <c r="AH1834" s="1050"/>
      <c r="AI1834" s="1050"/>
      <c r="AJ1834" s="1050"/>
      <c r="AK1834" s="1050"/>
      <c r="AL1834" s="1050"/>
      <c r="AM1834" s="1050"/>
      <c r="AN1834" s="1050"/>
      <c r="AO1834" s="1050"/>
      <c r="AP1834" s="1050"/>
      <c r="AQ1834" s="1050"/>
      <c r="AR1834" s="1050"/>
      <c r="AS1834" s="1050"/>
      <c r="AT1834" s="1050"/>
      <c r="AU1834" s="1050"/>
      <c r="AV1834" s="1050"/>
      <c r="AW1834" s="1050"/>
      <c r="AX1834" s="1050"/>
      <c r="AY1834" s="1050"/>
      <c r="AZ1834" s="1050"/>
      <c r="BA1834" s="1051"/>
    </row>
    <row r="1835" spans="1:53" s="571" customFormat="1" ht="27.75" customHeight="1" x14ac:dyDescent="0.25">
      <c r="A1835" s="1065" t="s">
        <v>5260</v>
      </c>
      <c r="B1835" s="1065"/>
      <c r="C1835" s="1065"/>
      <c r="D1835" s="1065"/>
      <c r="E1835" s="1065"/>
      <c r="F1835" s="1065"/>
      <c r="G1835" s="1065"/>
      <c r="H1835" s="1065"/>
      <c r="I1835" s="1065"/>
      <c r="J1835" s="1065"/>
      <c r="K1835" s="1065"/>
      <c r="L1835" s="1065"/>
      <c r="M1835" s="1065"/>
      <c r="N1835" s="1065"/>
      <c r="O1835" s="1065"/>
      <c r="P1835" s="1065"/>
      <c r="Q1835" s="1065"/>
      <c r="R1835" s="1065"/>
      <c r="S1835" s="1065"/>
      <c r="T1835" s="1065"/>
      <c r="U1835" s="1065"/>
      <c r="V1835" s="1065"/>
      <c r="W1835" s="1065"/>
      <c r="X1835" s="1065"/>
      <c r="Y1835" s="1065"/>
      <c r="Z1835" s="1065"/>
      <c r="AA1835" s="1065"/>
      <c r="AB1835" s="1065"/>
      <c r="AC1835" s="1065"/>
      <c r="AD1835" s="1065"/>
      <c r="AE1835" s="1065"/>
      <c r="AF1835" s="1065"/>
      <c r="AG1835" s="1065"/>
      <c r="AH1835" s="1065"/>
      <c r="AI1835" s="1065"/>
      <c r="AJ1835" s="1065"/>
      <c r="AK1835" s="1065"/>
      <c r="AL1835" s="1065"/>
      <c r="AM1835" s="1065"/>
      <c r="AN1835" s="1065"/>
      <c r="AO1835" s="1065"/>
      <c r="AP1835" s="1065"/>
      <c r="AQ1835" s="1065"/>
      <c r="AR1835" s="1065"/>
      <c r="AS1835" s="1065"/>
      <c r="AT1835" s="1065"/>
      <c r="AU1835" s="1065"/>
      <c r="AV1835" s="1065"/>
      <c r="AW1835" s="1065"/>
      <c r="AX1835" s="1065"/>
      <c r="AY1835" s="1065"/>
      <c r="AZ1835" s="1065"/>
      <c r="BA1835" s="1065"/>
    </row>
    <row r="1836" spans="1:53" ht="12.6" customHeight="1" x14ac:dyDescent="0.25">
      <c r="A1836" s="675" t="s">
        <v>1996</v>
      </c>
    </row>
    <row r="1837" spans="1:53" s="676" customFormat="1" ht="45" customHeight="1" x14ac:dyDescent="0.25">
      <c r="A1837" s="1049"/>
      <c r="B1837" s="1050"/>
      <c r="C1837" s="1050"/>
      <c r="D1837" s="1050"/>
      <c r="E1837" s="1050"/>
      <c r="F1837" s="1050"/>
      <c r="G1837" s="1050"/>
      <c r="H1837" s="1050"/>
      <c r="I1837" s="1050"/>
      <c r="J1837" s="1050"/>
      <c r="K1837" s="1050"/>
      <c r="L1837" s="1050"/>
      <c r="M1837" s="1050"/>
      <c r="N1837" s="1050"/>
      <c r="O1837" s="1050"/>
      <c r="P1837" s="1050"/>
      <c r="Q1837" s="1050"/>
      <c r="R1837" s="1050"/>
      <c r="S1837" s="1050"/>
      <c r="T1837" s="1050"/>
      <c r="U1837" s="1050"/>
      <c r="V1837" s="1050"/>
      <c r="W1837" s="1050"/>
      <c r="X1837" s="1050"/>
      <c r="Y1837" s="1050"/>
      <c r="Z1837" s="1050"/>
      <c r="AA1837" s="1050"/>
      <c r="AB1837" s="1050"/>
      <c r="AC1837" s="1050"/>
      <c r="AD1837" s="1050"/>
      <c r="AE1837" s="1050"/>
      <c r="AF1837" s="1050"/>
      <c r="AG1837" s="1050"/>
      <c r="AH1837" s="1050"/>
      <c r="AI1837" s="1050"/>
      <c r="AJ1837" s="1050"/>
      <c r="AK1837" s="1050"/>
      <c r="AL1837" s="1050"/>
      <c r="AM1837" s="1050"/>
      <c r="AN1837" s="1050"/>
      <c r="AO1837" s="1050"/>
      <c r="AP1837" s="1050"/>
      <c r="AQ1837" s="1050"/>
      <c r="AR1837" s="1050"/>
      <c r="AS1837" s="1050"/>
      <c r="AT1837" s="1050"/>
      <c r="AU1837" s="1050"/>
      <c r="AV1837" s="1050"/>
      <c r="AW1837" s="1050"/>
      <c r="AX1837" s="1050"/>
      <c r="AY1837" s="1050"/>
      <c r="AZ1837" s="1050"/>
      <c r="BA1837" s="1051"/>
    </row>
    <row r="1838" spans="1:53" s="571" customFormat="1" ht="13.5" x14ac:dyDescent="0.25">
      <c r="A1838" s="1065" t="s">
        <v>5261</v>
      </c>
      <c r="B1838" s="1065"/>
      <c r="C1838" s="1065"/>
      <c r="D1838" s="1065"/>
      <c r="E1838" s="1065"/>
      <c r="F1838" s="1065"/>
      <c r="G1838" s="1065"/>
      <c r="H1838" s="1065"/>
      <c r="I1838" s="1065"/>
      <c r="J1838" s="1065"/>
      <c r="K1838" s="1065"/>
      <c r="L1838" s="1065"/>
      <c r="M1838" s="1065"/>
      <c r="N1838" s="1065"/>
      <c r="O1838" s="1065"/>
      <c r="P1838" s="1065"/>
      <c r="Q1838" s="1065"/>
      <c r="R1838" s="1065"/>
      <c r="S1838" s="1065"/>
      <c r="T1838" s="1065"/>
      <c r="U1838" s="1065"/>
      <c r="V1838" s="1065"/>
      <c r="W1838" s="1065"/>
      <c r="X1838" s="1065"/>
      <c r="Y1838" s="1065"/>
      <c r="Z1838" s="1065"/>
      <c r="AA1838" s="1065"/>
      <c r="AB1838" s="1065"/>
      <c r="AC1838" s="1065"/>
      <c r="AD1838" s="1065"/>
      <c r="AE1838" s="1065"/>
      <c r="AF1838" s="1065"/>
      <c r="AG1838" s="1065"/>
      <c r="AH1838" s="1065"/>
      <c r="AI1838" s="1065"/>
      <c r="AJ1838" s="1065"/>
      <c r="AK1838" s="1065"/>
      <c r="AL1838" s="1065"/>
      <c r="AM1838" s="1065"/>
      <c r="AN1838" s="1065"/>
      <c r="AO1838" s="1065"/>
      <c r="AP1838" s="1065"/>
      <c r="AQ1838" s="1065"/>
      <c r="AR1838" s="1065"/>
      <c r="AS1838" s="1065"/>
      <c r="AT1838" s="1065"/>
      <c r="AU1838" s="1065"/>
      <c r="AV1838" s="1065"/>
      <c r="AW1838" s="1065"/>
      <c r="AX1838" s="1065"/>
      <c r="AY1838" s="1065"/>
      <c r="AZ1838" s="1065"/>
      <c r="BA1838" s="1065"/>
    </row>
    <row r="1839" spans="1:53" ht="12.6" customHeight="1" x14ac:dyDescent="0.25">
      <c r="A1839" s="675" t="s">
        <v>1996</v>
      </c>
    </row>
    <row r="1840" spans="1:53" s="676" customFormat="1" ht="45" customHeight="1" x14ac:dyDescent="0.25">
      <c r="A1840" s="1049"/>
      <c r="B1840" s="1050"/>
      <c r="C1840" s="1050"/>
      <c r="D1840" s="1050"/>
      <c r="E1840" s="1050"/>
      <c r="F1840" s="1050"/>
      <c r="G1840" s="1050"/>
      <c r="H1840" s="1050"/>
      <c r="I1840" s="1050"/>
      <c r="J1840" s="1050"/>
      <c r="K1840" s="1050"/>
      <c r="L1840" s="1050"/>
      <c r="M1840" s="1050"/>
      <c r="N1840" s="1050"/>
      <c r="O1840" s="1050"/>
      <c r="P1840" s="1050"/>
      <c r="Q1840" s="1050"/>
      <c r="R1840" s="1050"/>
      <c r="S1840" s="1050"/>
      <c r="T1840" s="1050"/>
      <c r="U1840" s="1050"/>
      <c r="V1840" s="1050"/>
      <c r="W1840" s="1050"/>
      <c r="X1840" s="1050"/>
      <c r="Y1840" s="1050"/>
      <c r="Z1840" s="1050"/>
      <c r="AA1840" s="1050"/>
      <c r="AB1840" s="1050"/>
      <c r="AC1840" s="1050"/>
      <c r="AD1840" s="1050"/>
      <c r="AE1840" s="1050"/>
      <c r="AF1840" s="1050"/>
      <c r="AG1840" s="1050"/>
      <c r="AH1840" s="1050"/>
      <c r="AI1840" s="1050"/>
      <c r="AJ1840" s="1050"/>
      <c r="AK1840" s="1050"/>
      <c r="AL1840" s="1050"/>
      <c r="AM1840" s="1050"/>
      <c r="AN1840" s="1050"/>
      <c r="AO1840" s="1050"/>
      <c r="AP1840" s="1050"/>
      <c r="AQ1840" s="1050"/>
      <c r="AR1840" s="1050"/>
      <c r="AS1840" s="1050"/>
      <c r="AT1840" s="1050"/>
      <c r="AU1840" s="1050"/>
      <c r="AV1840" s="1050"/>
      <c r="AW1840" s="1050"/>
      <c r="AX1840" s="1050"/>
      <c r="AY1840" s="1050"/>
      <c r="AZ1840" s="1050"/>
      <c r="BA1840" s="1051"/>
    </row>
    <row r="1841" spans="1:53" ht="12.6" customHeight="1" x14ac:dyDescent="0.25">
      <c r="A1841" s="675"/>
    </row>
    <row r="1842" spans="1:53" s="571" customFormat="1" ht="12.6" customHeight="1" x14ac:dyDescent="0.25">
      <c r="A1842" s="571" t="s">
        <v>5262</v>
      </c>
    </row>
    <row r="1843" spans="1:53" ht="12.6" customHeight="1" x14ac:dyDescent="0.25">
      <c r="A1843" s="675" t="s">
        <v>1996</v>
      </c>
    </row>
    <row r="1844" spans="1:53" s="676" customFormat="1" ht="45" customHeight="1" x14ac:dyDescent="0.25">
      <c r="A1844" s="1049"/>
      <c r="B1844" s="1050"/>
      <c r="C1844" s="1050"/>
      <c r="D1844" s="1050"/>
      <c r="E1844" s="1050"/>
      <c r="F1844" s="1050"/>
      <c r="G1844" s="1050"/>
      <c r="H1844" s="1050"/>
      <c r="I1844" s="1050"/>
      <c r="J1844" s="1050"/>
      <c r="K1844" s="1050"/>
      <c r="L1844" s="1050"/>
      <c r="M1844" s="1050"/>
      <c r="N1844" s="1050"/>
      <c r="O1844" s="1050"/>
      <c r="P1844" s="1050"/>
      <c r="Q1844" s="1050"/>
      <c r="R1844" s="1050"/>
      <c r="S1844" s="1050"/>
      <c r="T1844" s="1050"/>
      <c r="U1844" s="1050"/>
      <c r="V1844" s="1050"/>
      <c r="W1844" s="1050"/>
      <c r="X1844" s="1050"/>
      <c r="Y1844" s="1050"/>
      <c r="Z1844" s="1050"/>
      <c r="AA1844" s="1050"/>
      <c r="AB1844" s="1050"/>
      <c r="AC1844" s="1050"/>
      <c r="AD1844" s="1050"/>
      <c r="AE1844" s="1050"/>
      <c r="AF1844" s="1050"/>
      <c r="AG1844" s="1050"/>
      <c r="AH1844" s="1050"/>
      <c r="AI1844" s="1050"/>
      <c r="AJ1844" s="1050"/>
      <c r="AK1844" s="1050"/>
      <c r="AL1844" s="1050"/>
      <c r="AM1844" s="1050"/>
      <c r="AN1844" s="1050"/>
      <c r="AO1844" s="1050"/>
      <c r="AP1844" s="1050"/>
      <c r="AQ1844" s="1050"/>
      <c r="AR1844" s="1050"/>
      <c r="AS1844" s="1050"/>
      <c r="AT1844" s="1050"/>
      <c r="AU1844" s="1050"/>
      <c r="AV1844" s="1050"/>
      <c r="AW1844" s="1050"/>
      <c r="AX1844" s="1050"/>
      <c r="AY1844" s="1050"/>
      <c r="AZ1844" s="1050"/>
      <c r="BA1844" s="1051"/>
    </row>
    <row r="1845" spans="1:53" s="571" customFormat="1" ht="12.6" customHeight="1" x14ac:dyDescent="0.25">
      <c r="A1845" s="571" t="s">
        <v>5263</v>
      </c>
    </row>
    <row r="1846" spans="1:53" ht="12.6" customHeight="1" x14ac:dyDescent="0.25">
      <c r="A1846" s="675" t="s">
        <v>1996</v>
      </c>
    </row>
    <row r="1847" spans="1:53" s="676" customFormat="1" ht="45" customHeight="1" x14ac:dyDescent="0.25">
      <c r="A1847" s="1049"/>
      <c r="B1847" s="1050"/>
      <c r="C1847" s="1050"/>
      <c r="D1847" s="1050"/>
      <c r="E1847" s="1050"/>
      <c r="F1847" s="1050"/>
      <c r="G1847" s="1050"/>
      <c r="H1847" s="1050"/>
      <c r="I1847" s="1050"/>
      <c r="J1847" s="1050"/>
      <c r="K1847" s="1050"/>
      <c r="L1847" s="1050"/>
      <c r="M1847" s="1050"/>
      <c r="N1847" s="1050"/>
      <c r="O1847" s="1050"/>
      <c r="P1847" s="1050"/>
      <c r="Q1847" s="1050"/>
      <c r="R1847" s="1050"/>
      <c r="S1847" s="1050"/>
      <c r="T1847" s="1050"/>
      <c r="U1847" s="1050"/>
      <c r="V1847" s="1050"/>
      <c r="W1847" s="1050"/>
      <c r="X1847" s="1050"/>
      <c r="Y1847" s="1050"/>
      <c r="Z1847" s="1050"/>
      <c r="AA1847" s="1050"/>
      <c r="AB1847" s="1050"/>
      <c r="AC1847" s="1050"/>
      <c r="AD1847" s="1050"/>
      <c r="AE1847" s="1050"/>
      <c r="AF1847" s="1050"/>
      <c r="AG1847" s="1050"/>
      <c r="AH1847" s="1050"/>
      <c r="AI1847" s="1050"/>
      <c r="AJ1847" s="1050"/>
      <c r="AK1847" s="1050"/>
      <c r="AL1847" s="1050"/>
      <c r="AM1847" s="1050"/>
      <c r="AN1847" s="1050"/>
      <c r="AO1847" s="1050"/>
      <c r="AP1847" s="1050"/>
      <c r="AQ1847" s="1050"/>
      <c r="AR1847" s="1050"/>
      <c r="AS1847" s="1050"/>
      <c r="AT1847" s="1050"/>
      <c r="AU1847" s="1050"/>
      <c r="AV1847" s="1050"/>
      <c r="AW1847" s="1050"/>
      <c r="AX1847" s="1050"/>
      <c r="AY1847" s="1050"/>
      <c r="AZ1847" s="1050"/>
      <c r="BA1847" s="1051"/>
    </row>
  </sheetData>
  <sheetProtection selectLockedCells="1" selectUnlockedCells="1"/>
  <mergeCells count="9727">
    <mergeCell ref="AE878:AH878"/>
    <mergeCell ref="AI878:AO878"/>
    <mergeCell ref="AP878:AX878"/>
    <mergeCell ref="A872:AD872"/>
    <mergeCell ref="AE856:AX856"/>
    <mergeCell ref="A863:AZ863"/>
    <mergeCell ref="A864:AD864"/>
    <mergeCell ref="AE864:AX864"/>
    <mergeCell ref="A865:S865"/>
    <mergeCell ref="T865:W865"/>
    <mergeCell ref="X865:AD865"/>
    <mergeCell ref="AE865:AH865"/>
    <mergeCell ref="AI865:AO865"/>
    <mergeCell ref="AP865:AX865"/>
    <mergeCell ref="A866:S866"/>
    <mergeCell ref="T866:W866"/>
    <mergeCell ref="X866:AD866"/>
    <mergeCell ref="AE866:AH866"/>
    <mergeCell ref="AI866:AO866"/>
    <mergeCell ref="AP866:AX866"/>
    <mergeCell ref="A867:S867"/>
    <mergeCell ref="T867:W867"/>
    <mergeCell ref="X867:AD867"/>
    <mergeCell ref="AE867:AH867"/>
    <mergeCell ref="AI867:AO867"/>
    <mergeCell ref="AP867:AX867"/>
    <mergeCell ref="A868:S868"/>
    <mergeCell ref="A875:S875"/>
    <mergeCell ref="T875:W875"/>
    <mergeCell ref="X875:AD875"/>
    <mergeCell ref="AE875:AH875"/>
    <mergeCell ref="AI875:AO875"/>
    <mergeCell ref="M1707:T1707"/>
    <mergeCell ref="U1707:AA1707"/>
    <mergeCell ref="AB1707:AH1707"/>
    <mergeCell ref="AI1707:AO1707"/>
    <mergeCell ref="A1840:BA1840"/>
    <mergeCell ref="A1844:BA1844"/>
    <mergeCell ref="A1847:BA1847"/>
    <mergeCell ref="A1461:AX1461"/>
    <mergeCell ref="AP1644:AV1644"/>
    <mergeCell ref="AP1706:AV1706"/>
    <mergeCell ref="AM121:AP121"/>
    <mergeCell ref="A1610:AX1611"/>
    <mergeCell ref="A831:S832"/>
    <mergeCell ref="AE873:AH873"/>
    <mergeCell ref="AI873:AO873"/>
    <mergeCell ref="AP873:AX873"/>
    <mergeCell ref="A874:S874"/>
    <mergeCell ref="T874:W874"/>
    <mergeCell ref="T860:W860"/>
    <mergeCell ref="X860:AD860"/>
    <mergeCell ref="AE860:AH860"/>
    <mergeCell ref="AI860:AO860"/>
    <mergeCell ref="AP860:AX860"/>
    <mergeCell ref="X870:AD870"/>
    <mergeCell ref="AE870:AH870"/>
    <mergeCell ref="AI870:AO870"/>
    <mergeCell ref="AP870:AX870"/>
    <mergeCell ref="A139:AY139"/>
    <mergeCell ref="AZ139:BB139"/>
    <mergeCell ref="A878:S878"/>
    <mergeCell ref="T878:W878"/>
    <mergeCell ref="X878:AD878"/>
    <mergeCell ref="A1838:BA1838"/>
    <mergeCell ref="AI1786:AW1786"/>
    <mergeCell ref="AI1789:AW1789"/>
    <mergeCell ref="AI1792:AW1792"/>
    <mergeCell ref="AI1795:AW1795"/>
    <mergeCell ref="AI1798:AW1798"/>
    <mergeCell ref="AI1801:AW1801"/>
    <mergeCell ref="AI1803:AW1803"/>
    <mergeCell ref="AI1807:AW1807"/>
    <mergeCell ref="A1804:AZ1804"/>
    <mergeCell ref="AI1806:AW1806"/>
    <mergeCell ref="AI1808:AW1808"/>
    <mergeCell ref="AI1810:AW1810"/>
    <mergeCell ref="A1811:AZ1811"/>
    <mergeCell ref="AM1812:AW1812"/>
    <mergeCell ref="A1813:AZ1813"/>
    <mergeCell ref="AI1814:AW1814"/>
    <mergeCell ref="A1819:AZ1819"/>
    <mergeCell ref="AI1820:AW1820"/>
    <mergeCell ref="AI1822:AW1822"/>
    <mergeCell ref="A1823:AZ1823"/>
    <mergeCell ref="A1797:BA1797"/>
    <mergeCell ref="A1800:BA1800"/>
    <mergeCell ref="A1816:BA1816"/>
    <mergeCell ref="A1821:BA1821"/>
    <mergeCell ref="A1828:BA1828"/>
    <mergeCell ref="A1825:BA1825"/>
    <mergeCell ref="A1831:BA1831"/>
    <mergeCell ref="A1834:BA1834"/>
    <mergeCell ref="A1837:BA1837"/>
    <mergeCell ref="A1791:BB1791"/>
    <mergeCell ref="A1794:BA1794"/>
    <mergeCell ref="AP875:AX875"/>
    <mergeCell ref="A876:S876"/>
    <mergeCell ref="T876:W876"/>
    <mergeCell ref="X876:AD876"/>
    <mergeCell ref="AE876:AH876"/>
    <mergeCell ref="AI876:AO876"/>
    <mergeCell ref="AP876:AX876"/>
    <mergeCell ref="A877:S877"/>
    <mergeCell ref="T877:W877"/>
    <mergeCell ref="X877:AD877"/>
    <mergeCell ref="AE877:AH877"/>
    <mergeCell ref="AI877:AO877"/>
    <mergeCell ref="AP877:AX877"/>
    <mergeCell ref="A871:AZ871"/>
    <mergeCell ref="A873:S873"/>
    <mergeCell ref="T873:W873"/>
    <mergeCell ref="X873:AD873"/>
    <mergeCell ref="AE872:AX872"/>
    <mergeCell ref="X874:AD874"/>
    <mergeCell ref="AE874:AH874"/>
    <mergeCell ref="AI874:AO874"/>
    <mergeCell ref="AP874:AX874"/>
    <mergeCell ref="AI1525:AP1525"/>
    <mergeCell ref="AQ1523:BB1523"/>
    <mergeCell ref="I1524:N1524"/>
    <mergeCell ref="O1524:V1524"/>
    <mergeCell ref="W1524:AB1524"/>
    <mergeCell ref="AC1524:AH1524"/>
    <mergeCell ref="AI1524:AP1524"/>
    <mergeCell ref="AQ1524:BB1524"/>
    <mergeCell ref="T868:W868"/>
    <mergeCell ref="X868:AD868"/>
    <mergeCell ref="AE868:AH868"/>
    <mergeCell ref="AI868:AO868"/>
    <mergeCell ref="A1219:AX1220"/>
    <mergeCell ref="A1236:AX1237"/>
    <mergeCell ref="A1271:AX1272"/>
    <mergeCell ref="A1293:AX1294"/>
    <mergeCell ref="AP868:AX868"/>
    <mergeCell ref="A869:S869"/>
    <mergeCell ref="T869:W869"/>
    <mergeCell ref="X869:AD869"/>
    <mergeCell ref="A1282:AE1282"/>
    <mergeCell ref="AF1282:AN1282"/>
    <mergeCell ref="AO1282:BB1282"/>
    <mergeCell ref="A1283:AE1283"/>
    <mergeCell ref="AF1283:AN1283"/>
    <mergeCell ref="AO1283:BB1283"/>
    <mergeCell ref="A1280:AE1280"/>
    <mergeCell ref="AF1280:AN1280"/>
    <mergeCell ref="AO1280:BB1280"/>
    <mergeCell ref="A1281:AE1281"/>
    <mergeCell ref="AF1281:AN1281"/>
    <mergeCell ref="AO1281:BB1281"/>
    <mergeCell ref="A1826:BA1826"/>
    <mergeCell ref="A1829:BA1829"/>
    <mergeCell ref="A1833:BA1833"/>
    <mergeCell ref="A1832:BA1832"/>
    <mergeCell ref="A1835:BA1835"/>
    <mergeCell ref="U1717:AA1717"/>
    <mergeCell ref="AB1717:AH1717"/>
    <mergeCell ref="AI1717:AO1717"/>
    <mergeCell ref="AP1717:AV1717"/>
    <mergeCell ref="M1718:T1718"/>
    <mergeCell ref="U1718:AA1718"/>
    <mergeCell ref="AB1718:AH1718"/>
    <mergeCell ref="AI1718:AO1718"/>
    <mergeCell ref="AP1718:AV1718"/>
    <mergeCell ref="AP1715:AV1715"/>
    <mergeCell ref="A1716:L1716"/>
    <mergeCell ref="M1716:T1716"/>
    <mergeCell ref="U1716:AA1716"/>
    <mergeCell ref="AB1716:AH1716"/>
    <mergeCell ref="A1715:L1715"/>
    <mergeCell ref="M1715:T1715"/>
    <mergeCell ref="U1715:AA1715"/>
    <mergeCell ref="AB1715:AH1715"/>
    <mergeCell ref="AI1715:AO1715"/>
    <mergeCell ref="M1717:T1717"/>
    <mergeCell ref="AI1735:AO1736"/>
    <mergeCell ref="AP1735:AV1736"/>
    <mergeCell ref="M1737:T1739"/>
    <mergeCell ref="U1737:AA1739"/>
    <mergeCell ref="AB1737:AH1739"/>
    <mergeCell ref="AI1737:AO1739"/>
    <mergeCell ref="AP1737:AV1739"/>
    <mergeCell ref="F505:H507"/>
    <mergeCell ref="F509:H512"/>
    <mergeCell ref="P565:V567"/>
    <mergeCell ref="W565:AC567"/>
    <mergeCell ref="AD565:AJ567"/>
    <mergeCell ref="AK565:AQ567"/>
    <mergeCell ref="AR562:BB562"/>
    <mergeCell ref="A563:K563"/>
    <mergeCell ref="L563:O564"/>
    <mergeCell ref="P563:V564"/>
    <mergeCell ref="W563:AC564"/>
    <mergeCell ref="AD563:AJ564"/>
    <mergeCell ref="AK563:AQ564"/>
    <mergeCell ref="AR563:BB564"/>
    <mergeCell ref="AP1675:AV1677"/>
    <mergeCell ref="M1668:T1669"/>
    <mergeCell ref="U1668:AA1669"/>
    <mergeCell ref="AB1668:AH1669"/>
    <mergeCell ref="AI1668:AO1669"/>
    <mergeCell ref="AP1668:AV1669"/>
    <mergeCell ref="M1670:T1672"/>
    <mergeCell ref="U1670:AA1672"/>
    <mergeCell ref="AB1670:AH1672"/>
    <mergeCell ref="AI1670:AO1672"/>
    <mergeCell ref="AP1670:AV1672"/>
    <mergeCell ref="M1662:T1665"/>
    <mergeCell ref="U1662:AA1665"/>
    <mergeCell ref="AB1662:AH1665"/>
    <mergeCell ref="AI1662:AO1665"/>
    <mergeCell ref="AP1662:AV1665"/>
    <mergeCell ref="M1666:T1667"/>
    <mergeCell ref="A1343:AX1344"/>
    <mergeCell ref="A517:AX518"/>
    <mergeCell ref="A525:AX526"/>
    <mergeCell ref="AB1675:AH1677"/>
    <mergeCell ref="AI1675:AO1677"/>
    <mergeCell ref="AI1716:AO1716"/>
    <mergeCell ref="AP1716:AV1716"/>
    <mergeCell ref="M1714:T1714"/>
    <mergeCell ref="U1714:AA1714"/>
    <mergeCell ref="AB1714:AH1714"/>
    <mergeCell ref="AI1714:AO1714"/>
    <mergeCell ref="M1708:T1709"/>
    <mergeCell ref="U1708:AA1709"/>
    <mergeCell ref="AB1708:AH1709"/>
    <mergeCell ref="AI1708:AO1709"/>
    <mergeCell ref="AP1708:AV1709"/>
    <mergeCell ref="L568:O569"/>
    <mergeCell ref="P568:V569"/>
    <mergeCell ref="W568:AC569"/>
    <mergeCell ref="AD568:AJ569"/>
    <mergeCell ref="AK568:AQ569"/>
    <mergeCell ref="AR568:BB569"/>
    <mergeCell ref="A565:K565"/>
    <mergeCell ref="L565:O567"/>
    <mergeCell ref="A1704:L1704"/>
    <mergeCell ref="M1704:T1704"/>
    <mergeCell ref="A1706:L1706"/>
    <mergeCell ref="AW1701:BA1701"/>
    <mergeCell ref="A1061:AX1062"/>
    <mergeCell ref="A1071:AX1072"/>
    <mergeCell ref="A1116:AX1120"/>
    <mergeCell ref="A1145:AX1146"/>
    <mergeCell ref="A1183:AX1184"/>
    <mergeCell ref="U1666:AA1667"/>
    <mergeCell ref="AB1666:AH1667"/>
    <mergeCell ref="AI1666:AO1667"/>
    <mergeCell ref="AP1666:AV1667"/>
    <mergeCell ref="M1657:T1659"/>
    <mergeCell ref="U1657:AA1659"/>
    <mergeCell ref="AB1657:AH1659"/>
    <mergeCell ref="AI1657:AO1659"/>
    <mergeCell ref="AP1657:AV1659"/>
    <mergeCell ref="M1660:T1661"/>
    <mergeCell ref="U1660:AA1661"/>
    <mergeCell ref="AB1660:AH1661"/>
    <mergeCell ref="AI1660:AO1661"/>
    <mergeCell ref="A1485:AX1486"/>
    <mergeCell ref="T770:AF770"/>
    <mergeCell ref="AG770:BB770"/>
    <mergeCell ref="AG771:BB771"/>
    <mergeCell ref="AQ781:BB781"/>
    <mergeCell ref="N782:S782"/>
    <mergeCell ref="AP1654:AV1654"/>
    <mergeCell ref="M1652:T1652"/>
    <mergeCell ref="U1652:AA1652"/>
    <mergeCell ref="AB1652:AH1652"/>
    <mergeCell ref="AI1652:AO1652"/>
    <mergeCell ref="A1204:AX1205"/>
    <mergeCell ref="AQ1527:BB1527"/>
    <mergeCell ref="I1528:N1528"/>
    <mergeCell ref="O1528:V1528"/>
    <mergeCell ref="W1528:AB1528"/>
    <mergeCell ref="AC1528:AH1528"/>
    <mergeCell ref="AI1528:AP1528"/>
    <mergeCell ref="AQ1528:BB1528"/>
    <mergeCell ref="AQ579:BB579"/>
    <mergeCell ref="A580:M580"/>
    <mergeCell ref="N580:S580"/>
    <mergeCell ref="T580:Z580"/>
    <mergeCell ref="AQ783:BB783"/>
    <mergeCell ref="N781:S781"/>
    <mergeCell ref="T781:Z781"/>
    <mergeCell ref="AA781:AG781"/>
    <mergeCell ref="AH781:AP781"/>
    <mergeCell ref="AA580:AG580"/>
    <mergeCell ref="AH580:AP580"/>
    <mergeCell ref="AQ580:BB580"/>
    <mergeCell ref="N583:S583"/>
    <mergeCell ref="T583:Z583"/>
    <mergeCell ref="AA583:AG583"/>
    <mergeCell ref="AH583:AP583"/>
    <mergeCell ref="AQ583:BB583"/>
    <mergeCell ref="A765:AX766"/>
    <mergeCell ref="W759:AI759"/>
    <mergeCell ref="A584:M584"/>
    <mergeCell ref="N584:S584"/>
    <mergeCell ref="T584:Z584"/>
    <mergeCell ref="AA584:AG584"/>
    <mergeCell ref="AH584:AP584"/>
    <mergeCell ref="AQ584:BB584"/>
    <mergeCell ref="AH782:AP782"/>
    <mergeCell ref="AQ782:BB782"/>
    <mergeCell ref="A762:V762"/>
    <mergeCell ref="A763:V763"/>
    <mergeCell ref="W763:AI763"/>
    <mergeCell ref="AJ763:BB763"/>
    <mergeCell ref="P752:W752"/>
    <mergeCell ref="AP857:AX857"/>
    <mergeCell ref="A858:S858"/>
    <mergeCell ref="T858:W858"/>
    <mergeCell ref="X858:AD858"/>
    <mergeCell ref="AE858:AH858"/>
    <mergeCell ref="AI858:AO858"/>
    <mergeCell ref="AP858:AX858"/>
    <mergeCell ref="A859:S859"/>
    <mergeCell ref="T859:W859"/>
    <mergeCell ref="X859:AD859"/>
    <mergeCell ref="AE859:AH859"/>
    <mergeCell ref="AI859:AO859"/>
    <mergeCell ref="AP859:AX859"/>
    <mergeCell ref="AA581:AG581"/>
    <mergeCell ref="AH581:AP581"/>
    <mergeCell ref="AQ581:BB581"/>
    <mergeCell ref="N582:S582"/>
    <mergeCell ref="AH582:AP582"/>
    <mergeCell ref="AQ582:BB582"/>
    <mergeCell ref="T840:Z840"/>
    <mergeCell ref="AA840:AL840"/>
    <mergeCell ref="AM840:BB840"/>
    <mergeCell ref="A837:S837"/>
    <mergeCell ref="T837:Z837"/>
    <mergeCell ref="AA837:AL837"/>
    <mergeCell ref="AM837:BB837"/>
    <mergeCell ref="A838:S838"/>
    <mergeCell ref="T838:Z838"/>
    <mergeCell ref="AA838:AL838"/>
    <mergeCell ref="AM838:BB838"/>
    <mergeCell ref="A835:S835"/>
    <mergeCell ref="T835:Z835"/>
    <mergeCell ref="AR565:BB567"/>
    <mergeCell ref="A566:K566"/>
    <mergeCell ref="A567:K567"/>
    <mergeCell ref="A568:K568"/>
    <mergeCell ref="F502:H502"/>
    <mergeCell ref="F503:H503"/>
    <mergeCell ref="N778:BB778"/>
    <mergeCell ref="N779:S779"/>
    <mergeCell ref="AH779:AP779"/>
    <mergeCell ref="AQ779:BB779"/>
    <mergeCell ref="A780:M780"/>
    <mergeCell ref="N780:S780"/>
    <mergeCell ref="T780:Z780"/>
    <mergeCell ref="AA780:AG780"/>
    <mergeCell ref="AH780:AP780"/>
    <mergeCell ref="AQ780:BB780"/>
    <mergeCell ref="A772:BB772"/>
    <mergeCell ref="A773:S773"/>
    <mergeCell ref="T773:AF773"/>
    <mergeCell ref="AG773:BB773"/>
    <mergeCell ref="A774:S774"/>
    <mergeCell ref="T774:AF774"/>
    <mergeCell ref="AG774:BB774"/>
    <mergeCell ref="AG769:BB769"/>
    <mergeCell ref="A770:S770"/>
    <mergeCell ref="AW509:AZ512"/>
    <mergeCell ref="AW504:AZ504"/>
    <mergeCell ref="AW502:AZ502"/>
    <mergeCell ref="W760:AI761"/>
    <mergeCell ref="AJ760:BB761"/>
    <mergeCell ref="W762:AI762"/>
    <mergeCell ref="AJ762:BB762"/>
    <mergeCell ref="M410:Q413"/>
    <mergeCell ref="R410:V413"/>
    <mergeCell ref="W410:AA413"/>
    <mergeCell ref="AB410:AF413"/>
    <mergeCell ref="AG410:AJ413"/>
    <mergeCell ref="F475:AZ475"/>
    <mergeCell ref="A569:K569"/>
    <mergeCell ref="AA789:AG789"/>
    <mergeCell ref="AH789:AP789"/>
    <mergeCell ref="AQ789:BB789"/>
    <mergeCell ref="A775:S775"/>
    <mergeCell ref="T775:AF775"/>
    <mergeCell ref="AG775:BB775"/>
    <mergeCell ref="A776:S776"/>
    <mergeCell ref="T776:AF776"/>
    <mergeCell ref="AG776:BB776"/>
    <mergeCell ref="A785:M785"/>
    <mergeCell ref="N785:S785"/>
    <mergeCell ref="T785:Z785"/>
    <mergeCell ref="AA785:AG785"/>
    <mergeCell ref="AH785:AP785"/>
    <mergeCell ref="AQ785:BB785"/>
    <mergeCell ref="N784:S784"/>
    <mergeCell ref="T784:Z784"/>
    <mergeCell ref="AA784:AG784"/>
    <mergeCell ref="AH784:AP784"/>
    <mergeCell ref="AQ784:BB784"/>
    <mergeCell ref="A783:M783"/>
    <mergeCell ref="N783:S783"/>
    <mergeCell ref="T783:Z783"/>
    <mergeCell ref="AA783:AG783"/>
    <mergeCell ref="AH783:AP783"/>
    <mergeCell ref="AS469:AV471"/>
    <mergeCell ref="A434:E434"/>
    <mergeCell ref="A435:E435"/>
    <mergeCell ref="AK505:AN507"/>
    <mergeCell ref="AO505:AR507"/>
    <mergeCell ref="AS505:AV507"/>
    <mergeCell ref="AW505:AZ507"/>
    <mergeCell ref="AK503:AN503"/>
    <mergeCell ref="AW432:AY440"/>
    <mergeCell ref="AW441:AY441"/>
    <mergeCell ref="AW443:AY446"/>
    <mergeCell ref="AW447:AY447"/>
    <mergeCell ref="AW448:AY448"/>
    <mergeCell ref="AW449:AY449"/>
    <mergeCell ref="AK491:AN491"/>
    <mergeCell ref="AO491:AR491"/>
    <mergeCell ref="AS491:AV491"/>
    <mergeCell ref="AW491:AZ491"/>
    <mergeCell ref="AK459:AN459"/>
    <mergeCell ref="AO459:AR459"/>
    <mergeCell ref="AS459:AV459"/>
    <mergeCell ref="AK449:AN449"/>
    <mergeCell ref="AO449:AR449"/>
    <mergeCell ref="AS449:AV449"/>
    <mergeCell ref="AK493:AN493"/>
    <mergeCell ref="AO493:AR493"/>
    <mergeCell ref="AS493:AV493"/>
    <mergeCell ref="F492:H492"/>
    <mergeCell ref="F493:H493"/>
    <mergeCell ref="F494:H496"/>
    <mergeCell ref="F498:H501"/>
    <mergeCell ref="F504:H504"/>
    <mergeCell ref="A67:C67"/>
    <mergeCell ref="D67:E67"/>
    <mergeCell ref="F67:BB67"/>
    <mergeCell ref="F465:H468"/>
    <mergeCell ref="F469:H471"/>
    <mergeCell ref="F476:H484"/>
    <mergeCell ref="F485:H485"/>
    <mergeCell ref="F487:H490"/>
    <mergeCell ref="F491:H491"/>
    <mergeCell ref="F450:H452"/>
    <mergeCell ref="F454:H457"/>
    <mergeCell ref="F458:H458"/>
    <mergeCell ref="F459:H459"/>
    <mergeCell ref="F460:H460"/>
    <mergeCell ref="F461:H463"/>
    <mergeCell ref="F443:H446"/>
    <mergeCell ref="F447:H447"/>
    <mergeCell ref="F448:H448"/>
    <mergeCell ref="F449:H449"/>
    <mergeCell ref="A303:AG303"/>
    <mergeCell ref="A305:AX306"/>
    <mergeCell ref="A418:AX419"/>
    <mergeCell ref="AH422:AX422"/>
    <mergeCell ref="AH423:AX423"/>
    <mergeCell ref="AH424:AX424"/>
    <mergeCell ref="AK441:AN441"/>
    <mergeCell ref="AO441:AR441"/>
    <mergeCell ref="AS441:AV441"/>
    <mergeCell ref="AT406:AX408"/>
    <mergeCell ref="H410:L413"/>
    <mergeCell ref="AK469:AN471"/>
    <mergeCell ref="AO469:AR471"/>
    <mergeCell ref="P46:X46"/>
    <mergeCell ref="Y46:AG46"/>
    <mergeCell ref="AO69:AY69"/>
    <mergeCell ref="AO70:AY70"/>
    <mergeCell ref="AO71:AY71"/>
    <mergeCell ref="AO72:AY72"/>
    <mergeCell ref="AO73:AY73"/>
    <mergeCell ref="A62:O62"/>
    <mergeCell ref="P62:T62"/>
    <mergeCell ref="U62:AB62"/>
    <mergeCell ref="AC62:AI62"/>
    <mergeCell ref="AJ62:AQ62"/>
    <mergeCell ref="AR62:AY62"/>
    <mergeCell ref="A61:O61"/>
    <mergeCell ref="P61:T61"/>
    <mergeCell ref="U61:AB61"/>
    <mergeCell ref="AC61:AI61"/>
    <mergeCell ref="AJ61:AQ61"/>
    <mergeCell ref="AR61:AY61"/>
    <mergeCell ref="A70:T70"/>
    <mergeCell ref="U70:AB70"/>
    <mergeCell ref="AC70:AN70"/>
    <mergeCell ref="A71:T71"/>
    <mergeCell ref="U71:AB71"/>
    <mergeCell ref="AC71:AN71"/>
    <mergeCell ref="A68:T68"/>
    <mergeCell ref="U68:AB68"/>
    <mergeCell ref="AC68:AN68"/>
    <mergeCell ref="A69:T69"/>
    <mergeCell ref="U69:AB69"/>
    <mergeCell ref="AC69:AN69"/>
    <mergeCell ref="AO68:AY68"/>
    <mergeCell ref="AB1706:AH1706"/>
    <mergeCell ref="U1711:AA1712"/>
    <mergeCell ref="AB1711:AH1712"/>
    <mergeCell ref="AI1711:AO1712"/>
    <mergeCell ref="AP1711:AV1712"/>
    <mergeCell ref="AH47:AP47"/>
    <mergeCell ref="AQ47:AY47"/>
    <mergeCell ref="A48:O48"/>
    <mergeCell ref="P48:X48"/>
    <mergeCell ref="Y48:AG48"/>
    <mergeCell ref="A49:O49"/>
    <mergeCell ref="P49:X49"/>
    <mergeCell ref="Y49:AG49"/>
    <mergeCell ref="AH49:AP49"/>
    <mergeCell ref="Y52:AG52"/>
    <mergeCell ref="AH52:AP52"/>
    <mergeCell ref="AQ52:AY52"/>
    <mergeCell ref="A53:O53"/>
    <mergeCell ref="P53:X53"/>
    <mergeCell ref="Y53:AG53"/>
    <mergeCell ref="AH53:AP53"/>
    <mergeCell ref="AQ53:AY53"/>
    <mergeCell ref="A51:O51"/>
    <mergeCell ref="P51:X51"/>
    <mergeCell ref="Y51:AG51"/>
    <mergeCell ref="AH51:AP51"/>
    <mergeCell ref="AH50:AP50"/>
    <mergeCell ref="AQ50:AY50"/>
    <mergeCell ref="P47:X47"/>
    <mergeCell ref="Y47:AG47"/>
    <mergeCell ref="AS65:AT65"/>
    <mergeCell ref="AV65:AW65"/>
    <mergeCell ref="AP1714:AV1714"/>
    <mergeCell ref="M1711:T1712"/>
    <mergeCell ref="U1713:AA1713"/>
    <mergeCell ref="AB1713:AH1713"/>
    <mergeCell ref="M1724:T1727"/>
    <mergeCell ref="U1724:AA1727"/>
    <mergeCell ref="AB1724:AH1727"/>
    <mergeCell ref="AI1724:AO1727"/>
    <mergeCell ref="AP1724:AV1727"/>
    <mergeCell ref="M1728:T1729"/>
    <mergeCell ref="U1728:AA1729"/>
    <mergeCell ref="AB1728:AH1729"/>
    <mergeCell ref="AI1728:AO1729"/>
    <mergeCell ref="AP1728:AV1729"/>
    <mergeCell ref="M1719:T1721"/>
    <mergeCell ref="U1719:AA1721"/>
    <mergeCell ref="AB1719:AH1721"/>
    <mergeCell ref="AI1719:AO1721"/>
    <mergeCell ref="AP1719:AV1721"/>
    <mergeCell ref="M1722:T1723"/>
    <mergeCell ref="U1722:AA1723"/>
    <mergeCell ref="AB1722:AH1723"/>
    <mergeCell ref="AI1722:AO1723"/>
    <mergeCell ref="AP1722:AV1723"/>
    <mergeCell ref="AI1713:AO1713"/>
    <mergeCell ref="AP1713:AV1713"/>
    <mergeCell ref="M1649:T1650"/>
    <mergeCell ref="U1649:AA1650"/>
    <mergeCell ref="AB1649:AH1650"/>
    <mergeCell ref="AI1649:AO1650"/>
    <mergeCell ref="AP1649:AV1650"/>
    <mergeCell ref="M1651:T1651"/>
    <mergeCell ref="U1651:AA1651"/>
    <mergeCell ref="AB1651:AH1651"/>
    <mergeCell ref="AI1651:AO1651"/>
    <mergeCell ref="AP1651:AV1651"/>
    <mergeCell ref="M1713:T1713"/>
    <mergeCell ref="A1679:AX1680"/>
    <mergeCell ref="A1703:L1703"/>
    <mergeCell ref="M1703:T1703"/>
    <mergeCell ref="U1703:AA1703"/>
    <mergeCell ref="AB1703:AH1703"/>
    <mergeCell ref="AI1703:AO1703"/>
    <mergeCell ref="U1673:AA1674"/>
    <mergeCell ref="AB1673:AH1674"/>
    <mergeCell ref="AI1673:AO1674"/>
    <mergeCell ref="AP1673:AV1674"/>
    <mergeCell ref="M1675:T1677"/>
    <mergeCell ref="U1675:AA1677"/>
    <mergeCell ref="M1710:T1710"/>
    <mergeCell ref="U1710:AA1710"/>
    <mergeCell ref="AB1710:AH1710"/>
    <mergeCell ref="AI1710:AO1710"/>
    <mergeCell ref="AP1710:AV1710"/>
    <mergeCell ref="AI1706:AO1706"/>
    <mergeCell ref="AP1707:AV1707"/>
    <mergeCell ref="M1706:T1706"/>
    <mergeCell ref="U1706:AA1706"/>
    <mergeCell ref="A1641:L1641"/>
    <mergeCell ref="M1641:T1641"/>
    <mergeCell ref="U1641:AA1641"/>
    <mergeCell ref="AB1641:AH1641"/>
    <mergeCell ref="AI1641:AO1641"/>
    <mergeCell ref="A1818:AZ1818"/>
    <mergeCell ref="A1770:BB1770"/>
    <mergeCell ref="A1773:BB1773"/>
    <mergeCell ref="A1776:BB1776"/>
    <mergeCell ref="A1779:BB1779"/>
    <mergeCell ref="A1782:BB1782"/>
    <mergeCell ref="A1788:BB1788"/>
    <mergeCell ref="A1761:BB1761"/>
    <mergeCell ref="A1762:BB1762"/>
    <mergeCell ref="A1764:BB1764"/>
    <mergeCell ref="A1765:BB1765"/>
    <mergeCell ref="A1767:BB1767"/>
    <mergeCell ref="A1741:AX1742"/>
    <mergeCell ref="M1735:T1736"/>
    <mergeCell ref="U1735:AA1736"/>
    <mergeCell ref="AB1735:AH1736"/>
    <mergeCell ref="M1730:T1731"/>
    <mergeCell ref="U1730:AA1731"/>
    <mergeCell ref="AB1730:AH1731"/>
    <mergeCell ref="AI1730:AO1731"/>
    <mergeCell ref="AP1730:AV1731"/>
    <mergeCell ref="M1732:T1734"/>
    <mergeCell ref="U1732:AA1734"/>
    <mergeCell ref="AB1732:AH1734"/>
    <mergeCell ref="AI1732:AO1734"/>
    <mergeCell ref="AP1732:AV1734"/>
    <mergeCell ref="AI1653:AO1653"/>
    <mergeCell ref="A1606:AX1607"/>
    <mergeCell ref="A1603:W1603"/>
    <mergeCell ref="X1603:AD1603"/>
    <mergeCell ref="AE1603:AO1603"/>
    <mergeCell ref="AP1603:AZ1603"/>
    <mergeCell ref="A1604:W1604"/>
    <mergeCell ref="X1604:AD1604"/>
    <mergeCell ref="AE1604:AO1604"/>
    <mergeCell ref="AP1604:AZ1604"/>
    <mergeCell ref="AP1660:AV1661"/>
    <mergeCell ref="M1673:T1674"/>
    <mergeCell ref="M1655:T1655"/>
    <mergeCell ref="U1655:AA1655"/>
    <mergeCell ref="AB1655:AH1655"/>
    <mergeCell ref="AI1655:AO1655"/>
    <mergeCell ref="AP1655:AV1655"/>
    <mergeCell ref="M1656:T1656"/>
    <mergeCell ref="U1656:AA1656"/>
    <mergeCell ref="AB1656:AH1656"/>
    <mergeCell ref="AI1656:AO1656"/>
    <mergeCell ref="AP1656:AV1656"/>
    <mergeCell ref="AP1653:AV1653"/>
    <mergeCell ref="A1654:L1654"/>
    <mergeCell ref="M1654:T1654"/>
    <mergeCell ref="U1654:AA1654"/>
    <mergeCell ref="AB1654:AH1654"/>
    <mergeCell ref="AI1654:AO1654"/>
    <mergeCell ref="AP1652:AV1652"/>
    <mergeCell ref="A1653:L1653"/>
    <mergeCell ref="M1653:T1653"/>
    <mergeCell ref="U1653:AA1653"/>
    <mergeCell ref="AB1653:AH1653"/>
    <mergeCell ref="AP1596:AZ1596"/>
    <mergeCell ref="A1592:W1593"/>
    <mergeCell ref="X1592:AD1593"/>
    <mergeCell ref="AE1592:AZ1592"/>
    <mergeCell ref="AE1593:AO1593"/>
    <mergeCell ref="AP1593:AZ1593"/>
    <mergeCell ref="A1594:W1594"/>
    <mergeCell ref="X1594:AD1594"/>
    <mergeCell ref="AE1594:AO1594"/>
    <mergeCell ref="AP1594:AZ1594"/>
    <mergeCell ref="M1646:T1647"/>
    <mergeCell ref="U1646:AA1647"/>
    <mergeCell ref="AB1646:AH1647"/>
    <mergeCell ref="AI1646:AO1647"/>
    <mergeCell ref="AP1646:AV1647"/>
    <mergeCell ref="M1648:T1648"/>
    <mergeCell ref="U1648:AA1648"/>
    <mergeCell ref="AB1648:AH1648"/>
    <mergeCell ref="AI1648:AO1648"/>
    <mergeCell ref="AP1648:AV1648"/>
    <mergeCell ref="AI1644:AO1644"/>
    <mergeCell ref="M1645:T1645"/>
    <mergeCell ref="U1645:AA1645"/>
    <mergeCell ref="AB1645:AH1645"/>
    <mergeCell ref="AI1645:AO1645"/>
    <mergeCell ref="AP1645:AV1645"/>
    <mergeCell ref="A1642:L1642"/>
    <mergeCell ref="M1642:T1642"/>
    <mergeCell ref="A1644:L1644"/>
    <mergeCell ref="M1644:T1644"/>
    <mergeCell ref="U1644:AA1644"/>
    <mergeCell ref="AB1644:AH1644"/>
    <mergeCell ref="AP1581:AZ1581"/>
    <mergeCell ref="A1601:W1601"/>
    <mergeCell ref="X1601:AD1601"/>
    <mergeCell ref="AE1601:AO1601"/>
    <mergeCell ref="AP1601:AZ1601"/>
    <mergeCell ref="A1602:W1602"/>
    <mergeCell ref="X1602:AD1602"/>
    <mergeCell ref="AE1602:AO1602"/>
    <mergeCell ref="AP1602:AZ1602"/>
    <mergeCell ref="A1599:W1599"/>
    <mergeCell ref="X1599:AD1599"/>
    <mergeCell ref="AE1599:AO1599"/>
    <mergeCell ref="AP1599:AZ1599"/>
    <mergeCell ref="A1600:W1600"/>
    <mergeCell ref="X1600:AD1600"/>
    <mergeCell ref="AE1600:AO1600"/>
    <mergeCell ref="AP1600:AZ1600"/>
    <mergeCell ref="A1597:W1597"/>
    <mergeCell ref="X1597:AD1597"/>
    <mergeCell ref="AE1597:AO1597"/>
    <mergeCell ref="AP1597:AZ1597"/>
    <mergeCell ref="A1598:W1598"/>
    <mergeCell ref="X1598:AD1598"/>
    <mergeCell ref="AE1598:AO1598"/>
    <mergeCell ref="AP1598:AZ1598"/>
    <mergeCell ref="A1595:W1595"/>
    <mergeCell ref="X1595:AD1595"/>
    <mergeCell ref="AE1595:AO1595"/>
    <mergeCell ref="AP1595:AZ1595"/>
    <mergeCell ref="A1596:W1596"/>
    <mergeCell ref="X1596:AD1596"/>
    <mergeCell ref="AE1596:AO1596"/>
    <mergeCell ref="A1589:W1589"/>
    <mergeCell ref="X1589:AD1589"/>
    <mergeCell ref="AE1589:AO1589"/>
    <mergeCell ref="AP1589:AZ1589"/>
    <mergeCell ref="A1586:W1586"/>
    <mergeCell ref="X1586:AD1586"/>
    <mergeCell ref="AE1586:AO1586"/>
    <mergeCell ref="AP1586:AZ1586"/>
    <mergeCell ref="A1587:W1587"/>
    <mergeCell ref="X1587:AD1587"/>
    <mergeCell ref="AE1587:AO1587"/>
    <mergeCell ref="AP1587:AZ1587"/>
    <mergeCell ref="A1584:W1584"/>
    <mergeCell ref="X1584:AD1584"/>
    <mergeCell ref="AE1584:AO1584"/>
    <mergeCell ref="AP1584:AZ1584"/>
    <mergeCell ref="A1585:W1585"/>
    <mergeCell ref="X1585:AD1585"/>
    <mergeCell ref="AE1585:AO1585"/>
    <mergeCell ref="AP1585:AZ1585"/>
    <mergeCell ref="TQM1573:TSK1573"/>
    <mergeCell ref="TSL1573:TUJ1573"/>
    <mergeCell ref="TUK1573:TWI1573"/>
    <mergeCell ref="TWJ1573:TYH1573"/>
    <mergeCell ref="TYI1573:UAG1573"/>
    <mergeCell ref="UAH1573:UCF1573"/>
    <mergeCell ref="TES1573:TGQ1573"/>
    <mergeCell ref="TGR1573:TIP1573"/>
    <mergeCell ref="TIQ1573:TKO1573"/>
    <mergeCell ref="TKP1573:TMN1573"/>
    <mergeCell ref="TMO1573:TOM1573"/>
    <mergeCell ref="TON1573:TQL1573"/>
    <mergeCell ref="SSY1573:SUW1573"/>
    <mergeCell ref="A1588:W1588"/>
    <mergeCell ref="X1588:AD1588"/>
    <mergeCell ref="AE1588:AO1588"/>
    <mergeCell ref="AP1588:AZ1588"/>
    <mergeCell ref="A1582:W1582"/>
    <mergeCell ref="X1582:AD1582"/>
    <mergeCell ref="AE1582:AO1582"/>
    <mergeCell ref="AP1582:AZ1582"/>
    <mergeCell ref="A1583:W1583"/>
    <mergeCell ref="X1583:AD1583"/>
    <mergeCell ref="AE1583:AO1583"/>
    <mergeCell ref="AP1583:AZ1583"/>
    <mergeCell ref="A1580:W1580"/>
    <mergeCell ref="X1580:AD1580"/>
    <mergeCell ref="AE1580:AO1580"/>
    <mergeCell ref="AP1580:AZ1580"/>
    <mergeCell ref="A1581:W1581"/>
    <mergeCell ref="X1581:AD1581"/>
    <mergeCell ref="AE1581:AO1581"/>
    <mergeCell ref="VVJ1573:VXH1573"/>
    <mergeCell ref="UZU1573:VBS1573"/>
    <mergeCell ref="VBT1573:VDR1573"/>
    <mergeCell ref="VDS1573:VFQ1573"/>
    <mergeCell ref="VFR1573:VHP1573"/>
    <mergeCell ref="VHQ1573:VJO1573"/>
    <mergeCell ref="VJP1573:VLN1573"/>
    <mergeCell ref="UOA1573:UPY1573"/>
    <mergeCell ref="UPZ1573:URX1573"/>
    <mergeCell ref="URY1573:UTW1573"/>
    <mergeCell ref="UTX1573:UVV1573"/>
    <mergeCell ref="UVW1573:UXU1573"/>
    <mergeCell ref="UXV1573:UZT1573"/>
    <mergeCell ref="UCG1573:UEE1573"/>
    <mergeCell ref="UEF1573:UGD1573"/>
    <mergeCell ref="UGE1573:UIC1573"/>
    <mergeCell ref="UID1573:UKB1573"/>
    <mergeCell ref="UKC1573:UMA1573"/>
    <mergeCell ref="UMB1573:UNZ1573"/>
    <mergeCell ref="A1577:W1578"/>
    <mergeCell ref="X1577:AD1578"/>
    <mergeCell ref="AE1577:AZ1577"/>
    <mergeCell ref="AE1578:AO1578"/>
    <mergeCell ref="AP1578:AZ1578"/>
    <mergeCell ref="A1579:W1579"/>
    <mergeCell ref="X1579:AD1579"/>
    <mergeCell ref="AE1579:AO1579"/>
    <mergeCell ref="AP1579:AZ1579"/>
    <mergeCell ref="WUW1573:WWU1573"/>
    <mergeCell ref="WWV1573:WYT1573"/>
    <mergeCell ref="WYU1573:XAS1573"/>
    <mergeCell ref="XAT1573:XCR1573"/>
    <mergeCell ref="XCS1573:XEQ1573"/>
    <mergeCell ref="XER1573:XFD1573"/>
    <mergeCell ref="WJC1573:WLA1573"/>
    <mergeCell ref="WLB1573:WMZ1573"/>
    <mergeCell ref="WNA1573:WOY1573"/>
    <mergeCell ref="WOZ1573:WQX1573"/>
    <mergeCell ref="WQY1573:WSW1573"/>
    <mergeCell ref="WSX1573:WUV1573"/>
    <mergeCell ref="VXI1573:VZG1573"/>
    <mergeCell ref="VZH1573:WBF1573"/>
    <mergeCell ref="WBG1573:WDE1573"/>
    <mergeCell ref="WDF1573:WFD1573"/>
    <mergeCell ref="WFE1573:WHC1573"/>
    <mergeCell ref="WHD1573:WJB1573"/>
    <mergeCell ref="VLO1573:VNM1573"/>
    <mergeCell ref="VNN1573:VPL1573"/>
    <mergeCell ref="VPM1573:VRK1573"/>
    <mergeCell ref="VRL1573:VTJ1573"/>
    <mergeCell ref="VTK1573:VVI1573"/>
    <mergeCell ref="RJQ1573:RLO1573"/>
    <mergeCell ref="RLP1573:RNN1573"/>
    <mergeCell ref="RNO1573:RPM1573"/>
    <mergeCell ref="RPN1573:RRL1573"/>
    <mergeCell ref="RRM1573:RTK1573"/>
    <mergeCell ref="RTL1573:RVJ1573"/>
    <mergeCell ref="QXW1573:QZU1573"/>
    <mergeCell ref="QZV1573:RBT1573"/>
    <mergeCell ref="RBU1573:RDS1573"/>
    <mergeCell ref="RDT1573:RFR1573"/>
    <mergeCell ref="RFS1573:RHQ1573"/>
    <mergeCell ref="RHR1573:RJP1573"/>
    <mergeCell ref="QMC1573:QOA1573"/>
    <mergeCell ref="QOB1573:QPZ1573"/>
    <mergeCell ref="QQA1573:QRY1573"/>
    <mergeCell ref="QRZ1573:QTX1573"/>
    <mergeCell ref="QTY1573:QVW1573"/>
    <mergeCell ref="QVX1573:QXV1573"/>
    <mergeCell ref="SUX1573:SWV1573"/>
    <mergeCell ref="SWW1573:SYU1573"/>
    <mergeCell ref="SYV1573:TAT1573"/>
    <mergeCell ref="TAU1573:TCS1573"/>
    <mergeCell ref="TCT1573:TER1573"/>
    <mergeCell ref="SHE1573:SJC1573"/>
    <mergeCell ref="SJD1573:SLB1573"/>
    <mergeCell ref="SLC1573:SNA1573"/>
    <mergeCell ref="SNB1573:SOZ1573"/>
    <mergeCell ref="SPA1573:SQY1573"/>
    <mergeCell ref="SQZ1573:SSX1573"/>
    <mergeCell ref="RVK1573:RXI1573"/>
    <mergeCell ref="RXJ1573:RZH1573"/>
    <mergeCell ref="RZI1573:SBG1573"/>
    <mergeCell ref="SBH1573:SDF1573"/>
    <mergeCell ref="SDG1573:SFE1573"/>
    <mergeCell ref="SFF1573:SHD1573"/>
    <mergeCell ref="ORA1573:OSY1573"/>
    <mergeCell ref="OSZ1573:OUX1573"/>
    <mergeCell ref="OUY1573:OWW1573"/>
    <mergeCell ref="OWX1573:OYV1573"/>
    <mergeCell ref="OYW1573:PAU1573"/>
    <mergeCell ref="PAV1573:PCT1573"/>
    <mergeCell ref="OFG1573:OHE1573"/>
    <mergeCell ref="OHF1573:OJD1573"/>
    <mergeCell ref="OJE1573:OLC1573"/>
    <mergeCell ref="OLD1573:ONB1573"/>
    <mergeCell ref="ONC1573:OPA1573"/>
    <mergeCell ref="OPB1573:OQZ1573"/>
    <mergeCell ref="NTM1573:NVK1573"/>
    <mergeCell ref="NVL1573:NXJ1573"/>
    <mergeCell ref="NXK1573:NZI1573"/>
    <mergeCell ref="NZJ1573:OBH1573"/>
    <mergeCell ref="OBI1573:ODG1573"/>
    <mergeCell ref="ODH1573:OFF1573"/>
    <mergeCell ref="QAI1573:QCG1573"/>
    <mergeCell ref="QCH1573:QEF1573"/>
    <mergeCell ref="QEG1573:QGE1573"/>
    <mergeCell ref="QGF1573:QID1573"/>
    <mergeCell ref="QIE1573:QKC1573"/>
    <mergeCell ref="QKD1573:QMB1573"/>
    <mergeCell ref="POO1573:PQM1573"/>
    <mergeCell ref="PQN1573:PSL1573"/>
    <mergeCell ref="PSM1573:PUK1573"/>
    <mergeCell ref="PUL1573:PWJ1573"/>
    <mergeCell ref="PWK1573:PYI1573"/>
    <mergeCell ref="PYJ1573:QAH1573"/>
    <mergeCell ref="PCU1573:PES1573"/>
    <mergeCell ref="PET1573:PGR1573"/>
    <mergeCell ref="PGS1573:PIQ1573"/>
    <mergeCell ref="PIR1573:PKP1573"/>
    <mergeCell ref="PKQ1573:PMO1573"/>
    <mergeCell ref="PMP1573:PON1573"/>
    <mergeCell ref="LYK1573:MAI1573"/>
    <mergeCell ref="MAJ1573:MCH1573"/>
    <mergeCell ref="MCI1573:MEG1573"/>
    <mergeCell ref="MEH1573:MGF1573"/>
    <mergeCell ref="MGG1573:MIE1573"/>
    <mergeCell ref="MIF1573:MKD1573"/>
    <mergeCell ref="LMQ1573:LOO1573"/>
    <mergeCell ref="LOP1573:LQN1573"/>
    <mergeCell ref="LQO1573:LSM1573"/>
    <mergeCell ref="LSN1573:LUL1573"/>
    <mergeCell ref="LUM1573:LWK1573"/>
    <mergeCell ref="LWL1573:LYJ1573"/>
    <mergeCell ref="LAW1573:LCU1573"/>
    <mergeCell ref="LCV1573:LET1573"/>
    <mergeCell ref="LEU1573:LGS1573"/>
    <mergeCell ref="LGT1573:LIR1573"/>
    <mergeCell ref="LIS1573:LKQ1573"/>
    <mergeCell ref="LKR1573:LMP1573"/>
    <mergeCell ref="NHS1573:NJQ1573"/>
    <mergeCell ref="NJR1573:NLP1573"/>
    <mergeCell ref="NLQ1573:NNO1573"/>
    <mergeCell ref="NNP1573:NPN1573"/>
    <mergeCell ref="NPO1573:NRM1573"/>
    <mergeCell ref="NRN1573:NTL1573"/>
    <mergeCell ref="MVY1573:MXW1573"/>
    <mergeCell ref="MXX1573:MZV1573"/>
    <mergeCell ref="MZW1573:NBU1573"/>
    <mergeCell ref="NBV1573:NDT1573"/>
    <mergeCell ref="NDU1573:NFS1573"/>
    <mergeCell ref="NFT1573:NHR1573"/>
    <mergeCell ref="MKE1573:MMC1573"/>
    <mergeCell ref="MMD1573:MOB1573"/>
    <mergeCell ref="MOC1573:MQA1573"/>
    <mergeCell ref="MQB1573:MRZ1573"/>
    <mergeCell ref="MSA1573:MTY1573"/>
    <mergeCell ref="MTZ1573:MVX1573"/>
    <mergeCell ref="JFU1573:JHS1573"/>
    <mergeCell ref="JHT1573:JJR1573"/>
    <mergeCell ref="JJS1573:JLQ1573"/>
    <mergeCell ref="JLR1573:JNP1573"/>
    <mergeCell ref="JNQ1573:JPO1573"/>
    <mergeCell ref="JPP1573:JRN1573"/>
    <mergeCell ref="IUA1573:IVY1573"/>
    <mergeCell ref="IVZ1573:IXX1573"/>
    <mergeCell ref="IXY1573:IZW1573"/>
    <mergeCell ref="IZX1573:JBV1573"/>
    <mergeCell ref="JBW1573:JDU1573"/>
    <mergeCell ref="JDV1573:JFT1573"/>
    <mergeCell ref="IIG1573:IKE1573"/>
    <mergeCell ref="IKF1573:IMD1573"/>
    <mergeCell ref="IME1573:IOC1573"/>
    <mergeCell ref="IOD1573:IQB1573"/>
    <mergeCell ref="IQC1573:ISA1573"/>
    <mergeCell ref="ISB1573:ITZ1573"/>
    <mergeCell ref="KPC1573:KRA1573"/>
    <mergeCell ref="KRB1573:KSZ1573"/>
    <mergeCell ref="KTA1573:KUY1573"/>
    <mergeCell ref="KUZ1573:KWX1573"/>
    <mergeCell ref="KWY1573:KYW1573"/>
    <mergeCell ref="KYX1573:LAV1573"/>
    <mergeCell ref="KDI1573:KFG1573"/>
    <mergeCell ref="KFH1573:KHF1573"/>
    <mergeCell ref="KHG1573:KJE1573"/>
    <mergeCell ref="KJF1573:KLD1573"/>
    <mergeCell ref="KLE1573:KNC1573"/>
    <mergeCell ref="KND1573:KPB1573"/>
    <mergeCell ref="JRO1573:JTM1573"/>
    <mergeCell ref="JTN1573:JVL1573"/>
    <mergeCell ref="JVM1573:JXK1573"/>
    <mergeCell ref="JXL1573:JZJ1573"/>
    <mergeCell ref="JZK1573:KBI1573"/>
    <mergeCell ref="KBJ1573:KDH1573"/>
    <mergeCell ref="GNE1573:GPC1573"/>
    <mergeCell ref="GPD1573:GRB1573"/>
    <mergeCell ref="GRC1573:GTA1573"/>
    <mergeCell ref="GTB1573:GUZ1573"/>
    <mergeCell ref="GVA1573:GWY1573"/>
    <mergeCell ref="GWZ1573:GYX1573"/>
    <mergeCell ref="GBK1573:GDI1573"/>
    <mergeCell ref="GDJ1573:GFH1573"/>
    <mergeCell ref="GFI1573:GHG1573"/>
    <mergeCell ref="GHH1573:GJF1573"/>
    <mergeCell ref="GJG1573:GLE1573"/>
    <mergeCell ref="GLF1573:GND1573"/>
    <mergeCell ref="FPQ1573:FRO1573"/>
    <mergeCell ref="FRP1573:FTN1573"/>
    <mergeCell ref="FTO1573:FVM1573"/>
    <mergeCell ref="FVN1573:FXL1573"/>
    <mergeCell ref="FXM1573:FZK1573"/>
    <mergeCell ref="FZL1573:GBJ1573"/>
    <mergeCell ref="HWM1573:HYK1573"/>
    <mergeCell ref="HYL1573:IAJ1573"/>
    <mergeCell ref="IAK1573:ICI1573"/>
    <mergeCell ref="ICJ1573:IEH1573"/>
    <mergeCell ref="IEI1573:IGG1573"/>
    <mergeCell ref="IGH1573:IIF1573"/>
    <mergeCell ref="HKS1573:HMQ1573"/>
    <mergeCell ref="HMR1573:HOP1573"/>
    <mergeCell ref="HOQ1573:HQO1573"/>
    <mergeCell ref="HQP1573:HSN1573"/>
    <mergeCell ref="HSO1573:HUM1573"/>
    <mergeCell ref="HUN1573:HWL1573"/>
    <mergeCell ref="GYY1573:HAW1573"/>
    <mergeCell ref="HAX1573:HCV1573"/>
    <mergeCell ref="HCW1573:HEU1573"/>
    <mergeCell ref="HEV1573:HGT1573"/>
    <mergeCell ref="HGU1573:HIS1573"/>
    <mergeCell ref="HIT1573:HKR1573"/>
    <mergeCell ref="DUO1573:DWM1573"/>
    <mergeCell ref="DWN1573:DYL1573"/>
    <mergeCell ref="DYM1573:EAK1573"/>
    <mergeCell ref="EAL1573:ECJ1573"/>
    <mergeCell ref="ECK1573:EEI1573"/>
    <mergeCell ref="EEJ1573:EGH1573"/>
    <mergeCell ref="DIU1573:DKS1573"/>
    <mergeCell ref="DKT1573:DMR1573"/>
    <mergeCell ref="DMS1573:DOQ1573"/>
    <mergeCell ref="DOR1573:DQP1573"/>
    <mergeCell ref="DQQ1573:DSO1573"/>
    <mergeCell ref="DSP1573:DUN1573"/>
    <mergeCell ref="CXA1573:CYY1573"/>
    <mergeCell ref="CYZ1573:DAX1573"/>
    <mergeCell ref="DAY1573:DCW1573"/>
    <mergeCell ref="DCX1573:DEV1573"/>
    <mergeCell ref="DEW1573:DGU1573"/>
    <mergeCell ref="DGV1573:DIT1573"/>
    <mergeCell ref="FDW1573:FFU1573"/>
    <mergeCell ref="FFV1573:FHT1573"/>
    <mergeCell ref="FHU1573:FJS1573"/>
    <mergeCell ref="FJT1573:FLR1573"/>
    <mergeCell ref="FLS1573:FNQ1573"/>
    <mergeCell ref="FNR1573:FPP1573"/>
    <mergeCell ref="ESC1573:EUA1573"/>
    <mergeCell ref="EUB1573:EVZ1573"/>
    <mergeCell ref="EWA1573:EXY1573"/>
    <mergeCell ref="EXZ1573:EZX1573"/>
    <mergeCell ref="EZY1573:FBW1573"/>
    <mergeCell ref="FBX1573:FDV1573"/>
    <mergeCell ref="EGI1573:EIG1573"/>
    <mergeCell ref="EIH1573:EKF1573"/>
    <mergeCell ref="EKG1573:EME1573"/>
    <mergeCell ref="EMF1573:EOD1573"/>
    <mergeCell ref="EOE1573:EQC1573"/>
    <mergeCell ref="EQD1573:ESB1573"/>
    <mergeCell ref="CRD1573:CTB1573"/>
    <mergeCell ref="CTC1573:CVA1573"/>
    <mergeCell ref="CVB1573:CWZ1573"/>
    <mergeCell ref="BZM1573:CBK1573"/>
    <mergeCell ref="CBL1573:CDJ1573"/>
    <mergeCell ref="CDK1573:CFI1573"/>
    <mergeCell ref="CFJ1573:CHH1573"/>
    <mergeCell ref="CHI1573:CJG1573"/>
    <mergeCell ref="CJH1573:CLF1573"/>
    <mergeCell ref="BNS1573:BPQ1573"/>
    <mergeCell ref="BPR1573:BRP1573"/>
    <mergeCell ref="BRQ1573:BTO1573"/>
    <mergeCell ref="BTP1573:BVN1573"/>
    <mergeCell ref="BVO1573:BXM1573"/>
    <mergeCell ref="BXN1573:BZL1573"/>
    <mergeCell ref="BBY1573:BDW1573"/>
    <mergeCell ref="BDX1573:BFV1573"/>
    <mergeCell ref="BFW1573:BHU1573"/>
    <mergeCell ref="BHV1573:BJT1573"/>
    <mergeCell ref="BJU1573:BLS1573"/>
    <mergeCell ref="BLT1573:BNR1573"/>
    <mergeCell ref="A1523:H1524"/>
    <mergeCell ref="I1523:N1523"/>
    <mergeCell ref="O1523:V1523"/>
    <mergeCell ref="W1523:AB1523"/>
    <mergeCell ref="AC1523:AH1523"/>
    <mergeCell ref="AI1523:AP1523"/>
    <mergeCell ref="CLG1573:CNE1573"/>
    <mergeCell ref="CNF1573:CPD1573"/>
    <mergeCell ref="CPE1573:CRC1573"/>
    <mergeCell ref="AQE1573:ASC1573"/>
    <mergeCell ref="ASD1573:AUB1573"/>
    <mergeCell ref="AUC1573:AWA1573"/>
    <mergeCell ref="AWB1573:AXZ1573"/>
    <mergeCell ref="AYA1573:AZY1573"/>
    <mergeCell ref="AZZ1573:BBX1573"/>
    <mergeCell ref="AEK1573:AGI1573"/>
    <mergeCell ref="AGJ1573:AIH1573"/>
    <mergeCell ref="AII1573:AKG1573"/>
    <mergeCell ref="AKH1573:AMF1573"/>
    <mergeCell ref="AMG1573:AOE1573"/>
    <mergeCell ref="AOF1573:AQD1573"/>
    <mergeCell ref="A1530:AX1531"/>
    <mergeCell ref="A1527:H1528"/>
    <mergeCell ref="I1527:N1527"/>
    <mergeCell ref="O1527:V1527"/>
    <mergeCell ref="W1527:AB1527"/>
    <mergeCell ref="AC1527:AH1527"/>
    <mergeCell ref="AI1527:AP1527"/>
    <mergeCell ref="AQ1525:BB1525"/>
    <mergeCell ref="I1526:N1526"/>
    <mergeCell ref="O1526:V1526"/>
    <mergeCell ref="W1526:AB1526"/>
    <mergeCell ref="AI1517:AP1517"/>
    <mergeCell ref="AQ1517:BB1517"/>
    <mergeCell ref="I1518:N1518"/>
    <mergeCell ref="O1518:V1518"/>
    <mergeCell ref="W1518:AB1518"/>
    <mergeCell ref="AC1518:AH1518"/>
    <mergeCell ref="AI1518:AP1518"/>
    <mergeCell ref="AQ1518:BB1518"/>
    <mergeCell ref="SQ1573:UO1573"/>
    <mergeCell ref="UP1573:WN1573"/>
    <mergeCell ref="WO1573:YM1573"/>
    <mergeCell ref="YN1573:AAL1573"/>
    <mergeCell ref="AAM1573:ACK1573"/>
    <mergeCell ref="ACL1573:AEJ1573"/>
    <mergeCell ref="GW1573:IU1573"/>
    <mergeCell ref="IV1573:KT1573"/>
    <mergeCell ref="KU1573:MS1573"/>
    <mergeCell ref="MT1573:OR1573"/>
    <mergeCell ref="OS1573:QQ1573"/>
    <mergeCell ref="QR1573:SP1573"/>
    <mergeCell ref="A1532:AY1532"/>
    <mergeCell ref="A1573:AY1573"/>
    <mergeCell ref="CY1573:EW1573"/>
    <mergeCell ref="EX1573:GV1573"/>
    <mergeCell ref="AC1526:AH1526"/>
    <mergeCell ref="AI1526:AP1526"/>
    <mergeCell ref="AQ1526:BB1526"/>
    <mergeCell ref="A1525:H1526"/>
    <mergeCell ref="I1525:N1525"/>
    <mergeCell ref="O1525:V1525"/>
    <mergeCell ref="W1525:AB1525"/>
    <mergeCell ref="AC1525:AH1525"/>
    <mergeCell ref="AQ1521:BB1521"/>
    <mergeCell ref="I1522:N1522"/>
    <mergeCell ref="O1522:V1522"/>
    <mergeCell ref="W1522:AB1522"/>
    <mergeCell ref="AC1522:AH1522"/>
    <mergeCell ref="AI1522:AP1522"/>
    <mergeCell ref="AQ1522:BB1522"/>
    <mergeCell ref="A1521:H1522"/>
    <mergeCell ref="I1521:N1521"/>
    <mergeCell ref="O1521:V1521"/>
    <mergeCell ref="W1521:AB1521"/>
    <mergeCell ref="AC1521:AH1521"/>
    <mergeCell ref="AI1521:AP1521"/>
    <mergeCell ref="AQ1519:BB1519"/>
    <mergeCell ref="I1520:N1520"/>
    <mergeCell ref="O1520:V1520"/>
    <mergeCell ref="W1520:AB1520"/>
    <mergeCell ref="AC1520:AH1520"/>
    <mergeCell ref="AI1520:AP1520"/>
    <mergeCell ref="AQ1520:BB1520"/>
    <mergeCell ref="A1519:H1520"/>
    <mergeCell ref="I1519:N1519"/>
    <mergeCell ref="O1519:V1519"/>
    <mergeCell ref="W1519:AB1519"/>
    <mergeCell ref="AC1519:AH1519"/>
    <mergeCell ref="AI1519:AP1519"/>
    <mergeCell ref="A1517:H1518"/>
    <mergeCell ref="I1517:N1517"/>
    <mergeCell ref="O1517:V1517"/>
    <mergeCell ref="W1517:AB1517"/>
    <mergeCell ref="AC1517:AH1517"/>
    <mergeCell ref="AI1514:AP1514"/>
    <mergeCell ref="AQ1514:BB1514"/>
    <mergeCell ref="A1515:H1516"/>
    <mergeCell ref="I1515:N1515"/>
    <mergeCell ref="O1515:V1515"/>
    <mergeCell ref="W1515:AB1515"/>
    <mergeCell ref="AC1515:AH1515"/>
    <mergeCell ref="AI1515:AP1515"/>
    <mergeCell ref="AQ1515:BB1515"/>
    <mergeCell ref="I1516:N1516"/>
    <mergeCell ref="AQ1510:BB1510"/>
    <mergeCell ref="I1511:AB1512"/>
    <mergeCell ref="AC1511:BB1512"/>
    <mergeCell ref="I1513:AB1513"/>
    <mergeCell ref="AC1513:BB1513"/>
    <mergeCell ref="A1514:H1514"/>
    <mergeCell ref="I1514:N1514"/>
    <mergeCell ref="O1514:V1514"/>
    <mergeCell ref="W1514:AB1514"/>
    <mergeCell ref="AC1514:AH1514"/>
    <mergeCell ref="A1508:H1513"/>
    <mergeCell ref="I1508:AB1509"/>
    <mergeCell ref="AC1508:BB1509"/>
    <mergeCell ref="I1510:N1510"/>
    <mergeCell ref="O1510:V1510"/>
    <mergeCell ref="W1510:AB1510"/>
    <mergeCell ref="AC1510:AH1510"/>
    <mergeCell ref="VJP1492:VLN1492"/>
    <mergeCell ref="VLO1492:VNM1492"/>
    <mergeCell ref="VNN1492:VPL1492"/>
    <mergeCell ref="URY1492:UTW1492"/>
    <mergeCell ref="UTX1492:UVV1492"/>
    <mergeCell ref="UVW1492:UXU1492"/>
    <mergeCell ref="UXV1492:UZT1492"/>
    <mergeCell ref="UZU1492:VBS1492"/>
    <mergeCell ref="VBT1492:VDR1492"/>
    <mergeCell ref="UGE1492:UIC1492"/>
    <mergeCell ref="UID1492:UKB1492"/>
    <mergeCell ref="UKC1492:UMA1492"/>
    <mergeCell ref="O1516:V1516"/>
    <mergeCell ref="W1516:AB1516"/>
    <mergeCell ref="AC1516:AH1516"/>
    <mergeCell ref="AI1516:AP1516"/>
    <mergeCell ref="AQ1516:BB1516"/>
    <mergeCell ref="A1506:BA1506"/>
    <mergeCell ref="AI1510:AP1510"/>
    <mergeCell ref="A1503:AX1504"/>
    <mergeCell ref="AO1494:BB1494"/>
    <mergeCell ref="A1495:AE1495"/>
    <mergeCell ref="AF1495:AN1495"/>
    <mergeCell ref="AO1495:BB1495"/>
    <mergeCell ref="SSY1492:SUW1492"/>
    <mergeCell ref="SUX1492:SWV1492"/>
    <mergeCell ref="RZI1492:SBG1492"/>
    <mergeCell ref="SBH1492:SDF1492"/>
    <mergeCell ref="SDG1492:SFE1492"/>
    <mergeCell ref="SFF1492:SHD1492"/>
    <mergeCell ref="SHE1492:SJC1492"/>
    <mergeCell ref="SJD1492:SLB1492"/>
    <mergeCell ref="WYU1492:XAS1492"/>
    <mergeCell ref="XAT1492:XCR1492"/>
    <mergeCell ref="XCS1492:XEQ1492"/>
    <mergeCell ref="XER1492:XFD1492"/>
    <mergeCell ref="A1493:AE1493"/>
    <mergeCell ref="AF1493:AN1493"/>
    <mergeCell ref="AO1493:BB1493"/>
    <mergeCell ref="WNA1492:WOY1492"/>
    <mergeCell ref="WOZ1492:WQX1492"/>
    <mergeCell ref="WQY1492:WSW1492"/>
    <mergeCell ref="WSX1492:WUV1492"/>
    <mergeCell ref="WUW1492:WWU1492"/>
    <mergeCell ref="WWV1492:WYT1492"/>
    <mergeCell ref="WBG1492:WDE1492"/>
    <mergeCell ref="WDF1492:WFD1492"/>
    <mergeCell ref="WFE1492:WHC1492"/>
    <mergeCell ref="WHD1492:WJB1492"/>
    <mergeCell ref="WJC1492:WLA1492"/>
    <mergeCell ref="WLB1492:WMZ1492"/>
    <mergeCell ref="VPM1492:VRK1492"/>
    <mergeCell ref="VRL1492:VTJ1492"/>
    <mergeCell ref="VTK1492:VVI1492"/>
    <mergeCell ref="VVJ1492:VXH1492"/>
    <mergeCell ref="VXI1492:VZG1492"/>
    <mergeCell ref="VZH1492:WBF1492"/>
    <mergeCell ref="VDS1492:VFQ1492"/>
    <mergeCell ref="VFR1492:VHP1492"/>
    <mergeCell ref="VHQ1492:VJO1492"/>
    <mergeCell ref="SLC1492:SNA1492"/>
    <mergeCell ref="SNB1492:SOZ1492"/>
    <mergeCell ref="SPA1492:SQY1492"/>
    <mergeCell ref="SQZ1492:SSX1492"/>
    <mergeCell ref="A1500:AE1500"/>
    <mergeCell ref="AF1500:AN1500"/>
    <mergeCell ref="AO1500:BB1500"/>
    <mergeCell ref="A1501:AE1501"/>
    <mergeCell ref="AF1501:AN1501"/>
    <mergeCell ref="AO1501:BB1501"/>
    <mergeCell ref="A1498:AE1498"/>
    <mergeCell ref="AF1498:AN1498"/>
    <mergeCell ref="AO1498:BB1498"/>
    <mergeCell ref="A1499:AE1499"/>
    <mergeCell ref="AF1499:AN1499"/>
    <mergeCell ref="AO1499:BB1499"/>
    <mergeCell ref="A1496:AE1496"/>
    <mergeCell ref="AF1496:AN1496"/>
    <mergeCell ref="AO1496:BB1496"/>
    <mergeCell ref="A1497:AE1497"/>
    <mergeCell ref="AF1497:AN1497"/>
    <mergeCell ref="AO1497:BB1497"/>
    <mergeCell ref="A1494:AE1494"/>
    <mergeCell ref="AF1494:AN1494"/>
    <mergeCell ref="UMB1492:UNZ1492"/>
    <mergeCell ref="UOA1492:UPY1492"/>
    <mergeCell ref="UPZ1492:URX1492"/>
    <mergeCell ref="TUK1492:TWI1492"/>
    <mergeCell ref="TWJ1492:TYH1492"/>
    <mergeCell ref="TYI1492:UAG1492"/>
    <mergeCell ref="UAH1492:UCF1492"/>
    <mergeCell ref="UCG1492:UEE1492"/>
    <mergeCell ref="UEF1492:UGD1492"/>
    <mergeCell ref="TIQ1492:TKO1492"/>
    <mergeCell ref="TKP1492:TMN1492"/>
    <mergeCell ref="TMO1492:TOM1492"/>
    <mergeCell ref="TON1492:TQL1492"/>
    <mergeCell ref="TQM1492:TSK1492"/>
    <mergeCell ref="TSL1492:TUJ1492"/>
    <mergeCell ref="SWW1492:SYU1492"/>
    <mergeCell ref="SYV1492:TAT1492"/>
    <mergeCell ref="TAU1492:TCS1492"/>
    <mergeCell ref="TCT1492:TER1492"/>
    <mergeCell ref="TES1492:TGQ1492"/>
    <mergeCell ref="TGR1492:TIP1492"/>
    <mergeCell ref="QEG1492:QGE1492"/>
    <mergeCell ref="QGF1492:QID1492"/>
    <mergeCell ref="QIE1492:QKC1492"/>
    <mergeCell ref="QKD1492:QMB1492"/>
    <mergeCell ref="QMC1492:QOA1492"/>
    <mergeCell ref="QOB1492:QPZ1492"/>
    <mergeCell ref="PSM1492:PUK1492"/>
    <mergeCell ref="PUL1492:PWJ1492"/>
    <mergeCell ref="PWK1492:PYI1492"/>
    <mergeCell ref="PYJ1492:QAH1492"/>
    <mergeCell ref="QAI1492:QCG1492"/>
    <mergeCell ref="QCH1492:QEF1492"/>
    <mergeCell ref="PGS1492:PIQ1492"/>
    <mergeCell ref="PIR1492:PKP1492"/>
    <mergeCell ref="PKQ1492:PMO1492"/>
    <mergeCell ref="PMP1492:PON1492"/>
    <mergeCell ref="POO1492:PQM1492"/>
    <mergeCell ref="PQN1492:PSL1492"/>
    <mergeCell ref="RNO1492:RPM1492"/>
    <mergeCell ref="RPN1492:RRL1492"/>
    <mergeCell ref="RRM1492:RTK1492"/>
    <mergeCell ref="RTL1492:RVJ1492"/>
    <mergeCell ref="RVK1492:RXI1492"/>
    <mergeCell ref="RXJ1492:RZH1492"/>
    <mergeCell ref="RBU1492:RDS1492"/>
    <mergeCell ref="RDT1492:RFR1492"/>
    <mergeCell ref="RFS1492:RHQ1492"/>
    <mergeCell ref="RHR1492:RJP1492"/>
    <mergeCell ref="RJQ1492:RLO1492"/>
    <mergeCell ref="RLP1492:RNN1492"/>
    <mergeCell ref="QQA1492:QRY1492"/>
    <mergeCell ref="QRZ1492:QTX1492"/>
    <mergeCell ref="QTY1492:QVW1492"/>
    <mergeCell ref="QVX1492:QXV1492"/>
    <mergeCell ref="QXW1492:QZU1492"/>
    <mergeCell ref="QZV1492:RBT1492"/>
    <mergeCell ref="NLQ1492:NNO1492"/>
    <mergeCell ref="NNP1492:NPN1492"/>
    <mergeCell ref="NPO1492:NRM1492"/>
    <mergeCell ref="NRN1492:NTL1492"/>
    <mergeCell ref="NTM1492:NVK1492"/>
    <mergeCell ref="NVL1492:NXJ1492"/>
    <mergeCell ref="MZW1492:NBU1492"/>
    <mergeCell ref="NBV1492:NDT1492"/>
    <mergeCell ref="NDU1492:NFS1492"/>
    <mergeCell ref="NFT1492:NHR1492"/>
    <mergeCell ref="NHS1492:NJQ1492"/>
    <mergeCell ref="NJR1492:NLP1492"/>
    <mergeCell ref="MOC1492:MQA1492"/>
    <mergeCell ref="MQB1492:MRZ1492"/>
    <mergeCell ref="MSA1492:MTY1492"/>
    <mergeCell ref="MTZ1492:MVX1492"/>
    <mergeCell ref="MVY1492:MXW1492"/>
    <mergeCell ref="MXX1492:MZV1492"/>
    <mergeCell ref="OUY1492:OWW1492"/>
    <mergeCell ref="OWX1492:OYV1492"/>
    <mergeCell ref="OYW1492:PAU1492"/>
    <mergeCell ref="PAV1492:PCT1492"/>
    <mergeCell ref="PCU1492:PES1492"/>
    <mergeCell ref="PET1492:PGR1492"/>
    <mergeCell ref="OJE1492:OLC1492"/>
    <mergeCell ref="OLD1492:ONB1492"/>
    <mergeCell ref="ONC1492:OPA1492"/>
    <mergeCell ref="OPB1492:OQZ1492"/>
    <mergeCell ref="ORA1492:OSY1492"/>
    <mergeCell ref="OSZ1492:OUX1492"/>
    <mergeCell ref="NXK1492:NZI1492"/>
    <mergeCell ref="NZJ1492:OBH1492"/>
    <mergeCell ref="OBI1492:ODG1492"/>
    <mergeCell ref="ODH1492:OFF1492"/>
    <mergeCell ref="OFG1492:OHE1492"/>
    <mergeCell ref="OHF1492:OJD1492"/>
    <mergeCell ref="KTA1492:KUY1492"/>
    <mergeCell ref="KUZ1492:KWX1492"/>
    <mergeCell ref="KWY1492:KYW1492"/>
    <mergeCell ref="KYX1492:LAV1492"/>
    <mergeCell ref="LAW1492:LCU1492"/>
    <mergeCell ref="LCV1492:LET1492"/>
    <mergeCell ref="KHG1492:KJE1492"/>
    <mergeCell ref="KJF1492:KLD1492"/>
    <mergeCell ref="KLE1492:KNC1492"/>
    <mergeCell ref="KND1492:KPB1492"/>
    <mergeCell ref="KPC1492:KRA1492"/>
    <mergeCell ref="KRB1492:KSZ1492"/>
    <mergeCell ref="JVM1492:JXK1492"/>
    <mergeCell ref="JXL1492:JZJ1492"/>
    <mergeCell ref="JZK1492:KBI1492"/>
    <mergeCell ref="KBJ1492:KDH1492"/>
    <mergeCell ref="KDI1492:KFG1492"/>
    <mergeCell ref="KFH1492:KHF1492"/>
    <mergeCell ref="MCI1492:MEG1492"/>
    <mergeCell ref="MEH1492:MGF1492"/>
    <mergeCell ref="MGG1492:MIE1492"/>
    <mergeCell ref="MIF1492:MKD1492"/>
    <mergeCell ref="MKE1492:MMC1492"/>
    <mergeCell ref="MMD1492:MOB1492"/>
    <mergeCell ref="LQO1492:LSM1492"/>
    <mergeCell ref="LSN1492:LUL1492"/>
    <mergeCell ref="LUM1492:LWK1492"/>
    <mergeCell ref="LWL1492:LYJ1492"/>
    <mergeCell ref="LYK1492:MAI1492"/>
    <mergeCell ref="MAJ1492:MCH1492"/>
    <mergeCell ref="LEU1492:LGS1492"/>
    <mergeCell ref="LGT1492:LIR1492"/>
    <mergeCell ref="LIS1492:LKQ1492"/>
    <mergeCell ref="LKR1492:LMP1492"/>
    <mergeCell ref="LMQ1492:LOO1492"/>
    <mergeCell ref="LOP1492:LQN1492"/>
    <mergeCell ref="IAK1492:ICI1492"/>
    <mergeCell ref="ICJ1492:IEH1492"/>
    <mergeCell ref="IEI1492:IGG1492"/>
    <mergeCell ref="IGH1492:IIF1492"/>
    <mergeCell ref="IIG1492:IKE1492"/>
    <mergeCell ref="IKF1492:IMD1492"/>
    <mergeCell ref="HOQ1492:HQO1492"/>
    <mergeCell ref="HQP1492:HSN1492"/>
    <mergeCell ref="HSO1492:HUM1492"/>
    <mergeCell ref="HUN1492:HWL1492"/>
    <mergeCell ref="HWM1492:HYK1492"/>
    <mergeCell ref="HYL1492:IAJ1492"/>
    <mergeCell ref="HCW1492:HEU1492"/>
    <mergeCell ref="HEV1492:HGT1492"/>
    <mergeCell ref="HGU1492:HIS1492"/>
    <mergeCell ref="HIT1492:HKR1492"/>
    <mergeCell ref="HKS1492:HMQ1492"/>
    <mergeCell ref="HMR1492:HOP1492"/>
    <mergeCell ref="JJS1492:JLQ1492"/>
    <mergeCell ref="JLR1492:JNP1492"/>
    <mergeCell ref="JNQ1492:JPO1492"/>
    <mergeCell ref="JPP1492:JRN1492"/>
    <mergeCell ref="JRO1492:JTM1492"/>
    <mergeCell ref="JTN1492:JVL1492"/>
    <mergeCell ref="IXY1492:IZW1492"/>
    <mergeCell ref="IZX1492:JBV1492"/>
    <mergeCell ref="JBW1492:JDU1492"/>
    <mergeCell ref="JDV1492:JFT1492"/>
    <mergeCell ref="JFU1492:JHS1492"/>
    <mergeCell ref="JHT1492:JJR1492"/>
    <mergeCell ref="IME1492:IOC1492"/>
    <mergeCell ref="IOD1492:IQB1492"/>
    <mergeCell ref="IQC1492:ISA1492"/>
    <mergeCell ref="ISB1492:ITZ1492"/>
    <mergeCell ref="IUA1492:IVY1492"/>
    <mergeCell ref="IVZ1492:IXX1492"/>
    <mergeCell ref="FHU1492:FJS1492"/>
    <mergeCell ref="FJT1492:FLR1492"/>
    <mergeCell ref="FLS1492:FNQ1492"/>
    <mergeCell ref="FNR1492:FPP1492"/>
    <mergeCell ref="FPQ1492:FRO1492"/>
    <mergeCell ref="FRP1492:FTN1492"/>
    <mergeCell ref="EWA1492:EXY1492"/>
    <mergeCell ref="EXZ1492:EZX1492"/>
    <mergeCell ref="EZY1492:FBW1492"/>
    <mergeCell ref="FBX1492:FDV1492"/>
    <mergeCell ref="FDW1492:FFU1492"/>
    <mergeCell ref="FFV1492:FHT1492"/>
    <mergeCell ref="EKG1492:EME1492"/>
    <mergeCell ref="EMF1492:EOD1492"/>
    <mergeCell ref="EOE1492:EQC1492"/>
    <mergeCell ref="EQD1492:ESB1492"/>
    <mergeCell ref="ESC1492:EUA1492"/>
    <mergeCell ref="EUB1492:EVZ1492"/>
    <mergeCell ref="GTB1492:GUZ1492"/>
    <mergeCell ref="GVA1492:GWY1492"/>
    <mergeCell ref="GWZ1492:GYX1492"/>
    <mergeCell ref="GYY1492:HAW1492"/>
    <mergeCell ref="HAX1492:HCV1492"/>
    <mergeCell ref="GFI1492:GHG1492"/>
    <mergeCell ref="GHH1492:GJF1492"/>
    <mergeCell ref="GJG1492:GLE1492"/>
    <mergeCell ref="GLF1492:GND1492"/>
    <mergeCell ref="GNE1492:GPC1492"/>
    <mergeCell ref="GPD1492:GRB1492"/>
    <mergeCell ref="FTO1492:FVM1492"/>
    <mergeCell ref="FVN1492:FXL1492"/>
    <mergeCell ref="FXM1492:FZK1492"/>
    <mergeCell ref="FZL1492:GBJ1492"/>
    <mergeCell ref="GBK1492:GDI1492"/>
    <mergeCell ref="GDJ1492:GFH1492"/>
    <mergeCell ref="A1492:AY1492"/>
    <mergeCell ref="CY1492:EW1492"/>
    <mergeCell ref="EX1492:GV1492"/>
    <mergeCell ref="GW1492:IU1492"/>
    <mergeCell ref="IV1492:KT1492"/>
    <mergeCell ref="DYM1492:EAK1492"/>
    <mergeCell ref="EAL1492:ECJ1492"/>
    <mergeCell ref="ECK1492:EEI1492"/>
    <mergeCell ref="EEJ1492:EGH1492"/>
    <mergeCell ref="EGI1492:EIG1492"/>
    <mergeCell ref="EIH1492:EKF1492"/>
    <mergeCell ref="DMS1492:DOQ1492"/>
    <mergeCell ref="DOR1492:DQP1492"/>
    <mergeCell ref="DQQ1492:DSO1492"/>
    <mergeCell ref="DSP1492:DUN1492"/>
    <mergeCell ref="DUO1492:DWM1492"/>
    <mergeCell ref="DWN1492:DYL1492"/>
    <mergeCell ref="DAY1492:DCW1492"/>
    <mergeCell ref="DCX1492:DEV1492"/>
    <mergeCell ref="DEW1492:DGU1492"/>
    <mergeCell ref="DGV1492:DIT1492"/>
    <mergeCell ref="DIU1492:DKS1492"/>
    <mergeCell ref="DKT1492:DMR1492"/>
    <mergeCell ref="CPE1492:CRC1492"/>
    <mergeCell ref="CRD1492:CTB1492"/>
    <mergeCell ref="CTC1492:CVA1492"/>
    <mergeCell ref="CVB1492:CWZ1492"/>
    <mergeCell ref="CXA1492:CYY1492"/>
    <mergeCell ref="CYZ1492:DAX1492"/>
    <mergeCell ref="CDK1492:CFI1492"/>
    <mergeCell ref="CFJ1492:CHH1492"/>
    <mergeCell ref="CHI1492:CJG1492"/>
    <mergeCell ref="AII1492:AKG1492"/>
    <mergeCell ref="AKH1492:AMF1492"/>
    <mergeCell ref="AMG1492:AOE1492"/>
    <mergeCell ref="AOF1492:AQD1492"/>
    <mergeCell ref="AQE1492:ASC1492"/>
    <mergeCell ref="ASD1492:AUB1492"/>
    <mergeCell ref="WO1492:YM1492"/>
    <mergeCell ref="YN1492:AAL1492"/>
    <mergeCell ref="AAM1492:ACK1492"/>
    <mergeCell ref="ACL1492:AEJ1492"/>
    <mergeCell ref="AEK1492:AGI1492"/>
    <mergeCell ref="AGJ1492:AIH1492"/>
    <mergeCell ref="KU1492:MS1492"/>
    <mergeCell ref="MT1492:OR1492"/>
    <mergeCell ref="OS1492:QQ1492"/>
    <mergeCell ref="QR1492:SP1492"/>
    <mergeCell ref="SQ1492:UO1492"/>
    <mergeCell ref="UP1492:WN1492"/>
    <mergeCell ref="SUX1489:SWV1489"/>
    <mergeCell ref="SWW1489:SYU1489"/>
    <mergeCell ref="SYV1489:TAT1489"/>
    <mergeCell ref="TAU1489:TCS1489"/>
    <mergeCell ref="TCT1489:TER1489"/>
    <mergeCell ref="TES1489:TGQ1489"/>
    <mergeCell ref="SJD1489:SLB1489"/>
    <mergeCell ref="SLC1489:SNA1489"/>
    <mergeCell ref="SNB1489:SOZ1489"/>
    <mergeCell ref="SPA1489:SQY1489"/>
    <mergeCell ref="BFW1492:BHU1492"/>
    <mergeCell ref="BHV1492:BJT1492"/>
    <mergeCell ref="BJU1492:BLS1492"/>
    <mergeCell ref="BLT1492:BNR1492"/>
    <mergeCell ref="BNS1492:BPQ1492"/>
    <mergeCell ref="BPR1492:BRP1492"/>
    <mergeCell ref="AUC1492:AWA1492"/>
    <mergeCell ref="AWB1492:AXZ1492"/>
    <mergeCell ref="AYA1492:AZY1492"/>
    <mergeCell ref="AZZ1492:BBX1492"/>
    <mergeCell ref="BBY1492:BDW1492"/>
    <mergeCell ref="BDX1492:BFV1492"/>
    <mergeCell ref="CJH1492:CLF1492"/>
    <mergeCell ref="CLG1492:CNE1492"/>
    <mergeCell ref="CNF1492:CPD1492"/>
    <mergeCell ref="BRQ1492:BTO1492"/>
    <mergeCell ref="BTP1492:BVN1492"/>
    <mergeCell ref="BVO1492:BXM1492"/>
    <mergeCell ref="BXN1492:BZL1492"/>
    <mergeCell ref="BZM1492:CBK1492"/>
    <mergeCell ref="CBL1492:CDJ1492"/>
    <mergeCell ref="GRC1492:GTA1492"/>
    <mergeCell ref="UTX1489:UVV1489"/>
    <mergeCell ref="UVW1489:UXU1489"/>
    <mergeCell ref="UXV1489:UZT1489"/>
    <mergeCell ref="UZU1489:VBS1489"/>
    <mergeCell ref="UEF1489:UGD1489"/>
    <mergeCell ref="UGE1489:UIC1489"/>
    <mergeCell ref="UID1489:UKB1489"/>
    <mergeCell ref="UKC1489:UMA1489"/>
    <mergeCell ref="UMB1489:UNZ1489"/>
    <mergeCell ref="UOA1489:UPY1489"/>
    <mergeCell ref="TSL1489:TUJ1489"/>
    <mergeCell ref="TUK1489:TWI1489"/>
    <mergeCell ref="TWJ1489:TYH1489"/>
    <mergeCell ref="TYI1489:UAG1489"/>
    <mergeCell ref="UAH1489:UCF1489"/>
    <mergeCell ref="UCG1489:UEE1489"/>
    <mergeCell ref="TGR1489:TIP1489"/>
    <mergeCell ref="TIQ1489:TKO1489"/>
    <mergeCell ref="TKP1489:TMN1489"/>
    <mergeCell ref="TMO1489:TOM1489"/>
    <mergeCell ref="TON1489:TQL1489"/>
    <mergeCell ref="TQM1489:TSK1489"/>
    <mergeCell ref="WWV1489:WYT1489"/>
    <mergeCell ref="WYU1489:XAS1489"/>
    <mergeCell ref="XAT1489:XCR1489"/>
    <mergeCell ref="XCS1489:XEQ1489"/>
    <mergeCell ref="XER1489:XFD1489"/>
    <mergeCell ref="A1491:BA1491"/>
    <mergeCell ref="WLB1489:WMZ1489"/>
    <mergeCell ref="WNA1489:WOY1489"/>
    <mergeCell ref="WOZ1489:WQX1489"/>
    <mergeCell ref="WQY1489:WSW1489"/>
    <mergeCell ref="WSX1489:WUV1489"/>
    <mergeCell ref="WUW1489:WWU1489"/>
    <mergeCell ref="VZH1489:WBF1489"/>
    <mergeCell ref="WBG1489:WDE1489"/>
    <mergeCell ref="WDF1489:WFD1489"/>
    <mergeCell ref="WFE1489:WHC1489"/>
    <mergeCell ref="WHD1489:WJB1489"/>
    <mergeCell ref="WJC1489:WLA1489"/>
    <mergeCell ref="VNN1489:VPL1489"/>
    <mergeCell ref="VPM1489:VRK1489"/>
    <mergeCell ref="VRL1489:VTJ1489"/>
    <mergeCell ref="VTK1489:VVI1489"/>
    <mergeCell ref="VVJ1489:VXH1489"/>
    <mergeCell ref="VXI1489:VZG1489"/>
    <mergeCell ref="VBT1489:VDR1489"/>
    <mergeCell ref="VDS1489:VFQ1489"/>
    <mergeCell ref="VFR1489:VHP1489"/>
    <mergeCell ref="VHQ1489:VJO1489"/>
    <mergeCell ref="VJP1489:VLN1489"/>
    <mergeCell ref="VLO1489:VNM1489"/>
    <mergeCell ref="UPZ1489:URX1489"/>
    <mergeCell ref="URY1489:UTW1489"/>
    <mergeCell ref="QOB1489:QPZ1489"/>
    <mergeCell ref="QQA1489:QRY1489"/>
    <mergeCell ref="QRZ1489:QTX1489"/>
    <mergeCell ref="QTY1489:QVW1489"/>
    <mergeCell ref="QVX1489:QXV1489"/>
    <mergeCell ref="QXW1489:QZU1489"/>
    <mergeCell ref="QCH1489:QEF1489"/>
    <mergeCell ref="QEG1489:QGE1489"/>
    <mergeCell ref="QGF1489:QID1489"/>
    <mergeCell ref="QIE1489:QKC1489"/>
    <mergeCell ref="QKD1489:QMB1489"/>
    <mergeCell ref="QMC1489:QOA1489"/>
    <mergeCell ref="PQN1489:PSL1489"/>
    <mergeCell ref="PSM1489:PUK1489"/>
    <mergeCell ref="PUL1489:PWJ1489"/>
    <mergeCell ref="PWK1489:PYI1489"/>
    <mergeCell ref="PYJ1489:QAH1489"/>
    <mergeCell ref="QAI1489:QCG1489"/>
    <mergeCell ref="SQZ1489:SSX1489"/>
    <mergeCell ref="SSY1489:SUW1489"/>
    <mergeCell ref="RXJ1489:RZH1489"/>
    <mergeCell ref="RZI1489:SBG1489"/>
    <mergeCell ref="SBH1489:SDF1489"/>
    <mergeCell ref="SDG1489:SFE1489"/>
    <mergeCell ref="SFF1489:SHD1489"/>
    <mergeCell ref="SHE1489:SJC1489"/>
    <mergeCell ref="RLP1489:RNN1489"/>
    <mergeCell ref="RNO1489:RPM1489"/>
    <mergeCell ref="RPN1489:RRL1489"/>
    <mergeCell ref="RRM1489:RTK1489"/>
    <mergeCell ref="RTL1489:RVJ1489"/>
    <mergeCell ref="RVK1489:RXI1489"/>
    <mergeCell ref="QZV1489:RBT1489"/>
    <mergeCell ref="RBU1489:RDS1489"/>
    <mergeCell ref="RDT1489:RFR1489"/>
    <mergeCell ref="RFS1489:RHQ1489"/>
    <mergeCell ref="RHR1489:RJP1489"/>
    <mergeCell ref="RJQ1489:RLO1489"/>
    <mergeCell ref="NVL1489:NXJ1489"/>
    <mergeCell ref="NXK1489:NZI1489"/>
    <mergeCell ref="NZJ1489:OBH1489"/>
    <mergeCell ref="OBI1489:ODG1489"/>
    <mergeCell ref="ODH1489:OFF1489"/>
    <mergeCell ref="OFG1489:OHE1489"/>
    <mergeCell ref="NJR1489:NLP1489"/>
    <mergeCell ref="NLQ1489:NNO1489"/>
    <mergeCell ref="NNP1489:NPN1489"/>
    <mergeCell ref="NPO1489:NRM1489"/>
    <mergeCell ref="NRN1489:NTL1489"/>
    <mergeCell ref="NTM1489:NVK1489"/>
    <mergeCell ref="MXX1489:MZV1489"/>
    <mergeCell ref="MZW1489:NBU1489"/>
    <mergeCell ref="NBV1489:NDT1489"/>
    <mergeCell ref="NDU1489:NFS1489"/>
    <mergeCell ref="NFT1489:NHR1489"/>
    <mergeCell ref="NHS1489:NJQ1489"/>
    <mergeCell ref="PET1489:PGR1489"/>
    <mergeCell ref="PGS1489:PIQ1489"/>
    <mergeCell ref="PIR1489:PKP1489"/>
    <mergeCell ref="PKQ1489:PMO1489"/>
    <mergeCell ref="PMP1489:PON1489"/>
    <mergeCell ref="POO1489:PQM1489"/>
    <mergeCell ref="OSZ1489:OUX1489"/>
    <mergeCell ref="OUY1489:OWW1489"/>
    <mergeCell ref="OWX1489:OYV1489"/>
    <mergeCell ref="OYW1489:PAU1489"/>
    <mergeCell ref="PAV1489:PCT1489"/>
    <mergeCell ref="PCU1489:PES1489"/>
    <mergeCell ref="OHF1489:OJD1489"/>
    <mergeCell ref="OJE1489:OLC1489"/>
    <mergeCell ref="OLD1489:ONB1489"/>
    <mergeCell ref="ONC1489:OPA1489"/>
    <mergeCell ref="OPB1489:OQZ1489"/>
    <mergeCell ref="ORA1489:OSY1489"/>
    <mergeCell ref="LCV1489:LET1489"/>
    <mergeCell ref="LEU1489:LGS1489"/>
    <mergeCell ref="LGT1489:LIR1489"/>
    <mergeCell ref="LIS1489:LKQ1489"/>
    <mergeCell ref="LKR1489:LMP1489"/>
    <mergeCell ref="LMQ1489:LOO1489"/>
    <mergeCell ref="KRB1489:KSZ1489"/>
    <mergeCell ref="KTA1489:KUY1489"/>
    <mergeCell ref="KUZ1489:KWX1489"/>
    <mergeCell ref="KWY1489:KYW1489"/>
    <mergeCell ref="KYX1489:LAV1489"/>
    <mergeCell ref="LAW1489:LCU1489"/>
    <mergeCell ref="KFH1489:KHF1489"/>
    <mergeCell ref="KHG1489:KJE1489"/>
    <mergeCell ref="KJF1489:KLD1489"/>
    <mergeCell ref="KLE1489:KNC1489"/>
    <mergeCell ref="KND1489:KPB1489"/>
    <mergeCell ref="KPC1489:KRA1489"/>
    <mergeCell ref="MMD1489:MOB1489"/>
    <mergeCell ref="MOC1489:MQA1489"/>
    <mergeCell ref="MQB1489:MRZ1489"/>
    <mergeCell ref="MSA1489:MTY1489"/>
    <mergeCell ref="MTZ1489:MVX1489"/>
    <mergeCell ref="MVY1489:MXW1489"/>
    <mergeCell ref="MAJ1489:MCH1489"/>
    <mergeCell ref="MCI1489:MEG1489"/>
    <mergeCell ref="MEH1489:MGF1489"/>
    <mergeCell ref="MGG1489:MIE1489"/>
    <mergeCell ref="MIF1489:MKD1489"/>
    <mergeCell ref="MKE1489:MMC1489"/>
    <mergeCell ref="LOP1489:LQN1489"/>
    <mergeCell ref="LQO1489:LSM1489"/>
    <mergeCell ref="LSN1489:LUL1489"/>
    <mergeCell ref="LUM1489:LWK1489"/>
    <mergeCell ref="LWL1489:LYJ1489"/>
    <mergeCell ref="LYK1489:MAI1489"/>
    <mergeCell ref="IKF1489:IMD1489"/>
    <mergeCell ref="IME1489:IOC1489"/>
    <mergeCell ref="IOD1489:IQB1489"/>
    <mergeCell ref="IQC1489:ISA1489"/>
    <mergeCell ref="ISB1489:ITZ1489"/>
    <mergeCell ref="IUA1489:IVY1489"/>
    <mergeCell ref="HYL1489:IAJ1489"/>
    <mergeCell ref="IAK1489:ICI1489"/>
    <mergeCell ref="ICJ1489:IEH1489"/>
    <mergeCell ref="IEI1489:IGG1489"/>
    <mergeCell ref="IGH1489:IIF1489"/>
    <mergeCell ref="IIG1489:IKE1489"/>
    <mergeCell ref="HMR1489:HOP1489"/>
    <mergeCell ref="HOQ1489:HQO1489"/>
    <mergeCell ref="HQP1489:HSN1489"/>
    <mergeCell ref="HSO1489:HUM1489"/>
    <mergeCell ref="HUN1489:HWL1489"/>
    <mergeCell ref="HWM1489:HYK1489"/>
    <mergeCell ref="JTN1489:JVL1489"/>
    <mergeCell ref="JVM1489:JXK1489"/>
    <mergeCell ref="JXL1489:JZJ1489"/>
    <mergeCell ref="JZK1489:KBI1489"/>
    <mergeCell ref="KBJ1489:KDH1489"/>
    <mergeCell ref="KDI1489:KFG1489"/>
    <mergeCell ref="JHT1489:JJR1489"/>
    <mergeCell ref="JJS1489:JLQ1489"/>
    <mergeCell ref="JLR1489:JNP1489"/>
    <mergeCell ref="JNQ1489:JPO1489"/>
    <mergeCell ref="JPP1489:JRN1489"/>
    <mergeCell ref="JRO1489:JTM1489"/>
    <mergeCell ref="IVZ1489:IXX1489"/>
    <mergeCell ref="IXY1489:IZW1489"/>
    <mergeCell ref="IZX1489:JBV1489"/>
    <mergeCell ref="JBW1489:JDU1489"/>
    <mergeCell ref="JDV1489:JFT1489"/>
    <mergeCell ref="JFU1489:JHS1489"/>
    <mergeCell ref="FRP1489:FTN1489"/>
    <mergeCell ref="FTO1489:FVM1489"/>
    <mergeCell ref="FVN1489:FXL1489"/>
    <mergeCell ref="FXM1489:FZK1489"/>
    <mergeCell ref="FZL1489:GBJ1489"/>
    <mergeCell ref="GBK1489:GDI1489"/>
    <mergeCell ref="FFV1489:FHT1489"/>
    <mergeCell ref="FHU1489:FJS1489"/>
    <mergeCell ref="FJT1489:FLR1489"/>
    <mergeCell ref="FLS1489:FNQ1489"/>
    <mergeCell ref="FNR1489:FPP1489"/>
    <mergeCell ref="FPQ1489:FRO1489"/>
    <mergeCell ref="EUB1489:EVZ1489"/>
    <mergeCell ref="EWA1489:EXY1489"/>
    <mergeCell ref="EXZ1489:EZX1489"/>
    <mergeCell ref="EZY1489:FBW1489"/>
    <mergeCell ref="FBX1489:FDV1489"/>
    <mergeCell ref="FDW1489:FFU1489"/>
    <mergeCell ref="HAX1489:HCV1489"/>
    <mergeCell ref="HCW1489:HEU1489"/>
    <mergeCell ref="HEV1489:HGT1489"/>
    <mergeCell ref="HGU1489:HIS1489"/>
    <mergeCell ref="HIT1489:HKR1489"/>
    <mergeCell ref="HKS1489:HMQ1489"/>
    <mergeCell ref="GPD1489:GRB1489"/>
    <mergeCell ref="GRC1489:GTA1489"/>
    <mergeCell ref="GTB1489:GUZ1489"/>
    <mergeCell ref="GVA1489:GWY1489"/>
    <mergeCell ref="GWZ1489:GYX1489"/>
    <mergeCell ref="GYY1489:HAW1489"/>
    <mergeCell ref="GDJ1489:GFH1489"/>
    <mergeCell ref="GFI1489:GHG1489"/>
    <mergeCell ref="GHH1489:GJF1489"/>
    <mergeCell ref="GJG1489:GLE1489"/>
    <mergeCell ref="GLF1489:GND1489"/>
    <mergeCell ref="GNE1489:GPC1489"/>
    <mergeCell ref="CYZ1489:DAX1489"/>
    <mergeCell ref="DAY1489:DCW1489"/>
    <mergeCell ref="DCX1489:DEV1489"/>
    <mergeCell ref="DEW1489:DGU1489"/>
    <mergeCell ref="DGV1489:DIT1489"/>
    <mergeCell ref="DIU1489:DKS1489"/>
    <mergeCell ref="CNF1489:CPD1489"/>
    <mergeCell ref="CPE1489:CRC1489"/>
    <mergeCell ref="CRD1489:CTB1489"/>
    <mergeCell ref="CTC1489:CVA1489"/>
    <mergeCell ref="CVB1489:CWZ1489"/>
    <mergeCell ref="CXA1489:CYY1489"/>
    <mergeCell ref="CBL1489:CDJ1489"/>
    <mergeCell ref="CDK1489:CFI1489"/>
    <mergeCell ref="CFJ1489:CHH1489"/>
    <mergeCell ref="CHI1489:CJG1489"/>
    <mergeCell ref="CJH1489:CLF1489"/>
    <mergeCell ref="CLG1489:CNE1489"/>
    <mergeCell ref="EIH1489:EKF1489"/>
    <mergeCell ref="EKG1489:EME1489"/>
    <mergeCell ref="EMF1489:EOD1489"/>
    <mergeCell ref="EOE1489:EQC1489"/>
    <mergeCell ref="EQD1489:ESB1489"/>
    <mergeCell ref="ESC1489:EUA1489"/>
    <mergeCell ref="DWN1489:DYL1489"/>
    <mergeCell ref="DYM1489:EAK1489"/>
    <mergeCell ref="EAL1489:ECJ1489"/>
    <mergeCell ref="ECK1489:EEI1489"/>
    <mergeCell ref="EEJ1489:EGH1489"/>
    <mergeCell ref="EGI1489:EIG1489"/>
    <mergeCell ref="DKT1489:DMR1489"/>
    <mergeCell ref="DMS1489:DOQ1489"/>
    <mergeCell ref="DOR1489:DQP1489"/>
    <mergeCell ref="DQQ1489:DSO1489"/>
    <mergeCell ref="DSP1489:DUN1489"/>
    <mergeCell ref="DUO1489:DWM1489"/>
    <mergeCell ref="BXN1489:BZL1489"/>
    <mergeCell ref="BZM1489:CBK1489"/>
    <mergeCell ref="BDX1489:BFV1489"/>
    <mergeCell ref="BFW1489:BHU1489"/>
    <mergeCell ref="BHV1489:BJT1489"/>
    <mergeCell ref="BJU1489:BLS1489"/>
    <mergeCell ref="BLT1489:BNR1489"/>
    <mergeCell ref="BNS1489:BPQ1489"/>
    <mergeCell ref="ASD1489:AUB1489"/>
    <mergeCell ref="AUC1489:AWA1489"/>
    <mergeCell ref="AWB1489:AXZ1489"/>
    <mergeCell ref="AYA1489:AZY1489"/>
    <mergeCell ref="AZZ1489:BBX1489"/>
    <mergeCell ref="BBY1489:BDW1489"/>
    <mergeCell ref="AGJ1489:AIH1489"/>
    <mergeCell ref="AII1489:AKG1489"/>
    <mergeCell ref="AKH1489:AMF1489"/>
    <mergeCell ref="AMG1489:AOE1489"/>
    <mergeCell ref="AOF1489:AQD1489"/>
    <mergeCell ref="AQE1489:ASC1489"/>
    <mergeCell ref="A1474:AE1474"/>
    <mergeCell ref="AF1474:AN1474"/>
    <mergeCell ref="AO1474:BB1474"/>
    <mergeCell ref="A1476:AE1477"/>
    <mergeCell ref="AF1476:BB1476"/>
    <mergeCell ref="AF1477:AN1477"/>
    <mergeCell ref="AO1477:BB1477"/>
    <mergeCell ref="A1472:AE1472"/>
    <mergeCell ref="AF1472:AN1472"/>
    <mergeCell ref="AO1472:BB1472"/>
    <mergeCell ref="A1473:AE1473"/>
    <mergeCell ref="AF1473:AN1473"/>
    <mergeCell ref="AO1473:BB1473"/>
    <mergeCell ref="BPR1489:BRP1489"/>
    <mergeCell ref="BRQ1489:BTO1489"/>
    <mergeCell ref="BTP1489:BVN1489"/>
    <mergeCell ref="BVO1489:BXM1489"/>
    <mergeCell ref="UP1489:WN1489"/>
    <mergeCell ref="WO1489:YM1489"/>
    <mergeCell ref="YN1489:AAL1489"/>
    <mergeCell ref="AAM1489:ACK1489"/>
    <mergeCell ref="ACL1489:AEJ1489"/>
    <mergeCell ref="AEK1489:AGI1489"/>
    <mergeCell ref="IV1489:KT1489"/>
    <mergeCell ref="KU1489:MS1489"/>
    <mergeCell ref="MT1489:OR1489"/>
    <mergeCell ref="OS1489:QQ1489"/>
    <mergeCell ref="QR1489:SP1489"/>
    <mergeCell ref="SQ1489:UO1489"/>
    <mergeCell ref="A1471:AE1471"/>
    <mergeCell ref="AF1471:AN1471"/>
    <mergeCell ref="AO1471:BB1471"/>
    <mergeCell ref="A1467:AE1468"/>
    <mergeCell ref="AF1467:BB1467"/>
    <mergeCell ref="AF1468:AN1468"/>
    <mergeCell ref="AO1468:BB1468"/>
    <mergeCell ref="A1469:AE1469"/>
    <mergeCell ref="AF1469:AN1469"/>
    <mergeCell ref="AO1469:BB1469"/>
    <mergeCell ref="A1489:AY1489"/>
    <mergeCell ref="CY1489:EW1489"/>
    <mergeCell ref="EX1489:GV1489"/>
    <mergeCell ref="GW1489:IU1489"/>
    <mergeCell ref="A1482:AE1482"/>
    <mergeCell ref="AF1482:AN1482"/>
    <mergeCell ref="AO1482:BB1482"/>
    <mergeCell ref="A1483:AE1483"/>
    <mergeCell ref="AF1483:AN1483"/>
    <mergeCell ref="AO1483:BB1483"/>
    <mergeCell ref="A1480:AE1480"/>
    <mergeCell ref="AF1480:AN1480"/>
    <mergeCell ref="AO1480:BB1480"/>
    <mergeCell ref="A1481:AE1481"/>
    <mergeCell ref="AF1481:AN1481"/>
    <mergeCell ref="AO1481:BB1481"/>
    <mergeCell ref="A1478:AE1478"/>
    <mergeCell ref="AF1478:AN1478"/>
    <mergeCell ref="AO1478:BB1478"/>
    <mergeCell ref="A1479:AE1479"/>
    <mergeCell ref="AF1479:AN1479"/>
    <mergeCell ref="AO1479:BB1479"/>
    <mergeCell ref="A1462:BA1462"/>
    <mergeCell ref="A1465:AY1465"/>
    <mergeCell ref="A1454:AE1454"/>
    <mergeCell ref="AF1454:AN1454"/>
    <mergeCell ref="AO1454:BB1454"/>
    <mergeCell ref="A1455:AE1455"/>
    <mergeCell ref="AF1455:AN1455"/>
    <mergeCell ref="AO1455:BB1455"/>
    <mergeCell ref="A1457:AX1458"/>
    <mergeCell ref="A1452:AE1452"/>
    <mergeCell ref="AF1452:AN1452"/>
    <mergeCell ref="AO1452:BB1452"/>
    <mergeCell ref="A1453:AE1453"/>
    <mergeCell ref="AF1453:AN1453"/>
    <mergeCell ref="AO1453:BB1453"/>
    <mergeCell ref="A1470:AE1470"/>
    <mergeCell ref="AF1470:AN1470"/>
    <mergeCell ref="AO1470:BB1470"/>
    <mergeCell ref="P1427:X1427"/>
    <mergeCell ref="Y1427:AB1427"/>
    <mergeCell ref="AC1427:AF1427"/>
    <mergeCell ref="AG1427:AO1427"/>
    <mergeCell ref="AP1427:AU1427"/>
    <mergeCell ref="AV1427:BB1427"/>
    <mergeCell ref="P1426:X1426"/>
    <mergeCell ref="Y1426:AB1426"/>
    <mergeCell ref="AC1426:AF1426"/>
    <mergeCell ref="AG1426:AO1426"/>
    <mergeCell ref="AP1426:AU1426"/>
    <mergeCell ref="AV1426:BB1426"/>
    <mergeCell ref="A1429:AX1430"/>
    <mergeCell ref="P1425:X1425"/>
    <mergeCell ref="Y1425:AB1425"/>
    <mergeCell ref="AC1425:AF1425"/>
    <mergeCell ref="AG1425:AO1425"/>
    <mergeCell ref="AP1425:AU1425"/>
    <mergeCell ref="AV1425:BB1425"/>
    <mergeCell ref="A1450:AE1450"/>
    <mergeCell ref="AF1450:AN1450"/>
    <mergeCell ref="AO1450:BB1450"/>
    <mergeCell ref="A1451:AE1451"/>
    <mergeCell ref="AF1451:AN1451"/>
    <mergeCell ref="AO1451:BB1451"/>
    <mergeCell ref="A1448:AE1448"/>
    <mergeCell ref="AF1448:AN1448"/>
    <mergeCell ref="AO1448:BB1448"/>
    <mergeCell ref="A1449:AE1449"/>
    <mergeCell ref="AF1449:AN1449"/>
    <mergeCell ref="AO1449:BB1449"/>
    <mergeCell ref="A1443:BA1443"/>
    <mergeCell ref="A1446:AE1446"/>
    <mergeCell ref="AF1446:AN1446"/>
    <mergeCell ref="AO1446:BB1446"/>
    <mergeCell ref="A1447:AE1447"/>
    <mergeCell ref="AF1447:AN1447"/>
    <mergeCell ref="AO1447:BB1447"/>
    <mergeCell ref="P1421:X1421"/>
    <mergeCell ref="Y1421:AB1421"/>
    <mergeCell ref="AC1421:AF1421"/>
    <mergeCell ref="AG1421:AO1421"/>
    <mergeCell ref="AP1421:AU1421"/>
    <mergeCell ref="AV1421:BB1421"/>
    <mergeCell ref="P1419:X1420"/>
    <mergeCell ref="Y1419:AB1420"/>
    <mergeCell ref="AC1419:AF1420"/>
    <mergeCell ref="AG1419:AO1420"/>
    <mergeCell ref="AP1419:AU1420"/>
    <mergeCell ref="AV1419:BB1420"/>
    <mergeCell ref="P1418:X1418"/>
    <mergeCell ref="Y1418:AB1418"/>
    <mergeCell ref="AC1418:AF1418"/>
    <mergeCell ref="AG1418:AO1418"/>
    <mergeCell ref="AP1418:AU1418"/>
    <mergeCell ref="AV1418:BB1418"/>
    <mergeCell ref="P1424:X1424"/>
    <mergeCell ref="Y1424:AB1424"/>
    <mergeCell ref="AC1424:AF1424"/>
    <mergeCell ref="AG1424:AO1424"/>
    <mergeCell ref="AP1424:AU1424"/>
    <mergeCell ref="AV1424:BB1424"/>
    <mergeCell ref="P1423:X1423"/>
    <mergeCell ref="Y1423:AB1423"/>
    <mergeCell ref="AC1423:AF1423"/>
    <mergeCell ref="AG1423:AO1423"/>
    <mergeCell ref="AP1423:AU1423"/>
    <mergeCell ref="AV1423:BB1423"/>
    <mergeCell ref="P1422:X1422"/>
    <mergeCell ref="Y1422:AB1422"/>
    <mergeCell ref="AC1422:AF1422"/>
    <mergeCell ref="AG1422:AO1422"/>
    <mergeCell ref="AP1422:AU1422"/>
    <mergeCell ref="AV1422:BB1422"/>
    <mergeCell ref="AV1411:BB1411"/>
    <mergeCell ref="AC1412:AF1412"/>
    <mergeCell ref="AP1412:AU1412"/>
    <mergeCell ref="AV1412:BB1412"/>
    <mergeCell ref="A1413:O1413"/>
    <mergeCell ref="P1413:X1413"/>
    <mergeCell ref="Y1413:AB1413"/>
    <mergeCell ref="AC1413:AF1413"/>
    <mergeCell ref="AG1413:AO1413"/>
    <mergeCell ref="AP1413:AU1413"/>
    <mergeCell ref="AG1409:BB1409"/>
    <mergeCell ref="P1410:AF1410"/>
    <mergeCell ref="AG1410:BB1410"/>
    <mergeCell ref="A1411:M1411"/>
    <mergeCell ref="P1411:X1411"/>
    <mergeCell ref="Y1411:AB1411"/>
    <mergeCell ref="AC1411:AF1411"/>
    <mergeCell ref="AG1411:AO1411"/>
    <mergeCell ref="AP1411:AU1411"/>
    <mergeCell ref="P1417:X1417"/>
    <mergeCell ref="Y1417:AB1417"/>
    <mergeCell ref="AC1417:AF1417"/>
    <mergeCell ref="AG1417:AO1417"/>
    <mergeCell ref="AP1417:AU1417"/>
    <mergeCell ref="AV1417:BB1417"/>
    <mergeCell ref="P1416:X1416"/>
    <mergeCell ref="Y1416:AB1416"/>
    <mergeCell ref="AC1416:AF1416"/>
    <mergeCell ref="AG1416:AO1416"/>
    <mergeCell ref="AP1416:AU1416"/>
    <mergeCell ref="AV1416:BB1416"/>
    <mergeCell ref="AV1413:BB1413"/>
    <mergeCell ref="A1414:O1414"/>
    <mergeCell ref="P1414:X1415"/>
    <mergeCell ref="Y1414:AB1415"/>
    <mergeCell ref="AC1414:AF1415"/>
    <mergeCell ref="AG1414:AO1415"/>
    <mergeCell ref="AP1414:AU1415"/>
    <mergeCell ref="AV1414:BB1415"/>
    <mergeCell ref="A1340:AE1340"/>
    <mergeCell ref="AF1340:AN1340"/>
    <mergeCell ref="AO1340:BB1340"/>
    <mergeCell ref="A1341:AE1341"/>
    <mergeCell ref="AF1341:AN1341"/>
    <mergeCell ref="AO1341:BB1341"/>
    <mergeCell ref="A1338:AE1338"/>
    <mergeCell ref="AF1338:AN1338"/>
    <mergeCell ref="AO1338:BB1338"/>
    <mergeCell ref="A1339:AE1339"/>
    <mergeCell ref="AF1339:AN1339"/>
    <mergeCell ref="AO1339:BB1339"/>
    <mergeCell ref="A1336:AE1336"/>
    <mergeCell ref="AF1336:AN1336"/>
    <mergeCell ref="AO1336:BB1336"/>
    <mergeCell ref="A1337:AE1337"/>
    <mergeCell ref="AF1337:AN1337"/>
    <mergeCell ref="AO1337:BB1337"/>
    <mergeCell ref="AF1394:AN1397"/>
    <mergeCell ref="AO1394:BB1397"/>
    <mergeCell ref="AF1398:AN1400"/>
    <mergeCell ref="AO1398:BB1400"/>
    <mergeCell ref="AF1401:AN1403"/>
    <mergeCell ref="AO1401:BB1403"/>
    <mergeCell ref="AF1385:AN1386"/>
    <mergeCell ref="AO1385:BB1386"/>
    <mergeCell ref="AF1387:AN1388"/>
    <mergeCell ref="AO1387:BB1388"/>
    <mergeCell ref="AF1389:AN1393"/>
    <mergeCell ref="AO1389:BB1393"/>
    <mergeCell ref="A1405:AX1406"/>
    <mergeCell ref="AO1382:BB1382"/>
    <mergeCell ref="A1383:AE1383"/>
    <mergeCell ref="AF1383:AN1383"/>
    <mergeCell ref="AO1383:BB1383"/>
    <mergeCell ref="AF1384:AN1384"/>
    <mergeCell ref="AO1384:BB1384"/>
    <mergeCell ref="A1335:AE1335"/>
    <mergeCell ref="AF1335:AN1335"/>
    <mergeCell ref="AO1335:BB1335"/>
    <mergeCell ref="A1332:AE1332"/>
    <mergeCell ref="AF1332:AN1332"/>
    <mergeCell ref="AO1332:BB1332"/>
    <mergeCell ref="A1333:AE1333"/>
    <mergeCell ref="AF1333:AN1333"/>
    <mergeCell ref="AO1333:BB1333"/>
    <mergeCell ref="A1330:AE1330"/>
    <mergeCell ref="AF1330:AN1330"/>
    <mergeCell ref="AO1330:BB1330"/>
    <mergeCell ref="A1331:AE1331"/>
    <mergeCell ref="AF1331:AN1331"/>
    <mergeCell ref="AO1331:BB1331"/>
    <mergeCell ref="A1328:AE1328"/>
    <mergeCell ref="AF1328:AN1328"/>
    <mergeCell ref="AO1328:BB1328"/>
    <mergeCell ref="A1329:AE1329"/>
    <mergeCell ref="AF1329:AN1329"/>
    <mergeCell ref="AO1329:BB1329"/>
    <mergeCell ref="AO1316:BB1316"/>
    <mergeCell ref="A1317:AE1317"/>
    <mergeCell ref="AF1317:AN1317"/>
    <mergeCell ref="AO1317:BB1317"/>
    <mergeCell ref="AO1313:BB1313"/>
    <mergeCell ref="A1314:AE1314"/>
    <mergeCell ref="AF1314:AN1314"/>
    <mergeCell ref="AO1314:BB1314"/>
    <mergeCell ref="AF1315:AN1315"/>
    <mergeCell ref="AO1315:BB1315"/>
    <mergeCell ref="BF1304:BN1304"/>
    <mergeCell ref="A1306:AE1306"/>
    <mergeCell ref="AF1306:AN1306"/>
    <mergeCell ref="AO1306:BB1306"/>
    <mergeCell ref="BF1306:BQ1306"/>
    <mergeCell ref="A1334:AE1334"/>
    <mergeCell ref="AF1334:AN1334"/>
    <mergeCell ref="AO1334:BB1334"/>
    <mergeCell ref="A1326:AE1326"/>
    <mergeCell ref="AF1326:AN1326"/>
    <mergeCell ref="AO1326:BB1326"/>
    <mergeCell ref="A1327:AE1327"/>
    <mergeCell ref="AF1327:AN1327"/>
    <mergeCell ref="AO1327:BB1327"/>
    <mergeCell ref="A1324:AE1324"/>
    <mergeCell ref="AF1324:AN1324"/>
    <mergeCell ref="AO1324:BB1324"/>
    <mergeCell ref="A1325:AE1325"/>
    <mergeCell ref="AF1325:AN1325"/>
    <mergeCell ref="AO1325:BB1325"/>
    <mergeCell ref="A1308:AX1309"/>
    <mergeCell ref="AO1296:BB1296"/>
    <mergeCell ref="A1297:AE1297"/>
    <mergeCell ref="AF1297:AN1297"/>
    <mergeCell ref="AO1297:BB1297"/>
    <mergeCell ref="AF1298:AN1298"/>
    <mergeCell ref="AO1298:BB1298"/>
    <mergeCell ref="A1290:AE1290"/>
    <mergeCell ref="AF1290:AN1290"/>
    <mergeCell ref="AO1290:BB1290"/>
    <mergeCell ref="A1291:AE1291"/>
    <mergeCell ref="AF1291:AN1291"/>
    <mergeCell ref="AO1291:BB1291"/>
    <mergeCell ref="A1322:AE1322"/>
    <mergeCell ref="AF1322:AN1322"/>
    <mergeCell ref="AO1322:BB1322"/>
    <mergeCell ref="A1323:AE1323"/>
    <mergeCell ref="AF1323:AN1323"/>
    <mergeCell ref="AO1323:BB1323"/>
    <mergeCell ref="A1320:AE1320"/>
    <mergeCell ref="AF1320:AN1320"/>
    <mergeCell ref="AO1320:BB1320"/>
    <mergeCell ref="A1321:AE1321"/>
    <mergeCell ref="AF1321:AN1321"/>
    <mergeCell ref="AO1321:BB1321"/>
    <mergeCell ref="A1318:AE1318"/>
    <mergeCell ref="AF1318:AN1318"/>
    <mergeCell ref="AO1318:BB1318"/>
    <mergeCell ref="A1319:AE1319"/>
    <mergeCell ref="AF1319:AN1319"/>
    <mergeCell ref="AO1319:BB1319"/>
    <mergeCell ref="A1316:AE1316"/>
    <mergeCell ref="AF1316:AN1316"/>
    <mergeCell ref="A1303:AE1303"/>
    <mergeCell ref="AF1303:AN1303"/>
    <mergeCell ref="AO1303:BB1303"/>
    <mergeCell ref="A1304:AE1304"/>
    <mergeCell ref="AF1304:AN1304"/>
    <mergeCell ref="AO1304:BB1304"/>
    <mergeCell ref="A1301:AE1301"/>
    <mergeCell ref="AF1301:AN1301"/>
    <mergeCell ref="AO1301:BB1301"/>
    <mergeCell ref="A1302:AE1302"/>
    <mergeCell ref="AF1302:AN1302"/>
    <mergeCell ref="AO1302:BB1302"/>
    <mergeCell ref="A1305:AE1305"/>
    <mergeCell ref="AF1305:AN1305"/>
    <mergeCell ref="AO1305:BB1305"/>
    <mergeCell ref="BF1305:BN1305"/>
    <mergeCell ref="A1299:AE1299"/>
    <mergeCell ref="AF1299:AN1299"/>
    <mergeCell ref="AO1299:BB1299"/>
    <mergeCell ref="A1300:AE1300"/>
    <mergeCell ref="AF1300:AN1300"/>
    <mergeCell ref="AO1300:BB1300"/>
    <mergeCell ref="AO1288:BB1288"/>
    <mergeCell ref="A1289:AE1289"/>
    <mergeCell ref="AF1289:AN1289"/>
    <mergeCell ref="AO1289:BB1289"/>
    <mergeCell ref="A1286:AE1286"/>
    <mergeCell ref="AF1286:AN1286"/>
    <mergeCell ref="AO1286:BB1286"/>
    <mergeCell ref="A1287:AE1287"/>
    <mergeCell ref="AF1287:AN1287"/>
    <mergeCell ref="AO1287:BB1287"/>
    <mergeCell ref="A1284:AE1284"/>
    <mergeCell ref="AF1284:AN1284"/>
    <mergeCell ref="AO1284:BB1284"/>
    <mergeCell ref="A1285:AE1285"/>
    <mergeCell ref="AF1285:AN1285"/>
    <mergeCell ref="AO1285:BB1285"/>
    <mergeCell ref="A1277:AE1277"/>
    <mergeCell ref="AF1277:AN1277"/>
    <mergeCell ref="AO1277:BB1277"/>
    <mergeCell ref="A1278:AE1278"/>
    <mergeCell ref="AF1278:AN1278"/>
    <mergeCell ref="AO1278:BB1278"/>
    <mergeCell ref="A1279:AE1279"/>
    <mergeCell ref="AF1279:AN1279"/>
    <mergeCell ref="AO1279:BB1279"/>
    <mergeCell ref="A1288:AE1288"/>
    <mergeCell ref="AF1288:AN1288"/>
    <mergeCell ref="A1273:BA1273"/>
    <mergeCell ref="A1274:AE1274"/>
    <mergeCell ref="AF1274:AN1274"/>
    <mergeCell ref="AO1274:BB1274"/>
    <mergeCell ref="A1275:AE1275"/>
    <mergeCell ref="AF1275:AN1275"/>
    <mergeCell ref="AO1275:BB1275"/>
    <mergeCell ref="M1266:S1269"/>
    <mergeCell ref="T1266:Z1269"/>
    <mergeCell ref="AA1266:AG1269"/>
    <mergeCell ref="AH1266:AN1269"/>
    <mergeCell ref="AO1266:BB1269"/>
    <mergeCell ref="M1264:S1264"/>
    <mergeCell ref="T1264:Z1264"/>
    <mergeCell ref="AA1264:AG1264"/>
    <mergeCell ref="AH1264:AN1264"/>
    <mergeCell ref="AO1264:BB1264"/>
    <mergeCell ref="M1265:S1265"/>
    <mergeCell ref="T1265:Z1265"/>
    <mergeCell ref="AA1265:AG1265"/>
    <mergeCell ref="AH1265:AN1265"/>
    <mergeCell ref="AO1265:BB1265"/>
    <mergeCell ref="A1256:L1256"/>
    <mergeCell ref="M1256:S1256"/>
    <mergeCell ref="T1256:Z1256"/>
    <mergeCell ref="AA1256:AG1256"/>
    <mergeCell ref="AH1256:AN1256"/>
    <mergeCell ref="AO1256:BB1256"/>
    <mergeCell ref="M1254:S1254"/>
    <mergeCell ref="T1254:Z1254"/>
    <mergeCell ref="AA1254:AG1254"/>
    <mergeCell ref="AH1254:AN1254"/>
    <mergeCell ref="AO1254:BB1254"/>
    <mergeCell ref="M1255:S1255"/>
    <mergeCell ref="T1255:Z1255"/>
    <mergeCell ref="AA1255:AG1255"/>
    <mergeCell ref="AH1255:AN1255"/>
    <mergeCell ref="AO1255:BB1255"/>
    <mergeCell ref="A1276:AE1276"/>
    <mergeCell ref="AF1276:AN1276"/>
    <mergeCell ref="AO1276:BB1276"/>
    <mergeCell ref="M1262:S1262"/>
    <mergeCell ref="T1262:Z1262"/>
    <mergeCell ref="AA1262:AG1262"/>
    <mergeCell ref="AH1262:AN1262"/>
    <mergeCell ref="AO1262:BB1262"/>
    <mergeCell ref="M1263:S1263"/>
    <mergeCell ref="T1263:Z1263"/>
    <mergeCell ref="AA1263:AG1263"/>
    <mergeCell ref="AH1263:AN1263"/>
    <mergeCell ref="AO1263:BB1263"/>
    <mergeCell ref="M1260:S1260"/>
    <mergeCell ref="T1260:Z1260"/>
    <mergeCell ref="AA1260:AG1260"/>
    <mergeCell ref="AH1260:AN1260"/>
    <mergeCell ref="AO1260:BB1260"/>
    <mergeCell ref="M1261:S1261"/>
    <mergeCell ref="T1261:Z1261"/>
    <mergeCell ref="AA1261:AG1261"/>
    <mergeCell ref="AH1261:AN1261"/>
    <mergeCell ref="AO1261:BB1261"/>
    <mergeCell ref="M1257:S1258"/>
    <mergeCell ref="T1257:Z1258"/>
    <mergeCell ref="AA1257:AG1258"/>
    <mergeCell ref="AH1257:AN1258"/>
    <mergeCell ref="AO1257:BB1258"/>
    <mergeCell ref="M1259:S1259"/>
    <mergeCell ref="T1259:Z1259"/>
    <mergeCell ref="AA1259:AG1259"/>
    <mergeCell ref="AH1259:AN1259"/>
    <mergeCell ref="AO1259:BB1259"/>
    <mergeCell ref="W1233:AB1233"/>
    <mergeCell ref="AC1233:AH1233"/>
    <mergeCell ref="AI1233:AP1233"/>
    <mergeCell ref="AQ1231:BB1231"/>
    <mergeCell ref="A1232:H1232"/>
    <mergeCell ref="I1232:N1232"/>
    <mergeCell ref="O1232:V1232"/>
    <mergeCell ref="W1232:AB1232"/>
    <mergeCell ref="AC1232:AH1232"/>
    <mergeCell ref="AI1232:AP1232"/>
    <mergeCell ref="AQ1232:BB1232"/>
    <mergeCell ref="A1231:H1231"/>
    <mergeCell ref="I1231:N1231"/>
    <mergeCell ref="O1231:V1231"/>
    <mergeCell ref="W1231:AB1231"/>
    <mergeCell ref="AC1231:AH1231"/>
    <mergeCell ref="AI1231:AP1231"/>
    <mergeCell ref="I1217:N1217"/>
    <mergeCell ref="O1217:V1217"/>
    <mergeCell ref="W1217:AB1217"/>
    <mergeCell ref="AC1217:AH1217"/>
    <mergeCell ref="AI1217:AP1217"/>
    <mergeCell ref="AQ1217:BB1217"/>
    <mergeCell ref="AH1252:BB1252"/>
    <mergeCell ref="M1253:S1253"/>
    <mergeCell ref="T1253:Z1253"/>
    <mergeCell ref="AA1253:AG1253"/>
    <mergeCell ref="AH1253:AN1253"/>
    <mergeCell ref="AO1253:BB1253"/>
    <mergeCell ref="A1250:L1255"/>
    <mergeCell ref="M1250:S1250"/>
    <mergeCell ref="T1250:AG1250"/>
    <mergeCell ref="AH1250:BB1250"/>
    <mergeCell ref="M1251:S1251"/>
    <mergeCell ref="T1251:AG1251"/>
    <mergeCell ref="AH1251:BB1251"/>
    <mergeCell ref="M1252:S1252"/>
    <mergeCell ref="T1252:AG1252"/>
    <mergeCell ref="AQ1233:BB1233"/>
    <mergeCell ref="A1234:H1234"/>
    <mergeCell ref="I1234:N1234"/>
    <mergeCell ref="O1234:V1234"/>
    <mergeCell ref="W1234:AB1234"/>
    <mergeCell ref="AC1234:AH1234"/>
    <mergeCell ref="AI1234:AP1234"/>
    <mergeCell ref="AQ1234:BB1234"/>
    <mergeCell ref="A1233:H1233"/>
    <mergeCell ref="I1233:N1233"/>
    <mergeCell ref="O1233:V1233"/>
    <mergeCell ref="AQ1229:BB1229"/>
    <mergeCell ref="A1230:H1230"/>
    <mergeCell ref="I1230:N1230"/>
    <mergeCell ref="O1230:V1230"/>
    <mergeCell ref="W1230:AB1230"/>
    <mergeCell ref="AC1230:AH1230"/>
    <mergeCell ref="AI1230:AP1230"/>
    <mergeCell ref="AQ1230:BB1230"/>
    <mergeCell ref="A1229:H1229"/>
    <mergeCell ref="I1229:N1229"/>
    <mergeCell ref="O1229:V1229"/>
    <mergeCell ref="W1229:AB1229"/>
    <mergeCell ref="AC1229:AH1229"/>
    <mergeCell ref="AI1229:AP1229"/>
    <mergeCell ref="AC1225:AH1227"/>
    <mergeCell ref="AI1225:AP1227"/>
    <mergeCell ref="AQ1225:BB1227"/>
    <mergeCell ref="A1228:H1228"/>
    <mergeCell ref="I1228:N1228"/>
    <mergeCell ref="O1228:V1228"/>
    <mergeCell ref="W1228:AB1228"/>
    <mergeCell ref="AC1228:AH1228"/>
    <mergeCell ref="AI1228:AP1228"/>
    <mergeCell ref="AQ1228:BB1228"/>
    <mergeCell ref="A1223:H1227"/>
    <mergeCell ref="I1223:V1224"/>
    <mergeCell ref="W1223:AH1224"/>
    <mergeCell ref="AI1223:BB1224"/>
    <mergeCell ref="I1225:N1227"/>
    <mergeCell ref="O1225:V1227"/>
    <mergeCell ref="W1225:AB1227"/>
    <mergeCell ref="AC1214:AH1214"/>
    <mergeCell ref="AI1214:AP1214"/>
    <mergeCell ref="I1213:N1213"/>
    <mergeCell ref="O1213:V1213"/>
    <mergeCell ref="W1213:AB1213"/>
    <mergeCell ref="AC1213:AH1213"/>
    <mergeCell ref="AI1213:AP1213"/>
    <mergeCell ref="AQ1213:BB1213"/>
    <mergeCell ref="I1212:N1212"/>
    <mergeCell ref="O1212:V1212"/>
    <mergeCell ref="W1212:AB1212"/>
    <mergeCell ref="AC1212:AH1212"/>
    <mergeCell ref="AI1212:AP1212"/>
    <mergeCell ref="AQ1212:BB1212"/>
    <mergeCell ref="A1210:H1210"/>
    <mergeCell ref="I1210:AB1210"/>
    <mergeCell ref="AC1210:BB1210"/>
    <mergeCell ref="A1211:H1211"/>
    <mergeCell ref="I1211:N1211"/>
    <mergeCell ref="O1211:V1211"/>
    <mergeCell ref="W1211:AB1211"/>
    <mergeCell ref="AC1211:AH1211"/>
    <mergeCell ref="AI1211:AP1211"/>
    <mergeCell ref="AQ1211:BB1211"/>
    <mergeCell ref="AD1193:BB1193"/>
    <mergeCell ref="AD1194:AM1194"/>
    <mergeCell ref="AN1194:BB1194"/>
    <mergeCell ref="AD1195:AM1195"/>
    <mergeCell ref="AN1195:BB1195"/>
    <mergeCell ref="A1180:T1180"/>
    <mergeCell ref="U1180:AC1180"/>
    <mergeCell ref="AD1180:AI1180"/>
    <mergeCell ref="AJ1180:AQ1180"/>
    <mergeCell ref="AR1180:BB1180"/>
    <mergeCell ref="A1181:T1181"/>
    <mergeCell ref="U1181:AC1181"/>
    <mergeCell ref="AD1181:AI1181"/>
    <mergeCell ref="AJ1181:AQ1181"/>
    <mergeCell ref="AR1181:BB1181"/>
    <mergeCell ref="I1216:N1216"/>
    <mergeCell ref="O1216:V1216"/>
    <mergeCell ref="W1216:AB1216"/>
    <mergeCell ref="AC1216:AH1216"/>
    <mergeCell ref="AI1216:AP1216"/>
    <mergeCell ref="AQ1216:BB1216"/>
    <mergeCell ref="AQ1214:BB1214"/>
    <mergeCell ref="I1215:N1215"/>
    <mergeCell ref="O1215:V1215"/>
    <mergeCell ref="W1215:AB1215"/>
    <mergeCell ref="AC1215:AH1215"/>
    <mergeCell ref="AI1215:AP1215"/>
    <mergeCell ref="AQ1215:BB1215"/>
    <mergeCell ref="A1214:H1214"/>
    <mergeCell ref="I1214:N1214"/>
    <mergeCell ref="O1214:V1214"/>
    <mergeCell ref="W1214:AB1214"/>
    <mergeCell ref="AD1202:AM1202"/>
    <mergeCell ref="AN1202:BB1202"/>
    <mergeCell ref="I1208:AB1208"/>
    <mergeCell ref="AC1208:BB1208"/>
    <mergeCell ref="AC1209:BB1209"/>
    <mergeCell ref="AD1199:AM1199"/>
    <mergeCell ref="AN1199:BB1199"/>
    <mergeCell ref="AD1200:AM1200"/>
    <mergeCell ref="AN1200:BB1200"/>
    <mergeCell ref="AD1201:AM1201"/>
    <mergeCell ref="AN1201:BB1201"/>
    <mergeCell ref="AD1196:AM1196"/>
    <mergeCell ref="AN1196:BB1196"/>
    <mergeCell ref="A1197:AC1197"/>
    <mergeCell ref="AD1197:AM1197"/>
    <mergeCell ref="AN1197:BB1197"/>
    <mergeCell ref="AD1198:AM1198"/>
    <mergeCell ref="AN1198:BB1198"/>
    <mergeCell ref="A1179:T1179"/>
    <mergeCell ref="U1179:AC1179"/>
    <mergeCell ref="AD1179:AI1179"/>
    <mergeCell ref="AJ1179:AQ1179"/>
    <mergeCell ref="AR1179:BB1179"/>
    <mergeCell ref="A1176:T1176"/>
    <mergeCell ref="U1176:AC1176"/>
    <mergeCell ref="AD1176:AI1176"/>
    <mergeCell ref="AJ1176:AQ1176"/>
    <mergeCell ref="AR1176:BB1176"/>
    <mergeCell ref="A1177:T1177"/>
    <mergeCell ref="U1177:AC1177"/>
    <mergeCell ref="AD1177:AI1177"/>
    <mergeCell ref="AJ1177:AQ1177"/>
    <mergeCell ref="AR1177:BB1177"/>
    <mergeCell ref="U1174:AC1174"/>
    <mergeCell ref="AD1174:AI1174"/>
    <mergeCell ref="AJ1174:AQ1174"/>
    <mergeCell ref="AR1174:BB1174"/>
    <mergeCell ref="A1175:T1175"/>
    <mergeCell ref="U1175:AC1175"/>
    <mergeCell ref="AD1175:AI1175"/>
    <mergeCell ref="AJ1175:AQ1175"/>
    <mergeCell ref="AR1175:BB1175"/>
    <mergeCell ref="W1160:AD1160"/>
    <mergeCell ref="AE1160:AL1160"/>
    <mergeCell ref="AM1160:BB1160"/>
    <mergeCell ref="A1161:V1161"/>
    <mergeCell ref="W1161:AD1161"/>
    <mergeCell ref="AE1161:AL1161"/>
    <mergeCell ref="AM1161:BB1161"/>
    <mergeCell ref="A1158:V1158"/>
    <mergeCell ref="W1158:AD1158"/>
    <mergeCell ref="AE1158:AL1158"/>
    <mergeCell ref="AM1158:BB1158"/>
    <mergeCell ref="A1159:V1159"/>
    <mergeCell ref="W1159:AD1159"/>
    <mergeCell ref="AE1159:AL1159"/>
    <mergeCell ref="AM1159:BB1159"/>
    <mergeCell ref="U1178:AC1178"/>
    <mergeCell ref="AD1178:AI1178"/>
    <mergeCell ref="AJ1178:AQ1178"/>
    <mergeCell ref="AR1178:BB1178"/>
    <mergeCell ref="U1172:AC1172"/>
    <mergeCell ref="AD1172:AI1172"/>
    <mergeCell ref="AJ1172:AQ1172"/>
    <mergeCell ref="AR1172:BB1172"/>
    <mergeCell ref="A1173:T1173"/>
    <mergeCell ref="U1173:AC1173"/>
    <mergeCell ref="AD1173:AI1173"/>
    <mergeCell ref="AJ1173:AQ1173"/>
    <mergeCell ref="AR1173:BB1173"/>
    <mergeCell ref="A1150:V1151"/>
    <mergeCell ref="W1150:AL1150"/>
    <mergeCell ref="AM1150:BB1150"/>
    <mergeCell ref="W1151:AD1151"/>
    <mergeCell ref="AE1151:AL1151"/>
    <mergeCell ref="AM1151:BB1151"/>
    <mergeCell ref="A1142:AE1142"/>
    <mergeCell ref="AF1142:AN1142"/>
    <mergeCell ref="AO1142:BB1142"/>
    <mergeCell ref="A1143:AE1143"/>
    <mergeCell ref="AF1143:AN1143"/>
    <mergeCell ref="AO1143:BB1143"/>
    <mergeCell ref="U1169:AI1169"/>
    <mergeCell ref="AJ1169:BB1169"/>
    <mergeCell ref="U1171:AC1171"/>
    <mergeCell ref="AD1171:AI1171"/>
    <mergeCell ref="AJ1171:AQ1171"/>
    <mergeCell ref="AR1171:BB1171"/>
    <mergeCell ref="U1166:AI1166"/>
    <mergeCell ref="AJ1166:BB1166"/>
    <mergeCell ref="A1167:T1167"/>
    <mergeCell ref="U1167:AI1167"/>
    <mergeCell ref="AJ1167:BB1167"/>
    <mergeCell ref="U1168:AI1168"/>
    <mergeCell ref="AJ1168:BB1168"/>
    <mergeCell ref="A1162:V1162"/>
    <mergeCell ref="W1162:AD1162"/>
    <mergeCell ref="AE1162:AL1162"/>
    <mergeCell ref="AM1162:BB1162"/>
    <mergeCell ref="U1165:AI1165"/>
    <mergeCell ref="AJ1165:BB1165"/>
    <mergeCell ref="A1160:V1160"/>
    <mergeCell ref="A1156:V1156"/>
    <mergeCell ref="W1156:AD1156"/>
    <mergeCell ref="AE1156:AL1156"/>
    <mergeCell ref="AM1156:BB1156"/>
    <mergeCell ref="A1157:V1157"/>
    <mergeCell ref="W1157:AD1157"/>
    <mergeCell ref="AE1157:AL1157"/>
    <mergeCell ref="AM1157:BB1157"/>
    <mergeCell ref="A1154:V1154"/>
    <mergeCell ref="W1154:AD1154"/>
    <mergeCell ref="AE1154:AL1154"/>
    <mergeCell ref="AM1154:BB1154"/>
    <mergeCell ref="A1155:V1155"/>
    <mergeCell ref="W1155:AD1155"/>
    <mergeCell ref="AE1155:AL1155"/>
    <mergeCell ref="AM1155:BB1155"/>
    <mergeCell ref="A1152:V1152"/>
    <mergeCell ref="W1152:AD1152"/>
    <mergeCell ref="AE1152:AL1152"/>
    <mergeCell ref="AM1152:BB1152"/>
    <mergeCell ref="A1153:V1153"/>
    <mergeCell ref="W1153:AD1153"/>
    <mergeCell ref="AE1153:AL1153"/>
    <mergeCell ref="AM1153:BB1153"/>
    <mergeCell ref="A1126:AE1126"/>
    <mergeCell ref="AF1126:AN1126"/>
    <mergeCell ref="AO1126:BB1126"/>
    <mergeCell ref="A1127:AE1127"/>
    <mergeCell ref="AF1127:AN1127"/>
    <mergeCell ref="AO1127:BB1127"/>
    <mergeCell ref="A1114:M1114"/>
    <mergeCell ref="N1114:Q1114"/>
    <mergeCell ref="A1141:AE1141"/>
    <mergeCell ref="AF1141:AN1141"/>
    <mergeCell ref="AO1141:BB1141"/>
    <mergeCell ref="A1138:AE1138"/>
    <mergeCell ref="AF1138:AN1138"/>
    <mergeCell ref="AO1138:BB1138"/>
    <mergeCell ref="A1139:AE1139"/>
    <mergeCell ref="AF1139:AN1139"/>
    <mergeCell ref="AO1139:BB1139"/>
    <mergeCell ref="A1136:AE1136"/>
    <mergeCell ref="AF1136:AN1136"/>
    <mergeCell ref="AO1136:BB1136"/>
    <mergeCell ref="A1137:AE1137"/>
    <mergeCell ref="AF1137:AN1137"/>
    <mergeCell ref="AO1137:BB1137"/>
    <mergeCell ref="A1134:AE1134"/>
    <mergeCell ref="AF1134:AN1134"/>
    <mergeCell ref="AO1134:BB1134"/>
    <mergeCell ref="A1135:AE1135"/>
    <mergeCell ref="AF1135:AN1135"/>
    <mergeCell ref="AO1135:BB1135"/>
    <mergeCell ref="A1140:AE1140"/>
    <mergeCell ref="AF1140:AN1140"/>
    <mergeCell ref="AO1140:BB1140"/>
    <mergeCell ref="A1132:AE1132"/>
    <mergeCell ref="AF1132:AN1132"/>
    <mergeCell ref="AO1132:BB1132"/>
    <mergeCell ref="A1133:AE1133"/>
    <mergeCell ref="AF1133:AN1133"/>
    <mergeCell ref="AO1133:BB1133"/>
    <mergeCell ref="A1130:AE1130"/>
    <mergeCell ref="AF1130:AN1130"/>
    <mergeCell ref="AO1130:BB1130"/>
    <mergeCell ref="A1131:AE1131"/>
    <mergeCell ref="AF1131:AN1131"/>
    <mergeCell ref="AO1131:BB1131"/>
    <mergeCell ref="A1128:AE1128"/>
    <mergeCell ref="AF1128:AN1128"/>
    <mergeCell ref="AO1128:BB1128"/>
    <mergeCell ref="A1129:AE1129"/>
    <mergeCell ref="AF1129:AN1129"/>
    <mergeCell ref="AO1129:BB1129"/>
    <mergeCell ref="R1114:V1114"/>
    <mergeCell ref="W1114:AB1114"/>
    <mergeCell ref="AC1114:AH1114"/>
    <mergeCell ref="AI1114:AP1114"/>
    <mergeCell ref="W1109:AB1109"/>
    <mergeCell ref="AC1109:AH1109"/>
    <mergeCell ref="AI1109:AP1109"/>
    <mergeCell ref="AQ1109:BB1109"/>
    <mergeCell ref="AQ1112:BB1112"/>
    <mergeCell ref="A1113:M1113"/>
    <mergeCell ref="N1113:Q1113"/>
    <mergeCell ref="R1113:V1113"/>
    <mergeCell ref="W1113:AB1113"/>
    <mergeCell ref="AC1113:AH1113"/>
    <mergeCell ref="AI1113:AP1113"/>
    <mergeCell ref="AQ1113:BB1113"/>
    <mergeCell ref="A1112:M1112"/>
    <mergeCell ref="N1112:Q1112"/>
    <mergeCell ref="R1112:V1112"/>
    <mergeCell ref="W1112:AB1112"/>
    <mergeCell ref="AC1112:AH1112"/>
    <mergeCell ref="AI1112:AP1112"/>
    <mergeCell ref="AQ1114:BB1114"/>
    <mergeCell ref="A1108:M1108"/>
    <mergeCell ref="N1108:Q1108"/>
    <mergeCell ref="R1108:V1108"/>
    <mergeCell ref="W1108:AB1108"/>
    <mergeCell ref="AC1108:AH1108"/>
    <mergeCell ref="AI1108:AP1108"/>
    <mergeCell ref="AQ1106:BB1106"/>
    <mergeCell ref="A1107:M1107"/>
    <mergeCell ref="N1107:Q1107"/>
    <mergeCell ref="R1107:V1107"/>
    <mergeCell ref="W1107:AB1107"/>
    <mergeCell ref="AC1107:AH1107"/>
    <mergeCell ref="AI1107:AP1107"/>
    <mergeCell ref="AQ1107:BB1107"/>
    <mergeCell ref="A1106:M1106"/>
    <mergeCell ref="N1106:Q1106"/>
    <mergeCell ref="R1106:V1106"/>
    <mergeCell ref="W1106:AB1106"/>
    <mergeCell ref="AC1106:AH1106"/>
    <mergeCell ref="AI1106:AP1106"/>
    <mergeCell ref="R1100:V1100"/>
    <mergeCell ref="AC1100:AH1100"/>
    <mergeCell ref="AI1100:AP1100"/>
    <mergeCell ref="AQ1100:BB1100"/>
    <mergeCell ref="AC1101:AH1101"/>
    <mergeCell ref="AI1101:AP1101"/>
    <mergeCell ref="AQ1101:BB1101"/>
    <mergeCell ref="AQ1098:BB1098"/>
    <mergeCell ref="R1099:V1099"/>
    <mergeCell ref="W1099:AB1099"/>
    <mergeCell ref="AC1099:AH1099"/>
    <mergeCell ref="AI1099:AP1099"/>
    <mergeCell ref="AQ1099:BB1099"/>
    <mergeCell ref="A1103:H1103"/>
    <mergeCell ref="AQ1110:BB1110"/>
    <mergeCell ref="A1111:M1111"/>
    <mergeCell ref="N1111:Q1111"/>
    <mergeCell ref="R1111:V1111"/>
    <mergeCell ref="W1111:AB1111"/>
    <mergeCell ref="AC1111:AH1111"/>
    <mergeCell ref="AI1111:AP1111"/>
    <mergeCell ref="AQ1111:BB1111"/>
    <mergeCell ref="A1110:M1110"/>
    <mergeCell ref="N1110:Q1110"/>
    <mergeCell ref="R1110:V1110"/>
    <mergeCell ref="W1110:AB1110"/>
    <mergeCell ref="AC1110:AH1110"/>
    <mergeCell ref="AI1110:AP1110"/>
    <mergeCell ref="AQ1108:BB1108"/>
    <mergeCell ref="A1109:M1109"/>
    <mergeCell ref="N1109:Q1109"/>
    <mergeCell ref="R1109:V1109"/>
    <mergeCell ref="AQ1104:BB1104"/>
    <mergeCell ref="A1105:M1105"/>
    <mergeCell ref="N1105:Q1105"/>
    <mergeCell ref="R1105:V1105"/>
    <mergeCell ref="W1105:AB1105"/>
    <mergeCell ref="AC1105:AH1105"/>
    <mergeCell ref="AI1105:AP1105"/>
    <mergeCell ref="AQ1105:BB1105"/>
    <mergeCell ref="A1104:M1104"/>
    <mergeCell ref="N1104:Q1104"/>
    <mergeCell ref="R1104:V1104"/>
    <mergeCell ref="W1104:AB1104"/>
    <mergeCell ref="AC1104:AH1104"/>
    <mergeCell ref="AI1104:AP1104"/>
    <mergeCell ref="AC1102:AH1102"/>
    <mergeCell ref="AI1102:AP1102"/>
    <mergeCell ref="AQ1102:BB1102"/>
    <mergeCell ref="W1103:AB1103"/>
    <mergeCell ref="AC1103:AH1103"/>
    <mergeCell ref="AI1103:AP1103"/>
    <mergeCell ref="AQ1103:BB1103"/>
    <mergeCell ref="A1088:M1088"/>
    <mergeCell ref="N1088:Q1088"/>
    <mergeCell ref="R1088:V1088"/>
    <mergeCell ref="W1088:AB1088"/>
    <mergeCell ref="AC1088:AH1088"/>
    <mergeCell ref="AI1088:AP1088"/>
    <mergeCell ref="AQ1088:BB1088"/>
    <mergeCell ref="A1087:M1087"/>
    <mergeCell ref="N1087:Q1087"/>
    <mergeCell ref="R1087:V1087"/>
    <mergeCell ref="W1087:AB1087"/>
    <mergeCell ref="A1098:M1098"/>
    <mergeCell ref="N1098:Q1098"/>
    <mergeCell ref="R1098:V1098"/>
    <mergeCell ref="W1098:AB1098"/>
    <mergeCell ref="AC1098:AH1098"/>
    <mergeCell ref="AI1098:AP1098"/>
    <mergeCell ref="A1095:H1095"/>
    <mergeCell ref="W1095:AB1095"/>
    <mergeCell ref="AC1095:AH1095"/>
    <mergeCell ref="AI1095:AP1095"/>
    <mergeCell ref="AQ1095:BB1095"/>
    <mergeCell ref="W1096:AB1096"/>
    <mergeCell ref="AC1096:AH1096"/>
    <mergeCell ref="AI1096:AP1096"/>
    <mergeCell ref="AQ1096:BB1096"/>
    <mergeCell ref="AQ1091:BB1091"/>
    <mergeCell ref="A1092:M1092"/>
    <mergeCell ref="N1092:Q1092"/>
    <mergeCell ref="R1092:V1092"/>
    <mergeCell ref="W1092:AB1092"/>
    <mergeCell ref="AC1092:AH1092"/>
    <mergeCell ref="W1097:AB1097"/>
    <mergeCell ref="AC1097:AH1097"/>
    <mergeCell ref="AI1097:AP1097"/>
    <mergeCell ref="AQ1097:BB1097"/>
    <mergeCell ref="AQ1089:BB1089"/>
    <mergeCell ref="A1090:M1090"/>
    <mergeCell ref="N1090:Q1090"/>
    <mergeCell ref="R1090:V1090"/>
    <mergeCell ref="W1090:AB1090"/>
    <mergeCell ref="AC1090:AH1090"/>
    <mergeCell ref="AI1090:AP1090"/>
    <mergeCell ref="AQ1090:BB1090"/>
    <mergeCell ref="A1089:M1089"/>
    <mergeCell ref="N1089:Q1089"/>
    <mergeCell ref="R1089:V1089"/>
    <mergeCell ref="W1089:AB1089"/>
    <mergeCell ref="AC1089:AH1089"/>
    <mergeCell ref="AI1089:AP1089"/>
    <mergeCell ref="AI1092:AP1092"/>
    <mergeCell ref="AQ1092:BB1092"/>
    <mergeCell ref="A1091:M1091"/>
    <mergeCell ref="N1091:Q1091"/>
    <mergeCell ref="R1091:V1091"/>
    <mergeCell ref="W1091:AB1091"/>
    <mergeCell ref="AC1091:AH1091"/>
    <mergeCell ref="AI1091:AP1091"/>
    <mergeCell ref="AC1087:AH1087"/>
    <mergeCell ref="AI1087:AP1087"/>
    <mergeCell ref="AQ1079:BB1079"/>
    <mergeCell ref="R1080:V1080"/>
    <mergeCell ref="W1080:AB1080"/>
    <mergeCell ref="AC1080:AH1080"/>
    <mergeCell ref="AI1080:AP1080"/>
    <mergeCell ref="AQ1080:BB1080"/>
    <mergeCell ref="A1079:M1079"/>
    <mergeCell ref="N1079:Q1079"/>
    <mergeCell ref="R1079:V1079"/>
    <mergeCell ref="W1079:AB1079"/>
    <mergeCell ref="AC1079:AH1079"/>
    <mergeCell ref="AI1079:AP1079"/>
    <mergeCell ref="AQ1085:BB1085"/>
    <mergeCell ref="A1086:M1086"/>
    <mergeCell ref="N1086:Q1086"/>
    <mergeCell ref="R1086:V1086"/>
    <mergeCell ref="W1086:AB1086"/>
    <mergeCell ref="AC1086:AH1086"/>
    <mergeCell ref="AI1086:AP1086"/>
    <mergeCell ref="AQ1086:BB1086"/>
    <mergeCell ref="A1085:M1085"/>
    <mergeCell ref="N1085:Q1085"/>
    <mergeCell ref="R1085:V1085"/>
    <mergeCell ref="W1085:AB1085"/>
    <mergeCell ref="AC1085:AH1085"/>
    <mergeCell ref="AI1085:AP1085"/>
    <mergeCell ref="AQ1087:BB1087"/>
    <mergeCell ref="W1077:AB1077"/>
    <mergeCell ref="AC1077:AH1077"/>
    <mergeCell ref="AI1077:AP1077"/>
    <mergeCell ref="AQ1077:BB1077"/>
    <mergeCell ref="W1078:AB1078"/>
    <mergeCell ref="AC1078:AH1078"/>
    <mergeCell ref="AI1078:AP1078"/>
    <mergeCell ref="AQ1078:BB1078"/>
    <mergeCell ref="AC1083:AH1083"/>
    <mergeCell ref="AI1083:AP1083"/>
    <mergeCell ref="AQ1083:BB1083"/>
    <mergeCell ref="A1084:M1084"/>
    <mergeCell ref="N1084:Q1084"/>
    <mergeCell ref="R1084:V1084"/>
    <mergeCell ref="W1084:AB1084"/>
    <mergeCell ref="AC1084:AH1084"/>
    <mergeCell ref="AI1084:AP1084"/>
    <mergeCell ref="AQ1084:BB1084"/>
    <mergeCell ref="R1081:V1081"/>
    <mergeCell ref="AC1081:AH1081"/>
    <mergeCell ref="AI1081:AP1081"/>
    <mergeCell ref="AQ1081:BB1081"/>
    <mergeCell ref="AC1082:AH1082"/>
    <mergeCell ref="AI1082:AP1082"/>
    <mergeCell ref="AQ1082:BB1082"/>
    <mergeCell ref="AP1066:BB1066"/>
    <mergeCell ref="A1067:L1067"/>
    <mergeCell ref="M1067:T1067"/>
    <mergeCell ref="U1067:AA1067"/>
    <mergeCell ref="AB1067:AH1067"/>
    <mergeCell ref="AI1067:AO1067"/>
    <mergeCell ref="AP1067:BB1067"/>
    <mergeCell ref="M1065:T1065"/>
    <mergeCell ref="A1066:L1066"/>
    <mergeCell ref="M1066:T1066"/>
    <mergeCell ref="U1066:AA1066"/>
    <mergeCell ref="AB1066:AH1066"/>
    <mergeCell ref="AI1066:AO1066"/>
    <mergeCell ref="T1059:AF1059"/>
    <mergeCell ref="AG1059:BB1059"/>
    <mergeCell ref="A1064:L1064"/>
    <mergeCell ref="M1064:T1064"/>
    <mergeCell ref="U1064:AA1065"/>
    <mergeCell ref="AB1064:AH1065"/>
    <mergeCell ref="AI1064:AO1065"/>
    <mergeCell ref="AP1064:BB1065"/>
    <mergeCell ref="A1065:L1065"/>
    <mergeCell ref="A1076:H1076"/>
    <mergeCell ref="W1076:AB1076"/>
    <mergeCell ref="AC1076:AH1076"/>
    <mergeCell ref="AI1076:AP1076"/>
    <mergeCell ref="AQ1076:BB1076"/>
    <mergeCell ref="A1069:L1069"/>
    <mergeCell ref="M1069:T1069"/>
    <mergeCell ref="U1069:AA1069"/>
    <mergeCell ref="AB1069:AH1069"/>
    <mergeCell ref="AI1069:AO1069"/>
    <mergeCell ref="AP1069:BB1069"/>
    <mergeCell ref="A1068:L1068"/>
    <mergeCell ref="M1068:T1068"/>
    <mergeCell ref="U1068:AA1068"/>
    <mergeCell ref="AB1068:AH1068"/>
    <mergeCell ref="AI1068:AO1068"/>
    <mergeCell ref="AP1068:BB1068"/>
    <mergeCell ref="A1046:AX1047"/>
    <mergeCell ref="Y1042:AK1042"/>
    <mergeCell ref="AL1042:BB1042"/>
    <mergeCell ref="Y1043:AK1043"/>
    <mergeCell ref="AL1043:BB1043"/>
    <mergeCell ref="Y1044:AK1044"/>
    <mergeCell ref="AL1044:BB1044"/>
    <mergeCell ref="Y1039:AK1039"/>
    <mergeCell ref="AL1039:BB1039"/>
    <mergeCell ref="Y1040:AK1040"/>
    <mergeCell ref="AL1040:BB1040"/>
    <mergeCell ref="Y1041:AK1041"/>
    <mergeCell ref="AL1041:BB1041"/>
    <mergeCell ref="Y1036:AK1036"/>
    <mergeCell ref="AL1036:BB1036"/>
    <mergeCell ref="Y1037:AK1037"/>
    <mergeCell ref="AL1037:BB1037"/>
    <mergeCell ref="Y1038:AK1038"/>
    <mergeCell ref="AL1038:BB1038"/>
    <mergeCell ref="T1056:AF1056"/>
    <mergeCell ref="AG1056:BB1056"/>
    <mergeCell ref="T1057:AF1057"/>
    <mergeCell ref="AG1057:BB1057"/>
    <mergeCell ref="T1058:AF1058"/>
    <mergeCell ref="AG1058:BB1058"/>
    <mergeCell ref="T1053:AF1053"/>
    <mergeCell ref="AG1053:BB1053"/>
    <mergeCell ref="T1054:AF1054"/>
    <mergeCell ref="AG1054:BB1054"/>
    <mergeCell ref="T1055:AF1055"/>
    <mergeCell ref="AG1055:BB1055"/>
    <mergeCell ref="AG1050:BB1050"/>
    <mergeCell ref="A1051:S1051"/>
    <mergeCell ref="T1051:AF1051"/>
    <mergeCell ref="AG1051:BB1051"/>
    <mergeCell ref="AG1052:BB1052"/>
    <mergeCell ref="A1023:X1023"/>
    <mergeCell ref="Y1023:AK1023"/>
    <mergeCell ref="AL1023:BB1023"/>
    <mergeCell ref="Y1024:AK1024"/>
    <mergeCell ref="AL1024:BB1024"/>
    <mergeCell ref="A1020:BA1020"/>
    <mergeCell ref="A1017:AX1018"/>
    <mergeCell ref="T1012:AF1012"/>
    <mergeCell ref="AG1012:BB1012"/>
    <mergeCell ref="T1013:AF1014"/>
    <mergeCell ref="AG1013:BB1014"/>
    <mergeCell ref="T1015:AF1015"/>
    <mergeCell ref="AG1015:BB1015"/>
    <mergeCell ref="A1007:S1007"/>
    <mergeCell ref="T1007:AF1007"/>
    <mergeCell ref="AG1007:BB1007"/>
    <mergeCell ref="T1008:AF1009"/>
    <mergeCell ref="AG1008:BB1009"/>
    <mergeCell ref="T1010:AF1011"/>
    <mergeCell ref="AG1010:BB1011"/>
    <mergeCell ref="Y998:AA998"/>
    <mergeCell ref="AB998:AE998"/>
    <mergeCell ref="AB997:AE997"/>
    <mergeCell ref="AF997:AH997"/>
    <mergeCell ref="AI997:AL997"/>
    <mergeCell ref="AM997:AO997"/>
    <mergeCell ref="AP997:AV997"/>
    <mergeCell ref="AW997:BB997"/>
    <mergeCell ref="Y1033:AK1033"/>
    <mergeCell ref="AL1033:BB1033"/>
    <mergeCell ref="Y1034:AK1034"/>
    <mergeCell ref="AL1034:BB1034"/>
    <mergeCell ref="Y1035:AK1035"/>
    <mergeCell ref="AL1035:BB1035"/>
    <mergeCell ref="Y1029:AK1030"/>
    <mergeCell ref="AL1029:BB1030"/>
    <mergeCell ref="Y1031:AK1031"/>
    <mergeCell ref="AL1031:BB1031"/>
    <mergeCell ref="Y1032:AK1032"/>
    <mergeCell ref="AL1032:BB1032"/>
    <mergeCell ref="Y1025:AK1026"/>
    <mergeCell ref="AL1025:BB1026"/>
    <mergeCell ref="Y1027:AK1027"/>
    <mergeCell ref="AL1027:BB1027"/>
    <mergeCell ref="Y1028:AK1028"/>
    <mergeCell ref="AL1028:BB1028"/>
    <mergeCell ref="AL1022:BB1022"/>
    <mergeCell ref="A994:L994"/>
    <mergeCell ref="M994:P994"/>
    <mergeCell ref="Q994:T994"/>
    <mergeCell ref="U994:X994"/>
    <mergeCell ref="Y994:AA994"/>
    <mergeCell ref="AB994:AE994"/>
    <mergeCell ref="AG1004:BB1004"/>
    <mergeCell ref="A1005:S1005"/>
    <mergeCell ref="T1005:AF1005"/>
    <mergeCell ref="AG1005:BB1005"/>
    <mergeCell ref="AG1006:BB1006"/>
    <mergeCell ref="A1001:AX1002"/>
    <mergeCell ref="AB999:AE999"/>
    <mergeCell ref="AF999:AH999"/>
    <mergeCell ref="AI999:AL999"/>
    <mergeCell ref="AM999:AO999"/>
    <mergeCell ref="AP999:AV999"/>
    <mergeCell ref="AW999:BB999"/>
    <mergeCell ref="AF998:AH998"/>
    <mergeCell ref="AI998:AL998"/>
    <mergeCell ref="AM998:AO998"/>
    <mergeCell ref="AP998:AV998"/>
    <mergeCell ref="AW998:BB998"/>
    <mergeCell ref="A999:L999"/>
    <mergeCell ref="M999:P999"/>
    <mergeCell ref="Q999:T999"/>
    <mergeCell ref="U999:X999"/>
    <mergeCell ref="Y999:AA999"/>
    <mergeCell ref="A998:L998"/>
    <mergeCell ref="M998:P998"/>
    <mergeCell ref="Q998:T998"/>
    <mergeCell ref="U998:X998"/>
    <mergeCell ref="A997:L997"/>
    <mergeCell ref="M997:P997"/>
    <mergeCell ref="Q997:T997"/>
    <mergeCell ref="U997:X997"/>
    <mergeCell ref="Y997:AA997"/>
    <mergeCell ref="A996:L996"/>
    <mergeCell ref="M996:P996"/>
    <mergeCell ref="Q996:T996"/>
    <mergeCell ref="U996:X996"/>
    <mergeCell ref="Y996:AA996"/>
    <mergeCell ref="AB996:AE996"/>
    <mergeCell ref="AB995:AE995"/>
    <mergeCell ref="AF995:AH995"/>
    <mergeCell ref="AI995:AL995"/>
    <mergeCell ref="AM995:AO995"/>
    <mergeCell ref="AP995:AV995"/>
    <mergeCell ref="AW995:BB995"/>
    <mergeCell ref="A995:L995"/>
    <mergeCell ref="M995:P995"/>
    <mergeCell ref="Q995:T995"/>
    <mergeCell ref="U995:X995"/>
    <mergeCell ref="Y995:AA995"/>
    <mergeCell ref="AI990:AL990"/>
    <mergeCell ref="AM990:AO990"/>
    <mergeCell ref="AP990:AV990"/>
    <mergeCell ref="AW990:BB990"/>
    <mergeCell ref="M991:P991"/>
    <mergeCell ref="Q991:T991"/>
    <mergeCell ref="U991:X991"/>
    <mergeCell ref="Y991:AA991"/>
    <mergeCell ref="AB991:AE991"/>
    <mergeCell ref="AF991:AH991"/>
    <mergeCell ref="M990:P990"/>
    <mergeCell ref="Q990:T990"/>
    <mergeCell ref="U990:X990"/>
    <mergeCell ref="Y990:AA990"/>
    <mergeCell ref="AB990:AE990"/>
    <mergeCell ref="AF990:AH990"/>
    <mergeCell ref="AF996:AH996"/>
    <mergeCell ref="AI996:AL996"/>
    <mergeCell ref="AM996:AO996"/>
    <mergeCell ref="AP996:AV996"/>
    <mergeCell ref="AW996:BB996"/>
    <mergeCell ref="AF994:AH994"/>
    <mergeCell ref="AI994:AL994"/>
    <mergeCell ref="AM994:AO994"/>
    <mergeCell ref="AP994:AV994"/>
    <mergeCell ref="AW994:BB994"/>
    <mergeCell ref="AI993:AL993"/>
    <mergeCell ref="AM993:AO993"/>
    <mergeCell ref="AP993:AV993"/>
    <mergeCell ref="AW993:BB993"/>
    <mergeCell ref="AI992:AL992"/>
    <mergeCell ref="AM992:AO992"/>
    <mergeCell ref="AP992:AV992"/>
    <mergeCell ref="AW992:BB992"/>
    <mergeCell ref="M993:P993"/>
    <mergeCell ref="Q993:T993"/>
    <mergeCell ref="U993:X993"/>
    <mergeCell ref="Y993:AA993"/>
    <mergeCell ref="AB993:AE993"/>
    <mergeCell ref="AF993:AH993"/>
    <mergeCell ref="AI991:AL991"/>
    <mergeCell ref="AM991:AO991"/>
    <mergeCell ref="AP991:AV991"/>
    <mergeCell ref="AW991:BB991"/>
    <mergeCell ref="M992:P992"/>
    <mergeCell ref="Q992:T992"/>
    <mergeCell ref="U992:X992"/>
    <mergeCell ref="Y992:AA992"/>
    <mergeCell ref="AB992:AE992"/>
    <mergeCell ref="AF992:AH992"/>
    <mergeCell ref="AB987:AE987"/>
    <mergeCell ref="AF987:AH987"/>
    <mergeCell ref="AI987:AL987"/>
    <mergeCell ref="AM987:AO987"/>
    <mergeCell ref="AP987:AV987"/>
    <mergeCell ref="AW987:BB987"/>
    <mergeCell ref="AF986:AH986"/>
    <mergeCell ref="AI986:AL986"/>
    <mergeCell ref="AM986:AO986"/>
    <mergeCell ref="AP986:AV986"/>
    <mergeCell ref="AW986:BB986"/>
    <mergeCell ref="A987:L987"/>
    <mergeCell ref="M987:P987"/>
    <mergeCell ref="Q987:T987"/>
    <mergeCell ref="U987:X987"/>
    <mergeCell ref="Y987:AA987"/>
    <mergeCell ref="A986:L986"/>
    <mergeCell ref="M986:P986"/>
    <mergeCell ref="Q986:T986"/>
    <mergeCell ref="U986:X986"/>
    <mergeCell ref="Y986:AA986"/>
    <mergeCell ref="AB986:AE986"/>
    <mergeCell ref="M981:T981"/>
    <mergeCell ref="AP981:BB981"/>
    <mergeCell ref="AP982:BB982"/>
    <mergeCell ref="A983:L983"/>
    <mergeCell ref="M983:P983"/>
    <mergeCell ref="Q983:T983"/>
    <mergeCell ref="U983:X983"/>
    <mergeCell ref="Y983:AA983"/>
    <mergeCell ref="AB983:AE983"/>
    <mergeCell ref="AF983:AH983"/>
    <mergeCell ref="AB989:AE989"/>
    <mergeCell ref="AF989:AH989"/>
    <mergeCell ref="AI989:AL989"/>
    <mergeCell ref="AM989:AO989"/>
    <mergeCell ref="AP989:AV989"/>
    <mergeCell ref="AW989:BB989"/>
    <mergeCell ref="AF988:AH988"/>
    <mergeCell ref="AI988:AL988"/>
    <mergeCell ref="AM988:AO988"/>
    <mergeCell ref="AP988:AV988"/>
    <mergeCell ref="AW988:BB988"/>
    <mergeCell ref="A989:L989"/>
    <mergeCell ref="M989:P989"/>
    <mergeCell ref="Q989:T989"/>
    <mergeCell ref="U989:X989"/>
    <mergeCell ref="Y989:AA989"/>
    <mergeCell ref="A988:L988"/>
    <mergeCell ref="M988:P988"/>
    <mergeCell ref="Q988:T988"/>
    <mergeCell ref="U988:X988"/>
    <mergeCell ref="Y988:AA988"/>
    <mergeCell ref="AB988:AE988"/>
    <mergeCell ref="AB985:AE985"/>
    <mergeCell ref="AF985:AH985"/>
    <mergeCell ref="AI985:AL985"/>
    <mergeCell ref="AM985:AO985"/>
    <mergeCell ref="AP985:AV985"/>
    <mergeCell ref="AW985:BB985"/>
    <mergeCell ref="AF984:AH984"/>
    <mergeCell ref="AI984:AL984"/>
    <mergeCell ref="AM984:AO984"/>
    <mergeCell ref="AP984:AV984"/>
    <mergeCell ref="AW984:BB984"/>
    <mergeCell ref="A985:L985"/>
    <mergeCell ref="M985:P985"/>
    <mergeCell ref="Q985:T985"/>
    <mergeCell ref="U985:X985"/>
    <mergeCell ref="Y985:AA985"/>
    <mergeCell ref="AI983:AL983"/>
    <mergeCell ref="AM983:AO983"/>
    <mergeCell ref="AP983:AV983"/>
    <mergeCell ref="AW983:BB983"/>
    <mergeCell ref="A984:L984"/>
    <mergeCell ref="M984:P984"/>
    <mergeCell ref="Q984:T984"/>
    <mergeCell ref="U984:X984"/>
    <mergeCell ref="Y984:AA984"/>
    <mergeCell ref="AB984:AE984"/>
    <mergeCell ref="AI956:BB956"/>
    <mergeCell ref="A959:AH959"/>
    <mergeCell ref="AI959:BB959"/>
    <mergeCell ref="A960:AH960"/>
    <mergeCell ref="AI960:BB960"/>
    <mergeCell ref="A961:AH961"/>
    <mergeCell ref="AI961:BB961"/>
    <mergeCell ref="AI950:BB950"/>
    <mergeCell ref="AI951:BB951"/>
    <mergeCell ref="AI952:BB952"/>
    <mergeCell ref="AI953:BB953"/>
    <mergeCell ref="AI954:BB954"/>
    <mergeCell ref="AI955:BB955"/>
    <mergeCell ref="A945:AH945"/>
    <mergeCell ref="AI945:BB945"/>
    <mergeCell ref="AI946:BB946"/>
    <mergeCell ref="AI947:BB947"/>
    <mergeCell ref="AI948:BB948"/>
    <mergeCell ref="AI949:BB949"/>
    <mergeCell ref="A980:L980"/>
    <mergeCell ref="M980:T980"/>
    <mergeCell ref="U980:AA980"/>
    <mergeCell ref="AB980:AH980"/>
    <mergeCell ref="AI980:AO980"/>
    <mergeCell ref="AP980:BB980"/>
    <mergeCell ref="AI968:BB968"/>
    <mergeCell ref="AI969:BB969"/>
    <mergeCell ref="AI970:BB970"/>
    <mergeCell ref="M978:BB978"/>
    <mergeCell ref="AP979:BB979"/>
    <mergeCell ref="A972:AX973"/>
    <mergeCell ref="AI962:BB962"/>
    <mergeCell ref="AI963:BB963"/>
    <mergeCell ref="AI964:BB964"/>
    <mergeCell ref="AI965:BB965"/>
    <mergeCell ref="AI966:BB966"/>
    <mergeCell ref="AI967:BB967"/>
    <mergeCell ref="A944:AH944"/>
    <mergeCell ref="AI944:BB944"/>
    <mergeCell ref="A912:AX913"/>
    <mergeCell ref="I910:N910"/>
    <mergeCell ref="O910:V910"/>
    <mergeCell ref="W910:AB910"/>
    <mergeCell ref="AC910:AH910"/>
    <mergeCell ref="AI910:AP910"/>
    <mergeCell ref="AQ910:BB910"/>
    <mergeCell ref="I909:N909"/>
    <mergeCell ref="O909:V909"/>
    <mergeCell ref="W909:AB909"/>
    <mergeCell ref="AC909:AH909"/>
    <mergeCell ref="AI909:AP909"/>
    <mergeCell ref="AQ909:BB909"/>
    <mergeCell ref="AQ907:BB907"/>
    <mergeCell ref="I908:N908"/>
    <mergeCell ref="O908:V908"/>
    <mergeCell ref="W908:AB908"/>
    <mergeCell ref="AC908:AH908"/>
    <mergeCell ref="AI908:AP908"/>
    <mergeCell ref="AQ908:BB908"/>
    <mergeCell ref="A907:H907"/>
    <mergeCell ref="I907:N907"/>
    <mergeCell ref="O907:V907"/>
    <mergeCell ref="W907:AB907"/>
    <mergeCell ref="AC907:AH907"/>
    <mergeCell ref="AI907:AP907"/>
    <mergeCell ref="AC901:BB901"/>
    <mergeCell ref="A898:AX899"/>
    <mergeCell ref="A893:AE893"/>
    <mergeCell ref="AF893:AN893"/>
    <mergeCell ref="AO893:BB893"/>
    <mergeCell ref="A894:AE894"/>
    <mergeCell ref="AF894:AN894"/>
    <mergeCell ref="AO894:BB894"/>
    <mergeCell ref="A891:AE891"/>
    <mergeCell ref="AF891:AN891"/>
    <mergeCell ref="AO891:BB891"/>
    <mergeCell ref="A892:AE892"/>
    <mergeCell ref="AF892:AN892"/>
    <mergeCell ref="AO892:BB892"/>
    <mergeCell ref="A943:AH943"/>
    <mergeCell ref="AI943:BB943"/>
    <mergeCell ref="BG943:BK943"/>
    <mergeCell ref="I906:N906"/>
    <mergeCell ref="O906:V906"/>
    <mergeCell ref="W906:AB906"/>
    <mergeCell ref="AC906:AH906"/>
    <mergeCell ref="AI906:AP906"/>
    <mergeCell ref="AQ906:BB906"/>
    <mergeCell ref="X862:AD862"/>
    <mergeCell ref="AE862:AH862"/>
    <mergeCell ref="AI862:AO862"/>
    <mergeCell ref="AP862:AX862"/>
    <mergeCell ref="A861:S861"/>
    <mergeCell ref="T861:W861"/>
    <mergeCell ref="X861:AD861"/>
    <mergeCell ref="AE861:AH861"/>
    <mergeCell ref="AI861:AO861"/>
    <mergeCell ref="AP861:AX861"/>
    <mergeCell ref="A860:S860"/>
    <mergeCell ref="AQ904:BB904"/>
    <mergeCell ref="I905:N905"/>
    <mergeCell ref="O905:V905"/>
    <mergeCell ref="W905:AB905"/>
    <mergeCell ref="AC905:AH905"/>
    <mergeCell ref="AI905:AP905"/>
    <mergeCell ref="AQ905:BB905"/>
    <mergeCell ref="AC902:BB902"/>
    <mergeCell ref="A903:H903"/>
    <mergeCell ref="I903:AB903"/>
    <mergeCell ref="AC903:BB903"/>
    <mergeCell ref="A904:H904"/>
    <mergeCell ref="I904:N904"/>
    <mergeCell ref="O904:V904"/>
    <mergeCell ref="W904:AB904"/>
    <mergeCell ref="AC904:AH904"/>
    <mergeCell ref="AI904:AP904"/>
    <mergeCell ref="A895:AE895"/>
    <mergeCell ref="AF895:AN895"/>
    <mergeCell ref="AO895:BB895"/>
    <mergeCell ref="I901:AB901"/>
    <mergeCell ref="A884:AE884"/>
    <mergeCell ref="AF884:AN884"/>
    <mergeCell ref="AO884:BB884"/>
    <mergeCell ref="A881:AE881"/>
    <mergeCell ref="AF881:AN881"/>
    <mergeCell ref="AO881:BB881"/>
    <mergeCell ref="A882:AE882"/>
    <mergeCell ref="AF882:AN882"/>
    <mergeCell ref="AO882:BB882"/>
    <mergeCell ref="A845:S845"/>
    <mergeCell ref="T845:Z845"/>
    <mergeCell ref="AA845:AL845"/>
    <mergeCell ref="AM845:BB845"/>
    <mergeCell ref="A880:AE880"/>
    <mergeCell ref="AF880:AN880"/>
    <mergeCell ref="AO880:BB880"/>
    <mergeCell ref="A847:AX848"/>
    <mergeCell ref="A852:AX853"/>
    <mergeCell ref="A855:AZ855"/>
    <mergeCell ref="A857:S857"/>
    <mergeCell ref="T857:W857"/>
    <mergeCell ref="X857:AD857"/>
    <mergeCell ref="A856:AD856"/>
    <mergeCell ref="AE857:AH857"/>
    <mergeCell ref="AI857:AO857"/>
    <mergeCell ref="AE869:AH869"/>
    <mergeCell ref="AI869:AO869"/>
    <mergeCell ref="AP869:AX869"/>
    <mergeCell ref="A870:S870"/>
    <mergeCell ref="T870:W870"/>
    <mergeCell ref="A862:S862"/>
    <mergeCell ref="T862:W862"/>
    <mergeCell ref="AL814:BB814"/>
    <mergeCell ref="A806:AX807"/>
    <mergeCell ref="A809:BA809"/>
    <mergeCell ref="A813:AK813"/>
    <mergeCell ref="AL813:BB813"/>
    <mergeCell ref="A804:P804"/>
    <mergeCell ref="Q804:V804"/>
    <mergeCell ref="W804:AB804"/>
    <mergeCell ref="AC804:AI804"/>
    <mergeCell ref="AJ804:AP804"/>
    <mergeCell ref="AQ804:BB804"/>
    <mergeCell ref="A889:AE889"/>
    <mergeCell ref="AF889:AN889"/>
    <mergeCell ref="AO889:BB889"/>
    <mergeCell ref="A890:AE890"/>
    <mergeCell ref="AF890:AN890"/>
    <mergeCell ref="AO890:BB890"/>
    <mergeCell ref="A887:AE887"/>
    <mergeCell ref="AF887:AN887"/>
    <mergeCell ref="AO887:BB887"/>
    <mergeCell ref="A888:AE888"/>
    <mergeCell ref="AF888:AN888"/>
    <mergeCell ref="AO888:BB888"/>
    <mergeCell ref="A885:AE885"/>
    <mergeCell ref="AF885:AN885"/>
    <mergeCell ref="AO885:BB885"/>
    <mergeCell ref="A886:AE886"/>
    <mergeCell ref="AF886:AN886"/>
    <mergeCell ref="AO886:BB886"/>
    <mergeCell ref="A883:AE883"/>
    <mergeCell ref="AF883:AN883"/>
    <mergeCell ref="AO883:BB883"/>
    <mergeCell ref="A816:AX817"/>
    <mergeCell ref="A811:AK812"/>
    <mergeCell ref="AL811:BB811"/>
    <mergeCell ref="AL812:BB812"/>
    <mergeCell ref="A814:AK814"/>
    <mergeCell ref="A843:S843"/>
    <mergeCell ref="T843:Z843"/>
    <mergeCell ref="AA843:AL843"/>
    <mergeCell ref="AM843:BB843"/>
    <mergeCell ref="A844:S844"/>
    <mergeCell ref="T844:Z844"/>
    <mergeCell ref="AA844:AL844"/>
    <mergeCell ref="AM844:BB844"/>
    <mergeCell ref="A841:S841"/>
    <mergeCell ref="T841:Z841"/>
    <mergeCell ref="AA841:AL841"/>
    <mergeCell ref="AM841:BB841"/>
    <mergeCell ref="A842:S842"/>
    <mergeCell ref="T842:Z842"/>
    <mergeCell ref="AA842:AL842"/>
    <mergeCell ref="AM842:BB842"/>
    <mergeCell ref="A839:S839"/>
    <mergeCell ref="T839:Z839"/>
    <mergeCell ref="AA839:AL839"/>
    <mergeCell ref="AM839:BB839"/>
    <mergeCell ref="A840:S840"/>
    <mergeCell ref="AA835:AL835"/>
    <mergeCell ref="AM835:BB835"/>
    <mergeCell ref="A836:S836"/>
    <mergeCell ref="T836:Z836"/>
    <mergeCell ref="AA836:AL836"/>
    <mergeCell ref="AM836:BB836"/>
    <mergeCell ref="A833:S833"/>
    <mergeCell ref="T833:Z833"/>
    <mergeCell ref="AA833:AL833"/>
    <mergeCell ref="AM833:BB833"/>
    <mergeCell ref="A834:S834"/>
    <mergeCell ref="T834:Z834"/>
    <mergeCell ref="AA834:AL834"/>
    <mergeCell ref="AM834:BB834"/>
    <mergeCell ref="T831:Z831"/>
    <mergeCell ref="AA831:AL831"/>
    <mergeCell ref="AM831:BB831"/>
    <mergeCell ref="T832:Z832"/>
    <mergeCell ref="AA832:AL832"/>
    <mergeCell ref="AM832:BB832"/>
    <mergeCell ref="T829:Z830"/>
    <mergeCell ref="AA829:AL829"/>
    <mergeCell ref="AM829:BB829"/>
    <mergeCell ref="AA830:AL830"/>
    <mergeCell ref="AM830:BB830"/>
    <mergeCell ref="A803:P803"/>
    <mergeCell ref="Q803:V803"/>
    <mergeCell ref="W803:AB803"/>
    <mergeCell ref="AC803:AI803"/>
    <mergeCell ref="AJ803:AP803"/>
    <mergeCell ref="AQ803:BB803"/>
    <mergeCell ref="A802:P802"/>
    <mergeCell ref="Q802:V802"/>
    <mergeCell ref="W802:AB802"/>
    <mergeCell ref="AC802:AI802"/>
    <mergeCell ref="AJ802:AP802"/>
    <mergeCell ref="AQ802:BB802"/>
    <mergeCell ref="A801:P801"/>
    <mergeCell ref="Q801:V801"/>
    <mergeCell ref="W801:AB801"/>
    <mergeCell ref="AC801:AI801"/>
    <mergeCell ref="AJ801:AP801"/>
    <mergeCell ref="AQ801:BB801"/>
    <mergeCell ref="Q799:V799"/>
    <mergeCell ref="W799:AB799"/>
    <mergeCell ref="AC799:AI799"/>
    <mergeCell ref="AJ799:AP799"/>
    <mergeCell ref="AQ799:BB799"/>
    <mergeCell ref="Q800:V800"/>
    <mergeCell ref="W800:AB800"/>
    <mergeCell ref="AC800:AI800"/>
    <mergeCell ref="AJ800:AP800"/>
    <mergeCell ref="AQ800:BB800"/>
    <mergeCell ref="Q797:V797"/>
    <mergeCell ref="W797:AB797"/>
    <mergeCell ref="Q796:V796"/>
    <mergeCell ref="W796:AB796"/>
    <mergeCell ref="AC796:AI796"/>
    <mergeCell ref="AJ796:AP796"/>
    <mergeCell ref="AQ796:BB796"/>
    <mergeCell ref="AC797:AI797"/>
    <mergeCell ref="AJ797:AP797"/>
    <mergeCell ref="AQ797:BB797"/>
    <mergeCell ref="Q798:V798"/>
    <mergeCell ref="W798:AB798"/>
    <mergeCell ref="AC798:AI798"/>
    <mergeCell ref="AJ798:AP798"/>
    <mergeCell ref="AQ798:BB798"/>
    <mergeCell ref="A792:AX793"/>
    <mergeCell ref="N787:S787"/>
    <mergeCell ref="T787:Z787"/>
    <mergeCell ref="AA787:AG787"/>
    <mergeCell ref="AH787:AP787"/>
    <mergeCell ref="AQ787:BB787"/>
    <mergeCell ref="N788:S788"/>
    <mergeCell ref="T788:Z788"/>
    <mergeCell ref="AA788:AG788"/>
    <mergeCell ref="AH788:AP788"/>
    <mergeCell ref="AQ788:BB788"/>
    <mergeCell ref="A786:M786"/>
    <mergeCell ref="N786:S786"/>
    <mergeCell ref="T786:Z786"/>
    <mergeCell ref="AA786:AG786"/>
    <mergeCell ref="AH786:AP786"/>
    <mergeCell ref="AQ786:BB786"/>
    <mergeCell ref="N790:S790"/>
    <mergeCell ref="T790:Z790"/>
    <mergeCell ref="AA790:AG790"/>
    <mergeCell ref="AH790:AP790"/>
    <mergeCell ref="AQ790:BB790"/>
    <mergeCell ref="A789:M789"/>
    <mergeCell ref="A790:M790"/>
    <mergeCell ref="A787:M787"/>
    <mergeCell ref="N789:S789"/>
    <mergeCell ref="T789:Z789"/>
    <mergeCell ref="A737:O737"/>
    <mergeCell ref="P737:W737"/>
    <mergeCell ref="X737:AH737"/>
    <mergeCell ref="AI737:BB737"/>
    <mergeCell ref="A738:O738"/>
    <mergeCell ref="P738:W738"/>
    <mergeCell ref="X738:AH738"/>
    <mergeCell ref="AI738:BB738"/>
    <mergeCell ref="P742:W742"/>
    <mergeCell ref="X742:AH742"/>
    <mergeCell ref="AI742:BB742"/>
    <mergeCell ref="A743:O743"/>
    <mergeCell ref="P743:W743"/>
    <mergeCell ref="X743:AH743"/>
    <mergeCell ref="AI743:BB743"/>
    <mergeCell ref="A739:O739"/>
    <mergeCell ref="P739:W739"/>
    <mergeCell ref="X739:AH739"/>
    <mergeCell ref="AI739:BB739"/>
    <mergeCell ref="AI744:BB744"/>
    <mergeCell ref="A745:O745"/>
    <mergeCell ref="P745:W745"/>
    <mergeCell ref="X745:AH745"/>
    <mergeCell ref="AI745:BB745"/>
    <mergeCell ref="A742:O742"/>
    <mergeCell ref="X752:AH752"/>
    <mergeCell ref="AI752:BB752"/>
    <mergeCell ref="W757:BB757"/>
    <mergeCell ref="A758:V758"/>
    <mergeCell ref="W758:AI758"/>
    <mergeCell ref="AJ758:BB758"/>
    <mergeCell ref="P750:W750"/>
    <mergeCell ref="X750:AH750"/>
    <mergeCell ref="AI750:BB750"/>
    <mergeCell ref="P751:W751"/>
    <mergeCell ref="X751:AH751"/>
    <mergeCell ref="AI751:BB751"/>
    <mergeCell ref="A754:AX755"/>
    <mergeCell ref="AI732:BB732"/>
    <mergeCell ref="A733:O734"/>
    <mergeCell ref="P733:W734"/>
    <mergeCell ref="X733:AH734"/>
    <mergeCell ref="AI733:BB734"/>
    <mergeCell ref="A730:O730"/>
    <mergeCell ref="A735:O735"/>
    <mergeCell ref="P735:W735"/>
    <mergeCell ref="X735:AH735"/>
    <mergeCell ref="AI735:BB735"/>
    <mergeCell ref="A736:O736"/>
    <mergeCell ref="P736:W736"/>
    <mergeCell ref="X736:AH736"/>
    <mergeCell ref="AI736:BB736"/>
    <mergeCell ref="AJ759:BB759"/>
    <mergeCell ref="P748:W748"/>
    <mergeCell ref="X748:AH748"/>
    <mergeCell ref="AI748:BB748"/>
    <mergeCell ref="P749:W749"/>
    <mergeCell ref="X749:AH749"/>
    <mergeCell ref="AI749:BB749"/>
    <mergeCell ref="A746:O746"/>
    <mergeCell ref="P746:W746"/>
    <mergeCell ref="X746:AH746"/>
    <mergeCell ref="AI746:BB746"/>
    <mergeCell ref="A747:O747"/>
    <mergeCell ref="P747:W747"/>
    <mergeCell ref="X747:AH747"/>
    <mergeCell ref="AI747:BB747"/>
    <mergeCell ref="A744:O744"/>
    <mergeCell ref="P744:W744"/>
    <mergeCell ref="X744:AH744"/>
    <mergeCell ref="AH718:AP718"/>
    <mergeCell ref="AQ718:BB718"/>
    <mergeCell ref="A717:M717"/>
    <mergeCell ref="N717:S717"/>
    <mergeCell ref="T717:Z717"/>
    <mergeCell ref="AA717:AG717"/>
    <mergeCell ref="A741:O741"/>
    <mergeCell ref="P741:W741"/>
    <mergeCell ref="X741:AH741"/>
    <mergeCell ref="AI741:BB741"/>
    <mergeCell ref="A725:O725"/>
    <mergeCell ref="X725:AH725"/>
    <mergeCell ref="AI725:BB725"/>
    <mergeCell ref="A726:O726"/>
    <mergeCell ref="P726:W726"/>
    <mergeCell ref="X726:AH726"/>
    <mergeCell ref="AI726:BB726"/>
    <mergeCell ref="N719:S719"/>
    <mergeCell ref="T719:Z719"/>
    <mergeCell ref="AA719:AG719"/>
    <mergeCell ref="AH719:AP719"/>
    <mergeCell ref="AQ719:BB719"/>
    <mergeCell ref="N720:S720"/>
    <mergeCell ref="T720:Z720"/>
    <mergeCell ref="AA720:AG720"/>
    <mergeCell ref="AH720:AP720"/>
    <mergeCell ref="AQ720:BB720"/>
    <mergeCell ref="A719:M719"/>
    <mergeCell ref="A720:M720"/>
    <mergeCell ref="A722:AX723"/>
    <mergeCell ref="P732:W732"/>
    <mergeCell ref="X732:AH732"/>
    <mergeCell ref="N708:S708"/>
    <mergeCell ref="T708:Z708"/>
    <mergeCell ref="AA708:AG708"/>
    <mergeCell ref="AH708:AP708"/>
    <mergeCell ref="AQ708:BB708"/>
    <mergeCell ref="AQ705:BB705"/>
    <mergeCell ref="P730:W730"/>
    <mergeCell ref="X730:AH730"/>
    <mergeCell ref="AI730:BB730"/>
    <mergeCell ref="P731:W731"/>
    <mergeCell ref="X731:AH731"/>
    <mergeCell ref="AI731:BB731"/>
    <mergeCell ref="A727:O727"/>
    <mergeCell ref="P727:W727"/>
    <mergeCell ref="X727:AH727"/>
    <mergeCell ref="AI727:BB727"/>
    <mergeCell ref="A729:O729"/>
    <mergeCell ref="P729:W729"/>
    <mergeCell ref="X729:AH729"/>
    <mergeCell ref="AI729:BB729"/>
    <mergeCell ref="AH716:AP716"/>
    <mergeCell ref="AQ716:BB716"/>
    <mergeCell ref="A714:M715"/>
    <mergeCell ref="N714:S715"/>
    <mergeCell ref="T714:Z715"/>
    <mergeCell ref="AA714:AG715"/>
    <mergeCell ref="AH714:AP715"/>
    <mergeCell ref="AQ714:BB715"/>
    <mergeCell ref="A718:M718"/>
    <mergeCell ref="N718:S718"/>
    <mergeCell ref="T718:Z718"/>
    <mergeCell ref="AA718:AG718"/>
    <mergeCell ref="U687:AG687"/>
    <mergeCell ref="AH687:BB687"/>
    <mergeCell ref="U688:AG688"/>
    <mergeCell ref="AH688:BB688"/>
    <mergeCell ref="U689:AG689"/>
    <mergeCell ref="AH689:BB689"/>
    <mergeCell ref="N707:S707"/>
    <mergeCell ref="AH707:AP707"/>
    <mergeCell ref="AQ707:BB707"/>
    <mergeCell ref="A708:M708"/>
    <mergeCell ref="A713:M713"/>
    <mergeCell ref="N713:S713"/>
    <mergeCell ref="T713:Z713"/>
    <mergeCell ref="AA713:AG713"/>
    <mergeCell ref="AH713:AP713"/>
    <mergeCell ref="AQ713:BB713"/>
    <mergeCell ref="A711:M712"/>
    <mergeCell ref="N711:S712"/>
    <mergeCell ref="T711:Z712"/>
    <mergeCell ref="AA711:AG712"/>
    <mergeCell ref="AH711:AP712"/>
    <mergeCell ref="AQ711:BB712"/>
    <mergeCell ref="AH703:AP703"/>
    <mergeCell ref="N704:S704"/>
    <mergeCell ref="AA704:AG704"/>
    <mergeCell ref="AH704:AP704"/>
    <mergeCell ref="AQ704:BB704"/>
    <mergeCell ref="A705:M705"/>
    <mergeCell ref="N705:S705"/>
    <mergeCell ref="T705:Z705"/>
    <mergeCell ref="AA705:AG705"/>
    <mergeCell ref="AH705:AP705"/>
    <mergeCell ref="AH684:BB684"/>
    <mergeCell ref="U685:AG685"/>
    <mergeCell ref="AH685:BB685"/>
    <mergeCell ref="A686:T686"/>
    <mergeCell ref="U686:AG686"/>
    <mergeCell ref="AH686:BB686"/>
    <mergeCell ref="U696:AG696"/>
    <mergeCell ref="AH696:BB696"/>
    <mergeCell ref="U697:AG697"/>
    <mergeCell ref="AH697:BB697"/>
    <mergeCell ref="N702:BB702"/>
    <mergeCell ref="A699:AX700"/>
    <mergeCell ref="N706:S706"/>
    <mergeCell ref="T706:Z706"/>
    <mergeCell ref="AA706:AG706"/>
    <mergeCell ref="AH706:AP706"/>
    <mergeCell ref="AH717:AP717"/>
    <mergeCell ref="AQ717:BB717"/>
    <mergeCell ref="A716:M716"/>
    <mergeCell ref="N716:S716"/>
    <mergeCell ref="T716:Z716"/>
    <mergeCell ref="AA716:AG716"/>
    <mergeCell ref="A709:M710"/>
    <mergeCell ref="N709:S710"/>
    <mergeCell ref="T709:Z710"/>
    <mergeCell ref="AA709:AG710"/>
    <mergeCell ref="AH709:AP710"/>
    <mergeCell ref="AQ709:BB710"/>
    <mergeCell ref="AQ706:BB706"/>
    <mergeCell ref="U694:AG695"/>
    <mergeCell ref="AH694:BB695"/>
    <mergeCell ref="A687:T687"/>
    <mergeCell ref="M680:W681"/>
    <mergeCell ref="X680:AH681"/>
    <mergeCell ref="AI680:BB681"/>
    <mergeCell ref="M682:W682"/>
    <mergeCell ref="X682:AH682"/>
    <mergeCell ref="AI682:BB682"/>
    <mergeCell ref="A661:T661"/>
    <mergeCell ref="U661:AG661"/>
    <mergeCell ref="AH661:BB661"/>
    <mergeCell ref="A662:T662"/>
    <mergeCell ref="U662:AG662"/>
    <mergeCell ref="AH662:BB662"/>
    <mergeCell ref="A690:T690"/>
    <mergeCell ref="U690:AG690"/>
    <mergeCell ref="AH690:BB690"/>
    <mergeCell ref="U691:AG693"/>
    <mergeCell ref="AH691:BB693"/>
    <mergeCell ref="AI676:BB676"/>
    <mergeCell ref="A677:L677"/>
    <mergeCell ref="M677:W677"/>
    <mergeCell ref="X677:AH677"/>
    <mergeCell ref="AI677:BB677"/>
    <mergeCell ref="M678:W679"/>
    <mergeCell ref="X678:AH679"/>
    <mergeCell ref="AI678:BB679"/>
    <mergeCell ref="A674:L674"/>
    <mergeCell ref="M674:W674"/>
    <mergeCell ref="X674:AH674"/>
    <mergeCell ref="AI674:BB674"/>
    <mergeCell ref="M675:W675"/>
    <mergeCell ref="X675:AH675"/>
    <mergeCell ref="U684:AG684"/>
    <mergeCell ref="A636:AX637"/>
    <mergeCell ref="A640:BA640"/>
    <mergeCell ref="A632:AK632"/>
    <mergeCell ref="AL632:BB632"/>
    <mergeCell ref="A633:AK633"/>
    <mergeCell ref="AL633:BB633"/>
    <mergeCell ref="A634:AK634"/>
    <mergeCell ref="AL634:BB634"/>
    <mergeCell ref="AI675:BB675"/>
    <mergeCell ref="A669:T669"/>
    <mergeCell ref="U669:AG669"/>
    <mergeCell ref="AH669:BB669"/>
    <mergeCell ref="AI672:BB672"/>
    <mergeCell ref="X673:AH673"/>
    <mergeCell ref="AI673:BB673"/>
    <mergeCell ref="A666:T666"/>
    <mergeCell ref="U666:AG667"/>
    <mergeCell ref="AH666:BB667"/>
    <mergeCell ref="A667:T667"/>
    <mergeCell ref="A668:T668"/>
    <mergeCell ref="U668:AG668"/>
    <mergeCell ref="AH668:BB668"/>
    <mergeCell ref="P655:Z655"/>
    <mergeCell ref="AA655:AK655"/>
    <mergeCell ref="AL655:BB655"/>
    <mergeCell ref="A663:T663"/>
    <mergeCell ref="U663:AG663"/>
    <mergeCell ref="AH663:BB663"/>
    <mergeCell ref="A664:T664"/>
    <mergeCell ref="U664:AG665"/>
    <mergeCell ref="AH664:BB665"/>
    <mergeCell ref="A665:T665"/>
    <mergeCell ref="A641:AK642"/>
    <mergeCell ref="AL641:BB641"/>
    <mergeCell ref="AL642:BB642"/>
    <mergeCell ref="A643:AK643"/>
    <mergeCell ref="AL643:BB643"/>
    <mergeCell ref="A644:AK644"/>
    <mergeCell ref="AL644:BB644"/>
    <mergeCell ref="A652:O652"/>
    <mergeCell ref="P652:Z652"/>
    <mergeCell ref="AA652:AK652"/>
    <mergeCell ref="AL652:BB652"/>
    <mergeCell ref="A653:O653"/>
    <mergeCell ref="P653:Z653"/>
    <mergeCell ref="AA653:AK653"/>
    <mergeCell ref="AL653:BB653"/>
    <mergeCell ref="A650:O650"/>
    <mergeCell ref="P650:Z650"/>
    <mergeCell ref="AA650:AK650"/>
    <mergeCell ref="AL650:BB650"/>
    <mergeCell ref="A651:O651"/>
    <mergeCell ref="P651:Z651"/>
    <mergeCell ref="AA651:AK651"/>
    <mergeCell ref="AL651:BB651"/>
    <mergeCell ref="A646:AX647"/>
    <mergeCell ref="A659:T659"/>
    <mergeCell ref="U659:AG659"/>
    <mergeCell ref="AH659:BB659"/>
    <mergeCell ref="A660:T660"/>
    <mergeCell ref="U660:AG660"/>
    <mergeCell ref="AH660:BB660"/>
    <mergeCell ref="A656:O656"/>
    <mergeCell ref="P656:Z656"/>
    <mergeCell ref="AA656:AK656"/>
    <mergeCell ref="AL656:BB656"/>
    <mergeCell ref="A657:O657"/>
    <mergeCell ref="P657:Z657"/>
    <mergeCell ref="AA657:AK657"/>
    <mergeCell ref="AL657:BB657"/>
    <mergeCell ref="A654:O654"/>
    <mergeCell ref="P654:Z654"/>
    <mergeCell ref="AA654:AK654"/>
    <mergeCell ref="AL654:BB654"/>
    <mergeCell ref="A655:O655"/>
    <mergeCell ref="A629:M629"/>
    <mergeCell ref="N629:S629"/>
    <mergeCell ref="T629:Z629"/>
    <mergeCell ref="AA629:AG629"/>
    <mergeCell ref="AH629:AP629"/>
    <mergeCell ref="AQ629:BB629"/>
    <mergeCell ref="A621:M621"/>
    <mergeCell ref="N621:S622"/>
    <mergeCell ref="T621:Z622"/>
    <mergeCell ref="AA621:AG622"/>
    <mergeCell ref="AH621:AP622"/>
    <mergeCell ref="AQ621:BB622"/>
    <mergeCell ref="A622:M622"/>
    <mergeCell ref="A620:M620"/>
    <mergeCell ref="N620:S620"/>
    <mergeCell ref="T620:Z620"/>
    <mergeCell ref="AA620:AG620"/>
    <mergeCell ref="AH620:AP620"/>
    <mergeCell ref="AQ620:BB620"/>
    <mergeCell ref="A626:M626"/>
    <mergeCell ref="N626:S626"/>
    <mergeCell ref="T626:Z626"/>
    <mergeCell ref="AA626:AG626"/>
    <mergeCell ref="AH626:AP626"/>
    <mergeCell ref="AQ626:BB626"/>
    <mergeCell ref="A627:M627"/>
    <mergeCell ref="N627:S628"/>
    <mergeCell ref="T627:Z628"/>
    <mergeCell ref="AA627:AG628"/>
    <mergeCell ref="AH627:AP628"/>
    <mergeCell ref="AQ627:BB628"/>
    <mergeCell ref="A628:M628"/>
    <mergeCell ref="A619:M619"/>
    <mergeCell ref="N619:S619"/>
    <mergeCell ref="T619:Z619"/>
    <mergeCell ref="AA619:AG619"/>
    <mergeCell ref="AH619:AP619"/>
    <mergeCell ref="AQ619:BB619"/>
    <mergeCell ref="A625:M625"/>
    <mergeCell ref="N625:S625"/>
    <mergeCell ref="T625:Z625"/>
    <mergeCell ref="AA625:AG625"/>
    <mergeCell ref="AH625:AP625"/>
    <mergeCell ref="AQ625:BB625"/>
    <mergeCell ref="A624:M624"/>
    <mergeCell ref="N624:S624"/>
    <mergeCell ref="T624:Z624"/>
    <mergeCell ref="AA624:AG624"/>
    <mergeCell ref="AH624:AP624"/>
    <mergeCell ref="AQ624:BB624"/>
    <mergeCell ref="A623:M623"/>
    <mergeCell ref="N623:S623"/>
    <mergeCell ref="T623:Z623"/>
    <mergeCell ref="AA623:AG623"/>
    <mergeCell ref="AH623:AP623"/>
    <mergeCell ref="AQ623:BB623"/>
    <mergeCell ref="N618:S618"/>
    <mergeCell ref="AH618:AP618"/>
    <mergeCell ref="AQ618:BB618"/>
    <mergeCell ref="A616:M616"/>
    <mergeCell ref="N616:S616"/>
    <mergeCell ref="T616:Z616"/>
    <mergeCell ref="AA616:AG616"/>
    <mergeCell ref="AH616:AP616"/>
    <mergeCell ref="AQ616:BB616"/>
    <mergeCell ref="N613:BB613"/>
    <mergeCell ref="AH614:AP614"/>
    <mergeCell ref="N615:S615"/>
    <mergeCell ref="AH615:AP615"/>
    <mergeCell ref="AQ615:BB615"/>
    <mergeCell ref="A609:AX610"/>
    <mergeCell ref="A605:M605"/>
    <mergeCell ref="N605:S605"/>
    <mergeCell ref="T605:Z605"/>
    <mergeCell ref="AA605:AG605"/>
    <mergeCell ref="AH605:AP605"/>
    <mergeCell ref="AQ605:BB605"/>
    <mergeCell ref="A607:AX608"/>
    <mergeCell ref="T595:Z595"/>
    <mergeCell ref="AA595:AG595"/>
    <mergeCell ref="AH595:AP595"/>
    <mergeCell ref="AQ595:BB595"/>
    <mergeCell ref="N596:S596"/>
    <mergeCell ref="AH596:AP596"/>
    <mergeCell ref="AQ596:BB596"/>
    <mergeCell ref="A594:M594"/>
    <mergeCell ref="N594:S594"/>
    <mergeCell ref="T594:Z594"/>
    <mergeCell ref="AA594:AG594"/>
    <mergeCell ref="AH594:AP594"/>
    <mergeCell ref="AQ594:BB594"/>
    <mergeCell ref="N617:S617"/>
    <mergeCell ref="T617:Z617"/>
    <mergeCell ref="AA617:AG617"/>
    <mergeCell ref="AH617:AP617"/>
    <mergeCell ref="AQ617:BB617"/>
    <mergeCell ref="A603:M604"/>
    <mergeCell ref="N603:S604"/>
    <mergeCell ref="T603:Z604"/>
    <mergeCell ref="AA603:AG604"/>
    <mergeCell ref="AH603:AP604"/>
    <mergeCell ref="AQ603:BB604"/>
    <mergeCell ref="A602:M602"/>
    <mergeCell ref="N602:S602"/>
    <mergeCell ref="T602:Z602"/>
    <mergeCell ref="AA602:AG602"/>
    <mergeCell ref="AH602:AP602"/>
    <mergeCell ref="AQ602:BB602"/>
    <mergeCell ref="A585:M585"/>
    <mergeCell ref="N585:S585"/>
    <mergeCell ref="T585:Z585"/>
    <mergeCell ref="AA585:AG585"/>
    <mergeCell ref="AH585:AP585"/>
    <mergeCell ref="AQ585:BB585"/>
    <mergeCell ref="A583:M583"/>
    <mergeCell ref="A601:M601"/>
    <mergeCell ref="N601:S601"/>
    <mergeCell ref="T601:Z601"/>
    <mergeCell ref="AA601:AG601"/>
    <mergeCell ref="AH601:AP601"/>
    <mergeCell ref="AQ601:BB601"/>
    <mergeCell ref="A599:M600"/>
    <mergeCell ref="N599:S600"/>
    <mergeCell ref="T599:Z600"/>
    <mergeCell ref="AA599:AG600"/>
    <mergeCell ref="AH599:AP600"/>
    <mergeCell ref="AQ599:BB600"/>
    <mergeCell ref="A598:M598"/>
    <mergeCell ref="N598:S598"/>
    <mergeCell ref="T598:Z598"/>
    <mergeCell ref="AA598:AG598"/>
    <mergeCell ref="AH598:AP598"/>
    <mergeCell ref="AQ598:BB598"/>
    <mergeCell ref="A597:M597"/>
    <mergeCell ref="N597:S597"/>
    <mergeCell ref="T597:Z597"/>
    <mergeCell ref="AA597:AG597"/>
    <mergeCell ref="AH597:AP597"/>
    <mergeCell ref="AQ597:BB597"/>
    <mergeCell ref="N595:S595"/>
    <mergeCell ref="T581:Z581"/>
    <mergeCell ref="A564:K564"/>
    <mergeCell ref="A562:K562"/>
    <mergeCell ref="L562:O562"/>
    <mergeCell ref="P562:V562"/>
    <mergeCell ref="W562:AC562"/>
    <mergeCell ref="AD562:AJ562"/>
    <mergeCell ref="AK562:AQ562"/>
    <mergeCell ref="A590:M590"/>
    <mergeCell ref="N590:S590"/>
    <mergeCell ref="T590:Z590"/>
    <mergeCell ref="AA590:AG590"/>
    <mergeCell ref="AH590:AP590"/>
    <mergeCell ref="AQ590:BB590"/>
    <mergeCell ref="A589:M589"/>
    <mergeCell ref="N589:S589"/>
    <mergeCell ref="T589:Z589"/>
    <mergeCell ref="AA589:AG589"/>
    <mergeCell ref="AH589:AP589"/>
    <mergeCell ref="AQ589:BB589"/>
    <mergeCell ref="A588:M588"/>
    <mergeCell ref="N588:S588"/>
    <mergeCell ref="T588:Z588"/>
    <mergeCell ref="AA588:AG588"/>
    <mergeCell ref="AH588:AP588"/>
    <mergeCell ref="AQ588:BB588"/>
    <mergeCell ref="A586:M587"/>
    <mergeCell ref="N586:S587"/>
    <mergeCell ref="T586:Z587"/>
    <mergeCell ref="AA586:AG587"/>
    <mergeCell ref="AH586:AP587"/>
    <mergeCell ref="AQ586:BB587"/>
    <mergeCell ref="A557:K557"/>
    <mergeCell ref="L557:O557"/>
    <mergeCell ref="P557:V557"/>
    <mergeCell ref="W557:AC557"/>
    <mergeCell ref="AD557:AJ557"/>
    <mergeCell ref="AK557:AQ557"/>
    <mergeCell ref="AR557:BB557"/>
    <mergeCell ref="A573:K573"/>
    <mergeCell ref="AH592:AP592"/>
    <mergeCell ref="N593:S593"/>
    <mergeCell ref="AH593:AP593"/>
    <mergeCell ref="AQ593:BB593"/>
    <mergeCell ref="A575:AX576"/>
    <mergeCell ref="AH578:AP578"/>
    <mergeCell ref="N579:S579"/>
    <mergeCell ref="AH579:AP579"/>
    <mergeCell ref="AK570:AQ571"/>
    <mergeCell ref="AR570:BB571"/>
    <mergeCell ref="A571:K571"/>
    <mergeCell ref="A572:K572"/>
    <mergeCell ref="L572:O573"/>
    <mergeCell ref="P572:V573"/>
    <mergeCell ref="W572:AC573"/>
    <mergeCell ref="AD572:AJ573"/>
    <mergeCell ref="AK572:AQ573"/>
    <mergeCell ref="AR572:BB573"/>
    <mergeCell ref="A570:K570"/>
    <mergeCell ref="L570:O571"/>
    <mergeCell ref="P570:V571"/>
    <mergeCell ref="W570:AC571"/>
    <mergeCell ref="AD570:AJ571"/>
    <mergeCell ref="N581:S581"/>
    <mergeCell ref="AR560:BB560"/>
    <mergeCell ref="A561:K561"/>
    <mergeCell ref="L561:O561"/>
    <mergeCell ref="P561:V561"/>
    <mergeCell ref="W561:AC561"/>
    <mergeCell ref="AD561:AJ561"/>
    <mergeCell ref="AK561:AQ561"/>
    <mergeCell ref="AR561:BB561"/>
    <mergeCell ref="A560:K560"/>
    <mergeCell ref="L560:O560"/>
    <mergeCell ref="P560:V560"/>
    <mergeCell ref="W560:AC560"/>
    <mergeCell ref="AD560:AJ560"/>
    <mergeCell ref="AK560:AQ560"/>
    <mergeCell ref="AR558:BB558"/>
    <mergeCell ref="A559:K559"/>
    <mergeCell ref="L559:O559"/>
    <mergeCell ref="P559:V559"/>
    <mergeCell ref="W559:AC559"/>
    <mergeCell ref="AD559:AJ559"/>
    <mergeCell ref="AK559:AQ559"/>
    <mergeCell ref="AR559:BB559"/>
    <mergeCell ref="A558:K558"/>
    <mergeCell ref="L558:O558"/>
    <mergeCell ref="P558:V558"/>
    <mergeCell ref="W558:AC558"/>
    <mergeCell ref="AD558:AJ558"/>
    <mergeCell ref="AK558:AQ558"/>
    <mergeCell ref="A548:J548"/>
    <mergeCell ref="K548:O548"/>
    <mergeCell ref="P548:W548"/>
    <mergeCell ref="X548:AF548"/>
    <mergeCell ref="AG548:AO548"/>
    <mergeCell ref="AP548:BB548"/>
    <mergeCell ref="A547:J547"/>
    <mergeCell ref="K547:O547"/>
    <mergeCell ref="P547:W547"/>
    <mergeCell ref="X547:AF547"/>
    <mergeCell ref="AG547:AO547"/>
    <mergeCell ref="AP547:BB547"/>
    <mergeCell ref="A546:J546"/>
    <mergeCell ref="K546:O546"/>
    <mergeCell ref="P546:W546"/>
    <mergeCell ref="X546:AF546"/>
    <mergeCell ref="AG546:AO546"/>
    <mergeCell ref="AP546:BB546"/>
    <mergeCell ref="A554:AX555"/>
    <mergeCell ref="A552:J552"/>
    <mergeCell ref="K552:O552"/>
    <mergeCell ref="P552:W552"/>
    <mergeCell ref="X552:AF552"/>
    <mergeCell ref="AG552:AO552"/>
    <mergeCell ref="AP552:BB552"/>
    <mergeCell ref="A551:J551"/>
    <mergeCell ref="K551:O551"/>
    <mergeCell ref="P551:W551"/>
    <mergeCell ref="X551:AF551"/>
    <mergeCell ref="AG551:AO551"/>
    <mergeCell ref="AP551:BB551"/>
    <mergeCell ref="A550:J550"/>
    <mergeCell ref="K550:O550"/>
    <mergeCell ref="P550:W550"/>
    <mergeCell ref="X550:AF550"/>
    <mergeCell ref="AG550:AO550"/>
    <mergeCell ref="AP550:BB550"/>
    <mergeCell ref="A540:J540"/>
    <mergeCell ref="K540:O540"/>
    <mergeCell ref="P540:W540"/>
    <mergeCell ref="X540:AF540"/>
    <mergeCell ref="AG540:AO540"/>
    <mergeCell ref="AP540:BB540"/>
    <mergeCell ref="A539:J539"/>
    <mergeCell ref="K539:O539"/>
    <mergeCell ref="P539:W539"/>
    <mergeCell ref="X539:AF539"/>
    <mergeCell ref="AG539:AO539"/>
    <mergeCell ref="AP539:BB539"/>
    <mergeCell ref="A538:J538"/>
    <mergeCell ref="K538:O538"/>
    <mergeCell ref="P538:W538"/>
    <mergeCell ref="X538:AF538"/>
    <mergeCell ref="AG538:AO538"/>
    <mergeCell ref="AP538:BB538"/>
    <mergeCell ref="A544:J544"/>
    <mergeCell ref="K544:O544"/>
    <mergeCell ref="P544:W544"/>
    <mergeCell ref="X544:AF544"/>
    <mergeCell ref="AG544:AO544"/>
    <mergeCell ref="AP544:BB544"/>
    <mergeCell ref="A543:J543"/>
    <mergeCell ref="K543:O543"/>
    <mergeCell ref="P543:W543"/>
    <mergeCell ref="X543:AF543"/>
    <mergeCell ref="AG543:AO543"/>
    <mergeCell ref="AP543:BB543"/>
    <mergeCell ref="A542:J542"/>
    <mergeCell ref="K542:O542"/>
    <mergeCell ref="P542:W542"/>
    <mergeCell ref="X542:AF542"/>
    <mergeCell ref="AG542:AO542"/>
    <mergeCell ref="AP542:BB542"/>
    <mergeCell ref="A533:J533"/>
    <mergeCell ref="K533:O533"/>
    <mergeCell ref="P533:W533"/>
    <mergeCell ref="X533:AF533"/>
    <mergeCell ref="AG533:AO533"/>
    <mergeCell ref="AP533:BB533"/>
    <mergeCell ref="A532:J532"/>
    <mergeCell ref="K532:O532"/>
    <mergeCell ref="P532:W532"/>
    <mergeCell ref="X532:AF532"/>
    <mergeCell ref="AG532:AO532"/>
    <mergeCell ref="AP532:BB532"/>
    <mergeCell ref="A531:J531"/>
    <mergeCell ref="K531:O531"/>
    <mergeCell ref="P531:W531"/>
    <mergeCell ref="X531:AF531"/>
    <mergeCell ref="AG531:AO531"/>
    <mergeCell ref="AP531:BB531"/>
    <mergeCell ref="A536:J536"/>
    <mergeCell ref="K536:O536"/>
    <mergeCell ref="P536:W536"/>
    <mergeCell ref="X536:AF536"/>
    <mergeCell ref="AG536:AO536"/>
    <mergeCell ref="AP536:BB536"/>
    <mergeCell ref="A535:J535"/>
    <mergeCell ref="K535:O535"/>
    <mergeCell ref="P535:W535"/>
    <mergeCell ref="X535:AF535"/>
    <mergeCell ref="AG535:AO535"/>
    <mergeCell ref="AP535:BB535"/>
    <mergeCell ref="A534:J534"/>
    <mergeCell ref="K534:O534"/>
    <mergeCell ref="P534:W534"/>
    <mergeCell ref="X534:AF534"/>
    <mergeCell ref="AG534:AO534"/>
    <mergeCell ref="AP534:BB534"/>
    <mergeCell ref="A520:AG520"/>
    <mergeCell ref="AH520:BB520"/>
    <mergeCell ref="AH521:BB521"/>
    <mergeCell ref="AH522:BB522"/>
    <mergeCell ref="A530:J530"/>
    <mergeCell ref="K530:BB530"/>
    <mergeCell ref="AK513:AN515"/>
    <mergeCell ref="AO513:AR515"/>
    <mergeCell ref="AS513:AV515"/>
    <mergeCell ref="AW513:AZ515"/>
    <mergeCell ref="BA513:BE515"/>
    <mergeCell ref="AH523:BB523"/>
    <mergeCell ref="A523:AG523"/>
    <mergeCell ref="BA509:BE512"/>
    <mergeCell ref="I513:L515"/>
    <mergeCell ref="M513:P515"/>
    <mergeCell ref="Q513:T515"/>
    <mergeCell ref="U513:X515"/>
    <mergeCell ref="Y513:AB515"/>
    <mergeCell ref="AC513:AF515"/>
    <mergeCell ref="AG513:AJ515"/>
    <mergeCell ref="Y509:AB512"/>
    <mergeCell ref="AC509:AF512"/>
    <mergeCell ref="AG509:AJ512"/>
    <mergeCell ref="AK509:AN512"/>
    <mergeCell ref="AO509:AR512"/>
    <mergeCell ref="AS509:AV512"/>
    <mergeCell ref="F513:H515"/>
    <mergeCell ref="I509:L512"/>
    <mergeCell ref="M509:P512"/>
    <mergeCell ref="Q509:T512"/>
    <mergeCell ref="U509:X512"/>
    <mergeCell ref="BA504:BE504"/>
    <mergeCell ref="I505:L507"/>
    <mergeCell ref="M505:P507"/>
    <mergeCell ref="Q505:T507"/>
    <mergeCell ref="U505:X507"/>
    <mergeCell ref="Y505:AB507"/>
    <mergeCell ref="AC505:AF507"/>
    <mergeCell ref="AG505:AJ507"/>
    <mergeCell ref="Y504:AB504"/>
    <mergeCell ref="AC504:AF504"/>
    <mergeCell ref="AG504:AJ504"/>
    <mergeCell ref="AK504:AN504"/>
    <mergeCell ref="AO504:AR504"/>
    <mergeCell ref="AS504:AV504"/>
    <mergeCell ref="BA503:BE503"/>
    <mergeCell ref="I504:L504"/>
    <mergeCell ref="M504:P504"/>
    <mergeCell ref="Q504:T504"/>
    <mergeCell ref="U504:X504"/>
    <mergeCell ref="I503:L503"/>
    <mergeCell ref="M503:P503"/>
    <mergeCell ref="Q503:T503"/>
    <mergeCell ref="U503:X503"/>
    <mergeCell ref="Y503:AB503"/>
    <mergeCell ref="AC503:AF503"/>
    <mergeCell ref="AG503:AJ503"/>
    <mergeCell ref="AO503:AR503"/>
    <mergeCell ref="AS503:AV503"/>
    <mergeCell ref="AW503:AZ503"/>
    <mergeCell ref="BA505:BE507"/>
    <mergeCell ref="AW493:AZ493"/>
    <mergeCell ref="BA493:BE493"/>
    <mergeCell ref="I494:L496"/>
    <mergeCell ref="M494:P496"/>
    <mergeCell ref="Q494:T496"/>
    <mergeCell ref="U494:X496"/>
    <mergeCell ref="BA492:BE492"/>
    <mergeCell ref="I493:L493"/>
    <mergeCell ref="M493:P493"/>
    <mergeCell ref="Q493:T493"/>
    <mergeCell ref="U493:X493"/>
    <mergeCell ref="Y493:AB493"/>
    <mergeCell ref="AC493:AF493"/>
    <mergeCell ref="AG493:AJ493"/>
    <mergeCell ref="Y492:AB492"/>
    <mergeCell ref="AC492:AF492"/>
    <mergeCell ref="AG492:AJ492"/>
    <mergeCell ref="AK492:AN492"/>
    <mergeCell ref="AO492:AR492"/>
    <mergeCell ref="AS492:AV492"/>
    <mergeCell ref="AW494:AZ496"/>
    <mergeCell ref="AW492:AZ492"/>
    <mergeCell ref="BA498:BE501"/>
    <mergeCell ref="I502:L502"/>
    <mergeCell ref="M502:P502"/>
    <mergeCell ref="Q502:T502"/>
    <mergeCell ref="U502:X502"/>
    <mergeCell ref="BA494:BE496"/>
    <mergeCell ref="I498:L501"/>
    <mergeCell ref="M498:P501"/>
    <mergeCell ref="Q498:T501"/>
    <mergeCell ref="U498:X501"/>
    <mergeCell ref="Y498:AB501"/>
    <mergeCell ref="AC498:AF501"/>
    <mergeCell ref="AG498:AJ501"/>
    <mergeCell ref="Y494:AB496"/>
    <mergeCell ref="AC494:AF496"/>
    <mergeCell ref="AG494:AJ496"/>
    <mergeCell ref="AK494:AN496"/>
    <mergeCell ref="AO494:AR496"/>
    <mergeCell ref="AS494:AV496"/>
    <mergeCell ref="AK498:AN501"/>
    <mergeCell ref="AO498:AR501"/>
    <mergeCell ref="AS498:AV501"/>
    <mergeCell ref="AW498:AZ501"/>
    <mergeCell ref="BA502:BE502"/>
    <mergeCell ref="Y502:AB502"/>
    <mergeCell ref="AC502:AF502"/>
    <mergeCell ref="AG502:AJ502"/>
    <mergeCell ref="AK502:AN502"/>
    <mergeCell ref="AO502:AR502"/>
    <mergeCell ref="AS502:AV502"/>
    <mergeCell ref="M487:P490"/>
    <mergeCell ref="Q487:T490"/>
    <mergeCell ref="U487:X490"/>
    <mergeCell ref="BA476:BE484"/>
    <mergeCell ref="A485:E485"/>
    <mergeCell ref="I485:L485"/>
    <mergeCell ref="M485:P485"/>
    <mergeCell ref="Q485:T485"/>
    <mergeCell ref="U485:X485"/>
    <mergeCell ref="Y485:AB485"/>
    <mergeCell ref="AC485:AF485"/>
    <mergeCell ref="AG485:AJ485"/>
    <mergeCell ref="AC476:AF484"/>
    <mergeCell ref="AG476:AJ484"/>
    <mergeCell ref="AK476:AN484"/>
    <mergeCell ref="AO476:AR484"/>
    <mergeCell ref="AS476:AV484"/>
    <mergeCell ref="AW476:AZ484"/>
    <mergeCell ref="I476:L484"/>
    <mergeCell ref="M476:P484"/>
    <mergeCell ref="Q476:T484"/>
    <mergeCell ref="U476:X484"/>
    <mergeCell ref="Y476:AB484"/>
    <mergeCell ref="A478:E478"/>
    <mergeCell ref="A479:E479"/>
    <mergeCell ref="A480:E480"/>
    <mergeCell ref="AW487:AZ490"/>
    <mergeCell ref="AG461:AJ463"/>
    <mergeCell ref="Y460:AB460"/>
    <mergeCell ref="AC460:AF460"/>
    <mergeCell ref="AG460:AJ460"/>
    <mergeCell ref="AK460:AN460"/>
    <mergeCell ref="AO460:AR460"/>
    <mergeCell ref="AS460:AV460"/>
    <mergeCell ref="BA491:BE491"/>
    <mergeCell ref="I492:L492"/>
    <mergeCell ref="M492:P492"/>
    <mergeCell ref="Q492:T492"/>
    <mergeCell ref="U492:X492"/>
    <mergeCell ref="BA487:BE490"/>
    <mergeCell ref="I491:L491"/>
    <mergeCell ref="M491:P491"/>
    <mergeCell ref="Q491:T491"/>
    <mergeCell ref="U491:X491"/>
    <mergeCell ref="Y491:AB491"/>
    <mergeCell ref="AC491:AF491"/>
    <mergeCell ref="AG491:AJ491"/>
    <mergeCell ref="Y487:AB490"/>
    <mergeCell ref="AC487:AF490"/>
    <mergeCell ref="AG487:AJ490"/>
    <mergeCell ref="AK487:AN490"/>
    <mergeCell ref="AO487:AR490"/>
    <mergeCell ref="AS487:AV490"/>
    <mergeCell ref="AK485:AN485"/>
    <mergeCell ref="AO485:AR485"/>
    <mergeCell ref="AS485:AV485"/>
    <mergeCell ref="AW485:AZ485"/>
    <mergeCell ref="BA485:BE485"/>
    <mergeCell ref="I487:L490"/>
    <mergeCell ref="BA469:BE471"/>
    <mergeCell ref="AW469:AY471"/>
    <mergeCell ref="BA465:BE468"/>
    <mergeCell ref="I469:L471"/>
    <mergeCell ref="M469:P471"/>
    <mergeCell ref="Q469:T471"/>
    <mergeCell ref="U469:X471"/>
    <mergeCell ref="Y469:AB471"/>
    <mergeCell ref="AC469:AF471"/>
    <mergeCell ref="AG469:AJ471"/>
    <mergeCell ref="Y465:AB468"/>
    <mergeCell ref="AC465:AF468"/>
    <mergeCell ref="AG465:AJ468"/>
    <mergeCell ref="AK465:AN468"/>
    <mergeCell ref="AO465:AR468"/>
    <mergeCell ref="AS465:AV468"/>
    <mergeCell ref="AK461:AN463"/>
    <mergeCell ref="AO461:AR463"/>
    <mergeCell ref="AS461:AV463"/>
    <mergeCell ref="BA461:BE463"/>
    <mergeCell ref="I465:L468"/>
    <mergeCell ref="M465:P468"/>
    <mergeCell ref="Q465:T468"/>
    <mergeCell ref="U465:X468"/>
    <mergeCell ref="AW461:AY463"/>
    <mergeCell ref="AW465:AY468"/>
    <mergeCell ref="I461:L463"/>
    <mergeCell ref="M461:P463"/>
    <mergeCell ref="Q461:T463"/>
    <mergeCell ref="U461:X463"/>
    <mergeCell ref="Y461:AB463"/>
    <mergeCell ref="AC461:AF463"/>
    <mergeCell ref="AK454:AN457"/>
    <mergeCell ref="AO454:AR457"/>
    <mergeCell ref="AS454:AV457"/>
    <mergeCell ref="BA454:BE457"/>
    <mergeCell ref="I458:L458"/>
    <mergeCell ref="M458:P458"/>
    <mergeCell ref="Q458:T458"/>
    <mergeCell ref="U458:X458"/>
    <mergeCell ref="AW454:AY457"/>
    <mergeCell ref="AW458:AY458"/>
    <mergeCell ref="BA450:BE452"/>
    <mergeCell ref="I454:L457"/>
    <mergeCell ref="M454:P457"/>
    <mergeCell ref="Q454:T457"/>
    <mergeCell ref="U454:X457"/>
    <mergeCell ref="Y454:AB457"/>
    <mergeCell ref="AC454:AF457"/>
    <mergeCell ref="AG454:AJ457"/>
    <mergeCell ref="Y450:AB452"/>
    <mergeCell ref="AC450:AF452"/>
    <mergeCell ref="AG450:AJ452"/>
    <mergeCell ref="AK450:AN452"/>
    <mergeCell ref="AO450:AR452"/>
    <mergeCell ref="AS450:AV452"/>
    <mergeCell ref="I450:L452"/>
    <mergeCell ref="M450:P452"/>
    <mergeCell ref="Q450:T452"/>
    <mergeCell ref="U450:X452"/>
    <mergeCell ref="AW450:AY452"/>
    <mergeCell ref="BA459:BE459"/>
    <mergeCell ref="I460:L460"/>
    <mergeCell ref="M460:P460"/>
    <mergeCell ref="Q460:T460"/>
    <mergeCell ref="U460:X460"/>
    <mergeCell ref="AW459:AY459"/>
    <mergeCell ref="AW460:AY460"/>
    <mergeCell ref="BA458:BE458"/>
    <mergeCell ref="I459:L459"/>
    <mergeCell ref="M459:P459"/>
    <mergeCell ref="Q459:T459"/>
    <mergeCell ref="U459:X459"/>
    <mergeCell ref="Y459:AB459"/>
    <mergeCell ref="AC459:AF459"/>
    <mergeCell ref="AG459:AJ459"/>
    <mergeCell ref="Y458:AB458"/>
    <mergeCell ref="AC458:AF458"/>
    <mergeCell ref="AG458:AJ458"/>
    <mergeCell ref="AK458:AN458"/>
    <mergeCell ref="AO458:AR458"/>
    <mergeCell ref="AS458:AV458"/>
    <mergeCell ref="BA460:BE460"/>
    <mergeCell ref="BA448:BE448"/>
    <mergeCell ref="I449:L449"/>
    <mergeCell ref="M449:P449"/>
    <mergeCell ref="Q449:T449"/>
    <mergeCell ref="U449:X449"/>
    <mergeCell ref="Y449:AB449"/>
    <mergeCell ref="AC449:AF449"/>
    <mergeCell ref="AG449:AJ449"/>
    <mergeCell ref="Y448:AB448"/>
    <mergeCell ref="AC448:AF448"/>
    <mergeCell ref="AG448:AJ448"/>
    <mergeCell ref="AK448:AN448"/>
    <mergeCell ref="AO448:AR448"/>
    <mergeCell ref="AS448:AV448"/>
    <mergeCell ref="I448:L448"/>
    <mergeCell ref="M448:P448"/>
    <mergeCell ref="Q448:T448"/>
    <mergeCell ref="U448:X448"/>
    <mergeCell ref="AK414:AN416"/>
    <mergeCell ref="AO414:AS416"/>
    <mergeCell ref="AT414:AX416"/>
    <mergeCell ref="A422:AG423"/>
    <mergeCell ref="H414:L416"/>
    <mergeCell ref="M414:Q416"/>
    <mergeCell ref="R414:V416"/>
    <mergeCell ref="W414:AA416"/>
    <mergeCell ref="AB414:AF416"/>
    <mergeCell ref="AG414:AJ416"/>
    <mergeCell ref="F431:AY431"/>
    <mergeCell ref="AH425:AX425"/>
    <mergeCell ref="A425:AG425"/>
    <mergeCell ref="A427:AX428"/>
    <mergeCell ref="F432:H440"/>
    <mergeCell ref="F441:H441"/>
    <mergeCell ref="BA449:BE449"/>
    <mergeCell ref="AK447:AN447"/>
    <mergeCell ref="AO447:AR447"/>
    <mergeCell ref="AS447:AV447"/>
    <mergeCell ref="BA447:BE447"/>
    <mergeCell ref="BA443:BE446"/>
    <mergeCell ref="I447:L447"/>
    <mergeCell ref="M447:P447"/>
    <mergeCell ref="Q447:T447"/>
    <mergeCell ref="U447:X447"/>
    <mergeCell ref="Y447:AB447"/>
    <mergeCell ref="AC447:AF447"/>
    <mergeCell ref="AG447:AJ447"/>
    <mergeCell ref="Y443:AB446"/>
    <mergeCell ref="AC443:AF446"/>
    <mergeCell ref="AG443:AJ446"/>
    <mergeCell ref="BA441:BE441"/>
    <mergeCell ref="I443:L446"/>
    <mergeCell ref="M443:P446"/>
    <mergeCell ref="Q443:T446"/>
    <mergeCell ref="U443:X446"/>
    <mergeCell ref="M441:P441"/>
    <mergeCell ref="Q441:T441"/>
    <mergeCell ref="U441:X441"/>
    <mergeCell ref="Y441:AB441"/>
    <mergeCell ref="AC441:AF441"/>
    <mergeCell ref="AG441:AJ441"/>
    <mergeCell ref="A436:E436"/>
    <mergeCell ref="A441:E441"/>
    <mergeCell ref="I441:L441"/>
    <mergeCell ref="AG432:AJ440"/>
    <mergeCell ref="AK432:AN440"/>
    <mergeCell ref="AO432:AR440"/>
    <mergeCell ref="AS432:AV440"/>
    <mergeCell ref="BA432:BE440"/>
    <mergeCell ref="I432:L440"/>
    <mergeCell ref="M432:P440"/>
    <mergeCell ref="Q432:T440"/>
    <mergeCell ref="U432:X440"/>
    <mergeCell ref="Y432:AB440"/>
    <mergeCell ref="AC432:AF440"/>
    <mergeCell ref="AK443:AN446"/>
    <mergeCell ref="AO443:AR446"/>
    <mergeCell ref="AS443:AV446"/>
    <mergeCell ref="AK405:AN405"/>
    <mergeCell ref="H404:L404"/>
    <mergeCell ref="M404:Q404"/>
    <mergeCell ref="R404:V404"/>
    <mergeCell ref="W404:AA404"/>
    <mergeCell ref="AB404:AF404"/>
    <mergeCell ref="AG404:AJ404"/>
    <mergeCell ref="AT399:AX402"/>
    <mergeCell ref="H403:L403"/>
    <mergeCell ref="M403:Q403"/>
    <mergeCell ref="R403:V403"/>
    <mergeCell ref="W403:AA403"/>
    <mergeCell ref="AB403:AF403"/>
    <mergeCell ref="AG403:AJ403"/>
    <mergeCell ref="AK403:AN403"/>
    <mergeCell ref="AO403:AS403"/>
    <mergeCell ref="AT403:AX403"/>
    <mergeCell ref="AT392:AX392"/>
    <mergeCell ref="H393:L393"/>
    <mergeCell ref="M393:Q393"/>
    <mergeCell ref="R393:V393"/>
    <mergeCell ref="W393:AA393"/>
    <mergeCell ref="AB393:AF393"/>
    <mergeCell ref="AG393:AJ393"/>
    <mergeCell ref="AK393:AN393"/>
    <mergeCell ref="AO393:AS393"/>
    <mergeCell ref="AT393:AX393"/>
    <mergeCell ref="AK410:AN413"/>
    <mergeCell ref="AO410:AS413"/>
    <mergeCell ref="AT410:AX413"/>
    <mergeCell ref="AO405:AS405"/>
    <mergeCell ref="AT405:AX405"/>
    <mergeCell ref="H406:L408"/>
    <mergeCell ref="M406:Q408"/>
    <mergeCell ref="R406:V408"/>
    <mergeCell ref="W406:AA408"/>
    <mergeCell ref="AB406:AF408"/>
    <mergeCell ref="AG406:AJ408"/>
    <mergeCell ref="AK406:AN408"/>
    <mergeCell ref="AO406:AS408"/>
    <mergeCell ref="AK404:AN404"/>
    <mergeCell ref="AO404:AS404"/>
    <mergeCell ref="AT404:AX404"/>
    <mergeCell ref="H405:L405"/>
    <mergeCell ref="M405:Q405"/>
    <mergeCell ref="R405:V405"/>
    <mergeCell ref="W405:AA405"/>
    <mergeCell ref="AB405:AF405"/>
    <mergeCell ref="AG405:AJ405"/>
    <mergeCell ref="AO395:AS397"/>
    <mergeCell ref="AT395:AX397"/>
    <mergeCell ref="H399:L402"/>
    <mergeCell ref="M399:Q402"/>
    <mergeCell ref="R399:V402"/>
    <mergeCell ref="W399:AA402"/>
    <mergeCell ref="AB399:AF402"/>
    <mergeCell ref="AG399:AJ402"/>
    <mergeCell ref="AK399:AN402"/>
    <mergeCell ref="AO399:AS402"/>
    <mergeCell ref="AK394:AN394"/>
    <mergeCell ref="AO394:AS394"/>
    <mergeCell ref="AT394:AX394"/>
    <mergeCell ref="H395:L397"/>
    <mergeCell ref="M395:Q397"/>
    <mergeCell ref="R395:V397"/>
    <mergeCell ref="W395:AA397"/>
    <mergeCell ref="AB395:AF397"/>
    <mergeCell ref="AG395:AJ397"/>
    <mergeCell ref="AK395:AN397"/>
    <mergeCell ref="H394:L394"/>
    <mergeCell ref="M394:Q394"/>
    <mergeCell ref="R394:V394"/>
    <mergeCell ref="W394:AA394"/>
    <mergeCell ref="AB394:AF394"/>
    <mergeCell ref="AG394:AJ394"/>
    <mergeCell ref="AK388:AN391"/>
    <mergeCell ref="H384:L386"/>
    <mergeCell ref="M384:Q386"/>
    <mergeCell ref="R384:V386"/>
    <mergeCell ref="W384:AA386"/>
    <mergeCell ref="AB384:AF386"/>
    <mergeCell ref="AG384:AJ386"/>
    <mergeCell ref="AT382:AX382"/>
    <mergeCell ref="H383:L383"/>
    <mergeCell ref="M383:Q383"/>
    <mergeCell ref="R383:V383"/>
    <mergeCell ref="W383:AA383"/>
    <mergeCell ref="AB383:AF383"/>
    <mergeCell ref="AG383:AJ383"/>
    <mergeCell ref="AK383:AN383"/>
    <mergeCell ref="AO383:AS383"/>
    <mergeCell ref="AT383:AX383"/>
    <mergeCell ref="AT375:AW375"/>
    <mergeCell ref="H377:L380"/>
    <mergeCell ref="M377:Q380"/>
    <mergeCell ref="R377:V380"/>
    <mergeCell ref="W377:AA380"/>
    <mergeCell ref="AB377:AF380"/>
    <mergeCell ref="AG377:AJ380"/>
    <mergeCell ref="A375:G375"/>
    <mergeCell ref="H375:L375"/>
    <mergeCell ref="M375:Q375"/>
    <mergeCell ref="R375:V375"/>
    <mergeCell ref="W375:AA375"/>
    <mergeCell ref="AB375:AF375"/>
    <mergeCell ref="AO388:AS391"/>
    <mergeCell ref="AT388:AX391"/>
    <mergeCell ref="H392:L392"/>
    <mergeCell ref="M392:Q392"/>
    <mergeCell ref="R392:V392"/>
    <mergeCell ref="W392:AA392"/>
    <mergeCell ref="AB392:AF392"/>
    <mergeCell ref="AG392:AJ392"/>
    <mergeCell ref="AK392:AN392"/>
    <mergeCell ref="AO392:AS392"/>
    <mergeCell ref="AK384:AN386"/>
    <mergeCell ref="AO384:AS386"/>
    <mergeCell ref="AT384:AX386"/>
    <mergeCell ref="H388:L391"/>
    <mergeCell ref="M388:Q391"/>
    <mergeCell ref="R388:V391"/>
    <mergeCell ref="W388:AA391"/>
    <mergeCell ref="AB388:AF391"/>
    <mergeCell ref="AG388:AJ391"/>
    <mergeCell ref="AT369:AW369"/>
    <mergeCell ref="H370:L370"/>
    <mergeCell ref="M370:Q370"/>
    <mergeCell ref="R370:V370"/>
    <mergeCell ref="W370:AA370"/>
    <mergeCell ref="AB370:AF370"/>
    <mergeCell ref="AG370:AJ370"/>
    <mergeCell ref="AK370:AN370"/>
    <mergeCell ref="AO370:AS370"/>
    <mergeCell ref="AO381:AS381"/>
    <mergeCell ref="AT381:AX381"/>
    <mergeCell ref="H382:L382"/>
    <mergeCell ref="M382:Q382"/>
    <mergeCell ref="R382:V382"/>
    <mergeCell ref="W382:AA382"/>
    <mergeCell ref="AB382:AF382"/>
    <mergeCell ref="AG382:AJ382"/>
    <mergeCell ref="AK382:AN382"/>
    <mergeCell ref="AO382:AS382"/>
    <mergeCell ref="AK377:AN380"/>
    <mergeCell ref="AO377:AS380"/>
    <mergeCell ref="AT377:AX380"/>
    <mergeCell ref="H381:L381"/>
    <mergeCell ref="M381:Q381"/>
    <mergeCell ref="R381:V381"/>
    <mergeCell ref="W381:AA381"/>
    <mergeCell ref="AB381:AF381"/>
    <mergeCell ref="AG381:AJ381"/>
    <mergeCell ref="AK381:AN381"/>
    <mergeCell ref="AG375:AJ375"/>
    <mergeCell ref="AK375:AN375"/>
    <mergeCell ref="AO375:AS375"/>
    <mergeCell ref="H373:L373"/>
    <mergeCell ref="M373:Q373"/>
    <mergeCell ref="R373:V373"/>
    <mergeCell ref="W373:AA373"/>
    <mergeCell ref="AB373:AF373"/>
    <mergeCell ref="H374:L374"/>
    <mergeCell ref="M374:Q374"/>
    <mergeCell ref="R374:V374"/>
    <mergeCell ref="W374:AA374"/>
    <mergeCell ref="AB374:AF374"/>
    <mergeCell ref="AK371:AN371"/>
    <mergeCell ref="AO371:AS371"/>
    <mergeCell ref="H372:L372"/>
    <mergeCell ref="M372:Q372"/>
    <mergeCell ref="R372:V372"/>
    <mergeCell ref="W372:AA372"/>
    <mergeCell ref="AB372:AF372"/>
    <mergeCell ref="AG372:AJ372"/>
    <mergeCell ref="AK372:AN372"/>
    <mergeCell ref="AO372:AS372"/>
    <mergeCell ref="H371:L371"/>
    <mergeCell ref="M371:Q371"/>
    <mergeCell ref="R371:V371"/>
    <mergeCell ref="W371:AA371"/>
    <mergeCell ref="AB371:AF371"/>
    <mergeCell ref="AG371:AJ371"/>
    <mergeCell ref="A369:G369"/>
    <mergeCell ref="H369:L369"/>
    <mergeCell ref="M369:Q369"/>
    <mergeCell ref="R369:V369"/>
    <mergeCell ref="W369:AA369"/>
    <mergeCell ref="AB369:AF369"/>
    <mergeCell ref="AG369:AJ369"/>
    <mergeCell ref="AK369:AN369"/>
    <mergeCell ref="AO369:AS369"/>
    <mergeCell ref="A368:G368"/>
    <mergeCell ref="H368:L368"/>
    <mergeCell ref="M368:Q368"/>
    <mergeCell ref="R368:V368"/>
    <mergeCell ref="W368:AA368"/>
    <mergeCell ref="AB368:AF368"/>
    <mergeCell ref="H367:L367"/>
    <mergeCell ref="M367:Q367"/>
    <mergeCell ref="R367:V367"/>
    <mergeCell ref="W367:AA367"/>
    <mergeCell ref="AB367:AF367"/>
    <mergeCell ref="AO367:AS367"/>
    <mergeCell ref="AK350:AN350"/>
    <mergeCell ref="AO350:AS350"/>
    <mergeCell ref="AT350:AX350"/>
    <mergeCell ref="H351:L351"/>
    <mergeCell ref="M351:Q351"/>
    <mergeCell ref="R351:V351"/>
    <mergeCell ref="W351:AA351"/>
    <mergeCell ref="AB351:AF351"/>
    <mergeCell ref="AG351:AJ351"/>
    <mergeCell ref="AK351:AN351"/>
    <mergeCell ref="H350:L350"/>
    <mergeCell ref="M350:Q350"/>
    <mergeCell ref="R350:V350"/>
    <mergeCell ref="W350:AA350"/>
    <mergeCell ref="AB350:AF350"/>
    <mergeCell ref="AG350:AJ350"/>
    <mergeCell ref="AO368:AS368"/>
    <mergeCell ref="AK360:AN362"/>
    <mergeCell ref="AO360:AS362"/>
    <mergeCell ref="AT360:AX362"/>
    <mergeCell ref="H365:AX365"/>
    <mergeCell ref="H366:L366"/>
    <mergeCell ref="M366:Q366"/>
    <mergeCell ref="R366:V366"/>
    <mergeCell ref="W366:AA366"/>
    <mergeCell ref="AB366:AF366"/>
    <mergeCell ref="H360:L362"/>
    <mergeCell ref="M360:Q362"/>
    <mergeCell ref="R360:V362"/>
    <mergeCell ref="W360:AA362"/>
    <mergeCell ref="AB360:AF362"/>
    <mergeCell ref="AG360:AJ362"/>
    <mergeCell ref="AT352:AX354"/>
    <mergeCell ref="H356:L359"/>
    <mergeCell ref="M356:Q359"/>
    <mergeCell ref="R356:V359"/>
    <mergeCell ref="W356:AA359"/>
    <mergeCell ref="AB356:AF359"/>
    <mergeCell ref="AG356:AJ359"/>
    <mergeCell ref="AK356:AN359"/>
    <mergeCell ref="AO356:AS359"/>
    <mergeCell ref="AT356:AX359"/>
    <mergeCell ref="AO351:AS351"/>
    <mergeCell ref="AT351:AX351"/>
    <mergeCell ref="H352:L354"/>
    <mergeCell ref="M352:Q354"/>
    <mergeCell ref="R352:V354"/>
    <mergeCell ref="W352:AA354"/>
    <mergeCell ref="AB352:AF354"/>
    <mergeCell ref="AG352:AJ354"/>
    <mergeCell ref="AK352:AN354"/>
    <mergeCell ref="AO352:AS354"/>
    <mergeCell ref="H349:L349"/>
    <mergeCell ref="M349:Q349"/>
    <mergeCell ref="R349:V349"/>
    <mergeCell ref="W349:AA349"/>
    <mergeCell ref="AB349:AF349"/>
    <mergeCell ref="AG349:AJ349"/>
    <mergeCell ref="AK349:AN349"/>
    <mergeCell ref="AO349:AS349"/>
    <mergeCell ref="AT349:AX349"/>
    <mergeCell ref="AO341:AS343"/>
    <mergeCell ref="AT341:AX343"/>
    <mergeCell ref="H345:L348"/>
    <mergeCell ref="M345:Q348"/>
    <mergeCell ref="R345:V348"/>
    <mergeCell ref="W345:AA348"/>
    <mergeCell ref="AB345:AF348"/>
    <mergeCell ref="AG345:AJ348"/>
    <mergeCell ref="AK345:AN348"/>
    <mergeCell ref="AO345:AS348"/>
    <mergeCell ref="H341:L343"/>
    <mergeCell ref="M341:Q343"/>
    <mergeCell ref="R341:V343"/>
    <mergeCell ref="W341:AA343"/>
    <mergeCell ref="AB341:AF343"/>
    <mergeCell ref="AG341:AJ343"/>
    <mergeCell ref="AK341:AN343"/>
    <mergeCell ref="AG334:AJ337"/>
    <mergeCell ref="AK334:AN337"/>
    <mergeCell ref="H330:L332"/>
    <mergeCell ref="M330:Q332"/>
    <mergeCell ref="R330:V332"/>
    <mergeCell ref="W330:AA332"/>
    <mergeCell ref="AB330:AF332"/>
    <mergeCell ref="AG330:AJ332"/>
    <mergeCell ref="AT345:AX348"/>
    <mergeCell ref="AK340:AN340"/>
    <mergeCell ref="AO340:AS340"/>
    <mergeCell ref="AT340:AX340"/>
    <mergeCell ref="H340:L340"/>
    <mergeCell ref="M340:Q340"/>
    <mergeCell ref="R340:V340"/>
    <mergeCell ref="W340:AA340"/>
    <mergeCell ref="AB340:AF340"/>
    <mergeCell ref="AG340:AJ340"/>
    <mergeCell ref="AT338:AX338"/>
    <mergeCell ref="H339:L339"/>
    <mergeCell ref="M339:Q339"/>
    <mergeCell ref="R339:V339"/>
    <mergeCell ref="W339:AA339"/>
    <mergeCell ref="AB339:AF339"/>
    <mergeCell ref="AG339:AJ339"/>
    <mergeCell ref="AK339:AN339"/>
    <mergeCell ref="AO339:AS339"/>
    <mergeCell ref="AT339:AX339"/>
    <mergeCell ref="AO334:AS337"/>
    <mergeCell ref="AT334:AX337"/>
    <mergeCell ref="H338:L338"/>
    <mergeCell ref="M338:Q338"/>
    <mergeCell ref="R338:V338"/>
    <mergeCell ref="W338:AA338"/>
    <mergeCell ref="AB338:AF338"/>
    <mergeCell ref="AG338:AJ338"/>
    <mergeCell ref="AK338:AN338"/>
    <mergeCell ref="AO338:AS338"/>
    <mergeCell ref="AK323:AN326"/>
    <mergeCell ref="AO323:AS326"/>
    <mergeCell ref="AT323:AX326"/>
    <mergeCell ref="H327:L327"/>
    <mergeCell ref="M327:Q327"/>
    <mergeCell ref="R327:V327"/>
    <mergeCell ref="W327:AA327"/>
    <mergeCell ref="AB327:AF327"/>
    <mergeCell ref="AG327:AJ327"/>
    <mergeCell ref="AK327:AN327"/>
    <mergeCell ref="AK330:AN332"/>
    <mergeCell ref="AO330:AS332"/>
    <mergeCell ref="AT330:AX332"/>
    <mergeCell ref="H334:L337"/>
    <mergeCell ref="M334:Q337"/>
    <mergeCell ref="R334:V337"/>
    <mergeCell ref="W334:AA337"/>
    <mergeCell ref="AB334:AF337"/>
    <mergeCell ref="AT328:AX328"/>
    <mergeCell ref="H329:L329"/>
    <mergeCell ref="M329:Q329"/>
    <mergeCell ref="R329:V329"/>
    <mergeCell ref="W329:AA329"/>
    <mergeCell ref="AB329:AF329"/>
    <mergeCell ref="AG329:AJ329"/>
    <mergeCell ref="AK329:AN329"/>
    <mergeCell ref="AO329:AS329"/>
    <mergeCell ref="AT329:AX329"/>
    <mergeCell ref="AO327:AS327"/>
    <mergeCell ref="AT327:AX327"/>
    <mergeCell ref="H328:L328"/>
    <mergeCell ref="M328:Q328"/>
    <mergeCell ref="R328:V328"/>
    <mergeCell ref="W328:AA328"/>
    <mergeCell ref="AB328:AF328"/>
    <mergeCell ref="AG328:AJ328"/>
    <mergeCell ref="AK328:AN328"/>
    <mergeCell ref="AO328:AS328"/>
    <mergeCell ref="AT315:AW315"/>
    <mergeCell ref="H316:L316"/>
    <mergeCell ref="M316:Q316"/>
    <mergeCell ref="R316:V316"/>
    <mergeCell ref="W316:AA316"/>
    <mergeCell ref="AB316:AF316"/>
    <mergeCell ref="AG316:AJ316"/>
    <mergeCell ref="AK316:AN316"/>
    <mergeCell ref="AO316:AS316"/>
    <mergeCell ref="AO315:AS315"/>
    <mergeCell ref="AG321:AJ321"/>
    <mergeCell ref="AK321:AN321"/>
    <mergeCell ref="AO321:AS321"/>
    <mergeCell ref="AT321:AW321"/>
    <mergeCell ref="H323:L326"/>
    <mergeCell ref="M323:Q326"/>
    <mergeCell ref="R323:V326"/>
    <mergeCell ref="W323:AA326"/>
    <mergeCell ref="AB323:AF326"/>
    <mergeCell ref="AG323:AJ326"/>
    <mergeCell ref="A315:G315"/>
    <mergeCell ref="H315:L315"/>
    <mergeCell ref="M315:Q315"/>
    <mergeCell ref="R315:V315"/>
    <mergeCell ref="W315:AA315"/>
    <mergeCell ref="AB315:AF315"/>
    <mergeCell ref="AG315:AJ315"/>
    <mergeCell ref="AK315:AN315"/>
    <mergeCell ref="A314:G314"/>
    <mergeCell ref="H314:L314"/>
    <mergeCell ref="AO317:AS317"/>
    <mergeCell ref="H318:L318"/>
    <mergeCell ref="M318:Q318"/>
    <mergeCell ref="R318:V318"/>
    <mergeCell ref="W318:AA318"/>
    <mergeCell ref="AB318:AF318"/>
    <mergeCell ref="AG318:AJ318"/>
    <mergeCell ref="AK318:AN318"/>
    <mergeCell ref="AO318:AS318"/>
    <mergeCell ref="H317:L317"/>
    <mergeCell ref="M317:Q317"/>
    <mergeCell ref="R317:V317"/>
    <mergeCell ref="W317:AA317"/>
    <mergeCell ref="AB317:AF317"/>
    <mergeCell ref="AG317:AJ317"/>
    <mergeCell ref="M314:Q314"/>
    <mergeCell ref="R314:V314"/>
    <mergeCell ref="W314:AA314"/>
    <mergeCell ref="AB314:AF314"/>
    <mergeCell ref="AO314:AS314"/>
    <mergeCell ref="A321:G321"/>
    <mergeCell ref="H321:L321"/>
    <mergeCell ref="M321:Q321"/>
    <mergeCell ref="R321:V321"/>
    <mergeCell ref="W321:AA321"/>
    <mergeCell ref="AB321:AF321"/>
    <mergeCell ref="H319:L319"/>
    <mergeCell ref="M319:Q319"/>
    <mergeCell ref="R319:V319"/>
    <mergeCell ref="W319:AA319"/>
    <mergeCell ref="AB319:AF319"/>
    <mergeCell ref="H320:L320"/>
    <mergeCell ref="M320:Q320"/>
    <mergeCell ref="R320:V320"/>
    <mergeCell ref="W320:AA320"/>
    <mergeCell ref="AB320:AF320"/>
    <mergeCell ref="AK317:AN317"/>
    <mergeCell ref="H313:L313"/>
    <mergeCell ref="M313:Q313"/>
    <mergeCell ref="R313:V313"/>
    <mergeCell ref="W313:AA313"/>
    <mergeCell ref="AB313:AF313"/>
    <mergeCell ref="AO313:AS313"/>
    <mergeCell ref="AM283:AS284"/>
    <mergeCell ref="AT283:AX284"/>
    <mergeCell ref="L285:O285"/>
    <mergeCell ref="P285:S285"/>
    <mergeCell ref="T285:W285"/>
    <mergeCell ref="X285:AB285"/>
    <mergeCell ref="AC285:AG285"/>
    <mergeCell ref="AH285:AL285"/>
    <mergeCell ref="AM285:AS285"/>
    <mergeCell ref="AT285:AX285"/>
    <mergeCell ref="L283:O284"/>
    <mergeCell ref="P283:S284"/>
    <mergeCell ref="T283:W284"/>
    <mergeCell ref="X283:AB284"/>
    <mergeCell ref="AC283:AG284"/>
    <mergeCell ref="AH283:AL284"/>
    <mergeCell ref="H311:AX311"/>
    <mergeCell ref="H312:L312"/>
    <mergeCell ref="M312:Q312"/>
    <mergeCell ref="R312:V312"/>
    <mergeCell ref="W312:AA312"/>
    <mergeCell ref="AB312:AF312"/>
    <mergeCell ref="AH303:AX303"/>
    <mergeCell ref="AH302:AX302"/>
    <mergeCell ref="AM293:AS294"/>
    <mergeCell ref="AT293:AX294"/>
    <mergeCell ref="A300:AG301"/>
    <mergeCell ref="A296:AX297"/>
    <mergeCell ref="AH300:AX300"/>
    <mergeCell ref="AH301:AX301"/>
    <mergeCell ref="L293:O294"/>
    <mergeCell ref="AM288:AS289"/>
    <mergeCell ref="AT288:AX289"/>
    <mergeCell ref="L291:O292"/>
    <mergeCell ref="P291:S292"/>
    <mergeCell ref="T291:W292"/>
    <mergeCell ref="X291:AB292"/>
    <mergeCell ref="AC291:AG292"/>
    <mergeCell ref="AH291:AL292"/>
    <mergeCell ref="AM291:AS292"/>
    <mergeCell ref="AT291:AX292"/>
    <mergeCell ref="L288:O289"/>
    <mergeCell ref="P288:S289"/>
    <mergeCell ref="T288:W289"/>
    <mergeCell ref="X288:AB289"/>
    <mergeCell ref="AC288:AG289"/>
    <mergeCell ref="AH288:AL289"/>
    <mergeCell ref="P293:S294"/>
    <mergeCell ref="T293:W294"/>
    <mergeCell ref="X293:AB294"/>
    <mergeCell ref="AC293:AG294"/>
    <mergeCell ref="AH293:AL294"/>
    <mergeCell ref="AM286:AS286"/>
    <mergeCell ref="AT286:AX286"/>
    <mergeCell ref="L287:O287"/>
    <mergeCell ref="P287:S287"/>
    <mergeCell ref="T287:W287"/>
    <mergeCell ref="X287:AB287"/>
    <mergeCell ref="AC287:AG287"/>
    <mergeCell ref="AH287:AL287"/>
    <mergeCell ref="AM287:AS287"/>
    <mergeCell ref="AT287:AX287"/>
    <mergeCell ref="L286:O286"/>
    <mergeCell ref="P286:S286"/>
    <mergeCell ref="T286:W286"/>
    <mergeCell ref="X286:AB286"/>
    <mergeCell ref="AC286:AG286"/>
    <mergeCell ref="AH286:AL286"/>
    <mergeCell ref="AC278:AG278"/>
    <mergeCell ref="AH278:AL278"/>
    <mergeCell ref="AM278:AS278"/>
    <mergeCell ref="AT278:AX278"/>
    <mergeCell ref="L277:O277"/>
    <mergeCell ref="P277:S277"/>
    <mergeCell ref="T277:W277"/>
    <mergeCell ref="X277:AB277"/>
    <mergeCell ref="AC277:AG277"/>
    <mergeCell ref="AH277:AL277"/>
    <mergeCell ref="AM272:AS273"/>
    <mergeCell ref="AT272:AX273"/>
    <mergeCell ref="L275:O276"/>
    <mergeCell ref="P275:S276"/>
    <mergeCell ref="T275:W276"/>
    <mergeCell ref="X275:AB276"/>
    <mergeCell ref="AC275:AG276"/>
    <mergeCell ref="AH275:AL276"/>
    <mergeCell ref="AM275:AS276"/>
    <mergeCell ref="AT275:AX276"/>
    <mergeCell ref="L272:O273"/>
    <mergeCell ref="P272:S273"/>
    <mergeCell ref="T272:W273"/>
    <mergeCell ref="X272:AB273"/>
    <mergeCell ref="AC272:AG273"/>
    <mergeCell ref="AH272:AL273"/>
    <mergeCell ref="AH265:AL265"/>
    <mergeCell ref="AM265:AS265"/>
    <mergeCell ref="AT265:AW265"/>
    <mergeCell ref="L267:O268"/>
    <mergeCell ref="P267:S268"/>
    <mergeCell ref="T267:W268"/>
    <mergeCell ref="X267:AB268"/>
    <mergeCell ref="AC267:AG268"/>
    <mergeCell ref="AH267:AL268"/>
    <mergeCell ref="AM267:AS268"/>
    <mergeCell ref="AM279:AS279"/>
    <mergeCell ref="AT279:AX279"/>
    <mergeCell ref="L280:O281"/>
    <mergeCell ref="P280:S281"/>
    <mergeCell ref="T280:W281"/>
    <mergeCell ref="X280:AB281"/>
    <mergeCell ref="AC280:AG281"/>
    <mergeCell ref="AH280:AL281"/>
    <mergeCell ref="AM280:AS281"/>
    <mergeCell ref="AT280:AX281"/>
    <mergeCell ref="L279:O279"/>
    <mergeCell ref="P279:S279"/>
    <mergeCell ref="T279:W279"/>
    <mergeCell ref="X279:AB279"/>
    <mergeCell ref="AC279:AG279"/>
    <mergeCell ref="AH279:AL279"/>
    <mergeCell ref="AM277:AS277"/>
    <mergeCell ref="AT277:AX277"/>
    <mergeCell ref="L278:O278"/>
    <mergeCell ref="P278:S278"/>
    <mergeCell ref="T278:W278"/>
    <mergeCell ref="X278:AB278"/>
    <mergeCell ref="AM270:AS270"/>
    <mergeCell ref="AT270:AX270"/>
    <mergeCell ref="L271:O271"/>
    <mergeCell ref="P271:S271"/>
    <mergeCell ref="T271:W271"/>
    <mergeCell ref="X271:AB271"/>
    <mergeCell ref="AC271:AG271"/>
    <mergeCell ref="AH271:AL271"/>
    <mergeCell ref="AM271:AS271"/>
    <mergeCell ref="AT271:AX271"/>
    <mergeCell ref="L270:O270"/>
    <mergeCell ref="P270:S270"/>
    <mergeCell ref="T270:W270"/>
    <mergeCell ref="X270:AB270"/>
    <mergeCell ref="AC270:AG270"/>
    <mergeCell ref="AH270:AL270"/>
    <mergeCell ref="AT267:AX268"/>
    <mergeCell ref="L269:O269"/>
    <mergeCell ref="P269:S269"/>
    <mergeCell ref="T269:W269"/>
    <mergeCell ref="X269:AB269"/>
    <mergeCell ref="AC269:AG269"/>
    <mergeCell ref="AH269:AL269"/>
    <mergeCell ref="AM269:AS269"/>
    <mergeCell ref="AT269:AX269"/>
    <mergeCell ref="A263:K263"/>
    <mergeCell ref="L263:O263"/>
    <mergeCell ref="T263:W263"/>
    <mergeCell ref="AM256:AS257"/>
    <mergeCell ref="AT256:AX257"/>
    <mergeCell ref="L260:AX260"/>
    <mergeCell ref="L261:O261"/>
    <mergeCell ref="P261:S264"/>
    <mergeCell ref="T261:W261"/>
    <mergeCell ref="X261:AB264"/>
    <mergeCell ref="AH261:AL261"/>
    <mergeCell ref="AM261:AS261"/>
    <mergeCell ref="L256:O257"/>
    <mergeCell ref="P256:S257"/>
    <mergeCell ref="T256:W257"/>
    <mergeCell ref="X256:AB257"/>
    <mergeCell ref="AC256:AG257"/>
    <mergeCell ref="AH256:AL257"/>
    <mergeCell ref="AM246:AS247"/>
    <mergeCell ref="AT246:AX247"/>
    <mergeCell ref="L248:O248"/>
    <mergeCell ref="P248:S248"/>
    <mergeCell ref="T248:W248"/>
    <mergeCell ref="X248:AB248"/>
    <mergeCell ref="AC248:AG248"/>
    <mergeCell ref="AH248:AL248"/>
    <mergeCell ref="AM248:AS248"/>
    <mergeCell ref="AT248:AX248"/>
    <mergeCell ref="L246:O247"/>
    <mergeCell ref="P246:S247"/>
    <mergeCell ref="T246:W247"/>
    <mergeCell ref="X246:AB247"/>
    <mergeCell ref="AC246:AG247"/>
    <mergeCell ref="AH246:AL247"/>
    <mergeCell ref="A265:K265"/>
    <mergeCell ref="L265:O265"/>
    <mergeCell ref="P265:S265"/>
    <mergeCell ref="T265:W265"/>
    <mergeCell ref="X265:AB265"/>
    <mergeCell ref="AC265:AG265"/>
    <mergeCell ref="AH263:AL263"/>
    <mergeCell ref="AM263:AS263"/>
    <mergeCell ref="L264:O264"/>
    <mergeCell ref="T264:W264"/>
    <mergeCell ref="AH264:AL264"/>
    <mergeCell ref="A262:K262"/>
    <mergeCell ref="L262:O262"/>
    <mergeCell ref="T262:W262"/>
    <mergeCell ref="AH262:AL262"/>
    <mergeCell ref="AM262:AS262"/>
    <mergeCell ref="AM251:AS252"/>
    <mergeCell ref="AT251:AX252"/>
    <mergeCell ref="L254:O255"/>
    <mergeCell ref="P254:S255"/>
    <mergeCell ref="T254:W255"/>
    <mergeCell ref="X254:AB255"/>
    <mergeCell ref="AC254:AG255"/>
    <mergeCell ref="AH254:AL255"/>
    <mergeCell ref="AM254:AS255"/>
    <mergeCell ref="AT254:AX255"/>
    <mergeCell ref="L251:O252"/>
    <mergeCell ref="P251:S252"/>
    <mergeCell ref="T251:W252"/>
    <mergeCell ref="X251:AB252"/>
    <mergeCell ref="AC251:AG252"/>
    <mergeCell ref="AH251:AL252"/>
    <mergeCell ref="AM249:AS249"/>
    <mergeCell ref="AT249:AX249"/>
    <mergeCell ref="L250:O250"/>
    <mergeCell ref="P250:S250"/>
    <mergeCell ref="T250:W250"/>
    <mergeCell ref="X250:AB250"/>
    <mergeCell ref="AC250:AG250"/>
    <mergeCell ref="AH250:AL250"/>
    <mergeCell ref="AM250:AS250"/>
    <mergeCell ref="AT250:AX250"/>
    <mergeCell ref="L249:O249"/>
    <mergeCell ref="P249:S249"/>
    <mergeCell ref="T249:W249"/>
    <mergeCell ref="X249:AB249"/>
    <mergeCell ref="AC249:AG249"/>
    <mergeCell ref="AH249:AL249"/>
    <mergeCell ref="AH241:AL241"/>
    <mergeCell ref="AM241:AS241"/>
    <mergeCell ref="AT241:AX241"/>
    <mergeCell ref="L240:O240"/>
    <mergeCell ref="P240:S240"/>
    <mergeCell ref="T240:W240"/>
    <mergeCell ref="X240:AB240"/>
    <mergeCell ref="AC240:AG240"/>
    <mergeCell ref="AH240:AL240"/>
    <mergeCell ref="AM235:AS236"/>
    <mergeCell ref="AT235:AX236"/>
    <mergeCell ref="L238:O239"/>
    <mergeCell ref="P238:S239"/>
    <mergeCell ref="T238:W239"/>
    <mergeCell ref="X238:AB239"/>
    <mergeCell ref="AC238:AG239"/>
    <mergeCell ref="AH238:AL239"/>
    <mergeCell ref="AM238:AS239"/>
    <mergeCell ref="AT238:AX239"/>
    <mergeCell ref="L235:O236"/>
    <mergeCell ref="P235:S236"/>
    <mergeCell ref="T235:W236"/>
    <mergeCell ref="X235:AB236"/>
    <mergeCell ref="AC235:AG236"/>
    <mergeCell ref="AH235:AL236"/>
    <mergeCell ref="AM228:AS228"/>
    <mergeCell ref="AT228:AW228"/>
    <mergeCell ref="L230:O231"/>
    <mergeCell ref="P230:S231"/>
    <mergeCell ref="T230:W231"/>
    <mergeCell ref="X230:AB231"/>
    <mergeCell ref="AC230:AG231"/>
    <mergeCell ref="AH230:AL231"/>
    <mergeCell ref="AM230:AS231"/>
    <mergeCell ref="AM242:AS242"/>
    <mergeCell ref="AT242:AX242"/>
    <mergeCell ref="L243:O244"/>
    <mergeCell ref="P243:S244"/>
    <mergeCell ref="T243:W244"/>
    <mergeCell ref="X243:AB244"/>
    <mergeCell ref="AC243:AG244"/>
    <mergeCell ref="AH243:AL244"/>
    <mergeCell ref="AM243:AS244"/>
    <mergeCell ref="AT243:AX244"/>
    <mergeCell ref="L242:O242"/>
    <mergeCell ref="P242:S242"/>
    <mergeCell ref="T242:W242"/>
    <mergeCell ref="X242:AB242"/>
    <mergeCell ref="AC242:AG242"/>
    <mergeCell ref="AH242:AL242"/>
    <mergeCell ref="AM240:AS240"/>
    <mergeCell ref="AT240:AX240"/>
    <mergeCell ref="L241:O241"/>
    <mergeCell ref="P241:S241"/>
    <mergeCell ref="T241:W241"/>
    <mergeCell ref="X241:AB241"/>
    <mergeCell ref="AC241:AG241"/>
    <mergeCell ref="UAH219:UCF219"/>
    <mergeCell ref="UCG219:UEE219"/>
    <mergeCell ref="UEF219:UGD219"/>
    <mergeCell ref="UGE219:UIC219"/>
    <mergeCell ref="UID219:UKB219"/>
    <mergeCell ref="UKC219:UMA219"/>
    <mergeCell ref="AM233:AS233"/>
    <mergeCell ref="AT233:AX233"/>
    <mergeCell ref="L234:O234"/>
    <mergeCell ref="P234:S234"/>
    <mergeCell ref="T234:W234"/>
    <mergeCell ref="X234:AB234"/>
    <mergeCell ref="AC234:AG234"/>
    <mergeCell ref="AH234:AL234"/>
    <mergeCell ref="AM234:AS234"/>
    <mergeCell ref="AT234:AX234"/>
    <mergeCell ref="L233:O233"/>
    <mergeCell ref="P233:S233"/>
    <mergeCell ref="T233:W233"/>
    <mergeCell ref="X233:AB233"/>
    <mergeCell ref="AC233:AG233"/>
    <mergeCell ref="AH233:AL233"/>
    <mergeCell ref="AT230:AX231"/>
    <mergeCell ref="L232:O232"/>
    <mergeCell ref="P232:S232"/>
    <mergeCell ref="T232:W232"/>
    <mergeCell ref="X232:AB232"/>
    <mergeCell ref="AC232:AG232"/>
    <mergeCell ref="AH232:AL232"/>
    <mergeCell ref="AM232:AS232"/>
    <mergeCell ref="AT232:AX232"/>
    <mergeCell ref="AH228:AL228"/>
    <mergeCell ref="WBG219:WDE219"/>
    <mergeCell ref="WDF219:WFD219"/>
    <mergeCell ref="WFE219:WHC219"/>
    <mergeCell ref="VJP219:VLN219"/>
    <mergeCell ref="VLO219:VNM219"/>
    <mergeCell ref="VNN219:VPL219"/>
    <mergeCell ref="VPM219:VRK219"/>
    <mergeCell ref="VRL219:VTJ219"/>
    <mergeCell ref="VTK219:VVI219"/>
    <mergeCell ref="UXV219:UZT219"/>
    <mergeCell ref="UZU219:VBS219"/>
    <mergeCell ref="VBT219:VDR219"/>
    <mergeCell ref="VDS219:VFQ219"/>
    <mergeCell ref="VFR219:VHP219"/>
    <mergeCell ref="VHQ219:VJO219"/>
    <mergeCell ref="UMB219:UNZ219"/>
    <mergeCell ref="UOA219:UPY219"/>
    <mergeCell ref="UPZ219:URX219"/>
    <mergeCell ref="URY219:UTW219"/>
    <mergeCell ref="UTX219:UVV219"/>
    <mergeCell ref="UVW219:UXU219"/>
    <mergeCell ref="RVK219:RXI219"/>
    <mergeCell ref="RXJ219:RZH219"/>
    <mergeCell ref="RZI219:SBG219"/>
    <mergeCell ref="SBH219:SDF219"/>
    <mergeCell ref="SDG219:SFE219"/>
    <mergeCell ref="L225:O225"/>
    <mergeCell ref="T225:W225"/>
    <mergeCell ref="AH225:AL225"/>
    <mergeCell ref="AM225:AS225"/>
    <mergeCell ref="XER219:XFD219"/>
    <mergeCell ref="L223:AX223"/>
    <mergeCell ref="L224:O224"/>
    <mergeCell ref="P224:S227"/>
    <mergeCell ref="T224:W224"/>
    <mergeCell ref="X224:AB227"/>
    <mergeCell ref="AH224:AL224"/>
    <mergeCell ref="AM224:AS224"/>
    <mergeCell ref="WSX219:WUV219"/>
    <mergeCell ref="WUW219:WWU219"/>
    <mergeCell ref="WWV219:WYT219"/>
    <mergeCell ref="WYU219:XAS219"/>
    <mergeCell ref="XAT219:XCR219"/>
    <mergeCell ref="XCS219:XEQ219"/>
    <mergeCell ref="WHD219:WJB219"/>
    <mergeCell ref="WJC219:WLA219"/>
    <mergeCell ref="WLB219:WMZ219"/>
    <mergeCell ref="WNA219:WOY219"/>
    <mergeCell ref="WOZ219:WQX219"/>
    <mergeCell ref="WQY219:WSW219"/>
    <mergeCell ref="VVJ219:VXH219"/>
    <mergeCell ref="VXI219:VZG219"/>
    <mergeCell ref="VZH219:WBF219"/>
    <mergeCell ref="TON219:TQL219"/>
    <mergeCell ref="TQM219:TSK219"/>
    <mergeCell ref="TSL219:TUJ219"/>
    <mergeCell ref="TUK219:TWI219"/>
    <mergeCell ref="TWJ219:TYH219"/>
    <mergeCell ref="TYI219:UAG219"/>
    <mergeCell ref="TCT219:TER219"/>
    <mergeCell ref="TES219:TGQ219"/>
    <mergeCell ref="TGR219:TIP219"/>
    <mergeCell ref="TIQ219:TKO219"/>
    <mergeCell ref="TKP219:TMN219"/>
    <mergeCell ref="TMO219:TOM219"/>
    <mergeCell ref="PYJ219:QAH219"/>
    <mergeCell ref="QAI219:QCG219"/>
    <mergeCell ref="QCH219:QEF219"/>
    <mergeCell ref="QEG219:QGE219"/>
    <mergeCell ref="QGF219:QID219"/>
    <mergeCell ref="QIE219:QKC219"/>
    <mergeCell ref="RRM219:RTK219"/>
    <mergeCell ref="SQZ219:SSX219"/>
    <mergeCell ref="SSY219:SUW219"/>
    <mergeCell ref="SUX219:SWV219"/>
    <mergeCell ref="SWW219:SYU219"/>
    <mergeCell ref="SYV219:TAT219"/>
    <mergeCell ref="TAU219:TCS219"/>
    <mergeCell ref="SFF219:SHD219"/>
    <mergeCell ref="SHE219:SJC219"/>
    <mergeCell ref="SJD219:SLB219"/>
    <mergeCell ref="SLC219:SNA219"/>
    <mergeCell ref="SNB219:SOZ219"/>
    <mergeCell ref="SPA219:SQY219"/>
    <mergeCell ref="RTL219:RVJ219"/>
    <mergeCell ref="PMP219:PON219"/>
    <mergeCell ref="POO219:PQM219"/>
    <mergeCell ref="PQN219:PSL219"/>
    <mergeCell ref="PSM219:PUK219"/>
    <mergeCell ref="PUL219:PWJ219"/>
    <mergeCell ref="PWK219:PYI219"/>
    <mergeCell ref="PAV219:PCT219"/>
    <mergeCell ref="PCU219:PES219"/>
    <mergeCell ref="PET219:PGR219"/>
    <mergeCell ref="PGS219:PIQ219"/>
    <mergeCell ref="PIR219:PKP219"/>
    <mergeCell ref="PKQ219:PMO219"/>
    <mergeCell ref="RHR219:RJP219"/>
    <mergeCell ref="RJQ219:RLO219"/>
    <mergeCell ref="RLP219:RNN219"/>
    <mergeCell ref="RNO219:RPM219"/>
    <mergeCell ref="RPN219:RRL219"/>
    <mergeCell ref="QVX219:QXV219"/>
    <mergeCell ref="QXW219:QZU219"/>
    <mergeCell ref="QZV219:RBT219"/>
    <mergeCell ref="RBU219:RDS219"/>
    <mergeCell ref="RDT219:RFR219"/>
    <mergeCell ref="RFS219:RHQ219"/>
    <mergeCell ref="QKD219:QMB219"/>
    <mergeCell ref="QMC219:QOA219"/>
    <mergeCell ref="QOB219:QPZ219"/>
    <mergeCell ref="QQA219:QRY219"/>
    <mergeCell ref="QRZ219:QTX219"/>
    <mergeCell ref="QTY219:QVW219"/>
    <mergeCell ref="NFT219:NHR219"/>
    <mergeCell ref="NHS219:NJQ219"/>
    <mergeCell ref="NJR219:NLP219"/>
    <mergeCell ref="NLQ219:NNO219"/>
    <mergeCell ref="NNP219:NPN219"/>
    <mergeCell ref="NPO219:NRM219"/>
    <mergeCell ref="MTZ219:MVX219"/>
    <mergeCell ref="MVY219:MXW219"/>
    <mergeCell ref="MXX219:MZV219"/>
    <mergeCell ref="MZW219:NBU219"/>
    <mergeCell ref="NBV219:NDT219"/>
    <mergeCell ref="NDU219:NFS219"/>
    <mergeCell ref="MIF219:MKD219"/>
    <mergeCell ref="MKE219:MMC219"/>
    <mergeCell ref="MMD219:MOB219"/>
    <mergeCell ref="MOC219:MQA219"/>
    <mergeCell ref="MQB219:MRZ219"/>
    <mergeCell ref="MSA219:MTY219"/>
    <mergeCell ref="OPB219:OQZ219"/>
    <mergeCell ref="ORA219:OSY219"/>
    <mergeCell ref="OSZ219:OUX219"/>
    <mergeCell ref="OUY219:OWW219"/>
    <mergeCell ref="OWX219:OYV219"/>
    <mergeCell ref="OYW219:PAU219"/>
    <mergeCell ref="ODH219:OFF219"/>
    <mergeCell ref="OFG219:OHE219"/>
    <mergeCell ref="OHF219:OJD219"/>
    <mergeCell ref="OJE219:OLC219"/>
    <mergeCell ref="OLD219:ONB219"/>
    <mergeCell ref="ONC219:OPA219"/>
    <mergeCell ref="NRN219:NTL219"/>
    <mergeCell ref="NTM219:NVK219"/>
    <mergeCell ref="NVL219:NXJ219"/>
    <mergeCell ref="NXK219:NZI219"/>
    <mergeCell ref="NZJ219:OBH219"/>
    <mergeCell ref="OBI219:ODG219"/>
    <mergeCell ref="KND219:KPB219"/>
    <mergeCell ref="KPC219:KRA219"/>
    <mergeCell ref="KRB219:KSZ219"/>
    <mergeCell ref="KTA219:KUY219"/>
    <mergeCell ref="KUZ219:KWX219"/>
    <mergeCell ref="KWY219:KYW219"/>
    <mergeCell ref="KBJ219:KDH219"/>
    <mergeCell ref="KDI219:KFG219"/>
    <mergeCell ref="KFH219:KHF219"/>
    <mergeCell ref="KHG219:KJE219"/>
    <mergeCell ref="KJF219:KLD219"/>
    <mergeCell ref="KLE219:KNC219"/>
    <mergeCell ref="JPP219:JRN219"/>
    <mergeCell ref="JRO219:JTM219"/>
    <mergeCell ref="JTN219:JVL219"/>
    <mergeCell ref="JVM219:JXK219"/>
    <mergeCell ref="JXL219:JZJ219"/>
    <mergeCell ref="JZK219:KBI219"/>
    <mergeCell ref="LWL219:LYJ219"/>
    <mergeCell ref="LYK219:MAI219"/>
    <mergeCell ref="MAJ219:MCH219"/>
    <mergeCell ref="MCI219:MEG219"/>
    <mergeCell ref="MEH219:MGF219"/>
    <mergeCell ref="MGG219:MIE219"/>
    <mergeCell ref="LKR219:LMP219"/>
    <mergeCell ref="LMQ219:LOO219"/>
    <mergeCell ref="LOP219:LQN219"/>
    <mergeCell ref="LQO219:LSM219"/>
    <mergeCell ref="LSN219:LUL219"/>
    <mergeCell ref="LUM219:LWK219"/>
    <mergeCell ref="KYX219:LAV219"/>
    <mergeCell ref="LAW219:LCU219"/>
    <mergeCell ref="LCV219:LET219"/>
    <mergeCell ref="LEU219:LGS219"/>
    <mergeCell ref="LGT219:LIR219"/>
    <mergeCell ref="LIS219:LKQ219"/>
    <mergeCell ref="HUN219:HWL219"/>
    <mergeCell ref="HWM219:HYK219"/>
    <mergeCell ref="HYL219:IAJ219"/>
    <mergeCell ref="IAK219:ICI219"/>
    <mergeCell ref="ICJ219:IEH219"/>
    <mergeCell ref="IEI219:IGG219"/>
    <mergeCell ref="HIT219:HKR219"/>
    <mergeCell ref="HKS219:HMQ219"/>
    <mergeCell ref="HMR219:HOP219"/>
    <mergeCell ref="HOQ219:HQO219"/>
    <mergeCell ref="HQP219:HSN219"/>
    <mergeCell ref="HSO219:HUM219"/>
    <mergeCell ref="GWZ219:GYX219"/>
    <mergeCell ref="GYY219:HAW219"/>
    <mergeCell ref="HAX219:HCV219"/>
    <mergeCell ref="HCW219:HEU219"/>
    <mergeCell ref="HEV219:HGT219"/>
    <mergeCell ref="HGU219:HIS219"/>
    <mergeCell ref="JDV219:JFT219"/>
    <mergeCell ref="JFU219:JHS219"/>
    <mergeCell ref="JHT219:JJR219"/>
    <mergeCell ref="JJS219:JLQ219"/>
    <mergeCell ref="JLR219:JNP219"/>
    <mergeCell ref="JNQ219:JPO219"/>
    <mergeCell ref="ISB219:ITZ219"/>
    <mergeCell ref="IUA219:IVY219"/>
    <mergeCell ref="IVZ219:IXX219"/>
    <mergeCell ref="IXY219:IZW219"/>
    <mergeCell ref="IZX219:JBV219"/>
    <mergeCell ref="JBW219:JDU219"/>
    <mergeCell ref="IGH219:IIF219"/>
    <mergeCell ref="IIG219:IKE219"/>
    <mergeCell ref="IKF219:IMD219"/>
    <mergeCell ref="IME219:IOC219"/>
    <mergeCell ref="IOD219:IQB219"/>
    <mergeCell ref="IQC219:ISA219"/>
    <mergeCell ref="FBX219:FDV219"/>
    <mergeCell ref="FDW219:FFU219"/>
    <mergeCell ref="FFV219:FHT219"/>
    <mergeCell ref="FHU219:FJS219"/>
    <mergeCell ref="FJT219:FLR219"/>
    <mergeCell ref="FLS219:FNQ219"/>
    <mergeCell ref="EQD219:ESB219"/>
    <mergeCell ref="ESC219:EUA219"/>
    <mergeCell ref="EUB219:EVZ219"/>
    <mergeCell ref="EWA219:EXY219"/>
    <mergeCell ref="EXZ219:EZX219"/>
    <mergeCell ref="EZY219:FBW219"/>
    <mergeCell ref="EEJ219:EGH219"/>
    <mergeCell ref="EGI219:EIG219"/>
    <mergeCell ref="EIH219:EKF219"/>
    <mergeCell ref="EKG219:EME219"/>
    <mergeCell ref="EMF219:EOD219"/>
    <mergeCell ref="EOE219:EQC219"/>
    <mergeCell ref="GLF219:GND219"/>
    <mergeCell ref="GNE219:GPC219"/>
    <mergeCell ref="GPD219:GRB219"/>
    <mergeCell ref="GRC219:GTA219"/>
    <mergeCell ref="GTB219:GUZ219"/>
    <mergeCell ref="GVA219:GWY219"/>
    <mergeCell ref="FZL219:GBJ219"/>
    <mergeCell ref="GBK219:GDI219"/>
    <mergeCell ref="GDJ219:GFH219"/>
    <mergeCell ref="GFI219:GHG219"/>
    <mergeCell ref="GHH219:GJF219"/>
    <mergeCell ref="GJG219:GLE219"/>
    <mergeCell ref="FNR219:FPP219"/>
    <mergeCell ref="FPQ219:FRO219"/>
    <mergeCell ref="FRP219:FTN219"/>
    <mergeCell ref="FTO219:FVM219"/>
    <mergeCell ref="FVN219:FXL219"/>
    <mergeCell ref="FXM219:FZK219"/>
    <mergeCell ref="A215:AY215"/>
    <mergeCell ref="A217:B217"/>
    <mergeCell ref="C217:D217"/>
    <mergeCell ref="E217:AM217"/>
    <mergeCell ref="A219:AY219"/>
    <mergeCell ref="CY219:EW219"/>
    <mergeCell ref="DSP219:DUN219"/>
    <mergeCell ref="DUO219:DWM219"/>
    <mergeCell ref="DWN219:DYL219"/>
    <mergeCell ref="DYM219:EAK219"/>
    <mergeCell ref="EAL219:ECJ219"/>
    <mergeCell ref="ECK219:EEI219"/>
    <mergeCell ref="DGV219:DIT219"/>
    <mergeCell ref="DIU219:DKS219"/>
    <mergeCell ref="DKT219:DMR219"/>
    <mergeCell ref="DMS219:DOQ219"/>
    <mergeCell ref="DOR219:DQP219"/>
    <mergeCell ref="DQQ219:DSO219"/>
    <mergeCell ref="CVB219:CWZ219"/>
    <mergeCell ref="CXA219:CYY219"/>
    <mergeCell ref="CYZ219:DAX219"/>
    <mergeCell ref="DAY219:DCW219"/>
    <mergeCell ref="DCX219:DEV219"/>
    <mergeCell ref="DEW219:DGU219"/>
    <mergeCell ref="CJH219:CLF219"/>
    <mergeCell ref="CLG219:CNE219"/>
    <mergeCell ref="CNF219:CPD219"/>
    <mergeCell ref="CPE219:CRC219"/>
    <mergeCell ref="CRD219:CTB219"/>
    <mergeCell ref="CTC219:CVA219"/>
    <mergeCell ref="BXN219:BZL219"/>
    <mergeCell ref="BZM219:CBK219"/>
    <mergeCell ref="ACL219:AEJ219"/>
    <mergeCell ref="AEK219:AGI219"/>
    <mergeCell ref="AGJ219:AIH219"/>
    <mergeCell ref="AII219:AKG219"/>
    <mergeCell ref="AKH219:AMF219"/>
    <mergeCell ref="AMG219:AOE219"/>
    <mergeCell ref="QR219:SP219"/>
    <mergeCell ref="SQ219:UO219"/>
    <mergeCell ref="UP219:WN219"/>
    <mergeCell ref="WO219:YM219"/>
    <mergeCell ref="YN219:AAL219"/>
    <mergeCell ref="AAM219:ACK219"/>
    <mergeCell ref="EX219:GV219"/>
    <mergeCell ref="GW219:IU219"/>
    <mergeCell ref="IV219:KT219"/>
    <mergeCell ref="KU219:MS219"/>
    <mergeCell ref="MT219:OR219"/>
    <mergeCell ref="OS219:QQ219"/>
    <mergeCell ref="SUX213:SWV213"/>
    <mergeCell ref="SWW213:SYU213"/>
    <mergeCell ref="SYV213:TAT213"/>
    <mergeCell ref="TAU213:TCS213"/>
    <mergeCell ref="TCT213:TER213"/>
    <mergeCell ref="TES213:TGQ213"/>
    <mergeCell ref="SJD213:SLB213"/>
    <mergeCell ref="SLC213:SNA213"/>
    <mergeCell ref="SNB213:SOZ213"/>
    <mergeCell ref="SPA213:SQY213"/>
    <mergeCell ref="AZZ219:BBX219"/>
    <mergeCell ref="BBY219:BDW219"/>
    <mergeCell ref="BDX219:BFV219"/>
    <mergeCell ref="BFW219:BHU219"/>
    <mergeCell ref="BHV219:BJT219"/>
    <mergeCell ref="BJU219:BLS219"/>
    <mergeCell ref="AOF219:AQD219"/>
    <mergeCell ref="AQE219:ASC219"/>
    <mergeCell ref="ASD219:AUB219"/>
    <mergeCell ref="AUC219:AWA219"/>
    <mergeCell ref="AWB219:AXZ219"/>
    <mergeCell ref="AYA219:AZY219"/>
    <mergeCell ref="CBL219:CDJ219"/>
    <mergeCell ref="CDK219:CFI219"/>
    <mergeCell ref="CFJ219:CHH219"/>
    <mergeCell ref="CHI219:CJG219"/>
    <mergeCell ref="BLT219:BNR219"/>
    <mergeCell ref="BNS219:BPQ219"/>
    <mergeCell ref="BPR219:BRP219"/>
    <mergeCell ref="BRQ219:BTO219"/>
    <mergeCell ref="BTP219:BVN219"/>
    <mergeCell ref="BVO219:BXM219"/>
    <mergeCell ref="UTX213:UVV213"/>
    <mergeCell ref="UVW213:UXU213"/>
    <mergeCell ref="UXV213:UZT213"/>
    <mergeCell ref="UZU213:VBS213"/>
    <mergeCell ref="UEF213:UGD213"/>
    <mergeCell ref="UGE213:UIC213"/>
    <mergeCell ref="UID213:UKB213"/>
    <mergeCell ref="UKC213:UMA213"/>
    <mergeCell ref="UMB213:UNZ213"/>
    <mergeCell ref="UOA213:UPY213"/>
    <mergeCell ref="TSL213:TUJ213"/>
    <mergeCell ref="TUK213:TWI213"/>
    <mergeCell ref="TWJ213:TYH213"/>
    <mergeCell ref="TYI213:UAG213"/>
    <mergeCell ref="UAH213:UCF213"/>
    <mergeCell ref="UCG213:UEE213"/>
    <mergeCell ref="TGR213:TIP213"/>
    <mergeCell ref="TIQ213:TKO213"/>
    <mergeCell ref="TKP213:TMN213"/>
    <mergeCell ref="TMO213:TOM213"/>
    <mergeCell ref="TON213:TQL213"/>
    <mergeCell ref="TQM213:TSK213"/>
    <mergeCell ref="WWV213:WYT213"/>
    <mergeCell ref="WYU213:XAS213"/>
    <mergeCell ref="XAT213:XCR213"/>
    <mergeCell ref="XCS213:XEQ213"/>
    <mergeCell ref="XER213:XFD213"/>
    <mergeCell ref="A214:AY214"/>
    <mergeCell ref="WLB213:WMZ213"/>
    <mergeCell ref="WNA213:WOY213"/>
    <mergeCell ref="WOZ213:WQX213"/>
    <mergeCell ref="WQY213:WSW213"/>
    <mergeCell ref="WSX213:WUV213"/>
    <mergeCell ref="WUW213:WWU213"/>
    <mergeCell ref="VZH213:WBF213"/>
    <mergeCell ref="WBG213:WDE213"/>
    <mergeCell ref="WDF213:WFD213"/>
    <mergeCell ref="WFE213:WHC213"/>
    <mergeCell ref="WHD213:WJB213"/>
    <mergeCell ref="WJC213:WLA213"/>
    <mergeCell ref="VNN213:VPL213"/>
    <mergeCell ref="VPM213:VRK213"/>
    <mergeCell ref="VRL213:VTJ213"/>
    <mergeCell ref="VTK213:VVI213"/>
    <mergeCell ref="VVJ213:VXH213"/>
    <mergeCell ref="VXI213:VZG213"/>
    <mergeCell ref="VBT213:VDR213"/>
    <mergeCell ref="VDS213:VFQ213"/>
    <mergeCell ref="VFR213:VHP213"/>
    <mergeCell ref="VHQ213:VJO213"/>
    <mergeCell ref="VJP213:VLN213"/>
    <mergeCell ref="VLO213:VNM213"/>
    <mergeCell ref="UPZ213:URX213"/>
    <mergeCell ref="URY213:UTW213"/>
    <mergeCell ref="QOB213:QPZ213"/>
    <mergeCell ref="QQA213:QRY213"/>
    <mergeCell ref="QRZ213:QTX213"/>
    <mergeCell ref="QTY213:QVW213"/>
    <mergeCell ref="QVX213:QXV213"/>
    <mergeCell ref="QXW213:QZU213"/>
    <mergeCell ref="QCH213:QEF213"/>
    <mergeCell ref="QEG213:QGE213"/>
    <mergeCell ref="QGF213:QID213"/>
    <mergeCell ref="QIE213:QKC213"/>
    <mergeCell ref="QKD213:QMB213"/>
    <mergeCell ref="QMC213:QOA213"/>
    <mergeCell ref="PQN213:PSL213"/>
    <mergeCell ref="PSM213:PUK213"/>
    <mergeCell ref="PUL213:PWJ213"/>
    <mergeCell ref="PWK213:PYI213"/>
    <mergeCell ref="PYJ213:QAH213"/>
    <mergeCell ref="QAI213:QCG213"/>
    <mergeCell ref="SQZ213:SSX213"/>
    <mergeCell ref="SSY213:SUW213"/>
    <mergeCell ref="RXJ213:RZH213"/>
    <mergeCell ref="RZI213:SBG213"/>
    <mergeCell ref="SBH213:SDF213"/>
    <mergeCell ref="SDG213:SFE213"/>
    <mergeCell ref="SFF213:SHD213"/>
    <mergeCell ref="SHE213:SJC213"/>
    <mergeCell ref="RLP213:RNN213"/>
    <mergeCell ref="RNO213:RPM213"/>
    <mergeCell ref="RPN213:RRL213"/>
    <mergeCell ref="RRM213:RTK213"/>
    <mergeCell ref="RTL213:RVJ213"/>
    <mergeCell ref="RVK213:RXI213"/>
    <mergeCell ref="QZV213:RBT213"/>
    <mergeCell ref="RBU213:RDS213"/>
    <mergeCell ref="RDT213:RFR213"/>
    <mergeCell ref="RFS213:RHQ213"/>
    <mergeCell ref="RHR213:RJP213"/>
    <mergeCell ref="RJQ213:RLO213"/>
    <mergeCell ref="NVL213:NXJ213"/>
    <mergeCell ref="NXK213:NZI213"/>
    <mergeCell ref="NZJ213:OBH213"/>
    <mergeCell ref="OBI213:ODG213"/>
    <mergeCell ref="ODH213:OFF213"/>
    <mergeCell ref="OFG213:OHE213"/>
    <mergeCell ref="NJR213:NLP213"/>
    <mergeCell ref="NLQ213:NNO213"/>
    <mergeCell ref="NNP213:NPN213"/>
    <mergeCell ref="NPO213:NRM213"/>
    <mergeCell ref="NRN213:NTL213"/>
    <mergeCell ref="NTM213:NVK213"/>
    <mergeCell ref="MXX213:MZV213"/>
    <mergeCell ref="MZW213:NBU213"/>
    <mergeCell ref="NBV213:NDT213"/>
    <mergeCell ref="NDU213:NFS213"/>
    <mergeCell ref="NFT213:NHR213"/>
    <mergeCell ref="NHS213:NJQ213"/>
    <mergeCell ref="PET213:PGR213"/>
    <mergeCell ref="PGS213:PIQ213"/>
    <mergeCell ref="PIR213:PKP213"/>
    <mergeCell ref="PKQ213:PMO213"/>
    <mergeCell ref="PMP213:PON213"/>
    <mergeCell ref="POO213:PQM213"/>
    <mergeCell ref="OSZ213:OUX213"/>
    <mergeCell ref="OUY213:OWW213"/>
    <mergeCell ref="OWX213:OYV213"/>
    <mergeCell ref="OYW213:PAU213"/>
    <mergeCell ref="PAV213:PCT213"/>
    <mergeCell ref="PCU213:PES213"/>
    <mergeCell ref="OHF213:OJD213"/>
    <mergeCell ref="OJE213:OLC213"/>
    <mergeCell ref="OLD213:ONB213"/>
    <mergeCell ref="ONC213:OPA213"/>
    <mergeCell ref="OPB213:OQZ213"/>
    <mergeCell ref="ORA213:OSY213"/>
    <mergeCell ref="LCV213:LET213"/>
    <mergeCell ref="LEU213:LGS213"/>
    <mergeCell ref="LGT213:LIR213"/>
    <mergeCell ref="LIS213:LKQ213"/>
    <mergeCell ref="LKR213:LMP213"/>
    <mergeCell ref="LMQ213:LOO213"/>
    <mergeCell ref="KRB213:KSZ213"/>
    <mergeCell ref="KTA213:KUY213"/>
    <mergeCell ref="KUZ213:KWX213"/>
    <mergeCell ref="KWY213:KYW213"/>
    <mergeCell ref="KYX213:LAV213"/>
    <mergeCell ref="LAW213:LCU213"/>
    <mergeCell ref="KFH213:KHF213"/>
    <mergeCell ref="KHG213:KJE213"/>
    <mergeCell ref="KJF213:KLD213"/>
    <mergeCell ref="KLE213:KNC213"/>
    <mergeCell ref="KND213:KPB213"/>
    <mergeCell ref="KPC213:KRA213"/>
    <mergeCell ref="MMD213:MOB213"/>
    <mergeCell ref="MOC213:MQA213"/>
    <mergeCell ref="MQB213:MRZ213"/>
    <mergeCell ref="MSA213:MTY213"/>
    <mergeCell ref="MTZ213:MVX213"/>
    <mergeCell ref="MVY213:MXW213"/>
    <mergeCell ref="MAJ213:MCH213"/>
    <mergeCell ref="MCI213:MEG213"/>
    <mergeCell ref="MEH213:MGF213"/>
    <mergeCell ref="MGG213:MIE213"/>
    <mergeCell ref="MIF213:MKD213"/>
    <mergeCell ref="MKE213:MMC213"/>
    <mergeCell ref="LOP213:LQN213"/>
    <mergeCell ref="LQO213:LSM213"/>
    <mergeCell ref="LSN213:LUL213"/>
    <mergeCell ref="LUM213:LWK213"/>
    <mergeCell ref="LWL213:LYJ213"/>
    <mergeCell ref="LYK213:MAI213"/>
    <mergeCell ref="IKF213:IMD213"/>
    <mergeCell ref="IME213:IOC213"/>
    <mergeCell ref="IOD213:IQB213"/>
    <mergeCell ref="IQC213:ISA213"/>
    <mergeCell ref="ISB213:ITZ213"/>
    <mergeCell ref="IUA213:IVY213"/>
    <mergeCell ref="HYL213:IAJ213"/>
    <mergeCell ref="IAK213:ICI213"/>
    <mergeCell ref="ICJ213:IEH213"/>
    <mergeCell ref="IEI213:IGG213"/>
    <mergeCell ref="IGH213:IIF213"/>
    <mergeCell ref="IIG213:IKE213"/>
    <mergeCell ref="HMR213:HOP213"/>
    <mergeCell ref="HOQ213:HQO213"/>
    <mergeCell ref="HQP213:HSN213"/>
    <mergeCell ref="HSO213:HUM213"/>
    <mergeCell ref="HUN213:HWL213"/>
    <mergeCell ref="HWM213:HYK213"/>
    <mergeCell ref="JTN213:JVL213"/>
    <mergeCell ref="JVM213:JXK213"/>
    <mergeCell ref="JXL213:JZJ213"/>
    <mergeCell ref="JZK213:KBI213"/>
    <mergeCell ref="KBJ213:KDH213"/>
    <mergeCell ref="KDI213:KFG213"/>
    <mergeCell ref="JHT213:JJR213"/>
    <mergeCell ref="JJS213:JLQ213"/>
    <mergeCell ref="JLR213:JNP213"/>
    <mergeCell ref="JNQ213:JPO213"/>
    <mergeCell ref="JPP213:JRN213"/>
    <mergeCell ref="JRO213:JTM213"/>
    <mergeCell ref="IVZ213:IXX213"/>
    <mergeCell ref="IXY213:IZW213"/>
    <mergeCell ref="IZX213:JBV213"/>
    <mergeCell ref="JBW213:JDU213"/>
    <mergeCell ref="JDV213:JFT213"/>
    <mergeCell ref="JFU213:JHS213"/>
    <mergeCell ref="FRP213:FTN213"/>
    <mergeCell ref="FTO213:FVM213"/>
    <mergeCell ref="FVN213:FXL213"/>
    <mergeCell ref="FXM213:FZK213"/>
    <mergeCell ref="FZL213:GBJ213"/>
    <mergeCell ref="GBK213:GDI213"/>
    <mergeCell ref="FFV213:FHT213"/>
    <mergeCell ref="FHU213:FJS213"/>
    <mergeCell ref="FJT213:FLR213"/>
    <mergeCell ref="FLS213:FNQ213"/>
    <mergeCell ref="FNR213:FPP213"/>
    <mergeCell ref="FPQ213:FRO213"/>
    <mergeCell ref="EUB213:EVZ213"/>
    <mergeCell ref="EWA213:EXY213"/>
    <mergeCell ref="EXZ213:EZX213"/>
    <mergeCell ref="EZY213:FBW213"/>
    <mergeCell ref="FBX213:FDV213"/>
    <mergeCell ref="FDW213:FFU213"/>
    <mergeCell ref="HAX213:HCV213"/>
    <mergeCell ref="HCW213:HEU213"/>
    <mergeCell ref="HEV213:HGT213"/>
    <mergeCell ref="HGU213:HIS213"/>
    <mergeCell ref="HIT213:HKR213"/>
    <mergeCell ref="HKS213:HMQ213"/>
    <mergeCell ref="GPD213:GRB213"/>
    <mergeCell ref="GRC213:GTA213"/>
    <mergeCell ref="GTB213:GUZ213"/>
    <mergeCell ref="GVA213:GWY213"/>
    <mergeCell ref="GWZ213:GYX213"/>
    <mergeCell ref="GYY213:HAW213"/>
    <mergeCell ref="GDJ213:GFH213"/>
    <mergeCell ref="GFI213:GHG213"/>
    <mergeCell ref="GHH213:GJF213"/>
    <mergeCell ref="GJG213:GLE213"/>
    <mergeCell ref="GLF213:GND213"/>
    <mergeCell ref="GNE213:GPC213"/>
    <mergeCell ref="IV213:KT213"/>
    <mergeCell ref="KU213:MS213"/>
    <mergeCell ref="MT213:OR213"/>
    <mergeCell ref="OS213:QQ213"/>
    <mergeCell ref="QR213:SP213"/>
    <mergeCell ref="SQ213:UO213"/>
    <mergeCell ref="EIH213:EKF213"/>
    <mergeCell ref="EKG213:EME213"/>
    <mergeCell ref="EMF213:EOD213"/>
    <mergeCell ref="EOE213:EQC213"/>
    <mergeCell ref="EQD213:ESB213"/>
    <mergeCell ref="ESC213:EUA213"/>
    <mergeCell ref="DWN213:DYL213"/>
    <mergeCell ref="DYM213:EAK213"/>
    <mergeCell ref="EAL213:ECJ213"/>
    <mergeCell ref="ECK213:EEI213"/>
    <mergeCell ref="EEJ213:EGH213"/>
    <mergeCell ref="EGI213:EIG213"/>
    <mergeCell ref="DKT213:DMR213"/>
    <mergeCell ref="DMS213:DOQ213"/>
    <mergeCell ref="DOR213:DQP213"/>
    <mergeCell ref="DQQ213:DSO213"/>
    <mergeCell ref="DSP213:DUN213"/>
    <mergeCell ref="DUO213:DWM213"/>
    <mergeCell ref="CYZ213:DAX213"/>
    <mergeCell ref="DAY213:DCW213"/>
    <mergeCell ref="DCX213:DEV213"/>
    <mergeCell ref="DEW213:DGU213"/>
    <mergeCell ref="DGV213:DIT213"/>
    <mergeCell ref="DIU213:DKS213"/>
    <mergeCell ref="CNF213:CPD213"/>
    <mergeCell ref="CPE213:CRC213"/>
    <mergeCell ref="ASD213:AUB213"/>
    <mergeCell ref="AUC213:AWA213"/>
    <mergeCell ref="AWB213:AXZ213"/>
    <mergeCell ref="AYA213:AZY213"/>
    <mergeCell ref="AZZ213:BBX213"/>
    <mergeCell ref="BBY213:BDW213"/>
    <mergeCell ref="AGJ213:AIH213"/>
    <mergeCell ref="AII213:AKG213"/>
    <mergeCell ref="AKH213:AMF213"/>
    <mergeCell ref="AMG213:AOE213"/>
    <mergeCell ref="AOF213:AQD213"/>
    <mergeCell ref="AQE213:ASC213"/>
    <mergeCell ref="UP213:WN213"/>
    <mergeCell ref="WO213:YM213"/>
    <mergeCell ref="YN213:AAL213"/>
    <mergeCell ref="AAM213:ACK213"/>
    <mergeCell ref="ACL213:AEJ213"/>
    <mergeCell ref="AEK213:AGI213"/>
    <mergeCell ref="TKP207:TMN207"/>
    <mergeCell ref="TMO207:TOM207"/>
    <mergeCell ref="TON207:TQL207"/>
    <mergeCell ref="TQM207:TSK207"/>
    <mergeCell ref="TSL207:TUJ207"/>
    <mergeCell ref="TUK207:TWI207"/>
    <mergeCell ref="SYV207:TAT207"/>
    <mergeCell ref="TAU207:TCS207"/>
    <mergeCell ref="TCT207:TER207"/>
    <mergeCell ref="TES207:TGQ207"/>
    <mergeCell ref="BPR213:BRP213"/>
    <mergeCell ref="BRQ213:BTO213"/>
    <mergeCell ref="BTP213:BVN213"/>
    <mergeCell ref="BVO213:BXM213"/>
    <mergeCell ref="BXN213:BZL213"/>
    <mergeCell ref="BZM213:CBK213"/>
    <mergeCell ref="BDX213:BFV213"/>
    <mergeCell ref="BFW213:BHU213"/>
    <mergeCell ref="BHV213:BJT213"/>
    <mergeCell ref="BJU213:BLS213"/>
    <mergeCell ref="BLT213:BNR213"/>
    <mergeCell ref="BNS213:BPQ213"/>
    <mergeCell ref="CRD213:CTB213"/>
    <mergeCell ref="CTC213:CVA213"/>
    <mergeCell ref="CVB213:CWZ213"/>
    <mergeCell ref="CXA213:CYY213"/>
    <mergeCell ref="CBL213:CDJ213"/>
    <mergeCell ref="CDK213:CFI213"/>
    <mergeCell ref="CFJ213:CHH213"/>
    <mergeCell ref="CHI213:CJG213"/>
    <mergeCell ref="CJH213:CLF213"/>
    <mergeCell ref="CLG213:CNE213"/>
    <mergeCell ref="VJP207:VLN207"/>
    <mergeCell ref="VLO207:VNM207"/>
    <mergeCell ref="VNN207:VPL207"/>
    <mergeCell ref="VPM207:VRK207"/>
    <mergeCell ref="UTX207:UVV207"/>
    <mergeCell ref="UVW207:UXU207"/>
    <mergeCell ref="UXV207:UZT207"/>
    <mergeCell ref="UZU207:VBS207"/>
    <mergeCell ref="VBT207:VDR207"/>
    <mergeCell ref="VDS207:VFQ207"/>
    <mergeCell ref="UID207:UKB207"/>
    <mergeCell ref="UKC207:UMA207"/>
    <mergeCell ref="UMB207:UNZ207"/>
    <mergeCell ref="UOA207:UPY207"/>
    <mergeCell ref="UPZ207:URX207"/>
    <mergeCell ref="URY207:UTW207"/>
    <mergeCell ref="TWJ207:TYH207"/>
    <mergeCell ref="TYI207:UAG207"/>
    <mergeCell ref="UAH207:UCF207"/>
    <mergeCell ref="UCG207:UEE207"/>
    <mergeCell ref="UEF207:UGD207"/>
    <mergeCell ref="UGE207:UIC207"/>
    <mergeCell ref="A211:AY211"/>
    <mergeCell ref="A212:AY212"/>
    <mergeCell ref="A213:AY213"/>
    <mergeCell ref="CY213:EW213"/>
    <mergeCell ref="EX213:GV213"/>
    <mergeCell ref="GW213:IU213"/>
    <mergeCell ref="XAT207:XCR207"/>
    <mergeCell ref="XCS207:XEQ207"/>
    <mergeCell ref="XER207:XFD207"/>
    <mergeCell ref="A208:AY208"/>
    <mergeCell ref="A209:AY209"/>
    <mergeCell ref="A210:AY210"/>
    <mergeCell ref="WOZ207:WQX207"/>
    <mergeCell ref="WQY207:WSW207"/>
    <mergeCell ref="WSX207:WUV207"/>
    <mergeCell ref="WUW207:WWU207"/>
    <mergeCell ref="WWV207:WYT207"/>
    <mergeCell ref="WYU207:XAS207"/>
    <mergeCell ref="WDF207:WFD207"/>
    <mergeCell ref="WFE207:WHC207"/>
    <mergeCell ref="WHD207:WJB207"/>
    <mergeCell ref="WJC207:WLA207"/>
    <mergeCell ref="WLB207:WMZ207"/>
    <mergeCell ref="WNA207:WOY207"/>
    <mergeCell ref="VRL207:VTJ207"/>
    <mergeCell ref="VTK207:VVI207"/>
    <mergeCell ref="VVJ207:VXH207"/>
    <mergeCell ref="VXI207:VZG207"/>
    <mergeCell ref="VZH207:WBF207"/>
    <mergeCell ref="WBG207:WDE207"/>
    <mergeCell ref="VFR207:VHP207"/>
    <mergeCell ref="VHQ207:VJO207"/>
    <mergeCell ref="RDT207:RFR207"/>
    <mergeCell ref="RFS207:RHQ207"/>
    <mergeCell ref="RHR207:RJP207"/>
    <mergeCell ref="RJQ207:RLO207"/>
    <mergeCell ref="RLP207:RNN207"/>
    <mergeCell ref="RNO207:RPM207"/>
    <mergeCell ref="QRZ207:QTX207"/>
    <mergeCell ref="QTY207:QVW207"/>
    <mergeCell ref="QVX207:QXV207"/>
    <mergeCell ref="QXW207:QZU207"/>
    <mergeCell ref="QZV207:RBT207"/>
    <mergeCell ref="RBU207:RDS207"/>
    <mergeCell ref="QGF207:QID207"/>
    <mergeCell ref="QIE207:QKC207"/>
    <mergeCell ref="QKD207:QMB207"/>
    <mergeCell ref="QMC207:QOA207"/>
    <mergeCell ref="QOB207:QPZ207"/>
    <mergeCell ref="QQA207:QRY207"/>
    <mergeCell ref="TGR207:TIP207"/>
    <mergeCell ref="TIQ207:TKO207"/>
    <mergeCell ref="SNB207:SOZ207"/>
    <mergeCell ref="SPA207:SQY207"/>
    <mergeCell ref="SQZ207:SSX207"/>
    <mergeCell ref="SSY207:SUW207"/>
    <mergeCell ref="SUX207:SWV207"/>
    <mergeCell ref="SWW207:SYU207"/>
    <mergeCell ref="SBH207:SDF207"/>
    <mergeCell ref="SDG207:SFE207"/>
    <mergeCell ref="SFF207:SHD207"/>
    <mergeCell ref="SHE207:SJC207"/>
    <mergeCell ref="SJD207:SLB207"/>
    <mergeCell ref="SLC207:SNA207"/>
    <mergeCell ref="RPN207:RRL207"/>
    <mergeCell ref="RRM207:RTK207"/>
    <mergeCell ref="RTL207:RVJ207"/>
    <mergeCell ref="RVK207:RXI207"/>
    <mergeCell ref="RXJ207:RZH207"/>
    <mergeCell ref="RZI207:SBG207"/>
    <mergeCell ref="OLD207:ONB207"/>
    <mergeCell ref="ONC207:OPA207"/>
    <mergeCell ref="OPB207:OQZ207"/>
    <mergeCell ref="ORA207:OSY207"/>
    <mergeCell ref="OSZ207:OUX207"/>
    <mergeCell ref="OUY207:OWW207"/>
    <mergeCell ref="NZJ207:OBH207"/>
    <mergeCell ref="OBI207:ODG207"/>
    <mergeCell ref="ODH207:OFF207"/>
    <mergeCell ref="OFG207:OHE207"/>
    <mergeCell ref="OHF207:OJD207"/>
    <mergeCell ref="OJE207:OLC207"/>
    <mergeCell ref="NNP207:NPN207"/>
    <mergeCell ref="NPO207:NRM207"/>
    <mergeCell ref="NRN207:NTL207"/>
    <mergeCell ref="NTM207:NVK207"/>
    <mergeCell ref="NVL207:NXJ207"/>
    <mergeCell ref="NXK207:NZI207"/>
    <mergeCell ref="PUL207:PWJ207"/>
    <mergeCell ref="PWK207:PYI207"/>
    <mergeCell ref="PYJ207:QAH207"/>
    <mergeCell ref="QAI207:QCG207"/>
    <mergeCell ref="QCH207:QEF207"/>
    <mergeCell ref="QEG207:QGE207"/>
    <mergeCell ref="PIR207:PKP207"/>
    <mergeCell ref="PKQ207:PMO207"/>
    <mergeCell ref="PMP207:PON207"/>
    <mergeCell ref="POO207:PQM207"/>
    <mergeCell ref="PQN207:PSL207"/>
    <mergeCell ref="PSM207:PUK207"/>
    <mergeCell ref="OWX207:OYV207"/>
    <mergeCell ref="OYW207:PAU207"/>
    <mergeCell ref="PAV207:PCT207"/>
    <mergeCell ref="PCU207:PES207"/>
    <mergeCell ref="PET207:PGR207"/>
    <mergeCell ref="PGS207:PIQ207"/>
    <mergeCell ref="LSN207:LUL207"/>
    <mergeCell ref="LUM207:LWK207"/>
    <mergeCell ref="LWL207:LYJ207"/>
    <mergeCell ref="LYK207:MAI207"/>
    <mergeCell ref="MAJ207:MCH207"/>
    <mergeCell ref="MCI207:MEG207"/>
    <mergeCell ref="LGT207:LIR207"/>
    <mergeCell ref="LIS207:LKQ207"/>
    <mergeCell ref="LKR207:LMP207"/>
    <mergeCell ref="LMQ207:LOO207"/>
    <mergeCell ref="LOP207:LQN207"/>
    <mergeCell ref="LQO207:LSM207"/>
    <mergeCell ref="KUZ207:KWX207"/>
    <mergeCell ref="KWY207:KYW207"/>
    <mergeCell ref="KYX207:LAV207"/>
    <mergeCell ref="LAW207:LCU207"/>
    <mergeCell ref="LCV207:LET207"/>
    <mergeCell ref="LEU207:LGS207"/>
    <mergeCell ref="NBV207:NDT207"/>
    <mergeCell ref="NDU207:NFS207"/>
    <mergeCell ref="NFT207:NHR207"/>
    <mergeCell ref="NHS207:NJQ207"/>
    <mergeCell ref="NJR207:NLP207"/>
    <mergeCell ref="NLQ207:NNO207"/>
    <mergeCell ref="MQB207:MRZ207"/>
    <mergeCell ref="MSA207:MTY207"/>
    <mergeCell ref="MTZ207:MVX207"/>
    <mergeCell ref="MVY207:MXW207"/>
    <mergeCell ref="MXX207:MZV207"/>
    <mergeCell ref="MZW207:NBU207"/>
    <mergeCell ref="MEH207:MGF207"/>
    <mergeCell ref="MGG207:MIE207"/>
    <mergeCell ref="MIF207:MKD207"/>
    <mergeCell ref="MKE207:MMC207"/>
    <mergeCell ref="MMD207:MOB207"/>
    <mergeCell ref="MOC207:MQA207"/>
    <mergeCell ref="IZX207:JBV207"/>
    <mergeCell ref="JBW207:JDU207"/>
    <mergeCell ref="JDV207:JFT207"/>
    <mergeCell ref="JFU207:JHS207"/>
    <mergeCell ref="JHT207:JJR207"/>
    <mergeCell ref="JJS207:JLQ207"/>
    <mergeCell ref="IOD207:IQB207"/>
    <mergeCell ref="IQC207:ISA207"/>
    <mergeCell ref="ISB207:ITZ207"/>
    <mergeCell ref="IUA207:IVY207"/>
    <mergeCell ref="IVZ207:IXX207"/>
    <mergeCell ref="IXY207:IZW207"/>
    <mergeCell ref="ICJ207:IEH207"/>
    <mergeCell ref="IEI207:IGG207"/>
    <mergeCell ref="IGH207:IIF207"/>
    <mergeCell ref="IIG207:IKE207"/>
    <mergeCell ref="IKF207:IMD207"/>
    <mergeCell ref="IME207:IOC207"/>
    <mergeCell ref="KJF207:KLD207"/>
    <mergeCell ref="KLE207:KNC207"/>
    <mergeCell ref="KND207:KPB207"/>
    <mergeCell ref="KPC207:KRA207"/>
    <mergeCell ref="KRB207:KSZ207"/>
    <mergeCell ref="KTA207:KUY207"/>
    <mergeCell ref="JXL207:JZJ207"/>
    <mergeCell ref="JZK207:KBI207"/>
    <mergeCell ref="KBJ207:KDH207"/>
    <mergeCell ref="KDI207:KFG207"/>
    <mergeCell ref="KFH207:KHF207"/>
    <mergeCell ref="KHG207:KJE207"/>
    <mergeCell ref="JLR207:JNP207"/>
    <mergeCell ref="JNQ207:JPO207"/>
    <mergeCell ref="JPP207:JRN207"/>
    <mergeCell ref="JRO207:JTM207"/>
    <mergeCell ref="JTN207:JVL207"/>
    <mergeCell ref="JVM207:JXK207"/>
    <mergeCell ref="GHH207:GJF207"/>
    <mergeCell ref="GJG207:GLE207"/>
    <mergeCell ref="GLF207:GND207"/>
    <mergeCell ref="GNE207:GPC207"/>
    <mergeCell ref="GPD207:GRB207"/>
    <mergeCell ref="GRC207:GTA207"/>
    <mergeCell ref="FVN207:FXL207"/>
    <mergeCell ref="FXM207:FZK207"/>
    <mergeCell ref="FZL207:GBJ207"/>
    <mergeCell ref="GBK207:GDI207"/>
    <mergeCell ref="GDJ207:GFH207"/>
    <mergeCell ref="GFI207:GHG207"/>
    <mergeCell ref="FJT207:FLR207"/>
    <mergeCell ref="FLS207:FNQ207"/>
    <mergeCell ref="FNR207:FPP207"/>
    <mergeCell ref="FPQ207:FRO207"/>
    <mergeCell ref="FRP207:FTN207"/>
    <mergeCell ref="FTO207:FVM207"/>
    <mergeCell ref="HQP207:HSN207"/>
    <mergeCell ref="HSO207:HUM207"/>
    <mergeCell ref="HUN207:HWL207"/>
    <mergeCell ref="HWM207:HYK207"/>
    <mergeCell ref="HYL207:IAJ207"/>
    <mergeCell ref="IAK207:ICI207"/>
    <mergeCell ref="HEV207:HGT207"/>
    <mergeCell ref="HGU207:HIS207"/>
    <mergeCell ref="HIT207:HKR207"/>
    <mergeCell ref="HKS207:HMQ207"/>
    <mergeCell ref="HMR207:HOP207"/>
    <mergeCell ref="HOQ207:HQO207"/>
    <mergeCell ref="GTB207:GUZ207"/>
    <mergeCell ref="GVA207:GWY207"/>
    <mergeCell ref="GWZ207:GYX207"/>
    <mergeCell ref="GYY207:HAW207"/>
    <mergeCell ref="HAX207:HCV207"/>
    <mergeCell ref="HCW207:HEU207"/>
    <mergeCell ref="DOR207:DQP207"/>
    <mergeCell ref="DQQ207:DSO207"/>
    <mergeCell ref="DSP207:DUN207"/>
    <mergeCell ref="DUO207:DWM207"/>
    <mergeCell ref="DWN207:DYL207"/>
    <mergeCell ref="DYM207:EAK207"/>
    <mergeCell ref="DCX207:DEV207"/>
    <mergeCell ref="DEW207:DGU207"/>
    <mergeCell ref="DGV207:DIT207"/>
    <mergeCell ref="DIU207:DKS207"/>
    <mergeCell ref="DKT207:DMR207"/>
    <mergeCell ref="DMS207:DOQ207"/>
    <mergeCell ref="CRD207:CTB207"/>
    <mergeCell ref="CTC207:CVA207"/>
    <mergeCell ref="CVB207:CWZ207"/>
    <mergeCell ref="CXA207:CYY207"/>
    <mergeCell ref="CYZ207:DAX207"/>
    <mergeCell ref="DAY207:DCW207"/>
    <mergeCell ref="EXZ207:EZX207"/>
    <mergeCell ref="EZY207:FBW207"/>
    <mergeCell ref="FBX207:FDV207"/>
    <mergeCell ref="FDW207:FFU207"/>
    <mergeCell ref="FFV207:FHT207"/>
    <mergeCell ref="FHU207:FJS207"/>
    <mergeCell ref="EMF207:EOD207"/>
    <mergeCell ref="EOE207:EQC207"/>
    <mergeCell ref="EQD207:ESB207"/>
    <mergeCell ref="ESC207:EUA207"/>
    <mergeCell ref="EUB207:EVZ207"/>
    <mergeCell ref="EWA207:EXY207"/>
    <mergeCell ref="EAL207:ECJ207"/>
    <mergeCell ref="ECK207:EEI207"/>
    <mergeCell ref="EEJ207:EGH207"/>
    <mergeCell ref="EGI207:EIG207"/>
    <mergeCell ref="EIH207:EKF207"/>
    <mergeCell ref="EKG207:EME207"/>
    <mergeCell ref="AWB207:AXZ207"/>
    <mergeCell ref="AYA207:AZY207"/>
    <mergeCell ref="AZZ207:BBX207"/>
    <mergeCell ref="BBY207:BDW207"/>
    <mergeCell ref="BDX207:BFV207"/>
    <mergeCell ref="BFW207:BHU207"/>
    <mergeCell ref="AKH207:AMF207"/>
    <mergeCell ref="AMG207:AOE207"/>
    <mergeCell ref="AOF207:AQD207"/>
    <mergeCell ref="AQE207:ASC207"/>
    <mergeCell ref="ASD207:AUB207"/>
    <mergeCell ref="AUC207:AWA207"/>
    <mergeCell ref="YN207:AAL207"/>
    <mergeCell ref="AAM207:ACK207"/>
    <mergeCell ref="ACL207:AEJ207"/>
    <mergeCell ref="AEK207:AGI207"/>
    <mergeCell ref="AGJ207:AIH207"/>
    <mergeCell ref="AII207:AKG207"/>
    <mergeCell ref="CFJ207:CHH207"/>
    <mergeCell ref="CHI207:CJG207"/>
    <mergeCell ref="CJH207:CLF207"/>
    <mergeCell ref="CLG207:CNE207"/>
    <mergeCell ref="CNF207:CPD207"/>
    <mergeCell ref="CPE207:CRC207"/>
    <mergeCell ref="BTP207:BVN207"/>
    <mergeCell ref="BVO207:BXM207"/>
    <mergeCell ref="BXN207:BZL207"/>
    <mergeCell ref="BZM207:CBK207"/>
    <mergeCell ref="CBL207:CDJ207"/>
    <mergeCell ref="CDK207:CFI207"/>
    <mergeCell ref="BHV207:BJT207"/>
    <mergeCell ref="BJU207:BLS207"/>
    <mergeCell ref="BLT207:BNR207"/>
    <mergeCell ref="BNS207:BPQ207"/>
    <mergeCell ref="BPR207:BRP207"/>
    <mergeCell ref="BRQ207:BTO207"/>
    <mergeCell ref="A195:AY195"/>
    <mergeCell ref="A196:AY196"/>
    <mergeCell ref="A197:AY197"/>
    <mergeCell ref="A198:AY198"/>
    <mergeCell ref="A199:AY199"/>
    <mergeCell ref="A200:AY200"/>
    <mergeCell ref="A188:AY188"/>
    <mergeCell ref="A189:AY189"/>
    <mergeCell ref="A190:AY190"/>
    <mergeCell ref="A191:AY191"/>
    <mergeCell ref="A192:AY192"/>
    <mergeCell ref="A194:AY194"/>
    <mergeCell ref="A182:AY182"/>
    <mergeCell ref="A183:AY183"/>
    <mergeCell ref="A184:AY184"/>
    <mergeCell ref="A185:AY185"/>
    <mergeCell ref="A186:AY186"/>
    <mergeCell ref="A187:AY187"/>
    <mergeCell ref="MT207:OR207"/>
    <mergeCell ref="OS207:QQ207"/>
    <mergeCell ref="QR207:SP207"/>
    <mergeCell ref="SQ207:UO207"/>
    <mergeCell ref="UP207:WN207"/>
    <mergeCell ref="WO207:YM207"/>
    <mergeCell ref="A207:AY207"/>
    <mergeCell ref="CY207:EW207"/>
    <mergeCell ref="EX207:GV207"/>
    <mergeCell ref="GW207:IU207"/>
    <mergeCell ref="IV207:KT207"/>
    <mergeCell ref="KU207:MS207"/>
    <mergeCell ref="A201:AY201"/>
    <mergeCell ref="A202:AY202"/>
    <mergeCell ref="A203:AY203"/>
    <mergeCell ref="A204:AY204"/>
    <mergeCell ref="A205:AY205"/>
    <mergeCell ref="A206:AY206"/>
    <mergeCell ref="A181:AY181"/>
    <mergeCell ref="A171:AY171"/>
    <mergeCell ref="A172:AY172"/>
    <mergeCell ref="A173:AY173"/>
    <mergeCell ref="A174:AY174"/>
    <mergeCell ref="A175:AY175"/>
    <mergeCell ref="A169:AX169"/>
    <mergeCell ref="AV162:AX162"/>
    <mergeCell ref="AV165:AX165"/>
    <mergeCell ref="AV167:AX167"/>
    <mergeCell ref="A164:AX164"/>
    <mergeCell ref="A165:AU166"/>
    <mergeCell ref="A167:AU167"/>
    <mergeCell ref="AV155:AX155"/>
    <mergeCell ref="A157:AY157"/>
    <mergeCell ref="A159:AY159"/>
    <mergeCell ref="AV160:AX160"/>
    <mergeCell ref="A155:AU155"/>
    <mergeCell ref="A160:AU160"/>
    <mergeCell ref="WKG145:WKQ145"/>
    <mergeCell ref="WKR145:WLB145"/>
    <mergeCell ref="WLC145:WLM145"/>
    <mergeCell ref="WLN145:WLX145"/>
    <mergeCell ref="WGW145:WHG145"/>
    <mergeCell ref="WHH145:WHR145"/>
    <mergeCell ref="WHS145:WIC145"/>
    <mergeCell ref="WID145:WIN145"/>
    <mergeCell ref="WIO145:WIY145"/>
    <mergeCell ref="WIZ145:WJJ145"/>
    <mergeCell ref="WEI145:WES145"/>
    <mergeCell ref="WET145:WFD145"/>
    <mergeCell ref="A176:AY176"/>
    <mergeCell ref="A177:AY177"/>
    <mergeCell ref="A178:AY178"/>
    <mergeCell ref="A179:AY179"/>
    <mergeCell ref="A180:AY180"/>
    <mergeCell ref="A149:AY149"/>
    <mergeCell ref="AV150:AX150"/>
    <mergeCell ref="A152:AW152"/>
    <mergeCell ref="AV153:AX153"/>
    <mergeCell ref="A150:AU150"/>
    <mergeCell ref="A153:AU153"/>
    <mergeCell ref="A147:S147"/>
    <mergeCell ref="T147:AB147"/>
    <mergeCell ref="AC147:AJ147"/>
    <mergeCell ref="AK147:AU147"/>
    <mergeCell ref="A148:S148"/>
    <mergeCell ref="T148:AB148"/>
    <mergeCell ref="AC148:AJ148"/>
    <mergeCell ref="AK148:AU148"/>
    <mergeCell ref="VUE145:VUO145"/>
    <mergeCell ref="XEZ145:XFD145"/>
    <mergeCell ref="A146:S146"/>
    <mergeCell ref="T146:AB146"/>
    <mergeCell ref="AC146:AJ146"/>
    <mergeCell ref="AK146:AU146"/>
    <mergeCell ref="XBE145:XBO145"/>
    <mergeCell ref="XBP145:XBZ145"/>
    <mergeCell ref="XCA145:XCK145"/>
    <mergeCell ref="XCL145:XCV145"/>
    <mergeCell ref="XCW145:XDG145"/>
    <mergeCell ref="XDH145:XDR145"/>
    <mergeCell ref="WYQ145:WZA145"/>
    <mergeCell ref="WZB145:WZL145"/>
    <mergeCell ref="WZM145:WZW145"/>
    <mergeCell ref="WZX145:XAH145"/>
    <mergeCell ref="XAI145:XAS145"/>
    <mergeCell ref="XAT145:XBD145"/>
    <mergeCell ref="WWC145:WWM145"/>
    <mergeCell ref="WWN145:WWX145"/>
    <mergeCell ref="WWY145:WXI145"/>
    <mergeCell ref="WXJ145:WXT145"/>
    <mergeCell ref="WXU145:WYE145"/>
    <mergeCell ref="WYF145:WYP145"/>
    <mergeCell ref="WTO145:WTY145"/>
    <mergeCell ref="WTZ145:WUJ145"/>
    <mergeCell ref="WUK145:WUU145"/>
    <mergeCell ref="WUV145:WVF145"/>
    <mergeCell ref="WVG145:WVQ145"/>
    <mergeCell ref="WVR145:WWB145"/>
    <mergeCell ref="WRA145:WRK145"/>
    <mergeCell ref="WRL145:WRV145"/>
    <mergeCell ref="WRW145:WSG145"/>
    <mergeCell ref="VUP145:VUZ145"/>
    <mergeCell ref="VVA145:VVK145"/>
    <mergeCell ref="VVL145:VVV145"/>
    <mergeCell ref="VVW145:VWG145"/>
    <mergeCell ref="VWH145:VWR145"/>
    <mergeCell ref="VRQ145:VSA145"/>
    <mergeCell ref="VSB145:VSL145"/>
    <mergeCell ref="VSM145:VSW145"/>
    <mergeCell ref="VSX145:VTH145"/>
    <mergeCell ref="VTI145:VTS145"/>
    <mergeCell ref="VTT145:VUD145"/>
    <mergeCell ref="XDS145:XEC145"/>
    <mergeCell ref="XED145:XEN145"/>
    <mergeCell ref="XEO145:XEY145"/>
    <mergeCell ref="WSH145:WSR145"/>
    <mergeCell ref="WSS145:WTC145"/>
    <mergeCell ref="WTD145:WTN145"/>
    <mergeCell ref="WOM145:WOW145"/>
    <mergeCell ref="WOX145:WPH145"/>
    <mergeCell ref="WPI145:WPS145"/>
    <mergeCell ref="WPT145:WQD145"/>
    <mergeCell ref="WQE145:WQO145"/>
    <mergeCell ref="WQP145:WQZ145"/>
    <mergeCell ref="WLY145:WMI145"/>
    <mergeCell ref="WMJ145:WMT145"/>
    <mergeCell ref="WMU145:WNE145"/>
    <mergeCell ref="WNF145:WNP145"/>
    <mergeCell ref="WNQ145:WOA145"/>
    <mergeCell ref="WOB145:WOL145"/>
    <mergeCell ref="WJK145:WJU145"/>
    <mergeCell ref="WJV145:WKF145"/>
    <mergeCell ref="WFE145:WFO145"/>
    <mergeCell ref="WFP145:WFZ145"/>
    <mergeCell ref="WGA145:WGK145"/>
    <mergeCell ref="WGL145:WGV145"/>
    <mergeCell ref="WBU145:WCE145"/>
    <mergeCell ref="WCF145:WCP145"/>
    <mergeCell ref="WCQ145:WDA145"/>
    <mergeCell ref="WDB145:WDL145"/>
    <mergeCell ref="WDM145:WDW145"/>
    <mergeCell ref="WDX145:WEH145"/>
    <mergeCell ref="VZG145:VZQ145"/>
    <mergeCell ref="VZR145:WAB145"/>
    <mergeCell ref="WAC145:WAM145"/>
    <mergeCell ref="WAN145:WAX145"/>
    <mergeCell ref="WAY145:WBI145"/>
    <mergeCell ref="WBJ145:WBT145"/>
    <mergeCell ref="VWS145:VXC145"/>
    <mergeCell ref="VXD145:VXN145"/>
    <mergeCell ref="VXO145:VXY145"/>
    <mergeCell ref="VXZ145:VYJ145"/>
    <mergeCell ref="VYK145:VYU145"/>
    <mergeCell ref="VYV145:VZF145"/>
    <mergeCell ref="VHM145:VHW145"/>
    <mergeCell ref="VHX145:VIH145"/>
    <mergeCell ref="VII145:VIS145"/>
    <mergeCell ref="VIT145:VJD145"/>
    <mergeCell ref="VJE145:VJO145"/>
    <mergeCell ref="VJP145:VJZ145"/>
    <mergeCell ref="VEY145:VFI145"/>
    <mergeCell ref="VFJ145:VFT145"/>
    <mergeCell ref="VFU145:VGE145"/>
    <mergeCell ref="VGF145:VGP145"/>
    <mergeCell ref="VGQ145:VHA145"/>
    <mergeCell ref="VHB145:VHL145"/>
    <mergeCell ref="VCK145:VCU145"/>
    <mergeCell ref="VCV145:VDF145"/>
    <mergeCell ref="VDG145:VDQ145"/>
    <mergeCell ref="VDR145:VEB145"/>
    <mergeCell ref="VEC145:VEM145"/>
    <mergeCell ref="VEN145:VEX145"/>
    <mergeCell ref="VPC145:VPM145"/>
    <mergeCell ref="VPN145:VPX145"/>
    <mergeCell ref="VPY145:VQI145"/>
    <mergeCell ref="VQJ145:VQT145"/>
    <mergeCell ref="VQU145:VRE145"/>
    <mergeCell ref="VRF145:VRP145"/>
    <mergeCell ref="VMO145:VMY145"/>
    <mergeCell ref="VMZ145:VNJ145"/>
    <mergeCell ref="VNK145:VNU145"/>
    <mergeCell ref="VNV145:VOF145"/>
    <mergeCell ref="VOG145:VOQ145"/>
    <mergeCell ref="VOR145:VPB145"/>
    <mergeCell ref="VKA145:VKK145"/>
    <mergeCell ref="VKL145:VKV145"/>
    <mergeCell ref="VKW145:VLG145"/>
    <mergeCell ref="VLH145:VLR145"/>
    <mergeCell ref="VLS145:VMC145"/>
    <mergeCell ref="VMD145:VMN145"/>
    <mergeCell ref="USG145:USQ145"/>
    <mergeCell ref="USR145:UTB145"/>
    <mergeCell ref="UTC145:UTM145"/>
    <mergeCell ref="UTN145:UTX145"/>
    <mergeCell ref="UTY145:UUI145"/>
    <mergeCell ref="UUJ145:UUT145"/>
    <mergeCell ref="UPS145:UQC145"/>
    <mergeCell ref="UQD145:UQN145"/>
    <mergeCell ref="UQO145:UQY145"/>
    <mergeCell ref="UQZ145:URJ145"/>
    <mergeCell ref="URK145:URU145"/>
    <mergeCell ref="URV145:USF145"/>
    <mergeCell ref="UNE145:UNO145"/>
    <mergeCell ref="UNP145:UNZ145"/>
    <mergeCell ref="UOA145:UOK145"/>
    <mergeCell ref="UOL145:UOV145"/>
    <mergeCell ref="UOW145:UPG145"/>
    <mergeCell ref="UPH145:UPR145"/>
    <mergeCell ref="UZW145:VAG145"/>
    <mergeCell ref="VAH145:VAR145"/>
    <mergeCell ref="VAS145:VBC145"/>
    <mergeCell ref="VBD145:VBN145"/>
    <mergeCell ref="VBO145:VBY145"/>
    <mergeCell ref="VBZ145:VCJ145"/>
    <mergeCell ref="UXI145:UXS145"/>
    <mergeCell ref="UXT145:UYD145"/>
    <mergeCell ref="UYE145:UYO145"/>
    <mergeCell ref="UYP145:UYZ145"/>
    <mergeCell ref="UZA145:UZK145"/>
    <mergeCell ref="UZL145:UZV145"/>
    <mergeCell ref="UUU145:UVE145"/>
    <mergeCell ref="UVF145:UVP145"/>
    <mergeCell ref="UVQ145:UWA145"/>
    <mergeCell ref="UWB145:UWL145"/>
    <mergeCell ref="UWM145:UWW145"/>
    <mergeCell ref="UWX145:UXH145"/>
    <mergeCell ref="UDA145:UDK145"/>
    <mergeCell ref="UDL145:UDV145"/>
    <mergeCell ref="UDW145:UEG145"/>
    <mergeCell ref="UEH145:UER145"/>
    <mergeCell ref="UES145:UFC145"/>
    <mergeCell ref="UFD145:UFN145"/>
    <mergeCell ref="UAM145:UAW145"/>
    <mergeCell ref="UAX145:UBH145"/>
    <mergeCell ref="UBI145:UBS145"/>
    <mergeCell ref="UBT145:UCD145"/>
    <mergeCell ref="UCE145:UCO145"/>
    <mergeCell ref="UCP145:UCZ145"/>
    <mergeCell ref="TXY145:TYI145"/>
    <mergeCell ref="TYJ145:TYT145"/>
    <mergeCell ref="TYU145:TZE145"/>
    <mergeCell ref="TZF145:TZP145"/>
    <mergeCell ref="TZQ145:UAA145"/>
    <mergeCell ref="UAB145:UAL145"/>
    <mergeCell ref="UKQ145:ULA145"/>
    <mergeCell ref="ULB145:ULL145"/>
    <mergeCell ref="ULM145:ULW145"/>
    <mergeCell ref="ULX145:UMH145"/>
    <mergeCell ref="UMI145:UMS145"/>
    <mergeCell ref="UMT145:UND145"/>
    <mergeCell ref="UIC145:UIM145"/>
    <mergeCell ref="UIN145:UIX145"/>
    <mergeCell ref="UIY145:UJI145"/>
    <mergeCell ref="UJJ145:UJT145"/>
    <mergeCell ref="UJU145:UKE145"/>
    <mergeCell ref="UKF145:UKP145"/>
    <mergeCell ref="UFO145:UFY145"/>
    <mergeCell ref="UFZ145:UGJ145"/>
    <mergeCell ref="UGK145:UGU145"/>
    <mergeCell ref="UGV145:UHF145"/>
    <mergeCell ref="UHG145:UHQ145"/>
    <mergeCell ref="UHR145:UIB145"/>
    <mergeCell ref="TNU145:TOE145"/>
    <mergeCell ref="TOF145:TOP145"/>
    <mergeCell ref="TOQ145:TPA145"/>
    <mergeCell ref="TPB145:TPL145"/>
    <mergeCell ref="TPM145:TPW145"/>
    <mergeCell ref="TPX145:TQH145"/>
    <mergeCell ref="TLG145:TLQ145"/>
    <mergeCell ref="TLR145:TMB145"/>
    <mergeCell ref="TMC145:TMM145"/>
    <mergeCell ref="TMN145:TMX145"/>
    <mergeCell ref="TMY145:TNI145"/>
    <mergeCell ref="TNJ145:TNT145"/>
    <mergeCell ref="TIS145:TJC145"/>
    <mergeCell ref="TJD145:TJN145"/>
    <mergeCell ref="TJO145:TJY145"/>
    <mergeCell ref="TJZ145:TKJ145"/>
    <mergeCell ref="TKK145:TKU145"/>
    <mergeCell ref="TKV145:TLF145"/>
    <mergeCell ref="TVK145:TVU145"/>
    <mergeCell ref="TVV145:TWF145"/>
    <mergeCell ref="TWG145:TWQ145"/>
    <mergeCell ref="TWR145:TXB145"/>
    <mergeCell ref="TXC145:TXM145"/>
    <mergeCell ref="TXN145:TXX145"/>
    <mergeCell ref="TSW145:TTG145"/>
    <mergeCell ref="TTH145:TTR145"/>
    <mergeCell ref="TTS145:TUC145"/>
    <mergeCell ref="TUD145:TUN145"/>
    <mergeCell ref="TUO145:TUY145"/>
    <mergeCell ref="TUZ145:TVJ145"/>
    <mergeCell ref="TQI145:TQS145"/>
    <mergeCell ref="TQT145:TRD145"/>
    <mergeCell ref="TRE145:TRO145"/>
    <mergeCell ref="TRP145:TRZ145"/>
    <mergeCell ref="TSA145:TSK145"/>
    <mergeCell ref="TSL145:TSV145"/>
    <mergeCell ref="SYO145:SYY145"/>
    <mergeCell ref="SYZ145:SZJ145"/>
    <mergeCell ref="SZK145:SZU145"/>
    <mergeCell ref="SZV145:TAF145"/>
    <mergeCell ref="TAG145:TAQ145"/>
    <mergeCell ref="TAR145:TBB145"/>
    <mergeCell ref="SWA145:SWK145"/>
    <mergeCell ref="SWL145:SWV145"/>
    <mergeCell ref="SWW145:SXG145"/>
    <mergeCell ref="SXH145:SXR145"/>
    <mergeCell ref="SXS145:SYC145"/>
    <mergeCell ref="SYD145:SYN145"/>
    <mergeCell ref="STM145:STW145"/>
    <mergeCell ref="STX145:SUH145"/>
    <mergeCell ref="SUI145:SUS145"/>
    <mergeCell ref="SUT145:SVD145"/>
    <mergeCell ref="SVE145:SVO145"/>
    <mergeCell ref="SVP145:SVZ145"/>
    <mergeCell ref="TGE145:TGO145"/>
    <mergeCell ref="TGP145:TGZ145"/>
    <mergeCell ref="THA145:THK145"/>
    <mergeCell ref="THL145:THV145"/>
    <mergeCell ref="THW145:TIG145"/>
    <mergeCell ref="TIH145:TIR145"/>
    <mergeCell ref="TDQ145:TEA145"/>
    <mergeCell ref="TEB145:TEL145"/>
    <mergeCell ref="TEM145:TEW145"/>
    <mergeCell ref="TEX145:TFH145"/>
    <mergeCell ref="TFI145:TFS145"/>
    <mergeCell ref="TFT145:TGD145"/>
    <mergeCell ref="TBC145:TBM145"/>
    <mergeCell ref="TBN145:TBX145"/>
    <mergeCell ref="TBY145:TCI145"/>
    <mergeCell ref="TCJ145:TCT145"/>
    <mergeCell ref="TCU145:TDE145"/>
    <mergeCell ref="TDF145:TDP145"/>
    <mergeCell ref="SJI145:SJS145"/>
    <mergeCell ref="SJT145:SKD145"/>
    <mergeCell ref="SKE145:SKO145"/>
    <mergeCell ref="SKP145:SKZ145"/>
    <mergeCell ref="SLA145:SLK145"/>
    <mergeCell ref="SLL145:SLV145"/>
    <mergeCell ref="SGU145:SHE145"/>
    <mergeCell ref="SHF145:SHP145"/>
    <mergeCell ref="SHQ145:SIA145"/>
    <mergeCell ref="SIB145:SIL145"/>
    <mergeCell ref="SIM145:SIW145"/>
    <mergeCell ref="SIX145:SJH145"/>
    <mergeCell ref="SEG145:SEQ145"/>
    <mergeCell ref="SER145:SFB145"/>
    <mergeCell ref="SFC145:SFM145"/>
    <mergeCell ref="SFN145:SFX145"/>
    <mergeCell ref="SFY145:SGI145"/>
    <mergeCell ref="SGJ145:SGT145"/>
    <mergeCell ref="SQY145:SRI145"/>
    <mergeCell ref="SRJ145:SRT145"/>
    <mergeCell ref="SRU145:SSE145"/>
    <mergeCell ref="SSF145:SSP145"/>
    <mergeCell ref="SSQ145:STA145"/>
    <mergeCell ref="STB145:STL145"/>
    <mergeCell ref="SOK145:SOU145"/>
    <mergeCell ref="SOV145:SPF145"/>
    <mergeCell ref="SPG145:SPQ145"/>
    <mergeCell ref="SPR145:SQB145"/>
    <mergeCell ref="SQC145:SQM145"/>
    <mergeCell ref="SQN145:SQX145"/>
    <mergeCell ref="SLW145:SMG145"/>
    <mergeCell ref="SMH145:SMR145"/>
    <mergeCell ref="SMS145:SNC145"/>
    <mergeCell ref="SND145:SNN145"/>
    <mergeCell ref="SNO145:SNY145"/>
    <mergeCell ref="SNZ145:SOJ145"/>
    <mergeCell ref="RUC145:RUM145"/>
    <mergeCell ref="RUN145:RUX145"/>
    <mergeCell ref="RUY145:RVI145"/>
    <mergeCell ref="RVJ145:RVT145"/>
    <mergeCell ref="RVU145:RWE145"/>
    <mergeCell ref="RWF145:RWP145"/>
    <mergeCell ref="RRO145:RRY145"/>
    <mergeCell ref="RRZ145:RSJ145"/>
    <mergeCell ref="RSK145:RSU145"/>
    <mergeCell ref="RSV145:RTF145"/>
    <mergeCell ref="RTG145:RTQ145"/>
    <mergeCell ref="RTR145:RUB145"/>
    <mergeCell ref="RPA145:RPK145"/>
    <mergeCell ref="RPL145:RPV145"/>
    <mergeCell ref="RPW145:RQG145"/>
    <mergeCell ref="RQH145:RQR145"/>
    <mergeCell ref="RQS145:RRC145"/>
    <mergeCell ref="RRD145:RRN145"/>
    <mergeCell ref="SBS145:SCC145"/>
    <mergeCell ref="SCD145:SCN145"/>
    <mergeCell ref="SCO145:SCY145"/>
    <mergeCell ref="SCZ145:SDJ145"/>
    <mergeCell ref="SDK145:SDU145"/>
    <mergeCell ref="SDV145:SEF145"/>
    <mergeCell ref="RZE145:RZO145"/>
    <mergeCell ref="RZP145:RZZ145"/>
    <mergeCell ref="SAA145:SAK145"/>
    <mergeCell ref="SAL145:SAV145"/>
    <mergeCell ref="SAW145:SBG145"/>
    <mergeCell ref="SBH145:SBR145"/>
    <mergeCell ref="RWQ145:RXA145"/>
    <mergeCell ref="RXB145:RXL145"/>
    <mergeCell ref="RXM145:RXW145"/>
    <mergeCell ref="RXX145:RYH145"/>
    <mergeCell ref="RYI145:RYS145"/>
    <mergeCell ref="RYT145:RZD145"/>
    <mergeCell ref="REW145:RFG145"/>
    <mergeCell ref="RFH145:RFR145"/>
    <mergeCell ref="RFS145:RGC145"/>
    <mergeCell ref="RGD145:RGN145"/>
    <mergeCell ref="RGO145:RGY145"/>
    <mergeCell ref="RGZ145:RHJ145"/>
    <mergeCell ref="RCI145:RCS145"/>
    <mergeCell ref="RCT145:RDD145"/>
    <mergeCell ref="RDE145:RDO145"/>
    <mergeCell ref="RDP145:RDZ145"/>
    <mergeCell ref="REA145:REK145"/>
    <mergeCell ref="REL145:REV145"/>
    <mergeCell ref="QZU145:RAE145"/>
    <mergeCell ref="RAF145:RAP145"/>
    <mergeCell ref="RAQ145:RBA145"/>
    <mergeCell ref="RBB145:RBL145"/>
    <mergeCell ref="RBM145:RBW145"/>
    <mergeCell ref="RBX145:RCH145"/>
    <mergeCell ref="RMM145:RMW145"/>
    <mergeCell ref="RMX145:RNH145"/>
    <mergeCell ref="RNI145:RNS145"/>
    <mergeCell ref="RNT145:ROD145"/>
    <mergeCell ref="ROE145:ROO145"/>
    <mergeCell ref="ROP145:ROZ145"/>
    <mergeCell ref="RJY145:RKI145"/>
    <mergeCell ref="RKJ145:RKT145"/>
    <mergeCell ref="RKU145:RLE145"/>
    <mergeCell ref="RLF145:RLP145"/>
    <mergeCell ref="RLQ145:RMA145"/>
    <mergeCell ref="RMB145:RML145"/>
    <mergeCell ref="RHK145:RHU145"/>
    <mergeCell ref="RHV145:RIF145"/>
    <mergeCell ref="RIG145:RIQ145"/>
    <mergeCell ref="RIR145:RJB145"/>
    <mergeCell ref="RJC145:RJM145"/>
    <mergeCell ref="RJN145:RJX145"/>
    <mergeCell ref="QPQ145:QQA145"/>
    <mergeCell ref="QQB145:QQL145"/>
    <mergeCell ref="QQM145:QQW145"/>
    <mergeCell ref="QQX145:QRH145"/>
    <mergeCell ref="QRI145:QRS145"/>
    <mergeCell ref="QRT145:QSD145"/>
    <mergeCell ref="QNC145:QNM145"/>
    <mergeCell ref="QNN145:QNX145"/>
    <mergeCell ref="QNY145:QOI145"/>
    <mergeCell ref="QOJ145:QOT145"/>
    <mergeCell ref="QOU145:QPE145"/>
    <mergeCell ref="QPF145:QPP145"/>
    <mergeCell ref="QKO145:QKY145"/>
    <mergeCell ref="QKZ145:QLJ145"/>
    <mergeCell ref="QLK145:QLU145"/>
    <mergeCell ref="QLV145:QMF145"/>
    <mergeCell ref="QMG145:QMQ145"/>
    <mergeCell ref="QMR145:QNB145"/>
    <mergeCell ref="QXG145:QXQ145"/>
    <mergeCell ref="QXR145:QYB145"/>
    <mergeCell ref="QYC145:QYM145"/>
    <mergeCell ref="QYN145:QYX145"/>
    <mergeCell ref="QYY145:QZI145"/>
    <mergeCell ref="QZJ145:QZT145"/>
    <mergeCell ref="QUS145:QVC145"/>
    <mergeCell ref="QVD145:QVN145"/>
    <mergeCell ref="QVO145:QVY145"/>
    <mergeCell ref="QVZ145:QWJ145"/>
    <mergeCell ref="QWK145:QWU145"/>
    <mergeCell ref="QWV145:QXF145"/>
    <mergeCell ref="QSE145:QSO145"/>
    <mergeCell ref="QSP145:QSZ145"/>
    <mergeCell ref="QTA145:QTK145"/>
    <mergeCell ref="QTL145:QTV145"/>
    <mergeCell ref="QTW145:QUG145"/>
    <mergeCell ref="QUH145:QUR145"/>
    <mergeCell ref="QAK145:QAU145"/>
    <mergeCell ref="QAV145:QBF145"/>
    <mergeCell ref="QBG145:QBQ145"/>
    <mergeCell ref="QBR145:QCB145"/>
    <mergeCell ref="QCC145:QCM145"/>
    <mergeCell ref="QCN145:QCX145"/>
    <mergeCell ref="PXW145:PYG145"/>
    <mergeCell ref="PYH145:PYR145"/>
    <mergeCell ref="PYS145:PZC145"/>
    <mergeCell ref="PZD145:PZN145"/>
    <mergeCell ref="PZO145:PZY145"/>
    <mergeCell ref="PZZ145:QAJ145"/>
    <mergeCell ref="PVI145:PVS145"/>
    <mergeCell ref="PVT145:PWD145"/>
    <mergeCell ref="PWE145:PWO145"/>
    <mergeCell ref="PWP145:PWZ145"/>
    <mergeCell ref="PXA145:PXK145"/>
    <mergeCell ref="PXL145:PXV145"/>
    <mergeCell ref="QIA145:QIK145"/>
    <mergeCell ref="QIL145:QIV145"/>
    <mergeCell ref="QIW145:QJG145"/>
    <mergeCell ref="QJH145:QJR145"/>
    <mergeCell ref="QJS145:QKC145"/>
    <mergeCell ref="QKD145:QKN145"/>
    <mergeCell ref="QFM145:QFW145"/>
    <mergeCell ref="QFX145:QGH145"/>
    <mergeCell ref="QGI145:QGS145"/>
    <mergeCell ref="QGT145:QHD145"/>
    <mergeCell ref="QHE145:QHO145"/>
    <mergeCell ref="QHP145:QHZ145"/>
    <mergeCell ref="QCY145:QDI145"/>
    <mergeCell ref="QDJ145:QDT145"/>
    <mergeCell ref="QDU145:QEE145"/>
    <mergeCell ref="QEF145:QEP145"/>
    <mergeCell ref="QEQ145:QFA145"/>
    <mergeCell ref="QFB145:QFL145"/>
    <mergeCell ref="PLE145:PLO145"/>
    <mergeCell ref="PLP145:PLZ145"/>
    <mergeCell ref="PMA145:PMK145"/>
    <mergeCell ref="PML145:PMV145"/>
    <mergeCell ref="PMW145:PNG145"/>
    <mergeCell ref="PNH145:PNR145"/>
    <mergeCell ref="PIQ145:PJA145"/>
    <mergeCell ref="PJB145:PJL145"/>
    <mergeCell ref="PJM145:PJW145"/>
    <mergeCell ref="PJX145:PKH145"/>
    <mergeCell ref="PKI145:PKS145"/>
    <mergeCell ref="PKT145:PLD145"/>
    <mergeCell ref="PGC145:PGM145"/>
    <mergeCell ref="PGN145:PGX145"/>
    <mergeCell ref="PGY145:PHI145"/>
    <mergeCell ref="PHJ145:PHT145"/>
    <mergeCell ref="PHU145:PIE145"/>
    <mergeCell ref="PIF145:PIP145"/>
    <mergeCell ref="PSU145:PTE145"/>
    <mergeCell ref="PTF145:PTP145"/>
    <mergeCell ref="PTQ145:PUA145"/>
    <mergeCell ref="PUB145:PUL145"/>
    <mergeCell ref="PUM145:PUW145"/>
    <mergeCell ref="PUX145:PVH145"/>
    <mergeCell ref="PQG145:PQQ145"/>
    <mergeCell ref="PQR145:PRB145"/>
    <mergeCell ref="PRC145:PRM145"/>
    <mergeCell ref="PRN145:PRX145"/>
    <mergeCell ref="PRY145:PSI145"/>
    <mergeCell ref="PSJ145:PST145"/>
    <mergeCell ref="PNS145:POC145"/>
    <mergeCell ref="POD145:PON145"/>
    <mergeCell ref="POO145:POY145"/>
    <mergeCell ref="POZ145:PPJ145"/>
    <mergeCell ref="PPK145:PPU145"/>
    <mergeCell ref="PPV145:PQF145"/>
    <mergeCell ref="OVY145:OWI145"/>
    <mergeCell ref="OWJ145:OWT145"/>
    <mergeCell ref="OWU145:OXE145"/>
    <mergeCell ref="OXF145:OXP145"/>
    <mergeCell ref="OXQ145:OYA145"/>
    <mergeCell ref="OYB145:OYL145"/>
    <mergeCell ref="OTK145:OTU145"/>
    <mergeCell ref="OTV145:OUF145"/>
    <mergeCell ref="OUG145:OUQ145"/>
    <mergeCell ref="OUR145:OVB145"/>
    <mergeCell ref="OVC145:OVM145"/>
    <mergeCell ref="OVN145:OVX145"/>
    <mergeCell ref="OQW145:ORG145"/>
    <mergeCell ref="ORH145:ORR145"/>
    <mergeCell ref="ORS145:OSC145"/>
    <mergeCell ref="OSD145:OSN145"/>
    <mergeCell ref="OSO145:OSY145"/>
    <mergeCell ref="OSZ145:OTJ145"/>
    <mergeCell ref="PDO145:PDY145"/>
    <mergeCell ref="PDZ145:PEJ145"/>
    <mergeCell ref="PEK145:PEU145"/>
    <mergeCell ref="PEV145:PFF145"/>
    <mergeCell ref="PFG145:PFQ145"/>
    <mergeCell ref="PFR145:PGB145"/>
    <mergeCell ref="PBA145:PBK145"/>
    <mergeCell ref="PBL145:PBV145"/>
    <mergeCell ref="PBW145:PCG145"/>
    <mergeCell ref="PCH145:PCR145"/>
    <mergeCell ref="PCS145:PDC145"/>
    <mergeCell ref="PDD145:PDN145"/>
    <mergeCell ref="OYM145:OYW145"/>
    <mergeCell ref="OYX145:OZH145"/>
    <mergeCell ref="OZI145:OZS145"/>
    <mergeCell ref="OZT145:PAD145"/>
    <mergeCell ref="PAE145:PAO145"/>
    <mergeCell ref="PAP145:PAZ145"/>
    <mergeCell ref="OGS145:OHC145"/>
    <mergeCell ref="OHD145:OHN145"/>
    <mergeCell ref="OHO145:OHY145"/>
    <mergeCell ref="OHZ145:OIJ145"/>
    <mergeCell ref="OIK145:OIU145"/>
    <mergeCell ref="OIV145:OJF145"/>
    <mergeCell ref="OEE145:OEO145"/>
    <mergeCell ref="OEP145:OEZ145"/>
    <mergeCell ref="OFA145:OFK145"/>
    <mergeCell ref="OFL145:OFV145"/>
    <mergeCell ref="OFW145:OGG145"/>
    <mergeCell ref="OGH145:OGR145"/>
    <mergeCell ref="OBQ145:OCA145"/>
    <mergeCell ref="OCB145:OCL145"/>
    <mergeCell ref="OCM145:OCW145"/>
    <mergeCell ref="OCX145:ODH145"/>
    <mergeCell ref="ODI145:ODS145"/>
    <mergeCell ref="ODT145:OED145"/>
    <mergeCell ref="OOI145:OOS145"/>
    <mergeCell ref="OOT145:OPD145"/>
    <mergeCell ref="OPE145:OPO145"/>
    <mergeCell ref="OPP145:OPZ145"/>
    <mergeCell ref="OQA145:OQK145"/>
    <mergeCell ref="OQL145:OQV145"/>
    <mergeCell ref="OLU145:OME145"/>
    <mergeCell ref="OMF145:OMP145"/>
    <mergeCell ref="OMQ145:ONA145"/>
    <mergeCell ref="ONB145:ONL145"/>
    <mergeCell ref="ONM145:ONW145"/>
    <mergeCell ref="ONX145:OOH145"/>
    <mergeCell ref="OJG145:OJQ145"/>
    <mergeCell ref="OJR145:OKB145"/>
    <mergeCell ref="OKC145:OKM145"/>
    <mergeCell ref="OKN145:OKX145"/>
    <mergeCell ref="OKY145:OLI145"/>
    <mergeCell ref="OLJ145:OLT145"/>
    <mergeCell ref="NRM145:NRW145"/>
    <mergeCell ref="NRX145:NSH145"/>
    <mergeCell ref="NSI145:NSS145"/>
    <mergeCell ref="NST145:NTD145"/>
    <mergeCell ref="NTE145:NTO145"/>
    <mergeCell ref="NTP145:NTZ145"/>
    <mergeCell ref="NOY145:NPI145"/>
    <mergeCell ref="NPJ145:NPT145"/>
    <mergeCell ref="NPU145:NQE145"/>
    <mergeCell ref="NQF145:NQP145"/>
    <mergeCell ref="NQQ145:NRA145"/>
    <mergeCell ref="NRB145:NRL145"/>
    <mergeCell ref="NMK145:NMU145"/>
    <mergeCell ref="NMV145:NNF145"/>
    <mergeCell ref="NNG145:NNQ145"/>
    <mergeCell ref="NNR145:NOB145"/>
    <mergeCell ref="NOC145:NOM145"/>
    <mergeCell ref="NON145:NOX145"/>
    <mergeCell ref="NZC145:NZM145"/>
    <mergeCell ref="NZN145:NZX145"/>
    <mergeCell ref="NZY145:OAI145"/>
    <mergeCell ref="OAJ145:OAT145"/>
    <mergeCell ref="OAU145:OBE145"/>
    <mergeCell ref="OBF145:OBP145"/>
    <mergeCell ref="NWO145:NWY145"/>
    <mergeCell ref="NWZ145:NXJ145"/>
    <mergeCell ref="NXK145:NXU145"/>
    <mergeCell ref="NXV145:NYF145"/>
    <mergeCell ref="NYG145:NYQ145"/>
    <mergeCell ref="NYR145:NZB145"/>
    <mergeCell ref="NUA145:NUK145"/>
    <mergeCell ref="NUL145:NUV145"/>
    <mergeCell ref="NUW145:NVG145"/>
    <mergeCell ref="NVH145:NVR145"/>
    <mergeCell ref="NVS145:NWC145"/>
    <mergeCell ref="NWD145:NWN145"/>
    <mergeCell ref="NCG145:NCQ145"/>
    <mergeCell ref="NCR145:NDB145"/>
    <mergeCell ref="NDC145:NDM145"/>
    <mergeCell ref="NDN145:NDX145"/>
    <mergeCell ref="NDY145:NEI145"/>
    <mergeCell ref="NEJ145:NET145"/>
    <mergeCell ref="MZS145:NAC145"/>
    <mergeCell ref="NAD145:NAN145"/>
    <mergeCell ref="NAO145:NAY145"/>
    <mergeCell ref="NAZ145:NBJ145"/>
    <mergeCell ref="NBK145:NBU145"/>
    <mergeCell ref="NBV145:NCF145"/>
    <mergeCell ref="MXE145:MXO145"/>
    <mergeCell ref="MXP145:MXZ145"/>
    <mergeCell ref="MYA145:MYK145"/>
    <mergeCell ref="MYL145:MYV145"/>
    <mergeCell ref="MYW145:MZG145"/>
    <mergeCell ref="MZH145:MZR145"/>
    <mergeCell ref="NJW145:NKG145"/>
    <mergeCell ref="NKH145:NKR145"/>
    <mergeCell ref="NKS145:NLC145"/>
    <mergeCell ref="NLD145:NLN145"/>
    <mergeCell ref="NLO145:NLY145"/>
    <mergeCell ref="NLZ145:NMJ145"/>
    <mergeCell ref="NHI145:NHS145"/>
    <mergeCell ref="NHT145:NID145"/>
    <mergeCell ref="NIE145:NIO145"/>
    <mergeCell ref="NIP145:NIZ145"/>
    <mergeCell ref="NJA145:NJK145"/>
    <mergeCell ref="NJL145:NJV145"/>
    <mergeCell ref="NEU145:NFE145"/>
    <mergeCell ref="NFF145:NFP145"/>
    <mergeCell ref="NFQ145:NGA145"/>
    <mergeCell ref="NGB145:NGL145"/>
    <mergeCell ref="NGM145:NGW145"/>
    <mergeCell ref="NGX145:NHH145"/>
    <mergeCell ref="MNA145:MNK145"/>
    <mergeCell ref="MNL145:MNV145"/>
    <mergeCell ref="MNW145:MOG145"/>
    <mergeCell ref="MOH145:MOR145"/>
    <mergeCell ref="MOS145:MPC145"/>
    <mergeCell ref="MPD145:MPN145"/>
    <mergeCell ref="MKM145:MKW145"/>
    <mergeCell ref="MKX145:MLH145"/>
    <mergeCell ref="MLI145:MLS145"/>
    <mergeCell ref="MLT145:MMD145"/>
    <mergeCell ref="MME145:MMO145"/>
    <mergeCell ref="MMP145:MMZ145"/>
    <mergeCell ref="MHY145:MII145"/>
    <mergeCell ref="MIJ145:MIT145"/>
    <mergeCell ref="MIU145:MJE145"/>
    <mergeCell ref="MJF145:MJP145"/>
    <mergeCell ref="MJQ145:MKA145"/>
    <mergeCell ref="MKB145:MKL145"/>
    <mergeCell ref="MUQ145:MVA145"/>
    <mergeCell ref="MVB145:MVL145"/>
    <mergeCell ref="MVM145:MVW145"/>
    <mergeCell ref="MVX145:MWH145"/>
    <mergeCell ref="MWI145:MWS145"/>
    <mergeCell ref="MWT145:MXD145"/>
    <mergeCell ref="MSC145:MSM145"/>
    <mergeCell ref="MSN145:MSX145"/>
    <mergeCell ref="MSY145:MTI145"/>
    <mergeCell ref="MTJ145:MTT145"/>
    <mergeCell ref="MTU145:MUE145"/>
    <mergeCell ref="MUF145:MUP145"/>
    <mergeCell ref="MPO145:MPY145"/>
    <mergeCell ref="MPZ145:MQJ145"/>
    <mergeCell ref="MQK145:MQU145"/>
    <mergeCell ref="MQV145:MRF145"/>
    <mergeCell ref="MRG145:MRQ145"/>
    <mergeCell ref="MRR145:MSB145"/>
    <mergeCell ref="LXU145:LYE145"/>
    <mergeCell ref="LYF145:LYP145"/>
    <mergeCell ref="LYQ145:LZA145"/>
    <mergeCell ref="LZB145:LZL145"/>
    <mergeCell ref="LZM145:LZW145"/>
    <mergeCell ref="LZX145:MAH145"/>
    <mergeCell ref="LVG145:LVQ145"/>
    <mergeCell ref="LVR145:LWB145"/>
    <mergeCell ref="LWC145:LWM145"/>
    <mergeCell ref="LWN145:LWX145"/>
    <mergeCell ref="LWY145:LXI145"/>
    <mergeCell ref="LXJ145:LXT145"/>
    <mergeCell ref="LSS145:LTC145"/>
    <mergeCell ref="LTD145:LTN145"/>
    <mergeCell ref="LTO145:LTY145"/>
    <mergeCell ref="LTZ145:LUJ145"/>
    <mergeCell ref="LUK145:LUU145"/>
    <mergeCell ref="LUV145:LVF145"/>
    <mergeCell ref="MFK145:MFU145"/>
    <mergeCell ref="MFV145:MGF145"/>
    <mergeCell ref="MGG145:MGQ145"/>
    <mergeCell ref="MGR145:MHB145"/>
    <mergeCell ref="MHC145:MHM145"/>
    <mergeCell ref="MHN145:MHX145"/>
    <mergeCell ref="MCW145:MDG145"/>
    <mergeCell ref="MDH145:MDR145"/>
    <mergeCell ref="MDS145:MEC145"/>
    <mergeCell ref="MED145:MEN145"/>
    <mergeCell ref="MEO145:MEY145"/>
    <mergeCell ref="MEZ145:MFJ145"/>
    <mergeCell ref="MAI145:MAS145"/>
    <mergeCell ref="MAT145:MBD145"/>
    <mergeCell ref="MBE145:MBO145"/>
    <mergeCell ref="MBP145:MBZ145"/>
    <mergeCell ref="MCA145:MCK145"/>
    <mergeCell ref="MCL145:MCV145"/>
    <mergeCell ref="LIO145:LIY145"/>
    <mergeCell ref="LIZ145:LJJ145"/>
    <mergeCell ref="LJK145:LJU145"/>
    <mergeCell ref="LJV145:LKF145"/>
    <mergeCell ref="LKG145:LKQ145"/>
    <mergeCell ref="LKR145:LLB145"/>
    <mergeCell ref="LGA145:LGK145"/>
    <mergeCell ref="LGL145:LGV145"/>
    <mergeCell ref="LGW145:LHG145"/>
    <mergeCell ref="LHH145:LHR145"/>
    <mergeCell ref="LHS145:LIC145"/>
    <mergeCell ref="LID145:LIN145"/>
    <mergeCell ref="LDM145:LDW145"/>
    <mergeCell ref="LDX145:LEH145"/>
    <mergeCell ref="LEI145:LES145"/>
    <mergeCell ref="LET145:LFD145"/>
    <mergeCell ref="LFE145:LFO145"/>
    <mergeCell ref="LFP145:LFZ145"/>
    <mergeCell ref="LQE145:LQO145"/>
    <mergeCell ref="LQP145:LQZ145"/>
    <mergeCell ref="LRA145:LRK145"/>
    <mergeCell ref="LRL145:LRV145"/>
    <mergeCell ref="LRW145:LSG145"/>
    <mergeCell ref="LSH145:LSR145"/>
    <mergeCell ref="LNQ145:LOA145"/>
    <mergeCell ref="LOB145:LOL145"/>
    <mergeCell ref="LOM145:LOW145"/>
    <mergeCell ref="LOX145:LPH145"/>
    <mergeCell ref="LPI145:LPS145"/>
    <mergeCell ref="LPT145:LQD145"/>
    <mergeCell ref="LLC145:LLM145"/>
    <mergeCell ref="LLN145:LLX145"/>
    <mergeCell ref="LLY145:LMI145"/>
    <mergeCell ref="LMJ145:LMT145"/>
    <mergeCell ref="LMU145:LNE145"/>
    <mergeCell ref="LNF145:LNP145"/>
    <mergeCell ref="KTI145:KTS145"/>
    <mergeCell ref="KTT145:KUD145"/>
    <mergeCell ref="KUE145:KUO145"/>
    <mergeCell ref="KUP145:KUZ145"/>
    <mergeCell ref="KVA145:KVK145"/>
    <mergeCell ref="KVL145:KVV145"/>
    <mergeCell ref="KQU145:KRE145"/>
    <mergeCell ref="KRF145:KRP145"/>
    <mergeCell ref="KRQ145:KSA145"/>
    <mergeCell ref="KSB145:KSL145"/>
    <mergeCell ref="KSM145:KSW145"/>
    <mergeCell ref="KSX145:KTH145"/>
    <mergeCell ref="KOG145:KOQ145"/>
    <mergeCell ref="KOR145:KPB145"/>
    <mergeCell ref="KPC145:KPM145"/>
    <mergeCell ref="KPN145:KPX145"/>
    <mergeCell ref="KPY145:KQI145"/>
    <mergeCell ref="KQJ145:KQT145"/>
    <mergeCell ref="LAY145:LBI145"/>
    <mergeCell ref="LBJ145:LBT145"/>
    <mergeCell ref="LBU145:LCE145"/>
    <mergeCell ref="LCF145:LCP145"/>
    <mergeCell ref="LCQ145:LDA145"/>
    <mergeCell ref="LDB145:LDL145"/>
    <mergeCell ref="KYK145:KYU145"/>
    <mergeCell ref="KYV145:KZF145"/>
    <mergeCell ref="KZG145:KZQ145"/>
    <mergeCell ref="KZR145:LAB145"/>
    <mergeCell ref="LAC145:LAM145"/>
    <mergeCell ref="LAN145:LAX145"/>
    <mergeCell ref="KVW145:KWG145"/>
    <mergeCell ref="KWH145:KWR145"/>
    <mergeCell ref="KWS145:KXC145"/>
    <mergeCell ref="KXD145:KXN145"/>
    <mergeCell ref="KXO145:KXY145"/>
    <mergeCell ref="KXZ145:KYJ145"/>
    <mergeCell ref="KEC145:KEM145"/>
    <mergeCell ref="KEN145:KEX145"/>
    <mergeCell ref="KEY145:KFI145"/>
    <mergeCell ref="KFJ145:KFT145"/>
    <mergeCell ref="KFU145:KGE145"/>
    <mergeCell ref="KGF145:KGP145"/>
    <mergeCell ref="KBO145:KBY145"/>
    <mergeCell ref="KBZ145:KCJ145"/>
    <mergeCell ref="KCK145:KCU145"/>
    <mergeCell ref="KCV145:KDF145"/>
    <mergeCell ref="KDG145:KDQ145"/>
    <mergeCell ref="KDR145:KEB145"/>
    <mergeCell ref="JZA145:JZK145"/>
    <mergeCell ref="JZL145:JZV145"/>
    <mergeCell ref="JZW145:KAG145"/>
    <mergeCell ref="KAH145:KAR145"/>
    <mergeCell ref="KAS145:KBC145"/>
    <mergeCell ref="KBD145:KBN145"/>
    <mergeCell ref="KLS145:KMC145"/>
    <mergeCell ref="KMD145:KMN145"/>
    <mergeCell ref="KMO145:KMY145"/>
    <mergeCell ref="KMZ145:KNJ145"/>
    <mergeCell ref="KNK145:KNU145"/>
    <mergeCell ref="KNV145:KOF145"/>
    <mergeCell ref="KJE145:KJO145"/>
    <mergeCell ref="KJP145:KJZ145"/>
    <mergeCell ref="KKA145:KKK145"/>
    <mergeCell ref="KKL145:KKV145"/>
    <mergeCell ref="KKW145:KLG145"/>
    <mergeCell ref="KLH145:KLR145"/>
    <mergeCell ref="KGQ145:KHA145"/>
    <mergeCell ref="KHB145:KHL145"/>
    <mergeCell ref="KHM145:KHW145"/>
    <mergeCell ref="KHX145:KIH145"/>
    <mergeCell ref="KII145:KIS145"/>
    <mergeCell ref="KIT145:KJD145"/>
    <mergeCell ref="JOW145:JPG145"/>
    <mergeCell ref="JPH145:JPR145"/>
    <mergeCell ref="JPS145:JQC145"/>
    <mergeCell ref="JQD145:JQN145"/>
    <mergeCell ref="JQO145:JQY145"/>
    <mergeCell ref="JQZ145:JRJ145"/>
    <mergeCell ref="JMI145:JMS145"/>
    <mergeCell ref="JMT145:JND145"/>
    <mergeCell ref="JNE145:JNO145"/>
    <mergeCell ref="JNP145:JNZ145"/>
    <mergeCell ref="JOA145:JOK145"/>
    <mergeCell ref="JOL145:JOV145"/>
    <mergeCell ref="JJU145:JKE145"/>
    <mergeCell ref="JKF145:JKP145"/>
    <mergeCell ref="JKQ145:JLA145"/>
    <mergeCell ref="JLB145:JLL145"/>
    <mergeCell ref="JLM145:JLW145"/>
    <mergeCell ref="JLX145:JMH145"/>
    <mergeCell ref="JWM145:JWW145"/>
    <mergeCell ref="JWX145:JXH145"/>
    <mergeCell ref="JXI145:JXS145"/>
    <mergeCell ref="JXT145:JYD145"/>
    <mergeCell ref="JYE145:JYO145"/>
    <mergeCell ref="JYP145:JYZ145"/>
    <mergeCell ref="JTY145:JUI145"/>
    <mergeCell ref="JUJ145:JUT145"/>
    <mergeCell ref="JUU145:JVE145"/>
    <mergeCell ref="JVF145:JVP145"/>
    <mergeCell ref="JVQ145:JWA145"/>
    <mergeCell ref="JWB145:JWL145"/>
    <mergeCell ref="JRK145:JRU145"/>
    <mergeCell ref="JRV145:JSF145"/>
    <mergeCell ref="JSG145:JSQ145"/>
    <mergeCell ref="JSR145:JTB145"/>
    <mergeCell ref="JTC145:JTM145"/>
    <mergeCell ref="JTN145:JTX145"/>
    <mergeCell ref="IZQ145:JAA145"/>
    <mergeCell ref="JAB145:JAL145"/>
    <mergeCell ref="JAM145:JAW145"/>
    <mergeCell ref="JAX145:JBH145"/>
    <mergeCell ref="JBI145:JBS145"/>
    <mergeCell ref="JBT145:JCD145"/>
    <mergeCell ref="IXC145:IXM145"/>
    <mergeCell ref="IXN145:IXX145"/>
    <mergeCell ref="IXY145:IYI145"/>
    <mergeCell ref="IYJ145:IYT145"/>
    <mergeCell ref="IYU145:IZE145"/>
    <mergeCell ref="IZF145:IZP145"/>
    <mergeCell ref="IUO145:IUY145"/>
    <mergeCell ref="IUZ145:IVJ145"/>
    <mergeCell ref="IVK145:IVU145"/>
    <mergeCell ref="IVV145:IWF145"/>
    <mergeCell ref="IWG145:IWQ145"/>
    <mergeCell ref="IWR145:IXB145"/>
    <mergeCell ref="JHG145:JHQ145"/>
    <mergeCell ref="JHR145:JIB145"/>
    <mergeCell ref="JIC145:JIM145"/>
    <mergeCell ref="JIN145:JIX145"/>
    <mergeCell ref="JIY145:JJI145"/>
    <mergeCell ref="JJJ145:JJT145"/>
    <mergeCell ref="JES145:JFC145"/>
    <mergeCell ref="JFD145:JFN145"/>
    <mergeCell ref="JFO145:JFY145"/>
    <mergeCell ref="JFZ145:JGJ145"/>
    <mergeCell ref="JGK145:JGU145"/>
    <mergeCell ref="JGV145:JHF145"/>
    <mergeCell ref="JCE145:JCO145"/>
    <mergeCell ref="JCP145:JCZ145"/>
    <mergeCell ref="JDA145:JDK145"/>
    <mergeCell ref="JDL145:JDV145"/>
    <mergeCell ref="JDW145:JEG145"/>
    <mergeCell ref="JEH145:JER145"/>
    <mergeCell ref="IKK145:IKU145"/>
    <mergeCell ref="IKV145:ILF145"/>
    <mergeCell ref="ILG145:ILQ145"/>
    <mergeCell ref="ILR145:IMB145"/>
    <mergeCell ref="IMC145:IMM145"/>
    <mergeCell ref="IMN145:IMX145"/>
    <mergeCell ref="IHW145:IIG145"/>
    <mergeCell ref="IIH145:IIR145"/>
    <mergeCell ref="IIS145:IJC145"/>
    <mergeCell ref="IJD145:IJN145"/>
    <mergeCell ref="IJO145:IJY145"/>
    <mergeCell ref="IJZ145:IKJ145"/>
    <mergeCell ref="IFI145:IFS145"/>
    <mergeCell ref="IFT145:IGD145"/>
    <mergeCell ref="IGE145:IGO145"/>
    <mergeCell ref="IGP145:IGZ145"/>
    <mergeCell ref="IHA145:IHK145"/>
    <mergeCell ref="IHL145:IHV145"/>
    <mergeCell ref="ISA145:ISK145"/>
    <mergeCell ref="ISL145:ISV145"/>
    <mergeCell ref="ISW145:ITG145"/>
    <mergeCell ref="ITH145:ITR145"/>
    <mergeCell ref="ITS145:IUC145"/>
    <mergeCell ref="IUD145:IUN145"/>
    <mergeCell ref="IPM145:IPW145"/>
    <mergeCell ref="IPX145:IQH145"/>
    <mergeCell ref="IQI145:IQS145"/>
    <mergeCell ref="IQT145:IRD145"/>
    <mergeCell ref="IRE145:IRO145"/>
    <mergeCell ref="IRP145:IRZ145"/>
    <mergeCell ref="IMY145:INI145"/>
    <mergeCell ref="INJ145:INT145"/>
    <mergeCell ref="INU145:IOE145"/>
    <mergeCell ref="IOF145:IOP145"/>
    <mergeCell ref="IOQ145:IPA145"/>
    <mergeCell ref="IPB145:IPL145"/>
    <mergeCell ref="HVE145:HVO145"/>
    <mergeCell ref="HVP145:HVZ145"/>
    <mergeCell ref="HWA145:HWK145"/>
    <mergeCell ref="HWL145:HWV145"/>
    <mergeCell ref="HWW145:HXG145"/>
    <mergeCell ref="HXH145:HXR145"/>
    <mergeCell ref="HSQ145:HTA145"/>
    <mergeCell ref="HTB145:HTL145"/>
    <mergeCell ref="HTM145:HTW145"/>
    <mergeCell ref="HTX145:HUH145"/>
    <mergeCell ref="HUI145:HUS145"/>
    <mergeCell ref="HUT145:HVD145"/>
    <mergeCell ref="HQC145:HQM145"/>
    <mergeCell ref="HQN145:HQX145"/>
    <mergeCell ref="HQY145:HRI145"/>
    <mergeCell ref="HRJ145:HRT145"/>
    <mergeCell ref="HRU145:HSE145"/>
    <mergeCell ref="HSF145:HSP145"/>
    <mergeCell ref="ICU145:IDE145"/>
    <mergeCell ref="IDF145:IDP145"/>
    <mergeCell ref="IDQ145:IEA145"/>
    <mergeCell ref="IEB145:IEL145"/>
    <mergeCell ref="IEM145:IEW145"/>
    <mergeCell ref="IEX145:IFH145"/>
    <mergeCell ref="IAG145:IAQ145"/>
    <mergeCell ref="IAR145:IBB145"/>
    <mergeCell ref="IBC145:IBM145"/>
    <mergeCell ref="IBN145:IBX145"/>
    <mergeCell ref="IBY145:ICI145"/>
    <mergeCell ref="ICJ145:ICT145"/>
    <mergeCell ref="HXS145:HYC145"/>
    <mergeCell ref="HYD145:HYN145"/>
    <mergeCell ref="HYO145:HYY145"/>
    <mergeCell ref="HYZ145:HZJ145"/>
    <mergeCell ref="HZK145:HZU145"/>
    <mergeCell ref="HZV145:IAF145"/>
    <mergeCell ref="HFY145:HGI145"/>
    <mergeCell ref="HGJ145:HGT145"/>
    <mergeCell ref="HGU145:HHE145"/>
    <mergeCell ref="HHF145:HHP145"/>
    <mergeCell ref="HHQ145:HIA145"/>
    <mergeCell ref="HIB145:HIL145"/>
    <mergeCell ref="HDK145:HDU145"/>
    <mergeCell ref="HDV145:HEF145"/>
    <mergeCell ref="HEG145:HEQ145"/>
    <mergeCell ref="HER145:HFB145"/>
    <mergeCell ref="HFC145:HFM145"/>
    <mergeCell ref="HFN145:HFX145"/>
    <mergeCell ref="HAW145:HBG145"/>
    <mergeCell ref="HBH145:HBR145"/>
    <mergeCell ref="HBS145:HCC145"/>
    <mergeCell ref="HCD145:HCN145"/>
    <mergeCell ref="HCO145:HCY145"/>
    <mergeCell ref="HCZ145:HDJ145"/>
    <mergeCell ref="HNO145:HNY145"/>
    <mergeCell ref="HNZ145:HOJ145"/>
    <mergeCell ref="HOK145:HOU145"/>
    <mergeCell ref="HOV145:HPF145"/>
    <mergeCell ref="HPG145:HPQ145"/>
    <mergeCell ref="HPR145:HQB145"/>
    <mergeCell ref="HLA145:HLK145"/>
    <mergeCell ref="HLL145:HLV145"/>
    <mergeCell ref="HLW145:HMG145"/>
    <mergeCell ref="HMH145:HMR145"/>
    <mergeCell ref="HMS145:HNC145"/>
    <mergeCell ref="HND145:HNN145"/>
    <mergeCell ref="HIM145:HIW145"/>
    <mergeCell ref="HIX145:HJH145"/>
    <mergeCell ref="HJI145:HJS145"/>
    <mergeCell ref="HJT145:HKD145"/>
    <mergeCell ref="HKE145:HKO145"/>
    <mergeCell ref="HKP145:HKZ145"/>
    <mergeCell ref="GQS145:GRC145"/>
    <mergeCell ref="GRD145:GRN145"/>
    <mergeCell ref="GRO145:GRY145"/>
    <mergeCell ref="GRZ145:GSJ145"/>
    <mergeCell ref="GSK145:GSU145"/>
    <mergeCell ref="GSV145:GTF145"/>
    <mergeCell ref="GOE145:GOO145"/>
    <mergeCell ref="GOP145:GOZ145"/>
    <mergeCell ref="GPA145:GPK145"/>
    <mergeCell ref="GPL145:GPV145"/>
    <mergeCell ref="GPW145:GQG145"/>
    <mergeCell ref="GQH145:GQR145"/>
    <mergeCell ref="GLQ145:GMA145"/>
    <mergeCell ref="GMB145:GML145"/>
    <mergeCell ref="GMM145:GMW145"/>
    <mergeCell ref="GMX145:GNH145"/>
    <mergeCell ref="GNI145:GNS145"/>
    <mergeCell ref="GNT145:GOD145"/>
    <mergeCell ref="GYI145:GYS145"/>
    <mergeCell ref="GYT145:GZD145"/>
    <mergeCell ref="GZE145:GZO145"/>
    <mergeCell ref="GZP145:GZZ145"/>
    <mergeCell ref="HAA145:HAK145"/>
    <mergeCell ref="HAL145:HAV145"/>
    <mergeCell ref="GVU145:GWE145"/>
    <mergeCell ref="GWF145:GWP145"/>
    <mergeCell ref="GWQ145:GXA145"/>
    <mergeCell ref="GXB145:GXL145"/>
    <mergeCell ref="GXM145:GXW145"/>
    <mergeCell ref="GXX145:GYH145"/>
    <mergeCell ref="GTG145:GTQ145"/>
    <mergeCell ref="GTR145:GUB145"/>
    <mergeCell ref="GUC145:GUM145"/>
    <mergeCell ref="GUN145:GUX145"/>
    <mergeCell ref="GUY145:GVI145"/>
    <mergeCell ref="GVJ145:GVT145"/>
    <mergeCell ref="GBM145:GBW145"/>
    <mergeCell ref="GBX145:GCH145"/>
    <mergeCell ref="GCI145:GCS145"/>
    <mergeCell ref="GCT145:GDD145"/>
    <mergeCell ref="GDE145:GDO145"/>
    <mergeCell ref="GDP145:GDZ145"/>
    <mergeCell ref="FYY145:FZI145"/>
    <mergeCell ref="FZJ145:FZT145"/>
    <mergeCell ref="FZU145:GAE145"/>
    <mergeCell ref="GAF145:GAP145"/>
    <mergeCell ref="GAQ145:GBA145"/>
    <mergeCell ref="GBB145:GBL145"/>
    <mergeCell ref="FWK145:FWU145"/>
    <mergeCell ref="FWV145:FXF145"/>
    <mergeCell ref="FXG145:FXQ145"/>
    <mergeCell ref="FXR145:FYB145"/>
    <mergeCell ref="FYC145:FYM145"/>
    <mergeCell ref="FYN145:FYX145"/>
    <mergeCell ref="GJC145:GJM145"/>
    <mergeCell ref="GJN145:GJX145"/>
    <mergeCell ref="GJY145:GKI145"/>
    <mergeCell ref="GKJ145:GKT145"/>
    <mergeCell ref="GKU145:GLE145"/>
    <mergeCell ref="GLF145:GLP145"/>
    <mergeCell ref="GGO145:GGY145"/>
    <mergeCell ref="GGZ145:GHJ145"/>
    <mergeCell ref="GHK145:GHU145"/>
    <mergeCell ref="GHV145:GIF145"/>
    <mergeCell ref="GIG145:GIQ145"/>
    <mergeCell ref="GIR145:GJB145"/>
    <mergeCell ref="GEA145:GEK145"/>
    <mergeCell ref="GEL145:GEV145"/>
    <mergeCell ref="GEW145:GFG145"/>
    <mergeCell ref="GFH145:GFR145"/>
    <mergeCell ref="GFS145:GGC145"/>
    <mergeCell ref="GGD145:GGN145"/>
    <mergeCell ref="FMG145:FMQ145"/>
    <mergeCell ref="FMR145:FNB145"/>
    <mergeCell ref="FNC145:FNM145"/>
    <mergeCell ref="FNN145:FNX145"/>
    <mergeCell ref="FNY145:FOI145"/>
    <mergeCell ref="FOJ145:FOT145"/>
    <mergeCell ref="FJS145:FKC145"/>
    <mergeCell ref="FKD145:FKN145"/>
    <mergeCell ref="FKO145:FKY145"/>
    <mergeCell ref="FKZ145:FLJ145"/>
    <mergeCell ref="FLK145:FLU145"/>
    <mergeCell ref="FLV145:FMF145"/>
    <mergeCell ref="FHE145:FHO145"/>
    <mergeCell ref="FHP145:FHZ145"/>
    <mergeCell ref="FIA145:FIK145"/>
    <mergeCell ref="FIL145:FIV145"/>
    <mergeCell ref="FIW145:FJG145"/>
    <mergeCell ref="FJH145:FJR145"/>
    <mergeCell ref="FTW145:FUG145"/>
    <mergeCell ref="FUH145:FUR145"/>
    <mergeCell ref="FUS145:FVC145"/>
    <mergeCell ref="FVD145:FVN145"/>
    <mergeCell ref="FVO145:FVY145"/>
    <mergeCell ref="FVZ145:FWJ145"/>
    <mergeCell ref="FRI145:FRS145"/>
    <mergeCell ref="FRT145:FSD145"/>
    <mergeCell ref="FSE145:FSO145"/>
    <mergeCell ref="FSP145:FSZ145"/>
    <mergeCell ref="FTA145:FTK145"/>
    <mergeCell ref="FTL145:FTV145"/>
    <mergeCell ref="FOU145:FPE145"/>
    <mergeCell ref="FPF145:FPP145"/>
    <mergeCell ref="FPQ145:FQA145"/>
    <mergeCell ref="FQB145:FQL145"/>
    <mergeCell ref="FQM145:FQW145"/>
    <mergeCell ref="FQX145:FRH145"/>
    <mergeCell ref="EXA145:EXK145"/>
    <mergeCell ref="EXL145:EXV145"/>
    <mergeCell ref="EXW145:EYG145"/>
    <mergeCell ref="EYH145:EYR145"/>
    <mergeCell ref="EYS145:EZC145"/>
    <mergeCell ref="EZD145:EZN145"/>
    <mergeCell ref="EUM145:EUW145"/>
    <mergeCell ref="EUX145:EVH145"/>
    <mergeCell ref="EVI145:EVS145"/>
    <mergeCell ref="EVT145:EWD145"/>
    <mergeCell ref="EWE145:EWO145"/>
    <mergeCell ref="EWP145:EWZ145"/>
    <mergeCell ref="ERY145:ESI145"/>
    <mergeCell ref="ESJ145:EST145"/>
    <mergeCell ref="ESU145:ETE145"/>
    <mergeCell ref="ETF145:ETP145"/>
    <mergeCell ref="ETQ145:EUA145"/>
    <mergeCell ref="EUB145:EUL145"/>
    <mergeCell ref="FEQ145:FFA145"/>
    <mergeCell ref="FFB145:FFL145"/>
    <mergeCell ref="FFM145:FFW145"/>
    <mergeCell ref="FFX145:FGH145"/>
    <mergeCell ref="FGI145:FGS145"/>
    <mergeCell ref="FGT145:FHD145"/>
    <mergeCell ref="FCC145:FCM145"/>
    <mergeCell ref="FCN145:FCX145"/>
    <mergeCell ref="FCY145:FDI145"/>
    <mergeCell ref="FDJ145:FDT145"/>
    <mergeCell ref="FDU145:FEE145"/>
    <mergeCell ref="FEF145:FEP145"/>
    <mergeCell ref="EZO145:EZY145"/>
    <mergeCell ref="EZZ145:FAJ145"/>
    <mergeCell ref="FAK145:FAU145"/>
    <mergeCell ref="FAV145:FBF145"/>
    <mergeCell ref="FBG145:FBQ145"/>
    <mergeCell ref="FBR145:FCB145"/>
    <mergeCell ref="EHU145:EIE145"/>
    <mergeCell ref="EIF145:EIP145"/>
    <mergeCell ref="EIQ145:EJA145"/>
    <mergeCell ref="EJB145:EJL145"/>
    <mergeCell ref="EJM145:EJW145"/>
    <mergeCell ref="EJX145:EKH145"/>
    <mergeCell ref="EFG145:EFQ145"/>
    <mergeCell ref="EFR145:EGB145"/>
    <mergeCell ref="EGC145:EGM145"/>
    <mergeCell ref="EGN145:EGX145"/>
    <mergeCell ref="EGY145:EHI145"/>
    <mergeCell ref="EHJ145:EHT145"/>
    <mergeCell ref="ECS145:EDC145"/>
    <mergeCell ref="EDD145:EDN145"/>
    <mergeCell ref="EDO145:EDY145"/>
    <mergeCell ref="EDZ145:EEJ145"/>
    <mergeCell ref="EEK145:EEU145"/>
    <mergeCell ref="EEV145:EFF145"/>
    <mergeCell ref="EPK145:EPU145"/>
    <mergeCell ref="EPV145:EQF145"/>
    <mergeCell ref="EQG145:EQQ145"/>
    <mergeCell ref="EQR145:ERB145"/>
    <mergeCell ref="ERC145:ERM145"/>
    <mergeCell ref="ERN145:ERX145"/>
    <mergeCell ref="EMW145:ENG145"/>
    <mergeCell ref="ENH145:ENR145"/>
    <mergeCell ref="ENS145:EOC145"/>
    <mergeCell ref="EOD145:EON145"/>
    <mergeCell ref="EOO145:EOY145"/>
    <mergeCell ref="EOZ145:EPJ145"/>
    <mergeCell ref="EKI145:EKS145"/>
    <mergeCell ref="EKT145:ELD145"/>
    <mergeCell ref="ELE145:ELO145"/>
    <mergeCell ref="ELP145:ELZ145"/>
    <mergeCell ref="EMA145:EMK145"/>
    <mergeCell ref="EML145:EMV145"/>
    <mergeCell ref="DSO145:DSY145"/>
    <mergeCell ref="DSZ145:DTJ145"/>
    <mergeCell ref="DTK145:DTU145"/>
    <mergeCell ref="DTV145:DUF145"/>
    <mergeCell ref="DUG145:DUQ145"/>
    <mergeCell ref="DUR145:DVB145"/>
    <mergeCell ref="DQA145:DQK145"/>
    <mergeCell ref="DQL145:DQV145"/>
    <mergeCell ref="DQW145:DRG145"/>
    <mergeCell ref="DRH145:DRR145"/>
    <mergeCell ref="DRS145:DSC145"/>
    <mergeCell ref="DSD145:DSN145"/>
    <mergeCell ref="DNM145:DNW145"/>
    <mergeCell ref="DNX145:DOH145"/>
    <mergeCell ref="DOI145:DOS145"/>
    <mergeCell ref="DOT145:DPD145"/>
    <mergeCell ref="DPE145:DPO145"/>
    <mergeCell ref="DPP145:DPZ145"/>
    <mergeCell ref="EAE145:EAO145"/>
    <mergeCell ref="EAP145:EAZ145"/>
    <mergeCell ref="EBA145:EBK145"/>
    <mergeCell ref="EBL145:EBV145"/>
    <mergeCell ref="EBW145:ECG145"/>
    <mergeCell ref="ECH145:ECR145"/>
    <mergeCell ref="DXQ145:DYA145"/>
    <mergeCell ref="DYB145:DYL145"/>
    <mergeCell ref="DYM145:DYW145"/>
    <mergeCell ref="DYX145:DZH145"/>
    <mergeCell ref="DZI145:DZS145"/>
    <mergeCell ref="DZT145:EAD145"/>
    <mergeCell ref="DVC145:DVM145"/>
    <mergeCell ref="DVN145:DVX145"/>
    <mergeCell ref="DVY145:DWI145"/>
    <mergeCell ref="DWJ145:DWT145"/>
    <mergeCell ref="DWU145:DXE145"/>
    <mergeCell ref="DXF145:DXP145"/>
    <mergeCell ref="DDI145:DDS145"/>
    <mergeCell ref="DDT145:DED145"/>
    <mergeCell ref="DEE145:DEO145"/>
    <mergeCell ref="DEP145:DEZ145"/>
    <mergeCell ref="DFA145:DFK145"/>
    <mergeCell ref="DFL145:DFV145"/>
    <mergeCell ref="DAU145:DBE145"/>
    <mergeCell ref="DBF145:DBP145"/>
    <mergeCell ref="DBQ145:DCA145"/>
    <mergeCell ref="DCB145:DCL145"/>
    <mergeCell ref="DCM145:DCW145"/>
    <mergeCell ref="DCX145:DDH145"/>
    <mergeCell ref="CYG145:CYQ145"/>
    <mergeCell ref="CYR145:CZB145"/>
    <mergeCell ref="CZC145:CZM145"/>
    <mergeCell ref="CZN145:CZX145"/>
    <mergeCell ref="CZY145:DAI145"/>
    <mergeCell ref="DAJ145:DAT145"/>
    <mergeCell ref="DKY145:DLI145"/>
    <mergeCell ref="DLJ145:DLT145"/>
    <mergeCell ref="DLU145:DME145"/>
    <mergeCell ref="DMF145:DMP145"/>
    <mergeCell ref="DMQ145:DNA145"/>
    <mergeCell ref="DNB145:DNL145"/>
    <mergeCell ref="DIK145:DIU145"/>
    <mergeCell ref="DIV145:DJF145"/>
    <mergeCell ref="DJG145:DJQ145"/>
    <mergeCell ref="DJR145:DKB145"/>
    <mergeCell ref="DKC145:DKM145"/>
    <mergeCell ref="DKN145:DKX145"/>
    <mergeCell ref="DFW145:DGG145"/>
    <mergeCell ref="DGH145:DGR145"/>
    <mergeCell ref="DGS145:DHC145"/>
    <mergeCell ref="DHD145:DHN145"/>
    <mergeCell ref="DHO145:DHY145"/>
    <mergeCell ref="DHZ145:DIJ145"/>
    <mergeCell ref="COC145:COM145"/>
    <mergeCell ref="CON145:COX145"/>
    <mergeCell ref="COY145:CPI145"/>
    <mergeCell ref="CPJ145:CPT145"/>
    <mergeCell ref="CPU145:CQE145"/>
    <mergeCell ref="CQF145:CQP145"/>
    <mergeCell ref="CLO145:CLY145"/>
    <mergeCell ref="CLZ145:CMJ145"/>
    <mergeCell ref="CMK145:CMU145"/>
    <mergeCell ref="CMV145:CNF145"/>
    <mergeCell ref="CNG145:CNQ145"/>
    <mergeCell ref="CNR145:COB145"/>
    <mergeCell ref="CJA145:CJK145"/>
    <mergeCell ref="CJL145:CJV145"/>
    <mergeCell ref="CJW145:CKG145"/>
    <mergeCell ref="CKH145:CKR145"/>
    <mergeCell ref="CKS145:CLC145"/>
    <mergeCell ref="CLD145:CLN145"/>
    <mergeCell ref="CVS145:CWC145"/>
    <mergeCell ref="CWD145:CWN145"/>
    <mergeCell ref="CWO145:CWY145"/>
    <mergeCell ref="CWZ145:CXJ145"/>
    <mergeCell ref="CXK145:CXU145"/>
    <mergeCell ref="CXV145:CYF145"/>
    <mergeCell ref="CTE145:CTO145"/>
    <mergeCell ref="CTP145:CTZ145"/>
    <mergeCell ref="CUA145:CUK145"/>
    <mergeCell ref="CUL145:CUV145"/>
    <mergeCell ref="CUW145:CVG145"/>
    <mergeCell ref="CVH145:CVR145"/>
    <mergeCell ref="CQQ145:CRA145"/>
    <mergeCell ref="CRB145:CRL145"/>
    <mergeCell ref="CRM145:CRW145"/>
    <mergeCell ref="CRX145:CSH145"/>
    <mergeCell ref="CSI145:CSS145"/>
    <mergeCell ref="CST145:CTD145"/>
    <mergeCell ref="BYW145:BZG145"/>
    <mergeCell ref="BZH145:BZR145"/>
    <mergeCell ref="BZS145:CAC145"/>
    <mergeCell ref="CAD145:CAN145"/>
    <mergeCell ref="CAO145:CAY145"/>
    <mergeCell ref="CAZ145:CBJ145"/>
    <mergeCell ref="BWI145:BWS145"/>
    <mergeCell ref="BWT145:BXD145"/>
    <mergeCell ref="BXE145:BXO145"/>
    <mergeCell ref="BXP145:BXZ145"/>
    <mergeCell ref="BYA145:BYK145"/>
    <mergeCell ref="BYL145:BYV145"/>
    <mergeCell ref="BTU145:BUE145"/>
    <mergeCell ref="BUF145:BUP145"/>
    <mergeCell ref="BUQ145:BVA145"/>
    <mergeCell ref="BVB145:BVL145"/>
    <mergeCell ref="BVM145:BVW145"/>
    <mergeCell ref="BVX145:BWH145"/>
    <mergeCell ref="CGM145:CGW145"/>
    <mergeCell ref="CGX145:CHH145"/>
    <mergeCell ref="CHI145:CHS145"/>
    <mergeCell ref="CHT145:CID145"/>
    <mergeCell ref="CIE145:CIO145"/>
    <mergeCell ref="CIP145:CIZ145"/>
    <mergeCell ref="CDY145:CEI145"/>
    <mergeCell ref="CEJ145:CET145"/>
    <mergeCell ref="CEU145:CFE145"/>
    <mergeCell ref="CFF145:CFP145"/>
    <mergeCell ref="CFQ145:CGA145"/>
    <mergeCell ref="CGB145:CGL145"/>
    <mergeCell ref="CBK145:CBU145"/>
    <mergeCell ref="CBV145:CCF145"/>
    <mergeCell ref="CCG145:CCQ145"/>
    <mergeCell ref="CCR145:CDB145"/>
    <mergeCell ref="CDC145:CDM145"/>
    <mergeCell ref="CDN145:CDX145"/>
    <mergeCell ref="BSY145:BTI145"/>
    <mergeCell ref="BTJ145:BTT145"/>
    <mergeCell ref="BOS145:BPC145"/>
    <mergeCell ref="BPD145:BPN145"/>
    <mergeCell ref="BPO145:BPY145"/>
    <mergeCell ref="BPZ145:BQJ145"/>
    <mergeCell ref="BQK145:BQU145"/>
    <mergeCell ref="BQV145:BRF145"/>
    <mergeCell ref="BME145:BMO145"/>
    <mergeCell ref="BMP145:BMZ145"/>
    <mergeCell ref="BNA145:BNK145"/>
    <mergeCell ref="BNL145:BNV145"/>
    <mergeCell ref="BNW145:BOG145"/>
    <mergeCell ref="BOH145:BOR145"/>
    <mergeCell ref="BJQ145:BKA145"/>
    <mergeCell ref="BKB145:BKL145"/>
    <mergeCell ref="BKM145:BKW145"/>
    <mergeCell ref="BKX145:BLH145"/>
    <mergeCell ref="BLI145:BLS145"/>
    <mergeCell ref="BLT145:BMD145"/>
    <mergeCell ref="AWN145:AWX145"/>
    <mergeCell ref="ARW145:ASG145"/>
    <mergeCell ref="ASH145:ASR145"/>
    <mergeCell ref="ASS145:ATC145"/>
    <mergeCell ref="ATD145:ATN145"/>
    <mergeCell ref="ATO145:ATY145"/>
    <mergeCell ref="ATZ145:AUJ145"/>
    <mergeCell ref="API145:APS145"/>
    <mergeCell ref="APT145:AQD145"/>
    <mergeCell ref="AQE145:AQO145"/>
    <mergeCell ref="AQP145:AQZ145"/>
    <mergeCell ref="ARA145:ARK145"/>
    <mergeCell ref="ARL145:ARV145"/>
    <mergeCell ref="BRG145:BRQ145"/>
    <mergeCell ref="BRR145:BSB145"/>
    <mergeCell ref="BSC145:BSM145"/>
    <mergeCell ref="BSN145:BSX145"/>
    <mergeCell ref="BHC145:BHM145"/>
    <mergeCell ref="BHN145:BHX145"/>
    <mergeCell ref="BHY145:BII145"/>
    <mergeCell ref="BIJ145:BIT145"/>
    <mergeCell ref="BIU145:BJE145"/>
    <mergeCell ref="BJF145:BJP145"/>
    <mergeCell ref="BEO145:BEY145"/>
    <mergeCell ref="BEZ145:BFJ145"/>
    <mergeCell ref="BFK145:BFU145"/>
    <mergeCell ref="BFV145:BGF145"/>
    <mergeCell ref="BGG145:BGQ145"/>
    <mergeCell ref="BGR145:BHB145"/>
    <mergeCell ref="ADX145:AEH145"/>
    <mergeCell ref="AEI145:AES145"/>
    <mergeCell ref="AET145:AFD145"/>
    <mergeCell ref="AAC145:AAM145"/>
    <mergeCell ref="AAN145:AAX145"/>
    <mergeCell ref="AAY145:ABI145"/>
    <mergeCell ref="ABJ145:ABT145"/>
    <mergeCell ref="ABU145:ACE145"/>
    <mergeCell ref="ACF145:ACP145"/>
    <mergeCell ref="BCA145:BCK145"/>
    <mergeCell ref="BCL145:BCV145"/>
    <mergeCell ref="BCW145:BDG145"/>
    <mergeCell ref="BDH145:BDR145"/>
    <mergeCell ref="BDS145:BEC145"/>
    <mergeCell ref="BED145:BEN145"/>
    <mergeCell ref="AZM145:AZW145"/>
    <mergeCell ref="AZX145:BAH145"/>
    <mergeCell ref="BAI145:BAS145"/>
    <mergeCell ref="BAT145:BBD145"/>
    <mergeCell ref="BBE145:BBO145"/>
    <mergeCell ref="BBP145:BBZ145"/>
    <mergeCell ref="AWY145:AXI145"/>
    <mergeCell ref="AXJ145:AXT145"/>
    <mergeCell ref="AXU145:AYE145"/>
    <mergeCell ref="AYF145:AYP145"/>
    <mergeCell ref="AYQ145:AZA145"/>
    <mergeCell ref="AZB145:AZL145"/>
    <mergeCell ref="AUK145:AUU145"/>
    <mergeCell ref="AUV145:AVF145"/>
    <mergeCell ref="AVG145:AVQ145"/>
    <mergeCell ref="AVR145:AWB145"/>
    <mergeCell ref="AWC145:AWM145"/>
    <mergeCell ref="LH145:LR145"/>
    <mergeCell ref="LS145:MC145"/>
    <mergeCell ref="MD145:MN145"/>
    <mergeCell ref="MO145:MY145"/>
    <mergeCell ref="MZ145:NJ145"/>
    <mergeCell ref="AMU145:ANE145"/>
    <mergeCell ref="ANF145:ANP145"/>
    <mergeCell ref="ANQ145:AOA145"/>
    <mergeCell ref="AOB145:AOL145"/>
    <mergeCell ref="AOM145:AOW145"/>
    <mergeCell ref="AOX145:APH145"/>
    <mergeCell ref="AKG145:AKQ145"/>
    <mergeCell ref="AKR145:ALB145"/>
    <mergeCell ref="ALC145:ALM145"/>
    <mergeCell ref="ALN145:ALX145"/>
    <mergeCell ref="ALY145:AMI145"/>
    <mergeCell ref="AMJ145:AMT145"/>
    <mergeCell ref="AHS145:AIC145"/>
    <mergeCell ref="AID145:AIN145"/>
    <mergeCell ref="AIO145:AIY145"/>
    <mergeCell ref="AIZ145:AJJ145"/>
    <mergeCell ref="AJK145:AJU145"/>
    <mergeCell ref="AJV145:AKF145"/>
    <mergeCell ref="AFE145:AFO145"/>
    <mergeCell ref="AFP145:AFZ145"/>
    <mergeCell ref="AGA145:AGK145"/>
    <mergeCell ref="AGL145:AGV145"/>
    <mergeCell ref="AGW145:AHG145"/>
    <mergeCell ref="AHH145:AHR145"/>
    <mergeCell ref="ACQ145:ADA145"/>
    <mergeCell ref="ADB145:ADL145"/>
    <mergeCell ref="ADM145:ADW145"/>
    <mergeCell ref="A144:S144"/>
    <mergeCell ref="T144:AB144"/>
    <mergeCell ref="AC144:AJ144"/>
    <mergeCell ref="AK144:AU144"/>
    <mergeCell ref="A145:S145"/>
    <mergeCell ref="T145:AB145"/>
    <mergeCell ref="AC145:AJ145"/>
    <mergeCell ref="AK145:AU145"/>
    <mergeCell ref="A140:AY140"/>
    <mergeCell ref="AZ140:BB140"/>
    <mergeCell ref="A141:AY141"/>
    <mergeCell ref="A142:AY142"/>
    <mergeCell ref="A143:S143"/>
    <mergeCell ref="U143:AB143"/>
    <mergeCell ref="AC143:AJ143"/>
    <mergeCell ref="AK143:AU143"/>
    <mergeCell ref="XO145:XY145"/>
    <mergeCell ref="VA145:VK145"/>
    <mergeCell ref="VL145:VV145"/>
    <mergeCell ref="VW145:WG145"/>
    <mergeCell ref="WH145:WR145"/>
    <mergeCell ref="WS145:XC145"/>
    <mergeCell ref="XD145:XN145"/>
    <mergeCell ref="SM145:SW145"/>
    <mergeCell ref="SX145:TH145"/>
    <mergeCell ref="TI145:TS145"/>
    <mergeCell ref="TT145:UD145"/>
    <mergeCell ref="UE145:UO145"/>
    <mergeCell ref="UP145:UZ145"/>
    <mergeCell ref="PY145:QI145"/>
    <mergeCell ref="QJ145:QT145"/>
    <mergeCell ref="QU145:RE145"/>
    <mergeCell ref="FU145:GE145"/>
    <mergeCell ref="GF145:GP145"/>
    <mergeCell ref="GQ145:HA145"/>
    <mergeCell ref="HB145:HL145"/>
    <mergeCell ref="HM145:HW145"/>
    <mergeCell ref="HX145:IH145"/>
    <mergeCell ref="DG145:DQ145"/>
    <mergeCell ref="DR145:EB145"/>
    <mergeCell ref="EC145:EM145"/>
    <mergeCell ref="EN145:EX145"/>
    <mergeCell ref="EY145:FI145"/>
    <mergeCell ref="FJ145:FT145"/>
    <mergeCell ref="AZ145:BC145"/>
    <mergeCell ref="BD145:BN145"/>
    <mergeCell ref="BO145:BY145"/>
    <mergeCell ref="BZ145:CJ145"/>
    <mergeCell ref="CK145:CU145"/>
    <mergeCell ref="CV145:DF145"/>
    <mergeCell ref="QEG123:QGE123"/>
    <mergeCell ref="QGF123:QID123"/>
    <mergeCell ref="QIE123:QKC123"/>
    <mergeCell ref="QKD123:QMB123"/>
    <mergeCell ref="QMC123:QOA123"/>
    <mergeCell ref="QOB123:QPZ123"/>
    <mergeCell ref="PSM123:PUK123"/>
    <mergeCell ref="PUL123:PWJ123"/>
    <mergeCell ref="PWK123:PYI123"/>
    <mergeCell ref="PYJ123:QAH123"/>
    <mergeCell ref="QAI123:QCG123"/>
    <mergeCell ref="II145:IS145"/>
    <mergeCell ref="IT145:JD145"/>
    <mergeCell ref="JE145:JO145"/>
    <mergeCell ref="JP145:JZ145"/>
    <mergeCell ref="KA145:KK145"/>
    <mergeCell ref="KL145:KV145"/>
    <mergeCell ref="XZ145:YJ145"/>
    <mergeCell ref="YK145:YU145"/>
    <mergeCell ref="YV145:ZF145"/>
    <mergeCell ref="ZG145:ZQ145"/>
    <mergeCell ref="ZR145:AAB145"/>
    <mergeCell ref="RF145:RP145"/>
    <mergeCell ref="RQ145:SA145"/>
    <mergeCell ref="SB145:SL145"/>
    <mergeCell ref="NK145:NU145"/>
    <mergeCell ref="NV145:OF145"/>
    <mergeCell ref="OG145:OQ145"/>
    <mergeCell ref="OR145:PB145"/>
    <mergeCell ref="PC145:PM145"/>
    <mergeCell ref="PN145:PX145"/>
    <mergeCell ref="KW145:LG145"/>
    <mergeCell ref="AB127:AO127"/>
    <mergeCell ref="AP126:AY126"/>
    <mergeCell ref="AP127:AY127"/>
    <mergeCell ref="WYU123:XAS123"/>
    <mergeCell ref="URY123:UTW123"/>
    <mergeCell ref="UTX123:UVV123"/>
    <mergeCell ref="UVW123:UXU123"/>
    <mergeCell ref="UXV123:UZT123"/>
    <mergeCell ref="UZU123:VBS123"/>
    <mergeCell ref="VBT123:VDR123"/>
    <mergeCell ref="UGE123:UIC123"/>
    <mergeCell ref="UID123:UKB123"/>
    <mergeCell ref="UKC123:UMA123"/>
    <mergeCell ref="UMB123:UNZ123"/>
    <mergeCell ref="UOA123:UPY123"/>
    <mergeCell ref="UPZ123:URX123"/>
    <mergeCell ref="TUK123:TWI123"/>
    <mergeCell ref="TWJ123:TYH123"/>
    <mergeCell ref="TYI123:UAG123"/>
    <mergeCell ref="RXJ123:RZH123"/>
    <mergeCell ref="RBU123:RDS123"/>
    <mergeCell ref="RDT123:RFR123"/>
    <mergeCell ref="RFS123:RHQ123"/>
    <mergeCell ref="RHR123:RJP123"/>
    <mergeCell ref="RJQ123:RLO123"/>
    <mergeCell ref="RLP123:RNN123"/>
    <mergeCell ref="QQA123:QRY123"/>
    <mergeCell ref="QRZ123:QTX123"/>
    <mergeCell ref="QTY123:QVW123"/>
    <mergeCell ref="QVX123:QXV123"/>
    <mergeCell ref="QXW123:QZU123"/>
    <mergeCell ref="QZV123:RBT123"/>
    <mergeCell ref="RZI123:SBG123"/>
    <mergeCell ref="SBH123:SDF123"/>
    <mergeCell ref="SDG123:SFE123"/>
    <mergeCell ref="SFF123:SHD123"/>
    <mergeCell ref="SHE123:SJC123"/>
    <mergeCell ref="SJD123:SLB123"/>
    <mergeCell ref="RNO123:RPM123"/>
    <mergeCell ref="RPN123:RRL123"/>
    <mergeCell ref="RRM123:RTK123"/>
    <mergeCell ref="RTL123:RVJ123"/>
    <mergeCell ref="RVK123:RXI123"/>
    <mergeCell ref="A130:N130"/>
    <mergeCell ref="O130:AA130"/>
    <mergeCell ref="AB130:AO130"/>
    <mergeCell ref="A137:BB137"/>
    <mergeCell ref="A138:AY138"/>
    <mergeCell ref="AZ138:BB138"/>
    <mergeCell ref="AP130:AY130"/>
    <mergeCell ref="A133:AY135"/>
    <mergeCell ref="A128:N128"/>
    <mergeCell ref="O128:AA128"/>
    <mergeCell ref="AB128:AO128"/>
    <mergeCell ref="A129:N129"/>
    <mergeCell ref="O129:AA129"/>
    <mergeCell ref="AB129:AO129"/>
    <mergeCell ref="AP128:AY128"/>
    <mergeCell ref="AP129:AY129"/>
    <mergeCell ref="A126:N126"/>
    <mergeCell ref="O126:AA126"/>
    <mergeCell ref="AB126:AO126"/>
    <mergeCell ref="A127:N127"/>
    <mergeCell ref="O127:AA127"/>
    <mergeCell ref="UAH123:UCF123"/>
    <mergeCell ref="UCG123:UEE123"/>
    <mergeCell ref="UEF123:UGD123"/>
    <mergeCell ref="TIQ123:TKO123"/>
    <mergeCell ref="TKP123:TMN123"/>
    <mergeCell ref="TMO123:TOM123"/>
    <mergeCell ref="TON123:TQL123"/>
    <mergeCell ref="TQM123:TSK123"/>
    <mergeCell ref="TSL123:TUJ123"/>
    <mergeCell ref="SWW123:SYU123"/>
    <mergeCell ref="SYV123:TAT123"/>
    <mergeCell ref="TAU123:TCS123"/>
    <mergeCell ref="TCT123:TER123"/>
    <mergeCell ref="TES123:TGQ123"/>
    <mergeCell ref="TGR123:TIP123"/>
    <mergeCell ref="SLC123:SNA123"/>
    <mergeCell ref="SNB123:SOZ123"/>
    <mergeCell ref="SPA123:SQY123"/>
    <mergeCell ref="SQZ123:SSX123"/>
    <mergeCell ref="SSY123:SUW123"/>
    <mergeCell ref="SUX123:SWV123"/>
    <mergeCell ref="XAT123:XCR123"/>
    <mergeCell ref="XCS123:XEQ123"/>
    <mergeCell ref="XER123:XFD123"/>
    <mergeCell ref="A124:BB124"/>
    <mergeCell ref="A125:N125"/>
    <mergeCell ref="O125:AA125"/>
    <mergeCell ref="AB125:AO125"/>
    <mergeCell ref="AP125:AY125"/>
    <mergeCell ref="WNA123:WOY123"/>
    <mergeCell ref="WOZ123:WQX123"/>
    <mergeCell ref="WQY123:WSW123"/>
    <mergeCell ref="WSX123:WUV123"/>
    <mergeCell ref="WUW123:WWU123"/>
    <mergeCell ref="WWV123:WYT123"/>
    <mergeCell ref="WBG123:WDE123"/>
    <mergeCell ref="WDF123:WFD123"/>
    <mergeCell ref="WFE123:WHC123"/>
    <mergeCell ref="WHD123:WJB123"/>
    <mergeCell ref="WJC123:WLA123"/>
    <mergeCell ref="WLB123:WMZ123"/>
    <mergeCell ref="VPM123:VRK123"/>
    <mergeCell ref="VRL123:VTJ123"/>
    <mergeCell ref="VTK123:VVI123"/>
    <mergeCell ref="VVJ123:VXH123"/>
    <mergeCell ref="VXI123:VZG123"/>
    <mergeCell ref="VZH123:WBF123"/>
    <mergeCell ref="VDS123:VFQ123"/>
    <mergeCell ref="VFR123:VHP123"/>
    <mergeCell ref="VHQ123:VJO123"/>
    <mergeCell ref="VJP123:VLN123"/>
    <mergeCell ref="VLO123:VNM123"/>
    <mergeCell ref="VNN123:VPL123"/>
    <mergeCell ref="NXK123:NZI123"/>
    <mergeCell ref="NZJ123:OBH123"/>
    <mergeCell ref="OBI123:ODG123"/>
    <mergeCell ref="ODH123:OFF123"/>
    <mergeCell ref="OFG123:OHE123"/>
    <mergeCell ref="OHF123:OJD123"/>
    <mergeCell ref="NLQ123:NNO123"/>
    <mergeCell ref="NNP123:NPN123"/>
    <mergeCell ref="NPO123:NRM123"/>
    <mergeCell ref="NRN123:NTL123"/>
    <mergeCell ref="NTM123:NVK123"/>
    <mergeCell ref="NVL123:NXJ123"/>
    <mergeCell ref="MZW123:NBU123"/>
    <mergeCell ref="NBV123:NDT123"/>
    <mergeCell ref="NDU123:NFS123"/>
    <mergeCell ref="NFT123:NHR123"/>
    <mergeCell ref="NHS123:NJQ123"/>
    <mergeCell ref="NJR123:NLP123"/>
    <mergeCell ref="QCH123:QEF123"/>
    <mergeCell ref="PGS123:PIQ123"/>
    <mergeCell ref="PIR123:PKP123"/>
    <mergeCell ref="PKQ123:PMO123"/>
    <mergeCell ref="PMP123:PON123"/>
    <mergeCell ref="POO123:PQM123"/>
    <mergeCell ref="PQN123:PSL123"/>
    <mergeCell ref="OUY123:OWW123"/>
    <mergeCell ref="OWX123:OYV123"/>
    <mergeCell ref="OYW123:PAU123"/>
    <mergeCell ref="PAV123:PCT123"/>
    <mergeCell ref="PCU123:PES123"/>
    <mergeCell ref="PET123:PGR123"/>
    <mergeCell ref="OJE123:OLC123"/>
    <mergeCell ref="OLD123:ONB123"/>
    <mergeCell ref="ONC123:OPA123"/>
    <mergeCell ref="OPB123:OQZ123"/>
    <mergeCell ref="ORA123:OSY123"/>
    <mergeCell ref="OSZ123:OUX123"/>
    <mergeCell ref="MTZ123:MVX123"/>
    <mergeCell ref="MVY123:MXW123"/>
    <mergeCell ref="MXX123:MZV123"/>
    <mergeCell ref="MCI123:MEG123"/>
    <mergeCell ref="MEH123:MGF123"/>
    <mergeCell ref="MGG123:MIE123"/>
    <mergeCell ref="MIF123:MKD123"/>
    <mergeCell ref="MKE123:MMC123"/>
    <mergeCell ref="MMD123:MOB123"/>
    <mergeCell ref="LQO123:LSM123"/>
    <mergeCell ref="LSN123:LUL123"/>
    <mergeCell ref="LUM123:LWK123"/>
    <mergeCell ref="LWL123:LYJ123"/>
    <mergeCell ref="LYK123:MAI123"/>
    <mergeCell ref="MAJ123:MCH123"/>
    <mergeCell ref="LEU123:LGS123"/>
    <mergeCell ref="LGT123:LIR123"/>
    <mergeCell ref="LIS123:LKQ123"/>
    <mergeCell ref="LKR123:LMP123"/>
    <mergeCell ref="LMQ123:LOO123"/>
    <mergeCell ref="LOP123:LQN123"/>
    <mergeCell ref="IUA123:IVY123"/>
    <mergeCell ref="IVZ123:IXX123"/>
    <mergeCell ref="IAK123:ICI123"/>
    <mergeCell ref="ICJ123:IEH123"/>
    <mergeCell ref="IEI123:IGG123"/>
    <mergeCell ref="IGH123:IIF123"/>
    <mergeCell ref="IIG123:IKE123"/>
    <mergeCell ref="IKF123:IMD123"/>
    <mergeCell ref="HOQ123:HQO123"/>
    <mergeCell ref="HQP123:HSN123"/>
    <mergeCell ref="HSO123:HUM123"/>
    <mergeCell ref="HUN123:HWL123"/>
    <mergeCell ref="HWM123:HYK123"/>
    <mergeCell ref="HYL123:IAJ123"/>
    <mergeCell ref="MOC123:MQA123"/>
    <mergeCell ref="MQB123:MRZ123"/>
    <mergeCell ref="MSA123:MTY123"/>
    <mergeCell ref="KTA123:KUY123"/>
    <mergeCell ref="KUZ123:KWX123"/>
    <mergeCell ref="KWY123:KYW123"/>
    <mergeCell ref="KYX123:LAV123"/>
    <mergeCell ref="LAW123:LCU123"/>
    <mergeCell ref="LCV123:LET123"/>
    <mergeCell ref="KHG123:KJE123"/>
    <mergeCell ref="KJF123:KLD123"/>
    <mergeCell ref="KLE123:KNC123"/>
    <mergeCell ref="KND123:KPB123"/>
    <mergeCell ref="KPC123:KRA123"/>
    <mergeCell ref="KRB123:KSZ123"/>
    <mergeCell ref="FLS123:FNQ123"/>
    <mergeCell ref="FNR123:FPP123"/>
    <mergeCell ref="FPQ123:FRO123"/>
    <mergeCell ref="FRP123:FTN123"/>
    <mergeCell ref="EWA123:EXY123"/>
    <mergeCell ref="EXZ123:EZX123"/>
    <mergeCell ref="EZY123:FBW123"/>
    <mergeCell ref="FBX123:FDV123"/>
    <mergeCell ref="FDW123:FFU123"/>
    <mergeCell ref="FFV123:FHT123"/>
    <mergeCell ref="JVM123:JXK123"/>
    <mergeCell ref="JXL123:JZJ123"/>
    <mergeCell ref="JZK123:KBI123"/>
    <mergeCell ref="KBJ123:KDH123"/>
    <mergeCell ref="KDI123:KFG123"/>
    <mergeCell ref="KFH123:KHF123"/>
    <mergeCell ref="JJS123:JLQ123"/>
    <mergeCell ref="JLR123:JNP123"/>
    <mergeCell ref="JNQ123:JPO123"/>
    <mergeCell ref="JPP123:JRN123"/>
    <mergeCell ref="JRO123:JTM123"/>
    <mergeCell ref="JTN123:JVL123"/>
    <mergeCell ref="IXY123:IZW123"/>
    <mergeCell ref="IZX123:JBV123"/>
    <mergeCell ref="JBW123:JDU123"/>
    <mergeCell ref="JDV123:JFT123"/>
    <mergeCell ref="JFU123:JHS123"/>
    <mergeCell ref="JHT123:JJR123"/>
    <mergeCell ref="IME123:IOC123"/>
    <mergeCell ref="IOD123:IQB123"/>
    <mergeCell ref="IQC123:ISA123"/>
    <mergeCell ref="ISB123:ITZ123"/>
    <mergeCell ref="CDK123:CFI123"/>
    <mergeCell ref="CFJ123:CHH123"/>
    <mergeCell ref="CHI123:CJG123"/>
    <mergeCell ref="CJH123:CLF123"/>
    <mergeCell ref="CLG123:CNE123"/>
    <mergeCell ref="CNF123:CPD123"/>
    <mergeCell ref="HCW123:HEU123"/>
    <mergeCell ref="HEV123:HGT123"/>
    <mergeCell ref="HGU123:HIS123"/>
    <mergeCell ref="HIT123:HKR123"/>
    <mergeCell ref="HKS123:HMQ123"/>
    <mergeCell ref="HMR123:HOP123"/>
    <mergeCell ref="GRC123:GTA123"/>
    <mergeCell ref="GTB123:GUZ123"/>
    <mergeCell ref="GVA123:GWY123"/>
    <mergeCell ref="GWZ123:GYX123"/>
    <mergeCell ref="GYY123:HAW123"/>
    <mergeCell ref="HAX123:HCV123"/>
    <mergeCell ref="GFI123:GHG123"/>
    <mergeCell ref="GHH123:GJF123"/>
    <mergeCell ref="GJG123:GLE123"/>
    <mergeCell ref="GLF123:GND123"/>
    <mergeCell ref="GNE123:GPC123"/>
    <mergeCell ref="GPD123:GRB123"/>
    <mergeCell ref="FTO123:FVM123"/>
    <mergeCell ref="FVN123:FXL123"/>
    <mergeCell ref="FXM123:FZK123"/>
    <mergeCell ref="FZL123:GBJ123"/>
    <mergeCell ref="GBK123:GDI123"/>
    <mergeCell ref="GDJ123:GFH123"/>
    <mergeCell ref="FHU123:FJS123"/>
    <mergeCell ref="FJT123:FLR123"/>
    <mergeCell ref="DMS123:DOQ123"/>
    <mergeCell ref="DOR123:DQP123"/>
    <mergeCell ref="DQQ123:DSO123"/>
    <mergeCell ref="DSP123:DUN123"/>
    <mergeCell ref="DUO123:DWM123"/>
    <mergeCell ref="DWN123:DYL123"/>
    <mergeCell ref="DAY123:DCW123"/>
    <mergeCell ref="DCX123:DEV123"/>
    <mergeCell ref="DEW123:DGU123"/>
    <mergeCell ref="DGV123:DIT123"/>
    <mergeCell ref="DIU123:DKS123"/>
    <mergeCell ref="DKT123:DMR123"/>
    <mergeCell ref="CPE123:CRC123"/>
    <mergeCell ref="CRD123:CTB123"/>
    <mergeCell ref="CTC123:CVA123"/>
    <mergeCell ref="CVB123:CWZ123"/>
    <mergeCell ref="CXA123:CYY123"/>
    <mergeCell ref="CYZ123:DAX123"/>
    <mergeCell ref="CY123:EW123"/>
    <mergeCell ref="EX123:GV123"/>
    <mergeCell ref="GW123:IU123"/>
    <mergeCell ref="IV123:KT123"/>
    <mergeCell ref="A120:BB120"/>
    <mergeCell ref="A121:AK121"/>
    <mergeCell ref="AR121:AS121"/>
    <mergeCell ref="AT121:AU121"/>
    <mergeCell ref="AZ121:BB121"/>
    <mergeCell ref="A72:T72"/>
    <mergeCell ref="U72:AB72"/>
    <mergeCell ref="AC72:AN72"/>
    <mergeCell ref="A73:T73"/>
    <mergeCell ref="U73:AB73"/>
    <mergeCell ref="AC73:AN73"/>
    <mergeCell ref="A77:AZ77"/>
    <mergeCell ref="A78:AA78"/>
    <mergeCell ref="AB78:AD78"/>
    <mergeCell ref="AG78:AI78"/>
    <mergeCell ref="AK78:AX78"/>
    <mergeCell ref="A84:AZ85"/>
    <mergeCell ref="A86:AA86"/>
    <mergeCell ref="A88:AZ89"/>
    <mergeCell ref="A80:AZ81"/>
    <mergeCell ref="A82:AA82"/>
    <mergeCell ref="AB82:AD82"/>
    <mergeCell ref="AG82:AI82"/>
    <mergeCell ref="AK82:AX82"/>
    <mergeCell ref="AUC123:AWA123"/>
    <mergeCell ref="AWB123:AXZ123"/>
    <mergeCell ref="AYA123:AZY123"/>
    <mergeCell ref="AZZ123:BBX123"/>
    <mergeCell ref="BBY123:BDW123"/>
    <mergeCell ref="BDX123:BFV123"/>
    <mergeCell ref="AII123:AKG123"/>
    <mergeCell ref="AKH123:AMF123"/>
    <mergeCell ref="AMG123:AOE123"/>
    <mergeCell ref="AOF123:AQD123"/>
    <mergeCell ref="AQE123:ASC123"/>
    <mergeCell ref="ASD123:AUB123"/>
    <mergeCell ref="AZ48:BB48"/>
    <mergeCell ref="A47:O47"/>
    <mergeCell ref="A41:AZ41"/>
    <mergeCell ref="A43:AY43"/>
    <mergeCell ref="AZ43:BB43"/>
    <mergeCell ref="AZ45:BB45"/>
    <mergeCell ref="WO123:YM123"/>
    <mergeCell ref="YN123:AAL123"/>
    <mergeCell ref="AAM123:ACK123"/>
    <mergeCell ref="ACL123:AEJ123"/>
    <mergeCell ref="AEK123:AGI123"/>
    <mergeCell ref="AGJ123:AIH123"/>
    <mergeCell ref="KU123:MS123"/>
    <mergeCell ref="MT123:OR123"/>
    <mergeCell ref="OS123:QQ123"/>
    <mergeCell ref="QR123:SP123"/>
    <mergeCell ref="SQ123:UO123"/>
    <mergeCell ref="UP123:WN123"/>
    <mergeCell ref="A122:BB122"/>
    <mergeCell ref="A123:AY123"/>
    <mergeCell ref="WSH30:WSR30"/>
    <mergeCell ref="WSS30:WTC30"/>
    <mergeCell ref="WTD30:WTN30"/>
    <mergeCell ref="WTO30:WTY30"/>
    <mergeCell ref="WTZ30:WUJ30"/>
    <mergeCell ref="WPI30:WPS30"/>
    <mergeCell ref="WPT30:WQD30"/>
    <mergeCell ref="WQE30:WQO30"/>
    <mergeCell ref="BRQ123:BTO123"/>
    <mergeCell ref="BTP123:BVN123"/>
    <mergeCell ref="BVO123:BXM123"/>
    <mergeCell ref="BXN123:BZL123"/>
    <mergeCell ref="BZM123:CBK123"/>
    <mergeCell ref="CBL123:CDJ123"/>
    <mergeCell ref="BFW123:BHU123"/>
    <mergeCell ref="BHV123:BJT123"/>
    <mergeCell ref="BJU123:BLS123"/>
    <mergeCell ref="BLT123:BNR123"/>
    <mergeCell ref="BNS123:BPQ123"/>
    <mergeCell ref="BPR123:BRP123"/>
    <mergeCell ref="EKG123:EME123"/>
    <mergeCell ref="EMF123:EOD123"/>
    <mergeCell ref="EOE123:EQC123"/>
    <mergeCell ref="EQD123:ESB123"/>
    <mergeCell ref="ESC123:EUA123"/>
    <mergeCell ref="EUB123:EVZ123"/>
    <mergeCell ref="DYM123:EAK123"/>
    <mergeCell ref="EAL123:ECJ123"/>
    <mergeCell ref="ECK123:EEI123"/>
    <mergeCell ref="EEJ123:EGH123"/>
    <mergeCell ref="EGI123:EIG123"/>
    <mergeCell ref="EIH123:EKF123"/>
    <mergeCell ref="XEO30:XEY30"/>
    <mergeCell ref="XEZ30:XFD30"/>
    <mergeCell ref="A31:AX31"/>
    <mergeCell ref="A32:I32"/>
    <mergeCell ref="J32:W32"/>
    <mergeCell ref="X32:AS32"/>
    <mergeCell ref="AT32:AY32"/>
    <mergeCell ref="XCA30:XCK30"/>
    <mergeCell ref="XCL30:XCV30"/>
    <mergeCell ref="XCW30:XDG30"/>
    <mergeCell ref="XDH30:XDR30"/>
    <mergeCell ref="XDS30:XEC30"/>
    <mergeCell ref="XED30:XEN30"/>
    <mergeCell ref="WZM30:WZW30"/>
    <mergeCell ref="WZX30:XAH30"/>
    <mergeCell ref="XAI30:XAS30"/>
    <mergeCell ref="XAT30:XBD30"/>
    <mergeCell ref="XBE30:XBO30"/>
    <mergeCell ref="XBP30:XBZ30"/>
    <mergeCell ref="WWY30:WXI30"/>
    <mergeCell ref="WXJ30:WXT30"/>
    <mergeCell ref="WXU30:WYE30"/>
    <mergeCell ref="WYF30:WYP30"/>
    <mergeCell ref="WYQ30:WZA30"/>
    <mergeCell ref="WZB30:WZL30"/>
    <mergeCell ref="WUK30:WUU30"/>
    <mergeCell ref="WUV30:WVF30"/>
    <mergeCell ref="WVG30:WVQ30"/>
    <mergeCell ref="WVR30:WWB30"/>
    <mergeCell ref="WWC30:WWM30"/>
    <mergeCell ref="WWN30:WWX30"/>
    <mergeCell ref="WRW30:WSG30"/>
    <mergeCell ref="A59:O59"/>
    <mergeCell ref="P59:T59"/>
    <mergeCell ref="U59:AB59"/>
    <mergeCell ref="AC59:AI59"/>
    <mergeCell ref="AJ59:AQ59"/>
    <mergeCell ref="AR59:AY59"/>
    <mergeCell ref="AR56:AY57"/>
    <mergeCell ref="A57:O57"/>
    <mergeCell ref="A58:O58"/>
    <mergeCell ref="P58:T58"/>
    <mergeCell ref="U58:AB58"/>
    <mergeCell ref="AC58:AI58"/>
    <mergeCell ref="AJ58:AQ58"/>
    <mergeCell ref="AR58:AY58"/>
    <mergeCell ref="AC57:AI57"/>
    <mergeCell ref="U57:AB57"/>
    <mergeCell ref="P57:T57"/>
    <mergeCell ref="A56:T56"/>
    <mergeCell ref="U56:AI56"/>
    <mergeCell ref="AJ56:AQ57"/>
    <mergeCell ref="A65:AG65"/>
    <mergeCell ref="AK65:AM65"/>
    <mergeCell ref="A60:O60"/>
    <mergeCell ref="P60:T60"/>
    <mergeCell ref="U60:AB60"/>
    <mergeCell ref="AC60:AI60"/>
    <mergeCell ref="AJ60:AQ60"/>
    <mergeCell ref="AR60:AY60"/>
    <mergeCell ref="AO65:AP65"/>
    <mergeCell ref="WFE30:WFO30"/>
    <mergeCell ref="WFP30:WFZ30"/>
    <mergeCell ref="WGA30:WGK30"/>
    <mergeCell ref="WGL30:WGV30"/>
    <mergeCell ref="WGW30:WHG30"/>
    <mergeCell ref="WHH30:WHR30"/>
    <mergeCell ref="WCQ30:WDA30"/>
    <mergeCell ref="WDB30:WDL30"/>
    <mergeCell ref="WDM30:WDW30"/>
    <mergeCell ref="WDX30:WEH30"/>
    <mergeCell ref="WEI30:WES30"/>
    <mergeCell ref="WET30:WFD30"/>
    <mergeCell ref="A52:O52"/>
    <mergeCell ref="P52:X52"/>
    <mergeCell ref="AQ51:AY51"/>
    <mergeCell ref="P45:AG45"/>
    <mergeCell ref="AH45:AP46"/>
    <mergeCell ref="AQ45:AY46"/>
    <mergeCell ref="A45:O46"/>
    <mergeCell ref="AQ49:AY49"/>
    <mergeCell ref="A50:O50"/>
    <mergeCell ref="P50:X50"/>
    <mergeCell ref="Y50:AG50"/>
    <mergeCell ref="WQP30:WQZ30"/>
    <mergeCell ref="WRA30:WRK30"/>
    <mergeCell ref="WRL30:WRV30"/>
    <mergeCell ref="WMU30:WNE30"/>
    <mergeCell ref="WNF30:WNP30"/>
    <mergeCell ref="WNQ30:WOA30"/>
    <mergeCell ref="WOB30:WOL30"/>
    <mergeCell ref="WOM30:WOW30"/>
    <mergeCell ref="WOX30:WPH30"/>
    <mergeCell ref="WKG30:WKQ30"/>
    <mergeCell ref="WKR30:WLB30"/>
    <mergeCell ref="WLC30:WLM30"/>
    <mergeCell ref="WLN30:WLX30"/>
    <mergeCell ref="WLY30:WMI30"/>
    <mergeCell ref="WMJ30:WMT30"/>
    <mergeCell ref="WHS30:WIC30"/>
    <mergeCell ref="WID30:WIN30"/>
    <mergeCell ref="WIO30:WIY30"/>
    <mergeCell ref="WIZ30:WJJ30"/>
    <mergeCell ref="WJK30:WJU30"/>
    <mergeCell ref="WJV30:WKF30"/>
    <mergeCell ref="VSM30:VSW30"/>
    <mergeCell ref="VSX30:VTH30"/>
    <mergeCell ref="VTI30:VTS30"/>
    <mergeCell ref="VTT30:VUD30"/>
    <mergeCell ref="VUE30:VUO30"/>
    <mergeCell ref="VUP30:VUZ30"/>
    <mergeCell ref="VPY30:VQI30"/>
    <mergeCell ref="VQJ30:VQT30"/>
    <mergeCell ref="VQU30:VRE30"/>
    <mergeCell ref="VRF30:VRP30"/>
    <mergeCell ref="VRQ30:VSA30"/>
    <mergeCell ref="VSB30:VSL30"/>
    <mergeCell ref="VNK30:VNU30"/>
    <mergeCell ref="VNV30:VOF30"/>
    <mergeCell ref="VOG30:VOQ30"/>
    <mergeCell ref="VOR30:VPB30"/>
    <mergeCell ref="VPC30:VPM30"/>
    <mergeCell ref="VPN30:VPX30"/>
    <mergeCell ref="WAC30:WAM30"/>
    <mergeCell ref="WAN30:WAX30"/>
    <mergeCell ref="WAY30:WBI30"/>
    <mergeCell ref="WBJ30:WBT30"/>
    <mergeCell ref="WBU30:WCE30"/>
    <mergeCell ref="WCF30:WCP30"/>
    <mergeCell ref="VXO30:VXY30"/>
    <mergeCell ref="VXZ30:VYJ30"/>
    <mergeCell ref="VYK30:VYU30"/>
    <mergeCell ref="VYV30:VZF30"/>
    <mergeCell ref="VZG30:VZQ30"/>
    <mergeCell ref="VZR30:WAB30"/>
    <mergeCell ref="VVA30:VVK30"/>
    <mergeCell ref="VVL30:VVV30"/>
    <mergeCell ref="VVW30:VWG30"/>
    <mergeCell ref="VWH30:VWR30"/>
    <mergeCell ref="VWS30:VXC30"/>
    <mergeCell ref="VXD30:VXN30"/>
    <mergeCell ref="VDG30:VDQ30"/>
    <mergeCell ref="VDR30:VEB30"/>
    <mergeCell ref="VEC30:VEM30"/>
    <mergeCell ref="VEN30:VEX30"/>
    <mergeCell ref="VEY30:VFI30"/>
    <mergeCell ref="VFJ30:VFT30"/>
    <mergeCell ref="VAS30:VBC30"/>
    <mergeCell ref="VBD30:VBN30"/>
    <mergeCell ref="VBO30:VBY30"/>
    <mergeCell ref="VBZ30:VCJ30"/>
    <mergeCell ref="VCK30:VCU30"/>
    <mergeCell ref="VCV30:VDF30"/>
    <mergeCell ref="UYE30:UYO30"/>
    <mergeCell ref="UYP30:UYZ30"/>
    <mergeCell ref="UZA30:UZK30"/>
    <mergeCell ref="UZL30:UZV30"/>
    <mergeCell ref="UZW30:VAG30"/>
    <mergeCell ref="VAH30:VAR30"/>
    <mergeCell ref="VKW30:VLG30"/>
    <mergeCell ref="VLH30:VLR30"/>
    <mergeCell ref="VLS30:VMC30"/>
    <mergeCell ref="VMD30:VMN30"/>
    <mergeCell ref="VMO30:VMY30"/>
    <mergeCell ref="VMZ30:VNJ30"/>
    <mergeCell ref="VII30:VIS30"/>
    <mergeCell ref="VIT30:VJD30"/>
    <mergeCell ref="VJE30:VJO30"/>
    <mergeCell ref="VJP30:VJZ30"/>
    <mergeCell ref="VKA30:VKK30"/>
    <mergeCell ref="VKL30:VKV30"/>
    <mergeCell ref="VFU30:VGE30"/>
    <mergeCell ref="VGF30:VGP30"/>
    <mergeCell ref="VGQ30:VHA30"/>
    <mergeCell ref="VHB30:VHL30"/>
    <mergeCell ref="VHM30:VHW30"/>
    <mergeCell ref="VHX30:VIH30"/>
    <mergeCell ref="UOA30:UOK30"/>
    <mergeCell ref="UOL30:UOV30"/>
    <mergeCell ref="UOW30:UPG30"/>
    <mergeCell ref="UPH30:UPR30"/>
    <mergeCell ref="UPS30:UQC30"/>
    <mergeCell ref="UQD30:UQN30"/>
    <mergeCell ref="ULM30:ULW30"/>
    <mergeCell ref="ULX30:UMH30"/>
    <mergeCell ref="UMI30:UMS30"/>
    <mergeCell ref="UMT30:UND30"/>
    <mergeCell ref="UNE30:UNO30"/>
    <mergeCell ref="UNP30:UNZ30"/>
    <mergeCell ref="UIY30:UJI30"/>
    <mergeCell ref="UJJ30:UJT30"/>
    <mergeCell ref="UJU30:UKE30"/>
    <mergeCell ref="UKF30:UKP30"/>
    <mergeCell ref="UKQ30:ULA30"/>
    <mergeCell ref="ULB30:ULL30"/>
    <mergeCell ref="UVQ30:UWA30"/>
    <mergeCell ref="UWB30:UWL30"/>
    <mergeCell ref="UWM30:UWW30"/>
    <mergeCell ref="UWX30:UXH30"/>
    <mergeCell ref="UXI30:UXS30"/>
    <mergeCell ref="UXT30:UYD30"/>
    <mergeCell ref="UTC30:UTM30"/>
    <mergeCell ref="UTN30:UTX30"/>
    <mergeCell ref="UTY30:UUI30"/>
    <mergeCell ref="UUJ30:UUT30"/>
    <mergeCell ref="UUU30:UVE30"/>
    <mergeCell ref="UVF30:UVP30"/>
    <mergeCell ref="UQO30:UQY30"/>
    <mergeCell ref="UQZ30:URJ30"/>
    <mergeCell ref="URK30:URU30"/>
    <mergeCell ref="URV30:USF30"/>
    <mergeCell ref="USG30:USQ30"/>
    <mergeCell ref="USR30:UTB30"/>
    <mergeCell ref="TYU30:TZE30"/>
    <mergeCell ref="TZF30:TZP30"/>
    <mergeCell ref="TZQ30:UAA30"/>
    <mergeCell ref="UAB30:UAL30"/>
    <mergeCell ref="UAM30:UAW30"/>
    <mergeCell ref="UAX30:UBH30"/>
    <mergeCell ref="TWG30:TWQ30"/>
    <mergeCell ref="TWR30:TXB30"/>
    <mergeCell ref="TXC30:TXM30"/>
    <mergeCell ref="TXN30:TXX30"/>
    <mergeCell ref="TXY30:TYI30"/>
    <mergeCell ref="TYJ30:TYT30"/>
    <mergeCell ref="TTS30:TUC30"/>
    <mergeCell ref="TUD30:TUN30"/>
    <mergeCell ref="TUO30:TUY30"/>
    <mergeCell ref="TUZ30:TVJ30"/>
    <mergeCell ref="TVK30:TVU30"/>
    <mergeCell ref="TVV30:TWF30"/>
    <mergeCell ref="UGK30:UGU30"/>
    <mergeCell ref="UGV30:UHF30"/>
    <mergeCell ref="UHG30:UHQ30"/>
    <mergeCell ref="UHR30:UIB30"/>
    <mergeCell ref="UIC30:UIM30"/>
    <mergeCell ref="UIN30:UIX30"/>
    <mergeCell ref="UDW30:UEG30"/>
    <mergeCell ref="UEH30:UER30"/>
    <mergeCell ref="UES30:UFC30"/>
    <mergeCell ref="UFD30:UFN30"/>
    <mergeCell ref="UFO30:UFY30"/>
    <mergeCell ref="UFZ30:UGJ30"/>
    <mergeCell ref="UBI30:UBS30"/>
    <mergeCell ref="UBT30:UCD30"/>
    <mergeCell ref="UCE30:UCO30"/>
    <mergeCell ref="UCP30:UCZ30"/>
    <mergeCell ref="UDA30:UDK30"/>
    <mergeCell ref="UDL30:UDV30"/>
    <mergeCell ref="TJO30:TJY30"/>
    <mergeCell ref="TJZ30:TKJ30"/>
    <mergeCell ref="TKK30:TKU30"/>
    <mergeCell ref="TKV30:TLF30"/>
    <mergeCell ref="TLG30:TLQ30"/>
    <mergeCell ref="TLR30:TMB30"/>
    <mergeCell ref="THA30:THK30"/>
    <mergeCell ref="THL30:THV30"/>
    <mergeCell ref="THW30:TIG30"/>
    <mergeCell ref="TIH30:TIR30"/>
    <mergeCell ref="TIS30:TJC30"/>
    <mergeCell ref="TJD30:TJN30"/>
    <mergeCell ref="TEM30:TEW30"/>
    <mergeCell ref="TEX30:TFH30"/>
    <mergeCell ref="TFI30:TFS30"/>
    <mergeCell ref="TFT30:TGD30"/>
    <mergeCell ref="TGE30:TGO30"/>
    <mergeCell ref="TGP30:TGZ30"/>
    <mergeCell ref="TRE30:TRO30"/>
    <mergeCell ref="TRP30:TRZ30"/>
    <mergeCell ref="TSA30:TSK30"/>
    <mergeCell ref="TSL30:TSV30"/>
    <mergeCell ref="TSW30:TTG30"/>
    <mergeCell ref="TTH30:TTR30"/>
    <mergeCell ref="TOQ30:TPA30"/>
    <mergeCell ref="TPB30:TPL30"/>
    <mergeCell ref="TPM30:TPW30"/>
    <mergeCell ref="TPX30:TQH30"/>
    <mergeCell ref="TQI30:TQS30"/>
    <mergeCell ref="TQT30:TRD30"/>
    <mergeCell ref="TMC30:TMM30"/>
    <mergeCell ref="TMN30:TMX30"/>
    <mergeCell ref="TMY30:TNI30"/>
    <mergeCell ref="TNJ30:TNT30"/>
    <mergeCell ref="TNU30:TOE30"/>
    <mergeCell ref="TOF30:TOP30"/>
    <mergeCell ref="SUI30:SUS30"/>
    <mergeCell ref="SUT30:SVD30"/>
    <mergeCell ref="SVE30:SVO30"/>
    <mergeCell ref="SVP30:SVZ30"/>
    <mergeCell ref="SWA30:SWK30"/>
    <mergeCell ref="SWL30:SWV30"/>
    <mergeCell ref="SRU30:SSE30"/>
    <mergeCell ref="SSF30:SSP30"/>
    <mergeCell ref="SSQ30:STA30"/>
    <mergeCell ref="STB30:STL30"/>
    <mergeCell ref="STM30:STW30"/>
    <mergeCell ref="STX30:SUH30"/>
    <mergeCell ref="SPG30:SPQ30"/>
    <mergeCell ref="SPR30:SQB30"/>
    <mergeCell ref="SQC30:SQM30"/>
    <mergeCell ref="SQN30:SQX30"/>
    <mergeCell ref="SQY30:SRI30"/>
    <mergeCell ref="SRJ30:SRT30"/>
    <mergeCell ref="TBY30:TCI30"/>
    <mergeCell ref="TCJ30:TCT30"/>
    <mergeCell ref="TCU30:TDE30"/>
    <mergeCell ref="TDF30:TDP30"/>
    <mergeCell ref="TDQ30:TEA30"/>
    <mergeCell ref="TEB30:TEL30"/>
    <mergeCell ref="SZK30:SZU30"/>
    <mergeCell ref="SZV30:TAF30"/>
    <mergeCell ref="TAG30:TAQ30"/>
    <mergeCell ref="TAR30:TBB30"/>
    <mergeCell ref="TBC30:TBM30"/>
    <mergeCell ref="TBN30:TBX30"/>
    <mergeCell ref="SWW30:SXG30"/>
    <mergeCell ref="SXH30:SXR30"/>
    <mergeCell ref="SXS30:SYC30"/>
    <mergeCell ref="SYD30:SYN30"/>
    <mergeCell ref="SYO30:SYY30"/>
    <mergeCell ref="SYZ30:SZJ30"/>
    <mergeCell ref="SFC30:SFM30"/>
    <mergeCell ref="SFN30:SFX30"/>
    <mergeCell ref="SFY30:SGI30"/>
    <mergeCell ref="SGJ30:SGT30"/>
    <mergeCell ref="SGU30:SHE30"/>
    <mergeCell ref="SHF30:SHP30"/>
    <mergeCell ref="SCO30:SCY30"/>
    <mergeCell ref="SCZ30:SDJ30"/>
    <mergeCell ref="SDK30:SDU30"/>
    <mergeCell ref="SDV30:SEF30"/>
    <mergeCell ref="SEG30:SEQ30"/>
    <mergeCell ref="SER30:SFB30"/>
    <mergeCell ref="SAA30:SAK30"/>
    <mergeCell ref="SAL30:SAV30"/>
    <mergeCell ref="SAW30:SBG30"/>
    <mergeCell ref="SBH30:SBR30"/>
    <mergeCell ref="SBS30:SCC30"/>
    <mergeCell ref="SCD30:SCN30"/>
    <mergeCell ref="SMS30:SNC30"/>
    <mergeCell ref="SND30:SNN30"/>
    <mergeCell ref="SNO30:SNY30"/>
    <mergeCell ref="SNZ30:SOJ30"/>
    <mergeCell ref="SOK30:SOU30"/>
    <mergeCell ref="SOV30:SPF30"/>
    <mergeCell ref="SKE30:SKO30"/>
    <mergeCell ref="SKP30:SKZ30"/>
    <mergeCell ref="SLA30:SLK30"/>
    <mergeCell ref="SLL30:SLV30"/>
    <mergeCell ref="SLW30:SMG30"/>
    <mergeCell ref="SMH30:SMR30"/>
    <mergeCell ref="SHQ30:SIA30"/>
    <mergeCell ref="SIB30:SIL30"/>
    <mergeCell ref="SIM30:SIW30"/>
    <mergeCell ref="SIX30:SJH30"/>
    <mergeCell ref="SJI30:SJS30"/>
    <mergeCell ref="SJT30:SKD30"/>
    <mergeCell ref="RPW30:RQG30"/>
    <mergeCell ref="RQH30:RQR30"/>
    <mergeCell ref="RQS30:RRC30"/>
    <mergeCell ref="RRD30:RRN30"/>
    <mergeCell ref="RRO30:RRY30"/>
    <mergeCell ref="RRZ30:RSJ30"/>
    <mergeCell ref="RNI30:RNS30"/>
    <mergeCell ref="RNT30:ROD30"/>
    <mergeCell ref="ROE30:ROO30"/>
    <mergeCell ref="ROP30:ROZ30"/>
    <mergeCell ref="RPA30:RPK30"/>
    <mergeCell ref="RPL30:RPV30"/>
    <mergeCell ref="RKU30:RLE30"/>
    <mergeCell ref="RLF30:RLP30"/>
    <mergeCell ref="RLQ30:RMA30"/>
    <mergeCell ref="RMB30:RML30"/>
    <mergeCell ref="RMM30:RMW30"/>
    <mergeCell ref="RMX30:RNH30"/>
    <mergeCell ref="RXM30:RXW30"/>
    <mergeCell ref="RXX30:RYH30"/>
    <mergeCell ref="RYI30:RYS30"/>
    <mergeCell ref="RYT30:RZD30"/>
    <mergeCell ref="RZE30:RZO30"/>
    <mergeCell ref="RZP30:RZZ30"/>
    <mergeCell ref="RUY30:RVI30"/>
    <mergeCell ref="RVJ30:RVT30"/>
    <mergeCell ref="RVU30:RWE30"/>
    <mergeCell ref="RWF30:RWP30"/>
    <mergeCell ref="RWQ30:RXA30"/>
    <mergeCell ref="RXB30:RXL30"/>
    <mergeCell ref="RSK30:RSU30"/>
    <mergeCell ref="RSV30:RTF30"/>
    <mergeCell ref="RTG30:RTQ30"/>
    <mergeCell ref="RTR30:RUB30"/>
    <mergeCell ref="RUC30:RUM30"/>
    <mergeCell ref="RUN30:RUX30"/>
    <mergeCell ref="RAQ30:RBA30"/>
    <mergeCell ref="RBB30:RBL30"/>
    <mergeCell ref="RBM30:RBW30"/>
    <mergeCell ref="RBX30:RCH30"/>
    <mergeCell ref="RCI30:RCS30"/>
    <mergeCell ref="RCT30:RDD30"/>
    <mergeCell ref="QYC30:QYM30"/>
    <mergeCell ref="QYN30:QYX30"/>
    <mergeCell ref="QYY30:QZI30"/>
    <mergeCell ref="QZJ30:QZT30"/>
    <mergeCell ref="QZU30:RAE30"/>
    <mergeCell ref="RAF30:RAP30"/>
    <mergeCell ref="QVO30:QVY30"/>
    <mergeCell ref="QVZ30:QWJ30"/>
    <mergeCell ref="QWK30:QWU30"/>
    <mergeCell ref="QWV30:QXF30"/>
    <mergeCell ref="QXG30:QXQ30"/>
    <mergeCell ref="QXR30:QYB30"/>
    <mergeCell ref="RIG30:RIQ30"/>
    <mergeCell ref="RIR30:RJB30"/>
    <mergeCell ref="RJC30:RJM30"/>
    <mergeCell ref="RJN30:RJX30"/>
    <mergeCell ref="RJY30:RKI30"/>
    <mergeCell ref="RKJ30:RKT30"/>
    <mergeCell ref="RFS30:RGC30"/>
    <mergeCell ref="RGD30:RGN30"/>
    <mergeCell ref="RGO30:RGY30"/>
    <mergeCell ref="RGZ30:RHJ30"/>
    <mergeCell ref="RHK30:RHU30"/>
    <mergeCell ref="RHV30:RIF30"/>
    <mergeCell ref="RDE30:RDO30"/>
    <mergeCell ref="RDP30:RDZ30"/>
    <mergeCell ref="REA30:REK30"/>
    <mergeCell ref="REL30:REV30"/>
    <mergeCell ref="REW30:RFG30"/>
    <mergeCell ref="RFH30:RFR30"/>
    <mergeCell ref="QLK30:QLU30"/>
    <mergeCell ref="QLV30:QMF30"/>
    <mergeCell ref="QMG30:QMQ30"/>
    <mergeCell ref="QMR30:QNB30"/>
    <mergeCell ref="QNC30:QNM30"/>
    <mergeCell ref="QNN30:QNX30"/>
    <mergeCell ref="QIW30:QJG30"/>
    <mergeCell ref="QJH30:QJR30"/>
    <mergeCell ref="QJS30:QKC30"/>
    <mergeCell ref="QKD30:QKN30"/>
    <mergeCell ref="QKO30:QKY30"/>
    <mergeCell ref="QKZ30:QLJ30"/>
    <mergeCell ref="QGI30:QGS30"/>
    <mergeCell ref="QGT30:QHD30"/>
    <mergeCell ref="QHE30:QHO30"/>
    <mergeCell ref="QHP30:QHZ30"/>
    <mergeCell ref="QIA30:QIK30"/>
    <mergeCell ref="QIL30:QIV30"/>
    <mergeCell ref="QTA30:QTK30"/>
    <mergeCell ref="QTL30:QTV30"/>
    <mergeCell ref="QTW30:QUG30"/>
    <mergeCell ref="QUH30:QUR30"/>
    <mergeCell ref="QUS30:QVC30"/>
    <mergeCell ref="QVD30:QVN30"/>
    <mergeCell ref="QQM30:QQW30"/>
    <mergeCell ref="QQX30:QRH30"/>
    <mergeCell ref="QRI30:QRS30"/>
    <mergeCell ref="QRT30:QSD30"/>
    <mergeCell ref="QSE30:QSO30"/>
    <mergeCell ref="QSP30:QSZ30"/>
    <mergeCell ref="QNY30:QOI30"/>
    <mergeCell ref="QOJ30:QOT30"/>
    <mergeCell ref="QOU30:QPE30"/>
    <mergeCell ref="QPF30:QPP30"/>
    <mergeCell ref="QPQ30:QQA30"/>
    <mergeCell ref="QQB30:QQL30"/>
    <mergeCell ref="PWE30:PWO30"/>
    <mergeCell ref="PWP30:PWZ30"/>
    <mergeCell ref="PXA30:PXK30"/>
    <mergeCell ref="PXL30:PXV30"/>
    <mergeCell ref="PXW30:PYG30"/>
    <mergeCell ref="PYH30:PYR30"/>
    <mergeCell ref="PTQ30:PUA30"/>
    <mergeCell ref="PUB30:PUL30"/>
    <mergeCell ref="PUM30:PUW30"/>
    <mergeCell ref="PUX30:PVH30"/>
    <mergeCell ref="PVI30:PVS30"/>
    <mergeCell ref="PVT30:PWD30"/>
    <mergeCell ref="PRC30:PRM30"/>
    <mergeCell ref="PRN30:PRX30"/>
    <mergeCell ref="PRY30:PSI30"/>
    <mergeCell ref="PSJ30:PST30"/>
    <mergeCell ref="PSU30:PTE30"/>
    <mergeCell ref="PTF30:PTP30"/>
    <mergeCell ref="QDU30:QEE30"/>
    <mergeCell ref="QEF30:QEP30"/>
    <mergeCell ref="QEQ30:QFA30"/>
    <mergeCell ref="QFB30:QFL30"/>
    <mergeCell ref="QFM30:QFW30"/>
    <mergeCell ref="QFX30:QGH30"/>
    <mergeCell ref="QBG30:QBQ30"/>
    <mergeCell ref="QBR30:QCB30"/>
    <mergeCell ref="QCC30:QCM30"/>
    <mergeCell ref="QCN30:QCX30"/>
    <mergeCell ref="QCY30:QDI30"/>
    <mergeCell ref="QDJ30:QDT30"/>
    <mergeCell ref="PYS30:PZC30"/>
    <mergeCell ref="PZD30:PZN30"/>
    <mergeCell ref="PZO30:PZY30"/>
    <mergeCell ref="PZZ30:QAJ30"/>
    <mergeCell ref="QAK30:QAU30"/>
    <mergeCell ref="QAV30:QBF30"/>
    <mergeCell ref="PGY30:PHI30"/>
    <mergeCell ref="PHJ30:PHT30"/>
    <mergeCell ref="PHU30:PIE30"/>
    <mergeCell ref="PIF30:PIP30"/>
    <mergeCell ref="PIQ30:PJA30"/>
    <mergeCell ref="PJB30:PJL30"/>
    <mergeCell ref="PEK30:PEU30"/>
    <mergeCell ref="PEV30:PFF30"/>
    <mergeCell ref="PFG30:PFQ30"/>
    <mergeCell ref="PFR30:PGB30"/>
    <mergeCell ref="PGC30:PGM30"/>
    <mergeCell ref="PGN30:PGX30"/>
    <mergeCell ref="PBW30:PCG30"/>
    <mergeCell ref="PCH30:PCR30"/>
    <mergeCell ref="PCS30:PDC30"/>
    <mergeCell ref="PDD30:PDN30"/>
    <mergeCell ref="PDO30:PDY30"/>
    <mergeCell ref="PDZ30:PEJ30"/>
    <mergeCell ref="POO30:POY30"/>
    <mergeCell ref="POZ30:PPJ30"/>
    <mergeCell ref="PPK30:PPU30"/>
    <mergeCell ref="PPV30:PQF30"/>
    <mergeCell ref="PQG30:PQQ30"/>
    <mergeCell ref="PQR30:PRB30"/>
    <mergeCell ref="PMA30:PMK30"/>
    <mergeCell ref="PML30:PMV30"/>
    <mergeCell ref="PMW30:PNG30"/>
    <mergeCell ref="PNH30:PNR30"/>
    <mergeCell ref="PNS30:POC30"/>
    <mergeCell ref="POD30:PON30"/>
    <mergeCell ref="PJM30:PJW30"/>
    <mergeCell ref="PJX30:PKH30"/>
    <mergeCell ref="PKI30:PKS30"/>
    <mergeCell ref="PKT30:PLD30"/>
    <mergeCell ref="PLE30:PLO30"/>
    <mergeCell ref="PLP30:PLZ30"/>
    <mergeCell ref="ORS30:OSC30"/>
    <mergeCell ref="OSD30:OSN30"/>
    <mergeCell ref="OSO30:OSY30"/>
    <mergeCell ref="OSZ30:OTJ30"/>
    <mergeCell ref="OTK30:OTU30"/>
    <mergeCell ref="OTV30:OUF30"/>
    <mergeCell ref="OPE30:OPO30"/>
    <mergeCell ref="OPP30:OPZ30"/>
    <mergeCell ref="OQA30:OQK30"/>
    <mergeCell ref="OQL30:OQV30"/>
    <mergeCell ref="OQW30:ORG30"/>
    <mergeCell ref="ORH30:ORR30"/>
    <mergeCell ref="OMQ30:ONA30"/>
    <mergeCell ref="ONB30:ONL30"/>
    <mergeCell ref="ONM30:ONW30"/>
    <mergeCell ref="ONX30:OOH30"/>
    <mergeCell ref="OOI30:OOS30"/>
    <mergeCell ref="OOT30:OPD30"/>
    <mergeCell ref="OZI30:OZS30"/>
    <mergeCell ref="OZT30:PAD30"/>
    <mergeCell ref="PAE30:PAO30"/>
    <mergeCell ref="PAP30:PAZ30"/>
    <mergeCell ref="PBA30:PBK30"/>
    <mergeCell ref="PBL30:PBV30"/>
    <mergeCell ref="OWU30:OXE30"/>
    <mergeCell ref="OXF30:OXP30"/>
    <mergeCell ref="OXQ30:OYA30"/>
    <mergeCell ref="OYB30:OYL30"/>
    <mergeCell ref="OYM30:OYW30"/>
    <mergeCell ref="OYX30:OZH30"/>
    <mergeCell ref="OUG30:OUQ30"/>
    <mergeCell ref="OUR30:OVB30"/>
    <mergeCell ref="OVC30:OVM30"/>
    <mergeCell ref="OVN30:OVX30"/>
    <mergeCell ref="OVY30:OWI30"/>
    <mergeCell ref="OWJ30:OWT30"/>
    <mergeCell ref="OCM30:OCW30"/>
    <mergeCell ref="OCX30:ODH30"/>
    <mergeCell ref="ODI30:ODS30"/>
    <mergeCell ref="ODT30:OED30"/>
    <mergeCell ref="OEE30:OEO30"/>
    <mergeCell ref="OEP30:OEZ30"/>
    <mergeCell ref="NZY30:OAI30"/>
    <mergeCell ref="OAJ30:OAT30"/>
    <mergeCell ref="OAU30:OBE30"/>
    <mergeCell ref="OBF30:OBP30"/>
    <mergeCell ref="OBQ30:OCA30"/>
    <mergeCell ref="OCB30:OCL30"/>
    <mergeCell ref="NXK30:NXU30"/>
    <mergeCell ref="NXV30:NYF30"/>
    <mergeCell ref="NYG30:NYQ30"/>
    <mergeCell ref="NYR30:NZB30"/>
    <mergeCell ref="NZC30:NZM30"/>
    <mergeCell ref="NZN30:NZX30"/>
    <mergeCell ref="OKC30:OKM30"/>
    <mergeCell ref="OKN30:OKX30"/>
    <mergeCell ref="OKY30:OLI30"/>
    <mergeCell ref="OLJ30:OLT30"/>
    <mergeCell ref="OLU30:OME30"/>
    <mergeCell ref="OMF30:OMP30"/>
    <mergeCell ref="OHO30:OHY30"/>
    <mergeCell ref="OHZ30:OIJ30"/>
    <mergeCell ref="OIK30:OIU30"/>
    <mergeCell ref="OIV30:OJF30"/>
    <mergeCell ref="OJG30:OJQ30"/>
    <mergeCell ref="OJR30:OKB30"/>
    <mergeCell ref="OFA30:OFK30"/>
    <mergeCell ref="OFL30:OFV30"/>
    <mergeCell ref="OFW30:OGG30"/>
    <mergeCell ref="OGH30:OGR30"/>
    <mergeCell ref="OGS30:OHC30"/>
    <mergeCell ref="OHD30:OHN30"/>
    <mergeCell ref="NNG30:NNQ30"/>
    <mergeCell ref="NNR30:NOB30"/>
    <mergeCell ref="NOC30:NOM30"/>
    <mergeCell ref="NON30:NOX30"/>
    <mergeCell ref="NOY30:NPI30"/>
    <mergeCell ref="NPJ30:NPT30"/>
    <mergeCell ref="NKS30:NLC30"/>
    <mergeCell ref="NLD30:NLN30"/>
    <mergeCell ref="NLO30:NLY30"/>
    <mergeCell ref="NLZ30:NMJ30"/>
    <mergeCell ref="NMK30:NMU30"/>
    <mergeCell ref="NMV30:NNF30"/>
    <mergeCell ref="NIE30:NIO30"/>
    <mergeCell ref="NIP30:NIZ30"/>
    <mergeCell ref="NJA30:NJK30"/>
    <mergeCell ref="NJL30:NJV30"/>
    <mergeCell ref="NJW30:NKG30"/>
    <mergeCell ref="NKH30:NKR30"/>
    <mergeCell ref="NUW30:NVG30"/>
    <mergeCell ref="NVH30:NVR30"/>
    <mergeCell ref="NVS30:NWC30"/>
    <mergeCell ref="NWD30:NWN30"/>
    <mergeCell ref="NWO30:NWY30"/>
    <mergeCell ref="NWZ30:NXJ30"/>
    <mergeCell ref="NSI30:NSS30"/>
    <mergeCell ref="NST30:NTD30"/>
    <mergeCell ref="NTE30:NTO30"/>
    <mergeCell ref="NTP30:NTZ30"/>
    <mergeCell ref="NUA30:NUK30"/>
    <mergeCell ref="NUL30:NUV30"/>
    <mergeCell ref="NPU30:NQE30"/>
    <mergeCell ref="NQF30:NQP30"/>
    <mergeCell ref="NQQ30:NRA30"/>
    <mergeCell ref="NRB30:NRL30"/>
    <mergeCell ref="NRM30:NRW30"/>
    <mergeCell ref="NRX30:NSH30"/>
    <mergeCell ref="MYA30:MYK30"/>
    <mergeCell ref="MYL30:MYV30"/>
    <mergeCell ref="MYW30:MZG30"/>
    <mergeCell ref="MZH30:MZR30"/>
    <mergeCell ref="MZS30:NAC30"/>
    <mergeCell ref="NAD30:NAN30"/>
    <mergeCell ref="MVM30:MVW30"/>
    <mergeCell ref="MVX30:MWH30"/>
    <mergeCell ref="MWI30:MWS30"/>
    <mergeCell ref="MWT30:MXD30"/>
    <mergeCell ref="MXE30:MXO30"/>
    <mergeCell ref="MXP30:MXZ30"/>
    <mergeCell ref="MSY30:MTI30"/>
    <mergeCell ref="MTJ30:MTT30"/>
    <mergeCell ref="MTU30:MUE30"/>
    <mergeCell ref="MUF30:MUP30"/>
    <mergeCell ref="MUQ30:MVA30"/>
    <mergeCell ref="MVB30:MVL30"/>
    <mergeCell ref="NFQ30:NGA30"/>
    <mergeCell ref="NGB30:NGL30"/>
    <mergeCell ref="NGM30:NGW30"/>
    <mergeCell ref="NGX30:NHH30"/>
    <mergeCell ref="NHI30:NHS30"/>
    <mergeCell ref="NHT30:NID30"/>
    <mergeCell ref="NDC30:NDM30"/>
    <mergeCell ref="NDN30:NDX30"/>
    <mergeCell ref="NDY30:NEI30"/>
    <mergeCell ref="NEJ30:NET30"/>
    <mergeCell ref="NEU30:NFE30"/>
    <mergeCell ref="NFF30:NFP30"/>
    <mergeCell ref="NAO30:NAY30"/>
    <mergeCell ref="NAZ30:NBJ30"/>
    <mergeCell ref="NBK30:NBU30"/>
    <mergeCell ref="NBV30:NCF30"/>
    <mergeCell ref="NCG30:NCQ30"/>
    <mergeCell ref="NCR30:NDB30"/>
    <mergeCell ref="MIU30:MJE30"/>
    <mergeCell ref="MJF30:MJP30"/>
    <mergeCell ref="MJQ30:MKA30"/>
    <mergeCell ref="MKB30:MKL30"/>
    <mergeCell ref="MKM30:MKW30"/>
    <mergeCell ref="MKX30:MLH30"/>
    <mergeCell ref="MGG30:MGQ30"/>
    <mergeCell ref="MGR30:MHB30"/>
    <mergeCell ref="MHC30:MHM30"/>
    <mergeCell ref="MHN30:MHX30"/>
    <mergeCell ref="MHY30:MII30"/>
    <mergeCell ref="MIJ30:MIT30"/>
    <mergeCell ref="MDS30:MEC30"/>
    <mergeCell ref="MED30:MEN30"/>
    <mergeCell ref="MEO30:MEY30"/>
    <mergeCell ref="MEZ30:MFJ30"/>
    <mergeCell ref="MFK30:MFU30"/>
    <mergeCell ref="MFV30:MGF30"/>
    <mergeCell ref="MQK30:MQU30"/>
    <mergeCell ref="MQV30:MRF30"/>
    <mergeCell ref="MRG30:MRQ30"/>
    <mergeCell ref="MRR30:MSB30"/>
    <mergeCell ref="MSC30:MSM30"/>
    <mergeCell ref="MSN30:MSX30"/>
    <mergeCell ref="MNW30:MOG30"/>
    <mergeCell ref="MOH30:MOR30"/>
    <mergeCell ref="MOS30:MPC30"/>
    <mergeCell ref="MPD30:MPN30"/>
    <mergeCell ref="MPO30:MPY30"/>
    <mergeCell ref="MPZ30:MQJ30"/>
    <mergeCell ref="MLI30:MLS30"/>
    <mergeCell ref="MLT30:MMD30"/>
    <mergeCell ref="MME30:MMO30"/>
    <mergeCell ref="MMP30:MMZ30"/>
    <mergeCell ref="MNA30:MNK30"/>
    <mergeCell ref="MNL30:MNV30"/>
    <mergeCell ref="LTO30:LTY30"/>
    <mergeCell ref="LTZ30:LUJ30"/>
    <mergeCell ref="LUK30:LUU30"/>
    <mergeCell ref="LUV30:LVF30"/>
    <mergeCell ref="LVG30:LVQ30"/>
    <mergeCell ref="LVR30:LWB30"/>
    <mergeCell ref="LRA30:LRK30"/>
    <mergeCell ref="LRL30:LRV30"/>
    <mergeCell ref="LRW30:LSG30"/>
    <mergeCell ref="LSH30:LSR30"/>
    <mergeCell ref="LSS30:LTC30"/>
    <mergeCell ref="LTD30:LTN30"/>
    <mergeCell ref="LOM30:LOW30"/>
    <mergeCell ref="LOX30:LPH30"/>
    <mergeCell ref="LPI30:LPS30"/>
    <mergeCell ref="LPT30:LQD30"/>
    <mergeCell ref="LQE30:LQO30"/>
    <mergeCell ref="LQP30:LQZ30"/>
    <mergeCell ref="MBE30:MBO30"/>
    <mergeCell ref="MBP30:MBZ30"/>
    <mergeCell ref="MCA30:MCK30"/>
    <mergeCell ref="MCL30:MCV30"/>
    <mergeCell ref="MCW30:MDG30"/>
    <mergeCell ref="MDH30:MDR30"/>
    <mergeCell ref="LYQ30:LZA30"/>
    <mergeCell ref="LZB30:LZL30"/>
    <mergeCell ref="LZM30:LZW30"/>
    <mergeCell ref="LZX30:MAH30"/>
    <mergeCell ref="MAI30:MAS30"/>
    <mergeCell ref="MAT30:MBD30"/>
    <mergeCell ref="LWC30:LWM30"/>
    <mergeCell ref="LWN30:LWX30"/>
    <mergeCell ref="LWY30:LXI30"/>
    <mergeCell ref="LXJ30:LXT30"/>
    <mergeCell ref="LXU30:LYE30"/>
    <mergeCell ref="LYF30:LYP30"/>
    <mergeCell ref="LEI30:LES30"/>
    <mergeCell ref="LET30:LFD30"/>
    <mergeCell ref="LFE30:LFO30"/>
    <mergeCell ref="LFP30:LFZ30"/>
    <mergeCell ref="LGA30:LGK30"/>
    <mergeCell ref="LGL30:LGV30"/>
    <mergeCell ref="LBU30:LCE30"/>
    <mergeCell ref="LCF30:LCP30"/>
    <mergeCell ref="LCQ30:LDA30"/>
    <mergeCell ref="LDB30:LDL30"/>
    <mergeCell ref="LDM30:LDW30"/>
    <mergeCell ref="LDX30:LEH30"/>
    <mergeCell ref="KZG30:KZQ30"/>
    <mergeCell ref="KZR30:LAB30"/>
    <mergeCell ref="LAC30:LAM30"/>
    <mergeCell ref="LAN30:LAX30"/>
    <mergeCell ref="LAY30:LBI30"/>
    <mergeCell ref="LBJ30:LBT30"/>
    <mergeCell ref="LLY30:LMI30"/>
    <mergeCell ref="LMJ30:LMT30"/>
    <mergeCell ref="LMU30:LNE30"/>
    <mergeCell ref="LNF30:LNP30"/>
    <mergeCell ref="LNQ30:LOA30"/>
    <mergeCell ref="LOB30:LOL30"/>
    <mergeCell ref="LJK30:LJU30"/>
    <mergeCell ref="LJV30:LKF30"/>
    <mergeCell ref="LKG30:LKQ30"/>
    <mergeCell ref="LKR30:LLB30"/>
    <mergeCell ref="LLC30:LLM30"/>
    <mergeCell ref="LLN30:LLX30"/>
    <mergeCell ref="LGW30:LHG30"/>
    <mergeCell ref="LHH30:LHR30"/>
    <mergeCell ref="LHS30:LIC30"/>
    <mergeCell ref="LID30:LIN30"/>
    <mergeCell ref="LIO30:LIY30"/>
    <mergeCell ref="LIZ30:LJJ30"/>
    <mergeCell ref="KPC30:KPM30"/>
    <mergeCell ref="KPN30:KPX30"/>
    <mergeCell ref="KPY30:KQI30"/>
    <mergeCell ref="KQJ30:KQT30"/>
    <mergeCell ref="KQU30:KRE30"/>
    <mergeCell ref="KRF30:KRP30"/>
    <mergeCell ref="KMO30:KMY30"/>
    <mergeCell ref="KMZ30:KNJ30"/>
    <mergeCell ref="KNK30:KNU30"/>
    <mergeCell ref="KNV30:KOF30"/>
    <mergeCell ref="KOG30:KOQ30"/>
    <mergeCell ref="KOR30:KPB30"/>
    <mergeCell ref="KKA30:KKK30"/>
    <mergeCell ref="KKL30:KKV30"/>
    <mergeCell ref="KKW30:KLG30"/>
    <mergeCell ref="KLH30:KLR30"/>
    <mergeCell ref="KLS30:KMC30"/>
    <mergeCell ref="KMD30:KMN30"/>
    <mergeCell ref="KWS30:KXC30"/>
    <mergeCell ref="KXD30:KXN30"/>
    <mergeCell ref="KXO30:KXY30"/>
    <mergeCell ref="KXZ30:KYJ30"/>
    <mergeCell ref="KYK30:KYU30"/>
    <mergeCell ref="KYV30:KZF30"/>
    <mergeCell ref="KUE30:KUO30"/>
    <mergeCell ref="KUP30:KUZ30"/>
    <mergeCell ref="KVA30:KVK30"/>
    <mergeCell ref="KVL30:KVV30"/>
    <mergeCell ref="KVW30:KWG30"/>
    <mergeCell ref="KWH30:KWR30"/>
    <mergeCell ref="KRQ30:KSA30"/>
    <mergeCell ref="KSB30:KSL30"/>
    <mergeCell ref="KSM30:KSW30"/>
    <mergeCell ref="KSX30:KTH30"/>
    <mergeCell ref="KTI30:KTS30"/>
    <mergeCell ref="KTT30:KUD30"/>
    <mergeCell ref="JZW30:KAG30"/>
    <mergeCell ref="KAH30:KAR30"/>
    <mergeCell ref="KAS30:KBC30"/>
    <mergeCell ref="KBD30:KBN30"/>
    <mergeCell ref="KBO30:KBY30"/>
    <mergeCell ref="KBZ30:KCJ30"/>
    <mergeCell ref="JXI30:JXS30"/>
    <mergeCell ref="JXT30:JYD30"/>
    <mergeCell ref="JYE30:JYO30"/>
    <mergeCell ref="JYP30:JYZ30"/>
    <mergeCell ref="JZA30:JZK30"/>
    <mergeCell ref="JZL30:JZV30"/>
    <mergeCell ref="JUU30:JVE30"/>
    <mergeCell ref="JVF30:JVP30"/>
    <mergeCell ref="JVQ30:JWA30"/>
    <mergeCell ref="JWB30:JWL30"/>
    <mergeCell ref="JWM30:JWW30"/>
    <mergeCell ref="JWX30:JXH30"/>
    <mergeCell ref="KHM30:KHW30"/>
    <mergeCell ref="KHX30:KIH30"/>
    <mergeCell ref="KII30:KIS30"/>
    <mergeCell ref="KIT30:KJD30"/>
    <mergeCell ref="KJE30:KJO30"/>
    <mergeCell ref="KJP30:KJZ30"/>
    <mergeCell ref="KEY30:KFI30"/>
    <mergeCell ref="KFJ30:KFT30"/>
    <mergeCell ref="KFU30:KGE30"/>
    <mergeCell ref="KGF30:KGP30"/>
    <mergeCell ref="KGQ30:KHA30"/>
    <mergeCell ref="KHB30:KHL30"/>
    <mergeCell ref="KCK30:KCU30"/>
    <mergeCell ref="KCV30:KDF30"/>
    <mergeCell ref="KDG30:KDQ30"/>
    <mergeCell ref="KDR30:KEB30"/>
    <mergeCell ref="KEC30:KEM30"/>
    <mergeCell ref="KEN30:KEX30"/>
    <mergeCell ref="JKQ30:JLA30"/>
    <mergeCell ref="JLB30:JLL30"/>
    <mergeCell ref="JLM30:JLW30"/>
    <mergeCell ref="JLX30:JMH30"/>
    <mergeCell ref="JMI30:JMS30"/>
    <mergeCell ref="JMT30:JND30"/>
    <mergeCell ref="JIC30:JIM30"/>
    <mergeCell ref="JIN30:JIX30"/>
    <mergeCell ref="JIY30:JJI30"/>
    <mergeCell ref="JJJ30:JJT30"/>
    <mergeCell ref="JJU30:JKE30"/>
    <mergeCell ref="JKF30:JKP30"/>
    <mergeCell ref="JFO30:JFY30"/>
    <mergeCell ref="JFZ30:JGJ30"/>
    <mergeCell ref="JGK30:JGU30"/>
    <mergeCell ref="JGV30:JHF30"/>
    <mergeCell ref="JHG30:JHQ30"/>
    <mergeCell ref="JHR30:JIB30"/>
    <mergeCell ref="JSG30:JSQ30"/>
    <mergeCell ref="JSR30:JTB30"/>
    <mergeCell ref="JTC30:JTM30"/>
    <mergeCell ref="JTN30:JTX30"/>
    <mergeCell ref="JTY30:JUI30"/>
    <mergeCell ref="JUJ30:JUT30"/>
    <mergeCell ref="JPS30:JQC30"/>
    <mergeCell ref="JQD30:JQN30"/>
    <mergeCell ref="JQO30:JQY30"/>
    <mergeCell ref="JQZ30:JRJ30"/>
    <mergeCell ref="JRK30:JRU30"/>
    <mergeCell ref="JRV30:JSF30"/>
    <mergeCell ref="JNE30:JNO30"/>
    <mergeCell ref="JNP30:JNZ30"/>
    <mergeCell ref="JOA30:JOK30"/>
    <mergeCell ref="JOL30:JOV30"/>
    <mergeCell ref="JOW30:JPG30"/>
    <mergeCell ref="JPH30:JPR30"/>
    <mergeCell ref="IVK30:IVU30"/>
    <mergeCell ref="IVV30:IWF30"/>
    <mergeCell ref="IWG30:IWQ30"/>
    <mergeCell ref="IWR30:IXB30"/>
    <mergeCell ref="IXC30:IXM30"/>
    <mergeCell ref="IXN30:IXX30"/>
    <mergeCell ref="ISW30:ITG30"/>
    <mergeCell ref="ITH30:ITR30"/>
    <mergeCell ref="ITS30:IUC30"/>
    <mergeCell ref="IUD30:IUN30"/>
    <mergeCell ref="IUO30:IUY30"/>
    <mergeCell ref="IUZ30:IVJ30"/>
    <mergeCell ref="IQI30:IQS30"/>
    <mergeCell ref="IQT30:IRD30"/>
    <mergeCell ref="IRE30:IRO30"/>
    <mergeCell ref="IRP30:IRZ30"/>
    <mergeCell ref="ISA30:ISK30"/>
    <mergeCell ref="ISL30:ISV30"/>
    <mergeCell ref="JDA30:JDK30"/>
    <mergeCell ref="JDL30:JDV30"/>
    <mergeCell ref="JDW30:JEG30"/>
    <mergeCell ref="JEH30:JER30"/>
    <mergeCell ref="JES30:JFC30"/>
    <mergeCell ref="JFD30:JFN30"/>
    <mergeCell ref="JAM30:JAW30"/>
    <mergeCell ref="JAX30:JBH30"/>
    <mergeCell ref="JBI30:JBS30"/>
    <mergeCell ref="JBT30:JCD30"/>
    <mergeCell ref="JCE30:JCO30"/>
    <mergeCell ref="JCP30:JCZ30"/>
    <mergeCell ref="IXY30:IYI30"/>
    <mergeCell ref="IYJ30:IYT30"/>
    <mergeCell ref="IYU30:IZE30"/>
    <mergeCell ref="IZF30:IZP30"/>
    <mergeCell ref="IZQ30:JAA30"/>
    <mergeCell ref="JAB30:JAL30"/>
    <mergeCell ref="IGE30:IGO30"/>
    <mergeCell ref="IGP30:IGZ30"/>
    <mergeCell ref="IHA30:IHK30"/>
    <mergeCell ref="IHL30:IHV30"/>
    <mergeCell ref="IHW30:IIG30"/>
    <mergeCell ref="IIH30:IIR30"/>
    <mergeCell ref="IDQ30:IEA30"/>
    <mergeCell ref="IEB30:IEL30"/>
    <mergeCell ref="IEM30:IEW30"/>
    <mergeCell ref="IEX30:IFH30"/>
    <mergeCell ref="IFI30:IFS30"/>
    <mergeCell ref="IFT30:IGD30"/>
    <mergeCell ref="IBC30:IBM30"/>
    <mergeCell ref="IBN30:IBX30"/>
    <mergeCell ref="IBY30:ICI30"/>
    <mergeCell ref="ICJ30:ICT30"/>
    <mergeCell ref="ICU30:IDE30"/>
    <mergeCell ref="IDF30:IDP30"/>
    <mergeCell ref="INU30:IOE30"/>
    <mergeCell ref="IOF30:IOP30"/>
    <mergeCell ref="IOQ30:IPA30"/>
    <mergeCell ref="IPB30:IPL30"/>
    <mergeCell ref="IPM30:IPW30"/>
    <mergeCell ref="IPX30:IQH30"/>
    <mergeCell ref="ILG30:ILQ30"/>
    <mergeCell ref="ILR30:IMB30"/>
    <mergeCell ref="IMC30:IMM30"/>
    <mergeCell ref="IMN30:IMX30"/>
    <mergeCell ref="IMY30:INI30"/>
    <mergeCell ref="INJ30:INT30"/>
    <mergeCell ref="IIS30:IJC30"/>
    <mergeCell ref="IJD30:IJN30"/>
    <mergeCell ref="IJO30:IJY30"/>
    <mergeCell ref="IJZ30:IKJ30"/>
    <mergeCell ref="IKK30:IKU30"/>
    <mergeCell ref="IKV30:ILF30"/>
    <mergeCell ref="HQY30:HRI30"/>
    <mergeCell ref="HRJ30:HRT30"/>
    <mergeCell ref="HRU30:HSE30"/>
    <mergeCell ref="HSF30:HSP30"/>
    <mergeCell ref="HSQ30:HTA30"/>
    <mergeCell ref="HTB30:HTL30"/>
    <mergeCell ref="HOK30:HOU30"/>
    <mergeCell ref="HOV30:HPF30"/>
    <mergeCell ref="HPG30:HPQ30"/>
    <mergeCell ref="HPR30:HQB30"/>
    <mergeCell ref="HQC30:HQM30"/>
    <mergeCell ref="HQN30:HQX30"/>
    <mergeCell ref="HLW30:HMG30"/>
    <mergeCell ref="HMH30:HMR30"/>
    <mergeCell ref="HMS30:HNC30"/>
    <mergeCell ref="HND30:HNN30"/>
    <mergeCell ref="HNO30:HNY30"/>
    <mergeCell ref="HNZ30:HOJ30"/>
    <mergeCell ref="HYO30:HYY30"/>
    <mergeCell ref="HYZ30:HZJ30"/>
    <mergeCell ref="HZK30:HZU30"/>
    <mergeCell ref="HZV30:IAF30"/>
    <mergeCell ref="IAG30:IAQ30"/>
    <mergeCell ref="IAR30:IBB30"/>
    <mergeCell ref="HWA30:HWK30"/>
    <mergeCell ref="HWL30:HWV30"/>
    <mergeCell ref="HWW30:HXG30"/>
    <mergeCell ref="HXH30:HXR30"/>
    <mergeCell ref="HXS30:HYC30"/>
    <mergeCell ref="HYD30:HYN30"/>
    <mergeCell ref="HTM30:HTW30"/>
    <mergeCell ref="HTX30:HUH30"/>
    <mergeCell ref="HUI30:HUS30"/>
    <mergeCell ref="HUT30:HVD30"/>
    <mergeCell ref="HVE30:HVO30"/>
    <mergeCell ref="HVP30:HVZ30"/>
    <mergeCell ref="HBS30:HCC30"/>
    <mergeCell ref="HCD30:HCN30"/>
    <mergeCell ref="HCO30:HCY30"/>
    <mergeCell ref="HCZ30:HDJ30"/>
    <mergeCell ref="HDK30:HDU30"/>
    <mergeCell ref="HDV30:HEF30"/>
    <mergeCell ref="GZE30:GZO30"/>
    <mergeCell ref="GZP30:GZZ30"/>
    <mergeCell ref="HAA30:HAK30"/>
    <mergeCell ref="HAL30:HAV30"/>
    <mergeCell ref="HAW30:HBG30"/>
    <mergeCell ref="HBH30:HBR30"/>
    <mergeCell ref="GWQ30:GXA30"/>
    <mergeCell ref="GXB30:GXL30"/>
    <mergeCell ref="GXM30:GXW30"/>
    <mergeCell ref="GXX30:GYH30"/>
    <mergeCell ref="GYI30:GYS30"/>
    <mergeCell ref="GYT30:GZD30"/>
    <mergeCell ref="HJI30:HJS30"/>
    <mergeCell ref="HJT30:HKD30"/>
    <mergeCell ref="HKE30:HKO30"/>
    <mergeCell ref="HKP30:HKZ30"/>
    <mergeCell ref="HLA30:HLK30"/>
    <mergeCell ref="HLL30:HLV30"/>
    <mergeCell ref="HGU30:HHE30"/>
    <mergeCell ref="HHF30:HHP30"/>
    <mergeCell ref="HHQ30:HIA30"/>
    <mergeCell ref="HIB30:HIL30"/>
    <mergeCell ref="HIM30:HIW30"/>
    <mergeCell ref="HIX30:HJH30"/>
    <mergeCell ref="HEG30:HEQ30"/>
    <mergeCell ref="HER30:HFB30"/>
    <mergeCell ref="HFC30:HFM30"/>
    <mergeCell ref="HFN30:HFX30"/>
    <mergeCell ref="HFY30:HGI30"/>
    <mergeCell ref="HGJ30:HGT30"/>
    <mergeCell ref="GMM30:GMW30"/>
    <mergeCell ref="GMX30:GNH30"/>
    <mergeCell ref="GNI30:GNS30"/>
    <mergeCell ref="GNT30:GOD30"/>
    <mergeCell ref="GOE30:GOO30"/>
    <mergeCell ref="GOP30:GOZ30"/>
    <mergeCell ref="GJY30:GKI30"/>
    <mergeCell ref="GKJ30:GKT30"/>
    <mergeCell ref="GKU30:GLE30"/>
    <mergeCell ref="GLF30:GLP30"/>
    <mergeCell ref="GLQ30:GMA30"/>
    <mergeCell ref="GMB30:GML30"/>
    <mergeCell ref="GHK30:GHU30"/>
    <mergeCell ref="GHV30:GIF30"/>
    <mergeCell ref="GIG30:GIQ30"/>
    <mergeCell ref="GIR30:GJB30"/>
    <mergeCell ref="GJC30:GJM30"/>
    <mergeCell ref="GJN30:GJX30"/>
    <mergeCell ref="GUC30:GUM30"/>
    <mergeCell ref="GUN30:GUX30"/>
    <mergeCell ref="GUY30:GVI30"/>
    <mergeCell ref="GVJ30:GVT30"/>
    <mergeCell ref="GVU30:GWE30"/>
    <mergeCell ref="GWF30:GWP30"/>
    <mergeCell ref="GRO30:GRY30"/>
    <mergeCell ref="GRZ30:GSJ30"/>
    <mergeCell ref="GSK30:GSU30"/>
    <mergeCell ref="GSV30:GTF30"/>
    <mergeCell ref="GTG30:GTQ30"/>
    <mergeCell ref="GTR30:GUB30"/>
    <mergeCell ref="GPA30:GPK30"/>
    <mergeCell ref="GPL30:GPV30"/>
    <mergeCell ref="GPW30:GQG30"/>
    <mergeCell ref="GQH30:GQR30"/>
    <mergeCell ref="GQS30:GRC30"/>
    <mergeCell ref="GRD30:GRN30"/>
    <mergeCell ref="FXG30:FXQ30"/>
    <mergeCell ref="FXR30:FYB30"/>
    <mergeCell ref="FYC30:FYM30"/>
    <mergeCell ref="FYN30:FYX30"/>
    <mergeCell ref="FYY30:FZI30"/>
    <mergeCell ref="FZJ30:FZT30"/>
    <mergeCell ref="FUS30:FVC30"/>
    <mergeCell ref="FVD30:FVN30"/>
    <mergeCell ref="FVO30:FVY30"/>
    <mergeCell ref="FVZ30:FWJ30"/>
    <mergeCell ref="FWK30:FWU30"/>
    <mergeCell ref="FWV30:FXF30"/>
    <mergeCell ref="FSE30:FSO30"/>
    <mergeCell ref="FSP30:FSZ30"/>
    <mergeCell ref="FTA30:FTK30"/>
    <mergeCell ref="FTL30:FTV30"/>
    <mergeCell ref="FTW30:FUG30"/>
    <mergeCell ref="FUH30:FUR30"/>
    <mergeCell ref="GEW30:GFG30"/>
    <mergeCell ref="GFH30:GFR30"/>
    <mergeCell ref="GFS30:GGC30"/>
    <mergeCell ref="GGD30:GGN30"/>
    <mergeCell ref="GGO30:GGY30"/>
    <mergeCell ref="GGZ30:GHJ30"/>
    <mergeCell ref="GCI30:GCS30"/>
    <mergeCell ref="GCT30:GDD30"/>
    <mergeCell ref="GDE30:GDO30"/>
    <mergeCell ref="GDP30:GDZ30"/>
    <mergeCell ref="GEA30:GEK30"/>
    <mergeCell ref="GEL30:GEV30"/>
    <mergeCell ref="FZU30:GAE30"/>
    <mergeCell ref="GAF30:GAP30"/>
    <mergeCell ref="GAQ30:GBA30"/>
    <mergeCell ref="GBB30:GBL30"/>
    <mergeCell ref="GBM30:GBW30"/>
    <mergeCell ref="GBX30:GCH30"/>
    <mergeCell ref="FIA30:FIK30"/>
    <mergeCell ref="FIL30:FIV30"/>
    <mergeCell ref="FIW30:FJG30"/>
    <mergeCell ref="FJH30:FJR30"/>
    <mergeCell ref="FJS30:FKC30"/>
    <mergeCell ref="FKD30:FKN30"/>
    <mergeCell ref="FFM30:FFW30"/>
    <mergeCell ref="FFX30:FGH30"/>
    <mergeCell ref="FGI30:FGS30"/>
    <mergeCell ref="FGT30:FHD30"/>
    <mergeCell ref="FHE30:FHO30"/>
    <mergeCell ref="FHP30:FHZ30"/>
    <mergeCell ref="FCY30:FDI30"/>
    <mergeCell ref="FDJ30:FDT30"/>
    <mergeCell ref="FDU30:FEE30"/>
    <mergeCell ref="FEF30:FEP30"/>
    <mergeCell ref="FEQ30:FFA30"/>
    <mergeCell ref="FFB30:FFL30"/>
    <mergeCell ref="FPQ30:FQA30"/>
    <mergeCell ref="FQB30:FQL30"/>
    <mergeCell ref="FQM30:FQW30"/>
    <mergeCell ref="FQX30:FRH30"/>
    <mergeCell ref="FRI30:FRS30"/>
    <mergeCell ref="FRT30:FSD30"/>
    <mergeCell ref="FNC30:FNM30"/>
    <mergeCell ref="FNN30:FNX30"/>
    <mergeCell ref="FNY30:FOI30"/>
    <mergeCell ref="FOJ30:FOT30"/>
    <mergeCell ref="FOU30:FPE30"/>
    <mergeCell ref="FPF30:FPP30"/>
    <mergeCell ref="FKO30:FKY30"/>
    <mergeCell ref="FKZ30:FLJ30"/>
    <mergeCell ref="FLK30:FLU30"/>
    <mergeCell ref="FLV30:FMF30"/>
    <mergeCell ref="FMG30:FMQ30"/>
    <mergeCell ref="FMR30:FNB30"/>
    <mergeCell ref="ESU30:ETE30"/>
    <mergeCell ref="ETF30:ETP30"/>
    <mergeCell ref="ETQ30:EUA30"/>
    <mergeCell ref="EUB30:EUL30"/>
    <mergeCell ref="EUM30:EUW30"/>
    <mergeCell ref="EUX30:EVH30"/>
    <mergeCell ref="EQG30:EQQ30"/>
    <mergeCell ref="EQR30:ERB30"/>
    <mergeCell ref="ERC30:ERM30"/>
    <mergeCell ref="ERN30:ERX30"/>
    <mergeCell ref="ERY30:ESI30"/>
    <mergeCell ref="ESJ30:EST30"/>
    <mergeCell ref="ENS30:EOC30"/>
    <mergeCell ref="EOD30:EON30"/>
    <mergeCell ref="EOO30:EOY30"/>
    <mergeCell ref="EOZ30:EPJ30"/>
    <mergeCell ref="EPK30:EPU30"/>
    <mergeCell ref="EPV30:EQF30"/>
    <mergeCell ref="FAK30:FAU30"/>
    <mergeCell ref="FAV30:FBF30"/>
    <mergeCell ref="FBG30:FBQ30"/>
    <mergeCell ref="FBR30:FCB30"/>
    <mergeCell ref="FCC30:FCM30"/>
    <mergeCell ref="FCN30:FCX30"/>
    <mergeCell ref="EXW30:EYG30"/>
    <mergeCell ref="EYH30:EYR30"/>
    <mergeCell ref="EYS30:EZC30"/>
    <mergeCell ref="EZD30:EZN30"/>
    <mergeCell ref="EZO30:EZY30"/>
    <mergeCell ref="EZZ30:FAJ30"/>
    <mergeCell ref="EVI30:EVS30"/>
    <mergeCell ref="EVT30:EWD30"/>
    <mergeCell ref="EWE30:EWO30"/>
    <mergeCell ref="EWP30:EWZ30"/>
    <mergeCell ref="EXA30:EXK30"/>
    <mergeCell ref="EXL30:EXV30"/>
    <mergeCell ref="EDO30:EDY30"/>
    <mergeCell ref="EDZ30:EEJ30"/>
    <mergeCell ref="EEK30:EEU30"/>
    <mergeCell ref="EEV30:EFF30"/>
    <mergeCell ref="EFG30:EFQ30"/>
    <mergeCell ref="EFR30:EGB30"/>
    <mergeCell ref="EBA30:EBK30"/>
    <mergeCell ref="EBL30:EBV30"/>
    <mergeCell ref="EBW30:ECG30"/>
    <mergeCell ref="ECH30:ECR30"/>
    <mergeCell ref="ECS30:EDC30"/>
    <mergeCell ref="EDD30:EDN30"/>
    <mergeCell ref="DYM30:DYW30"/>
    <mergeCell ref="DYX30:DZH30"/>
    <mergeCell ref="DZI30:DZS30"/>
    <mergeCell ref="DZT30:EAD30"/>
    <mergeCell ref="EAE30:EAO30"/>
    <mergeCell ref="EAP30:EAZ30"/>
    <mergeCell ref="ELE30:ELO30"/>
    <mergeCell ref="ELP30:ELZ30"/>
    <mergeCell ref="EMA30:EMK30"/>
    <mergeCell ref="EML30:EMV30"/>
    <mergeCell ref="EMW30:ENG30"/>
    <mergeCell ref="ENH30:ENR30"/>
    <mergeCell ref="EIQ30:EJA30"/>
    <mergeCell ref="EJB30:EJL30"/>
    <mergeCell ref="EJM30:EJW30"/>
    <mergeCell ref="EJX30:EKH30"/>
    <mergeCell ref="EKI30:EKS30"/>
    <mergeCell ref="EKT30:ELD30"/>
    <mergeCell ref="EGC30:EGM30"/>
    <mergeCell ref="EGN30:EGX30"/>
    <mergeCell ref="EGY30:EHI30"/>
    <mergeCell ref="EHJ30:EHT30"/>
    <mergeCell ref="EHU30:EIE30"/>
    <mergeCell ref="EIF30:EIP30"/>
    <mergeCell ref="DOI30:DOS30"/>
    <mergeCell ref="DOT30:DPD30"/>
    <mergeCell ref="DPE30:DPO30"/>
    <mergeCell ref="DPP30:DPZ30"/>
    <mergeCell ref="DQA30:DQK30"/>
    <mergeCell ref="DQL30:DQV30"/>
    <mergeCell ref="DLU30:DME30"/>
    <mergeCell ref="DMF30:DMP30"/>
    <mergeCell ref="DMQ30:DNA30"/>
    <mergeCell ref="DNB30:DNL30"/>
    <mergeCell ref="DNM30:DNW30"/>
    <mergeCell ref="DNX30:DOH30"/>
    <mergeCell ref="DJG30:DJQ30"/>
    <mergeCell ref="DJR30:DKB30"/>
    <mergeCell ref="DKC30:DKM30"/>
    <mergeCell ref="DKN30:DKX30"/>
    <mergeCell ref="DKY30:DLI30"/>
    <mergeCell ref="DLJ30:DLT30"/>
    <mergeCell ref="DVY30:DWI30"/>
    <mergeCell ref="DWJ30:DWT30"/>
    <mergeCell ref="DWU30:DXE30"/>
    <mergeCell ref="DXF30:DXP30"/>
    <mergeCell ref="DXQ30:DYA30"/>
    <mergeCell ref="DYB30:DYL30"/>
    <mergeCell ref="DTK30:DTU30"/>
    <mergeCell ref="DTV30:DUF30"/>
    <mergeCell ref="DUG30:DUQ30"/>
    <mergeCell ref="DUR30:DVB30"/>
    <mergeCell ref="DVC30:DVM30"/>
    <mergeCell ref="DVN30:DVX30"/>
    <mergeCell ref="DQW30:DRG30"/>
    <mergeCell ref="DRH30:DRR30"/>
    <mergeCell ref="DRS30:DSC30"/>
    <mergeCell ref="DSD30:DSN30"/>
    <mergeCell ref="DSO30:DSY30"/>
    <mergeCell ref="DSZ30:DTJ30"/>
    <mergeCell ref="CZC30:CZM30"/>
    <mergeCell ref="CZN30:CZX30"/>
    <mergeCell ref="CZY30:DAI30"/>
    <mergeCell ref="DAJ30:DAT30"/>
    <mergeCell ref="DAU30:DBE30"/>
    <mergeCell ref="DBF30:DBP30"/>
    <mergeCell ref="CWO30:CWY30"/>
    <mergeCell ref="CWZ30:CXJ30"/>
    <mergeCell ref="CXK30:CXU30"/>
    <mergeCell ref="CXV30:CYF30"/>
    <mergeCell ref="CYG30:CYQ30"/>
    <mergeCell ref="CYR30:CZB30"/>
    <mergeCell ref="CUA30:CUK30"/>
    <mergeCell ref="CUL30:CUV30"/>
    <mergeCell ref="CUW30:CVG30"/>
    <mergeCell ref="CVH30:CVR30"/>
    <mergeCell ref="CVS30:CWC30"/>
    <mergeCell ref="CWD30:CWN30"/>
    <mergeCell ref="DGS30:DHC30"/>
    <mergeCell ref="DHD30:DHN30"/>
    <mergeCell ref="DHO30:DHY30"/>
    <mergeCell ref="DHZ30:DIJ30"/>
    <mergeCell ref="DIK30:DIU30"/>
    <mergeCell ref="DIV30:DJF30"/>
    <mergeCell ref="DEE30:DEO30"/>
    <mergeCell ref="DEP30:DEZ30"/>
    <mergeCell ref="DFA30:DFK30"/>
    <mergeCell ref="DFL30:DFV30"/>
    <mergeCell ref="DFW30:DGG30"/>
    <mergeCell ref="DGH30:DGR30"/>
    <mergeCell ref="DBQ30:DCA30"/>
    <mergeCell ref="DCB30:DCL30"/>
    <mergeCell ref="DCM30:DCW30"/>
    <mergeCell ref="DCX30:DDH30"/>
    <mergeCell ref="DDI30:DDS30"/>
    <mergeCell ref="DDT30:DED30"/>
    <mergeCell ref="CJW30:CKG30"/>
    <mergeCell ref="CKH30:CKR30"/>
    <mergeCell ref="CKS30:CLC30"/>
    <mergeCell ref="CLD30:CLN30"/>
    <mergeCell ref="CLO30:CLY30"/>
    <mergeCell ref="CLZ30:CMJ30"/>
    <mergeCell ref="CHI30:CHS30"/>
    <mergeCell ref="CHT30:CID30"/>
    <mergeCell ref="CIE30:CIO30"/>
    <mergeCell ref="CIP30:CIZ30"/>
    <mergeCell ref="CJA30:CJK30"/>
    <mergeCell ref="CJL30:CJV30"/>
    <mergeCell ref="CEU30:CFE30"/>
    <mergeCell ref="CFF30:CFP30"/>
    <mergeCell ref="CFQ30:CGA30"/>
    <mergeCell ref="CGB30:CGL30"/>
    <mergeCell ref="CGM30:CGW30"/>
    <mergeCell ref="CGX30:CHH30"/>
    <mergeCell ref="CRM30:CRW30"/>
    <mergeCell ref="CRX30:CSH30"/>
    <mergeCell ref="CSI30:CSS30"/>
    <mergeCell ref="CST30:CTD30"/>
    <mergeCell ref="CTE30:CTO30"/>
    <mergeCell ref="CTP30:CTZ30"/>
    <mergeCell ref="COY30:CPI30"/>
    <mergeCell ref="CPJ30:CPT30"/>
    <mergeCell ref="CPU30:CQE30"/>
    <mergeCell ref="CQF30:CQP30"/>
    <mergeCell ref="CQQ30:CRA30"/>
    <mergeCell ref="CRB30:CRL30"/>
    <mergeCell ref="CMK30:CMU30"/>
    <mergeCell ref="CMV30:CNF30"/>
    <mergeCell ref="CNG30:CNQ30"/>
    <mergeCell ref="CNR30:COB30"/>
    <mergeCell ref="COC30:COM30"/>
    <mergeCell ref="CON30:COX30"/>
    <mergeCell ref="BUQ30:BVA30"/>
    <mergeCell ref="BVB30:BVL30"/>
    <mergeCell ref="BVM30:BVW30"/>
    <mergeCell ref="BVX30:BWH30"/>
    <mergeCell ref="BWI30:BWS30"/>
    <mergeCell ref="BWT30:BXD30"/>
    <mergeCell ref="BSC30:BSM30"/>
    <mergeCell ref="BSN30:BSX30"/>
    <mergeCell ref="BSY30:BTI30"/>
    <mergeCell ref="BTJ30:BTT30"/>
    <mergeCell ref="BTU30:BUE30"/>
    <mergeCell ref="BUF30:BUP30"/>
    <mergeCell ref="BPO30:BPY30"/>
    <mergeCell ref="BPZ30:BQJ30"/>
    <mergeCell ref="BQK30:BQU30"/>
    <mergeCell ref="BQV30:BRF30"/>
    <mergeCell ref="BRG30:BRQ30"/>
    <mergeCell ref="BRR30:BSB30"/>
    <mergeCell ref="CCG30:CCQ30"/>
    <mergeCell ref="CCR30:CDB30"/>
    <mergeCell ref="CDC30:CDM30"/>
    <mergeCell ref="CDN30:CDX30"/>
    <mergeCell ref="CDY30:CEI30"/>
    <mergeCell ref="CEJ30:CET30"/>
    <mergeCell ref="BZS30:CAC30"/>
    <mergeCell ref="CAD30:CAN30"/>
    <mergeCell ref="CAO30:CAY30"/>
    <mergeCell ref="CAZ30:CBJ30"/>
    <mergeCell ref="CBK30:CBU30"/>
    <mergeCell ref="CBV30:CCF30"/>
    <mergeCell ref="BXE30:BXO30"/>
    <mergeCell ref="BXP30:BXZ30"/>
    <mergeCell ref="BYA30:BYK30"/>
    <mergeCell ref="BYL30:BYV30"/>
    <mergeCell ref="BYW30:BZG30"/>
    <mergeCell ref="BZH30:BZR30"/>
    <mergeCell ref="BFK30:BFU30"/>
    <mergeCell ref="BFV30:BGF30"/>
    <mergeCell ref="BGG30:BGQ30"/>
    <mergeCell ref="BGR30:BHB30"/>
    <mergeCell ref="BHC30:BHM30"/>
    <mergeCell ref="BHN30:BHX30"/>
    <mergeCell ref="BCW30:BDG30"/>
    <mergeCell ref="BDH30:BDR30"/>
    <mergeCell ref="BDS30:BEC30"/>
    <mergeCell ref="BED30:BEN30"/>
    <mergeCell ref="BEO30:BEY30"/>
    <mergeCell ref="BEZ30:BFJ30"/>
    <mergeCell ref="BAI30:BAS30"/>
    <mergeCell ref="BAT30:BBD30"/>
    <mergeCell ref="BBE30:BBO30"/>
    <mergeCell ref="BBP30:BBZ30"/>
    <mergeCell ref="BCA30:BCK30"/>
    <mergeCell ref="BCL30:BCV30"/>
    <mergeCell ref="BNA30:BNK30"/>
    <mergeCell ref="BNL30:BNV30"/>
    <mergeCell ref="BNW30:BOG30"/>
    <mergeCell ref="BOH30:BOR30"/>
    <mergeCell ref="BOS30:BPC30"/>
    <mergeCell ref="BPD30:BPN30"/>
    <mergeCell ref="BKM30:BKW30"/>
    <mergeCell ref="BKX30:BLH30"/>
    <mergeCell ref="BLI30:BLS30"/>
    <mergeCell ref="BLT30:BMD30"/>
    <mergeCell ref="BME30:BMO30"/>
    <mergeCell ref="BMP30:BMZ30"/>
    <mergeCell ref="BHY30:BII30"/>
    <mergeCell ref="BIJ30:BIT30"/>
    <mergeCell ref="BIU30:BJE30"/>
    <mergeCell ref="BJF30:BJP30"/>
    <mergeCell ref="BJQ30:BKA30"/>
    <mergeCell ref="BKB30:BKL30"/>
    <mergeCell ref="AQE30:AQO30"/>
    <mergeCell ref="AQP30:AQZ30"/>
    <mergeCell ref="ARA30:ARK30"/>
    <mergeCell ref="ARL30:ARV30"/>
    <mergeCell ref="ARW30:ASG30"/>
    <mergeCell ref="ASH30:ASR30"/>
    <mergeCell ref="ANQ30:AOA30"/>
    <mergeCell ref="AOB30:AOL30"/>
    <mergeCell ref="AOM30:AOW30"/>
    <mergeCell ref="AOX30:APH30"/>
    <mergeCell ref="API30:APS30"/>
    <mergeCell ref="APT30:AQD30"/>
    <mergeCell ref="ALC30:ALM30"/>
    <mergeCell ref="ALN30:ALX30"/>
    <mergeCell ref="ALY30:AMI30"/>
    <mergeCell ref="AMJ30:AMT30"/>
    <mergeCell ref="AMU30:ANE30"/>
    <mergeCell ref="ANF30:ANP30"/>
    <mergeCell ref="AXU30:AYE30"/>
    <mergeCell ref="AYF30:AYP30"/>
    <mergeCell ref="AYQ30:AZA30"/>
    <mergeCell ref="AZB30:AZL30"/>
    <mergeCell ref="AZM30:AZW30"/>
    <mergeCell ref="AZX30:BAH30"/>
    <mergeCell ref="AVG30:AVQ30"/>
    <mergeCell ref="AVR30:AWB30"/>
    <mergeCell ref="AWC30:AWM30"/>
    <mergeCell ref="AWN30:AWX30"/>
    <mergeCell ref="AWY30:AXI30"/>
    <mergeCell ref="AXJ30:AXT30"/>
    <mergeCell ref="ASS30:ATC30"/>
    <mergeCell ref="ATD30:ATN30"/>
    <mergeCell ref="ATO30:ATY30"/>
    <mergeCell ref="ATZ30:AUJ30"/>
    <mergeCell ref="AUK30:AUU30"/>
    <mergeCell ref="AUV30:AVF30"/>
    <mergeCell ref="AAY30:ABI30"/>
    <mergeCell ref="ABJ30:ABT30"/>
    <mergeCell ref="ABU30:ACE30"/>
    <mergeCell ref="ACF30:ACP30"/>
    <mergeCell ref="ACQ30:ADA30"/>
    <mergeCell ref="ADB30:ADL30"/>
    <mergeCell ref="YK30:YU30"/>
    <mergeCell ref="YV30:ZF30"/>
    <mergeCell ref="ZG30:ZQ30"/>
    <mergeCell ref="ZR30:AAB30"/>
    <mergeCell ref="AAC30:AAM30"/>
    <mergeCell ref="AAN30:AAX30"/>
    <mergeCell ref="VW30:WG30"/>
    <mergeCell ref="WH30:WR30"/>
    <mergeCell ref="WS30:XC30"/>
    <mergeCell ref="XD30:XN30"/>
    <mergeCell ref="XO30:XY30"/>
    <mergeCell ref="XZ30:YJ30"/>
    <mergeCell ref="AIO30:AIY30"/>
    <mergeCell ref="AIZ30:AJJ30"/>
    <mergeCell ref="AJK30:AJU30"/>
    <mergeCell ref="AJV30:AKF30"/>
    <mergeCell ref="AKG30:AKQ30"/>
    <mergeCell ref="AKR30:ALB30"/>
    <mergeCell ref="AGA30:AGK30"/>
    <mergeCell ref="AGL30:AGV30"/>
    <mergeCell ref="AGW30:AHG30"/>
    <mergeCell ref="AHH30:AHR30"/>
    <mergeCell ref="AHS30:AIC30"/>
    <mergeCell ref="AID30:AIN30"/>
    <mergeCell ref="ADM30:ADW30"/>
    <mergeCell ref="ADX30:AEH30"/>
    <mergeCell ref="AEI30:AES30"/>
    <mergeCell ref="AET30:AFD30"/>
    <mergeCell ref="AFE30:AFO30"/>
    <mergeCell ref="AFP30:AFZ30"/>
    <mergeCell ref="LS30:MC30"/>
    <mergeCell ref="MD30:MN30"/>
    <mergeCell ref="MO30:MY30"/>
    <mergeCell ref="MZ30:NJ30"/>
    <mergeCell ref="NK30:NU30"/>
    <mergeCell ref="NV30:OF30"/>
    <mergeCell ref="JE30:JO30"/>
    <mergeCell ref="JP30:JZ30"/>
    <mergeCell ref="KA30:KK30"/>
    <mergeCell ref="KL30:KV30"/>
    <mergeCell ref="KW30:LG30"/>
    <mergeCell ref="LH30:LR30"/>
    <mergeCell ref="GQ30:HA30"/>
    <mergeCell ref="HB30:HL30"/>
    <mergeCell ref="HM30:HW30"/>
    <mergeCell ref="HX30:IH30"/>
    <mergeCell ref="II30:IS30"/>
    <mergeCell ref="IT30:JD30"/>
    <mergeCell ref="TI30:TS30"/>
    <mergeCell ref="TT30:UD30"/>
    <mergeCell ref="UE30:UO30"/>
    <mergeCell ref="UP30:UZ30"/>
    <mergeCell ref="VA30:VK30"/>
    <mergeCell ref="VL30:VV30"/>
    <mergeCell ref="QU30:RE30"/>
    <mergeCell ref="RF30:RP30"/>
    <mergeCell ref="RQ30:SA30"/>
    <mergeCell ref="SB30:SL30"/>
    <mergeCell ref="SM30:SW30"/>
    <mergeCell ref="SX30:TH30"/>
    <mergeCell ref="OG30:OQ30"/>
    <mergeCell ref="OR30:PB30"/>
    <mergeCell ref="PC30:PM30"/>
    <mergeCell ref="PN30:PX30"/>
    <mergeCell ref="PY30:QI30"/>
    <mergeCell ref="QJ30:QT30"/>
    <mergeCell ref="A28:O28"/>
    <mergeCell ref="P28:R28"/>
    <mergeCell ref="S28:AX28"/>
    <mergeCell ref="AZ28:BB28"/>
    <mergeCell ref="A29:K29"/>
    <mergeCell ref="L29:O29"/>
    <mergeCell ref="P29:AY29"/>
    <mergeCell ref="BO30:BY30"/>
    <mergeCell ref="A37:AY37"/>
    <mergeCell ref="A38:AY38"/>
    <mergeCell ref="AZ38:BB38"/>
    <mergeCell ref="A39:AY39"/>
    <mergeCell ref="AZ39:BB39"/>
    <mergeCell ref="A40:AZ40"/>
    <mergeCell ref="A35:I35"/>
    <mergeCell ref="J35:W35"/>
    <mergeCell ref="X35:AS35"/>
    <mergeCell ref="AT35:AY35"/>
    <mergeCell ref="A36:AY36"/>
    <mergeCell ref="AZ36:BB36"/>
    <mergeCell ref="A33:I33"/>
    <mergeCell ref="J33:W33"/>
    <mergeCell ref="X33:AS33"/>
    <mergeCell ref="AT33:AY33"/>
    <mergeCell ref="A34:I34"/>
    <mergeCell ref="J34:W34"/>
    <mergeCell ref="X34:AS34"/>
    <mergeCell ref="AT34:AY34"/>
    <mergeCell ref="EC30:EM30"/>
    <mergeCell ref="EN30:EX30"/>
    <mergeCell ref="EY30:FI30"/>
    <mergeCell ref="FJ30:FT30"/>
    <mergeCell ref="FU30:GE30"/>
    <mergeCell ref="GF30:GP30"/>
    <mergeCell ref="BZ30:CJ30"/>
    <mergeCell ref="CK30:CU30"/>
    <mergeCell ref="CV30:DF30"/>
    <mergeCell ref="DG30:DQ30"/>
    <mergeCell ref="DR30:EB30"/>
    <mergeCell ref="A30:K30"/>
    <mergeCell ref="L30:V30"/>
    <mergeCell ref="W30:AG30"/>
    <mergeCell ref="AH30:AR30"/>
    <mergeCell ref="AS30:BC30"/>
    <mergeCell ref="BD30:BN30"/>
    <mergeCell ref="A990:L990"/>
    <mergeCell ref="A991:L991"/>
    <mergeCell ref="A992:L992"/>
    <mergeCell ref="A993:L993"/>
    <mergeCell ref="AT224:AX227"/>
    <mergeCell ref="AC224:AF224"/>
    <mergeCell ref="AC225:AF225"/>
    <mergeCell ref="AC226:AF226"/>
    <mergeCell ref="AC227:AF227"/>
    <mergeCell ref="AC261:AF261"/>
    <mergeCell ref="AT261:AX264"/>
    <mergeCell ref="AC262:AF262"/>
    <mergeCell ref="AC263:AF263"/>
    <mergeCell ref="AC264:AF264"/>
    <mergeCell ref="L227:O227"/>
    <mergeCell ref="T227:W227"/>
    <mergeCell ref="AH227:AL227"/>
    <mergeCell ref="A228:K228"/>
    <mergeCell ref="L228:O228"/>
    <mergeCell ref="P228:S228"/>
    <mergeCell ref="T228:W228"/>
    <mergeCell ref="X228:AB228"/>
    <mergeCell ref="AC228:AG228"/>
    <mergeCell ref="A226:K226"/>
    <mergeCell ref="L226:O226"/>
    <mergeCell ref="T226:W226"/>
    <mergeCell ref="AH226:AL226"/>
    <mergeCell ref="AM226:AS226"/>
    <mergeCell ref="A225:K225"/>
    <mergeCell ref="AP537:BB537"/>
    <mergeCell ref="AP541:BB541"/>
    <mergeCell ref="AP549:BB549"/>
    <mergeCell ref="A27:AY27"/>
    <mergeCell ref="U19:AG20"/>
    <mergeCell ref="AH19:AY20"/>
    <mergeCell ref="U21:AG21"/>
    <mergeCell ref="AH21:AY21"/>
    <mergeCell ref="A22:BA23"/>
    <mergeCell ref="A24:AY24"/>
    <mergeCell ref="AZ24:BB24"/>
    <mergeCell ref="A16:T17"/>
    <mergeCell ref="U16:AG17"/>
    <mergeCell ref="AH16:AY16"/>
    <mergeCell ref="AH17:AY17"/>
    <mergeCell ref="U18:AG18"/>
    <mergeCell ref="AH18:AY18"/>
    <mergeCell ref="A18:T18"/>
    <mergeCell ref="A19:T19"/>
    <mergeCell ref="A20:T20"/>
    <mergeCell ref="A21:T21"/>
    <mergeCell ref="AP545:BB545"/>
    <mergeCell ref="A4:J4"/>
    <mergeCell ref="K4:AY4"/>
    <mergeCell ref="A5:J5"/>
    <mergeCell ref="K5:Q5"/>
    <mergeCell ref="S5:X5"/>
    <mergeCell ref="Y5:AE5"/>
    <mergeCell ref="AG5:AL5"/>
    <mergeCell ref="AM5:AY5"/>
    <mergeCell ref="AH48:AP48"/>
    <mergeCell ref="AQ48:AY48"/>
    <mergeCell ref="AZ52:BB52"/>
    <mergeCell ref="AZ53:BB53"/>
    <mergeCell ref="A64:AG64"/>
    <mergeCell ref="AK64:AM64"/>
    <mergeCell ref="AO64:AP64"/>
    <mergeCell ref="AS64:AT64"/>
    <mergeCell ref="AV64:AW64"/>
    <mergeCell ref="AZ64:BB64"/>
    <mergeCell ref="AZ49:BB49"/>
    <mergeCell ref="AZ50:BB50"/>
    <mergeCell ref="AZ51:BB51"/>
    <mergeCell ref="AZ46:BB46"/>
    <mergeCell ref="AZ47:BB47"/>
    <mergeCell ref="AZ7:BB7"/>
    <mergeCell ref="A8:AY8"/>
    <mergeCell ref="AZ8:BB8"/>
    <mergeCell ref="A25:B25"/>
    <mergeCell ref="C25:D25"/>
    <mergeCell ref="E25:BA25"/>
    <mergeCell ref="A26:AY26"/>
    <mergeCell ref="AZ26:BB26"/>
    <mergeCell ref="A1:J1"/>
    <mergeCell ref="AQ1:AY1"/>
    <mergeCell ref="P2:AY2"/>
    <mergeCell ref="A3:J3"/>
    <mergeCell ref="K3:AY3"/>
    <mergeCell ref="AZ3:BB3"/>
    <mergeCell ref="A12:AY12"/>
    <mergeCell ref="AZ12:BB12"/>
    <mergeCell ref="A13:AY13"/>
    <mergeCell ref="AZ13:BB13"/>
    <mergeCell ref="A15:AY15"/>
    <mergeCell ref="AZ15:BB15"/>
    <mergeCell ref="A9:AY9"/>
    <mergeCell ref="AZ9:BB9"/>
    <mergeCell ref="A10:AY10"/>
    <mergeCell ref="AZ10:BB10"/>
    <mergeCell ref="A11:AY11"/>
    <mergeCell ref="AZ11:BB11"/>
    <mergeCell ref="A6:AY6"/>
    <mergeCell ref="A7:AY7"/>
    <mergeCell ref="K1:AK1"/>
  </mergeCells>
  <dataValidations count="3">
    <dataValidation type="list" allowBlank="1" showInputMessage="1" showErrorMessage="1" sqref="AK64:AM65 AB82:AD82 AV150:AX150 AV153:AX153 AV155:AX155 AV160:AX160 AV167:AX167 AV165:AX165 AV162:AX162 AB78:AD78 AM121">
      <formula1>$BN$1:$BN$3</formula1>
    </dataValidation>
    <dataValidation type="list" allowBlank="1" showInputMessage="1" showErrorMessage="1" sqref="D67:E67">
      <formula1>$BL$1:$BL$3</formula1>
    </dataValidation>
    <dataValidation type="list" allowBlank="1" showInputMessage="1" showErrorMessage="1" sqref="C25:D25 C217:D217 P28:R28 AT33:AY35">
      <formula1>$BH$1:$BH$3</formula1>
    </dataValidation>
  </dataValidations>
  <printOptions horizontalCentered="1" verticalCentered="1"/>
  <pageMargins left="0.70866141732283472" right="0.89916666666666667" top="0.98425196850393704" bottom="0.74803149606299213" header="0.31496062992125984" footer="0.31496062992125984"/>
  <pageSetup paperSize="9" scale="75" orientation="portrait" horizontalDpi="1200" verticalDpi="1200" r:id="rId1"/>
  <headerFooter differentFirst="1"/>
  <rowBreaks count="32" manualBreakCount="32">
    <brk id="59" max="54" man="1"/>
    <brk id="118" max="54" man="1"/>
    <brk id="156" max="54" man="1"/>
    <brk id="193" max="54" man="1"/>
    <brk id="213" max="54" man="1"/>
    <brk id="277" max="54" man="1"/>
    <brk id="345" max="54" man="1"/>
    <brk id="413" max="54" man="1"/>
    <brk id="473" max="54" man="1"/>
    <brk id="540" max="54" man="1"/>
    <brk id="602" max="54" man="1"/>
    <brk id="665" max="54" man="1"/>
    <brk id="720" max="54" man="1"/>
    <brk id="776" max="54" man="1"/>
    <brk id="826" max="54" man="1"/>
    <brk id="878" max="54" man="1"/>
    <brk id="938" max="54" man="1"/>
    <brk id="1002" max="54" man="1"/>
    <brk id="1062" max="54" man="1"/>
    <brk id="1124" max="54" man="1"/>
    <brk id="1191" max="54" man="1"/>
    <brk id="1248" max="54" man="1"/>
    <brk id="1309" max="54" man="1"/>
    <brk id="1378" max="54" man="1"/>
    <brk id="1442" max="54" man="1"/>
    <brk id="1504" max="54" man="1"/>
    <brk id="1571" max="54" man="1"/>
    <brk id="1634" max="54" man="1"/>
    <brk id="1698" max="54" man="1"/>
    <brk id="1759" max="54" man="1"/>
    <brk id="1797" max="54" man="1"/>
    <brk id="1837" max="54" man="1"/>
  </rowBreaks>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CCFF"/>
  </sheetPr>
  <dimension ref="A1:BM125"/>
  <sheetViews>
    <sheetView view="pageBreakPreview" zoomScaleNormal="100" zoomScaleSheetLayoutView="100" workbookViewId="0">
      <selection activeCell="AO2" sqref="AO2"/>
    </sheetView>
  </sheetViews>
  <sheetFormatPr defaultColWidth="1.85546875" defaultRowHeight="14.85" customHeight="1" x14ac:dyDescent="0.2"/>
  <cols>
    <col min="1" max="3" width="1.85546875" style="747"/>
    <col min="4" max="6" width="1.85546875" style="747" hidden="1" customWidth="1"/>
    <col min="7" max="34" width="1.85546875" style="747"/>
    <col min="35" max="35" width="1.85546875" style="747" customWidth="1"/>
    <col min="36" max="45" width="1.85546875" style="747"/>
    <col min="46" max="48" width="1.7109375" style="747" customWidth="1"/>
    <col min="49" max="49" width="4.7109375" style="546" customWidth="1"/>
    <col min="50" max="50" width="0.140625" style="546" hidden="1" customWidth="1"/>
    <col min="51" max="51" width="1.85546875" style="546" hidden="1" customWidth="1"/>
    <col min="52" max="53" width="4.7109375" style="546" hidden="1" customWidth="1"/>
    <col min="54" max="54" width="7.5703125" style="547" hidden="1" customWidth="1"/>
    <col min="55" max="55" width="4.7109375" style="546" hidden="1" customWidth="1"/>
    <col min="56" max="56" width="7.5703125" style="546" hidden="1" customWidth="1"/>
    <col min="57" max="57" width="4.7109375" style="546" hidden="1" customWidth="1"/>
    <col min="58" max="58" width="5.28515625" style="546" hidden="1" customWidth="1"/>
    <col min="59" max="59" width="4.7109375" style="546" hidden="1" customWidth="1"/>
    <col min="60" max="60" width="5.85546875" style="546" hidden="1" customWidth="1"/>
    <col min="61" max="64" width="4.7109375" style="546" hidden="1" customWidth="1"/>
    <col min="65" max="65" width="4.7109375" style="546" customWidth="1"/>
    <col min="66" max="72" width="4.7109375" style="747" customWidth="1"/>
    <col min="73" max="16384" width="1.85546875" style="747"/>
  </cols>
  <sheetData>
    <row r="1" spans="1:60" s="546" customFormat="1" ht="14.85" customHeight="1" x14ac:dyDescent="0.2">
      <c r="K1" s="1094" t="s">
        <v>5450</v>
      </c>
      <c r="L1" s="1094"/>
      <c r="M1" s="1094"/>
      <c r="N1" s="1094"/>
      <c r="O1" s="1094"/>
      <c r="P1" s="1094"/>
      <c r="Q1" s="1094"/>
      <c r="R1" s="1094"/>
      <c r="S1" s="1094"/>
      <c r="T1" s="1094"/>
      <c r="U1" s="1094"/>
      <c r="V1" s="1094"/>
      <c r="W1" s="1094"/>
      <c r="X1" s="1094"/>
      <c r="Y1" s="1094"/>
      <c r="Z1" s="1094"/>
      <c r="AA1" s="1094"/>
      <c r="AB1" s="1094"/>
      <c r="AC1" s="1094"/>
      <c r="AD1" s="1094"/>
      <c r="AE1" s="1094"/>
      <c r="AF1" s="1094"/>
      <c r="AG1" s="1094"/>
      <c r="AH1" s="1094"/>
      <c r="AI1" s="1094"/>
      <c r="AJ1" s="1094"/>
      <c r="AK1" s="1094"/>
      <c r="BB1" s="547"/>
    </row>
    <row r="2" spans="1:60" s="546" customFormat="1" ht="15.95" customHeight="1" x14ac:dyDescent="0.2">
      <c r="A2" s="558" t="s">
        <v>2177</v>
      </c>
      <c r="B2" s="559"/>
      <c r="C2" s="559"/>
      <c r="D2" s="559"/>
      <c r="E2" s="559"/>
      <c r="F2" s="559"/>
      <c r="G2" s="559"/>
      <c r="H2" s="559"/>
      <c r="I2" s="559"/>
      <c r="J2" s="559"/>
      <c r="K2" s="559"/>
      <c r="L2" s="559"/>
      <c r="M2" s="559"/>
      <c r="N2" s="559"/>
      <c r="O2" s="559"/>
      <c r="P2" s="559"/>
      <c r="Q2" s="560"/>
      <c r="AE2" s="546" t="s">
        <v>2178</v>
      </c>
      <c r="AG2" s="708"/>
      <c r="AH2" s="561" t="str">
        <f>'Hlavicka S 001'!$H$15</f>
        <v>2</v>
      </c>
      <c r="AI2" s="561" t="str">
        <f>'Hlavicka S 001'!I15</f>
        <v>1</v>
      </c>
      <c r="AJ2" s="561" t="str">
        <f>'Hlavicka S 001'!J15</f>
        <v>2</v>
      </c>
      <c r="AK2" s="561" t="str">
        <f>'Hlavicka S 001'!K15</f>
        <v>1</v>
      </c>
      <c r="AL2" s="561" t="str">
        <f>'Hlavicka S 001'!L15</f>
        <v>6</v>
      </c>
      <c r="AM2" s="561" t="str">
        <f>'Hlavicka S 001'!M15</f>
        <v>3</v>
      </c>
      <c r="AN2" s="561" t="str">
        <f>'Hlavicka S 001'!N15</f>
        <v>5</v>
      </c>
      <c r="AO2" s="561" t="str">
        <f>'Hlavicka S 001'!O15</f>
        <v>3</v>
      </c>
      <c r="AP2" s="561" t="str">
        <f>'Hlavicka S 001'!P15</f>
        <v>8</v>
      </c>
      <c r="AQ2" s="561" t="str">
        <f>'Hlavicka S 001'!Q15</f>
        <v>4</v>
      </c>
      <c r="AR2" s="708"/>
      <c r="BB2" s="547"/>
    </row>
    <row r="3" spans="1:60" s="546" customFormat="1" ht="14.85" customHeight="1" x14ac:dyDescent="0.25">
      <c r="BB3" s="547"/>
    </row>
    <row r="4" spans="1:60" s="546" customFormat="1" ht="14.85" customHeight="1" x14ac:dyDescent="0.2">
      <c r="A4" s="548" t="s">
        <v>2179</v>
      </c>
      <c r="BB4" s="547"/>
    </row>
    <row r="5" spans="1:60" ht="14.85" customHeight="1" x14ac:dyDescent="0.2">
      <c r="A5" s="1095" t="s">
        <v>2180</v>
      </c>
      <c r="B5" s="1095"/>
      <c r="C5" s="1095"/>
      <c r="D5" s="1095"/>
      <c r="E5" s="1095"/>
      <c r="F5" s="1095"/>
      <c r="G5" s="1095" t="s">
        <v>2181</v>
      </c>
      <c r="H5" s="1095"/>
      <c r="I5" s="1095"/>
      <c r="J5" s="1095"/>
      <c r="K5" s="1095"/>
      <c r="L5" s="1095"/>
      <c r="M5" s="1095"/>
      <c r="N5" s="1095"/>
      <c r="O5" s="1095"/>
      <c r="P5" s="1095"/>
      <c r="Q5" s="1095"/>
      <c r="R5" s="1095"/>
      <c r="S5" s="1095"/>
      <c r="T5" s="1095"/>
      <c r="U5" s="1095"/>
      <c r="V5" s="1095"/>
      <c r="W5" s="1095"/>
      <c r="X5" s="1095"/>
      <c r="Y5" s="1095"/>
      <c r="Z5" s="1095"/>
      <c r="AA5" s="1095"/>
      <c r="AB5" s="1095"/>
      <c r="AC5" s="1095"/>
      <c r="AD5" s="1095"/>
      <c r="AE5" s="1095"/>
      <c r="AF5" s="1095"/>
      <c r="AG5" s="1095"/>
      <c r="AH5" s="1095"/>
      <c r="AI5" s="1095" t="s">
        <v>1261</v>
      </c>
      <c r="AJ5" s="1095"/>
      <c r="AK5" s="1095"/>
      <c r="AL5" s="1095"/>
      <c r="AM5" s="1095"/>
      <c r="AN5" s="1095"/>
      <c r="AO5" s="1095"/>
      <c r="AP5" s="1095" t="s">
        <v>1275</v>
      </c>
      <c r="AQ5" s="1095"/>
      <c r="AR5" s="1095"/>
      <c r="AS5" s="1095"/>
      <c r="AT5" s="1095"/>
      <c r="AU5" s="1095"/>
      <c r="AV5" s="1095"/>
      <c r="AW5" s="549"/>
    </row>
    <row r="6" spans="1:60" ht="30.75" customHeight="1" x14ac:dyDescent="0.2">
      <c r="A6" s="1096"/>
      <c r="B6" s="1096"/>
      <c r="C6" s="1096"/>
      <c r="D6" s="1096"/>
      <c r="E6" s="1096"/>
      <c r="F6" s="1096"/>
      <c r="G6" s="1096"/>
      <c r="H6" s="1096"/>
      <c r="I6" s="1096"/>
      <c r="J6" s="1096"/>
      <c r="K6" s="1096"/>
      <c r="L6" s="1096"/>
      <c r="M6" s="1096"/>
      <c r="N6" s="1096"/>
      <c r="O6" s="1096"/>
      <c r="P6" s="1096"/>
      <c r="Q6" s="1096"/>
      <c r="R6" s="1096"/>
      <c r="S6" s="1096"/>
      <c r="T6" s="1096"/>
      <c r="U6" s="1096"/>
      <c r="V6" s="1096"/>
      <c r="W6" s="1096"/>
      <c r="X6" s="1096"/>
      <c r="Y6" s="1096"/>
      <c r="Z6" s="1096"/>
      <c r="AA6" s="1096"/>
      <c r="AB6" s="1096"/>
      <c r="AC6" s="1096"/>
      <c r="AD6" s="1096"/>
      <c r="AE6" s="1096"/>
      <c r="AF6" s="1096"/>
      <c r="AG6" s="1096"/>
      <c r="AH6" s="1096"/>
      <c r="AI6" s="1096"/>
      <c r="AJ6" s="1096"/>
      <c r="AK6" s="1096"/>
      <c r="AL6" s="1096"/>
      <c r="AM6" s="1096"/>
      <c r="AN6" s="1096"/>
      <c r="AO6" s="1096"/>
      <c r="AP6" s="1096"/>
      <c r="AQ6" s="1096"/>
      <c r="AR6" s="1096"/>
      <c r="AS6" s="1096"/>
      <c r="AT6" s="1096"/>
      <c r="AU6" s="1096"/>
      <c r="AV6" s="1096"/>
      <c r="AW6" s="549"/>
    </row>
    <row r="7" spans="1:60" ht="14.85" customHeight="1" x14ac:dyDescent="0.2">
      <c r="A7" s="1078"/>
      <c r="B7" s="1078"/>
      <c r="C7" s="1078"/>
      <c r="D7" s="1078"/>
      <c r="E7" s="1078"/>
      <c r="F7" s="1078"/>
      <c r="G7" s="1097" t="s">
        <v>2182</v>
      </c>
      <c r="H7" s="1097"/>
      <c r="I7" s="1097"/>
      <c r="J7" s="1097"/>
      <c r="K7" s="1097"/>
      <c r="L7" s="1097"/>
      <c r="M7" s="1097"/>
      <c r="N7" s="1097"/>
      <c r="O7" s="1097"/>
      <c r="P7" s="1097"/>
      <c r="Q7" s="1097"/>
      <c r="R7" s="1097"/>
      <c r="S7" s="1097"/>
      <c r="T7" s="1097"/>
      <c r="U7" s="1097"/>
      <c r="V7" s="1097"/>
      <c r="W7" s="1097"/>
      <c r="X7" s="1097"/>
      <c r="Y7" s="1097"/>
      <c r="Z7" s="1097"/>
      <c r="AA7" s="1097"/>
      <c r="AB7" s="1097"/>
      <c r="AC7" s="1097"/>
      <c r="AD7" s="1097"/>
      <c r="AE7" s="1097"/>
      <c r="AF7" s="1097"/>
      <c r="AG7" s="1097"/>
      <c r="AH7" s="1097"/>
      <c r="AI7" s="1077"/>
      <c r="AJ7" s="1077"/>
      <c r="AK7" s="1077"/>
      <c r="AL7" s="1077"/>
      <c r="AM7" s="1077"/>
      <c r="AN7" s="1077"/>
      <c r="AO7" s="1077"/>
      <c r="AP7" s="1077"/>
      <c r="AQ7" s="1077"/>
      <c r="AR7" s="1077"/>
      <c r="AS7" s="1077"/>
      <c r="AT7" s="1077"/>
      <c r="AU7" s="1077"/>
      <c r="AV7" s="1077"/>
      <c r="AW7" s="550"/>
    </row>
    <row r="8" spans="1:60" ht="15.95" customHeight="1" x14ac:dyDescent="0.2">
      <c r="A8" s="1086" t="s">
        <v>2183</v>
      </c>
      <c r="B8" s="1086"/>
      <c r="C8" s="1086"/>
      <c r="D8" s="1086"/>
      <c r="E8" s="1086"/>
      <c r="F8" s="1086"/>
      <c r="G8" s="1088" t="s">
        <v>2184</v>
      </c>
      <c r="H8" s="1088"/>
      <c r="I8" s="1088"/>
      <c r="J8" s="1088"/>
      <c r="K8" s="1088"/>
      <c r="L8" s="1088"/>
      <c r="M8" s="1088"/>
      <c r="N8" s="1088"/>
      <c r="O8" s="1088"/>
      <c r="P8" s="1088"/>
      <c r="Q8" s="1088"/>
      <c r="R8" s="1088"/>
      <c r="S8" s="1088"/>
      <c r="T8" s="1088"/>
      <c r="U8" s="1088"/>
      <c r="V8" s="1088"/>
      <c r="W8" s="1088"/>
      <c r="X8" s="1088"/>
      <c r="Y8" s="1088"/>
      <c r="Z8" s="1088"/>
      <c r="AA8" s="1088"/>
      <c r="AB8" s="1088"/>
      <c r="AC8" s="1088"/>
      <c r="AD8" s="1088"/>
      <c r="AE8" s="1088"/>
      <c r="AF8" s="1088"/>
      <c r="AG8" s="1088"/>
      <c r="AH8" s="1088"/>
      <c r="AI8" s="1084">
        <f>SUM(SUVAHAVUJ!$N$204)</f>
        <v>22546</v>
      </c>
      <c r="AJ8" s="1084"/>
      <c r="AK8" s="1084"/>
      <c r="AL8" s="1084"/>
      <c r="AM8" s="1084"/>
      <c r="AN8" s="1084"/>
      <c r="AO8" s="1084"/>
      <c r="AP8" s="1084">
        <f>SUM(SUVAHAVUJ!X204)</f>
        <v>14294</v>
      </c>
      <c r="AQ8" s="1084"/>
      <c r="AR8" s="1084"/>
      <c r="AS8" s="1084"/>
      <c r="AT8" s="1084"/>
      <c r="AU8" s="1084"/>
      <c r="AV8" s="1084"/>
      <c r="AW8" s="550"/>
      <c r="BB8" s="551">
        <f>SUM(SUVAHAVUJ!$N$204)</f>
        <v>22546</v>
      </c>
      <c r="BC8" s="550"/>
      <c r="BD8" s="551">
        <f>SUM(SUVAHAVUJ!$X$204)</f>
        <v>14294</v>
      </c>
      <c r="BE8" s="550"/>
      <c r="BF8" s="550"/>
      <c r="BG8" s="550"/>
      <c r="BH8" s="550"/>
    </row>
    <row r="9" spans="1:60" ht="40.5" customHeight="1" x14ac:dyDescent="0.2">
      <c r="A9" s="1086" t="s">
        <v>2185</v>
      </c>
      <c r="B9" s="1086"/>
      <c r="C9" s="1086"/>
      <c r="D9" s="1086"/>
      <c r="E9" s="1086"/>
      <c r="F9" s="1086"/>
      <c r="G9" s="1087" t="s">
        <v>5436</v>
      </c>
      <c r="H9" s="1088"/>
      <c r="I9" s="1088"/>
      <c r="J9" s="1088"/>
      <c r="K9" s="1088"/>
      <c r="L9" s="1088"/>
      <c r="M9" s="1088"/>
      <c r="N9" s="1088"/>
      <c r="O9" s="1088"/>
      <c r="P9" s="1088"/>
      <c r="Q9" s="1088"/>
      <c r="R9" s="1088"/>
      <c r="S9" s="1088"/>
      <c r="T9" s="1088"/>
      <c r="U9" s="1088"/>
      <c r="V9" s="1088"/>
      <c r="W9" s="1088"/>
      <c r="X9" s="1088"/>
      <c r="Y9" s="1088"/>
      <c r="Z9" s="1088"/>
      <c r="AA9" s="1088"/>
      <c r="AB9" s="1088"/>
      <c r="AC9" s="1088"/>
      <c r="AD9" s="1088"/>
      <c r="AE9" s="1088"/>
      <c r="AF9" s="1088"/>
      <c r="AG9" s="1088"/>
      <c r="AH9" s="1088"/>
      <c r="AI9" s="1092">
        <f>SUM(AI10+AI11+AI12+AI13+AI14+AI15+AI16+AI17+AI18+AI19+AI20+AI21+AI22)</f>
        <v>5912</v>
      </c>
      <c r="AJ9" s="1092"/>
      <c r="AK9" s="1092"/>
      <c r="AL9" s="1092"/>
      <c r="AM9" s="1092"/>
      <c r="AN9" s="1092"/>
      <c r="AO9" s="1092"/>
      <c r="AP9" s="1092">
        <f>SUM(AP10+AP11+AP12+AP13+AP14+AP15+AP16+AP17+AP18+AP19+AP20+AP21+AP22)</f>
        <v>4956</v>
      </c>
      <c r="AQ9" s="1092"/>
      <c r="AR9" s="1092"/>
      <c r="AS9" s="1092"/>
      <c r="AT9" s="1092"/>
      <c r="AU9" s="1092"/>
      <c r="AV9" s="1092"/>
      <c r="AW9" s="550"/>
      <c r="BB9" s="551">
        <f>SUM(BB10+BB11+BB12+BB13+BB14+BB15+BB16+BB17+BB18+BB19+BB20+BB21+BB22)</f>
        <v>6970</v>
      </c>
      <c r="BC9" s="550"/>
      <c r="BD9" s="550">
        <f>SUM(BD10+BD11+BD12+BD13+BD14+BD15+BD16+BD17+BD18+BD19+BD20+BD21+BD22)</f>
        <v>-45</v>
      </c>
      <c r="BE9" s="550"/>
      <c r="BF9" s="550"/>
      <c r="BG9" s="550"/>
      <c r="BH9" s="550"/>
    </row>
    <row r="10" spans="1:60" ht="15.95" customHeight="1" x14ac:dyDescent="0.2">
      <c r="A10" s="1086" t="s">
        <v>2186</v>
      </c>
      <c r="B10" s="1086"/>
      <c r="C10" s="1086"/>
      <c r="D10" s="1086"/>
      <c r="E10" s="1086"/>
      <c r="F10" s="1086"/>
      <c r="G10" s="1088" t="s">
        <v>2187</v>
      </c>
      <c r="H10" s="1088"/>
      <c r="I10" s="1088"/>
      <c r="J10" s="1088"/>
      <c r="K10" s="1088"/>
      <c r="L10" s="1088"/>
      <c r="M10" s="1088"/>
      <c r="N10" s="1088"/>
      <c r="O10" s="1088"/>
      <c r="P10" s="1088"/>
      <c r="Q10" s="1088"/>
      <c r="R10" s="1088"/>
      <c r="S10" s="1088"/>
      <c r="T10" s="1088"/>
      <c r="U10" s="1088"/>
      <c r="V10" s="1088"/>
      <c r="W10" s="1088"/>
      <c r="X10" s="1088"/>
      <c r="Y10" s="1088"/>
      <c r="Z10" s="1088"/>
      <c r="AA10" s="1088"/>
      <c r="AB10" s="1088"/>
      <c r="AC10" s="1088"/>
      <c r="AD10" s="1088"/>
      <c r="AE10" s="1088"/>
      <c r="AF10" s="1088"/>
      <c r="AG10" s="1088"/>
      <c r="AH10" s="1088"/>
      <c r="AI10" s="1084">
        <f>SUM(SUVAHAVUJ!$N$170)</f>
        <v>5931</v>
      </c>
      <c r="AJ10" s="1084"/>
      <c r="AK10" s="1084"/>
      <c r="AL10" s="1084"/>
      <c r="AM10" s="1084"/>
      <c r="AN10" s="1084"/>
      <c r="AO10" s="1084"/>
      <c r="AP10" s="1084">
        <f>SUM(SUVAHAVUJ!$X$170)</f>
        <v>0</v>
      </c>
      <c r="AQ10" s="1084"/>
      <c r="AR10" s="1084"/>
      <c r="AS10" s="1084"/>
      <c r="AT10" s="1084"/>
      <c r="AU10" s="1084"/>
      <c r="AV10" s="1084"/>
      <c r="AW10" s="550"/>
      <c r="BB10" s="551">
        <f>SUM(SUVAHAVUJ!$N$170)</f>
        <v>5931</v>
      </c>
      <c r="BC10" s="550"/>
      <c r="BD10" s="550">
        <f>SUM(SUVAHAVUJ!$X$170)</f>
        <v>0</v>
      </c>
      <c r="BE10" s="550"/>
      <c r="BF10" s="550"/>
      <c r="BG10" s="550"/>
      <c r="BH10" s="550"/>
    </row>
    <row r="11" spans="1:60" ht="45" customHeight="1" x14ac:dyDescent="0.2">
      <c r="A11" s="1086" t="s">
        <v>2188</v>
      </c>
      <c r="B11" s="1086"/>
      <c r="C11" s="1086"/>
      <c r="D11" s="1086"/>
      <c r="E11" s="1086"/>
      <c r="F11" s="1086"/>
      <c r="G11" s="1087" t="s">
        <v>2189</v>
      </c>
      <c r="H11" s="1087"/>
      <c r="I11" s="1087"/>
      <c r="J11" s="1087"/>
      <c r="K11" s="1087"/>
      <c r="L11" s="1087"/>
      <c r="M11" s="1087"/>
      <c r="N11" s="1087"/>
      <c r="O11" s="1087"/>
      <c r="P11" s="1087"/>
      <c r="Q11" s="1087"/>
      <c r="R11" s="1087"/>
      <c r="S11" s="1087"/>
      <c r="T11" s="1087"/>
      <c r="U11" s="1087"/>
      <c r="V11" s="1087"/>
      <c r="W11" s="1087"/>
      <c r="X11" s="1087"/>
      <c r="Y11" s="1087"/>
      <c r="Z11" s="1087"/>
      <c r="AA11" s="1087"/>
      <c r="AB11" s="1087"/>
      <c r="AC11" s="1087"/>
      <c r="AD11" s="1087"/>
      <c r="AE11" s="1087"/>
      <c r="AF11" s="1087"/>
      <c r="AG11" s="1087"/>
      <c r="AH11" s="1087"/>
      <c r="AI11" s="1084"/>
      <c r="AJ11" s="1084"/>
      <c r="AK11" s="1084"/>
      <c r="AL11" s="1084"/>
      <c r="AM11" s="1084"/>
      <c r="AN11" s="1084"/>
      <c r="AO11" s="1084"/>
      <c r="AP11" s="1084"/>
      <c r="AQ11" s="1084"/>
      <c r="AR11" s="1084"/>
      <c r="AS11" s="1084"/>
      <c r="AT11" s="1084"/>
      <c r="AU11" s="1084"/>
      <c r="AV11" s="1084"/>
      <c r="BB11" s="551">
        <f>SUM(AI11)</f>
        <v>0</v>
      </c>
      <c r="BC11" s="550"/>
      <c r="BD11" s="551">
        <f>SUM(AP11)</f>
        <v>0</v>
      </c>
      <c r="BE11" s="550"/>
      <c r="BF11" s="550"/>
      <c r="BG11" s="550"/>
      <c r="BH11" s="550"/>
    </row>
    <row r="12" spans="1:60" ht="15.95" customHeight="1" x14ac:dyDescent="0.2">
      <c r="A12" s="1086" t="s">
        <v>2190</v>
      </c>
      <c r="B12" s="1086"/>
      <c r="C12" s="1086"/>
      <c r="D12" s="1086"/>
      <c r="E12" s="1086"/>
      <c r="F12" s="1086"/>
      <c r="G12" s="1088" t="s">
        <v>2191</v>
      </c>
      <c r="H12" s="1088"/>
      <c r="I12" s="1088"/>
      <c r="J12" s="1088"/>
      <c r="K12" s="1088"/>
      <c r="L12" s="1088"/>
      <c r="M12" s="1088"/>
      <c r="N12" s="1088"/>
      <c r="O12" s="1088"/>
      <c r="P12" s="1088"/>
      <c r="Q12" s="1088"/>
      <c r="R12" s="1088"/>
      <c r="S12" s="1088"/>
      <c r="T12" s="1088"/>
      <c r="U12" s="1088"/>
      <c r="V12" s="1088"/>
      <c r="W12" s="1088"/>
      <c r="X12" s="1088"/>
      <c r="Y12" s="1088"/>
      <c r="Z12" s="1088"/>
      <c r="AA12" s="1088"/>
      <c r="AB12" s="1088"/>
      <c r="AC12" s="1088"/>
      <c r="AD12" s="1088"/>
      <c r="AE12" s="1088"/>
      <c r="AF12" s="1088"/>
      <c r="AG12" s="1088"/>
      <c r="AH12" s="1088"/>
      <c r="AI12" s="1084">
        <f>SUM(SUVAHAVUJ!$N$171)</f>
        <v>0</v>
      </c>
      <c r="AJ12" s="1084"/>
      <c r="AK12" s="1084"/>
      <c r="AL12" s="1084"/>
      <c r="AM12" s="1084"/>
      <c r="AN12" s="1084"/>
      <c r="AO12" s="1084"/>
      <c r="AP12" s="1084">
        <f>SUM(SUVAHAVUJ!$X$171)</f>
        <v>0</v>
      </c>
      <c r="AQ12" s="1084"/>
      <c r="AR12" s="1084"/>
      <c r="AS12" s="1084"/>
      <c r="AT12" s="1084"/>
      <c r="AU12" s="1084"/>
      <c r="AV12" s="1084"/>
      <c r="AW12" s="550"/>
      <c r="BB12" s="551">
        <f>SUM(SUVAHAVUJ!$N$171)</f>
        <v>0</v>
      </c>
      <c r="BC12" s="550"/>
      <c r="BD12" s="550">
        <f>SUM(SUVAHAVUJ!$X$171)</f>
        <v>0</v>
      </c>
      <c r="BE12" s="550"/>
      <c r="BF12" s="550"/>
      <c r="BG12" s="550"/>
      <c r="BH12" s="550"/>
    </row>
    <row r="13" spans="1:60" ht="15.95" customHeight="1" x14ac:dyDescent="0.2">
      <c r="A13" s="1086" t="s">
        <v>2192</v>
      </c>
      <c r="B13" s="1086"/>
      <c r="C13" s="1086"/>
      <c r="D13" s="1086"/>
      <c r="E13" s="1086"/>
      <c r="F13" s="1086"/>
      <c r="G13" s="1088" t="s">
        <v>2193</v>
      </c>
      <c r="H13" s="1088"/>
      <c r="I13" s="1088"/>
      <c r="J13" s="1088"/>
      <c r="K13" s="1088"/>
      <c r="L13" s="1088"/>
      <c r="M13" s="1088"/>
      <c r="N13" s="1088"/>
      <c r="O13" s="1088"/>
      <c r="P13" s="1088"/>
      <c r="Q13" s="1088"/>
      <c r="R13" s="1088"/>
      <c r="S13" s="1088"/>
      <c r="T13" s="1088"/>
      <c r="U13" s="1088"/>
      <c r="V13" s="1088"/>
      <c r="W13" s="1088"/>
      <c r="X13" s="1088"/>
      <c r="Y13" s="1088"/>
      <c r="Z13" s="1088"/>
      <c r="AA13" s="1088"/>
      <c r="AB13" s="1088"/>
      <c r="AC13" s="1088"/>
      <c r="AD13" s="1088"/>
      <c r="AE13" s="1088"/>
      <c r="AF13" s="1088"/>
      <c r="AG13" s="1088"/>
      <c r="AH13" s="1088"/>
      <c r="AI13" s="1084">
        <f>SUM(SUVAHAVUJ!$N$120+SUVAHAVUJ!$N$138)-(SUVAHAVUJ!$X$138+SUVAHAVUJ!$X$120)</f>
        <v>0</v>
      </c>
      <c r="AJ13" s="1084"/>
      <c r="AK13" s="1084"/>
      <c r="AL13" s="1084"/>
      <c r="AM13" s="1084"/>
      <c r="AN13" s="1084"/>
      <c r="AO13" s="1084"/>
      <c r="AP13" s="1084">
        <f>SUM(SUVAHAVUJ!$X$120+SUVAHAVUJ!$X$138)-(SUVAHAVUJ!$AS$138+SUVAHAVUJ!$AS$120)</f>
        <v>0</v>
      </c>
      <c r="AQ13" s="1084"/>
      <c r="AR13" s="1084"/>
      <c r="AS13" s="1084"/>
      <c r="AT13" s="1084"/>
      <c r="AU13" s="1084"/>
      <c r="AV13" s="1084"/>
      <c r="AW13" s="550"/>
      <c r="BB13" s="551">
        <f>SUM(SUVAHAVUJ!$N$120+SUVAHAVUJ!$N$138)-(SUVAHAVUJ!$X$138+SUVAHAVUJ!$X$120)</f>
        <v>0</v>
      </c>
      <c r="BC13" s="550"/>
      <c r="BD13" s="550">
        <f>SUM(SUVAHAVUJ!$X$120+SUVAHAVUJ!$X$138)-(SUVAHAVUJ!$AS$138+SUVAHAVUJ!$AS$120)</f>
        <v>0</v>
      </c>
      <c r="BE13" s="550"/>
      <c r="BF13" s="550"/>
      <c r="BG13" s="550"/>
      <c r="BH13" s="550"/>
    </row>
    <row r="14" spans="1:60" ht="15.95" customHeight="1" x14ac:dyDescent="0.2">
      <c r="A14" s="1086" t="s">
        <v>2194</v>
      </c>
      <c r="B14" s="1086"/>
      <c r="C14" s="1086"/>
      <c r="D14" s="1086"/>
      <c r="E14" s="1086"/>
      <c r="F14" s="1086"/>
      <c r="G14" s="1088" t="s">
        <v>2195</v>
      </c>
      <c r="H14" s="1088"/>
      <c r="I14" s="1088"/>
      <c r="J14" s="1088"/>
      <c r="K14" s="1088"/>
      <c r="L14" s="1088"/>
      <c r="M14" s="1088"/>
      <c r="N14" s="1088"/>
      <c r="O14" s="1088"/>
      <c r="P14" s="1088"/>
      <c r="Q14" s="1088"/>
      <c r="R14" s="1088"/>
      <c r="S14" s="1088"/>
      <c r="T14" s="1088"/>
      <c r="U14" s="1088"/>
      <c r="V14" s="1088"/>
      <c r="W14" s="1088"/>
      <c r="X14" s="1088"/>
      <c r="Y14" s="1088"/>
      <c r="Z14" s="1088"/>
      <c r="AA14" s="1088"/>
      <c r="AB14" s="1088"/>
      <c r="AC14" s="1088"/>
      <c r="AD14" s="1088"/>
      <c r="AE14" s="1088"/>
      <c r="AF14" s="1088"/>
      <c r="AG14" s="1088"/>
      <c r="AH14" s="1088"/>
      <c r="AI14" s="1084">
        <f>SUM(SUVAHAVUJ!$N$22-SUVAHAVUJ!$X$22)</f>
        <v>0</v>
      </c>
      <c r="AJ14" s="1084"/>
      <c r="AK14" s="1084"/>
      <c r="AL14" s="1084"/>
      <c r="AM14" s="1084"/>
      <c r="AN14" s="1084"/>
      <c r="AO14" s="1084"/>
      <c r="AP14" s="1084">
        <f>SUM(SUVAHAVUJ!$X$22- SUVAHAVUJ!$AS$22)</f>
        <v>0</v>
      </c>
      <c r="AQ14" s="1084"/>
      <c r="AR14" s="1084"/>
      <c r="AS14" s="1084"/>
      <c r="AT14" s="1084"/>
      <c r="AU14" s="1084"/>
      <c r="AV14" s="1084"/>
      <c r="AW14" s="550"/>
      <c r="BB14" s="551">
        <f>SUM(SUVAHAVUJ!$N$22-SUVAHAVUJ!$X$22)</f>
        <v>0</v>
      </c>
      <c r="BC14" s="550"/>
      <c r="BD14" s="550">
        <f>SUM(SUVAHAVUJ!$X$22- SUVAHAVUJ!$AS$22)</f>
        <v>0</v>
      </c>
      <c r="BE14" s="550"/>
      <c r="BF14" s="550"/>
      <c r="BG14" s="550"/>
      <c r="BH14" s="550"/>
    </row>
    <row r="15" spans="1:60" ht="15.95" customHeight="1" x14ac:dyDescent="0.2">
      <c r="A15" s="1086" t="s">
        <v>2196</v>
      </c>
      <c r="B15" s="1086"/>
      <c r="C15" s="1086"/>
      <c r="D15" s="1086"/>
      <c r="E15" s="1086"/>
      <c r="F15" s="1086"/>
      <c r="G15" s="1088" t="s">
        <v>2197</v>
      </c>
      <c r="H15" s="1088"/>
      <c r="I15" s="1088"/>
      <c r="J15" s="1088"/>
      <c r="K15" s="1088"/>
      <c r="L15" s="1088"/>
      <c r="M15" s="1088"/>
      <c r="N15" s="1088"/>
      <c r="O15" s="1088"/>
      <c r="P15" s="1088"/>
      <c r="Q15" s="1088"/>
      <c r="R15" s="1088"/>
      <c r="S15" s="1088"/>
      <c r="T15" s="1088"/>
      <c r="U15" s="1088"/>
      <c r="V15" s="1088"/>
      <c r="W15" s="1088"/>
      <c r="X15" s="1088"/>
      <c r="Y15" s="1088"/>
      <c r="Z15" s="1088"/>
      <c r="AA15" s="1088"/>
      <c r="AB15" s="1088"/>
      <c r="AC15" s="1088"/>
      <c r="AD15" s="1088"/>
      <c r="AE15" s="1088"/>
      <c r="AF15" s="1088"/>
      <c r="AG15" s="1088"/>
      <c r="AH15" s="1088"/>
      <c r="AI15" s="1084">
        <f>(SUM(SUVAHAVUJ!$N$76-SUVAHAVUJ!$X$76)-(SUVAHAVUJ!$N$143-SUVAHAVUJ!$X$143))*-1</f>
        <v>-18</v>
      </c>
      <c r="AJ15" s="1084"/>
      <c r="AK15" s="1084"/>
      <c r="AL15" s="1084"/>
      <c r="AM15" s="1084"/>
      <c r="AN15" s="1084"/>
      <c r="AO15" s="1084"/>
      <c r="AP15" s="1084">
        <f>-(SUM(SUVAHAVUJ!$X$76-SUVAHAVUJ!$AS$76)-(SUVAHAVUJ!$X$143-SUVAHAVUJ!$AS$143))</f>
        <v>-45</v>
      </c>
      <c r="AQ15" s="1084"/>
      <c r="AR15" s="1084"/>
      <c r="AS15" s="1084"/>
      <c r="AT15" s="1084"/>
      <c r="AU15" s="1084"/>
      <c r="AV15" s="1084"/>
      <c r="AW15" s="550"/>
      <c r="BB15" s="551">
        <f>(SUM(SUVAHAVUJ!$N$76-SUVAHAVUJ!$X$76)-(SUVAHAVUJ!$N$143-SUVAHAVUJ!$X$143))*-1</f>
        <v>-18</v>
      </c>
      <c r="BC15" s="550"/>
      <c r="BD15" s="550">
        <f>-(SUM(SUVAHAVUJ!$X$76-SUVAHAVUJ!$AS$76)-(SUVAHAVUJ!$X$143-SUVAHAVUJ!$AS$143))</f>
        <v>-45</v>
      </c>
      <c r="BE15" s="550"/>
      <c r="BF15" s="550"/>
      <c r="BG15" s="550"/>
      <c r="BH15" s="550"/>
    </row>
    <row r="16" spans="1:60" ht="15.95" customHeight="1" x14ac:dyDescent="0.2">
      <c r="A16" s="1086" t="s">
        <v>2198</v>
      </c>
      <c r="B16" s="1086"/>
      <c r="C16" s="1086"/>
      <c r="D16" s="1086"/>
      <c r="E16" s="1086"/>
      <c r="F16" s="1086"/>
      <c r="G16" s="1088" t="s">
        <v>2199</v>
      </c>
      <c r="H16" s="1088"/>
      <c r="I16" s="1088"/>
      <c r="J16" s="1088"/>
      <c r="K16" s="1088"/>
      <c r="L16" s="1088"/>
      <c r="M16" s="1088"/>
      <c r="N16" s="1088"/>
      <c r="O16" s="1088"/>
      <c r="P16" s="1088"/>
      <c r="Q16" s="1088"/>
      <c r="R16" s="1088"/>
      <c r="S16" s="1088"/>
      <c r="T16" s="1088"/>
      <c r="U16" s="1088"/>
      <c r="V16" s="1088"/>
      <c r="W16" s="1088"/>
      <c r="X16" s="1088"/>
      <c r="Y16" s="1088"/>
      <c r="Z16" s="1088"/>
      <c r="AA16" s="1088"/>
      <c r="AB16" s="1088"/>
      <c r="AC16" s="1088"/>
      <c r="AD16" s="1088"/>
      <c r="AE16" s="1088"/>
      <c r="AF16" s="1088"/>
      <c r="AG16" s="1088"/>
      <c r="AH16" s="1088"/>
      <c r="AI16" s="1084">
        <f>-SUM(SUVAHAVUJ!$N$179)</f>
        <v>0</v>
      </c>
      <c r="AJ16" s="1084"/>
      <c r="AK16" s="1084"/>
      <c r="AL16" s="1084"/>
      <c r="AM16" s="1084"/>
      <c r="AN16" s="1084"/>
      <c r="AO16" s="1084"/>
      <c r="AP16" s="1084">
        <f>-SUM(SUVAHAVUJ!$X$179)</f>
        <v>0</v>
      </c>
      <c r="AQ16" s="1084"/>
      <c r="AR16" s="1084"/>
      <c r="AS16" s="1084"/>
      <c r="AT16" s="1084"/>
      <c r="AU16" s="1084"/>
      <c r="AV16" s="1084"/>
      <c r="AW16" s="550"/>
      <c r="BB16" s="551">
        <f>-SUM(SUVAHAVUJ!$N$179)</f>
        <v>0</v>
      </c>
      <c r="BC16" s="550"/>
      <c r="BD16" s="550">
        <f>-SUM(SUVAHAVUJ!$X$179)</f>
        <v>0</v>
      </c>
      <c r="BE16" s="550"/>
      <c r="BF16" s="550"/>
      <c r="BG16" s="550"/>
      <c r="BH16" s="550"/>
    </row>
    <row r="17" spans="1:60" ht="15.95" customHeight="1" x14ac:dyDescent="0.2">
      <c r="A17" s="1086" t="s">
        <v>2200</v>
      </c>
      <c r="B17" s="1086"/>
      <c r="C17" s="1086"/>
      <c r="D17" s="1086"/>
      <c r="E17" s="1086"/>
      <c r="F17" s="1086"/>
      <c r="G17" s="1088" t="s">
        <v>2201</v>
      </c>
      <c r="H17" s="1088"/>
      <c r="I17" s="1088"/>
      <c r="J17" s="1088"/>
      <c r="K17" s="1088"/>
      <c r="L17" s="1088"/>
      <c r="M17" s="1088"/>
      <c r="N17" s="1088"/>
      <c r="O17" s="1088"/>
      <c r="P17" s="1088"/>
      <c r="Q17" s="1088"/>
      <c r="R17" s="1088"/>
      <c r="S17" s="1088"/>
      <c r="T17" s="1088"/>
      <c r="U17" s="1088"/>
      <c r="V17" s="1088"/>
      <c r="W17" s="1088"/>
      <c r="X17" s="1088"/>
      <c r="Y17" s="1088"/>
      <c r="Z17" s="1088"/>
      <c r="AA17" s="1088"/>
      <c r="AB17" s="1088"/>
      <c r="AC17" s="1088"/>
      <c r="AD17" s="1088"/>
      <c r="AE17" s="1088"/>
      <c r="AF17" s="1088"/>
      <c r="AG17" s="1088"/>
      <c r="AH17" s="1088"/>
      <c r="AI17" s="1084">
        <f>SUM(BB17)</f>
        <v>1057</v>
      </c>
      <c r="AJ17" s="1084"/>
      <c r="AK17" s="1084"/>
      <c r="AL17" s="1084"/>
      <c r="AM17" s="1084"/>
      <c r="AN17" s="1084"/>
      <c r="AO17" s="1084"/>
      <c r="AP17" s="1084">
        <f>SUM(SUVAHAVUJ!$X$197)</f>
        <v>0</v>
      </c>
      <c r="AQ17" s="1084"/>
      <c r="AR17" s="1084"/>
      <c r="AS17" s="1084"/>
      <c r="AT17" s="1084"/>
      <c r="AU17" s="1084"/>
      <c r="AV17" s="1084"/>
      <c r="AW17" s="550"/>
      <c r="BB17" s="551">
        <f>SUM(BF17-BB39)</f>
        <v>1057</v>
      </c>
      <c r="BC17" s="550"/>
      <c r="BD17" s="550">
        <f>SUM(SUVAHAVUJ!$X$197)</f>
        <v>0</v>
      </c>
      <c r="BE17" s="550"/>
      <c r="BF17" s="551">
        <f>SUM(SUVAHAVUJ!$N$197)</f>
        <v>1057</v>
      </c>
      <c r="BG17" s="550"/>
      <c r="BH17" s="550">
        <f>SUM(SUVAHAVUJ!$X$197)</f>
        <v>0</v>
      </c>
    </row>
    <row r="18" spans="1:60" ht="15.95" customHeight="1" x14ac:dyDescent="0.2">
      <c r="A18" s="1086" t="s">
        <v>2202</v>
      </c>
      <c r="B18" s="1086"/>
      <c r="C18" s="1086"/>
      <c r="D18" s="1086"/>
      <c r="E18" s="1086"/>
      <c r="F18" s="1086"/>
      <c r="G18" s="1088" t="s">
        <v>2203</v>
      </c>
      <c r="H18" s="1088"/>
      <c r="I18" s="1088"/>
      <c r="J18" s="1088"/>
      <c r="K18" s="1088"/>
      <c r="L18" s="1088"/>
      <c r="M18" s="1088"/>
      <c r="N18" s="1088"/>
      <c r="O18" s="1088"/>
      <c r="P18" s="1088"/>
      <c r="Q18" s="1088"/>
      <c r="R18" s="1088"/>
      <c r="S18" s="1088"/>
      <c r="T18" s="1088"/>
      <c r="U18" s="1088"/>
      <c r="V18" s="1088"/>
      <c r="W18" s="1088"/>
      <c r="X18" s="1088"/>
      <c r="Y18" s="1088"/>
      <c r="Z18" s="1088"/>
      <c r="AA18" s="1088"/>
      <c r="AB18" s="1088"/>
      <c r="AC18" s="1088"/>
      <c r="AD18" s="1088"/>
      <c r="AE18" s="1088"/>
      <c r="AF18" s="1088"/>
      <c r="AG18" s="1088"/>
      <c r="AH18" s="1088"/>
      <c r="AI18" s="1084">
        <f>SUM(BB18)</f>
        <v>0</v>
      </c>
      <c r="AJ18" s="1084"/>
      <c r="AK18" s="1084"/>
      <c r="AL18" s="1084"/>
      <c r="AM18" s="1084"/>
      <c r="AN18" s="1084"/>
      <c r="AO18" s="1084"/>
      <c r="AP18" s="1084">
        <f>-SUM(SUVAHAVUJ!$X$187)</f>
        <v>0</v>
      </c>
      <c r="AQ18" s="1084"/>
      <c r="AR18" s="1084"/>
      <c r="AS18" s="1084"/>
      <c r="AT18" s="1084"/>
      <c r="AU18" s="1084"/>
      <c r="AV18" s="1084"/>
      <c r="AW18" s="550"/>
      <c r="BB18" s="551">
        <f>SUM(BF18-BB38)</f>
        <v>0</v>
      </c>
      <c r="BC18" s="550"/>
      <c r="BD18" s="550">
        <f>-SUM(SUVAHAVUJ!$X$187)</f>
        <v>0</v>
      </c>
      <c r="BE18" s="550"/>
      <c r="BF18" s="551">
        <f>-SUM(SUVAHAVUJ!$N$187)</f>
        <v>0</v>
      </c>
      <c r="BG18" s="550"/>
      <c r="BH18" s="550">
        <f>-SUM(SUVAHAVUJ!$X$187)</f>
        <v>0</v>
      </c>
    </row>
    <row r="19" spans="1:60" ht="30" customHeight="1" x14ac:dyDescent="0.2">
      <c r="A19" s="1086" t="s">
        <v>2204</v>
      </c>
      <c r="B19" s="1086"/>
      <c r="C19" s="1086"/>
      <c r="D19" s="1086"/>
      <c r="E19" s="1086"/>
      <c r="F19" s="1086"/>
      <c r="G19" s="1087" t="s">
        <v>2205</v>
      </c>
      <c r="H19" s="1088"/>
      <c r="I19" s="1088"/>
      <c r="J19" s="1088"/>
      <c r="K19" s="1088"/>
      <c r="L19" s="1088"/>
      <c r="M19" s="1088"/>
      <c r="N19" s="1088"/>
      <c r="O19" s="1088"/>
      <c r="P19" s="1088"/>
      <c r="Q19" s="1088"/>
      <c r="R19" s="1088"/>
      <c r="S19" s="1088"/>
      <c r="T19" s="1088"/>
      <c r="U19" s="1088"/>
      <c r="V19" s="1088"/>
      <c r="W19" s="1088"/>
      <c r="X19" s="1088"/>
      <c r="Y19" s="1088"/>
      <c r="Z19" s="1088"/>
      <c r="AA19" s="1088"/>
      <c r="AB19" s="1088"/>
      <c r="AC19" s="1088"/>
      <c r="AD19" s="1088"/>
      <c r="AE19" s="1088"/>
      <c r="AF19" s="1088"/>
      <c r="AG19" s="1088"/>
      <c r="AH19" s="1088"/>
      <c r="AI19" s="1084">
        <f>-SUM(SUVAHAVUJ!$N$190)</f>
        <v>0</v>
      </c>
      <c r="AJ19" s="1084"/>
      <c r="AK19" s="1084"/>
      <c r="AL19" s="1084"/>
      <c r="AM19" s="1084"/>
      <c r="AN19" s="1084"/>
      <c r="AO19" s="1084"/>
      <c r="AP19" s="1084">
        <f>-SUM(SUVAHAVUJ!$X$190)</f>
        <v>0</v>
      </c>
      <c r="AQ19" s="1084"/>
      <c r="AR19" s="1084"/>
      <c r="AS19" s="1084"/>
      <c r="AT19" s="1084"/>
      <c r="AU19" s="1084"/>
      <c r="AV19" s="1084"/>
      <c r="AW19" s="550"/>
      <c r="BB19" s="551">
        <f>-SUM(SUVAHAVUJ!$N$190)</f>
        <v>0</v>
      </c>
      <c r="BC19" s="550"/>
      <c r="BD19" s="550">
        <f>-SUM(SUVAHAVUJ!$X$190)</f>
        <v>0</v>
      </c>
      <c r="BE19" s="550"/>
      <c r="BF19" s="550"/>
      <c r="BG19" s="550"/>
      <c r="BH19" s="550"/>
    </row>
    <row r="20" spans="1:60" ht="30" customHeight="1" x14ac:dyDescent="0.2">
      <c r="A20" s="1086" t="s">
        <v>2206</v>
      </c>
      <c r="B20" s="1086"/>
      <c r="C20" s="1086"/>
      <c r="D20" s="1086"/>
      <c r="E20" s="1086"/>
      <c r="F20" s="1086"/>
      <c r="G20" s="1087" t="s">
        <v>2207</v>
      </c>
      <c r="H20" s="1088"/>
      <c r="I20" s="1088"/>
      <c r="J20" s="1088"/>
      <c r="K20" s="1088"/>
      <c r="L20" s="1088"/>
      <c r="M20" s="1088"/>
      <c r="N20" s="1088"/>
      <c r="O20" s="1088"/>
      <c r="P20" s="1088"/>
      <c r="Q20" s="1088"/>
      <c r="R20" s="1088"/>
      <c r="S20" s="1088"/>
      <c r="T20" s="1088"/>
      <c r="U20" s="1088"/>
      <c r="V20" s="1088"/>
      <c r="W20" s="1088"/>
      <c r="X20" s="1088"/>
      <c r="Y20" s="1088"/>
      <c r="Z20" s="1088"/>
      <c r="AA20" s="1088"/>
      <c r="AB20" s="1088"/>
      <c r="AC20" s="1088"/>
      <c r="AD20" s="1088"/>
      <c r="AE20" s="1088"/>
      <c r="AF20" s="1088"/>
      <c r="AG20" s="1088"/>
      <c r="AH20" s="1088"/>
      <c r="AI20" s="1084">
        <f>SUM(SUVAHAVUJ!N200)</f>
        <v>0</v>
      </c>
      <c r="AJ20" s="1084"/>
      <c r="AK20" s="1084"/>
      <c r="AL20" s="1084"/>
      <c r="AM20" s="1084"/>
      <c r="AN20" s="1084"/>
      <c r="AO20" s="1084"/>
      <c r="AP20" s="1084">
        <f>SUM(SUVAHAVUJ!X200)</f>
        <v>0</v>
      </c>
      <c r="AQ20" s="1084"/>
      <c r="AR20" s="1084"/>
      <c r="AS20" s="1084"/>
      <c r="AT20" s="1084"/>
      <c r="AU20" s="1084"/>
      <c r="AV20" s="1084"/>
      <c r="AW20" s="550"/>
      <c r="BB20" s="551">
        <f>SUM(AI20)</f>
        <v>0</v>
      </c>
      <c r="BC20" s="550"/>
      <c r="BD20" s="550">
        <f>$AP$20</f>
        <v>0</v>
      </c>
      <c r="BE20" s="550"/>
      <c r="BF20" s="550"/>
      <c r="BG20" s="550"/>
      <c r="BH20" s="550"/>
    </row>
    <row r="21" spans="1:60" ht="30" customHeight="1" x14ac:dyDescent="0.2">
      <c r="A21" s="1086" t="s">
        <v>2208</v>
      </c>
      <c r="B21" s="1086"/>
      <c r="C21" s="1086"/>
      <c r="D21" s="1086"/>
      <c r="E21" s="1086"/>
      <c r="F21" s="1086"/>
      <c r="G21" s="1087" t="s">
        <v>2209</v>
      </c>
      <c r="H21" s="1088"/>
      <c r="I21" s="1088"/>
      <c r="J21" s="1088"/>
      <c r="K21" s="1088"/>
      <c r="L21" s="1088"/>
      <c r="M21" s="1088"/>
      <c r="N21" s="1088"/>
      <c r="O21" s="1088"/>
      <c r="P21" s="1088"/>
      <c r="Q21" s="1088"/>
      <c r="R21" s="1088"/>
      <c r="S21" s="1088"/>
      <c r="T21" s="1088"/>
      <c r="U21" s="1088"/>
      <c r="V21" s="1088"/>
      <c r="W21" s="1088"/>
      <c r="X21" s="1088"/>
      <c r="Y21" s="1088"/>
      <c r="Z21" s="1088"/>
      <c r="AA21" s="1088"/>
      <c r="AB21" s="1088"/>
      <c r="AC21" s="1088"/>
      <c r="AD21" s="1088"/>
      <c r="AE21" s="1088"/>
      <c r="AF21" s="1088"/>
      <c r="AG21" s="1088"/>
      <c r="AH21" s="1088"/>
      <c r="AI21" s="1084">
        <f>(SUVAHAVUJ!N156-SUVAHAVUJ!N172)*-1</f>
        <v>0</v>
      </c>
      <c r="AJ21" s="1084"/>
      <c r="AK21" s="1084"/>
      <c r="AL21" s="1084"/>
      <c r="AM21" s="1084"/>
      <c r="AN21" s="1084"/>
      <c r="AO21" s="1084"/>
      <c r="AP21" s="1084">
        <f>(SUVAHAVUJ!X156-SUVAHAVUJ!X172)*-1</f>
        <v>0</v>
      </c>
      <c r="AQ21" s="1084"/>
      <c r="AR21" s="1084"/>
      <c r="AS21" s="1084"/>
      <c r="AT21" s="1084"/>
      <c r="AU21" s="1084"/>
      <c r="AV21" s="1084"/>
      <c r="AW21" s="550"/>
      <c r="BB21" s="551">
        <f>SUM(AI21)</f>
        <v>0</v>
      </c>
      <c r="BC21" s="550"/>
      <c r="BD21" s="550">
        <f>$AP$21</f>
        <v>0</v>
      </c>
      <c r="BE21" s="550"/>
      <c r="BF21" s="550"/>
      <c r="BG21" s="550"/>
      <c r="BH21" s="550"/>
    </row>
    <row r="22" spans="1:60" ht="45" customHeight="1" x14ac:dyDescent="0.2">
      <c r="A22" s="1086" t="s">
        <v>2210</v>
      </c>
      <c r="B22" s="1086"/>
      <c r="C22" s="1086"/>
      <c r="D22" s="1086"/>
      <c r="E22" s="1086"/>
      <c r="F22" s="1086"/>
      <c r="G22" s="1087" t="s">
        <v>2211</v>
      </c>
      <c r="H22" s="1087"/>
      <c r="I22" s="1087"/>
      <c r="J22" s="1087"/>
      <c r="K22" s="1087"/>
      <c r="L22" s="1087"/>
      <c r="M22" s="1087"/>
      <c r="N22" s="1087"/>
      <c r="O22" s="1087"/>
      <c r="P22" s="1087"/>
      <c r="Q22" s="1087"/>
      <c r="R22" s="1087"/>
      <c r="S22" s="1087"/>
      <c r="T22" s="1087"/>
      <c r="U22" s="1087"/>
      <c r="V22" s="1087"/>
      <c r="W22" s="1087"/>
      <c r="X22" s="1087"/>
      <c r="Y22" s="1087"/>
      <c r="Z22" s="1087"/>
      <c r="AA22" s="1087"/>
      <c r="AB22" s="1087"/>
      <c r="AC22" s="1087"/>
      <c r="AD22" s="1087"/>
      <c r="AE22" s="1087"/>
      <c r="AF22" s="1087"/>
      <c r="AG22" s="1087"/>
      <c r="AH22" s="1087"/>
      <c r="AI22" s="1084">
        <f>SUM(BB122)</f>
        <v>-1058</v>
      </c>
      <c r="AJ22" s="1084"/>
      <c r="AK22" s="1084"/>
      <c r="AL22" s="1084"/>
      <c r="AM22" s="1084"/>
      <c r="AN22" s="1084"/>
      <c r="AO22" s="1084"/>
      <c r="AP22" s="1084">
        <f>$BD$122</f>
        <v>5001</v>
      </c>
      <c r="AQ22" s="1084"/>
      <c r="AR22" s="1084"/>
      <c r="AS22" s="1084"/>
      <c r="AT22" s="1084"/>
      <c r="AU22" s="1084"/>
      <c r="AV22" s="1084"/>
      <c r="AX22" s="550"/>
      <c r="AY22" s="550">
        <f>SUM(AP122)</f>
        <v>0</v>
      </c>
      <c r="BB22" s="552"/>
      <c r="BC22" s="550"/>
      <c r="BD22" s="550"/>
      <c r="BE22" s="550"/>
      <c r="BF22" s="550"/>
      <c r="BG22" s="550"/>
      <c r="BH22" s="550"/>
    </row>
    <row r="23" spans="1:60" ht="75" customHeight="1" x14ac:dyDescent="0.2">
      <c r="A23" s="1086" t="s">
        <v>2212</v>
      </c>
      <c r="B23" s="1086"/>
      <c r="C23" s="1086"/>
      <c r="D23" s="1086"/>
      <c r="E23" s="1086"/>
      <c r="F23" s="1086"/>
      <c r="G23" s="1087" t="s">
        <v>5437</v>
      </c>
      <c r="H23" s="1087"/>
      <c r="I23" s="1087"/>
      <c r="J23" s="1087"/>
      <c r="K23" s="1087"/>
      <c r="L23" s="1087"/>
      <c r="M23" s="1087"/>
      <c r="N23" s="1087"/>
      <c r="O23" s="1087"/>
      <c r="P23" s="1087"/>
      <c r="Q23" s="1087"/>
      <c r="R23" s="1087"/>
      <c r="S23" s="1087"/>
      <c r="T23" s="1087"/>
      <c r="U23" s="1087"/>
      <c r="V23" s="1087"/>
      <c r="W23" s="1087"/>
      <c r="X23" s="1087"/>
      <c r="Y23" s="1087"/>
      <c r="Z23" s="1087"/>
      <c r="AA23" s="1087"/>
      <c r="AB23" s="1087"/>
      <c r="AC23" s="1087"/>
      <c r="AD23" s="1087"/>
      <c r="AE23" s="1087"/>
      <c r="AF23" s="1087"/>
      <c r="AG23" s="1087"/>
      <c r="AH23" s="1087"/>
      <c r="AI23" s="1092">
        <f>SUM(AI24+AI25+AI26+AI27)</f>
        <v>6047</v>
      </c>
      <c r="AJ23" s="1092"/>
      <c r="AK23" s="1092"/>
      <c r="AL23" s="1092"/>
      <c r="AM23" s="1092"/>
      <c r="AN23" s="1092"/>
      <c r="AO23" s="1092"/>
      <c r="AP23" s="1092">
        <f>SUM(AP24+AP25+AP26+AP27)</f>
        <v>537</v>
      </c>
      <c r="AQ23" s="1092"/>
      <c r="AR23" s="1092"/>
      <c r="AS23" s="1092"/>
      <c r="AT23" s="1092"/>
      <c r="AU23" s="1092"/>
      <c r="AV23" s="1092"/>
      <c r="AW23" s="550"/>
      <c r="BB23" s="551">
        <f>SUM(BB24+BB25+BB26+BB27)</f>
        <v>6047</v>
      </c>
      <c r="BC23" s="550"/>
      <c r="BD23" s="551">
        <f>SUM(BD24+BD25+BD26+BD27)</f>
        <v>537</v>
      </c>
      <c r="BE23" s="550"/>
      <c r="BF23" s="550"/>
      <c r="BG23" s="550"/>
      <c r="BH23" s="550"/>
    </row>
    <row r="24" spans="1:60" ht="15.95" customHeight="1" x14ac:dyDescent="0.2">
      <c r="A24" s="1086" t="s">
        <v>2213</v>
      </c>
      <c r="B24" s="1086"/>
      <c r="C24" s="1086"/>
      <c r="D24" s="1086"/>
      <c r="E24" s="1086"/>
      <c r="F24" s="1086"/>
      <c r="G24" s="1088" t="s">
        <v>2214</v>
      </c>
      <c r="H24" s="1088"/>
      <c r="I24" s="1088"/>
      <c r="J24" s="1088"/>
      <c r="K24" s="1088"/>
      <c r="L24" s="1088"/>
      <c r="M24" s="1088"/>
      <c r="N24" s="1088"/>
      <c r="O24" s="1088"/>
      <c r="P24" s="1088"/>
      <c r="Q24" s="1088"/>
      <c r="R24" s="1088"/>
      <c r="S24" s="1088"/>
      <c r="T24" s="1088"/>
      <c r="U24" s="1088"/>
      <c r="V24" s="1088"/>
      <c r="W24" s="1088"/>
      <c r="X24" s="1088"/>
      <c r="Y24" s="1088"/>
      <c r="Z24" s="1088"/>
      <c r="AA24" s="1088"/>
      <c r="AB24" s="1088"/>
      <c r="AC24" s="1088"/>
      <c r="AD24" s="1088"/>
      <c r="AE24" s="1088"/>
      <c r="AF24" s="1088"/>
      <c r="AG24" s="1088"/>
      <c r="AH24" s="1088"/>
      <c r="AI24" s="1084">
        <f>-(SUM(SUVAHAVUJ!$N$43+SUVAHAVUJ!$N$55)-(SUVAHAVUJ!$X$43+SUVAHAVUJ!$X$55))</f>
        <v>2076</v>
      </c>
      <c r="AJ24" s="1084"/>
      <c r="AK24" s="1084"/>
      <c r="AL24" s="1084"/>
      <c r="AM24" s="1084"/>
      <c r="AN24" s="1084"/>
      <c r="AO24" s="1084"/>
      <c r="AP24" s="1084">
        <f>-(SUM(SUVAHAVUJ!$X$43+SUVAHAVUJ!$X$55)-(SUVAHAVUJ!$AS$43+SUVAHAVUJ!$AS$55))</f>
        <v>-2792</v>
      </c>
      <c r="AQ24" s="1084"/>
      <c r="AR24" s="1084"/>
      <c r="AS24" s="1084"/>
      <c r="AT24" s="1084"/>
      <c r="AU24" s="1084"/>
      <c r="AV24" s="1084"/>
      <c r="AW24" s="550"/>
      <c r="BB24" s="551">
        <f>-(SUM(SUVAHAVUJ!$N$43+SUVAHAVUJ!$N$55)-(SUVAHAVUJ!$X$43+SUVAHAVUJ!$X$55))</f>
        <v>2076</v>
      </c>
      <c r="BC24" s="550"/>
      <c r="BD24" s="550">
        <f>-(SUM(SUVAHAVUJ!$X$43+SUVAHAVUJ!$X$55)-(SUVAHAVUJ!$AS$43+SUVAHAVUJ!$AS$55))</f>
        <v>-2792</v>
      </c>
      <c r="BE24" s="550"/>
      <c r="BF24" s="550"/>
      <c r="BG24" s="550"/>
      <c r="BH24" s="550"/>
    </row>
    <row r="25" spans="1:60" ht="15.95" customHeight="1" x14ac:dyDescent="0.2">
      <c r="A25" s="1086" t="s">
        <v>2215</v>
      </c>
      <c r="B25" s="1086"/>
      <c r="C25" s="1086"/>
      <c r="D25" s="1086"/>
      <c r="E25" s="1086"/>
      <c r="F25" s="1086"/>
      <c r="G25" s="1088" t="s">
        <v>2216</v>
      </c>
      <c r="H25" s="1088"/>
      <c r="I25" s="1088"/>
      <c r="J25" s="1088"/>
      <c r="K25" s="1088"/>
      <c r="L25" s="1088"/>
      <c r="M25" s="1088"/>
      <c r="N25" s="1088"/>
      <c r="O25" s="1088"/>
      <c r="P25" s="1088"/>
      <c r="Q25" s="1088"/>
      <c r="R25" s="1088"/>
      <c r="S25" s="1088"/>
      <c r="T25" s="1088"/>
      <c r="U25" s="1088"/>
      <c r="V25" s="1088"/>
      <c r="W25" s="1088"/>
      <c r="X25" s="1088"/>
      <c r="Y25" s="1088"/>
      <c r="Z25" s="1088"/>
      <c r="AA25" s="1088"/>
      <c r="AB25" s="1088"/>
      <c r="AC25" s="1088"/>
      <c r="AD25" s="1088"/>
      <c r="AE25" s="1088"/>
      <c r="AF25" s="1088"/>
      <c r="AG25" s="1088"/>
      <c r="AH25" s="1088"/>
      <c r="AI25" s="1084">
        <f>SUM((SUVAHAVUJ!$N$124)-(SUVAHAVUJ!$X$124))</f>
        <v>3971</v>
      </c>
      <c r="AJ25" s="1084"/>
      <c r="AK25" s="1084"/>
      <c r="AL25" s="1084"/>
      <c r="AM25" s="1084"/>
      <c r="AN25" s="1084"/>
      <c r="AO25" s="1084"/>
      <c r="AP25" s="1084">
        <f>SUM(SUVAHAVUJ!$X$124-SUVAHAVUJ!$AS$124)</f>
        <v>3329</v>
      </c>
      <c r="AQ25" s="1084"/>
      <c r="AR25" s="1084"/>
      <c r="AS25" s="1084"/>
      <c r="AT25" s="1084"/>
      <c r="AU25" s="1084"/>
      <c r="AV25" s="1084"/>
      <c r="AW25" s="550"/>
      <c r="BB25" s="551">
        <f>SUM((SUVAHAVUJ!$N$124)-(SUVAHAVUJ!$X$124))</f>
        <v>3971</v>
      </c>
      <c r="BC25" s="550"/>
      <c r="BD25" s="550">
        <f>SUM(SUVAHAVUJ!$X$124-SUVAHAVUJ!$AS$124)</f>
        <v>3329</v>
      </c>
      <c r="BE25" s="550"/>
      <c r="BF25" s="550"/>
      <c r="BG25" s="550"/>
      <c r="BH25" s="550"/>
    </row>
    <row r="26" spans="1:60" ht="15.95" customHeight="1" x14ac:dyDescent="0.2">
      <c r="A26" s="1086" t="s">
        <v>2217</v>
      </c>
      <c r="B26" s="1086"/>
      <c r="C26" s="1086"/>
      <c r="D26" s="1086"/>
      <c r="E26" s="1086"/>
      <c r="F26" s="1086"/>
      <c r="G26" s="1088" t="s">
        <v>2218</v>
      </c>
      <c r="H26" s="1088"/>
      <c r="I26" s="1088"/>
      <c r="J26" s="1088"/>
      <c r="K26" s="1088"/>
      <c r="L26" s="1088"/>
      <c r="M26" s="1088"/>
      <c r="N26" s="1088"/>
      <c r="O26" s="1088"/>
      <c r="P26" s="1088"/>
      <c r="Q26" s="1088"/>
      <c r="R26" s="1088"/>
      <c r="S26" s="1088"/>
      <c r="T26" s="1088"/>
      <c r="U26" s="1088"/>
      <c r="V26" s="1088"/>
      <c r="W26" s="1088"/>
      <c r="X26" s="1088"/>
      <c r="Y26" s="1088"/>
      <c r="Z26" s="1088"/>
      <c r="AA26" s="1088"/>
      <c r="AB26" s="1088"/>
      <c r="AC26" s="1088"/>
      <c r="AD26" s="1088"/>
      <c r="AE26" s="1088"/>
      <c r="AF26" s="1088"/>
      <c r="AG26" s="1088"/>
      <c r="AH26" s="1088"/>
      <c r="AI26" s="1084">
        <f>-SUM(SUVAHAVUJ!$N$36-SUVAHAVUJ!$X$36)</f>
        <v>0</v>
      </c>
      <c r="AJ26" s="1084"/>
      <c r="AK26" s="1084"/>
      <c r="AL26" s="1084"/>
      <c r="AM26" s="1084"/>
      <c r="AN26" s="1084"/>
      <c r="AO26" s="1084"/>
      <c r="AP26" s="1084">
        <f>-SUM(SUVAHAVUJ!$X$36-SUVAHAVUJ!$AS$36)</f>
        <v>0</v>
      </c>
      <c r="AQ26" s="1084"/>
      <c r="AR26" s="1084"/>
      <c r="AS26" s="1084"/>
      <c r="AT26" s="1084"/>
      <c r="AU26" s="1084"/>
      <c r="AV26" s="1084"/>
      <c r="AW26" s="550"/>
      <c r="BB26" s="551">
        <f>-SUM(SUVAHAVUJ!$N$36-SUVAHAVUJ!$X$36)</f>
        <v>0</v>
      </c>
      <c r="BC26" s="550"/>
      <c r="BD26" s="550">
        <f>-SUM(SUVAHAVUJ!$X$36-SUVAHAVUJ!$AS$36)</f>
        <v>0</v>
      </c>
      <c r="BE26" s="550"/>
      <c r="BF26" s="550"/>
      <c r="BG26" s="550"/>
      <c r="BH26" s="550"/>
    </row>
    <row r="27" spans="1:60" ht="45" customHeight="1" x14ac:dyDescent="0.2">
      <c r="A27" s="1086" t="s">
        <v>2219</v>
      </c>
      <c r="B27" s="1086"/>
      <c r="C27" s="1086"/>
      <c r="D27" s="1086"/>
      <c r="E27" s="1086"/>
      <c r="F27" s="1086"/>
      <c r="G27" s="1087" t="s">
        <v>5438</v>
      </c>
      <c r="H27" s="1087"/>
      <c r="I27" s="1087"/>
      <c r="J27" s="1087"/>
      <c r="K27" s="1087"/>
      <c r="L27" s="1087"/>
      <c r="M27" s="1087"/>
      <c r="N27" s="1087"/>
      <c r="O27" s="1087"/>
      <c r="P27" s="1087"/>
      <c r="Q27" s="1087"/>
      <c r="R27" s="1087"/>
      <c r="S27" s="1087"/>
      <c r="T27" s="1087"/>
      <c r="U27" s="1087"/>
      <c r="V27" s="1087"/>
      <c r="W27" s="1087"/>
      <c r="X27" s="1087"/>
      <c r="Y27" s="1087"/>
      <c r="Z27" s="1087"/>
      <c r="AA27" s="1087"/>
      <c r="AB27" s="1087"/>
      <c r="AC27" s="1087"/>
      <c r="AD27" s="1087"/>
      <c r="AE27" s="1087"/>
      <c r="AF27" s="1087"/>
      <c r="AG27" s="1087"/>
      <c r="AH27" s="1087"/>
      <c r="AI27" s="1084">
        <f>-SUM(SUVAHAVUJ!$N$68-SUVAHAVUJ!$X$68)</f>
        <v>0</v>
      </c>
      <c r="AJ27" s="1084"/>
      <c r="AK27" s="1084"/>
      <c r="AL27" s="1084"/>
      <c r="AM27" s="1084"/>
      <c r="AN27" s="1084"/>
      <c r="AO27" s="1084"/>
      <c r="AP27" s="1084">
        <f>-SUM(SUVAHAVUJ!$X$68-SUVAHAVUJ!$AS$68)</f>
        <v>0</v>
      </c>
      <c r="AQ27" s="1084"/>
      <c r="AR27" s="1084"/>
      <c r="AS27" s="1084"/>
      <c r="AT27" s="1084"/>
      <c r="AU27" s="1084"/>
      <c r="AV27" s="1084"/>
      <c r="BB27" s="551">
        <f>-SUM(SUVAHAVUJ!$N$68-SUVAHAVUJ!$X$68)</f>
        <v>0</v>
      </c>
      <c r="BC27" s="550"/>
      <c r="BD27" s="550">
        <f>-SUM(SUVAHAVUJ!$X$68-SUVAHAVUJ!$AS$68)</f>
        <v>0</v>
      </c>
      <c r="BE27" s="550"/>
      <c r="BF27" s="550"/>
      <c r="BG27" s="550"/>
      <c r="BH27" s="550"/>
    </row>
    <row r="28" spans="1:60" s="546" customFormat="1" ht="28.5" customHeight="1" x14ac:dyDescent="0.2">
      <c r="A28" s="553"/>
      <c r="B28" s="553"/>
      <c r="C28" s="553"/>
      <c r="D28" s="553"/>
      <c r="E28" s="553"/>
      <c r="F28" s="553"/>
      <c r="G28" s="554"/>
      <c r="H28" s="554"/>
      <c r="I28" s="554"/>
      <c r="J28" s="554"/>
      <c r="K28" s="554"/>
      <c r="L28" s="554"/>
      <c r="M28" s="554"/>
      <c r="N28" s="554"/>
      <c r="O28" s="554"/>
      <c r="P28" s="554"/>
      <c r="Q28" s="554"/>
      <c r="R28" s="554"/>
      <c r="S28" s="554"/>
      <c r="T28" s="554"/>
      <c r="U28" s="554"/>
      <c r="V28" s="554"/>
      <c r="W28" s="554"/>
      <c r="X28" s="554"/>
      <c r="Y28" s="554"/>
      <c r="Z28" s="554"/>
      <c r="AA28" s="554"/>
      <c r="AB28" s="554"/>
      <c r="AC28" s="554"/>
      <c r="AD28" s="554"/>
      <c r="AE28" s="554"/>
      <c r="AF28" s="554"/>
      <c r="AG28" s="554"/>
      <c r="AH28" s="554"/>
      <c r="AI28" s="707"/>
      <c r="AJ28" s="707"/>
      <c r="AK28" s="707"/>
      <c r="AL28" s="707"/>
      <c r="AM28" s="707"/>
      <c r="AN28" s="707"/>
      <c r="AO28" s="707"/>
      <c r="AP28" s="707"/>
      <c r="AQ28" s="707"/>
      <c r="AR28" s="707"/>
      <c r="AS28" s="707"/>
      <c r="AT28" s="707"/>
      <c r="AU28" s="707"/>
      <c r="AV28" s="707"/>
      <c r="AW28" s="550"/>
      <c r="BB28" s="547"/>
    </row>
    <row r="29" spans="1:60" s="546" customFormat="1" ht="14.85" customHeight="1" x14ac:dyDescent="0.2">
      <c r="BB29" s="547"/>
    </row>
    <row r="30" spans="1:60" s="546" customFormat="1" ht="14.85" customHeight="1" x14ac:dyDescent="0.2">
      <c r="BB30" s="547"/>
    </row>
    <row r="31" spans="1:60" s="546" customFormat="1" ht="14.85" customHeight="1" x14ac:dyDescent="0.2">
      <c r="BB31" s="547"/>
    </row>
    <row r="32" spans="1:60" s="546" customFormat="1" ht="15.95" customHeight="1" x14ac:dyDescent="0.2">
      <c r="A32" s="558" t="s">
        <v>2220</v>
      </c>
      <c r="B32" s="559"/>
      <c r="C32" s="559"/>
      <c r="D32" s="559"/>
      <c r="E32" s="559"/>
      <c r="F32" s="559"/>
      <c r="G32" s="559"/>
      <c r="H32" s="559"/>
      <c r="I32" s="559"/>
      <c r="J32" s="559"/>
      <c r="K32" s="559"/>
      <c r="L32" s="559"/>
      <c r="M32" s="559"/>
      <c r="N32" s="559"/>
      <c r="O32" s="559"/>
      <c r="P32" s="559"/>
      <c r="Q32" s="560"/>
      <c r="AE32" s="546" t="s">
        <v>2178</v>
      </c>
      <c r="AG32" s="708"/>
      <c r="AH32" s="561" t="str">
        <f t="shared" ref="AH32:AQ32" si="0">AH2</f>
        <v>2</v>
      </c>
      <c r="AI32" s="561" t="str">
        <f t="shared" si="0"/>
        <v>1</v>
      </c>
      <c r="AJ32" s="561" t="str">
        <f t="shared" si="0"/>
        <v>2</v>
      </c>
      <c r="AK32" s="561" t="str">
        <f t="shared" si="0"/>
        <v>1</v>
      </c>
      <c r="AL32" s="561" t="str">
        <f t="shared" si="0"/>
        <v>6</v>
      </c>
      <c r="AM32" s="561" t="str">
        <f t="shared" si="0"/>
        <v>3</v>
      </c>
      <c r="AN32" s="561" t="str">
        <f t="shared" si="0"/>
        <v>5</v>
      </c>
      <c r="AO32" s="561" t="str">
        <f t="shared" si="0"/>
        <v>3</v>
      </c>
      <c r="AP32" s="561" t="str">
        <f t="shared" si="0"/>
        <v>8</v>
      </c>
      <c r="AQ32" s="561" t="str">
        <f t="shared" si="0"/>
        <v>4</v>
      </c>
      <c r="AR32" s="708"/>
      <c r="BB32" s="547"/>
    </row>
    <row r="33" spans="1:60" s="546" customFormat="1" ht="14.85" customHeight="1" x14ac:dyDescent="0.2">
      <c r="BB33" s="547"/>
    </row>
    <row r="34" spans="1:60" s="546" customFormat="1" ht="14.85" customHeight="1" x14ac:dyDescent="0.2">
      <c r="AW34" s="549"/>
      <c r="BB34" s="547"/>
    </row>
    <row r="35" spans="1:60" ht="14.85" customHeight="1" x14ac:dyDescent="0.2">
      <c r="A35" s="1093" t="s">
        <v>2180</v>
      </c>
      <c r="B35" s="1093"/>
      <c r="C35" s="1093"/>
      <c r="D35" s="1093"/>
      <c r="E35" s="1093"/>
      <c r="F35" s="1093"/>
      <c r="G35" s="1093" t="s">
        <v>2181</v>
      </c>
      <c r="H35" s="1093"/>
      <c r="I35" s="1093"/>
      <c r="J35" s="1093"/>
      <c r="K35" s="1093"/>
      <c r="L35" s="1093"/>
      <c r="M35" s="1093"/>
      <c r="N35" s="1093"/>
      <c r="O35" s="1093"/>
      <c r="P35" s="1093"/>
      <c r="Q35" s="1093"/>
      <c r="R35" s="1093"/>
      <c r="S35" s="1093"/>
      <c r="T35" s="1093"/>
      <c r="U35" s="1093"/>
      <c r="V35" s="1093"/>
      <c r="W35" s="1093"/>
      <c r="X35" s="1093"/>
      <c r="Y35" s="1093"/>
      <c r="Z35" s="1093"/>
      <c r="AA35" s="1093"/>
      <c r="AB35" s="1093"/>
      <c r="AC35" s="1093"/>
      <c r="AD35" s="1093"/>
      <c r="AE35" s="1093"/>
      <c r="AF35" s="1093"/>
      <c r="AG35" s="1093"/>
      <c r="AH35" s="1093"/>
      <c r="AI35" s="1093" t="s">
        <v>1261</v>
      </c>
      <c r="AJ35" s="1093"/>
      <c r="AK35" s="1093"/>
      <c r="AL35" s="1093"/>
      <c r="AM35" s="1093"/>
      <c r="AN35" s="1093"/>
      <c r="AO35" s="1093"/>
      <c r="AP35" s="1093" t="s">
        <v>1275</v>
      </c>
      <c r="AQ35" s="1093"/>
      <c r="AR35" s="1093"/>
      <c r="AS35" s="1093"/>
      <c r="AT35" s="1093"/>
      <c r="AU35" s="1093"/>
      <c r="AV35" s="1093"/>
      <c r="AW35" s="549"/>
    </row>
    <row r="36" spans="1:60" ht="30.75" customHeight="1" x14ac:dyDescent="0.2">
      <c r="A36" s="1093"/>
      <c r="B36" s="1093"/>
      <c r="C36" s="1093"/>
      <c r="D36" s="1093"/>
      <c r="E36" s="1093"/>
      <c r="F36" s="1093"/>
      <c r="G36" s="1093"/>
      <c r="H36" s="1093"/>
      <c r="I36" s="1093"/>
      <c r="J36" s="1093"/>
      <c r="K36" s="1093"/>
      <c r="L36" s="1093"/>
      <c r="M36" s="1093"/>
      <c r="N36" s="1093"/>
      <c r="O36" s="1093"/>
      <c r="P36" s="1093"/>
      <c r="Q36" s="1093"/>
      <c r="R36" s="1093"/>
      <c r="S36" s="1093"/>
      <c r="T36" s="1093"/>
      <c r="U36" s="1093"/>
      <c r="V36" s="1093"/>
      <c r="W36" s="1093"/>
      <c r="X36" s="1093"/>
      <c r="Y36" s="1093"/>
      <c r="Z36" s="1093"/>
      <c r="AA36" s="1093"/>
      <c r="AB36" s="1093"/>
      <c r="AC36" s="1093"/>
      <c r="AD36" s="1093"/>
      <c r="AE36" s="1093"/>
      <c r="AF36" s="1093"/>
      <c r="AG36" s="1093"/>
      <c r="AH36" s="1093"/>
      <c r="AI36" s="1093"/>
      <c r="AJ36" s="1093"/>
      <c r="AK36" s="1093"/>
      <c r="AL36" s="1093"/>
      <c r="AM36" s="1093"/>
      <c r="AN36" s="1093"/>
      <c r="AO36" s="1093"/>
      <c r="AP36" s="1093"/>
      <c r="AQ36" s="1093"/>
      <c r="AR36" s="1093"/>
      <c r="AS36" s="1093"/>
      <c r="AT36" s="1093"/>
      <c r="AU36" s="1093"/>
      <c r="AV36" s="1093"/>
      <c r="AW36" s="549"/>
    </row>
    <row r="37" spans="1:60" ht="45" customHeight="1" x14ac:dyDescent="0.2">
      <c r="A37" s="1086"/>
      <c r="B37" s="1086"/>
      <c r="C37" s="1086"/>
      <c r="D37" s="1086"/>
      <c r="E37" s="1086"/>
      <c r="F37" s="1086"/>
      <c r="G37" s="1090" t="s">
        <v>2221</v>
      </c>
      <c r="H37" s="1090"/>
      <c r="I37" s="1090"/>
      <c r="J37" s="1090"/>
      <c r="K37" s="1090"/>
      <c r="L37" s="1090"/>
      <c r="M37" s="1090"/>
      <c r="N37" s="1090"/>
      <c r="O37" s="1090"/>
      <c r="P37" s="1090"/>
      <c r="Q37" s="1090"/>
      <c r="R37" s="1090"/>
      <c r="S37" s="1090"/>
      <c r="T37" s="1090"/>
      <c r="U37" s="1090"/>
      <c r="V37" s="1090"/>
      <c r="W37" s="1090"/>
      <c r="X37" s="1090"/>
      <c r="Y37" s="1090"/>
      <c r="Z37" s="1090"/>
      <c r="AA37" s="1090"/>
      <c r="AB37" s="1090"/>
      <c r="AC37" s="1090"/>
      <c r="AD37" s="1090"/>
      <c r="AE37" s="1090"/>
      <c r="AF37" s="1090"/>
      <c r="AG37" s="1090"/>
      <c r="AH37" s="1090"/>
      <c r="AI37" s="1092">
        <f>SUM(AI23+AI9+AI8)</f>
        <v>34505</v>
      </c>
      <c r="AJ37" s="1092"/>
      <c r="AK37" s="1092"/>
      <c r="AL37" s="1092"/>
      <c r="AM37" s="1092"/>
      <c r="AN37" s="1092"/>
      <c r="AO37" s="1092"/>
      <c r="AP37" s="1092">
        <f>SUM(AP23+AP9+AP8)</f>
        <v>19787</v>
      </c>
      <c r="AQ37" s="1092"/>
      <c r="AR37" s="1092"/>
      <c r="AS37" s="1092"/>
      <c r="AT37" s="1092"/>
      <c r="AU37" s="1092"/>
      <c r="AV37" s="1092"/>
      <c r="AW37" s="555"/>
      <c r="BB37" s="551">
        <f>SUM(BB23+BB9+BB8)</f>
        <v>35563</v>
      </c>
      <c r="BC37" s="550"/>
      <c r="BD37" s="551">
        <f>SUM(BD23+BD9+BD8)</f>
        <v>14786</v>
      </c>
      <c r="BE37" s="550"/>
      <c r="BF37" s="550"/>
      <c r="BG37" s="550"/>
      <c r="BH37" s="550"/>
    </row>
    <row r="38" spans="1:60" ht="26.25" customHeight="1" x14ac:dyDescent="0.2">
      <c r="A38" s="1086" t="s">
        <v>2222</v>
      </c>
      <c r="B38" s="1086"/>
      <c r="C38" s="1086"/>
      <c r="D38" s="1086"/>
      <c r="E38" s="1086"/>
      <c r="F38" s="1086"/>
      <c r="G38" s="1087" t="s">
        <v>2223</v>
      </c>
      <c r="H38" s="1087"/>
      <c r="I38" s="1087"/>
      <c r="J38" s="1087"/>
      <c r="K38" s="1087"/>
      <c r="L38" s="1087"/>
      <c r="M38" s="1087"/>
      <c r="N38" s="1087"/>
      <c r="O38" s="1087"/>
      <c r="P38" s="1087"/>
      <c r="Q38" s="1087"/>
      <c r="R38" s="1087"/>
      <c r="S38" s="1087"/>
      <c r="T38" s="1087"/>
      <c r="U38" s="1087"/>
      <c r="V38" s="1087"/>
      <c r="W38" s="1087"/>
      <c r="X38" s="1087"/>
      <c r="Y38" s="1087"/>
      <c r="Z38" s="1087"/>
      <c r="AA38" s="1087"/>
      <c r="AB38" s="1087"/>
      <c r="AC38" s="1087"/>
      <c r="AD38" s="1087"/>
      <c r="AE38" s="1087"/>
      <c r="AF38" s="1087"/>
      <c r="AG38" s="1087"/>
      <c r="AH38" s="1087"/>
      <c r="AI38" s="1084"/>
      <c r="AJ38" s="1084"/>
      <c r="AK38" s="1084"/>
      <c r="AL38" s="1084"/>
      <c r="AM38" s="1084"/>
      <c r="AN38" s="1084"/>
      <c r="AO38" s="1084"/>
      <c r="AP38" s="1084">
        <f>SUM(SUVAHAVUJ!$X$187)</f>
        <v>0</v>
      </c>
      <c r="AQ38" s="1084"/>
      <c r="AR38" s="1084"/>
      <c r="AS38" s="1084"/>
      <c r="AT38" s="1084"/>
      <c r="AU38" s="1084"/>
      <c r="AV38" s="1084"/>
      <c r="AW38" s="550"/>
      <c r="BB38" s="551">
        <f>SUM(AI38)</f>
        <v>0</v>
      </c>
      <c r="BC38" s="550"/>
      <c r="BD38" s="550">
        <f>SUM(SUVAHAVUJ!$X$187)</f>
        <v>0</v>
      </c>
      <c r="BE38" s="550"/>
      <c r="BF38" s="550"/>
      <c r="BG38" s="550"/>
      <c r="BH38" s="550"/>
    </row>
    <row r="39" spans="1:60" ht="30" customHeight="1" x14ac:dyDescent="0.2">
      <c r="A39" s="1086" t="s">
        <v>2224</v>
      </c>
      <c r="B39" s="1086"/>
      <c r="C39" s="1086"/>
      <c r="D39" s="1086"/>
      <c r="E39" s="1086"/>
      <c r="F39" s="1086"/>
      <c r="G39" s="1087" t="s">
        <v>2225</v>
      </c>
      <c r="H39" s="1088"/>
      <c r="I39" s="1088"/>
      <c r="J39" s="1088"/>
      <c r="K39" s="1088"/>
      <c r="L39" s="1088"/>
      <c r="M39" s="1088"/>
      <c r="N39" s="1088"/>
      <c r="O39" s="1088"/>
      <c r="P39" s="1088"/>
      <c r="Q39" s="1088"/>
      <c r="R39" s="1088"/>
      <c r="S39" s="1088"/>
      <c r="T39" s="1088"/>
      <c r="U39" s="1088"/>
      <c r="V39" s="1088"/>
      <c r="W39" s="1088"/>
      <c r="X39" s="1088"/>
      <c r="Y39" s="1088"/>
      <c r="Z39" s="1088"/>
      <c r="AA39" s="1088"/>
      <c r="AB39" s="1088"/>
      <c r="AC39" s="1088"/>
      <c r="AD39" s="1088"/>
      <c r="AE39" s="1088"/>
      <c r="AF39" s="1088"/>
      <c r="AG39" s="1088"/>
      <c r="AH39" s="1088"/>
      <c r="AI39" s="1084"/>
      <c r="AJ39" s="1084"/>
      <c r="AK39" s="1084"/>
      <c r="AL39" s="1084"/>
      <c r="AM39" s="1084"/>
      <c r="AN39" s="1084"/>
      <c r="AO39" s="1084"/>
      <c r="AP39" s="1084">
        <f>-SUM(SUVAHAVUJ!$X$197)</f>
        <v>0</v>
      </c>
      <c r="AQ39" s="1084"/>
      <c r="AR39" s="1084"/>
      <c r="AS39" s="1084"/>
      <c r="AT39" s="1084"/>
      <c r="AU39" s="1084"/>
      <c r="AV39" s="1084"/>
      <c r="AW39" s="550"/>
      <c r="BB39" s="551">
        <f>SUM(AI39)</f>
        <v>0</v>
      </c>
      <c r="BC39" s="550"/>
      <c r="BD39" s="550">
        <f>-SUM(SUVAHAVUJ!$X$197)</f>
        <v>0</v>
      </c>
      <c r="BE39" s="550"/>
      <c r="BF39" s="550"/>
      <c r="BG39" s="550"/>
      <c r="BH39" s="550"/>
    </row>
    <row r="40" spans="1:60" ht="30" customHeight="1" x14ac:dyDescent="0.2">
      <c r="A40" s="1086" t="s">
        <v>2226</v>
      </c>
      <c r="B40" s="1086"/>
      <c r="C40" s="1086"/>
      <c r="D40" s="1086"/>
      <c r="E40" s="1086"/>
      <c r="F40" s="1086"/>
      <c r="G40" s="1087" t="s">
        <v>2227</v>
      </c>
      <c r="H40" s="1088"/>
      <c r="I40" s="1088"/>
      <c r="J40" s="1088"/>
      <c r="K40" s="1088"/>
      <c r="L40" s="1088"/>
      <c r="M40" s="1088"/>
      <c r="N40" s="1088"/>
      <c r="O40" s="1088"/>
      <c r="P40" s="1088"/>
      <c r="Q40" s="1088"/>
      <c r="R40" s="1088"/>
      <c r="S40" s="1088"/>
      <c r="T40" s="1088"/>
      <c r="U40" s="1088"/>
      <c r="V40" s="1088"/>
      <c r="W40" s="1088"/>
      <c r="X40" s="1088"/>
      <c r="Y40" s="1088"/>
      <c r="Z40" s="1088"/>
      <c r="AA40" s="1088"/>
      <c r="AB40" s="1088"/>
      <c r="AC40" s="1088"/>
      <c r="AD40" s="1088"/>
      <c r="AE40" s="1088"/>
      <c r="AF40" s="1088"/>
      <c r="AG40" s="1088"/>
      <c r="AH40" s="1088"/>
      <c r="AI40" s="1084">
        <f>SUM(SUVAHAVUJ!$N$179)</f>
        <v>0</v>
      </c>
      <c r="AJ40" s="1084"/>
      <c r="AK40" s="1084"/>
      <c r="AL40" s="1084"/>
      <c r="AM40" s="1084"/>
      <c r="AN40" s="1084"/>
      <c r="AO40" s="1084"/>
      <c r="AP40" s="1084">
        <f>SUM(SUVAHAVUJ!$X$179)</f>
        <v>0</v>
      </c>
      <c r="AQ40" s="1084"/>
      <c r="AR40" s="1084"/>
      <c r="AS40" s="1084"/>
      <c r="AT40" s="1084"/>
      <c r="AU40" s="1084"/>
      <c r="AV40" s="1084"/>
      <c r="AW40" s="550"/>
      <c r="BB40" s="551">
        <f>SUM(SUVAHAVUJ!$N$179)</f>
        <v>0</v>
      </c>
      <c r="BC40" s="550"/>
      <c r="BD40" s="550">
        <f>SUM(SUVAHAVUJ!$X$179)</f>
        <v>0</v>
      </c>
      <c r="BE40" s="550"/>
      <c r="BF40" s="550"/>
      <c r="BG40" s="550"/>
      <c r="BH40" s="550"/>
    </row>
    <row r="41" spans="1:60" ht="30" customHeight="1" x14ac:dyDescent="0.2">
      <c r="A41" s="1086" t="s">
        <v>2228</v>
      </c>
      <c r="B41" s="1086"/>
      <c r="C41" s="1086"/>
      <c r="D41" s="1086"/>
      <c r="E41" s="1086"/>
      <c r="F41" s="1086"/>
      <c r="G41" s="1087" t="s">
        <v>2229</v>
      </c>
      <c r="H41" s="1088"/>
      <c r="I41" s="1088"/>
      <c r="J41" s="1088"/>
      <c r="K41" s="1088"/>
      <c r="L41" s="1088"/>
      <c r="M41" s="1088"/>
      <c r="N41" s="1088"/>
      <c r="O41" s="1088"/>
      <c r="P41" s="1088"/>
      <c r="Q41" s="1088"/>
      <c r="R41" s="1088"/>
      <c r="S41" s="1088"/>
      <c r="T41" s="1088"/>
      <c r="U41" s="1088"/>
      <c r="V41" s="1088"/>
      <c r="W41" s="1088"/>
      <c r="X41" s="1088"/>
      <c r="Y41" s="1088"/>
      <c r="Z41" s="1088"/>
      <c r="AA41" s="1088"/>
      <c r="AB41" s="1088"/>
      <c r="AC41" s="1088"/>
      <c r="AD41" s="1088"/>
      <c r="AE41" s="1088"/>
      <c r="AF41" s="1088"/>
      <c r="AG41" s="1088"/>
      <c r="AH41" s="1088"/>
      <c r="AI41" s="1084"/>
      <c r="AJ41" s="1084"/>
      <c r="AK41" s="1084"/>
      <c r="AL41" s="1084"/>
      <c r="AM41" s="1084"/>
      <c r="AN41" s="1084"/>
      <c r="AO41" s="1084"/>
      <c r="AP41" s="1084"/>
      <c r="AQ41" s="1084"/>
      <c r="AR41" s="1084"/>
      <c r="AS41" s="1084"/>
      <c r="AT41" s="1084"/>
      <c r="AU41" s="1084"/>
      <c r="AV41" s="1084"/>
      <c r="AW41" s="550"/>
      <c r="BB41" s="551">
        <f>SUM(AI41)</f>
        <v>0</v>
      </c>
      <c r="BC41" s="550"/>
      <c r="BD41" s="550">
        <f>$AP$41</f>
        <v>0</v>
      </c>
      <c r="BE41" s="550"/>
      <c r="BF41" s="550"/>
      <c r="BG41" s="550"/>
      <c r="BH41" s="550"/>
    </row>
    <row r="42" spans="1:60" ht="30" customHeight="1" x14ac:dyDescent="0.2">
      <c r="A42" s="1086"/>
      <c r="B42" s="1086"/>
      <c r="C42" s="1086"/>
      <c r="D42" s="1086"/>
      <c r="E42" s="1086"/>
      <c r="F42" s="1086"/>
      <c r="G42" s="1090" t="s">
        <v>5439</v>
      </c>
      <c r="H42" s="1090"/>
      <c r="I42" s="1090"/>
      <c r="J42" s="1090"/>
      <c r="K42" s="1090"/>
      <c r="L42" s="1090"/>
      <c r="M42" s="1090"/>
      <c r="N42" s="1090"/>
      <c r="O42" s="1090"/>
      <c r="P42" s="1090"/>
      <c r="Q42" s="1090"/>
      <c r="R42" s="1090"/>
      <c r="S42" s="1090"/>
      <c r="T42" s="1090"/>
      <c r="U42" s="1090"/>
      <c r="V42" s="1090"/>
      <c r="W42" s="1090"/>
      <c r="X42" s="1090"/>
      <c r="Y42" s="1090"/>
      <c r="Z42" s="1090"/>
      <c r="AA42" s="1090"/>
      <c r="AB42" s="1090"/>
      <c r="AC42" s="1090"/>
      <c r="AD42" s="1090"/>
      <c r="AE42" s="1090"/>
      <c r="AF42" s="1090"/>
      <c r="AG42" s="1090"/>
      <c r="AH42" s="1090"/>
      <c r="AI42" s="1092">
        <f>SUM(AI37+AI38+AI39+AI40+AI41)</f>
        <v>34505</v>
      </c>
      <c r="AJ42" s="1092"/>
      <c r="AK42" s="1092"/>
      <c r="AL42" s="1092"/>
      <c r="AM42" s="1092"/>
      <c r="AN42" s="1092"/>
      <c r="AO42" s="1092"/>
      <c r="AP42" s="1092">
        <f>SUM(AP37+AP38+AP39+AP40+AP41)</f>
        <v>19787</v>
      </c>
      <c r="AQ42" s="1092"/>
      <c r="AR42" s="1092"/>
      <c r="AS42" s="1092"/>
      <c r="AT42" s="1092"/>
      <c r="AU42" s="1092"/>
      <c r="AV42" s="1092"/>
      <c r="AW42" s="550"/>
      <c r="BB42" s="551">
        <f>SUM(BB37+BB38+BB39+BB40+BB41)</f>
        <v>35563</v>
      </c>
      <c r="BC42" s="550"/>
      <c r="BD42" s="551">
        <f>SUM(BD37+BD38+BD39+BD40+BD41)</f>
        <v>14786</v>
      </c>
      <c r="BE42" s="550"/>
      <c r="BF42" s="550"/>
      <c r="BG42" s="550"/>
      <c r="BH42" s="550"/>
    </row>
    <row r="43" spans="1:60" ht="37.5" customHeight="1" x14ac:dyDescent="0.2">
      <c r="A43" s="1086" t="s">
        <v>2230</v>
      </c>
      <c r="B43" s="1086"/>
      <c r="C43" s="1086"/>
      <c r="D43" s="1086"/>
      <c r="E43" s="1086"/>
      <c r="F43" s="1086"/>
      <c r="G43" s="1087" t="s">
        <v>2231</v>
      </c>
      <c r="H43" s="1088"/>
      <c r="I43" s="1088"/>
      <c r="J43" s="1088"/>
      <c r="K43" s="1088"/>
      <c r="L43" s="1088"/>
      <c r="M43" s="1088"/>
      <c r="N43" s="1088"/>
      <c r="O43" s="1088"/>
      <c r="P43" s="1088"/>
      <c r="Q43" s="1088"/>
      <c r="R43" s="1088"/>
      <c r="S43" s="1088"/>
      <c r="T43" s="1088"/>
      <c r="U43" s="1088"/>
      <c r="V43" s="1088"/>
      <c r="W43" s="1088"/>
      <c r="X43" s="1088"/>
      <c r="Y43" s="1088"/>
      <c r="Z43" s="1088"/>
      <c r="AA43" s="1088"/>
      <c r="AB43" s="1088"/>
      <c r="AC43" s="1088"/>
      <c r="AD43" s="1088"/>
      <c r="AE43" s="1088"/>
      <c r="AF43" s="1088"/>
      <c r="AG43" s="1088"/>
      <c r="AH43" s="1088"/>
      <c r="AI43" s="1084">
        <f>-SUM(SUVAHAVUJ!$N$205)</f>
        <v>-4922</v>
      </c>
      <c r="AJ43" s="1084"/>
      <c r="AK43" s="1084"/>
      <c r="AL43" s="1084"/>
      <c r="AM43" s="1084"/>
      <c r="AN43" s="1084"/>
      <c r="AO43" s="1084"/>
      <c r="AP43" s="1084">
        <f>-SUM(SUVAHAVUJ!$X$205)</f>
        <v>-3209</v>
      </c>
      <c r="AQ43" s="1084"/>
      <c r="AR43" s="1084"/>
      <c r="AS43" s="1084"/>
      <c r="AT43" s="1084"/>
      <c r="AU43" s="1084"/>
      <c r="AV43" s="1084"/>
      <c r="AW43" s="550"/>
      <c r="BB43" s="551">
        <f>-SUM(SUVAHAVUJ!$N$205)</f>
        <v>-4922</v>
      </c>
      <c r="BC43" s="550"/>
      <c r="BD43" s="550">
        <f>-SUM(SUVAHAVUJ!$X$205)</f>
        <v>-3209</v>
      </c>
      <c r="BE43" s="550"/>
      <c r="BF43" s="550"/>
      <c r="BG43" s="550"/>
      <c r="BH43" s="550"/>
    </row>
    <row r="44" spans="1:60" ht="15.95" customHeight="1" x14ac:dyDescent="0.2">
      <c r="A44" s="1086" t="s">
        <v>2232</v>
      </c>
      <c r="B44" s="1086"/>
      <c r="C44" s="1086"/>
      <c r="D44" s="1086"/>
      <c r="E44" s="1086"/>
      <c r="F44" s="1086"/>
      <c r="G44" s="1088" t="s">
        <v>2233</v>
      </c>
      <c r="H44" s="1088"/>
      <c r="I44" s="1088"/>
      <c r="J44" s="1088"/>
      <c r="K44" s="1088"/>
      <c r="L44" s="1088"/>
      <c r="M44" s="1088"/>
      <c r="N44" s="1088"/>
      <c r="O44" s="1088"/>
      <c r="P44" s="1088"/>
      <c r="Q44" s="1088"/>
      <c r="R44" s="1088"/>
      <c r="S44" s="1088"/>
      <c r="T44" s="1088"/>
      <c r="U44" s="1088"/>
      <c r="V44" s="1088"/>
      <c r="W44" s="1088"/>
      <c r="X44" s="1088"/>
      <c r="Y44" s="1088"/>
      <c r="Z44" s="1088"/>
      <c r="AA44" s="1088"/>
      <c r="AB44" s="1088"/>
      <c r="AC44" s="1088"/>
      <c r="AD44" s="1088"/>
      <c r="AE44" s="1088"/>
      <c r="AF44" s="1088"/>
      <c r="AG44" s="1088"/>
      <c r="AH44" s="1088"/>
      <c r="AI44" s="1084"/>
      <c r="AJ44" s="1084"/>
      <c r="AK44" s="1084"/>
      <c r="AL44" s="1084"/>
      <c r="AM44" s="1084"/>
      <c r="AN44" s="1084"/>
      <c r="AO44" s="1084"/>
      <c r="AP44" s="1084"/>
      <c r="AQ44" s="1084"/>
      <c r="AR44" s="1084"/>
      <c r="AS44" s="1084"/>
      <c r="AT44" s="1084"/>
      <c r="AU44" s="1084"/>
      <c r="AV44" s="1084"/>
      <c r="AW44" s="550"/>
      <c r="BB44" s="551">
        <f>SUM(AI44)</f>
        <v>0</v>
      </c>
      <c r="BC44" s="550"/>
      <c r="BD44" s="550">
        <f>$AP$44</f>
        <v>0</v>
      </c>
      <c r="BE44" s="550"/>
      <c r="BF44" s="550"/>
      <c r="BG44" s="550"/>
      <c r="BH44" s="550"/>
    </row>
    <row r="45" spans="1:60" ht="15.95" customHeight="1" x14ac:dyDescent="0.2">
      <c r="A45" s="1086" t="s">
        <v>2234</v>
      </c>
      <c r="B45" s="1086"/>
      <c r="C45" s="1086"/>
      <c r="D45" s="1086"/>
      <c r="E45" s="1086"/>
      <c r="F45" s="1086"/>
      <c r="G45" s="1088" t="s">
        <v>2235</v>
      </c>
      <c r="H45" s="1088"/>
      <c r="I45" s="1088"/>
      <c r="J45" s="1088"/>
      <c r="K45" s="1088"/>
      <c r="L45" s="1088"/>
      <c r="M45" s="1088"/>
      <c r="N45" s="1088"/>
      <c r="O45" s="1088"/>
      <c r="P45" s="1088"/>
      <c r="Q45" s="1088"/>
      <c r="R45" s="1088"/>
      <c r="S45" s="1088"/>
      <c r="T45" s="1088"/>
      <c r="U45" s="1088"/>
      <c r="V45" s="1088"/>
      <c r="W45" s="1088"/>
      <c r="X45" s="1088"/>
      <c r="Y45" s="1088"/>
      <c r="Z45" s="1088"/>
      <c r="AA45" s="1088"/>
      <c r="AB45" s="1088"/>
      <c r="AC45" s="1088"/>
      <c r="AD45" s="1088"/>
      <c r="AE45" s="1088"/>
      <c r="AF45" s="1088"/>
      <c r="AG45" s="1088"/>
      <c r="AH45" s="1088"/>
      <c r="AI45" s="1084"/>
      <c r="AJ45" s="1084"/>
      <c r="AK45" s="1084"/>
      <c r="AL45" s="1084"/>
      <c r="AM45" s="1084"/>
      <c r="AN45" s="1084"/>
      <c r="AO45" s="1084"/>
      <c r="AP45" s="1084"/>
      <c r="AQ45" s="1084"/>
      <c r="AR45" s="1084"/>
      <c r="AS45" s="1084"/>
      <c r="AT45" s="1084"/>
      <c r="AU45" s="1084"/>
      <c r="AV45" s="1084"/>
      <c r="AW45" s="550"/>
      <c r="BB45" s="551">
        <f>SUM(AI45)</f>
        <v>0</v>
      </c>
      <c r="BC45" s="550"/>
      <c r="BD45" s="550">
        <f>$AP$45</f>
        <v>0</v>
      </c>
      <c r="BE45" s="550"/>
      <c r="BF45" s="550"/>
      <c r="BG45" s="550"/>
      <c r="BH45" s="550"/>
    </row>
    <row r="46" spans="1:60" ht="30" customHeight="1" x14ac:dyDescent="0.2">
      <c r="A46" s="1089" t="s">
        <v>2013</v>
      </c>
      <c r="B46" s="1089"/>
      <c r="C46" s="1089"/>
      <c r="D46" s="1089"/>
      <c r="E46" s="1089"/>
      <c r="F46" s="1089"/>
      <c r="G46" s="1090" t="s">
        <v>5440</v>
      </c>
      <c r="H46" s="1090"/>
      <c r="I46" s="1090"/>
      <c r="J46" s="1090"/>
      <c r="K46" s="1090"/>
      <c r="L46" s="1090"/>
      <c r="M46" s="1090"/>
      <c r="N46" s="1090"/>
      <c r="O46" s="1090"/>
      <c r="P46" s="1090"/>
      <c r="Q46" s="1090"/>
      <c r="R46" s="1090"/>
      <c r="S46" s="1090"/>
      <c r="T46" s="1090"/>
      <c r="U46" s="1090"/>
      <c r="V46" s="1090"/>
      <c r="W46" s="1090"/>
      <c r="X46" s="1090"/>
      <c r="Y46" s="1090"/>
      <c r="Z46" s="1090"/>
      <c r="AA46" s="1090"/>
      <c r="AB46" s="1090"/>
      <c r="AC46" s="1090"/>
      <c r="AD46" s="1090"/>
      <c r="AE46" s="1090"/>
      <c r="AF46" s="1090"/>
      <c r="AG46" s="1090"/>
      <c r="AH46" s="1090"/>
      <c r="AI46" s="1091">
        <f>SUM(AI42+AI43+AI44+AI45)</f>
        <v>29583</v>
      </c>
      <c r="AJ46" s="1091"/>
      <c r="AK46" s="1091"/>
      <c r="AL46" s="1091"/>
      <c r="AM46" s="1091"/>
      <c r="AN46" s="1091"/>
      <c r="AO46" s="1091"/>
      <c r="AP46" s="1091">
        <f>SUM(AP42+AP43+AP44+AP45)</f>
        <v>16578</v>
      </c>
      <c r="AQ46" s="1091"/>
      <c r="AR46" s="1091"/>
      <c r="AS46" s="1091"/>
      <c r="AT46" s="1091"/>
      <c r="AU46" s="1091"/>
      <c r="AV46" s="1091"/>
      <c r="AW46" s="550"/>
      <c r="BB46" s="551">
        <f>SUM(BB42+BB43+BB44+BB45)</f>
        <v>30641</v>
      </c>
      <c r="BC46" s="550"/>
      <c r="BD46" s="551">
        <f>SUM(BD42+BD43+BD44+BD45)</f>
        <v>11577</v>
      </c>
      <c r="BE46" s="550"/>
      <c r="BF46" s="550"/>
      <c r="BG46" s="550"/>
      <c r="BH46" s="550"/>
    </row>
    <row r="47" spans="1:60" ht="15.95" customHeight="1" x14ac:dyDescent="0.2">
      <c r="A47" s="1086"/>
      <c r="B47" s="1086"/>
      <c r="C47" s="1086"/>
      <c r="D47" s="1086"/>
      <c r="E47" s="1086"/>
      <c r="F47" s="1086"/>
      <c r="G47" s="1090" t="s">
        <v>2236</v>
      </c>
      <c r="H47" s="1090"/>
      <c r="I47" s="1090"/>
      <c r="J47" s="1090"/>
      <c r="K47" s="1090"/>
      <c r="L47" s="1090"/>
      <c r="M47" s="1090"/>
      <c r="N47" s="1090"/>
      <c r="O47" s="1090"/>
      <c r="P47" s="1090"/>
      <c r="Q47" s="1090"/>
      <c r="R47" s="1090"/>
      <c r="S47" s="1090"/>
      <c r="T47" s="1090"/>
      <c r="U47" s="1090"/>
      <c r="V47" s="1090"/>
      <c r="W47" s="1090"/>
      <c r="X47" s="1090"/>
      <c r="Y47" s="1090"/>
      <c r="Z47" s="1090"/>
      <c r="AA47" s="1090"/>
      <c r="AB47" s="1090"/>
      <c r="AC47" s="1090"/>
      <c r="AD47" s="1090"/>
      <c r="AE47" s="1090"/>
      <c r="AF47" s="1090"/>
      <c r="AG47" s="1090"/>
      <c r="AH47" s="1090"/>
      <c r="AI47" s="1084"/>
      <c r="AJ47" s="1084"/>
      <c r="AK47" s="1084"/>
      <c r="AL47" s="1084"/>
      <c r="AM47" s="1084"/>
      <c r="AN47" s="1084"/>
      <c r="AO47" s="1084"/>
      <c r="AP47" s="1084"/>
      <c r="AQ47" s="1084"/>
      <c r="AR47" s="1084"/>
      <c r="AS47" s="1084"/>
      <c r="AT47" s="1084"/>
      <c r="AU47" s="1084"/>
      <c r="AV47" s="1084"/>
      <c r="AW47" s="550"/>
      <c r="BB47" s="551"/>
      <c r="BC47" s="550"/>
      <c r="BD47" s="550"/>
      <c r="BE47" s="550"/>
      <c r="BF47" s="550"/>
      <c r="BG47" s="550"/>
      <c r="BH47" s="550"/>
    </row>
    <row r="48" spans="1:60" ht="15.95" customHeight="1" x14ac:dyDescent="0.2">
      <c r="A48" s="1086" t="s">
        <v>2237</v>
      </c>
      <c r="B48" s="1086"/>
      <c r="C48" s="1086"/>
      <c r="D48" s="1086"/>
      <c r="E48" s="1086"/>
      <c r="F48" s="1086"/>
      <c r="G48" s="1088" t="s">
        <v>2238</v>
      </c>
      <c r="H48" s="1088"/>
      <c r="I48" s="1088"/>
      <c r="J48" s="1088"/>
      <c r="K48" s="1088"/>
      <c r="L48" s="1088"/>
      <c r="M48" s="1088"/>
      <c r="N48" s="1088"/>
      <c r="O48" s="1088"/>
      <c r="P48" s="1088"/>
      <c r="Q48" s="1088"/>
      <c r="R48" s="1088"/>
      <c r="S48" s="1088"/>
      <c r="T48" s="1088"/>
      <c r="U48" s="1088"/>
      <c r="V48" s="1088"/>
      <c r="W48" s="1088"/>
      <c r="X48" s="1088"/>
      <c r="Y48" s="1088"/>
      <c r="Z48" s="1088"/>
      <c r="AA48" s="1088"/>
      <c r="AB48" s="1088"/>
      <c r="AC48" s="1088"/>
      <c r="AD48" s="1088"/>
      <c r="AE48" s="1088"/>
      <c r="AF48" s="1088"/>
      <c r="AG48" s="1088"/>
      <c r="AH48" s="1088"/>
      <c r="AI48" s="1084">
        <f>-SUM(SUVAHAVUJ!$N$5-SUVAHAVUJ!$X$5)</f>
        <v>0</v>
      </c>
      <c r="AJ48" s="1084"/>
      <c r="AK48" s="1084"/>
      <c r="AL48" s="1084"/>
      <c r="AM48" s="1084"/>
      <c r="AN48" s="1084"/>
      <c r="AO48" s="1084"/>
      <c r="AP48" s="1084">
        <f>-SUM(SUVAHAVUJ!$X$5-SUVAHAVUJ!$AS$5)</f>
        <v>0</v>
      </c>
      <c r="AQ48" s="1084"/>
      <c r="AR48" s="1084"/>
      <c r="AS48" s="1084"/>
      <c r="AT48" s="1084"/>
      <c r="AU48" s="1084"/>
      <c r="AV48" s="1084"/>
      <c r="AW48" s="550"/>
      <c r="BB48" s="551">
        <f>-SUM(SUVAHAVUJ!$N$5-SUVAHAVUJ!$X$5)</f>
        <v>0</v>
      </c>
      <c r="BC48" s="550"/>
      <c r="BD48" s="550">
        <f>-SUM(SUVAHAVUJ!$X$5-SUVAHAVUJ!$AS$5)</f>
        <v>0</v>
      </c>
      <c r="BE48" s="550"/>
      <c r="BF48" s="550"/>
      <c r="BG48" s="550"/>
      <c r="BH48" s="550"/>
    </row>
    <row r="49" spans="1:60" ht="15.95" customHeight="1" x14ac:dyDescent="0.2">
      <c r="A49" s="1086" t="s">
        <v>2239</v>
      </c>
      <c r="B49" s="1086"/>
      <c r="C49" s="1086"/>
      <c r="D49" s="1086"/>
      <c r="E49" s="1086"/>
      <c r="F49" s="1086"/>
      <c r="G49" s="1088" t="s">
        <v>2240</v>
      </c>
      <c r="H49" s="1088"/>
      <c r="I49" s="1088"/>
      <c r="J49" s="1088"/>
      <c r="K49" s="1088"/>
      <c r="L49" s="1088"/>
      <c r="M49" s="1088"/>
      <c r="N49" s="1088"/>
      <c r="O49" s="1088"/>
      <c r="P49" s="1088"/>
      <c r="Q49" s="1088"/>
      <c r="R49" s="1088"/>
      <c r="S49" s="1088"/>
      <c r="T49" s="1088"/>
      <c r="U49" s="1088"/>
      <c r="V49" s="1088"/>
      <c r="W49" s="1088"/>
      <c r="X49" s="1088"/>
      <c r="Y49" s="1088"/>
      <c r="Z49" s="1088"/>
      <c r="AA49" s="1088"/>
      <c r="AB49" s="1088"/>
      <c r="AC49" s="1088"/>
      <c r="AD49" s="1088"/>
      <c r="AE49" s="1088"/>
      <c r="AF49" s="1088"/>
      <c r="AG49" s="1088"/>
      <c r="AH49" s="1088"/>
      <c r="AI49" s="1084">
        <f>-SUM(SUVAHAVUJ!$N$13-SUVAHAVUJ!$X$13+SUVAHAVUJ!$N$170)</f>
        <v>-31633</v>
      </c>
      <c r="AJ49" s="1084"/>
      <c r="AK49" s="1084"/>
      <c r="AL49" s="1084"/>
      <c r="AM49" s="1084"/>
      <c r="AN49" s="1084"/>
      <c r="AO49" s="1084"/>
      <c r="AP49" s="1084">
        <f>-SUM(SUVAHAVUJ!$X$13-SUVAHAVUJ!$AS$13+SUVAHAVUJ!$X$170)</f>
        <v>0</v>
      </c>
      <c r="AQ49" s="1084"/>
      <c r="AR49" s="1084"/>
      <c r="AS49" s="1084"/>
      <c r="AT49" s="1084"/>
      <c r="AU49" s="1084"/>
      <c r="AV49" s="1084"/>
      <c r="AW49" s="550"/>
      <c r="BB49" s="551">
        <f>-SUM(SUVAHAVUJ!$N$13-SUVAHAVUJ!$X$13+SUVAHAVUJ!$N$170)</f>
        <v>-31633</v>
      </c>
      <c r="BC49" s="550"/>
      <c r="BD49" s="550">
        <f>-SUM(SUVAHAVUJ!$X$13-SUVAHAVUJ!$AS$13+SUVAHAVUJ!$X$170)</f>
        <v>0</v>
      </c>
      <c r="BE49" s="550"/>
      <c r="BF49" s="550"/>
      <c r="BG49" s="550"/>
      <c r="BH49" s="550"/>
    </row>
    <row r="50" spans="1:60" ht="60" customHeight="1" x14ac:dyDescent="0.2">
      <c r="A50" s="1086" t="s">
        <v>2241</v>
      </c>
      <c r="B50" s="1086"/>
      <c r="C50" s="1086"/>
      <c r="D50" s="1086"/>
      <c r="E50" s="1086"/>
      <c r="F50" s="1086"/>
      <c r="G50" s="1087" t="s">
        <v>5441</v>
      </c>
      <c r="H50" s="1087"/>
      <c r="I50" s="1087"/>
      <c r="J50" s="1087"/>
      <c r="K50" s="1087"/>
      <c r="L50" s="1087"/>
      <c r="M50" s="1087"/>
      <c r="N50" s="1087"/>
      <c r="O50" s="1087"/>
      <c r="P50" s="1087"/>
      <c r="Q50" s="1087"/>
      <c r="R50" s="1087"/>
      <c r="S50" s="1087"/>
      <c r="T50" s="1087"/>
      <c r="U50" s="1087"/>
      <c r="V50" s="1087"/>
      <c r="W50" s="1087"/>
      <c r="X50" s="1087"/>
      <c r="Y50" s="1087"/>
      <c r="Z50" s="1087"/>
      <c r="AA50" s="1087"/>
      <c r="AB50" s="1087"/>
      <c r="AC50" s="1087"/>
      <c r="AD50" s="1087"/>
      <c r="AE50" s="1087"/>
      <c r="AF50" s="1087"/>
      <c r="AG50" s="1087"/>
      <c r="AH50" s="1087"/>
      <c r="AI50" s="1084">
        <f>-SUM(SUVAHAVUJ!$N$23-SUVAHAVUJ!$X$23)</f>
        <v>0</v>
      </c>
      <c r="AJ50" s="1084"/>
      <c r="AK50" s="1084"/>
      <c r="AL50" s="1084"/>
      <c r="AM50" s="1084"/>
      <c r="AN50" s="1084"/>
      <c r="AO50" s="1084"/>
      <c r="AP50" s="1084">
        <f>-SUM(SUVAHAVUJ!$X$23-SUVAHAVUJ!$AS$23)</f>
        <v>0</v>
      </c>
      <c r="AQ50" s="1084"/>
      <c r="AR50" s="1084"/>
      <c r="AS50" s="1084"/>
      <c r="AT50" s="1084"/>
      <c r="AU50" s="1084"/>
      <c r="AV50" s="1084"/>
      <c r="AW50" s="550"/>
      <c r="BB50" s="551">
        <f>-SUM(SUVAHAVUJ!$N$23-SUVAHAVUJ!$X$23)</f>
        <v>0</v>
      </c>
      <c r="BC50" s="550"/>
      <c r="BD50" s="550">
        <f>-SUM(SUVAHAVUJ!$X$23-SUVAHAVUJ!$AS$23)</f>
        <v>0</v>
      </c>
      <c r="BE50" s="550"/>
      <c r="BF50" s="550"/>
      <c r="BG50" s="550"/>
      <c r="BH50" s="550"/>
    </row>
    <row r="51" spans="1:60" ht="15.95" customHeight="1" x14ac:dyDescent="0.2">
      <c r="A51" s="1086" t="s">
        <v>2242</v>
      </c>
      <c r="B51" s="1086"/>
      <c r="C51" s="1086"/>
      <c r="D51" s="1086"/>
      <c r="E51" s="1086"/>
      <c r="F51" s="1086"/>
      <c r="G51" s="1088" t="s">
        <v>2243</v>
      </c>
      <c r="H51" s="1088"/>
      <c r="I51" s="1088"/>
      <c r="J51" s="1088"/>
      <c r="K51" s="1088"/>
      <c r="L51" s="1088"/>
      <c r="M51" s="1088"/>
      <c r="N51" s="1088"/>
      <c r="O51" s="1088"/>
      <c r="P51" s="1088"/>
      <c r="Q51" s="1088"/>
      <c r="R51" s="1088"/>
      <c r="S51" s="1088"/>
      <c r="T51" s="1088"/>
      <c r="U51" s="1088"/>
      <c r="V51" s="1088"/>
      <c r="W51" s="1088"/>
      <c r="X51" s="1088"/>
      <c r="Y51" s="1088"/>
      <c r="Z51" s="1088"/>
      <c r="AA51" s="1088"/>
      <c r="AB51" s="1088"/>
      <c r="AC51" s="1088"/>
      <c r="AD51" s="1088"/>
      <c r="AE51" s="1088"/>
      <c r="AF51" s="1088"/>
      <c r="AG51" s="1088"/>
      <c r="AH51" s="1088"/>
      <c r="AI51" s="1084"/>
      <c r="AJ51" s="1084"/>
      <c r="AK51" s="1084"/>
      <c r="AL51" s="1084"/>
      <c r="AM51" s="1084"/>
      <c r="AN51" s="1084"/>
      <c r="AO51" s="1084"/>
      <c r="AP51" s="1084"/>
      <c r="AQ51" s="1084"/>
      <c r="AR51" s="1084"/>
      <c r="AS51" s="1084"/>
      <c r="AT51" s="1084"/>
      <c r="AU51" s="1084"/>
      <c r="AV51" s="1084"/>
      <c r="AW51" s="550"/>
      <c r="BB51" s="551">
        <f>SUM(AI51)</f>
        <v>0</v>
      </c>
      <c r="BC51" s="550"/>
      <c r="BD51" s="550">
        <f>$AP$51</f>
        <v>0</v>
      </c>
      <c r="BE51" s="550"/>
      <c r="BF51" s="550"/>
      <c r="BG51" s="550"/>
      <c r="BH51" s="550"/>
    </row>
    <row r="52" spans="1:60" ht="15.95" customHeight="1" x14ac:dyDescent="0.2">
      <c r="A52" s="1086" t="s">
        <v>2244</v>
      </c>
      <c r="B52" s="1086"/>
      <c r="C52" s="1086"/>
      <c r="D52" s="1086"/>
      <c r="E52" s="1086"/>
      <c r="F52" s="1086"/>
      <c r="G52" s="1088" t="s">
        <v>2245</v>
      </c>
      <c r="H52" s="1088"/>
      <c r="I52" s="1088"/>
      <c r="J52" s="1088"/>
      <c r="K52" s="1088"/>
      <c r="L52" s="1088"/>
      <c r="M52" s="1088"/>
      <c r="N52" s="1088"/>
      <c r="O52" s="1088"/>
      <c r="P52" s="1088"/>
      <c r="Q52" s="1088"/>
      <c r="R52" s="1088"/>
      <c r="S52" s="1088"/>
      <c r="T52" s="1088"/>
      <c r="U52" s="1088"/>
      <c r="V52" s="1088"/>
      <c r="W52" s="1088"/>
      <c r="X52" s="1088"/>
      <c r="Y52" s="1088"/>
      <c r="Z52" s="1088"/>
      <c r="AA52" s="1088"/>
      <c r="AB52" s="1088"/>
      <c r="AC52" s="1088"/>
      <c r="AD52" s="1088"/>
      <c r="AE52" s="1088"/>
      <c r="AF52" s="1088"/>
      <c r="AG52" s="1088"/>
      <c r="AH52" s="1088"/>
      <c r="AI52" s="1084"/>
      <c r="AJ52" s="1084"/>
      <c r="AK52" s="1084"/>
      <c r="AL52" s="1084"/>
      <c r="AM52" s="1084"/>
      <c r="AN52" s="1084"/>
      <c r="AO52" s="1084"/>
      <c r="AP52" s="1084"/>
      <c r="AQ52" s="1084"/>
      <c r="AR52" s="1084"/>
      <c r="AS52" s="1084"/>
      <c r="AT52" s="1084"/>
      <c r="AU52" s="1084"/>
      <c r="AV52" s="1084"/>
      <c r="AW52" s="550"/>
      <c r="BB52" s="551">
        <f>SUM(AI52)</f>
        <v>0</v>
      </c>
      <c r="BC52" s="550"/>
      <c r="BD52" s="550">
        <f>$AP$52</f>
        <v>0</v>
      </c>
      <c r="BE52" s="550"/>
      <c r="BF52" s="550"/>
      <c r="BG52" s="550"/>
      <c r="BH52" s="550"/>
    </row>
    <row r="53" spans="1:60" ht="60" customHeight="1" x14ac:dyDescent="0.2">
      <c r="A53" s="1086" t="s">
        <v>2246</v>
      </c>
      <c r="B53" s="1086"/>
      <c r="C53" s="1086"/>
      <c r="D53" s="1086"/>
      <c r="E53" s="1086"/>
      <c r="F53" s="1086"/>
      <c r="G53" s="1087" t="s">
        <v>5442</v>
      </c>
      <c r="H53" s="1087"/>
      <c r="I53" s="1087"/>
      <c r="J53" s="1087"/>
      <c r="K53" s="1087"/>
      <c r="L53" s="1087"/>
      <c r="M53" s="1087"/>
      <c r="N53" s="1087"/>
      <c r="O53" s="1087"/>
      <c r="P53" s="1087"/>
      <c r="Q53" s="1087"/>
      <c r="R53" s="1087"/>
      <c r="S53" s="1087"/>
      <c r="T53" s="1087"/>
      <c r="U53" s="1087"/>
      <c r="V53" s="1087"/>
      <c r="W53" s="1087"/>
      <c r="X53" s="1087"/>
      <c r="Y53" s="1087"/>
      <c r="Z53" s="1087"/>
      <c r="AA53" s="1087"/>
      <c r="AB53" s="1087"/>
      <c r="AC53" s="1087"/>
      <c r="AD53" s="1087"/>
      <c r="AE53" s="1087"/>
      <c r="AF53" s="1087"/>
      <c r="AG53" s="1087"/>
      <c r="AH53" s="1087"/>
      <c r="AI53" s="1084"/>
      <c r="AJ53" s="1084"/>
      <c r="AK53" s="1084"/>
      <c r="AL53" s="1084"/>
      <c r="AM53" s="1084"/>
      <c r="AN53" s="1084"/>
      <c r="AO53" s="1084"/>
      <c r="AP53" s="1084"/>
      <c r="AQ53" s="1084"/>
      <c r="AR53" s="1084"/>
      <c r="AS53" s="1084"/>
      <c r="AT53" s="1084"/>
      <c r="AU53" s="1084"/>
      <c r="AV53" s="1084"/>
      <c r="AW53" s="550"/>
      <c r="BB53" s="551">
        <f>SUM(AI53)</f>
        <v>0</v>
      </c>
      <c r="BC53" s="550"/>
      <c r="BD53" s="550">
        <f>$AP$53</f>
        <v>0</v>
      </c>
      <c r="BE53" s="550"/>
      <c r="BF53" s="550"/>
      <c r="BG53" s="550"/>
      <c r="BH53" s="550"/>
    </row>
    <row r="54" spans="1:60" ht="30" customHeight="1" x14ac:dyDescent="0.2">
      <c r="A54" s="1086" t="s">
        <v>2247</v>
      </c>
      <c r="B54" s="1086"/>
      <c r="C54" s="1086"/>
      <c r="D54" s="1086"/>
      <c r="E54" s="1086"/>
      <c r="F54" s="1086"/>
      <c r="G54" s="1087" t="s">
        <v>2248</v>
      </c>
      <c r="H54" s="1088"/>
      <c r="I54" s="1088"/>
      <c r="J54" s="1088"/>
      <c r="K54" s="1088"/>
      <c r="L54" s="1088"/>
      <c r="M54" s="1088"/>
      <c r="N54" s="1088"/>
      <c r="O54" s="1088"/>
      <c r="P54" s="1088"/>
      <c r="Q54" s="1088"/>
      <c r="R54" s="1088"/>
      <c r="S54" s="1088"/>
      <c r="T54" s="1088"/>
      <c r="U54" s="1088"/>
      <c r="V54" s="1088"/>
      <c r="W54" s="1088"/>
      <c r="X54" s="1088"/>
      <c r="Y54" s="1088"/>
      <c r="Z54" s="1088"/>
      <c r="AA54" s="1088"/>
      <c r="AB54" s="1088"/>
      <c r="AC54" s="1088"/>
      <c r="AD54" s="1088"/>
      <c r="AE54" s="1088"/>
      <c r="AF54" s="1088"/>
      <c r="AG54" s="1088"/>
      <c r="AH54" s="1088"/>
      <c r="AI54" s="1084"/>
      <c r="AJ54" s="1084"/>
      <c r="AK54" s="1084"/>
      <c r="AL54" s="1084"/>
      <c r="AM54" s="1084"/>
      <c r="AN54" s="1084"/>
      <c r="AO54" s="1084"/>
      <c r="AP54" s="1084"/>
      <c r="AQ54" s="1084"/>
      <c r="AR54" s="1084"/>
      <c r="AS54" s="1084"/>
      <c r="AT54" s="1084"/>
      <c r="AU54" s="1084"/>
      <c r="AV54" s="1084"/>
      <c r="AW54" s="550"/>
      <c r="BB54" s="551">
        <f>SUM(AI54)</f>
        <v>0</v>
      </c>
      <c r="BC54" s="550"/>
      <c r="BD54" s="550">
        <f>$AP$54</f>
        <v>0</v>
      </c>
      <c r="BE54" s="550"/>
      <c r="BF54" s="550"/>
      <c r="BG54" s="550"/>
      <c r="BH54" s="550"/>
    </row>
    <row r="55" spans="1:60" ht="30" customHeight="1" x14ac:dyDescent="0.2">
      <c r="A55" s="1086" t="s">
        <v>2249</v>
      </c>
      <c r="B55" s="1086"/>
      <c r="C55" s="1086"/>
      <c r="D55" s="1086"/>
      <c r="E55" s="1086"/>
      <c r="F55" s="1086"/>
      <c r="G55" s="1087" t="s">
        <v>2250</v>
      </c>
      <c r="H55" s="1088"/>
      <c r="I55" s="1088"/>
      <c r="J55" s="1088"/>
      <c r="K55" s="1088"/>
      <c r="L55" s="1088"/>
      <c r="M55" s="1088"/>
      <c r="N55" s="1088"/>
      <c r="O55" s="1088"/>
      <c r="P55" s="1088"/>
      <c r="Q55" s="1088"/>
      <c r="R55" s="1088"/>
      <c r="S55" s="1088"/>
      <c r="T55" s="1088"/>
      <c r="U55" s="1088"/>
      <c r="V55" s="1088"/>
      <c r="W55" s="1088"/>
      <c r="X55" s="1088"/>
      <c r="Y55" s="1088"/>
      <c r="Z55" s="1088"/>
      <c r="AA55" s="1088"/>
      <c r="AB55" s="1088"/>
      <c r="AC55" s="1088"/>
      <c r="AD55" s="1088"/>
      <c r="AE55" s="1088"/>
      <c r="AF55" s="1088"/>
      <c r="AG55" s="1088"/>
      <c r="AH55" s="1088"/>
      <c r="AI55" s="1084"/>
      <c r="AJ55" s="1084"/>
      <c r="AK55" s="1084"/>
      <c r="AL55" s="1084"/>
      <c r="AM55" s="1084"/>
      <c r="AN55" s="1084"/>
      <c r="AO55" s="1084"/>
      <c r="AP55" s="1084"/>
      <c r="AQ55" s="1084"/>
      <c r="AR55" s="1084"/>
      <c r="AS55" s="1084"/>
      <c r="AT55" s="1084"/>
      <c r="AU55" s="1084"/>
      <c r="AV55" s="1084"/>
      <c r="AW55" s="550"/>
      <c r="BB55" s="551">
        <f>SUM(AI55)</f>
        <v>0</v>
      </c>
      <c r="BC55" s="550"/>
      <c r="BD55" s="550">
        <f>$AP$55</f>
        <v>0</v>
      </c>
      <c r="BE55" s="550"/>
      <c r="BF55" s="550"/>
      <c r="BG55" s="550"/>
      <c r="BH55" s="550"/>
    </row>
    <row r="56" spans="1:60" s="546" customFormat="1" ht="14.85" customHeight="1" x14ac:dyDescent="0.2">
      <c r="L56" s="556"/>
      <c r="M56" s="556"/>
      <c r="N56" s="556"/>
      <c r="O56" s="556"/>
      <c r="P56" s="556"/>
      <c r="Q56" s="556"/>
      <c r="R56" s="556"/>
      <c r="S56" s="556"/>
      <c r="T56" s="556"/>
      <c r="U56" s="556"/>
      <c r="V56" s="556"/>
      <c r="W56" s="556"/>
      <c r="X56" s="550"/>
      <c r="Y56" s="550"/>
      <c r="Z56" s="550"/>
      <c r="AA56" s="550"/>
      <c r="AB56" s="550"/>
      <c r="AC56" s="550"/>
      <c r="AD56" s="550"/>
      <c r="AE56" s="550"/>
      <c r="AF56" s="550"/>
      <c r="AG56" s="550"/>
      <c r="AH56" s="550"/>
      <c r="AI56" s="550"/>
      <c r="AJ56" s="550"/>
      <c r="AK56" s="550"/>
      <c r="AL56" s="550"/>
      <c r="AM56" s="550"/>
      <c r="AN56" s="550"/>
      <c r="AO56" s="550"/>
      <c r="AP56" s="550"/>
      <c r="AQ56" s="550"/>
      <c r="AR56" s="550"/>
      <c r="AS56" s="550"/>
      <c r="AT56" s="550"/>
      <c r="AU56" s="550"/>
      <c r="AV56" s="550"/>
      <c r="AW56" s="550"/>
      <c r="BB56" s="547"/>
    </row>
    <row r="57" spans="1:60" s="546" customFormat="1" ht="14.85" customHeight="1" x14ac:dyDescent="0.2">
      <c r="BB57" s="547"/>
    </row>
    <row r="58" spans="1:60" s="546" customFormat="1" ht="14.85" customHeight="1" x14ac:dyDescent="0.2">
      <c r="BB58" s="547"/>
    </row>
    <row r="59" spans="1:60" s="546" customFormat="1" ht="14.85" customHeight="1" x14ac:dyDescent="0.2">
      <c r="BB59" s="547"/>
    </row>
    <row r="60" spans="1:60" s="546" customFormat="1" ht="14.85" customHeight="1" x14ac:dyDescent="0.2">
      <c r="BB60" s="547"/>
    </row>
    <row r="61" spans="1:60" s="546" customFormat="1" ht="15.95" customHeight="1" x14ac:dyDescent="0.2">
      <c r="A61" s="558" t="s">
        <v>2220</v>
      </c>
      <c r="B61" s="559"/>
      <c r="C61" s="559"/>
      <c r="D61" s="559"/>
      <c r="E61" s="559"/>
      <c r="F61" s="559"/>
      <c r="G61" s="559"/>
      <c r="H61" s="559"/>
      <c r="I61" s="559"/>
      <c r="J61" s="559"/>
      <c r="K61" s="559"/>
      <c r="L61" s="559"/>
      <c r="M61" s="559"/>
      <c r="N61" s="559"/>
      <c r="O61" s="559"/>
      <c r="P61" s="559"/>
      <c r="Q61" s="560"/>
      <c r="AE61" s="546" t="s">
        <v>2178</v>
      </c>
      <c r="AG61" s="708"/>
      <c r="AH61" s="561" t="str">
        <f t="shared" ref="AH61:AQ61" si="1">AH2</f>
        <v>2</v>
      </c>
      <c r="AI61" s="561" t="str">
        <f t="shared" si="1"/>
        <v>1</v>
      </c>
      <c r="AJ61" s="561" t="str">
        <f t="shared" si="1"/>
        <v>2</v>
      </c>
      <c r="AK61" s="561" t="str">
        <f t="shared" si="1"/>
        <v>1</v>
      </c>
      <c r="AL61" s="561" t="str">
        <f t="shared" si="1"/>
        <v>6</v>
      </c>
      <c r="AM61" s="561" t="str">
        <f t="shared" si="1"/>
        <v>3</v>
      </c>
      <c r="AN61" s="561" t="str">
        <f t="shared" si="1"/>
        <v>5</v>
      </c>
      <c r="AO61" s="561" t="str">
        <f t="shared" si="1"/>
        <v>3</v>
      </c>
      <c r="AP61" s="561" t="str">
        <f t="shared" si="1"/>
        <v>8</v>
      </c>
      <c r="AQ61" s="561" t="str">
        <f t="shared" si="1"/>
        <v>4</v>
      </c>
      <c r="AR61" s="708"/>
      <c r="BB61" s="547"/>
    </row>
    <row r="62" spans="1:60" s="546" customFormat="1" ht="14.85" customHeight="1" x14ac:dyDescent="0.2">
      <c r="BB62" s="547"/>
    </row>
    <row r="63" spans="1:60" s="546" customFormat="1" ht="14.1" customHeight="1" x14ac:dyDescent="0.2">
      <c r="AW63" s="549"/>
      <c r="BB63" s="547"/>
    </row>
    <row r="64" spans="1:60" ht="14.85" customHeight="1" x14ac:dyDescent="0.2">
      <c r="A64" s="1085" t="s">
        <v>2180</v>
      </c>
      <c r="B64" s="1085"/>
      <c r="C64" s="1085"/>
      <c r="D64" s="1085"/>
      <c r="E64" s="1085"/>
      <c r="F64" s="1085"/>
      <c r="G64" s="1085" t="s">
        <v>2181</v>
      </c>
      <c r="H64" s="1085"/>
      <c r="I64" s="1085"/>
      <c r="J64" s="1085"/>
      <c r="K64" s="1085"/>
      <c r="L64" s="1085"/>
      <c r="M64" s="1085"/>
      <c r="N64" s="1085"/>
      <c r="O64" s="1085"/>
      <c r="P64" s="1085"/>
      <c r="Q64" s="1085"/>
      <c r="R64" s="1085"/>
      <c r="S64" s="1085"/>
      <c r="T64" s="1085"/>
      <c r="U64" s="1085"/>
      <c r="V64" s="1085"/>
      <c r="W64" s="1085"/>
      <c r="X64" s="1085"/>
      <c r="Y64" s="1085"/>
      <c r="Z64" s="1085"/>
      <c r="AA64" s="1085"/>
      <c r="AB64" s="1085"/>
      <c r="AC64" s="1085"/>
      <c r="AD64" s="1085"/>
      <c r="AE64" s="1085"/>
      <c r="AF64" s="1085"/>
      <c r="AG64" s="1085"/>
      <c r="AH64" s="1085"/>
      <c r="AI64" s="1085" t="s">
        <v>1261</v>
      </c>
      <c r="AJ64" s="1085"/>
      <c r="AK64" s="1085"/>
      <c r="AL64" s="1085"/>
      <c r="AM64" s="1085"/>
      <c r="AN64" s="1085"/>
      <c r="AO64" s="1085"/>
      <c r="AP64" s="1085" t="s">
        <v>1275</v>
      </c>
      <c r="AQ64" s="1085"/>
      <c r="AR64" s="1085"/>
      <c r="AS64" s="1085"/>
      <c r="AT64" s="1085"/>
      <c r="AU64" s="1085"/>
      <c r="AV64" s="1085"/>
      <c r="AW64" s="549"/>
    </row>
    <row r="65" spans="1:60" ht="30.75" customHeight="1" x14ac:dyDescent="0.2">
      <c r="A65" s="1085"/>
      <c r="B65" s="1085"/>
      <c r="C65" s="1085"/>
      <c r="D65" s="1085"/>
      <c r="E65" s="1085"/>
      <c r="F65" s="1085"/>
      <c r="G65" s="1085"/>
      <c r="H65" s="1085"/>
      <c r="I65" s="1085"/>
      <c r="J65" s="1085"/>
      <c r="K65" s="1085"/>
      <c r="L65" s="1085"/>
      <c r="M65" s="1085"/>
      <c r="N65" s="1085"/>
      <c r="O65" s="1085"/>
      <c r="P65" s="1085"/>
      <c r="Q65" s="1085"/>
      <c r="R65" s="1085"/>
      <c r="S65" s="1085"/>
      <c r="T65" s="1085"/>
      <c r="U65" s="1085"/>
      <c r="V65" s="1085"/>
      <c r="W65" s="1085"/>
      <c r="X65" s="1085"/>
      <c r="Y65" s="1085"/>
      <c r="Z65" s="1085"/>
      <c r="AA65" s="1085"/>
      <c r="AB65" s="1085"/>
      <c r="AC65" s="1085"/>
      <c r="AD65" s="1085"/>
      <c r="AE65" s="1085"/>
      <c r="AF65" s="1085"/>
      <c r="AG65" s="1085"/>
      <c r="AH65" s="1085"/>
      <c r="AI65" s="1085"/>
      <c r="AJ65" s="1085"/>
      <c r="AK65" s="1085"/>
      <c r="AL65" s="1085"/>
      <c r="AM65" s="1085"/>
      <c r="AN65" s="1085"/>
      <c r="AO65" s="1085"/>
      <c r="AP65" s="1085"/>
      <c r="AQ65" s="1085"/>
      <c r="AR65" s="1085"/>
      <c r="AS65" s="1085"/>
      <c r="AT65" s="1085"/>
      <c r="AU65" s="1085"/>
      <c r="AV65" s="1085"/>
      <c r="AW65" s="549"/>
    </row>
    <row r="66" spans="1:60" ht="45" customHeight="1" x14ac:dyDescent="0.2">
      <c r="A66" s="1079" t="s">
        <v>2251</v>
      </c>
      <c r="B66" s="1079"/>
      <c r="C66" s="1079"/>
      <c r="D66" s="1079"/>
      <c r="E66" s="1079"/>
      <c r="F66" s="1079"/>
      <c r="G66" s="1083" t="s">
        <v>2252</v>
      </c>
      <c r="H66" s="1083"/>
      <c r="I66" s="1083"/>
      <c r="J66" s="1083"/>
      <c r="K66" s="1083"/>
      <c r="L66" s="1083"/>
      <c r="M66" s="1083"/>
      <c r="N66" s="1083"/>
      <c r="O66" s="1083"/>
      <c r="P66" s="1083"/>
      <c r="Q66" s="1083"/>
      <c r="R66" s="1083"/>
      <c r="S66" s="1083"/>
      <c r="T66" s="1083"/>
      <c r="U66" s="1083"/>
      <c r="V66" s="1083"/>
      <c r="W66" s="1083"/>
      <c r="X66" s="1083"/>
      <c r="Y66" s="1083"/>
      <c r="Z66" s="1083"/>
      <c r="AA66" s="1083"/>
      <c r="AB66" s="1083"/>
      <c r="AC66" s="1083"/>
      <c r="AD66" s="1083"/>
      <c r="AE66" s="1083"/>
      <c r="AF66" s="1083"/>
      <c r="AG66" s="1083"/>
      <c r="AH66" s="1083"/>
      <c r="AI66" s="1081"/>
      <c r="AJ66" s="1081"/>
      <c r="AK66" s="1081"/>
      <c r="AL66" s="1081"/>
      <c r="AM66" s="1081"/>
      <c r="AN66" s="1081"/>
      <c r="AO66" s="1081"/>
      <c r="AP66" s="1081"/>
      <c r="AQ66" s="1081"/>
      <c r="AR66" s="1081"/>
      <c r="AS66" s="1081"/>
      <c r="AT66" s="1081"/>
      <c r="AU66" s="1081"/>
      <c r="AV66" s="1081"/>
      <c r="AW66" s="555"/>
      <c r="BB66" s="551">
        <f t="shared" ref="BB66:BB76" si="2">SUM(AI66)</f>
        <v>0</v>
      </c>
      <c r="BC66" s="550"/>
      <c r="BD66" s="550">
        <f>$AP$66</f>
        <v>0</v>
      </c>
      <c r="BE66" s="550"/>
      <c r="BF66" s="550"/>
      <c r="BG66" s="550"/>
      <c r="BH66" s="550"/>
    </row>
    <row r="67" spans="1:60" ht="45" customHeight="1" x14ac:dyDescent="0.2">
      <c r="A67" s="1079" t="s">
        <v>2253</v>
      </c>
      <c r="B67" s="1079"/>
      <c r="C67" s="1079"/>
      <c r="D67" s="1079"/>
      <c r="E67" s="1079"/>
      <c r="F67" s="1079"/>
      <c r="G67" s="1083" t="s">
        <v>2254</v>
      </c>
      <c r="H67" s="1083"/>
      <c r="I67" s="1083"/>
      <c r="J67" s="1083"/>
      <c r="K67" s="1083"/>
      <c r="L67" s="1083"/>
      <c r="M67" s="1083"/>
      <c r="N67" s="1083"/>
      <c r="O67" s="1083"/>
      <c r="P67" s="1083"/>
      <c r="Q67" s="1083"/>
      <c r="R67" s="1083"/>
      <c r="S67" s="1083"/>
      <c r="T67" s="1083"/>
      <c r="U67" s="1083"/>
      <c r="V67" s="1083"/>
      <c r="W67" s="1083"/>
      <c r="X67" s="1083"/>
      <c r="Y67" s="1083"/>
      <c r="Z67" s="1083"/>
      <c r="AA67" s="1083"/>
      <c r="AB67" s="1083"/>
      <c r="AC67" s="1083"/>
      <c r="AD67" s="1083"/>
      <c r="AE67" s="1083"/>
      <c r="AF67" s="1083"/>
      <c r="AG67" s="1083"/>
      <c r="AH67" s="1083"/>
      <c r="AI67" s="1081"/>
      <c r="AJ67" s="1081"/>
      <c r="AK67" s="1081"/>
      <c r="AL67" s="1081"/>
      <c r="AM67" s="1081"/>
      <c r="AN67" s="1081"/>
      <c r="AO67" s="1081"/>
      <c r="AP67" s="1081"/>
      <c r="AQ67" s="1081"/>
      <c r="AR67" s="1081"/>
      <c r="AS67" s="1081"/>
      <c r="AT67" s="1081"/>
      <c r="AU67" s="1081"/>
      <c r="AV67" s="1081"/>
      <c r="BB67" s="551">
        <f t="shared" si="2"/>
        <v>0</v>
      </c>
      <c r="BC67" s="550"/>
      <c r="BD67" s="550">
        <f>$AP$67</f>
        <v>0</v>
      </c>
      <c r="BE67" s="550"/>
      <c r="BF67" s="550"/>
      <c r="BG67" s="550"/>
      <c r="BH67" s="550"/>
    </row>
    <row r="68" spans="1:60" ht="15.95" customHeight="1" x14ac:dyDescent="0.2">
      <c r="A68" s="1079" t="s">
        <v>2255</v>
      </c>
      <c r="B68" s="1079"/>
      <c r="C68" s="1079"/>
      <c r="D68" s="1079"/>
      <c r="E68" s="1079"/>
      <c r="F68" s="1079"/>
      <c r="G68" s="1084" t="s">
        <v>2256</v>
      </c>
      <c r="H68" s="1084"/>
      <c r="I68" s="1084"/>
      <c r="J68" s="1084"/>
      <c r="K68" s="1084"/>
      <c r="L68" s="1084"/>
      <c r="M68" s="1084"/>
      <c r="N68" s="1084"/>
      <c r="O68" s="1084"/>
      <c r="P68" s="1084"/>
      <c r="Q68" s="1084"/>
      <c r="R68" s="1084"/>
      <c r="S68" s="1084"/>
      <c r="T68" s="1084"/>
      <c r="U68" s="1084"/>
      <c r="V68" s="1084"/>
      <c r="W68" s="1084"/>
      <c r="X68" s="1084"/>
      <c r="Y68" s="1084"/>
      <c r="Z68" s="1084"/>
      <c r="AA68" s="1084"/>
      <c r="AB68" s="1084"/>
      <c r="AC68" s="1084"/>
      <c r="AD68" s="1084"/>
      <c r="AE68" s="1084"/>
      <c r="AF68" s="1084"/>
      <c r="AG68" s="1084"/>
      <c r="AH68" s="1084"/>
      <c r="AI68" s="1081"/>
      <c r="AJ68" s="1081"/>
      <c r="AK68" s="1081"/>
      <c r="AL68" s="1081"/>
      <c r="AM68" s="1081"/>
      <c r="AN68" s="1081"/>
      <c r="AO68" s="1081"/>
      <c r="AP68" s="1081"/>
      <c r="AQ68" s="1081"/>
      <c r="AR68" s="1081"/>
      <c r="AS68" s="1081"/>
      <c r="AT68" s="1081"/>
      <c r="AU68" s="1081"/>
      <c r="AV68" s="1081"/>
      <c r="AW68" s="550"/>
      <c r="BB68" s="551">
        <f t="shared" si="2"/>
        <v>0</v>
      </c>
      <c r="BC68" s="550"/>
      <c r="BD68" s="550">
        <f>$AP$68</f>
        <v>0</v>
      </c>
      <c r="BE68" s="550"/>
      <c r="BF68" s="550"/>
      <c r="BG68" s="550"/>
      <c r="BH68" s="550"/>
    </row>
    <row r="69" spans="1:60" ht="27.75" customHeight="1" x14ac:dyDescent="0.2">
      <c r="A69" s="1079" t="s">
        <v>2257</v>
      </c>
      <c r="B69" s="1079"/>
      <c r="C69" s="1079"/>
      <c r="D69" s="1079"/>
      <c r="E69" s="1079"/>
      <c r="F69" s="1079"/>
      <c r="G69" s="1083" t="s">
        <v>2258</v>
      </c>
      <c r="H69" s="1083"/>
      <c r="I69" s="1083"/>
      <c r="J69" s="1083"/>
      <c r="K69" s="1083"/>
      <c r="L69" s="1083"/>
      <c r="M69" s="1083"/>
      <c r="N69" s="1083"/>
      <c r="O69" s="1083"/>
      <c r="P69" s="1083"/>
      <c r="Q69" s="1083"/>
      <c r="R69" s="1083"/>
      <c r="S69" s="1083"/>
      <c r="T69" s="1083"/>
      <c r="U69" s="1083"/>
      <c r="V69" s="1083"/>
      <c r="W69" s="1083"/>
      <c r="X69" s="1083"/>
      <c r="Y69" s="1083"/>
      <c r="Z69" s="1083"/>
      <c r="AA69" s="1083"/>
      <c r="AB69" s="1083"/>
      <c r="AC69" s="1083"/>
      <c r="AD69" s="1083"/>
      <c r="AE69" s="1083"/>
      <c r="AF69" s="1083"/>
      <c r="AG69" s="1083"/>
      <c r="AH69" s="1083"/>
      <c r="AI69" s="1081"/>
      <c r="AJ69" s="1081"/>
      <c r="AK69" s="1081"/>
      <c r="AL69" s="1081"/>
      <c r="AM69" s="1081"/>
      <c r="AN69" s="1081"/>
      <c r="AO69" s="1081"/>
      <c r="AP69" s="1081"/>
      <c r="AQ69" s="1081"/>
      <c r="AR69" s="1081"/>
      <c r="AS69" s="1081"/>
      <c r="AT69" s="1081"/>
      <c r="AU69" s="1081"/>
      <c r="AV69" s="1081"/>
      <c r="BB69" s="551">
        <f t="shared" si="2"/>
        <v>0</v>
      </c>
      <c r="BC69" s="550"/>
      <c r="BD69" s="550">
        <f>$AP$69</f>
        <v>0</v>
      </c>
      <c r="BE69" s="550"/>
      <c r="BF69" s="550"/>
      <c r="BG69" s="550"/>
      <c r="BH69" s="550"/>
    </row>
    <row r="70" spans="1:60" ht="45" customHeight="1" x14ac:dyDescent="0.2">
      <c r="A70" s="1079" t="s">
        <v>2259</v>
      </c>
      <c r="B70" s="1079"/>
      <c r="C70" s="1079"/>
      <c r="D70" s="1079"/>
      <c r="E70" s="1079"/>
      <c r="F70" s="1079"/>
      <c r="G70" s="1083" t="s">
        <v>2260</v>
      </c>
      <c r="H70" s="1083"/>
      <c r="I70" s="1083"/>
      <c r="J70" s="1083"/>
      <c r="K70" s="1083"/>
      <c r="L70" s="1083"/>
      <c r="M70" s="1083"/>
      <c r="N70" s="1083"/>
      <c r="O70" s="1083"/>
      <c r="P70" s="1083"/>
      <c r="Q70" s="1083"/>
      <c r="R70" s="1083"/>
      <c r="S70" s="1083"/>
      <c r="T70" s="1083"/>
      <c r="U70" s="1083"/>
      <c r="V70" s="1083"/>
      <c r="W70" s="1083"/>
      <c r="X70" s="1083"/>
      <c r="Y70" s="1083"/>
      <c r="Z70" s="1083"/>
      <c r="AA70" s="1083"/>
      <c r="AB70" s="1083"/>
      <c r="AC70" s="1083"/>
      <c r="AD70" s="1083"/>
      <c r="AE70" s="1083"/>
      <c r="AF70" s="1083"/>
      <c r="AG70" s="1083"/>
      <c r="AH70" s="1083"/>
      <c r="AI70" s="1081"/>
      <c r="AJ70" s="1081"/>
      <c r="AK70" s="1081"/>
      <c r="AL70" s="1081"/>
      <c r="AM70" s="1081"/>
      <c r="AN70" s="1081"/>
      <c r="AO70" s="1081"/>
      <c r="AP70" s="1081"/>
      <c r="AQ70" s="1081"/>
      <c r="AR70" s="1081"/>
      <c r="AS70" s="1081"/>
      <c r="AT70" s="1081"/>
      <c r="AU70" s="1081"/>
      <c r="AV70" s="1081"/>
      <c r="AW70" s="555"/>
      <c r="BB70" s="551">
        <f t="shared" si="2"/>
        <v>0</v>
      </c>
      <c r="BC70" s="550"/>
      <c r="BD70" s="550">
        <f>$AP$70</f>
        <v>0</v>
      </c>
      <c r="BE70" s="550"/>
      <c r="BF70" s="550"/>
      <c r="BG70" s="550"/>
      <c r="BH70" s="550"/>
    </row>
    <row r="71" spans="1:60" ht="45" customHeight="1" x14ac:dyDescent="0.2">
      <c r="A71" s="1079" t="s">
        <v>2261</v>
      </c>
      <c r="B71" s="1079"/>
      <c r="C71" s="1079"/>
      <c r="D71" s="1079"/>
      <c r="E71" s="1079"/>
      <c r="F71" s="1079"/>
      <c r="G71" s="1083" t="s">
        <v>2262</v>
      </c>
      <c r="H71" s="1083"/>
      <c r="I71" s="1083"/>
      <c r="J71" s="1083"/>
      <c r="K71" s="1083"/>
      <c r="L71" s="1083"/>
      <c r="M71" s="1083"/>
      <c r="N71" s="1083"/>
      <c r="O71" s="1083"/>
      <c r="P71" s="1083"/>
      <c r="Q71" s="1083"/>
      <c r="R71" s="1083"/>
      <c r="S71" s="1083"/>
      <c r="T71" s="1083"/>
      <c r="U71" s="1083"/>
      <c r="V71" s="1083"/>
      <c r="W71" s="1083"/>
      <c r="X71" s="1083"/>
      <c r="Y71" s="1083"/>
      <c r="Z71" s="1083"/>
      <c r="AA71" s="1083"/>
      <c r="AB71" s="1083"/>
      <c r="AC71" s="1083"/>
      <c r="AD71" s="1083"/>
      <c r="AE71" s="1083"/>
      <c r="AF71" s="1083"/>
      <c r="AG71" s="1083"/>
      <c r="AH71" s="1083"/>
      <c r="AI71" s="1081"/>
      <c r="AJ71" s="1081"/>
      <c r="AK71" s="1081"/>
      <c r="AL71" s="1081"/>
      <c r="AM71" s="1081"/>
      <c r="AN71" s="1081"/>
      <c r="AO71" s="1081"/>
      <c r="AP71" s="1081"/>
      <c r="AQ71" s="1081"/>
      <c r="AR71" s="1081"/>
      <c r="AS71" s="1081"/>
      <c r="AT71" s="1081"/>
      <c r="AU71" s="1081"/>
      <c r="AV71" s="1081"/>
      <c r="AW71" s="555"/>
      <c r="BB71" s="551">
        <f t="shared" si="2"/>
        <v>0</v>
      </c>
      <c r="BC71" s="550"/>
      <c r="BD71" s="550">
        <f>$AP$71</f>
        <v>0</v>
      </c>
      <c r="BE71" s="550"/>
      <c r="BF71" s="550"/>
      <c r="BG71" s="550"/>
      <c r="BH71" s="550"/>
    </row>
    <row r="72" spans="1:60" ht="30" customHeight="1" x14ac:dyDescent="0.2">
      <c r="A72" s="1079" t="s">
        <v>2263</v>
      </c>
      <c r="B72" s="1079"/>
      <c r="C72" s="1079"/>
      <c r="D72" s="1079"/>
      <c r="E72" s="1079"/>
      <c r="F72" s="1079"/>
      <c r="G72" s="1083" t="s">
        <v>2264</v>
      </c>
      <c r="H72" s="1083"/>
      <c r="I72" s="1083"/>
      <c r="J72" s="1083"/>
      <c r="K72" s="1083"/>
      <c r="L72" s="1083"/>
      <c r="M72" s="1083"/>
      <c r="N72" s="1083"/>
      <c r="O72" s="1083"/>
      <c r="P72" s="1083"/>
      <c r="Q72" s="1083"/>
      <c r="R72" s="1083"/>
      <c r="S72" s="1083"/>
      <c r="T72" s="1083"/>
      <c r="U72" s="1083"/>
      <c r="V72" s="1083"/>
      <c r="W72" s="1083"/>
      <c r="X72" s="1083"/>
      <c r="Y72" s="1083"/>
      <c r="Z72" s="1083"/>
      <c r="AA72" s="1083"/>
      <c r="AB72" s="1083"/>
      <c r="AC72" s="1083"/>
      <c r="AD72" s="1083"/>
      <c r="AE72" s="1083"/>
      <c r="AF72" s="1083"/>
      <c r="AG72" s="1083"/>
      <c r="AH72" s="1083"/>
      <c r="AI72" s="1081"/>
      <c r="AJ72" s="1081"/>
      <c r="AK72" s="1081"/>
      <c r="AL72" s="1081"/>
      <c r="AM72" s="1081"/>
      <c r="AN72" s="1081"/>
      <c r="AO72" s="1081"/>
      <c r="AP72" s="1081"/>
      <c r="AQ72" s="1081"/>
      <c r="AR72" s="1081"/>
      <c r="AS72" s="1081"/>
      <c r="AT72" s="1081"/>
      <c r="AU72" s="1081"/>
      <c r="AV72" s="1081"/>
      <c r="AW72" s="550"/>
      <c r="BB72" s="551">
        <f t="shared" si="2"/>
        <v>0</v>
      </c>
      <c r="BC72" s="550"/>
      <c r="BD72" s="550">
        <f>$AP$72</f>
        <v>0</v>
      </c>
      <c r="BE72" s="550"/>
      <c r="BF72" s="550"/>
      <c r="BG72" s="550"/>
      <c r="BH72" s="550"/>
    </row>
    <row r="73" spans="1:60" ht="15.95" customHeight="1" x14ac:dyDescent="0.2">
      <c r="A73" s="1079" t="s">
        <v>2265</v>
      </c>
      <c r="B73" s="1079"/>
      <c r="C73" s="1079"/>
      <c r="D73" s="1079"/>
      <c r="E73" s="1079"/>
      <c r="F73" s="1079"/>
      <c r="G73" s="1084" t="s">
        <v>2266</v>
      </c>
      <c r="H73" s="1084"/>
      <c r="I73" s="1084"/>
      <c r="J73" s="1084"/>
      <c r="K73" s="1084"/>
      <c r="L73" s="1084"/>
      <c r="M73" s="1084"/>
      <c r="N73" s="1084"/>
      <c r="O73" s="1084"/>
      <c r="P73" s="1084"/>
      <c r="Q73" s="1084"/>
      <c r="R73" s="1084"/>
      <c r="S73" s="1084"/>
      <c r="T73" s="1084"/>
      <c r="U73" s="1084"/>
      <c r="V73" s="1084"/>
      <c r="W73" s="1084"/>
      <c r="X73" s="1084"/>
      <c r="Y73" s="1084"/>
      <c r="Z73" s="1084"/>
      <c r="AA73" s="1084"/>
      <c r="AB73" s="1084"/>
      <c r="AC73" s="1084"/>
      <c r="AD73" s="1084"/>
      <c r="AE73" s="1084"/>
      <c r="AF73" s="1084"/>
      <c r="AG73" s="1084"/>
      <c r="AH73" s="1084"/>
      <c r="AI73" s="1081"/>
      <c r="AJ73" s="1081"/>
      <c r="AK73" s="1081"/>
      <c r="AL73" s="1081"/>
      <c r="AM73" s="1081"/>
      <c r="AN73" s="1081"/>
      <c r="AO73" s="1081"/>
      <c r="AP73" s="1081"/>
      <c r="AQ73" s="1081"/>
      <c r="AR73" s="1081"/>
      <c r="AS73" s="1081"/>
      <c r="AT73" s="1081"/>
      <c r="AU73" s="1081"/>
      <c r="AV73" s="1081"/>
      <c r="AW73" s="550"/>
      <c r="BB73" s="551">
        <f t="shared" si="2"/>
        <v>0</v>
      </c>
      <c r="BC73" s="550"/>
      <c r="BD73" s="550">
        <f>$AP$73</f>
        <v>0</v>
      </c>
      <c r="BE73" s="550"/>
      <c r="BF73" s="550"/>
      <c r="BG73" s="550"/>
      <c r="BH73" s="550"/>
    </row>
    <row r="74" spans="1:60" ht="15.95" customHeight="1" x14ac:dyDescent="0.2">
      <c r="A74" s="1079" t="s">
        <v>2267</v>
      </c>
      <c r="B74" s="1079"/>
      <c r="C74" s="1079"/>
      <c r="D74" s="1079"/>
      <c r="E74" s="1079"/>
      <c r="F74" s="1079"/>
      <c r="G74" s="1084" t="s">
        <v>2268</v>
      </c>
      <c r="H74" s="1084"/>
      <c r="I74" s="1084"/>
      <c r="J74" s="1084"/>
      <c r="K74" s="1084"/>
      <c r="L74" s="1084"/>
      <c r="M74" s="1084"/>
      <c r="N74" s="1084"/>
      <c r="O74" s="1084"/>
      <c r="P74" s="1084"/>
      <c r="Q74" s="1084"/>
      <c r="R74" s="1084"/>
      <c r="S74" s="1084"/>
      <c r="T74" s="1084"/>
      <c r="U74" s="1084"/>
      <c r="V74" s="1084"/>
      <c r="W74" s="1084"/>
      <c r="X74" s="1084"/>
      <c r="Y74" s="1084"/>
      <c r="Z74" s="1084"/>
      <c r="AA74" s="1084"/>
      <c r="AB74" s="1084"/>
      <c r="AC74" s="1084"/>
      <c r="AD74" s="1084"/>
      <c r="AE74" s="1084"/>
      <c r="AF74" s="1084"/>
      <c r="AG74" s="1084"/>
      <c r="AH74" s="1084"/>
      <c r="AI74" s="1081"/>
      <c r="AJ74" s="1081"/>
      <c r="AK74" s="1081"/>
      <c r="AL74" s="1081"/>
      <c r="AM74" s="1081"/>
      <c r="AN74" s="1081"/>
      <c r="AO74" s="1081"/>
      <c r="AP74" s="1081"/>
      <c r="AQ74" s="1081"/>
      <c r="AR74" s="1081"/>
      <c r="AS74" s="1081"/>
      <c r="AT74" s="1081"/>
      <c r="AU74" s="1081"/>
      <c r="AV74" s="1081"/>
      <c r="AW74" s="550"/>
      <c r="BB74" s="551">
        <f t="shared" si="2"/>
        <v>0</v>
      </c>
      <c r="BC74" s="550"/>
      <c r="BD74" s="550">
        <f>$AP$74</f>
        <v>0</v>
      </c>
      <c r="BE74" s="550"/>
      <c r="BF74" s="550"/>
      <c r="BG74" s="550"/>
      <c r="BH74" s="550"/>
    </row>
    <row r="75" spans="1:60" ht="15.95" customHeight="1" x14ac:dyDescent="0.2">
      <c r="A75" s="1079" t="s">
        <v>2269</v>
      </c>
      <c r="B75" s="1079"/>
      <c r="C75" s="1079"/>
      <c r="D75" s="1079"/>
      <c r="E75" s="1079"/>
      <c r="F75" s="1079"/>
      <c r="G75" s="1084" t="s">
        <v>2270</v>
      </c>
      <c r="H75" s="1084"/>
      <c r="I75" s="1084"/>
      <c r="J75" s="1084"/>
      <c r="K75" s="1084"/>
      <c r="L75" s="1084"/>
      <c r="M75" s="1084"/>
      <c r="N75" s="1084"/>
      <c r="O75" s="1084"/>
      <c r="P75" s="1084"/>
      <c r="Q75" s="1084"/>
      <c r="R75" s="1084"/>
      <c r="S75" s="1084"/>
      <c r="T75" s="1084"/>
      <c r="U75" s="1084"/>
      <c r="V75" s="1084"/>
      <c r="W75" s="1084"/>
      <c r="X75" s="1084"/>
      <c r="Y75" s="1084"/>
      <c r="Z75" s="1084"/>
      <c r="AA75" s="1084"/>
      <c r="AB75" s="1084"/>
      <c r="AC75" s="1084"/>
      <c r="AD75" s="1084"/>
      <c r="AE75" s="1084"/>
      <c r="AF75" s="1084"/>
      <c r="AG75" s="1084"/>
      <c r="AH75" s="1084"/>
      <c r="AI75" s="1081"/>
      <c r="AJ75" s="1081"/>
      <c r="AK75" s="1081"/>
      <c r="AL75" s="1081"/>
      <c r="AM75" s="1081"/>
      <c r="AN75" s="1081"/>
      <c r="AO75" s="1081"/>
      <c r="AP75" s="1081"/>
      <c r="AQ75" s="1081"/>
      <c r="AR75" s="1081"/>
      <c r="AS75" s="1081"/>
      <c r="AT75" s="1081"/>
      <c r="AU75" s="1081"/>
      <c r="AV75" s="1081"/>
      <c r="AW75" s="550"/>
      <c r="BB75" s="551">
        <f t="shared" si="2"/>
        <v>0</v>
      </c>
      <c r="BC75" s="550"/>
      <c r="BD75" s="550">
        <f>$AP$75</f>
        <v>0</v>
      </c>
      <c r="BE75" s="550"/>
      <c r="BF75" s="550"/>
      <c r="BG75" s="550"/>
      <c r="BH75" s="550"/>
    </row>
    <row r="76" spans="1:60" ht="15.95" customHeight="1" x14ac:dyDescent="0.2">
      <c r="A76" s="1079" t="s">
        <v>2271</v>
      </c>
      <c r="B76" s="1079"/>
      <c r="C76" s="1079"/>
      <c r="D76" s="1079"/>
      <c r="E76" s="1079"/>
      <c r="F76" s="1079"/>
      <c r="G76" s="1084" t="s">
        <v>2272</v>
      </c>
      <c r="H76" s="1084"/>
      <c r="I76" s="1084"/>
      <c r="J76" s="1084"/>
      <c r="K76" s="1084"/>
      <c r="L76" s="1084"/>
      <c r="M76" s="1084"/>
      <c r="N76" s="1084"/>
      <c r="O76" s="1084"/>
      <c r="P76" s="1084"/>
      <c r="Q76" s="1084"/>
      <c r="R76" s="1084"/>
      <c r="S76" s="1084"/>
      <c r="T76" s="1084"/>
      <c r="U76" s="1084"/>
      <c r="V76" s="1084"/>
      <c r="W76" s="1084"/>
      <c r="X76" s="1084"/>
      <c r="Y76" s="1084"/>
      <c r="Z76" s="1084"/>
      <c r="AA76" s="1084"/>
      <c r="AB76" s="1084"/>
      <c r="AC76" s="1084"/>
      <c r="AD76" s="1084"/>
      <c r="AE76" s="1084"/>
      <c r="AF76" s="1084"/>
      <c r="AG76" s="1084"/>
      <c r="AH76" s="1084"/>
      <c r="AI76" s="1081"/>
      <c r="AJ76" s="1081"/>
      <c r="AK76" s="1081"/>
      <c r="AL76" s="1081"/>
      <c r="AM76" s="1081"/>
      <c r="AN76" s="1081"/>
      <c r="AO76" s="1081"/>
      <c r="AP76" s="1081"/>
      <c r="AQ76" s="1081"/>
      <c r="AR76" s="1081"/>
      <c r="AS76" s="1081"/>
      <c r="AT76" s="1081"/>
      <c r="AU76" s="1081"/>
      <c r="AV76" s="1081"/>
      <c r="AW76" s="550"/>
      <c r="BB76" s="551">
        <f t="shared" si="2"/>
        <v>0</v>
      </c>
      <c r="BC76" s="550"/>
      <c r="BD76" s="550">
        <f>$AP$76</f>
        <v>0</v>
      </c>
      <c r="BE76" s="550"/>
      <c r="BF76" s="550"/>
      <c r="BG76" s="550"/>
      <c r="BH76" s="550"/>
    </row>
    <row r="77" spans="1:60" ht="30" customHeight="1" x14ac:dyDescent="0.2">
      <c r="A77" s="1079" t="s">
        <v>2037</v>
      </c>
      <c r="B77" s="1079"/>
      <c r="C77" s="1079"/>
      <c r="D77" s="1079"/>
      <c r="E77" s="1079"/>
      <c r="F77" s="1079"/>
      <c r="G77" s="1080" t="s">
        <v>5443</v>
      </c>
      <c r="H77" s="1080"/>
      <c r="I77" s="1080"/>
      <c r="J77" s="1080"/>
      <c r="K77" s="1080"/>
      <c r="L77" s="1080"/>
      <c r="M77" s="1080"/>
      <c r="N77" s="1080"/>
      <c r="O77" s="1080"/>
      <c r="P77" s="1080"/>
      <c r="Q77" s="1080"/>
      <c r="R77" s="1080"/>
      <c r="S77" s="1080"/>
      <c r="T77" s="1080"/>
      <c r="U77" s="1080"/>
      <c r="V77" s="1080"/>
      <c r="W77" s="1080"/>
      <c r="X77" s="1080"/>
      <c r="Y77" s="1080"/>
      <c r="Z77" s="1080"/>
      <c r="AA77" s="1080"/>
      <c r="AB77" s="1080"/>
      <c r="AC77" s="1080"/>
      <c r="AD77" s="1080"/>
      <c r="AE77" s="1080"/>
      <c r="AF77" s="1080"/>
      <c r="AG77" s="1080"/>
      <c r="AH77" s="1080"/>
      <c r="AI77" s="1082">
        <f>SUM(AI51+AI48+AI49+AI50+AI52+AI53+AI54+AI55+AI66+AI67+AI68+AI69+AI70+AI71+AI72+AI73+AI74+AI75+AI76)</f>
        <v>-31633</v>
      </c>
      <c r="AJ77" s="1082"/>
      <c r="AK77" s="1082"/>
      <c r="AL77" s="1082"/>
      <c r="AM77" s="1082"/>
      <c r="AN77" s="1082"/>
      <c r="AO77" s="1082"/>
      <c r="AP77" s="1082">
        <f>SUM(AP51+AP48+AP49+AP50+AP52+AP53+AP54+AP55+AP66+AP67+AP68+AP69+AP70+AP71+AP72+AP73+AP74+AP75+AP76)</f>
        <v>0</v>
      </c>
      <c r="AQ77" s="1082"/>
      <c r="AR77" s="1082"/>
      <c r="AS77" s="1082"/>
      <c r="AT77" s="1082"/>
      <c r="AU77" s="1082"/>
      <c r="AV77" s="1082"/>
      <c r="AW77" s="557"/>
      <c r="BB77" s="551">
        <f>SUM(BB51+BB48+BB49+BB50+BB52+BB53+BB54+BB55+BB66+BB67+BB68+BB69+BB70+BB71+BB72+BB73+BB74+BB75+BB76)</f>
        <v>-31633</v>
      </c>
      <c r="BC77" s="550"/>
      <c r="BD77" s="551">
        <f>SUM(BD51+BD48+BD49+BD50+BD52+BD53+BD54+BD55+BD66+BD67+BD68+BD69+BD70+BD71+BD72+BD73+BD74+BD75+BD76)</f>
        <v>0</v>
      </c>
      <c r="BE77" s="550"/>
      <c r="BF77" s="550"/>
      <c r="BG77" s="550"/>
      <c r="BH77" s="550"/>
    </row>
    <row r="78" spans="1:60" ht="12" x14ac:dyDescent="0.2">
      <c r="A78" s="1079"/>
      <c r="B78" s="1079"/>
      <c r="C78" s="1079"/>
      <c r="D78" s="1079"/>
      <c r="E78" s="1079"/>
      <c r="F78" s="1079"/>
      <c r="G78" s="1080" t="s">
        <v>2273</v>
      </c>
      <c r="H78" s="1080"/>
      <c r="I78" s="1080"/>
      <c r="J78" s="1080"/>
      <c r="K78" s="1080"/>
      <c r="L78" s="1080"/>
      <c r="M78" s="1080"/>
      <c r="N78" s="1080"/>
      <c r="O78" s="1080"/>
      <c r="P78" s="1080"/>
      <c r="Q78" s="1080"/>
      <c r="R78" s="1080"/>
      <c r="S78" s="1080"/>
      <c r="T78" s="1080"/>
      <c r="U78" s="1080"/>
      <c r="V78" s="1080"/>
      <c r="W78" s="1080"/>
      <c r="X78" s="1080"/>
      <c r="Y78" s="1080"/>
      <c r="Z78" s="1080"/>
      <c r="AA78" s="1080"/>
      <c r="AB78" s="1080"/>
      <c r="AC78" s="1080"/>
      <c r="AD78" s="1080"/>
      <c r="AE78" s="1080"/>
      <c r="AF78" s="1080"/>
      <c r="AG78" s="1080"/>
      <c r="AH78" s="1080"/>
      <c r="AI78" s="1081"/>
      <c r="AJ78" s="1081"/>
      <c r="AK78" s="1081"/>
      <c r="AL78" s="1081"/>
      <c r="AM78" s="1081"/>
      <c r="AN78" s="1081"/>
      <c r="AO78" s="1081"/>
      <c r="AP78" s="1081"/>
      <c r="AQ78" s="1081"/>
      <c r="AR78" s="1081"/>
      <c r="AS78" s="1081"/>
      <c r="AT78" s="1081"/>
      <c r="AU78" s="1081"/>
      <c r="AV78" s="1081"/>
      <c r="AW78" s="550"/>
      <c r="BB78" s="551">
        <f>SUM(AI78)</f>
        <v>0</v>
      </c>
      <c r="BC78" s="550"/>
      <c r="BD78" s="550"/>
      <c r="BE78" s="550"/>
      <c r="BF78" s="550"/>
      <c r="BG78" s="550"/>
      <c r="BH78" s="550"/>
    </row>
    <row r="79" spans="1:60" ht="15.95" customHeight="1" x14ac:dyDescent="0.2">
      <c r="A79" s="1079" t="s">
        <v>2274</v>
      </c>
      <c r="B79" s="1079"/>
      <c r="C79" s="1079"/>
      <c r="D79" s="1079"/>
      <c r="E79" s="1079"/>
      <c r="F79" s="1079"/>
      <c r="G79" s="1084" t="s">
        <v>2275</v>
      </c>
      <c r="H79" s="1084"/>
      <c r="I79" s="1084"/>
      <c r="J79" s="1084"/>
      <c r="K79" s="1084"/>
      <c r="L79" s="1084"/>
      <c r="M79" s="1084"/>
      <c r="N79" s="1084"/>
      <c r="O79" s="1084"/>
      <c r="P79" s="1084"/>
      <c r="Q79" s="1084"/>
      <c r="R79" s="1084"/>
      <c r="S79" s="1084"/>
      <c r="T79" s="1084"/>
      <c r="U79" s="1084"/>
      <c r="V79" s="1084"/>
      <c r="W79" s="1084"/>
      <c r="X79" s="1084"/>
      <c r="Y79" s="1084"/>
      <c r="Z79" s="1084"/>
      <c r="AA79" s="1084"/>
      <c r="AB79" s="1084"/>
      <c r="AC79" s="1084"/>
      <c r="AD79" s="1084"/>
      <c r="AE79" s="1084"/>
      <c r="AF79" s="1084"/>
      <c r="AG79" s="1084"/>
      <c r="AH79" s="1084"/>
      <c r="AI79" s="1082">
        <f>SUM(AI80+AI81+AI82+AI83-AI84-AI85-AI86-AI87)</f>
        <v>0</v>
      </c>
      <c r="AJ79" s="1082"/>
      <c r="AK79" s="1082"/>
      <c r="AL79" s="1082"/>
      <c r="AM79" s="1082"/>
      <c r="AN79" s="1082"/>
      <c r="AO79" s="1082"/>
      <c r="AP79" s="1082">
        <f>SUM(AP80+AP81+AP82+AP83-AP84-AP85-AP86-AP87)</f>
        <v>0</v>
      </c>
      <c r="AQ79" s="1082"/>
      <c r="AR79" s="1082"/>
      <c r="AS79" s="1082"/>
      <c r="AT79" s="1082"/>
      <c r="AU79" s="1082"/>
      <c r="AV79" s="1082"/>
      <c r="AW79" s="550"/>
      <c r="BB79" s="551">
        <f>SUM(BB80+BB81+BB82+BB83-BB84-BB85-BB86-BB87)</f>
        <v>0</v>
      </c>
      <c r="BC79" s="550"/>
      <c r="BD79" s="551">
        <f>SUM(BD80+BD81+BD82+BD83-BD84-BD85-BD86-BD87)</f>
        <v>0</v>
      </c>
      <c r="BE79" s="550"/>
      <c r="BF79" s="550"/>
      <c r="BG79" s="550"/>
      <c r="BH79" s="550"/>
    </row>
    <row r="80" spans="1:60" ht="15.95" customHeight="1" x14ac:dyDescent="0.2">
      <c r="A80" s="1079" t="s">
        <v>2276</v>
      </c>
      <c r="B80" s="1079"/>
      <c r="C80" s="1079"/>
      <c r="D80" s="1079"/>
      <c r="E80" s="1079"/>
      <c r="F80" s="1079"/>
      <c r="G80" s="1084" t="s">
        <v>2277</v>
      </c>
      <c r="H80" s="1084"/>
      <c r="I80" s="1084"/>
      <c r="J80" s="1084"/>
      <c r="K80" s="1084"/>
      <c r="L80" s="1084"/>
      <c r="M80" s="1084"/>
      <c r="N80" s="1084"/>
      <c r="O80" s="1084"/>
      <c r="P80" s="1084"/>
      <c r="Q80" s="1084"/>
      <c r="R80" s="1084"/>
      <c r="S80" s="1084"/>
      <c r="T80" s="1084"/>
      <c r="U80" s="1084"/>
      <c r="V80" s="1084"/>
      <c r="W80" s="1084"/>
      <c r="X80" s="1084"/>
      <c r="Y80" s="1084"/>
      <c r="Z80" s="1084"/>
      <c r="AA80" s="1084"/>
      <c r="AB80" s="1084"/>
      <c r="AC80" s="1084"/>
      <c r="AD80" s="1084"/>
      <c r="AE80" s="1084"/>
      <c r="AF80" s="1084"/>
      <c r="AG80" s="1084"/>
      <c r="AH80" s="1084"/>
      <c r="AI80" s="1081"/>
      <c r="AJ80" s="1081"/>
      <c r="AK80" s="1081"/>
      <c r="AL80" s="1081"/>
      <c r="AM80" s="1081"/>
      <c r="AN80" s="1081"/>
      <c r="AO80" s="1081"/>
      <c r="AP80" s="1081"/>
      <c r="AQ80" s="1081"/>
      <c r="AR80" s="1081"/>
      <c r="AS80" s="1081"/>
      <c r="AT80" s="1081"/>
      <c r="AU80" s="1081"/>
      <c r="AV80" s="1081"/>
      <c r="AW80" s="550"/>
      <c r="BB80" s="551">
        <f t="shared" ref="BB80:BB87" si="3">SUM(AI80)</f>
        <v>0</v>
      </c>
      <c r="BC80" s="550"/>
      <c r="BD80" s="550">
        <f>$AP$80</f>
        <v>0</v>
      </c>
      <c r="BE80" s="550"/>
      <c r="BF80" s="550"/>
      <c r="BG80" s="550"/>
      <c r="BH80" s="550"/>
    </row>
    <row r="81" spans="1:60" ht="28.5" customHeight="1" x14ac:dyDescent="0.2">
      <c r="A81" s="1079" t="s">
        <v>2278</v>
      </c>
      <c r="B81" s="1079"/>
      <c r="C81" s="1079"/>
      <c r="D81" s="1079"/>
      <c r="E81" s="1079"/>
      <c r="F81" s="1079"/>
      <c r="G81" s="1083" t="s">
        <v>2279</v>
      </c>
      <c r="H81" s="1083"/>
      <c r="I81" s="1083"/>
      <c r="J81" s="1083"/>
      <c r="K81" s="1083"/>
      <c r="L81" s="1083"/>
      <c r="M81" s="1083"/>
      <c r="N81" s="1083"/>
      <c r="O81" s="1083"/>
      <c r="P81" s="1083"/>
      <c r="Q81" s="1083"/>
      <c r="R81" s="1083"/>
      <c r="S81" s="1083"/>
      <c r="T81" s="1083"/>
      <c r="U81" s="1083"/>
      <c r="V81" s="1083"/>
      <c r="W81" s="1083"/>
      <c r="X81" s="1083"/>
      <c r="Y81" s="1083"/>
      <c r="Z81" s="1083"/>
      <c r="AA81" s="1083"/>
      <c r="AB81" s="1083"/>
      <c r="AC81" s="1083"/>
      <c r="AD81" s="1083"/>
      <c r="AE81" s="1083"/>
      <c r="AF81" s="1083"/>
      <c r="AG81" s="1083"/>
      <c r="AH81" s="1083"/>
      <c r="AI81" s="1081"/>
      <c r="AJ81" s="1081"/>
      <c r="AK81" s="1081"/>
      <c r="AL81" s="1081"/>
      <c r="AM81" s="1081"/>
      <c r="AN81" s="1081"/>
      <c r="AO81" s="1081"/>
      <c r="AP81" s="1081"/>
      <c r="AQ81" s="1081"/>
      <c r="AR81" s="1081"/>
      <c r="AS81" s="1081"/>
      <c r="AT81" s="1081"/>
      <c r="AU81" s="1081"/>
      <c r="AV81" s="1081"/>
      <c r="AW81" s="550"/>
      <c r="BB81" s="551">
        <f t="shared" si="3"/>
        <v>0</v>
      </c>
      <c r="BC81" s="550"/>
      <c r="BD81" s="550">
        <f>$AP$81</f>
        <v>0</v>
      </c>
      <c r="BE81" s="550"/>
      <c r="BF81" s="550"/>
      <c r="BG81" s="550"/>
      <c r="BH81" s="550"/>
    </row>
    <row r="82" spans="1:60" ht="14.85" customHeight="1" x14ac:dyDescent="0.2">
      <c r="A82" s="1079" t="s">
        <v>2280</v>
      </c>
      <c r="B82" s="1079"/>
      <c r="C82" s="1079"/>
      <c r="D82" s="1079"/>
      <c r="E82" s="1079"/>
      <c r="F82" s="1079"/>
      <c r="G82" s="1083" t="s">
        <v>2281</v>
      </c>
      <c r="H82" s="1083"/>
      <c r="I82" s="1083"/>
      <c r="J82" s="1083"/>
      <c r="K82" s="1083"/>
      <c r="L82" s="1083"/>
      <c r="M82" s="1083"/>
      <c r="N82" s="1083"/>
      <c r="O82" s="1083"/>
      <c r="P82" s="1083"/>
      <c r="Q82" s="1083"/>
      <c r="R82" s="1083"/>
      <c r="S82" s="1083"/>
      <c r="T82" s="1083"/>
      <c r="U82" s="1083"/>
      <c r="V82" s="1083"/>
      <c r="W82" s="1083"/>
      <c r="X82" s="1083"/>
      <c r="Y82" s="1083"/>
      <c r="Z82" s="1083"/>
      <c r="AA82" s="1083"/>
      <c r="AB82" s="1083"/>
      <c r="AC82" s="1083"/>
      <c r="AD82" s="1083"/>
      <c r="AE82" s="1083"/>
      <c r="AF82" s="1083"/>
      <c r="AG82" s="1083"/>
      <c r="AH82" s="1083"/>
      <c r="AI82" s="1081"/>
      <c r="AJ82" s="1081"/>
      <c r="AK82" s="1081"/>
      <c r="AL82" s="1081"/>
      <c r="AM82" s="1081"/>
      <c r="AN82" s="1081"/>
      <c r="AO82" s="1081"/>
      <c r="AP82" s="1081"/>
      <c r="AQ82" s="1081"/>
      <c r="AR82" s="1081"/>
      <c r="AS82" s="1081"/>
      <c r="AT82" s="1081"/>
      <c r="AU82" s="1081"/>
      <c r="AV82" s="1081"/>
      <c r="AW82" s="550"/>
      <c r="BB82" s="551">
        <f t="shared" si="3"/>
        <v>0</v>
      </c>
      <c r="BC82" s="550"/>
      <c r="BD82" s="550">
        <f>$AP$82</f>
        <v>0</v>
      </c>
      <c r="BE82" s="550"/>
      <c r="BF82" s="550"/>
      <c r="BG82" s="550"/>
      <c r="BH82" s="550"/>
    </row>
    <row r="83" spans="1:60" ht="12" x14ac:dyDescent="0.2">
      <c r="A83" s="1079" t="s">
        <v>2282</v>
      </c>
      <c r="B83" s="1079"/>
      <c r="C83" s="1079"/>
      <c r="D83" s="1079"/>
      <c r="E83" s="1079"/>
      <c r="F83" s="1079"/>
      <c r="G83" s="1083" t="s">
        <v>2283</v>
      </c>
      <c r="H83" s="1083"/>
      <c r="I83" s="1083"/>
      <c r="J83" s="1083"/>
      <c r="K83" s="1083"/>
      <c r="L83" s="1083"/>
      <c r="M83" s="1083"/>
      <c r="N83" s="1083"/>
      <c r="O83" s="1083"/>
      <c r="P83" s="1083"/>
      <c r="Q83" s="1083"/>
      <c r="R83" s="1083"/>
      <c r="S83" s="1083"/>
      <c r="T83" s="1083"/>
      <c r="U83" s="1083"/>
      <c r="V83" s="1083"/>
      <c r="W83" s="1083"/>
      <c r="X83" s="1083"/>
      <c r="Y83" s="1083"/>
      <c r="Z83" s="1083"/>
      <c r="AA83" s="1083"/>
      <c r="AB83" s="1083"/>
      <c r="AC83" s="1083"/>
      <c r="AD83" s="1083"/>
      <c r="AE83" s="1083"/>
      <c r="AF83" s="1083"/>
      <c r="AG83" s="1083"/>
      <c r="AH83" s="1083"/>
      <c r="AI83" s="1081"/>
      <c r="AJ83" s="1081"/>
      <c r="AK83" s="1081"/>
      <c r="AL83" s="1081"/>
      <c r="AM83" s="1081"/>
      <c r="AN83" s="1081"/>
      <c r="AO83" s="1081"/>
      <c r="AP83" s="1081"/>
      <c r="AQ83" s="1081"/>
      <c r="AR83" s="1081"/>
      <c r="AS83" s="1081"/>
      <c r="AT83" s="1081"/>
      <c r="AU83" s="1081"/>
      <c r="AV83" s="1081"/>
      <c r="AW83" s="550"/>
      <c r="BB83" s="551">
        <f t="shared" si="3"/>
        <v>0</v>
      </c>
      <c r="BC83" s="550"/>
      <c r="BD83" s="550">
        <f>$AP$83</f>
        <v>0</v>
      </c>
      <c r="BE83" s="550"/>
      <c r="BF83" s="550"/>
      <c r="BG83" s="550"/>
      <c r="BH83" s="550"/>
    </row>
    <row r="84" spans="1:60" ht="30" customHeight="1" x14ac:dyDescent="0.2">
      <c r="A84" s="1079" t="s">
        <v>2284</v>
      </c>
      <c r="B84" s="1079"/>
      <c r="C84" s="1079"/>
      <c r="D84" s="1079"/>
      <c r="E84" s="1079"/>
      <c r="F84" s="1079"/>
      <c r="G84" s="1083" t="s">
        <v>2285</v>
      </c>
      <c r="H84" s="1083"/>
      <c r="I84" s="1083"/>
      <c r="J84" s="1083"/>
      <c r="K84" s="1083"/>
      <c r="L84" s="1083"/>
      <c r="M84" s="1083"/>
      <c r="N84" s="1083"/>
      <c r="O84" s="1083"/>
      <c r="P84" s="1083"/>
      <c r="Q84" s="1083"/>
      <c r="R84" s="1083"/>
      <c r="S84" s="1083"/>
      <c r="T84" s="1083"/>
      <c r="U84" s="1083"/>
      <c r="V84" s="1083"/>
      <c r="W84" s="1083"/>
      <c r="X84" s="1083"/>
      <c r="Y84" s="1083"/>
      <c r="Z84" s="1083"/>
      <c r="AA84" s="1083"/>
      <c r="AB84" s="1083"/>
      <c r="AC84" s="1083"/>
      <c r="AD84" s="1083"/>
      <c r="AE84" s="1083"/>
      <c r="AF84" s="1083"/>
      <c r="AG84" s="1083"/>
      <c r="AH84" s="1083"/>
      <c r="AI84" s="1081"/>
      <c r="AJ84" s="1081"/>
      <c r="AK84" s="1081"/>
      <c r="AL84" s="1081"/>
      <c r="AM84" s="1081"/>
      <c r="AN84" s="1081"/>
      <c r="AO84" s="1081"/>
      <c r="AP84" s="1081"/>
      <c r="AQ84" s="1081"/>
      <c r="AR84" s="1081"/>
      <c r="AS84" s="1081"/>
      <c r="AT84" s="1081"/>
      <c r="AU84" s="1081"/>
      <c r="AV84" s="1081"/>
      <c r="AW84" s="550"/>
      <c r="BB84" s="551">
        <f t="shared" si="3"/>
        <v>0</v>
      </c>
      <c r="BC84" s="550"/>
      <c r="BD84" s="550">
        <f>$AP$84</f>
        <v>0</v>
      </c>
      <c r="BE84" s="550"/>
      <c r="BF84" s="550"/>
      <c r="BG84" s="550"/>
      <c r="BH84" s="550"/>
    </row>
    <row r="85" spans="1:60" ht="15.95" customHeight="1" x14ac:dyDescent="0.2">
      <c r="A85" s="1079" t="s">
        <v>2286</v>
      </c>
      <c r="B85" s="1079"/>
      <c r="C85" s="1079"/>
      <c r="D85" s="1079"/>
      <c r="E85" s="1079"/>
      <c r="F85" s="1079"/>
      <c r="G85" s="1084" t="s">
        <v>2287</v>
      </c>
      <c r="H85" s="1084"/>
      <c r="I85" s="1084"/>
      <c r="J85" s="1084"/>
      <c r="K85" s="1084"/>
      <c r="L85" s="1084"/>
      <c r="M85" s="1084"/>
      <c r="N85" s="1084"/>
      <c r="O85" s="1084"/>
      <c r="P85" s="1084"/>
      <c r="Q85" s="1084"/>
      <c r="R85" s="1084"/>
      <c r="S85" s="1084"/>
      <c r="T85" s="1084"/>
      <c r="U85" s="1084"/>
      <c r="V85" s="1084"/>
      <c r="W85" s="1084"/>
      <c r="X85" s="1084"/>
      <c r="Y85" s="1084"/>
      <c r="Z85" s="1084"/>
      <c r="AA85" s="1084"/>
      <c r="AB85" s="1084"/>
      <c r="AC85" s="1084"/>
      <c r="AD85" s="1084"/>
      <c r="AE85" s="1084"/>
      <c r="AF85" s="1084"/>
      <c r="AG85" s="1084"/>
      <c r="AH85" s="1084"/>
      <c r="AI85" s="1081"/>
      <c r="AJ85" s="1081"/>
      <c r="AK85" s="1081"/>
      <c r="AL85" s="1081"/>
      <c r="AM85" s="1081"/>
      <c r="AN85" s="1081"/>
      <c r="AO85" s="1081"/>
      <c r="AP85" s="1081"/>
      <c r="AQ85" s="1081"/>
      <c r="AR85" s="1081"/>
      <c r="AS85" s="1081"/>
      <c r="AT85" s="1081"/>
      <c r="AU85" s="1081"/>
      <c r="AV85" s="1081"/>
      <c r="AW85" s="550"/>
      <c r="BB85" s="551">
        <f t="shared" si="3"/>
        <v>0</v>
      </c>
      <c r="BC85" s="550"/>
      <c r="BD85" s="550">
        <f>$AP$85</f>
        <v>0</v>
      </c>
      <c r="BE85" s="550"/>
      <c r="BF85" s="550"/>
      <c r="BG85" s="550"/>
      <c r="BH85" s="550"/>
    </row>
    <row r="86" spans="1:60" ht="30" customHeight="1" x14ac:dyDescent="0.2">
      <c r="A86" s="1079" t="s">
        <v>2288</v>
      </c>
      <c r="B86" s="1079"/>
      <c r="C86" s="1079"/>
      <c r="D86" s="1079"/>
      <c r="E86" s="1079"/>
      <c r="F86" s="1079"/>
      <c r="G86" s="1083" t="s">
        <v>2289</v>
      </c>
      <c r="H86" s="1083"/>
      <c r="I86" s="1083"/>
      <c r="J86" s="1083"/>
      <c r="K86" s="1083"/>
      <c r="L86" s="1083"/>
      <c r="M86" s="1083"/>
      <c r="N86" s="1083"/>
      <c r="O86" s="1083"/>
      <c r="P86" s="1083"/>
      <c r="Q86" s="1083"/>
      <c r="R86" s="1083"/>
      <c r="S86" s="1083"/>
      <c r="T86" s="1083"/>
      <c r="U86" s="1083"/>
      <c r="V86" s="1083"/>
      <c r="W86" s="1083"/>
      <c r="X86" s="1083"/>
      <c r="Y86" s="1083"/>
      <c r="Z86" s="1083"/>
      <c r="AA86" s="1083"/>
      <c r="AB86" s="1083"/>
      <c r="AC86" s="1083"/>
      <c r="AD86" s="1083"/>
      <c r="AE86" s="1083"/>
      <c r="AF86" s="1083"/>
      <c r="AG86" s="1083"/>
      <c r="AH86" s="1083"/>
      <c r="AI86" s="1081"/>
      <c r="AJ86" s="1081"/>
      <c r="AK86" s="1081"/>
      <c r="AL86" s="1081"/>
      <c r="AM86" s="1081"/>
      <c r="AN86" s="1081"/>
      <c r="AO86" s="1081"/>
      <c r="AP86" s="1081"/>
      <c r="AQ86" s="1081"/>
      <c r="AR86" s="1081"/>
      <c r="AS86" s="1081"/>
      <c r="AT86" s="1081"/>
      <c r="AU86" s="1081"/>
      <c r="AV86" s="1081"/>
      <c r="AW86" s="550"/>
      <c r="BB86" s="551">
        <f t="shared" si="3"/>
        <v>0</v>
      </c>
      <c r="BC86" s="550"/>
      <c r="BD86" s="550">
        <f>$AP$86</f>
        <v>0</v>
      </c>
      <c r="BE86" s="550"/>
      <c r="BF86" s="550"/>
      <c r="BG86" s="550"/>
      <c r="BH86" s="550"/>
    </row>
    <row r="87" spans="1:60" ht="15.95" customHeight="1" x14ac:dyDescent="0.2">
      <c r="A87" s="1079" t="s">
        <v>2290</v>
      </c>
      <c r="B87" s="1079"/>
      <c r="C87" s="1079"/>
      <c r="D87" s="1079"/>
      <c r="E87" s="1079"/>
      <c r="F87" s="1079"/>
      <c r="G87" s="1084" t="s">
        <v>2291</v>
      </c>
      <c r="H87" s="1084"/>
      <c r="I87" s="1084"/>
      <c r="J87" s="1084"/>
      <c r="K87" s="1084"/>
      <c r="L87" s="1084"/>
      <c r="M87" s="1084"/>
      <c r="N87" s="1084"/>
      <c r="O87" s="1084"/>
      <c r="P87" s="1084"/>
      <c r="Q87" s="1084"/>
      <c r="R87" s="1084"/>
      <c r="S87" s="1084"/>
      <c r="T87" s="1084"/>
      <c r="U87" s="1084"/>
      <c r="V87" s="1084"/>
      <c r="W87" s="1084"/>
      <c r="X87" s="1084"/>
      <c r="Y87" s="1084"/>
      <c r="Z87" s="1084"/>
      <c r="AA87" s="1084"/>
      <c r="AB87" s="1084"/>
      <c r="AC87" s="1084"/>
      <c r="AD87" s="1084"/>
      <c r="AE87" s="1084"/>
      <c r="AF87" s="1084"/>
      <c r="AG87" s="1084"/>
      <c r="AH87" s="1084"/>
      <c r="AI87" s="1081"/>
      <c r="AJ87" s="1081"/>
      <c r="AK87" s="1081"/>
      <c r="AL87" s="1081"/>
      <c r="AM87" s="1081"/>
      <c r="AN87" s="1081"/>
      <c r="AO87" s="1081"/>
      <c r="AP87" s="1081"/>
      <c r="AQ87" s="1081"/>
      <c r="AR87" s="1081"/>
      <c r="AS87" s="1081" t="s">
        <v>5444</v>
      </c>
      <c r="AT87" s="1081"/>
      <c r="AU87" s="1081"/>
      <c r="AV87" s="1081"/>
      <c r="AW87" s="550"/>
      <c r="BB87" s="551">
        <f t="shared" si="3"/>
        <v>0</v>
      </c>
      <c r="BC87" s="550"/>
      <c r="BD87" s="550">
        <f>$AP$87</f>
        <v>0</v>
      </c>
      <c r="BE87" s="550"/>
      <c r="BF87" s="550"/>
      <c r="BG87" s="550"/>
      <c r="BH87" s="550"/>
    </row>
    <row r="88" spans="1:60" ht="14.85" customHeight="1" x14ac:dyDescent="0.2">
      <c r="A88" s="750"/>
      <c r="H88" s="751"/>
      <c r="I88" s="751"/>
      <c r="J88" s="751"/>
      <c r="K88" s="751"/>
      <c r="L88" s="751"/>
      <c r="M88" s="751"/>
      <c r="N88" s="751"/>
      <c r="O88" s="751"/>
      <c r="P88" s="751"/>
      <c r="Q88" s="751"/>
      <c r="R88" s="751"/>
      <c r="S88" s="751"/>
      <c r="T88" s="751"/>
      <c r="U88" s="751"/>
      <c r="V88" s="751"/>
      <c r="W88" s="751"/>
      <c r="X88" s="751"/>
      <c r="Y88" s="751"/>
      <c r="Z88" s="751"/>
      <c r="AA88" s="751"/>
      <c r="AB88" s="751"/>
      <c r="AC88" s="751"/>
      <c r="AD88" s="751"/>
      <c r="AE88" s="751"/>
      <c r="AF88" s="751"/>
      <c r="AG88" s="751"/>
      <c r="AH88" s="751"/>
      <c r="AI88" s="751"/>
      <c r="AJ88" s="751"/>
      <c r="AK88" s="751"/>
      <c r="AL88" s="751"/>
      <c r="AM88" s="751"/>
      <c r="AN88" s="751"/>
      <c r="AO88" s="751"/>
      <c r="AP88" s="751"/>
      <c r="AQ88" s="751"/>
      <c r="AR88" s="751"/>
      <c r="AS88" s="751"/>
      <c r="AT88" s="751"/>
      <c r="AU88" s="751"/>
      <c r="AV88" s="751"/>
      <c r="AW88" s="550"/>
    </row>
    <row r="92" spans="1:60" ht="15.95" customHeight="1" x14ac:dyDescent="0.2">
      <c r="A92" s="744" t="s">
        <v>2220</v>
      </c>
      <c r="B92" s="745"/>
      <c r="C92" s="745"/>
      <c r="D92" s="745"/>
      <c r="E92" s="745"/>
      <c r="F92" s="745"/>
      <c r="G92" s="745"/>
      <c r="H92" s="745"/>
      <c r="I92" s="745"/>
      <c r="J92" s="745"/>
      <c r="K92" s="745"/>
      <c r="L92" s="745"/>
      <c r="M92" s="745"/>
      <c r="N92" s="745"/>
      <c r="O92" s="745"/>
      <c r="P92" s="745"/>
      <c r="Q92" s="746"/>
      <c r="AE92" s="747" t="s">
        <v>2178</v>
      </c>
      <c r="AG92" s="748"/>
      <c r="AH92" s="749" t="str">
        <f t="shared" ref="AH92:AQ92" si="4">AH2</f>
        <v>2</v>
      </c>
      <c r="AI92" s="749" t="str">
        <f t="shared" si="4"/>
        <v>1</v>
      </c>
      <c r="AJ92" s="749" t="str">
        <f t="shared" si="4"/>
        <v>2</v>
      </c>
      <c r="AK92" s="749" t="str">
        <f t="shared" si="4"/>
        <v>1</v>
      </c>
      <c r="AL92" s="749" t="str">
        <f t="shared" si="4"/>
        <v>6</v>
      </c>
      <c r="AM92" s="749" t="str">
        <f t="shared" si="4"/>
        <v>3</v>
      </c>
      <c r="AN92" s="749" t="str">
        <f t="shared" si="4"/>
        <v>5</v>
      </c>
      <c r="AO92" s="749" t="str">
        <f t="shared" si="4"/>
        <v>3</v>
      </c>
      <c r="AP92" s="749" t="str">
        <f t="shared" si="4"/>
        <v>8</v>
      </c>
      <c r="AQ92" s="749" t="str">
        <f t="shared" si="4"/>
        <v>4</v>
      </c>
      <c r="AR92" s="748"/>
    </row>
    <row r="94" spans="1:60" ht="14.85" customHeight="1" x14ac:dyDescent="0.2">
      <c r="A94" s="1085" t="s">
        <v>2180</v>
      </c>
      <c r="B94" s="1085"/>
      <c r="C94" s="1085"/>
      <c r="D94" s="1085"/>
      <c r="E94" s="1085"/>
      <c r="F94" s="1085"/>
      <c r="G94" s="1085" t="s">
        <v>2181</v>
      </c>
      <c r="H94" s="1085"/>
      <c r="I94" s="1085"/>
      <c r="J94" s="1085"/>
      <c r="K94" s="1085"/>
      <c r="L94" s="1085"/>
      <c r="M94" s="1085"/>
      <c r="N94" s="1085"/>
      <c r="O94" s="1085"/>
      <c r="P94" s="1085"/>
      <c r="Q94" s="1085"/>
      <c r="R94" s="1085"/>
      <c r="S94" s="1085"/>
      <c r="T94" s="1085"/>
      <c r="U94" s="1085"/>
      <c r="V94" s="1085"/>
      <c r="W94" s="1085"/>
      <c r="X94" s="1085"/>
      <c r="Y94" s="1085"/>
      <c r="Z94" s="1085"/>
      <c r="AA94" s="1085"/>
      <c r="AB94" s="1085"/>
      <c r="AC94" s="1085"/>
      <c r="AD94" s="1085"/>
      <c r="AE94" s="1085"/>
      <c r="AF94" s="1085"/>
      <c r="AG94" s="1085"/>
      <c r="AH94" s="1085"/>
      <c r="AI94" s="1085" t="s">
        <v>1261</v>
      </c>
      <c r="AJ94" s="1085"/>
      <c r="AK94" s="1085"/>
      <c r="AL94" s="1085"/>
      <c r="AM94" s="1085"/>
      <c r="AN94" s="1085"/>
      <c r="AO94" s="1085"/>
      <c r="AP94" s="1085" t="s">
        <v>1275</v>
      </c>
      <c r="AQ94" s="1085"/>
      <c r="AR94" s="1085"/>
      <c r="AS94" s="1085"/>
      <c r="AT94" s="1085"/>
      <c r="AU94" s="1085"/>
      <c r="AV94" s="1085"/>
      <c r="AW94" s="549"/>
    </row>
    <row r="95" spans="1:60" ht="30.75" customHeight="1" x14ac:dyDescent="0.2">
      <c r="A95" s="1085"/>
      <c r="B95" s="1085"/>
      <c r="C95" s="1085"/>
      <c r="D95" s="1085"/>
      <c r="E95" s="1085"/>
      <c r="F95" s="1085"/>
      <c r="G95" s="1085"/>
      <c r="H95" s="1085"/>
      <c r="I95" s="1085"/>
      <c r="J95" s="1085"/>
      <c r="K95" s="1085"/>
      <c r="L95" s="1085"/>
      <c r="M95" s="1085"/>
      <c r="N95" s="1085"/>
      <c r="O95" s="1085"/>
      <c r="P95" s="1085"/>
      <c r="Q95" s="1085"/>
      <c r="R95" s="1085"/>
      <c r="S95" s="1085"/>
      <c r="T95" s="1085"/>
      <c r="U95" s="1085"/>
      <c r="V95" s="1085"/>
      <c r="W95" s="1085"/>
      <c r="X95" s="1085"/>
      <c r="Y95" s="1085"/>
      <c r="Z95" s="1085"/>
      <c r="AA95" s="1085"/>
      <c r="AB95" s="1085"/>
      <c r="AC95" s="1085"/>
      <c r="AD95" s="1085"/>
      <c r="AE95" s="1085"/>
      <c r="AF95" s="1085"/>
      <c r="AG95" s="1085"/>
      <c r="AH95" s="1085"/>
      <c r="AI95" s="1085"/>
      <c r="AJ95" s="1085"/>
      <c r="AK95" s="1085"/>
      <c r="AL95" s="1085"/>
      <c r="AM95" s="1085"/>
      <c r="AN95" s="1085"/>
      <c r="AO95" s="1085"/>
      <c r="AP95" s="1085"/>
      <c r="AQ95" s="1085"/>
      <c r="AR95" s="1085"/>
      <c r="AS95" s="1085"/>
      <c r="AT95" s="1085"/>
      <c r="AU95" s="1085"/>
      <c r="AV95" s="1085"/>
      <c r="AW95" s="549"/>
    </row>
    <row r="96" spans="1:60" ht="45" customHeight="1" x14ac:dyDescent="0.2">
      <c r="A96" s="1079" t="s">
        <v>2292</v>
      </c>
      <c r="B96" s="1079"/>
      <c r="C96" s="1079"/>
      <c r="D96" s="1079"/>
      <c r="E96" s="1079"/>
      <c r="F96" s="1079"/>
      <c r="G96" s="1083" t="s">
        <v>5445</v>
      </c>
      <c r="H96" s="1083"/>
      <c r="I96" s="1083"/>
      <c r="J96" s="1083"/>
      <c r="K96" s="1083"/>
      <c r="L96" s="1083"/>
      <c r="M96" s="1083"/>
      <c r="N96" s="1083"/>
      <c r="O96" s="1083"/>
      <c r="P96" s="1083"/>
      <c r="Q96" s="1083"/>
      <c r="R96" s="1083"/>
      <c r="S96" s="1083"/>
      <c r="T96" s="1083"/>
      <c r="U96" s="1083"/>
      <c r="V96" s="1083"/>
      <c r="W96" s="1083"/>
      <c r="X96" s="1083"/>
      <c r="Y96" s="1083"/>
      <c r="Z96" s="1083"/>
      <c r="AA96" s="1083"/>
      <c r="AB96" s="1083"/>
      <c r="AC96" s="1083"/>
      <c r="AD96" s="1083"/>
      <c r="AE96" s="1083"/>
      <c r="AF96" s="1083"/>
      <c r="AG96" s="1083"/>
      <c r="AH96" s="1083"/>
      <c r="AI96" s="1082">
        <f>SUM(AI97+AI98+AI99+AI100+AI101+AI102+AI103+AI104+AI105)</f>
        <v>0</v>
      </c>
      <c r="AJ96" s="1082"/>
      <c r="AK96" s="1082"/>
      <c r="AL96" s="1082"/>
      <c r="AM96" s="1082"/>
      <c r="AN96" s="1082"/>
      <c r="AO96" s="1082"/>
      <c r="AP96" s="1082">
        <f>SUM(AP97+AP98+AP99+AP100+AP101+AP102+AP103+AP104+AP105)</f>
        <v>23</v>
      </c>
      <c r="AQ96" s="1082"/>
      <c r="AR96" s="1082"/>
      <c r="AS96" s="1082"/>
      <c r="AT96" s="1082"/>
      <c r="AU96" s="1082"/>
      <c r="AV96" s="1082"/>
      <c r="AW96" s="555"/>
      <c r="BB96" s="551">
        <f>SUM(BB97+BB98+BB99+BB100+BB101+BB102+BB103+BB104+BB105)</f>
        <v>0</v>
      </c>
      <c r="BC96" s="550"/>
      <c r="BD96" s="551">
        <f>SUM(BD97+BD98+BD99+BD100+BD101+BD102+BD103+BD104+BD105)</f>
        <v>23</v>
      </c>
      <c r="BE96" s="550"/>
      <c r="BF96" s="550"/>
      <c r="BG96" s="550"/>
      <c r="BH96" s="550"/>
    </row>
    <row r="97" spans="1:60" ht="12" x14ac:dyDescent="0.2">
      <c r="A97" s="1079" t="s">
        <v>2293</v>
      </c>
      <c r="B97" s="1079"/>
      <c r="C97" s="1079"/>
      <c r="D97" s="1079"/>
      <c r="E97" s="1079"/>
      <c r="F97" s="1079"/>
      <c r="G97" s="1083" t="s">
        <v>2294</v>
      </c>
      <c r="H97" s="1083"/>
      <c r="I97" s="1083"/>
      <c r="J97" s="1083"/>
      <c r="K97" s="1083"/>
      <c r="L97" s="1083"/>
      <c r="M97" s="1083"/>
      <c r="N97" s="1083"/>
      <c r="O97" s="1083"/>
      <c r="P97" s="1083"/>
      <c r="Q97" s="1083"/>
      <c r="R97" s="1083"/>
      <c r="S97" s="1083"/>
      <c r="T97" s="1083"/>
      <c r="U97" s="1083"/>
      <c r="V97" s="1083"/>
      <c r="W97" s="1083"/>
      <c r="X97" s="1083"/>
      <c r="Y97" s="1083"/>
      <c r="Z97" s="1083"/>
      <c r="AA97" s="1083"/>
      <c r="AB97" s="1083"/>
      <c r="AC97" s="1083"/>
      <c r="AD97" s="1083"/>
      <c r="AE97" s="1083"/>
      <c r="AF97" s="1083"/>
      <c r="AG97" s="1083"/>
      <c r="AH97" s="1083"/>
      <c r="AI97" s="1081"/>
      <c r="AJ97" s="1081"/>
      <c r="AK97" s="1081"/>
      <c r="AL97" s="1081"/>
      <c r="AM97" s="1081"/>
      <c r="AN97" s="1081"/>
      <c r="AO97" s="1081"/>
      <c r="AP97" s="1081"/>
      <c r="AQ97" s="1081"/>
      <c r="AR97" s="1081"/>
      <c r="AS97" s="1081"/>
      <c r="AT97" s="1081"/>
      <c r="AU97" s="1081"/>
      <c r="AV97" s="1081"/>
      <c r="AW97" s="555"/>
      <c r="BB97" s="551">
        <f>SUM(AI97)</f>
        <v>0</v>
      </c>
      <c r="BC97" s="550"/>
      <c r="BD97" s="550">
        <f>$AP$97</f>
        <v>0</v>
      </c>
      <c r="BE97" s="550"/>
      <c r="BF97" s="550"/>
      <c r="BG97" s="550"/>
      <c r="BH97" s="550"/>
    </row>
    <row r="98" spans="1:60" ht="12" x14ac:dyDescent="0.2">
      <c r="A98" s="1079" t="s">
        <v>2295</v>
      </c>
      <c r="B98" s="1079"/>
      <c r="C98" s="1079"/>
      <c r="D98" s="1079"/>
      <c r="E98" s="1079"/>
      <c r="F98" s="1079"/>
      <c r="G98" s="1083" t="s">
        <v>2296</v>
      </c>
      <c r="H98" s="1083"/>
      <c r="I98" s="1083"/>
      <c r="J98" s="1083"/>
      <c r="K98" s="1083"/>
      <c r="L98" s="1083"/>
      <c r="M98" s="1083"/>
      <c r="N98" s="1083"/>
      <c r="O98" s="1083"/>
      <c r="P98" s="1083"/>
      <c r="Q98" s="1083"/>
      <c r="R98" s="1083"/>
      <c r="S98" s="1083"/>
      <c r="T98" s="1083"/>
      <c r="U98" s="1083"/>
      <c r="V98" s="1083"/>
      <c r="W98" s="1083"/>
      <c r="X98" s="1083"/>
      <c r="Y98" s="1083"/>
      <c r="Z98" s="1083"/>
      <c r="AA98" s="1083"/>
      <c r="AB98" s="1083"/>
      <c r="AC98" s="1083"/>
      <c r="AD98" s="1083"/>
      <c r="AE98" s="1083"/>
      <c r="AF98" s="1083"/>
      <c r="AG98" s="1083"/>
      <c r="AH98" s="1083"/>
      <c r="AI98" s="1081"/>
      <c r="AJ98" s="1081"/>
      <c r="AK98" s="1081"/>
      <c r="AL98" s="1081"/>
      <c r="AM98" s="1081"/>
      <c r="AN98" s="1081"/>
      <c r="AO98" s="1081"/>
      <c r="AP98" s="1081"/>
      <c r="AQ98" s="1081"/>
      <c r="AR98" s="1081"/>
      <c r="AS98" s="1081"/>
      <c r="AT98" s="1081"/>
      <c r="AU98" s="1081"/>
      <c r="AV98" s="1081"/>
      <c r="AW98" s="549"/>
      <c r="BB98" s="551">
        <f>SUM(AI98)</f>
        <v>0</v>
      </c>
      <c r="BC98" s="550"/>
      <c r="BD98" s="550">
        <f>$AP$98</f>
        <v>0</v>
      </c>
      <c r="BE98" s="550"/>
      <c r="BF98" s="550"/>
      <c r="BG98" s="550"/>
      <c r="BH98" s="550"/>
    </row>
    <row r="99" spans="1:60" ht="45" customHeight="1" x14ac:dyDescent="0.2">
      <c r="A99" s="1079" t="s">
        <v>2297</v>
      </c>
      <c r="B99" s="1079"/>
      <c r="C99" s="1079"/>
      <c r="D99" s="1079"/>
      <c r="E99" s="1079"/>
      <c r="F99" s="1079"/>
      <c r="G99" s="1083" t="s">
        <v>5446</v>
      </c>
      <c r="H99" s="1083"/>
      <c r="I99" s="1083"/>
      <c r="J99" s="1083"/>
      <c r="K99" s="1083"/>
      <c r="L99" s="1083"/>
      <c r="M99" s="1083"/>
      <c r="N99" s="1083"/>
      <c r="O99" s="1083"/>
      <c r="P99" s="1083"/>
      <c r="Q99" s="1083"/>
      <c r="R99" s="1083"/>
      <c r="S99" s="1083"/>
      <c r="T99" s="1083"/>
      <c r="U99" s="1083"/>
      <c r="V99" s="1083"/>
      <c r="W99" s="1083"/>
      <c r="X99" s="1083"/>
      <c r="Y99" s="1083"/>
      <c r="Z99" s="1083"/>
      <c r="AA99" s="1083"/>
      <c r="AB99" s="1083"/>
      <c r="AC99" s="1083"/>
      <c r="AD99" s="1083"/>
      <c r="AE99" s="1083"/>
      <c r="AF99" s="1083"/>
      <c r="AG99" s="1083"/>
      <c r="AH99" s="1083"/>
      <c r="AI99" s="1081">
        <f>SUM(SUVAHAVUJ!$N$141-SUVAHAVUJ!$X$141+SUVAHAVUJ!$N$142-SUVAHAVUJ!$X$142)</f>
        <v>0</v>
      </c>
      <c r="AJ99" s="1081"/>
      <c r="AK99" s="1081"/>
      <c r="AL99" s="1081"/>
      <c r="AM99" s="1081"/>
      <c r="AN99" s="1081"/>
      <c r="AO99" s="1081"/>
      <c r="AP99" s="1081">
        <f>SUM(SUVAHAVUJ!$X$141-SUVAHAVUJ!$AS$141+SUVAHAVUJ!$X$142-SUVAHAVUJ!$AS$142)</f>
        <v>0</v>
      </c>
      <c r="AQ99" s="1081"/>
      <c r="AR99" s="1081"/>
      <c r="AS99" s="1081"/>
      <c r="AT99" s="1081"/>
      <c r="AU99" s="1081"/>
      <c r="AV99" s="1081"/>
      <c r="AW99" s="555"/>
      <c r="BB99" s="551">
        <f>SUM(SUVAHAVUJ!$N$141-SUVAHAVUJ!$X$141+SUVAHAVUJ!$N$142-SUVAHAVUJ!$X$142)</f>
        <v>0</v>
      </c>
      <c r="BC99" s="550"/>
      <c r="BD99" s="550">
        <f>SUM(SUVAHAVUJ!$X$141-SUVAHAVUJ!$AS$141+SUVAHAVUJ!$X$142-SUVAHAVUJ!$AS$142)</f>
        <v>0</v>
      </c>
      <c r="BE99" s="550"/>
      <c r="BF99" s="550"/>
      <c r="BG99" s="550"/>
      <c r="BH99" s="550"/>
    </row>
    <row r="100" spans="1:60" ht="45" customHeight="1" x14ac:dyDescent="0.2">
      <c r="A100" s="1079" t="s">
        <v>2298</v>
      </c>
      <c r="B100" s="1079"/>
      <c r="C100" s="1079"/>
      <c r="D100" s="1079"/>
      <c r="E100" s="1079"/>
      <c r="F100" s="1079"/>
      <c r="G100" s="1083" t="s">
        <v>2299</v>
      </c>
      <c r="H100" s="1083"/>
      <c r="I100" s="1083"/>
      <c r="J100" s="1083"/>
      <c r="K100" s="1083"/>
      <c r="L100" s="1083"/>
      <c r="M100" s="1083"/>
      <c r="N100" s="1083"/>
      <c r="O100" s="1083"/>
      <c r="P100" s="1083"/>
      <c r="Q100" s="1083"/>
      <c r="R100" s="1083"/>
      <c r="S100" s="1083"/>
      <c r="T100" s="1083"/>
      <c r="U100" s="1083"/>
      <c r="V100" s="1083"/>
      <c r="W100" s="1083"/>
      <c r="X100" s="1083"/>
      <c r="Y100" s="1083"/>
      <c r="Z100" s="1083"/>
      <c r="AA100" s="1083"/>
      <c r="AB100" s="1083"/>
      <c r="AC100" s="1083"/>
      <c r="AD100" s="1083"/>
      <c r="AE100" s="1083"/>
      <c r="AF100" s="1083"/>
      <c r="AG100" s="1083"/>
      <c r="AH100" s="1083"/>
      <c r="AI100" s="1081"/>
      <c r="AJ100" s="1081"/>
      <c r="AK100" s="1081"/>
      <c r="AL100" s="1081"/>
      <c r="AM100" s="1081"/>
      <c r="AN100" s="1081"/>
      <c r="AO100" s="1081"/>
      <c r="AP100" s="1081"/>
      <c r="AQ100" s="1081"/>
      <c r="AR100" s="1081"/>
      <c r="AS100" s="1081"/>
      <c r="AT100" s="1081"/>
      <c r="AU100" s="1081"/>
      <c r="AV100" s="1081"/>
      <c r="AW100" s="555"/>
      <c r="BB100" s="551">
        <f>SUM(AI100)</f>
        <v>0</v>
      </c>
      <c r="BC100" s="550"/>
      <c r="BD100" s="550">
        <f>$AP$100</f>
        <v>0</v>
      </c>
      <c r="BE100" s="550"/>
      <c r="BF100" s="550"/>
      <c r="BG100" s="550"/>
      <c r="BH100" s="550"/>
    </row>
    <row r="101" spans="1:60" ht="12" x14ac:dyDescent="0.2">
      <c r="A101" s="1079" t="s">
        <v>2300</v>
      </c>
      <c r="B101" s="1079"/>
      <c r="C101" s="1079"/>
      <c r="D101" s="1079"/>
      <c r="E101" s="1079"/>
      <c r="F101" s="1079"/>
      <c r="G101" s="1083" t="s">
        <v>2301</v>
      </c>
      <c r="H101" s="1083"/>
      <c r="I101" s="1083"/>
      <c r="J101" s="1083"/>
      <c r="K101" s="1083"/>
      <c r="L101" s="1083"/>
      <c r="M101" s="1083"/>
      <c r="N101" s="1083"/>
      <c r="O101" s="1083"/>
      <c r="P101" s="1083"/>
      <c r="Q101" s="1083"/>
      <c r="R101" s="1083"/>
      <c r="S101" s="1083"/>
      <c r="T101" s="1083"/>
      <c r="U101" s="1083"/>
      <c r="V101" s="1083"/>
      <c r="W101" s="1083"/>
      <c r="X101" s="1083"/>
      <c r="Y101" s="1083"/>
      <c r="Z101" s="1083"/>
      <c r="AA101" s="1083"/>
      <c r="AB101" s="1083"/>
      <c r="AC101" s="1083"/>
      <c r="AD101" s="1083"/>
      <c r="AE101" s="1083"/>
      <c r="AF101" s="1083"/>
      <c r="AG101" s="1083"/>
      <c r="AH101" s="1083"/>
      <c r="AI101" s="1081"/>
      <c r="AJ101" s="1081"/>
      <c r="AK101" s="1081"/>
      <c r="AL101" s="1081"/>
      <c r="AM101" s="1081"/>
      <c r="AN101" s="1081"/>
      <c r="AO101" s="1081"/>
      <c r="AP101" s="1081"/>
      <c r="AQ101" s="1081"/>
      <c r="AR101" s="1081"/>
      <c r="AS101" s="1081"/>
      <c r="AT101" s="1081"/>
      <c r="AU101" s="1081"/>
      <c r="AV101" s="1081"/>
      <c r="AW101" s="550"/>
      <c r="BB101" s="551">
        <f>SUM(AI101)</f>
        <v>0</v>
      </c>
      <c r="BC101" s="550"/>
      <c r="BD101" s="550">
        <f>$AP$101</f>
        <v>0</v>
      </c>
      <c r="BE101" s="550"/>
      <c r="BF101" s="550"/>
      <c r="BG101" s="550"/>
      <c r="BH101" s="550"/>
    </row>
    <row r="102" spans="1:60" ht="14.85" customHeight="1" x14ac:dyDescent="0.2">
      <c r="A102" s="1079" t="s">
        <v>2302</v>
      </c>
      <c r="B102" s="1079"/>
      <c r="C102" s="1079"/>
      <c r="D102" s="1079"/>
      <c r="E102" s="1079"/>
      <c r="F102" s="1079"/>
      <c r="G102" s="1083" t="s">
        <v>2303</v>
      </c>
      <c r="H102" s="1083"/>
      <c r="I102" s="1083"/>
      <c r="J102" s="1083"/>
      <c r="K102" s="1083"/>
      <c r="L102" s="1083"/>
      <c r="M102" s="1083"/>
      <c r="N102" s="1083"/>
      <c r="O102" s="1083"/>
      <c r="P102" s="1083"/>
      <c r="Q102" s="1083"/>
      <c r="R102" s="1083"/>
      <c r="S102" s="1083"/>
      <c r="T102" s="1083"/>
      <c r="U102" s="1083"/>
      <c r="V102" s="1083"/>
      <c r="W102" s="1083"/>
      <c r="X102" s="1083"/>
      <c r="Y102" s="1083"/>
      <c r="Z102" s="1083"/>
      <c r="AA102" s="1083"/>
      <c r="AB102" s="1083"/>
      <c r="AC102" s="1083"/>
      <c r="AD102" s="1083"/>
      <c r="AE102" s="1083"/>
      <c r="AF102" s="1083"/>
      <c r="AG102" s="1083"/>
      <c r="AH102" s="1083"/>
      <c r="AI102" s="1081"/>
      <c r="AJ102" s="1081"/>
      <c r="AK102" s="1081"/>
      <c r="AL102" s="1081"/>
      <c r="AM102" s="1081"/>
      <c r="AN102" s="1081"/>
      <c r="AO102" s="1081"/>
      <c r="AP102" s="1081"/>
      <c r="AQ102" s="1081"/>
      <c r="AR102" s="1081"/>
      <c r="AS102" s="1081"/>
      <c r="AT102" s="1081"/>
      <c r="AU102" s="1081"/>
      <c r="AV102" s="1081"/>
      <c r="AW102" s="550"/>
      <c r="BB102" s="551">
        <f>SUM(AI102)</f>
        <v>0</v>
      </c>
      <c r="BC102" s="550"/>
      <c r="BD102" s="550">
        <f>$AP$102</f>
        <v>0</v>
      </c>
      <c r="BE102" s="550"/>
      <c r="BF102" s="550"/>
      <c r="BG102" s="550"/>
      <c r="BH102" s="550"/>
    </row>
    <row r="103" spans="1:60" ht="28.5" customHeight="1" x14ac:dyDescent="0.2">
      <c r="A103" s="1079" t="s">
        <v>2304</v>
      </c>
      <c r="B103" s="1079"/>
      <c r="C103" s="1079"/>
      <c r="D103" s="1079"/>
      <c r="E103" s="1079"/>
      <c r="F103" s="1079"/>
      <c r="G103" s="1083" t="s">
        <v>2305</v>
      </c>
      <c r="H103" s="1083"/>
      <c r="I103" s="1083"/>
      <c r="J103" s="1083"/>
      <c r="K103" s="1083"/>
      <c r="L103" s="1083"/>
      <c r="M103" s="1083"/>
      <c r="N103" s="1083"/>
      <c r="O103" s="1083"/>
      <c r="P103" s="1083"/>
      <c r="Q103" s="1083"/>
      <c r="R103" s="1083"/>
      <c r="S103" s="1083"/>
      <c r="T103" s="1083"/>
      <c r="U103" s="1083"/>
      <c r="V103" s="1083"/>
      <c r="W103" s="1083"/>
      <c r="X103" s="1083"/>
      <c r="Y103" s="1083"/>
      <c r="Z103" s="1083"/>
      <c r="AA103" s="1083"/>
      <c r="AB103" s="1083"/>
      <c r="AC103" s="1083"/>
      <c r="AD103" s="1083"/>
      <c r="AE103" s="1083"/>
      <c r="AF103" s="1083"/>
      <c r="AG103" s="1083"/>
      <c r="AH103" s="1083"/>
      <c r="AI103" s="1081"/>
      <c r="AJ103" s="1081"/>
      <c r="AK103" s="1081"/>
      <c r="AL103" s="1081"/>
      <c r="AM103" s="1081"/>
      <c r="AN103" s="1081"/>
      <c r="AO103" s="1081"/>
      <c r="AP103" s="1081"/>
      <c r="AQ103" s="1081"/>
      <c r="AR103" s="1081"/>
      <c r="AS103" s="1081"/>
      <c r="AT103" s="1081"/>
      <c r="AU103" s="1081"/>
      <c r="AV103" s="1081"/>
      <c r="AW103" s="550"/>
      <c r="BB103" s="551">
        <f>SUM(AI103)</f>
        <v>0</v>
      </c>
      <c r="BC103" s="550"/>
      <c r="BD103" s="550">
        <f>$AP$103</f>
        <v>0</v>
      </c>
      <c r="BE103" s="550"/>
      <c r="BF103" s="550"/>
      <c r="BG103" s="550"/>
      <c r="BH103" s="550"/>
    </row>
    <row r="104" spans="1:60" ht="45" customHeight="1" x14ac:dyDescent="0.2">
      <c r="A104" s="1079" t="s">
        <v>2306</v>
      </c>
      <c r="B104" s="1079"/>
      <c r="C104" s="1079"/>
      <c r="D104" s="1079"/>
      <c r="E104" s="1079"/>
      <c r="F104" s="1079"/>
      <c r="G104" s="1083" t="s">
        <v>2307</v>
      </c>
      <c r="H104" s="1083"/>
      <c r="I104" s="1083"/>
      <c r="J104" s="1083"/>
      <c r="K104" s="1083"/>
      <c r="L104" s="1083"/>
      <c r="M104" s="1083"/>
      <c r="N104" s="1083"/>
      <c r="O104" s="1083"/>
      <c r="P104" s="1083"/>
      <c r="Q104" s="1083"/>
      <c r="R104" s="1083"/>
      <c r="S104" s="1083"/>
      <c r="T104" s="1083"/>
      <c r="U104" s="1083"/>
      <c r="V104" s="1083"/>
      <c r="W104" s="1083"/>
      <c r="X104" s="1083"/>
      <c r="Y104" s="1083"/>
      <c r="Z104" s="1083"/>
      <c r="AA104" s="1083"/>
      <c r="AB104" s="1083"/>
      <c r="AC104" s="1083"/>
      <c r="AD104" s="1083"/>
      <c r="AE104" s="1083"/>
      <c r="AF104" s="1083"/>
      <c r="AG104" s="1083"/>
      <c r="AH104" s="1083"/>
      <c r="AI104" s="1081">
        <f>SUM(SUVAHAVUJ!$N$104-SUVAHAVUJ!$X$104)</f>
        <v>0</v>
      </c>
      <c r="AJ104" s="1081"/>
      <c r="AK104" s="1081"/>
      <c r="AL104" s="1081"/>
      <c r="AM104" s="1081"/>
      <c r="AN104" s="1081"/>
      <c r="AO104" s="1081"/>
      <c r="AP104" s="1081">
        <f>SUM(SUVAHAVUJ!$X$104-SUVAHAVUJ!$AS$104)</f>
        <v>23</v>
      </c>
      <c r="AQ104" s="1081"/>
      <c r="AR104" s="1081"/>
      <c r="AS104" s="1081"/>
      <c r="AT104" s="1081"/>
      <c r="AU104" s="1081"/>
      <c r="AV104" s="1081"/>
      <c r="AW104" s="555"/>
      <c r="BB104" s="551">
        <f>SUM(SUVAHAVUJ!$N$104-SUVAHAVUJ!$X$104)</f>
        <v>0</v>
      </c>
      <c r="BC104" s="550"/>
      <c r="BD104" s="550">
        <f>SUM(SUVAHAVUJ!$X$104-SUVAHAVUJ!$AS$104)</f>
        <v>23</v>
      </c>
      <c r="BE104" s="550"/>
      <c r="BF104" s="550"/>
      <c r="BG104" s="550"/>
      <c r="BH104" s="550"/>
    </row>
    <row r="105" spans="1:60" ht="45" customHeight="1" x14ac:dyDescent="0.2">
      <c r="A105" s="1079" t="s">
        <v>2308</v>
      </c>
      <c r="B105" s="1079"/>
      <c r="C105" s="1079"/>
      <c r="D105" s="1079"/>
      <c r="E105" s="1079"/>
      <c r="F105" s="1079"/>
      <c r="G105" s="1083" t="s">
        <v>2309</v>
      </c>
      <c r="H105" s="1083"/>
      <c r="I105" s="1083"/>
      <c r="J105" s="1083"/>
      <c r="K105" s="1083"/>
      <c r="L105" s="1083"/>
      <c r="M105" s="1083"/>
      <c r="N105" s="1083"/>
      <c r="O105" s="1083"/>
      <c r="P105" s="1083"/>
      <c r="Q105" s="1083"/>
      <c r="R105" s="1083"/>
      <c r="S105" s="1083"/>
      <c r="T105" s="1083"/>
      <c r="U105" s="1083"/>
      <c r="V105" s="1083"/>
      <c r="W105" s="1083"/>
      <c r="X105" s="1083"/>
      <c r="Y105" s="1083"/>
      <c r="Z105" s="1083"/>
      <c r="AA105" s="1083"/>
      <c r="AB105" s="1083"/>
      <c r="AC105" s="1083"/>
      <c r="AD105" s="1083"/>
      <c r="AE105" s="1083"/>
      <c r="AF105" s="1083"/>
      <c r="AG105" s="1083"/>
      <c r="AH105" s="1083"/>
      <c r="AI105" s="1081"/>
      <c r="AJ105" s="1081"/>
      <c r="AK105" s="1081"/>
      <c r="AL105" s="1081"/>
      <c r="AM105" s="1081"/>
      <c r="AN105" s="1081"/>
      <c r="AO105" s="1081"/>
      <c r="AP105" s="1081"/>
      <c r="AQ105" s="1081"/>
      <c r="AR105" s="1081"/>
      <c r="AS105" s="1081"/>
      <c r="AT105" s="1081"/>
      <c r="AU105" s="1081"/>
      <c r="AV105" s="1081"/>
      <c r="AW105" s="555"/>
      <c r="BB105" s="551">
        <f>SUM(AI105)</f>
        <v>0</v>
      </c>
      <c r="BC105" s="550"/>
      <c r="BD105" s="550">
        <f>$AP$105</f>
        <v>0</v>
      </c>
      <c r="BE105" s="550"/>
      <c r="BF105" s="550"/>
      <c r="BG105" s="550"/>
      <c r="BH105" s="550"/>
    </row>
    <row r="106" spans="1:60" ht="28.5" customHeight="1" x14ac:dyDescent="0.2">
      <c r="A106" s="1079" t="s">
        <v>2310</v>
      </c>
      <c r="B106" s="1079"/>
      <c r="C106" s="1079"/>
      <c r="D106" s="1079"/>
      <c r="E106" s="1079"/>
      <c r="F106" s="1079"/>
      <c r="G106" s="1083" t="s">
        <v>2311</v>
      </c>
      <c r="H106" s="1083"/>
      <c r="I106" s="1083"/>
      <c r="J106" s="1083"/>
      <c r="K106" s="1083"/>
      <c r="L106" s="1083"/>
      <c r="M106" s="1083"/>
      <c r="N106" s="1083"/>
      <c r="O106" s="1083"/>
      <c r="P106" s="1083"/>
      <c r="Q106" s="1083"/>
      <c r="R106" s="1083"/>
      <c r="S106" s="1083"/>
      <c r="T106" s="1083"/>
      <c r="U106" s="1083"/>
      <c r="V106" s="1083"/>
      <c r="W106" s="1083"/>
      <c r="X106" s="1083"/>
      <c r="Y106" s="1083"/>
      <c r="Z106" s="1083"/>
      <c r="AA106" s="1083"/>
      <c r="AB106" s="1083"/>
      <c r="AC106" s="1083"/>
      <c r="AD106" s="1083"/>
      <c r="AE106" s="1083"/>
      <c r="AF106" s="1083"/>
      <c r="AG106" s="1083"/>
      <c r="AH106" s="1083"/>
      <c r="AI106" s="1081"/>
      <c r="AJ106" s="1081"/>
      <c r="AK106" s="1081"/>
      <c r="AL106" s="1081"/>
      <c r="AM106" s="1081"/>
      <c r="AN106" s="1081"/>
      <c r="AO106" s="1081"/>
      <c r="AP106" s="1081"/>
      <c r="AQ106" s="1081"/>
      <c r="AR106" s="1081"/>
      <c r="AS106" s="1081"/>
      <c r="AT106" s="1081"/>
      <c r="AU106" s="1081"/>
      <c r="AV106" s="1081"/>
      <c r="AW106" s="550"/>
      <c r="BB106" s="551">
        <f>SUM(AI106)</f>
        <v>0</v>
      </c>
      <c r="BC106" s="550"/>
      <c r="BD106" s="550">
        <f>$AP$106</f>
        <v>0</v>
      </c>
      <c r="BE106" s="550"/>
      <c r="BF106" s="550"/>
      <c r="BG106" s="550"/>
      <c r="BH106" s="550"/>
    </row>
    <row r="107" spans="1:60" ht="28.5" customHeight="1" x14ac:dyDescent="0.2">
      <c r="A107" s="1079" t="s">
        <v>2312</v>
      </c>
      <c r="B107" s="1079"/>
      <c r="C107" s="1079"/>
      <c r="D107" s="1079"/>
      <c r="E107" s="1079"/>
      <c r="F107" s="1079"/>
      <c r="G107" s="1083" t="s">
        <v>2313</v>
      </c>
      <c r="H107" s="1083"/>
      <c r="I107" s="1083"/>
      <c r="J107" s="1083"/>
      <c r="K107" s="1083"/>
      <c r="L107" s="1083"/>
      <c r="M107" s="1083"/>
      <c r="N107" s="1083"/>
      <c r="O107" s="1083"/>
      <c r="P107" s="1083"/>
      <c r="Q107" s="1083"/>
      <c r="R107" s="1083"/>
      <c r="S107" s="1083"/>
      <c r="T107" s="1083"/>
      <c r="U107" s="1083"/>
      <c r="V107" s="1083"/>
      <c r="W107" s="1083"/>
      <c r="X107" s="1083"/>
      <c r="Y107" s="1083"/>
      <c r="Z107" s="1083"/>
      <c r="AA107" s="1083"/>
      <c r="AB107" s="1083"/>
      <c r="AC107" s="1083"/>
      <c r="AD107" s="1083"/>
      <c r="AE107" s="1083"/>
      <c r="AF107" s="1083"/>
      <c r="AG107" s="1083"/>
      <c r="AH107" s="1083"/>
      <c r="AI107" s="1081">
        <f>SUM(SUVAHAVUJ!$N$89+SUVAHAVUJ!$N$92+SUVAHAVUJ!$N$95+SUVAHAVUJ!$N$99-SUVAHAVUJ!$X$89-SUVAHAVUJ!$X$92-SUVAHAVUJ!$X$95-SUVAHAVUJ!$X$99)-SUVAHAVUJ!$X$102</f>
        <v>-1</v>
      </c>
      <c r="AJ107" s="1081"/>
      <c r="AK107" s="1081"/>
      <c r="AL107" s="1081"/>
      <c r="AM107" s="1081"/>
      <c r="AN107" s="1081"/>
      <c r="AO107" s="1081"/>
      <c r="AP107" s="1081">
        <f>SUM(SUVAHAVUJ!$X$89+SUVAHAVUJ!$X$92+SUVAHAVUJ!$X$95+SUVAHAVUJ!$X$99-SUVAHAVUJ!$AS$89-SUVAHAVUJ!$AS$92-SUVAHAVUJ!$AS$95-SUVAHAVUJ!$AS$99)-SUVAHAVUJ!$AS$102</f>
        <v>0</v>
      </c>
      <c r="AQ107" s="1081"/>
      <c r="AR107" s="1081"/>
      <c r="AS107" s="1081"/>
      <c r="AT107" s="1081"/>
      <c r="AU107" s="1081"/>
      <c r="AV107" s="1081"/>
      <c r="AW107" s="550"/>
      <c r="BB107" s="551">
        <f>SUM(SUVAHAVUJ!$N$89+SUVAHAVUJ!$N$92+SUVAHAVUJ!$N$95+SUVAHAVUJ!$N$99-SUVAHAVUJ!$X$89-SUVAHAVUJ!$X$92-SUVAHAVUJ!$X$95-SUVAHAVUJ!$X$99)-SUVAHAVUJ!$X$102</f>
        <v>-1</v>
      </c>
      <c r="BC107" s="550"/>
      <c r="BD107" s="550">
        <f>SUM(SUVAHAVUJ!$X$89+SUVAHAVUJ!$X$92+SUVAHAVUJ!$X$95+SUVAHAVUJ!$X$99-SUVAHAVUJ!$AS$89-SUVAHAVUJ!$AS$92-SUVAHAVUJ!$AS$95-SUVAHAVUJ!$AS$99)-SUVAHAVUJ!$AS$102</f>
        <v>0</v>
      </c>
      <c r="BE107" s="550"/>
      <c r="BF107" s="550"/>
      <c r="BG107" s="550"/>
      <c r="BH107" s="550"/>
    </row>
    <row r="108" spans="1:60" ht="28.5" customHeight="1" x14ac:dyDescent="0.2">
      <c r="A108" s="1079" t="s">
        <v>2314</v>
      </c>
      <c r="B108" s="1079"/>
      <c r="C108" s="1079"/>
      <c r="D108" s="1079"/>
      <c r="E108" s="1079"/>
      <c r="F108" s="1079"/>
      <c r="G108" s="1083" t="s">
        <v>2315</v>
      </c>
      <c r="H108" s="1083"/>
      <c r="I108" s="1083"/>
      <c r="J108" s="1083"/>
      <c r="K108" s="1083"/>
      <c r="L108" s="1083"/>
      <c r="M108" s="1083"/>
      <c r="N108" s="1083"/>
      <c r="O108" s="1083"/>
      <c r="P108" s="1083"/>
      <c r="Q108" s="1083"/>
      <c r="R108" s="1083"/>
      <c r="S108" s="1083"/>
      <c r="T108" s="1083"/>
      <c r="U108" s="1083"/>
      <c r="V108" s="1083"/>
      <c r="W108" s="1083"/>
      <c r="X108" s="1083"/>
      <c r="Y108" s="1083"/>
      <c r="Z108" s="1083"/>
      <c r="AA108" s="1083"/>
      <c r="AB108" s="1083"/>
      <c r="AC108" s="1083"/>
      <c r="AD108" s="1083"/>
      <c r="AE108" s="1083"/>
      <c r="AF108" s="1083"/>
      <c r="AG108" s="1083"/>
      <c r="AH108" s="1083"/>
      <c r="AI108" s="1081"/>
      <c r="AJ108" s="1081"/>
      <c r="AK108" s="1081"/>
      <c r="AL108" s="1081"/>
      <c r="AM108" s="1081"/>
      <c r="AN108" s="1081"/>
      <c r="AO108" s="1081"/>
      <c r="AP108" s="1081"/>
      <c r="AQ108" s="1081"/>
      <c r="AR108" s="1081"/>
      <c r="AS108" s="1081"/>
      <c r="AT108" s="1081"/>
      <c r="AU108" s="1081"/>
      <c r="AV108" s="1081"/>
      <c r="AW108" s="550"/>
      <c r="BB108" s="551">
        <f>SUM(AI108)</f>
        <v>0</v>
      </c>
      <c r="BC108" s="550"/>
      <c r="BD108" s="550">
        <f>$AP$108</f>
        <v>0</v>
      </c>
      <c r="BE108" s="550"/>
      <c r="BF108" s="550"/>
      <c r="BG108" s="550"/>
      <c r="BH108" s="550"/>
    </row>
    <row r="109" spans="1:60" ht="28.5" customHeight="1" x14ac:dyDescent="0.2">
      <c r="A109" s="1079" t="s">
        <v>2316</v>
      </c>
      <c r="B109" s="1079"/>
      <c r="C109" s="1079"/>
      <c r="D109" s="1079"/>
      <c r="E109" s="1079"/>
      <c r="F109" s="1079"/>
      <c r="G109" s="1083" t="s">
        <v>2317</v>
      </c>
      <c r="H109" s="1083"/>
      <c r="I109" s="1083"/>
      <c r="J109" s="1083"/>
      <c r="K109" s="1083"/>
      <c r="L109" s="1083"/>
      <c r="M109" s="1083"/>
      <c r="N109" s="1083"/>
      <c r="O109" s="1083"/>
      <c r="P109" s="1083"/>
      <c r="Q109" s="1083"/>
      <c r="R109" s="1083"/>
      <c r="S109" s="1083"/>
      <c r="T109" s="1083"/>
      <c r="U109" s="1083"/>
      <c r="V109" s="1083"/>
      <c r="W109" s="1083"/>
      <c r="X109" s="1083"/>
      <c r="Y109" s="1083"/>
      <c r="Z109" s="1083"/>
      <c r="AA109" s="1083"/>
      <c r="AB109" s="1083"/>
      <c r="AC109" s="1083"/>
      <c r="AD109" s="1083"/>
      <c r="AE109" s="1083"/>
      <c r="AF109" s="1083"/>
      <c r="AG109" s="1083"/>
      <c r="AH109" s="1083"/>
      <c r="AI109" s="1081"/>
      <c r="AJ109" s="1081"/>
      <c r="AK109" s="1081"/>
      <c r="AL109" s="1081"/>
      <c r="AM109" s="1081"/>
      <c r="AN109" s="1081"/>
      <c r="AO109" s="1081"/>
      <c r="AP109" s="1081"/>
      <c r="AQ109" s="1081"/>
      <c r="AR109" s="1081"/>
      <c r="AS109" s="1081"/>
      <c r="AT109" s="1081"/>
      <c r="AU109" s="1081"/>
      <c r="AV109" s="1081"/>
      <c r="AW109" s="550"/>
      <c r="BB109" s="551">
        <f>SUM(AI109)</f>
        <v>0</v>
      </c>
      <c r="BC109" s="550"/>
      <c r="BD109" s="550">
        <f>$AP$109</f>
        <v>0</v>
      </c>
      <c r="BE109" s="550"/>
      <c r="BF109" s="550"/>
      <c r="BG109" s="550"/>
      <c r="BH109" s="550"/>
    </row>
    <row r="110" spans="1:60" ht="28.5" customHeight="1" x14ac:dyDescent="0.2">
      <c r="A110" s="1079" t="s">
        <v>2318</v>
      </c>
      <c r="B110" s="1079"/>
      <c r="C110" s="1079"/>
      <c r="D110" s="1079"/>
      <c r="E110" s="1079"/>
      <c r="F110" s="1079"/>
      <c r="G110" s="1083" t="s">
        <v>2319</v>
      </c>
      <c r="H110" s="1083"/>
      <c r="I110" s="1083"/>
      <c r="J110" s="1083"/>
      <c r="K110" s="1083"/>
      <c r="L110" s="1083"/>
      <c r="M110" s="1083"/>
      <c r="N110" s="1083"/>
      <c r="O110" s="1083"/>
      <c r="P110" s="1083"/>
      <c r="Q110" s="1083"/>
      <c r="R110" s="1083"/>
      <c r="S110" s="1083"/>
      <c r="T110" s="1083"/>
      <c r="U110" s="1083"/>
      <c r="V110" s="1083"/>
      <c r="W110" s="1083"/>
      <c r="X110" s="1083"/>
      <c r="Y110" s="1083"/>
      <c r="Z110" s="1083"/>
      <c r="AA110" s="1083"/>
      <c r="AB110" s="1083"/>
      <c r="AC110" s="1083"/>
      <c r="AD110" s="1083"/>
      <c r="AE110" s="1083"/>
      <c r="AF110" s="1083"/>
      <c r="AG110" s="1083"/>
      <c r="AH110" s="1083"/>
      <c r="AI110" s="1081"/>
      <c r="AJ110" s="1081"/>
      <c r="AK110" s="1081"/>
      <c r="AL110" s="1081"/>
      <c r="AM110" s="1081"/>
      <c r="AN110" s="1081"/>
      <c r="AO110" s="1081"/>
      <c r="AP110" s="1081"/>
      <c r="AQ110" s="1081"/>
      <c r="AR110" s="1081"/>
      <c r="AS110" s="1081"/>
      <c r="AT110" s="1081"/>
      <c r="AU110" s="1081"/>
      <c r="AV110" s="1081"/>
      <c r="AW110" s="550"/>
      <c r="BB110" s="551">
        <f>SUM(AI110)</f>
        <v>0</v>
      </c>
      <c r="BC110" s="550"/>
      <c r="BD110" s="550">
        <f>$AP$110</f>
        <v>0</v>
      </c>
      <c r="BE110" s="550"/>
      <c r="BF110" s="550"/>
      <c r="BG110" s="550"/>
      <c r="BH110" s="550"/>
    </row>
    <row r="111" spans="1:60" ht="14.85" customHeight="1" x14ac:dyDescent="0.2">
      <c r="A111" s="1079" t="s">
        <v>2320</v>
      </c>
      <c r="B111" s="1079"/>
      <c r="C111" s="1079"/>
      <c r="D111" s="1079"/>
      <c r="E111" s="1079"/>
      <c r="F111" s="1079"/>
      <c r="G111" s="1083" t="s">
        <v>2321</v>
      </c>
      <c r="H111" s="1083"/>
      <c r="I111" s="1083"/>
      <c r="J111" s="1083"/>
      <c r="K111" s="1083"/>
      <c r="L111" s="1083"/>
      <c r="M111" s="1083"/>
      <c r="N111" s="1083"/>
      <c r="O111" s="1083"/>
      <c r="P111" s="1083"/>
      <c r="Q111" s="1083"/>
      <c r="R111" s="1083"/>
      <c r="S111" s="1083"/>
      <c r="T111" s="1083"/>
      <c r="U111" s="1083"/>
      <c r="V111" s="1083"/>
      <c r="W111" s="1083"/>
      <c r="X111" s="1083"/>
      <c r="Y111" s="1083"/>
      <c r="Z111" s="1083"/>
      <c r="AA111" s="1083"/>
      <c r="AB111" s="1083"/>
      <c r="AC111" s="1083"/>
      <c r="AD111" s="1083"/>
      <c r="AE111" s="1083"/>
      <c r="AF111" s="1083"/>
      <c r="AG111" s="1083"/>
      <c r="AH111" s="1083"/>
      <c r="AI111" s="1081"/>
      <c r="AJ111" s="1081"/>
      <c r="AK111" s="1081"/>
      <c r="AL111" s="1081"/>
      <c r="AM111" s="1081"/>
      <c r="AN111" s="1081"/>
      <c r="AO111" s="1081"/>
      <c r="AP111" s="1081"/>
      <c r="AQ111" s="1081"/>
      <c r="AR111" s="1081"/>
      <c r="AS111" s="1081"/>
      <c r="AT111" s="1081"/>
      <c r="AU111" s="1081"/>
      <c r="AV111" s="1081"/>
      <c r="AW111" s="550"/>
      <c r="BB111" s="551">
        <f>SUM(AI111)</f>
        <v>0</v>
      </c>
      <c r="BC111" s="550"/>
      <c r="BD111" s="550">
        <f>$AP$111</f>
        <v>0</v>
      </c>
      <c r="BE111" s="550"/>
      <c r="BF111" s="550"/>
      <c r="BG111" s="550"/>
      <c r="BH111" s="550"/>
    </row>
    <row r="112" spans="1:60" ht="14.1" customHeight="1" x14ac:dyDescent="0.2">
      <c r="A112" s="1079" t="s">
        <v>2322</v>
      </c>
      <c r="B112" s="1079"/>
      <c r="C112" s="1079"/>
      <c r="D112" s="1079"/>
      <c r="E112" s="1079"/>
      <c r="F112" s="1079"/>
      <c r="G112" s="1083" t="s">
        <v>2323</v>
      </c>
      <c r="H112" s="1083"/>
      <c r="I112" s="1083"/>
      <c r="J112" s="1083"/>
      <c r="K112" s="1083"/>
      <c r="L112" s="1083"/>
      <c r="M112" s="1083"/>
      <c r="N112" s="1083"/>
      <c r="O112" s="1083"/>
      <c r="P112" s="1083"/>
      <c r="Q112" s="1083"/>
      <c r="R112" s="1083"/>
      <c r="S112" s="1083"/>
      <c r="T112" s="1083"/>
      <c r="U112" s="1083"/>
      <c r="V112" s="1083"/>
      <c r="W112" s="1083"/>
      <c r="X112" s="1083"/>
      <c r="Y112" s="1083"/>
      <c r="Z112" s="1083"/>
      <c r="AA112" s="1083"/>
      <c r="AB112" s="1083"/>
      <c r="AC112" s="1083"/>
      <c r="AD112" s="1083"/>
      <c r="AE112" s="1083"/>
      <c r="AF112" s="1083"/>
      <c r="AG112" s="1083"/>
      <c r="AH112" s="1083"/>
      <c r="AI112" s="1081"/>
      <c r="AJ112" s="1081"/>
      <c r="AK112" s="1081"/>
      <c r="AL112" s="1081"/>
      <c r="AM112" s="1081"/>
      <c r="AN112" s="1081"/>
      <c r="AO112" s="1081"/>
      <c r="AP112" s="1081"/>
      <c r="AQ112" s="1081"/>
      <c r="AR112" s="1081"/>
      <c r="AS112" s="1081"/>
      <c r="AT112" s="1081"/>
      <c r="AU112" s="1081"/>
      <c r="AV112" s="1081"/>
      <c r="AW112" s="550"/>
      <c r="BB112" s="551">
        <f>SUM(AI112)</f>
        <v>0</v>
      </c>
      <c r="BC112" s="550"/>
      <c r="BD112" s="550">
        <f>$AP$112</f>
        <v>0</v>
      </c>
      <c r="BE112" s="550"/>
      <c r="BF112" s="550"/>
      <c r="BG112" s="550"/>
      <c r="BH112" s="550"/>
    </row>
    <row r="113" spans="1:60" ht="12" x14ac:dyDescent="0.2">
      <c r="A113" s="1079" t="s">
        <v>2069</v>
      </c>
      <c r="B113" s="1079"/>
      <c r="C113" s="1079"/>
      <c r="D113" s="1079"/>
      <c r="E113" s="1079"/>
      <c r="F113" s="1079"/>
      <c r="G113" s="1080" t="s">
        <v>2324</v>
      </c>
      <c r="H113" s="1080"/>
      <c r="I113" s="1080"/>
      <c r="J113" s="1080"/>
      <c r="K113" s="1080"/>
      <c r="L113" s="1080"/>
      <c r="M113" s="1080"/>
      <c r="N113" s="1080"/>
      <c r="O113" s="1080"/>
      <c r="P113" s="1080"/>
      <c r="Q113" s="1080"/>
      <c r="R113" s="1080"/>
      <c r="S113" s="1080"/>
      <c r="T113" s="1080"/>
      <c r="U113" s="1080"/>
      <c r="V113" s="1080"/>
      <c r="W113" s="1080"/>
      <c r="X113" s="1080"/>
      <c r="Y113" s="1080"/>
      <c r="Z113" s="1080"/>
      <c r="AA113" s="1080"/>
      <c r="AB113" s="1080"/>
      <c r="AC113" s="1080"/>
      <c r="AD113" s="1080"/>
      <c r="AE113" s="1080"/>
      <c r="AF113" s="1080"/>
      <c r="AG113" s="1080"/>
      <c r="AH113" s="1080"/>
      <c r="AI113" s="1082">
        <f>SUM(AI79+AI96+AI106+AI107+AI108+AI109+AI110+AI111+AI112)</f>
        <v>-1</v>
      </c>
      <c r="AJ113" s="1082"/>
      <c r="AK113" s="1082"/>
      <c r="AL113" s="1082"/>
      <c r="AM113" s="1082"/>
      <c r="AN113" s="1082"/>
      <c r="AO113" s="1082"/>
      <c r="AP113" s="1082">
        <f>SUM(AP79+AP96+AP106+AP107+AP108+AP109+AP110+AP111+AP112)</f>
        <v>23</v>
      </c>
      <c r="AQ113" s="1082"/>
      <c r="AR113" s="1082"/>
      <c r="AS113" s="1082"/>
      <c r="AT113" s="1082"/>
      <c r="AU113" s="1082"/>
      <c r="AV113" s="1082"/>
      <c r="AW113" s="550"/>
      <c r="BB113" s="551">
        <f>SUM(BB79+BB96+BB106+BB107+BB108+BB109+BB110+BB111+BB112)</f>
        <v>-1</v>
      </c>
      <c r="BC113" s="550"/>
      <c r="BD113" s="551">
        <f>SUM(BD79+BD96+BD106+BD107+BD108+BD109+BD110+BD111+BD112)</f>
        <v>23</v>
      </c>
      <c r="BE113" s="550"/>
      <c r="BF113" s="550"/>
      <c r="BG113" s="550"/>
      <c r="BH113" s="550"/>
    </row>
    <row r="114" spans="1:60" ht="30" customHeight="1" x14ac:dyDescent="0.2">
      <c r="A114" s="1079" t="s">
        <v>2146</v>
      </c>
      <c r="B114" s="1079"/>
      <c r="C114" s="1079"/>
      <c r="D114" s="1079"/>
      <c r="E114" s="1079"/>
      <c r="F114" s="1079"/>
      <c r="G114" s="1080" t="s">
        <v>2325</v>
      </c>
      <c r="H114" s="1080"/>
      <c r="I114" s="1080"/>
      <c r="J114" s="1080"/>
      <c r="K114" s="1080"/>
      <c r="L114" s="1080"/>
      <c r="M114" s="1080"/>
      <c r="N114" s="1080"/>
      <c r="O114" s="1080"/>
      <c r="P114" s="1080"/>
      <c r="Q114" s="1080"/>
      <c r="R114" s="1080"/>
      <c r="S114" s="1080"/>
      <c r="T114" s="1080"/>
      <c r="U114" s="1080"/>
      <c r="V114" s="1080"/>
      <c r="W114" s="1080"/>
      <c r="X114" s="1080"/>
      <c r="Y114" s="1080"/>
      <c r="Z114" s="1080"/>
      <c r="AA114" s="1080"/>
      <c r="AB114" s="1080"/>
      <c r="AC114" s="1080"/>
      <c r="AD114" s="1080"/>
      <c r="AE114" s="1080"/>
      <c r="AF114" s="1080"/>
      <c r="AG114" s="1080"/>
      <c r="AH114" s="1080"/>
      <c r="AI114" s="1082">
        <f>SUM(AI113+AI77+AI46)</f>
        <v>-2051</v>
      </c>
      <c r="AJ114" s="1082"/>
      <c r="AK114" s="1082"/>
      <c r="AL114" s="1082"/>
      <c r="AM114" s="1082"/>
      <c r="AN114" s="1082"/>
      <c r="AO114" s="1082"/>
      <c r="AP114" s="1082">
        <f>SUM(AP113+AP77+AP46)</f>
        <v>16601</v>
      </c>
      <c r="AQ114" s="1082"/>
      <c r="AR114" s="1082"/>
      <c r="AS114" s="1082"/>
      <c r="AT114" s="1082"/>
      <c r="AU114" s="1082"/>
      <c r="AV114" s="1082"/>
      <c r="AW114" s="550"/>
      <c r="BB114" s="551">
        <f>SUM(BB113+BB77+BB46)</f>
        <v>-993</v>
      </c>
      <c r="BC114" s="550"/>
      <c r="BD114" s="551">
        <f>SUM(BD113+BD77+BD46)</f>
        <v>11600</v>
      </c>
      <c r="BE114" s="550"/>
      <c r="BF114" s="550"/>
      <c r="BG114" s="550"/>
      <c r="BH114" s="550"/>
    </row>
    <row r="115" spans="1:60" ht="30" customHeight="1" x14ac:dyDescent="0.2">
      <c r="A115" s="1079" t="s">
        <v>2326</v>
      </c>
      <c r="B115" s="1079"/>
      <c r="C115" s="1079"/>
      <c r="D115" s="1079"/>
      <c r="E115" s="1079"/>
      <c r="F115" s="1079"/>
      <c r="G115" s="1080" t="s">
        <v>5447</v>
      </c>
      <c r="H115" s="1080"/>
      <c r="I115" s="1080"/>
      <c r="J115" s="1080"/>
      <c r="K115" s="1080"/>
      <c r="L115" s="1080"/>
      <c r="M115" s="1080"/>
      <c r="N115" s="1080"/>
      <c r="O115" s="1080"/>
      <c r="P115" s="1080"/>
      <c r="Q115" s="1080"/>
      <c r="R115" s="1080"/>
      <c r="S115" s="1080"/>
      <c r="T115" s="1080"/>
      <c r="U115" s="1080"/>
      <c r="V115" s="1080"/>
      <c r="W115" s="1080"/>
      <c r="X115" s="1080"/>
      <c r="Y115" s="1080"/>
      <c r="Z115" s="1080"/>
      <c r="AA115" s="1080"/>
      <c r="AB115" s="1080"/>
      <c r="AC115" s="1080"/>
      <c r="AD115" s="1080"/>
      <c r="AE115" s="1080"/>
      <c r="AF115" s="1080"/>
      <c r="AG115" s="1080"/>
      <c r="AH115" s="1080"/>
      <c r="AI115" s="1081">
        <f>SUM(SUVAHAVUJ!$X$73+SUVAHAVUJ!$X$68)</f>
        <v>16601</v>
      </c>
      <c r="AJ115" s="1081"/>
      <c r="AK115" s="1081"/>
      <c r="AL115" s="1081"/>
      <c r="AM115" s="1081"/>
      <c r="AN115" s="1081"/>
      <c r="AO115" s="1081"/>
      <c r="AP115" s="1081">
        <f>SUM(SUVAHAVUJ!$AS$73+SUVAHAVUJ!$AS$68)</f>
        <v>0</v>
      </c>
      <c r="AQ115" s="1081"/>
      <c r="AR115" s="1081"/>
      <c r="AS115" s="1081"/>
      <c r="AT115" s="1081"/>
      <c r="AU115" s="1081"/>
      <c r="AV115" s="1081"/>
      <c r="AW115" s="550"/>
      <c r="BB115" s="551">
        <f>SUM(SUVAHAVUJ!$X$73+SUVAHAVUJ!$X$68)</f>
        <v>16601</v>
      </c>
      <c r="BC115" s="550"/>
      <c r="BD115" s="550">
        <f>SUM(SUVAHAVUJ!$AS$73+SUVAHAVUJ!$AS$68)</f>
        <v>0</v>
      </c>
      <c r="BE115" s="550"/>
      <c r="BF115" s="550"/>
      <c r="BG115" s="550"/>
      <c r="BH115" s="550"/>
    </row>
    <row r="116" spans="1:60" ht="45" customHeight="1" x14ac:dyDescent="0.2">
      <c r="A116" s="1079" t="s">
        <v>2327</v>
      </c>
      <c r="B116" s="1079"/>
      <c r="C116" s="1079"/>
      <c r="D116" s="1079"/>
      <c r="E116" s="1079"/>
      <c r="F116" s="1079"/>
      <c r="G116" s="1080" t="s">
        <v>2328</v>
      </c>
      <c r="H116" s="1080"/>
      <c r="I116" s="1080"/>
      <c r="J116" s="1080"/>
      <c r="K116" s="1080"/>
      <c r="L116" s="1080"/>
      <c r="M116" s="1080"/>
      <c r="N116" s="1080"/>
      <c r="O116" s="1080"/>
      <c r="P116" s="1080"/>
      <c r="Q116" s="1080"/>
      <c r="R116" s="1080"/>
      <c r="S116" s="1080"/>
      <c r="T116" s="1080"/>
      <c r="U116" s="1080"/>
      <c r="V116" s="1080"/>
      <c r="W116" s="1080"/>
      <c r="X116" s="1080"/>
      <c r="Y116" s="1080"/>
      <c r="Z116" s="1080"/>
      <c r="AA116" s="1080"/>
      <c r="AB116" s="1080"/>
      <c r="AC116" s="1080"/>
      <c r="AD116" s="1080"/>
      <c r="AE116" s="1080"/>
      <c r="AF116" s="1080"/>
      <c r="AG116" s="1080"/>
      <c r="AH116" s="1080"/>
      <c r="AI116" s="1081">
        <f>SUM(SUVAHAVUJ!$N$73+SUVAHAVUJ!$N$68)</f>
        <v>14550</v>
      </c>
      <c r="AJ116" s="1081"/>
      <c r="AK116" s="1081"/>
      <c r="AL116" s="1081"/>
      <c r="AM116" s="1081"/>
      <c r="AN116" s="1081"/>
      <c r="AO116" s="1081"/>
      <c r="AP116" s="1081">
        <f>SUM(SUVAHAVUJ!$X$73+SUVAHAVUJ!$X$68)</f>
        <v>16601</v>
      </c>
      <c r="AQ116" s="1081"/>
      <c r="AR116" s="1081"/>
      <c r="AS116" s="1081"/>
      <c r="AT116" s="1081"/>
      <c r="AU116" s="1081"/>
      <c r="AV116" s="1081"/>
      <c r="AW116" s="550"/>
      <c r="BB116" s="551">
        <f>SUM(SUVAHAVUJ!$N$73+SUVAHAVUJ!$N$68)</f>
        <v>14550</v>
      </c>
      <c r="BC116" s="550"/>
      <c r="BD116" s="550">
        <f>SUM(SUVAHAVUJ!$X$73+SUVAHAVUJ!$X$68)</f>
        <v>16601</v>
      </c>
      <c r="BE116" s="550"/>
      <c r="BF116" s="550"/>
      <c r="BG116" s="550"/>
      <c r="BH116" s="550"/>
    </row>
    <row r="117" spans="1:60" ht="30" customHeight="1" x14ac:dyDescent="0.2">
      <c r="A117" s="1079" t="s">
        <v>2329</v>
      </c>
      <c r="B117" s="1079"/>
      <c r="C117" s="1079"/>
      <c r="D117" s="1079"/>
      <c r="E117" s="1079"/>
      <c r="F117" s="1079"/>
      <c r="G117" s="1080" t="s">
        <v>2330</v>
      </c>
      <c r="H117" s="1080"/>
      <c r="I117" s="1080"/>
      <c r="J117" s="1080"/>
      <c r="K117" s="1080"/>
      <c r="L117" s="1080"/>
      <c r="M117" s="1080"/>
      <c r="N117" s="1080"/>
      <c r="O117" s="1080"/>
      <c r="P117" s="1080"/>
      <c r="Q117" s="1080"/>
      <c r="R117" s="1080"/>
      <c r="S117" s="1080"/>
      <c r="T117" s="1080"/>
      <c r="U117" s="1080"/>
      <c r="V117" s="1080"/>
      <c r="W117" s="1080"/>
      <c r="X117" s="1080"/>
      <c r="Y117" s="1080"/>
      <c r="Z117" s="1080"/>
      <c r="AA117" s="1080"/>
      <c r="AB117" s="1080"/>
      <c r="AC117" s="1080"/>
      <c r="AD117" s="1080"/>
      <c r="AE117" s="1080"/>
      <c r="AF117" s="1080"/>
      <c r="AG117" s="1080"/>
      <c r="AH117" s="1080"/>
      <c r="AI117" s="1081">
        <f>SUM(AI19+AI20)</f>
        <v>0</v>
      </c>
      <c r="AJ117" s="1081"/>
      <c r="AK117" s="1081"/>
      <c r="AL117" s="1081"/>
      <c r="AM117" s="1081"/>
      <c r="AN117" s="1081"/>
      <c r="AO117" s="1081"/>
      <c r="AP117" s="1081">
        <f>SUM(AP19+AP20)</f>
        <v>0</v>
      </c>
      <c r="AQ117" s="1081"/>
      <c r="AR117" s="1081"/>
      <c r="AS117" s="1081"/>
      <c r="AT117" s="1081"/>
      <c r="AU117" s="1081"/>
      <c r="AV117" s="1081"/>
      <c r="AW117" s="550"/>
      <c r="BB117" s="551">
        <f>SUM(AI117)</f>
        <v>0</v>
      </c>
      <c r="BC117" s="550"/>
      <c r="BD117" s="550">
        <f>$AP$117</f>
        <v>0</v>
      </c>
      <c r="BE117" s="550"/>
      <c r="BF117" s="550"/>
      <c r="BG117" s="550"/>
      <c r="BH117" s="550"/>
    </row>
    <row r="118" spans="1:60" ht="43.5" customHeight="1" x14ac:dyDescent="0.2">
      <c r="A118" s="1079" t="s">
        <v>2331</v>
      </c>
      <c r="B118" s="1079"/>
      <c r="C118" s="1079"/>
      <c r="D118" s="1079"/>
      <c r="E118" s="1079"/>
      <c r="F118" s="1079"/>
      <c r="G118" s="1080" t="s">
        <v>2332</v>
      </c>
      <c r="H118" s="1080"/>
      <c r="I118" s="1080"/>
      <c r="J118" s="1080"/>
      <c r="K118" s="1080"/>
      <c r="L118" s="1080"/>
      <c r="M118" s="1080"/>
      <c r="N118" s="1080"/>
      <c r="O118" s="1080"/>
      <c r="P118" s="1080"/>
      <c r="Q118" s="1080"/>
      <c r="R118" s="1080"/>
      <c r="S118" s="1080"/>
      <c r="T118" s="1080"/>
      <c r="U118" s="1080"/>
      <c r="V118" s="1080"/>
      <c r="W118" s="1080"/>
      <c r="X118" s="1080"/>
      <c r="Y118" s="1080"/>
      <c r="Z118" s="1080"/>
      <c r="AA118" s="1080"/>
      <c r="AB118" s="1080"/>
      <c r="AC118" s="1080"/>
      <c r="AD118" s="1080"/>
      <c r="AE118" s="1080"/>
      <c r="AF118" s="1080"/>
      <c r="AG118" s="1080"/>
      <c r="AH118" s="1080"/>
      <c r="AI118" s="1081">
        <f>SUM(AI116+AI117)</f>
        <v>14550</v>
      </c>
      <c r="AJ118" s="1081"/>
      <c r="AK118" s="1081"/>
      <c r="AL118" s="1081"/>
      <c r="AM118" s="1081"/>
      <c r="AN118" s="1081"/>
      <c r="AO118" s="1081"/>
      <c r="AP118" s="1081">
        <f>SUM(AP116+AP117)</f>
        <v>16601</v>
      </c>
      <c r="AQ118" s="1081"/>
      <c r="AR118" s="1081"/>
      <c r="AS118" s="1081"/>
      <c r="AT118" s="1081"/>
      <c r="AU118" s="1081"/>
      <c r="AV118" s="1081"/>
      <c r="AW118" s="550"/>
      <c r="BB118" s="551">
        <f>SUM(BB116+BB117)</f>
        <v>14550</v>
      </c>
      <c r="BC118" s="550"/>
      <c r="BD118" s="551">
        <f>SUM(BD116+BD117)</f>
        <v>16601</v>
      </c>
      <c r="BE118" s="550"/>
      <c r="BF118" s="550"/>
      <c r="BG118" s="550"/>
      <c r="BH118" s="550"/>
    </row>
    <row r="119" spans="1:60" ht="12" x14ac:dyDescent="0.2">
      <c r="H119" s="748"/>
      <c r="I119" s="748"/>
      <c r="J119" s="748"/>
      <c r="K119" s="748"/>
      <c r="L119" s="748"/>
      <c r="M119" s="748"/>
      <c r="N119" s="748"/>
      <c r="O119" s="748"/>
      <c r="P119" s="748"/>
      <c r="Q119" s="748"/>
      <c r="R119" s="748"/>
      <c r="S119" s="748"/>
      <c r="T119" s="748"/>
      <c r="U119" s="748"/>
      <c r="V119" s="748"/>
      <c r="W119" s="748"/>
      <c r="X119" s="748"/>
      <c r="Y119" s="748"/>
      <c r="Z119" s="748"/>
      <c r="AA119" s="748"/>
      <c r="AB119" s="748"/>
      <c r="AC119" s="748"/>
      <c r="AD119" s="748"/>
      <c r="AE119" s="748"/>
      <c r="AF119" s="748"/>
      <c r="AG119" s="748"/>
      <c r="AH119" s="748"/>
      <c r="AI119" s="748"/>
      <c r="AJ119" s="748"/>
      <c r="AK119" s="748"/>
      <c r="AL119" s="748"/>
      <c r="AM119" s="748"/>
      <c r="AN119" s="748"/>
      <c r="AO119" s="748"/>
      <c r="AP119" s="748"/>
      <c r="AQ119" s="748"/>
      <c r="AR119" s="748"/>
      <c r="AT119" s="748"/>
      <c r="AU119" s="748"/>
      <c r="AV119" s="748"/>
      <c r="AW119" s="708"/>
    </row>
    <row r="120" spans="1:60" ht="12" x14ac:dyDescent="0.2">
      <c r="AI120" s="1077">
        <f>SUM(AI116-AI115)</f>
        <v>-2051</v>
      </c>
      <c r="AJ120" s="1078"/>
      <c r="AK120" s="1078"/>
      <c r="AL120" s="1078"/>
      <c r="AM120" s="1078"/>
      <c r="AN120" s="1078"/>
      <c r="AO120" s="1078"/>
      <c r="AP120" s="1077">
        <f>SUM(AP116-AP115)</f>
        <v>16601</v>
      </c>
      <c r="AQ120" s="1078"/>
      <c r="AR120" s="1078"/>
      <c r="AS120" s="1078"/>
      <c r="AT120" s="1078"/>
      <c r="AU120" s="1078"/>
      <c r="AV120" s="1078"/>
      <c r="BB120" s="551">
        <f>SUM(BB116-BB115)</f>
        <v>-2051</v>
      </c>
      <c r="BD120" s="551">
        <f>SUM(BD116-BD115)</f>
        <v>16601</v>
      </c>
    </row>
    <row r="121" spans="1:60" ht="12" x14ac:dyDescent="0.2"/>
    <row r="122" spans="1:60" ht="12" x14ac:dyDescent="0.2">
      <c r="AI122" s="1077">
        <f>SUM(AI114-AI120)*-1</f>
        <v>0</v>
      </c>
      <c r="AJ122" s="1078"/>
      <c r="AK122" s="1078"/>
      <c r="AL122" s="1078"/>
      <c r="AM122" s="1078"/>
      <c r="AN122" s="1078"/>
      <c r="AO122" s="1078"/>
      <c r="AP122" s="1077">
        <f>SUM(AP114-AP120)*-1</f>
        <v>0</v>
      </c>
      <c r="AQ122" s="1078"/>
      <c r="AR122" s="1078"/>
      <c r="AS122" s="1078"/>
      <c r="AT122" s="1078"/>
      <c r="AU122" s="1078"/>
      <c r="AV122" s="1078"/>
      <c r="BB122" s="547">
        <f>SUM(BB114-BB120)*-1</f>
        <v>-1058</v>
      </c>
      <c r="BD122" s="547">
        <f>SUM(BD114-BD120)*-1</f>
        <v>5001</v>
      </c>
    </row>
    <row r="123" spans="1:60" ht="12" x14ac:dyDescent="0.2"/>
    <row r="124" spans="1:60" ht="12" x14ac:dyDescent="0.2"/>
    <row r="125" spans="1:60" ht="12" x14ac:dyDescent="0.2"/>
  </sheetData>
  <sheetProtection formatCells="0" formatColumns="0" formatRows="0" insertColumns="0" insertRows="0" insertHyperlinks="0" deleteColumns="0" deleteRows="0"/>
  <mergeCells count="361">
    <mergeCell ref="K1:AK1"/>
    <mergeCell ref="A5:F6"/>
    <mergeCell ref="G5:AH6"/>
    <mergeCell ref="AI5:AO6"/>
    <mergeCell ref="AP5:AV6"/>
    <mergeCell ref="A7:F7"/>
    <mergeCell ref="G7:AH7"/>
    <mergeCell ref="AI7:AO7"/>
    <mergeCell ref="AP7:AV7"/>
    <mergeCell ref="A10:F10"/>
    <mergeCell ref="G10:AH10"/>
    <mergeCell ref="AI10:AO10"/>
    <mergeCell ref="AP10:AV10"/>
    <mergeCell ref="A11:F11"/>
    <mergeCell ref="G11:AH11"/>
    <mergeCell ref="AI11:AO11"/>
    <mergeCell ref="AP11:AV11"/>
    <mergeCell ref="A8:F8"/>
    <mergeCell ref="G8:AH8"/>
    <mergeCell ref="AI8:AO8"/>
    <mergeCell ref="AP8:AV8"/>
    <mergeCell ref="A9:F9"/>
    <mergeCell ref="G9:AH9"/>
    <mergeCell ref="AI9:AO9"/>
    <mergeCell ref="AP9:AV9"/>
    <mergeCell ref="A14:F14"/>
    <mergeCell ref="G14:AH14"/>
    <mergeCell ref="AI14:AO14"/>
    <mergeCell ref="AP14:AV14"/>
    <mergeCell ref="A15:F15"/>
    <mergeCell ref="G15:AH15"/>
    <mergeCell ref="AI15:AO15"/>
    <mergeCell ref="AP15:AV15"/>
    <mergeCell ref="A12:F12"/>
    <mergeCell ref="G12:AH12"/>
    <mergeCell ref="AI12:AO12"/>
    <mergeCell ref="AP12:AV12"/>
    <mergeCell ref="A13:F13"/>
    <mergeCell ref="G13:AH13"/>
    <mergeCell ref="AI13:AO13"/>
    <mergeCell ref="AP13:AV13"/>
    <mergeCell ref="A18:F18"/>
    <mergeCell ref="G18:AH18"/>
    <mergeCell ref="AI18:AO18"/>
    <mergeCell ref="AP18:AV18"/>
    <mergeCell ref="A19:F19"/>
    <mergeCell ref="G19:AH19"/>
    <mergeCell ref="AI19:AO19"/>
    <mergeCell ref="AP19:AV19"/>
    <mergeCell ref="A16:F16"/>
    <mergeCell ref="G16:AH16"/>
    <mergeCell ref="AI16:AO16"/>
    <mergeCell ref="AP16:AV16"/>
    <mergeCell ref="A17:F17"/>
    <mergeCell ref="G17:AH17"/>
    <mergeCell ref="AI17:AO17"/>
    <mergeCell ref="AP17:AV17"/>
    <mergeCell ref="A22:F22"/>
    <mergeCell ref="G22:AH22"/>
    <mergeCell ref="AI22:AO22"/>
    <mergeCell ref="AP22:AV22"/>
    <mergeCell ref="A23:F23"/>
    <mergeCell ref="G23:AH23"/>
    <mergeCell ref="AI23:AO23"/>
    <mergeCell ref="AP23:AV23"/>
    <mergeCell ref="A20:F20"/>
    <mergeCell ref="G20:AH20"/>
    <mergeCell ref="AI20:AO20"/>
    <mergeCell ref="AP20:AV20"/>
    <mergeCell ref="A21:F21"/>
    <mergeCell ref="G21:AH21"/>
    <mergeCell ref="AI21:AO21"/>
    <mergeCell ref="AP21:AV21"/>
    <mergeCell ref="A26:F26"/>
    <mergeCell ref="G26:AH26"/>
    <mergeCell ref="AI26:AO26"/>
    <mergeCell ref="AP26:AV26"/>
    <mergeCell ref="A27:F27"/>
    <mergeCell ref="G27:AH27"/>
    <mergeCell ref="AI27:AO27"/>
    <mergeCell ref="AP27:AV27"/>
    <mergeCell ref="A24:F24"/>
    <mergeCell ref="G24:AH24"/>
    <mergeCell ref="AI24:AO24"/>
    <mergeCell ref="AP24:AV24"/>
    <mergeCell ref="A25:F25"/>
    <mergeCell ref="G25:AH25"/>
    <mergeCell ref="AI25:AO25"/>
    <mergeCell ref="AP25:AV25"/>
    <mergeCell ref="A38:F38"/>
    <mergeCell ref="G38:AH38"/>
    <mergeCell ref="AI38:AO38"/>
    <mergeCell ref="AP38:AV38"/>
    <mergeCell ref="A39:F39"/>
    <mergeCell ref="G39:AH39"/>
    <mergeCell ref="AI39:AO39"/>
    <mergeCell ref="AP39:AV39"/>
    <mergeCell ref="A35:F36"/>
    <mergeCell ref="G35:AH36"/>
    <mergeCell ref="AI35:AO36"/>
    <mergeCell ref="AP35:AV36"/>
    <mergeCell ref="A37:F37"/>
    <mergeCell ref="G37:AH37"/>
    <mergeCell ref="AI37:AO37"/>
    <mergeCell ref="AP37:AV37"/>
    <mergeCell ref="A42:F42"/>
    <mergeCell ref="G42:AH42"/>
    <mergeCell ref="AI42:AO42"/>
    <mergeCell ref="AP42:AV42"/>
    <mergeCell ref="A43:F43"/>
    <mergeCell ref="G43:AH43"/>
    <mergeCell ref="AI43:AO43"/>
    <mergeCell ref="AP43:AV43"/>
    <mergeCell ref="A40:F40"/>
    <mergeCell ref="G40:AH40"/>
    <mergeCell ref="AI40:AO40"/>
    <mergeCell ref="AP40:AV40"/>
    <mergeCell ref="A41:F41"/>
    <mergeCell ref="G41:AH41"/>
    <mergeCell ref="AI41:AO41"/>
    <mergeCell ref="AP41:AV41"/>
    <mergeCell ref="A46:F46"/>
    <mergeCell ref="G46:AH46"/>
    <mergeCell ref="AI46:AO46"/>
    <mergeCell ref="AP46:AV46"/>
    <mergeCell ref="A47:F47"/>
    <mergeCell ref="G47:AH47"/>
    <mergeCell ref="AI47:AO47"/>
    <mergeCell ref="AP47:AV47"/>
    <mergeCell ref="A44:F44"/>
    <mergeCell ref="G44:AH44"/>
    <mergeCell ref="AI44:AO44"/>
    <mergeCell ref="AP44:AV44"/>
    <mergeCell ref="A45:F45"/>
    <mergeCell ref="G45:AH45"/>
    <mergeCell ref="AI45:AO45"/>
    <mergeCell ref="AP45:AV45"/>
    <mergeCell ref="A50:F50"/>
    <mergeCell ref="G50:AH50"/>
    <mergeCell ref="AI50:AO50"/>
    <mergeCell ref="AP50:AV50"/>
    <mergeCell ref="A51:F51"/>
    <mergeCell ref="G51:AH51"/>
    <mergeCell ref="AI51:AO51"/>
    <mergeCell ref="AP51:AV51"/>
    <mergeCell ref="A48:F48"/>
    <mergeCell ref="G48:AH48"/>
    <mergeCell ref="AI48:AO48"/>
    <mergeCell ref="AP48:AV48"/>
    <mergeCell ref="A49:F49"/>
    <mergeCell ref="G49:AH49"/>
    <mergeCell ref="AI49:AO49"/>
    <mergeCell ref="AP49:AV49"/>
    <mergeCell ref="A54:F54"/>
    <mergeCell ref="G54:AH54"/>
    <mergeCell ref="AI54:AO54"/>
    <mergeCell ref="AP54:AV54"/>
    <mergeCell ref="A55:F55"/>
    <mergeCell ref="G55:AH55"/>
    <mergeCell ref="AI55:AO55"/>
    <mergeCell ref="AP55:AV55"/>
    <mergeCell ref="A52:F52"/>
    <mergeCell ref="G52:AH52"/>
    <mergeCell ref="AI52:AO52"/>
    <mergeCell ref="AP52:AV52"/>
    <mergeCell ref="A53:F53"/>
    <mergeCell ref="G53:AH53"/>
    <mergeCell ref="AI53:AO53"/>
    <mergeCell ref="AP53:AV53"/>
    <mergeCell ref="A67:F67"/>
    <mergeCell ref="G67:AH67"/>
    <mergeCell ref="AI67:AO67"/>
    <mergeCell ref="AP67:AV67"/>
    <mergeCell ref="A68:F68"/>
    <mergeCell ref="G68:AH68"/>
    <mergeCell ref="AI68:AO68"/>
    <mergeCell ref="AP68:AV68"/>
    <mergeCell ref="A64:F65"/>
    <mergeCell ref="G64:AH65"/>
    <mergeCell ref="AI64:AO65"/>
    <mergeCell ref="AP64:AV65"/>
    <mergeCell ref="A66:F66"/>
    <mergeCell ref="G66:AH66"/>
    <mergeCell ref="AI66:AO66"/>
    <mergeCell ref="AP66:AV66"/>
    <mergeCell ref="A71:F71"/>
    <mergeCell ref="G71:AH71"/>
    <mergeCell ref="AI71:AO71"/>
    <mergeCell ref="AP71:AV71"/>
    <mergeCell ref="A72:F72"/>
    <mergeCell ref="G72:AH72"/>
    <mergeCell ref="AI72:AO72"/>
    <mergeCell ref="AP72:AV72"/>
    <mergeCell ref="A69:F69"/>
    <mergeCell ref="G69:AH69"/>
    <mergeCell ref="AI69:AO69"/>
    <mergeCell ref="AP69:AV69"/>
    <mergeCell ref="A70:F70"/>
    <mergeCell ref="G70:AH70"/>
    <mergeCell ref="AI70:AO70"/>
    <mergeCell ref="AP70:AV70"/>
    <mergeCell ref="A75:F75"/>
    <mergeCell ref="G75:AH75"/>
    <mergeCell ref="AI75:AO75"/>
    <mergeCell ref="AP75:AV75"/>
    <mergeCell ref="A76:F76"/>
    <mergeCell ref="G76:AH76"/>
    <mergeCell ref="AI76:AO76"/>
    <mergeCell ref="AP76:AV76"/>
    <mergeCell ref="A73:F73"/>
    <mergeCell ref="G73:AH73"/>
    <mergeCell ref="AI73:AO73"/>
    <mergeCell ref="AP73:AV73"/>
    <mergeCell ref="A74:F74"/>
    <mergeCell ref="G74:AH74"/>
    <mergeCell ref="AI74:AO74"/>
    <mergeCell ref="AP74:AV74"/>
    <mergeCell ref="A79:F79"/>
    <mergeCell ref="G79:AH79"/>
    <mergeCell ref="AI79:AO79"/>
    <mergeCell ref="AP79:AV79"/>
    <mergeCell ref="A80:F80"/>
    <mergeCell ref="G80:AH80"/>
    <mergeCell ref="AI80:AO80"/>
    <mergeCell ref="AP80:AV80"/>
    <mergeCell ref="A77:F77"/>
    <mergeCell ref="G77:AH77"/>
    <mergeCell ref="AI77:AO77"/>
    <mergeCell ref="AP77:AV77"/>
    <mergeCell ref="A78:F78"/>
    <mergeCell ref="G78:AH78"/>
    <mergeCell ref="AI78:AO78"/>
    <mergeCell ref="AP78:AV78"/>
    <mergeCell ref="A83:F83"/>
    <mergeCell ref="G83:AH83"/>
    <mergeCell ref="AI83:AO83"/>
    <mergeCell ref="AP83:AV83"/>
    <mergeCell ref="A84:F84"/>
    <mergeCell ref="G84:AH84"/>
    <mergeCell ref="AI84:AO84"/>
    <mergeCell ref="AP84:AV84"/>
    <mergeCell ref="A81:F81"/>
    <mergeCell ref="G81:AH81"/>
    <mergeCell ref="AI81:AO81"/>
    <mergeCell ref="AP81:AV81"/>
    <mergeCell ref="A82:F82"/>
    <mergeCell ref="G82:AH82"/>
    <mergeCell ref="AI82:AO82"/>
    <mergeCell ref="AP82:AV82"/>
    <mergeCell ref="A87:F87"/>
    <mergeCell ref="G87:AH87"/>
    <mergeCell ref="AI87:AO87"/>
    <mergeCell ref="AP87:AV87"/>
    <mergeCell ref="A94:F95"/>
    <mergeCell ref="G94:AH95"/>
    <mergeCell ref="AI94:AO95"/>
    <mergeCell ref="AP94:AV95"/>
    <mergeCell ref="A85:F85"/>
    <mergeCell ref="G85:AH85"/>
    <mergeCell ref="AI85:AO85"/>
    <mergeCell ref="AP85:AV85"/>
    <mergeCell ref="A86:F86"/>
    <mergeCell ref="G86:AH86"/>
    <mergeCell ref="AI86:AO86"/>
    <mergeCell ref="AP86:AV86"/>
    <mergeCell ref="A98:F98"/>
    <mergeCell ref="G98:AH98"/>
    <mergeCell ref="AI98:AO98"/>
    <mergeCell ref="AP98:AV98"/>
    <mergeCell ref="A99:F99"/>
    <mergeCell ref="G99:AH99"/>
    <mergeCell ref="AI99:AO99"/>
    <mergeCell ref="AP99:AV99"/>
    <mergeCell ref="A96:F96"/>
    <mergeCell ref="G96:AH96"/>
    <mergeCell ref="AI96:AO96"/>
    <mergeCell ref="AP96:AV96"/>
    <mergeCell ref="A97:F97"/>
    <mergeCell ref="G97:AH97"/>
    <mergeCell ref="AI97:AO97"/>
    <mergeCell ref="AP97:AV97"/>
    <mergeCell ref="A102:F102"/>
    <mergeCell ref="G102:AH102"/>
    <mergeCell ref="AI102:AO102"/>
    <mergeCell ref="AP102:AV102"/>
    <mergeCell ref="A103:F103"/>
    <mergeCell ref="G103:AH103"/>
    <mergeCell ref="AI103:AO103"/>
    <mergeCell ref="AP103:AV103"/>
    <mergeCell ref="A100:F100"/>
    <mergeCell ref="G100:AH100"/>
    <mergeCell ref="AI100:AO100"/>
    <mergeCell ref="AP100:AV100"/>
    <mergeCell ref="A101:F101"/>
    <mergeCell ref="G101:AH101"/>
    <mergeCell ref="AI101:AO101"/>
    <mergeCell ref="AP101:AV101"/>
    <mergeCell ref="A106:F106"/>
    <mergeCell ref="G106:AH106"/>
    <mergeCell ref="AI106:AO106"/>
    <mergeCell ref="AP106:AV106"/>
    <mergeCell ref="A107:F107"/>
    <mergeCell ref="G107:AH107"/>
    <mergeCell ref="AI107:AO107"/>
    <mergeCell ref="AP107:AV107"/>
    <mergeCell ref="A104:F104"/>
    <mergeCell ref="G104:AH104"/>
    <mergeCell ref="AI104:AO104"/>
    <mergeCell ref="AP104:AV104"/>
    <mergeCell ref="A105:F105"/>
    <mergeCell ref="G105:AH105"/>
    <mergeCell ref="AI105:AO105"/>
    <mergeCell ref="AP105:AV105"/>
    <mergeCell ref="A110:F110"/>
    <mergeCell ref="G110:AH110"/>
    <mergeCell ref="AI110:AO110"/>
    <mergeCell ref="AP110:AV110"/>
    <mergeCell ref="A111:F111"/>
    <mergeCell ref="G111:AH111"/>
    <mergeCell ref="AI111:AO111"/>
    <mergeCell ref="AP111:AV111"/>
    <mergeCell ref="A108:F108"/>
    <mergeCell ref="G108:AH108"/>
    <mergeCell ref="AI108:AO108"/>
    <mergeCell ref="AP108:AV108"/>
    <mergeCell ref="A109:F109"/>
    <mergeCell ref="G109:AH109"/>
    <mergeCell ref="AI109:AO109"/>
    <mergeCell ref="AP109:AV109"/>
    <mergeCell ref="A114:F114"/>
    <mergeCell ref="G114:AH114"/>
    <mergeCell ref="AI114:AO114"/>
    <mergeCell ref="AP114:AV114"/>
    <mergeCell ref="A115:F115"/>
    <mergeCell ref="G115:AH115"/>
    <mergeCell ref="AI115:AO115"/>
    <mergeCell ref="AP115:AV115"/>
    <mergeCell ref="A112:F112"/>
    <mergeCell ref="G112:AH112"/>
    <mergeCell ref="AI112:AO112"/>
    <mergeCell ref="AP112:AV112"/>
    <mergeCell ref="A113:F113"/>
    <mergeCell ref="G113:AH113"/>
    <mergeCell ref="AI113:AO113"/>
    <mergeCell ref="AP113:AV113"/>
    <mergeCell ref="AI122:AO122"/>
    <mergeCell ref="AP122:AV122"/>
    <mergeCell ref="A118:F118"/>
    <mergeCell ref="G118:AH118"/>
    <mergeCell ref="AI118:AO118"/>
    <mergeCell ref="AP118:AV118"/>
    <mergeCell ref="AI120:AO120"/>
    <mergeCell ref="AP120:AV120"/>
    <mergeCell ref="A116:F116"/>
    <mergeCell ref="G116:AH116"/>
    <mergeCell ref="AI116:AO116"/>
    <mergeCell ref="AP116:AV116"/>
    <mergeCell ref="A117:F117"/>
    <mergeCell ref="G117:AH117"/>
    <mergeCell ref="AI117:AO117"/>
    <mergeCell ref="AP117:AV117"/>
  </mergeCells>
  <pageMargins left="0.70866141732283472" right="0.70866141732283472" top="0.74803149606299213" bottom="0.74803149606299213" header="0.31496062992125984" footer="0.31496062992125984"/>
  <pageSetup paperSize="9" scale="96" orientation="portrait" horizontalDpi="1200" verticalDpi="1200" r:id="rId1"/>
  <headerFooter>
    <oddFooter>&amp;Rstrana&amp;P</oddFooter>
  </headerFooter>
  <rowBreaks count="3" manualBreakCount="3">
    <brk id="30" max="16383" man="1"/>
    <brk id="59" max="16383" man="1"/>
    <brk id="90" max="16383"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CCFF"/>
  </sheetPr>
  <dimension ref="A1:AX91"/>
  <sheetViews>
    <sheetView topLeftCell="H7" workbookViewId="0">
      <selection activeCell="AB8" sqref="AB8:AD8"/>
    </sheetView>
  </sheetViews>
  <sheetFormatPr defaultColWidth="2.42578125" defaultRowHeight="12.75" x14ac:dyDescent="0.2"/>
  <cols>
    <col min="1" max="3" width="2.7109375" style="3" hidden="1" customWidth="1"/>
    <col min="4" max="4" width="2.28515625" style="3" hidden="1" customWidth="1"/>
    <col min="5" max="7" width="2.42578125" style="3" hidden="1" customWidth="1"/>
    <col min="8" max="43" width="2.7109375" style="3" customWidth="1"/>
    <col min="44" max="16384" width="2.42578125" style="3"/>
  </cols>
  <sheetData>
    <row r="1" spans="1:50" ht="14.45" x14ac:dyDescent="0.3">
      <c r="H1" s="4"/>
      <c r="I1" s="4"/>
      <c r="J1" s="4"/>
      <c r="K1" s="4"/>
      <c r="L1" s="4"/>
      <c r="M1" s="4"/>
      <c r="N1" s="5"/>
      <c r="O1" s="4"/>
      <c r="P1" s="4"/>
      <c r="Q1" s="4"/>
      <c r="R1" s="4"/>
      <c r="S1" s="4"/>
      <c r="T1" s="4"/>
      <c r="U1" s="4"/>
      <c r="V1" s="4"/>
      <c r="W1" s="4"/>
      <c r="X1" s="4"/>
      <c r="Y1" s="4"/>
      <c r="Z1" s="4"/>
      <c r="AA1" s="4"/>
      <c r="AB1" s="4"/>
      <c r="AC1" s="4"/>
      <c r="AD1" s="4"/>
      <c r="AE1" s="4"/>
      <c r="AF1" s="4"/>
      <c r="AG1" s="4"/>
      <c r="AH1" s="4"/>
      <c r="AI1" s="4"/>
      <c r="AJ1" s="4"/>
      <c r="AK1" s="4"/>
      <c r="AL1" s="4"/>
      <c r="AM1" s="4"/>
      <c r="AN1" s="4"/>
      <c r="AO1" s="4"/>
      <c r="AP1" s="4"/>
      <c r="AR1" s="1100" t="str">
        <f>SUVAHAVUJ!$D$1</f>
        <v>Slovenský jazyk</v>
      </c>
      <c r="AS1" s="1100"/>
      <c r="AT1" s="1100"/>
      <c r="AU1" s="1100"/>
      <c r="AV1" s="1100"/>
      <c r="AW1" s="1100"/>
      <c r="AX1" s="1100"/>
    </row>
    <row r="2" spans="1:50" ht="13.9" x14ac:dyDescent="0.3">
      <c r="H2" s="4"/>
      <c r="I2" s="163" t="s">
        <v>5205</v>
      </c>
      <c r="M2" s="4"/>
      <c r="N2" s="4"/>
      <c r="O2" s="4"/>
      <c r="P2" s="4"/>
      <c r="Q2" s="4"/>
      <c r="R2" s="4"/>
      <c r="S2" s="4"/>
      <c r="T2" s="4"/>
      <c r="U2" s="4"/>
      <c r="V2" s="4"/>
      <c r="W2" s="4"/>
      <c r="X2" s="4"/>
      <c r="Y2" s="4"/>
      <c r="Z2" s="4"/>
      <c r="AA2" s="4"/>
      <c r="AB2" s="4"/>
      <c r="AC2" s="4"/>
      <c r="AD2" s="4"/>
      <c r="AE2" s="4"/>
      <c r="AF2" s="4"/>
      <c r="AG2" s="4"/>
      <c r="AH2" s="4"/>
      <c r="AI2" s="6"/>
      <c r="AJ2" s="4"/>
      <c r="AK2" s="6"/>
      <c r="AL2" s="4"/>
      <c r="AM2" s="6"/>
      <c r="AN2" s="6"/>
      <c r="AO2" s="6"/>
      <c r="AP2" s="4"/>
      <c r="AQ2" s="4"/>
      <c r="AR2" s="4"/>
    </row>
    <row r="3" spans="1:50" x14ac:dyDescent="0.2">
      <c r="H3" s="4"/>
      <c r="I3" s="1101" t="s">
        <v>5204</v>
      </c>
      <c r="J3" s="1102"/>
      <c r="K3" s="1102"/>
      <c r="L3" s="1103"/>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row>
    <row r="4" spans="1:50" ht="12.75" customHeight="1" x14ac:dyDescent="0.2">
      <c r="A4" s="3">
        <v>2</v>
      </c>
      <c r="H4" s="4"/>
      <c r="M4" s="4"/>
      <c r="N4" s="4"/>
      <c r="O4" s="4"/>
      <c r="P4" s="1104" t="str">
        <f>IF(VLOOKUP($A4,PrekladHlav!$A:$H,1)=$A4,VLOOKUP($A4,PrekladHlav!$A:$H,SUVAHAVUJ!B1),0)</f>
        <v>ÚČTOVNÁ ZÁVIERKA</v>
      </c>
      <c r="Q4" s="1104"/>
      <c r="R4" s="1104"/>
      <c r="S4" s="1104"/>
      <c r="T4" s="1104"/>
      <c r="U4" s="1104"/>
      <c r="V4" s="1104"/>
      <c r="W4" s="1104"/>
      <c r="X4" s="1104"/>
      <c r="Y4" s="1104"/>
      <c r="Z4" s="1104"/>
      <c r="AA4" s="1104"/>
      <c r="AB4" s="1104"/>
      <c r="AC4" s="1104"/>
      <c r="AD4" s="1104"/>
      <c r="AE4" s="1104"/>
      <c r="AF4" s="1104"/>
      <c r="AG4" s="4"/>
      <c r="AH4" s="4"/>
      <c r="AI4" s="4"/>
      <c r="AJ4" s="4"/>
      <c r="AK4" s="4"/>
      <c r="AL4" s="4"/>
      <c r="AM4" s="4"/>
      <c r="AN4" s="4"/>
      <c r="AO4" s="4"/>
      <c r="AP4" s="4"/>
      <c r="AQ4" s="4"/>
      <c r="AR4" s="4"/>
    </row>
    <row r="5" spans="1:50" ht="12.75" customHeight="1" x14ac:dyDescent="0.2">
      <c r="H5" s="4"/>
      <c r="I5" s="4"/>
      <c r="J5" s="4"/>
      <c r="K5" s="4"/>
      <c r="L5" s="4"/>
      <c r="M5" s="4"/>
      <c r="N5" s="4"/>
      <c r="O5" s="4"/>
      <c r="P5" s="1104"/>
      <c r="Q5" s="1104"/>
      <c r="R5" s="1104"/>
      <c r="S5" s="1104"/>
      <c r="T5" s="1104"/>
      <c r="U5" s="1104"/>
      <c r="V5" s="1104"/>
      <c r="W5" s="1104"/>
      <c r="X5" s="1104"/>
      <c r="Y5" s="1104"/>
      <c r="Z5" s="1104"/>
      <c r="AA5" s="1104"/>
      <c r="AB5" s="1104"/>
      <c r="AC5" s="1104"/>
      <c r="AD5" s="1104"/>
      <c r="AE5" s="1104"/>
      <c r="AF5" s="1104"/>
      <c r="AG5" s="4"/>
      <c r="AH5" s="4"/>
      <c r="AI5" s="4"/>
      <c r="AJ5" s="4"/>
      <c r="AK5" s="4"/>
      <c r="AL5" s="4"/>
      <c r="AM5" s="4"/>
      <c r="AN5" s="4"/>
      <c r="AO5" s="4"/>
      <c r="AP5" s="4"/>
      <c r="AQ5" s="4"/>
      <c r="AR5" s="4"/>
    </row>
    <row r="6" spans="1:50" ht="13.9" x14ac:dyDescent="0.3">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row>
    <row r="7" spans="1:50" ht="13.9" x14ac:dyDescent="0.3">
      <c r="A7" s="3">
        <v>3</v>
      </c>
      <c r="H7" s="4"/>
      <c r="I7" s="4"/>
      <c r="J7" s="4"/>
      <c r="K7" s="4"/>
      <c r="L7" s="4"/>
      <c r="M7" s="4"/>
      <c r="N7" s="1105" t="str">
        <f>IF(VLOOKUP($A7,PrekladHlav!$A:$H,1)=$A7,VLOOKUP($A7,PrekladHlav!$A:$H,SUVAHAVUJ!B1),0)</f>
        <v>podnikateľov v podvojnom učtovníctve zostavená</v>
      </c>
      <c r="O7" s="1105"/>
      <c r="P7" s="1105"/>
      <c r="Q7" s="1105"/>
      <c r="R7" s="1105"/>
      <c r="S7" s="1105"/>
      <c r="T7" s="1105"/>
      <c r="U7" s="1105"/>
      <c r="V7" s="1105"/>
      <c r="W7" s="1105"/>
      <c r="X7" s="1105"/>
      <c r="Y7" s="1105"/>
      <c r="Z7" s="1105"/>
      <c r="AA7" s="1105"/>
      <c r="AB7" s="1105"/>
      <c r="AC7" s="1105"/>
      <c r="AD7" s="1105"/>
      <c r="AE7" s="1105"/>
      <c r="AF7" s="1105"/>
      <c r="AG7" s="1105"/>
      <c r="AH7" s="4"/>
      <c r="AI7" s="4"/>
      <c r="AJ7" s="4"/>
      <c r="AK7" s="4"/>
      <c r="AL7" s="4"/>
      <c r="AM7" s="4"/>
      <c r="AN7" s="4"/>
      <c r="AO7" s="4"/>
      <c r="AP7" s="4"/>
      <c r="AQ7" s="4"/>
      <c r="AR7" s="4"/>
    </row>
    <row r="8" spans="1:50" ht="13.9" x14ac:dyDescent="0.3">
      <c r="A8" s="3">
        <v>1</v>
      </c>
      <c r="H8" s="7"/>
      <c r="I8" s="7"/>
      <c r="J8" s="7"/>
      <c r="K8" s="7"/>
      <c r="L8" s="7"/>
      <c r="M8" s="7"/>
      <c r="N8" s="7"/>
      <c r="O8" s="7"/>
      <c r="P8" s="7"/>
      <c r="Q8" s="7"/>
      <c r="R8" s="7"/>
      <c r="S8" s="1098" t="str">
        <f>IF(VLOOKUP($A8,PrekladHlav!$A:$H,1)=$A8,VLOOKUP($A8,PrekladHlav!$A:$H,SUVAHAVUJ!B1),0)</f>
        <v>k</v>
      </c>
      <c r="T8" s="1098"/>
      <c r="U8" s="7"/>
      <c r="V8" s="1106">
        <f>VstupHlavička!$B$15</f>
        <v>45291</v>
      </c>
      <c r="W8" s="1106"/>
      <c r="X8" s="8"/>
      <c r="Y8" s="1107">
        <f>VstupHlavička!$B$15</f>
        <v>45291</v>
      </c>
      <c r="Z8" s="1107"/>
      <c r="AA8" s="9"/>
      <c r="AB8" s="1108">
        <f>VstupHlavička!$B$15</f>
        <v>45291</v>
      </c>
      <c r="AC8" s="1108"/>
      <c r="AD8" s="1108"/>
      <c r="AE8" s="10"/>
      <c r="AF8" s="9"/>
      <c r="AG8" s="7"/>
      <c r="AH8" s="7"/>
      <c r="AI8" s="7"/>
      <c r="AJ8" s="7"/>
      <c r="AK8" s="7"/>
      <c r="AL8" s="7"/>
      <c r="AM8" s="7"/>
      <c r="AN8" s="7"/>
      <c r="AO8" s="7"/>
      <c r="AP8" s="7"/>
      <c r="AQ8" s="7"/>
      <c r="AR8" s="7"/>
    </row>
    <row r="9" spans="1:50" ht="13.9" x14ac:dyDescent="0.3">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row>
    <row r="10" spans="1:50" ht="13.9" x14ac:dyDescent="0.3">
      <c r="H10" s="7" t="s">
        <v>17</v>
      </c>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4"/>
    </row>
    <row r="11" spans="1:50" ht="13.9" x14ac:dyDescent="0.3">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row>
    <row r="12" spans="1:50" ht="13.9" x14ac:dyDescent="0.3">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row>
    <row r="13" spans="1:50" ht="13.9" x14ac:dyDescent="0.3">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row>
    <row r="14" spans="1:50" ht="13.9" x14ac:dyDescent="0.3">
      <c r="A14" s="3">
        <v>6</v>
      </c>
      <c r="B14" s="3">
        <v>7</v>
      </c>
      <c r="C14" s="3">
        <v>8</v>
      </c>
      <c r="D14" s="3">
        <v>9</v>
      </c>
      <c r="H14" s="7" t="str">
        <f>IF(VLOOKUP($A14,PrekladHlav!$A:$H,1)=$A14,VLOOKUP($A14,PrekladHlav!$A:$H,SUVAHAVUJ!B1),0)</f>
        <v>Daňové identifikačné číslo</v>
      </c>
      <c r="I14" s="4"/>
      <c r="J14" s="4"/>
      <c r="K14" s="4"/>
      <c r="L14" s="4"/>
      <c r="M14" s="4"/>
      <c r="N14" s="4"/>
      <c r="O14" s="4"/>
      <c r="P14" s="4"/>
      <c r="Q14" s="4"/>
      <c r="R14" s="4"/>
      <c r="S14" s="4" t="str">
        <f>IF(VLOOKUP($B14,PrekladHlav!$A:$H,1)=$B14,VLOOKUP($B14,PrekladHlav!$A:$H,SUVAHAVUJ!B1),0)</f>
        <v>Účtovná závierka</v>
      </c>
      <c r="T14" s="4"/>
      <c r="U14" s="4"/>
      <c r="V14" s="4"/>
      <c r="W14" s="4"/>
      <c r="X14" s="4"/>
      <c r="Y14" s="4"/>
      <c r="Z14" s="4"/>
      <c r="AA14" s="4" t="str">
        <f>IF(VLOOKUP($C14,PrekladHlav!$A:$H,1)=$C14,VLOOKUP($C14,PrekladHlav!$A:$H,SUVAHAVUJ!B1),0)</f>
        <v>Účtovná jednotka</v>
      </c>
      <c r="AB14" s="4"/>
      <c r="AC14" s="4"/>
      <c r="AD14" s="4"/>
      <c r="AE14" s="4"/>
      <c r="AF14" s="4"/>
      <c r="AG14" s="7"/>
      <c r="AH14" s="1098" t="str">
        <f>IF(VLOOKUP($D14,PrekladHlav!$A:$H,1)=$D14,VLOOKUP($D14,PrekladHlav!$A:$H,SUVAHAVUJ!B1),0)</f>
        <v>Za obdobie</v>
      </c>
      <c r="AI14" s="1098"/>
      <c r="AJ14" s="1098"/>
      <c r="AK14" s="1098"/>
      <c r="AL14" s="1098"/>
      <c r="AM14" s="1098"/>
      <c r="AN14" s="1098"/>
      <c r="AO14" s="1098"/>
      <c r="AP14" s="1098"/>
      <c r="AQ14" s="4"/>
      <c r="AR14" s="7"/>
    </row>
    <row r="15" spans="1:50" ht="13.9" x14ac:dyDescent="0.3">
      <c r="A15" s="3">
        <v>10</v>
      </c>
      <c r="B15" s="3">
        <v>11</v>
      </c>
      <c r="H15" s="11" t="str">
        <f>MID(VstupHlavička!$B$3,1,1)</f>
        <v>2</v>
      </c>
      <c r="I15" s="11" t="str">
        <f>MID(VstupHlavička!$B$3,2,1)</f>
        <v>1</v>
      </c>
      <c r="J15" s="11" t="str">
        <f>MID(VstupHlavička!$B$3,3,1)</f>
        <v>2</v>
      </c>
      <c r="K15" s="11" t="str">
        <f>MID(VstupHlavička!$B$3,4,1)</f>
        <v>1</v>
      </c>
      <c r="L15" s="11" t="str">
        <f>MID(VstupHlavička!$B$3,5,1)</f>
        <v>6</v>
      </c>
      <c r="M15" s="11" t="str">
        <f>MID(VstupHlavička!$B$3,6,1)</f>
        <v>3</v>
      </c>
      <c r="N15" s="11" t="str">
        <f>MID(VstupHlavička!$B$3,7,1)</f>
        <v>5</v>
      </c>
      <c r="O15" s="11" t="str">
        <f>MID(VstupHlavička!$B$3,8,1)</f>
        <v>3</v>
      </c>
      <c r="P15" s="11" t="str">
        <f>MID(VstupHlavička!$B$3,9,1)</f>
        <v>8</v>
      </c>
      <c r="Q15" s="11" t="str">
        <f>MID(VstupHlavička!$B$3,10,1)</f>
        <v>4</v>
      </c>
      <c r="R15" s="4"/>
      <c r="S15" s="4"/>
      <c r="T15" s="4"/>
      <c r="U15" s="4"/>
      <c r="V15" s="4"/>
      <c r="W15" s="4"/>
      <c r="X15" s="4"/>
      <c r="Y15" s="4"/>
      <c r="Z15" s="4"/>
      <c r="AA15" s="4"/>
      <c r="AB15" s="4"/>
      <c r="AC15" s="4"/>
      <c r="AD15" s="4"/>
      <c r="AE15" s="4"/>
      <c r="AF15" s="4"/>
      <c r="AG15" s="4"/>
      <c r="AH15" s="4"/>
      <c r="AI15" s="4"/>
      <c r="AJ15" s="7" t="str">
        <f>IF(VLOOKUP($A15,PrekladHlav!$A:$H,1)=$A15,VLOOKUP($A15,PrekladHlav!$A:$H,SUVAHAVUJ!B1),0)</f>
        <v>mesiac</v>
      </c>
      <c r="AK15" s="7"/>
      <c r="AL15" s="7"/>
      <c r="AM15" s="7" t="str">
        <f>IF(VLOOKUP($B15,PrekladHlav!$A:$H,1)=$B15,VLOOKUP($B15,PrekladHlav!$A:$H,SUVAHAVUJ!B1),0)</f>
        <v>rok</v>
      </c>
      <c r="AN15" s="7"/>
      <c r="AO15" s="7"/>
      <c r="AP15" s="7"/>
      <c r="AQ15" s="4"/>
      <c r="AR15" s="4"/>
    </row>
    <row r="16" spans="1:50" ht="13.9" x14ac:dyDescent="0.3">
      <c r="A16" s="3">
        <v>12</v>
      </c>
      <c r="B16" s="3">
        <v>15</v>
      </c>
      <c r="C16" s="3">
        <v>22</v>
      </c>
      <c r="H16" s="4"/>
      <c r="I16" s="4"/>
      <c r="J16" s="4"/>
      <c r="K16" s="4"/>
      <c r="L16" s="4"/>
      <c r="M16" s="4"/>
      <c r="N16" s="4"/>
      <c r="O16" s="4"/>
      <c r="P16" s="4"/>
      <c r="Q16" s="4"/>
      <c r="R16" s="4"/>
      <c r="S16" s="12" t="s">
        <v>18</v>
      </c>
      <c r="T16" s="4"/>
      <c r="U16" s="4" t="str">
        <f>IF(VLOOKUP($A16,PrekladHlav!$A:$H,1)=$A16,VLOOKUP($A16,PrekladHlav!$A:$H,SUVAHAVUJ!B1),0)</f>
        <v xml:space="preserve"> - riadna</v>
      </c>
      <c r="V16" s="4"/>
      <c r="W16" s="4"/>
      <c r="X16" s="4"/>
      <c r="Y16" s="4"/>
      <c r="Z16" s="4"/>
      <c r="AA16" s="12"/>
      <c r="AB16" s="4"/>
      <c r="AC16" s="4" t="str">
        <f>IF(VLOOKUP($B16,PrekladHlav!$A:$H,1)=$B16,VLOOKUP($B16,PrekladHlav!$A:$H,SUVAHAVUJ!B1),0)</f>
        <v xml:space="preserve"> - malá</v>
      </c>
      <c r="AD16" s="4"/>
      <c r="AE16" s="4"/>
      <c r="AF16" s="4"/>
      <c r="AG16" s="4"/>
      <c r="AH16" s="7" t="str">
        <f>IF(VLOOKUP($C16,PrekladHlav!$A:$H,1)=$C16,VLOOKUP($C16,PrekladHlav!$A:$H,SUVAHAVUJ!B1),0)</f>
        <v>od</v>
      </c>
      <c r="AI16" s="7"/>
      <c r="AJ16" s="13" t="s">
        <v>19</v>
      </c>
      <c r="AK16" s="13" t="s">
        <v>20</v>
      </c>
      <c r="AL16" s="7"/>
      <c r="AM16" s="13" t="s">
        <v>21</v>
      </c>
      <c r="AN16" s="13" t="s">
        <v>19</v>
      </c>
      <c r="AO16" s="13">
        <v>2</v>
      </c>
      <c r="AP16" s="13">
        <v>3</v>
      </c>
      <c r="AQ16" s="4"/>
      <c r="AR16" s="4"/>
    </row>
    <row r="17" spans="1:44" ht="13.9" x14ac:dyDescent="0.3">
      <c r="A17" s="3">
        <v>4</v>
      </c>
      <c r="B17" s="3">
        <v>13</v>
      </c>
      <c r="C17" s="3">
        <v>16</v>
      </c>
      <c r="D17" s="3">
        <v>23</v>
      </c>
      <c r="H17" s="7" t="str">
        <f>IF(VLOOKUP($A17,PrekladHlav!$A:$H,1)=$A17,VLOOKUP($A17,PrekladHlav!$A:$H,SUVAHAVUJ!B1),0)</f>
        <v>IČO</v>
      </c>
      <c r="I17" s="4"/>
      <c r="J17" s="4"/>
      <c r="K17" s="4"/>
      <c r="L17" s="4"/>
      <c r="M17" s="4"/>
      <c r="N17" s="4"/>
      <c r="O17" s="4"/>
      <c r="P17" s="4"/>
      <c r="Q17" s="4"/>
      <c r="R17" s="4"/>
      <c r="S17" s="12"/>
      <c r="T17" s="4"/>
      <c r="U17" s="4" t="str">
        <f>IF(VLOOKUP($B17,PrekladHlav!$A:$H,1)=$B17,VLOOKUP($B17,PrekladHlav!$A:$H,SUVAHAVUJ!B1),0)</f>
        <v xml:space="preserve"> - mimoriadna</v>
      </c>
      <c r="V17" s="4"/>
      <c r="W17" s="4"/>
      <c r="X17" s="4"/>
      <c r="Y17" s="4"/>
      <c r="Z17" s="4"/>
      <c r="AA17" s="12" t="s">
        <v>18</v>
      </c>
      <c r="AB17" s="4"/>
      <c r="AC17" s="4" t="str">
        <f>IF(VLOOKUP($C17,PrekladHlav!$A:$H,1)=$C17,VLOOKUP($C17,PrekladHlav!$A:$H,SUVAHAVUJ!B1),0)</f>
        <v xml:space="preserve"> - veľká</v>
      </c>
      <c r="AD17" s="4"/>
      <c r="AE17" s="4"/>
      <c r="AF17" s="4"/>
      <c r="AG17" s="4"/>
      <c r="AH17" s="7" t="str">
        <f>IF(VLOOKUP($D17,PrekladHlav!$A:$H,1)=$D17,VLOOKUP($D17,PrekladHlav!$A:$H,SUVAHAVUJ!B1),0)</f>
        <v>do</v>
      </c>
      <c r="AI17" s="7"/>
      <c r="AJ17" s="13" t="s">
        <v>20</v>
      </c>
      <c r="AK17" s="13" t="s">
        <v>21</v>
      </c>
      <c r="AL17" s="7"/>
      <c r="AM17" s="13" t="s">
        <v>21</v>
      </c>
      <c r="AN17" s="13" t="s">
        <v>19</v>
      </c>
      <c r="AO17" s="13">
        <v>2</v>
      </c>
      <c r="AP17" s="13">
        <v>3</v>
      </c>
      <c r="AQ17" s="4"/>
      <c r="AR17" s="4"/>
    </row>
    <row r="18" spans="1:44" ht="13.9" x14ac:dyDescent="0.3">
      <c r="A18" s="3">
        <v>14</v>
      </c>
      <c r="H18" s="11" t="str">
        <f>MID(VstupHlavička!$B$4,1,1)</f>
        <v>5</v>
      </c>
      <c r="I18" s="11" t="str">
        <f>MID(VstupHlavička!$B$4,2,1)</f>
        <v>4</v>
      </c>
      <c r="J18" s="11" t="str">
        <f>MID(VstupHlavička!$B$4,3,1)</f>
        <v>3</v>
      </c>
      <c r="K18" s="11" t="str">
        <f>MID(VstupHlavička!$B$4,4,1)</f>
        <v>5</v>
      </c>
      <c r="L18" s="11" t="str">
        <f>MID(VstupHlavička!$B$4,5,1)</f>
        <v>3</v>
      </c>
      <c r="M18" s="11" t="str">
        <f>MID(VstupHlavička!$B$4,6,1)</f>
        <v>7</v>
      </c>
      <c r="N18" s="11" t="str">
        <f>MID(VstupHlavička!$B$4,7,1)</f>
        <v>1</v>
      </c>
      <c r="O18" s="11" t="str">
        <f>MID(VstupHlavička!$B$4,8,1)</f>
        <v>8</v>
      </c>
      <c r="P18" s="4"/>
      <c r="Q18" s="4"/>
      <c r="R18" s="4"/>
      <c r="S18" s="12"/>
      <c r="T18" s="4"/>
      <c r="U18" s="4" t="str">
        <f>IF(VLOOKUP($A18,PrekladHlav!$A:$H,1)=$A18,VLOOKUP($A18,PrekladHlav!$A:$H,SUVAHAVUJ!B1),0)</f>
        <v xml:space="preserve"> - priebežná</v>
      </c>
      <c r="V18" s="4"/>
      <c r="W18" s="4"/>
      <c r="X18" s="4"/>
      <c r="Y18" s="4"/>
      <c r="Z18" s="4"/>
      <c r="AA18" s="14"/>
      <c r="AB18" s="4"/>
      <c r="AC18" s="4"/>
      <c r="AD18" s="4"/>
      <c r="AE18" s="4"/>
      <c r="AF18" s="4"/>
      <c r="AG18" s="4"/>
      <c r="AH18" s="4"/>
      <c r="AI18" s="4"/>
      <c r="AJ18" s="4"/>
      <c r="AK18" s="4"/>
      <c r="AL18" s="4"/>
      <c r="AM18" s="4"/>
      <c r="AN18" s="4"/>
      <c r="AO18" s="4"/>
      <c r="AP18" s="4"/>
      <c r="AQ18" s="4"/>
      <c r="AR18" s="4"/>
    </row>
    <row r="19" spans="1:44" x14ac:dyDescent="0.2">
      <c r="A19" s="3">
        <v>5</v>
      </c>
      <c r="H19" s="4"/>
      <c r="I19" s="4"/>
      <c r="J19" s="4"/>
      <c r="K19" s="4"/>
      <c r="L19" s="4"/>
      <c r="M19" s="4"/>
      <c r="N19" s="4"/>
      <c r="O19" s="4"/>
      <c r="P19" s="4"/>
      <c r="Q19" s="4"/>
      <c r="R19" s="4"/>
      <c r="S19" s="4"/>
      <c r="T19" s="4"/>
      <c r="U19" s="4"/>
      <c r="V19" s="4"/>
      <c r="W19" s="4"/>
      <c r="X19" s="4"/>
      <c r="Y19" s="4"/>
      <c r="Z19" s="4"/>
      <c r="AA19" s="4"/>
      <c r="AB19" s="4"/>
      <c r="AC19" s="4"/>
      <c r="AD19" s="4"/>
      <c r="AE19" s="4"/>
      <c r="AF19" s="4"/>
      <c r="AG19" s="4"/>
      <c r="AH19" s="1099" t="str">
        <f>IF(VLOOKUP($A19,PrekladHlav!$A:$H,1)=$A19,VLOOKUP($A19,PrekladHlav!$A:$H,SUVAHAVUJ!B1),0)</f>
        <v>Bezprostredne predchádzajúce obdobie</v>
      </c>
      <c r="AI19" s="1099"/>
      <c r="AJ19" s="1099"/>
      <c r="AK19" s="1099"/>
      <c r="AL19" s="1099"/>
      <c r="AM19" s="1099"/>
      <c r="AN19" s="1099"/>
      <c r="AO19" s="1099"/>
      <c r="AP19" s="1099"/>
      <c r="AQ19" s="4"/>
      <c r="AR19" s="4"/>
    </row>
    <row r="20" spans="1:44" x14ac:dyDescent="0.2">
      <c r="A20" s="3">
        <v>17</v>
      </c>
      <c r="H20" s="7" t="s">
        <v>4</v>
      </c>
      <c r="I20" s="4"/>
      <c r="J20" s="4"/>
      <c r="K20" s="4"/>
      <c r="L20" s="4"/>
      <c r="M20" s="4"/>
      <c r="N20" s="4"/>
      <c r="O20" s="4"/>
      <c r="P20" s="4"/>
      <c r="Q20" s="4"/>
      <c r="R20" s="4"/>
      <c r="S20" s="7" t="str">
        <f>IF(VLOOKUP($A20,PrekladHlav!$A:$H,1)=$A20,VLOOKUP($A20,PrekladHlav!$A:$H,SUVAHAVUJ!B1),0)</f>
        <v>(vyznačí sa</v>
      </c>
      <c r="T20" s="4"/>
      <c r="U20" s="4"/>
      <c r="V20" s="4"/>
      <c r="W20" s="11" t="s">
        <v>18</v>
      </c>
      <c r="X20" s="15" t="s">
        <v>22</v>
      </c>
      <c r="Y20" s="4"/>
      <c r="Z20" s="4"/>
      <c r="AA20" s="14"/>
      <c r="AB20" s="4"/>
      <c r="AC20" s="4"/>
      <c r="AD20" s="4"/>
      <c r="AE20" s="4"/>
      <c r="AF20" s="4"/>
      <c r="AG20" s="4"/>
      <c r="AH20" s="1099"/>
      <c r="AI20" s="1099"/>
      <c r="AJ20" s="1099"/>
      <c r="AK20" s="1099"/>
      <c r="AL20" s="1099"/>
      <c r="AM20" s="1099"/>
      <c r="AN20" s="1099"/>
      <c r="AO20" s="1099"/>
      <c r="AP20" s="1099"/>
      <c r="AQ20" s="4"/>
      <c r="AR20" s="4"/>
    </row>
    <row r="21" spans="1:44" x14ac:dyDescent="0.2">
      <c r="H21" s="11" t="str">
        <f>MID(VstupHlavička!$B$5,1,1)</f>
        <v>8</v>
      </c>
      <c r="I21" s="11" t="str">
        <f>MID(VstupHlavička!$B$5,2,1)</f>
        <v>4</v>
      </c>
      <c r="J21" s="4" t="s">
        <v>23</v>
      </c>
      <c r="K21" s="11" t="str">
        <f>MID(VstupHlavička!$B$5,3,1)</f>
        <v>2</v>
      </c>
      <c r="L21" s="11" t="str">
        <f>MID(VstupHlavička!$B$5,4,1)</f>
        <v>5</v>
      </c>
      <c r="M21" s="4" t="s">
        <v>23</v>
      </c>
      <c r="N21" s="11" t="str">
        <f>MID(VstupHlavička!$B$5,5,1)</f>
        <v>0</v>
      </c>
      <c r="O21" s="4"/>
      <c r="P21" s="4"/>
      <c r="Q21" s="4"/>
      <c r="R21" s="4"/>
      <c r="S21" s="4"/>
      <c r="T21" s="4"/>
      <c r="U21" s="4"/>
      <c r="V21" s="4"/>
      <c r="W21" s="4"/>
      <c r="X21" s="4"/>
      <c r="Y21" s="4"/>
      <c r="Z21" s="4"/>
      <c r="AA21" s="4"/>
      <c r="AB21" s="4"/>
      <c r="AC21" s="4"/>
      <c r="AD21" s="4"/>
      <c r="AE21" s="4"/>
      <c r="AF21" s="4"/>
      <c r="AG21" s="4"/>
      <c r="AH21" s="1099"/>
      <c r="AI21" s="1099"/>
      <c r="AJ21" s="1099"/>
      <c r="AK21" s="1099"/>
      <c r="AL21" s="1099"/>
      <c r="AM21" s="1099"/>
      <c r="AN21" s="1099"/>
      <c r="AO21" s="1099"/>
      <c r="AP21" s="1099"/>
      <c r="AQ21" s="4"/>
      <c r="AR21" s="4"/>
    </row>
    <row r="22" spans="1:44" ht="13.9" x14ac:dyDescent="0.3">
      <c r="A22" s="3">
        <v>10</v>
      </c>
      <c r="B22" s="3">
        <v>11</v>
      </c>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7" t="str">
        <f>IF(VLOOKUP($A22,PrekladHlav!$A:$H,1)=$A22,VLOOKUP($A22,PrekladHlav!$A:$H,SUVAHAVUJ!B1),0)</f>
        <v>mesiac</v>
      </c>
      <c r="AK22" s="7"/>
      <c r="AL22" s="7"/>
      <c r="AM22" s="7" t="str">
        <f>IF(VLOOKUP($B22,PrekladHlav!$A:$H,1)=$B22,VLOOKUP($B22,PrekladHlav!$A:$H,SUVAHAVUJ!B1),0)</f>
        <v>rok</v>
      </c>
      <c r="AN22" s="7"/>
      <c r="AO22" s="7"/>
      <c r="AP22" s="4"/>
      <c r="AQ22" s="4"/>
      <c r="AR22" s="4"/>
    </row>
    <row r="23" spans="1:44" ht="13.9" x14ac:dyDescent="0.3">
      <c r="A23" s="3">
        <v>22</v>
      </c>
      <c r="H23" s="4"/>
      <c r="I23" s="4"/>
      <c r="J23" s="4"/>
      <c r="K23" s="4"/>
      <c r="L23" s="4"/>
      <c r="M23" s="4"/>
      <c r="N23" s="4"/>
      <c r="O23" s="4"/>
      <c r="P23" s="4"/>
      <c r="Q23" s="4"/>
      <c r="R23" s="14"/>
      <c r="S23" s="4"/>
      <c r="T23" s="4"/>
      <c r="U23" s="4"/>
      <c r="V23" s="4"/>
      <c r="W23" s="4"/>
      <c r="X23" s="4"/>
      <c r="Y23" s="4"/>
      <c r="Z23" s="14"/>
      <c r="AA23" s="4"/>
      <c r="AB23" s="4"/>
      <c r="AC23" s="4"/>
      <c r="AD23" s="4"/>
      <c r="AE23" s="4"/>
      <c r="AF23" s="4"/>
      <c r="AG23" s="4"/>
      <c r="AH23" s="7" t="str">
        <f>IF(VLOOKUP($A23,PrekladHlav!$A:$H,1)=$A23,VLOOKUP($A23,PrekladHlav!$A:$H,SUVAHAVUJ!B1),0)</f>
        <v>od</v>
      </c>
      <c r="AI23" s="4"/>
      <c r="AJ23" s="13" t="s">
        <v>19</v>
      </c>
      <c r="AK23" s="13" t="s">
        <v>20</v>
      </c>
      <c r="AL23" s="7"/>
      <c r="AM23" s="13" t="s">
        <v>21</v>
      </c>
      <c r="AN23" s="13" t="s">
        <v>19</v>
      </c>
      <c r="AO23" s="13">
        <v>2</v>
      </c>
      <c r="AP23" s="13">
        <v>2</v>
      </c>
      <c r="AQ23" s="4"/>
      <c r="AR23" s="4"/>
    </row>
    <row r="24" spans="1:44" ht="13.9" x14ac:dyDescent="0.3">
      <c r="A24" s="3">
        <v>23</v>
      </c>
      <c r="H24" s="4"/>
      <c r="I24" s="4"/>
      <c r="J24" s="4"/>
      <c r="K24" s="4"/>
      <c r="L24" s="4"/>
      <c r="M24" s="4"/>
      <c r="N24" s="4"/>
      <c r="O24" s="4"/>
      <c r="P24" s="4"/>
      <c r="Q24" s="4"/>
      <c r="R24" s="4"/>
      <c r="S24" s="4"/>
      <c r="T24" s="4"/>
      <c r="U24" s="4"/>
      <c r="V24" s="4"/>
      <c r="W24" s="4"/>
      <c r="X24" s="4"/>
      <c r="Y24" s="4"/>
      <c r="Z24" s="4"/>
      <c r="AA24" s="4"/>
      <c r="AB24" s="4"/>
      <c r="AC24" s="4"/>
      <c r="AD24" s="4"/>
      <c r="AE24" s="4"/>
      <c r="AF24" s="4"/>
      <c r="AG24" s="4"/>
      <c r="AH24" s="7" t="str">
        <f>IF(VLOOKUP($A24,PrekladHlav!$A:$H,1)=$A24,VLOOKUP($A24,PrekladHlav!$A:$H,SUVAHAVUJ!B1),0)</f>
        <v>do</v>
      </c>
      <c r="AI24" s="4"/>
      <c r="AJ24" s="13" t="s">
        <v>20</v>
      </c>
      <c r="AK24" s="13" t="s">
        <v>21</v>
      </c>
      <c r="AL24" s="7"/>
      <c r="AM24" s="13" t="s">
        <v>21</v>
      </c>
      <c r="AN24" s="13" t="s">
        <v>19</v>
      </c>
      <c r="AO24" s="13">
        <v>2</v>
      </c>
      <c r="AP24" s="13">
        <v>2</v>
      </c>
      <c r="AQ24" s="4"/>
      <c r="AR24" s="4"/>
    </row>
    <row r="25" spans="1:44" ht="13.9" x14ac:dyDescent="0.3">
      <c r="A25" s="3">
        <v>18</v>
      </c>
      <c r="H25" s="7" t="str">
        <f>IF(VLOOKUP($A25,PrekladHlav!$A:$H,1)=$A25,VLOOKUP($A25,PrekladHlav!$A:$H,SUVAHAVUJ!B1),0)</f>
        <v>Priložené súčasti účtovej závierky</v>
      </c>
      <c r="I25" s="4"/>
      <c r="J25" s="4"/>
      <c r="K25" s="4"/>
      <c r="L25" s="4"/>
      <c r="M25" s="4"/>
      <c r="N25" s="4"/>
      <c r="O25" s="4"/>
      <c r="P25" s="4"/>
      <c r="Q25" s="4"/>
      <c r="R25" s="4"/>
      <c r="S25" s="4"/>
      <c r="T25" s="4"/>
      <c r="U25" s="4"/>
      <c r="V25" s="4"/>
      <c r="W25" s="4"/>
      <c r="X25" s="4"/>
      <c r="Y25" s="4"/>
      <c r="Z25" s="4"/>
      <c r="AA25" s="4"/>
      <c r="AB25" s="4"/>
      <c r="AC25" s="4"/>
      <c r="AD25" s="4"/>
      <c r="AE25" s="4"/>
      <c r="AF25" s="4"/>
      <c r="AG25" s="4"/>
      <c r="AH25" s="7"/>
      <c r="AI25" s="4"/>
      <c r="AJ25" s="6"/>
      <c r="AK25" s="6"/>
      <c r="AL25" s="7"/>
      <c r="AM25" s="6"/>
      <c r="AN25" s="6"/>
      <c r="AO25" s="6"/>
      <c r="AP25" s="6"/>
      <c r="AQ25" s="4"/>
      <c r="AR25" s="4"/>
    </row>
    <row r="26" spans="1:44" ht="13.9" x14ac:dyDescent="0.3">
      <c r="A26" s="3">
        <v>19</v>
      </c>
      <c r="B26" s="3">
        <v>20</v>
      </c>
      <c r="C26" s="3">
        <v>21</v>
      </c>
      <c r="H26" s="7"/>
      <c r="I26" s="12" t="s">
        <v>18</v>
      </c>
      <c r="J26" s="4" t="str">
        <f>IF(VLOOKUP($A26,PrekladHlav!$A:$H,1)=$A26,VLOOKUP($A26,PrekladHlav!$A:$H,SUVAHAVUJ!B1),0)</f>
        <v>Súvaha (Úč POD 1-01)</v>
      </c>
      <c r="K26" s="4"/>
      <c r="L26" s="4"/>
      <c r="M26" s="4"/>
      <c r="N26" s="4"/>
      <c r="O26" s="4"/>
      <c r="P26" s="4"/>
      <c r="Q26" s="4"/>
      <c r="R26" s="12" t="s">
        <v>18</v>
      </c>
      <c r="S26" s="4" t="str">
        <f>IF(VLOOKUP($B26,PrekladHlav!$A:$H,1)=$B26,VLOOKUP($B26,PrekladHlav!$A:$H,SUVAHAVUJ!B1),0)</f>
        <v>Výkaz ziskov a strát(Úč POD 2-01)</v>
      </c>
      <c r="T26" s="4"/>
      <c r="U26" s="4"/>
      <c r="V26" s="4"/>
      <c r="W26" s="4"/>
      <c r="X26" s="4"/>
      <c r="Y26" s="4"/>
      <c r="Z26" s="4"/>
      <c r="AA26" s="4"/>
      <c r="AB26" s="4"/>
      <c r="AC26" s="4"/>
      <c r="AD26" s="4"/>
      <c r="AE26" s="12" t="s">
        <v>18</v>
      </c>
      <c r="AF26" s="4" t="str">
        <f>IF(VLOOKUP($C26,PrekladHlav!$A:$H,1)=$C26,VLOOKUP($C26,PrekladHlav!$A:$H,SUVAHAVUJ!B1),0)</f>
        <v>Poznámky (Úč POD 3-01)</v>
      </c>
      <c r="AG26" s="4"/>
      <c r="AH26" s="7"/>
      <c r="AI26" s="4"/>
      <c r="AJ26" s="6"/>
      <c r="AK26" s="6"/>
      <c r="AL26" s="7"/>
      <c r="AM26" s="6"/>
      <c r="AN26" s="6"/>
      <c r="AO26" s="6"/>
      <c r="AP26" s="6"/>
      <c r="AQ26" s="4"/>
      <c r="AR26" s="4"/>
    </row>
    <row r="27" spans="1:44" x14ac:dyDescent="0.2">
      <c r="H27" s="4"/>
      <c r="I27" s="4"/>
      <c r="J27" s="4"/>
      <c r="K27" s="4"/>
      <c r="L27" s="4"/>
      <c r="M27" s="4"/>
      <c r="N27" s="4"/>
      <c r="O27" s="4"/>
      <c r="P27" s="4"/>
      <c r="Q27" s="4"/>
      <c r="R27" s="4"/>
      <c r="S27" s="4"/>
      <c r="T27" s="4"/>
      <c r="U27" s="4"/>
      <c r="V27" s="4"/>
      <c r="W27" s="4"/>
      <c r="X27" s="4"/>
      <c r="Y27" s="4"/>
      <c r="Z27" s="4"/>
      <c r="AA27" s="4"/>
      <c r="AB27" s="4"/>
      <c r="AC27" s="4"/>
      <c r="AD27" s="4"/>
      <c r="AE27" s="4"/>
      <c r="AF27" s="4"/>
      <c r="AG27" s="4"/>
      <c r="AH27" s="7"/>
      <c r="AI27" s="4"/>
      <c r="AJ27" s="6"/>
      <c r="AK27" s="6"/>
      <c r="AL27" s="7"/>
      <c r="AM27" s="6"/>
      <c r="AN27" s="6"/>
      <c r="AO27" s="6"/>
      <c r="AP27" s="6"/>
      <c r="AQ27" s="4"/>
      <c r="AR27" s="4"/>
    </row>
    <row r="28" spans="1:44" x14ac:dyDescent="0.2">
      <c r="H28" s="4"/>
      <c r="I28" s="4"/>
      <c r="J28" s="4"/>
      <c r="K28" s="4"/>
      <c r="L28" s="4"/>
      <c r="M28" s="4"/>
      <c r="N28" s="4"/>
      <c r="O28" s="4"/>
      <c r="P28" s="4"/>
      <c r="Q28" s="4"/>
      <c r="R28" s="4"/>
      <c r="S28" s="4"/>
      <c r="T28" s="4"/>
      <c r="U28" s="4"/>
      <c r="V28" s="4"/>
      <c r="W28" s="4"/>
      <c r="X28" s="4"/>
      <c r="Y28" s="4"/>
      <c r="Z28" s="4"/>
      <c r="AA28" s="4"/>
      <c r="AB28" s="4"/>
      <c r="AC28" s="4"/>
      <c r="AD28" s="4"/>
      <c r="AE28" s="4"/>
      <c r="AF28" s="4"/>
      <c r="AG28" s="4"/>
      <c r="AH28" s="7"/>
      <c r="AI28" s="4"/>
      <c r="AJ28" s="6"/>
      <c r="AK28" s="6"/>
      <c r="AL28" s="7"/>
      <c r="AM28" s="6"/>
      <c r="AN28" s="6"/>
      <c r="AO28" s="6"/>
      <c r="AP28" s="6"/>
      <c r="AQ28" s="4"/>
      <c r="AR28" s="4"/>
    </row>
    <row r="29" spans="1:44" x14ac:dyDescent="0.2">
      <c r="A29" s="3">
        <v>24</v>
      </c>
      <c r="H29" s="7" t="str">
        <f>IF(VLOOKUP($A29,PrekladHlav!$A:$H,1)=$A29,VLOOKUP($A29,PrekladHlav!$A:$H,SUVAHAVUJ!$B$1),0)</f>
        <v>Obchodné meno (názov) účtovnej jednotky</v>
      </c>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row>
    <row r="30" spans="1:44" x14ac:dyDescent="0.2">
      <c r="H30" s="11" t="str">
        <f>MID(VstupHlavička!$B$6,1,1)</f>
        <v>F</v>
      </c>
      <c r="I30" s="11" t="str">
        <f>MID(VstupHlavička!$B$6,2,1)</f>
        <v>i</v>
      </c>
      <c r="J30" s="11" t="str">
        <f>MID(VstupHlavička!$B$6,3,1)</f>
        <v>r</v>
      </c>
      <c r="K30" s="11" t="str">
        <f>MID(VstupHlavička!$B$6,4,1)</f>
        <v>e</v>
      </c>
      <c r="L30" s="11" t="str">
        <f>MID(VstupHlavička!$B$6,5,1)</f>
        <v>E</v>
      </c>
      <c r="M30" s="11" t="str">
        <f>MID(VstupHlavička!$B$6,6,1)</f>
        <v>x</v>
      </c>
      <c r="N30" s="11" t="str">
        <f>MID(VstupHlavička!$B$6,7,1)</f>
        <v>p</v>
      </c>
      <c r="O30" s="11" t="str">
        <f>MID(VstupHlavička!$B$6,8,1)</f>
        <v>e</v>
      </c>
      <c r="P30" s="11" t="str">
        <f>MID(VstupHlavička!$B$6,9,1)</f>
        <v>r</v>
      </c>
      <c r="Q30" s="11" t="str">
        <f>MID(VstupHlavička!$B$6,10,1)</f>
        <v>t</v>
      </c>
      <c r="R30" s="11" t="str">
        <f>MID(VstupHlavička!$B$6,11,1)</f>
        <v xml:space="preserve"> </v>
      </c>
      <c r="S30" s="11" t="str">
        <f>MID(VstupHlavička!$B$6,12,1)</f>
        <v>s</v>
      </c>
      <c r="T30" s="11" t="str">
        <f>MID(VstupHlavička!$B$6,13,1)</f>
        <v>.</v>
      </c>
      <c r="U30" s="11" t="str">
        <f>MID(VstupHlavička!$B$6,14,1)</f>
        <v>r</v>
      </c>
      <c r="V30" s="11" t="str">
        <f>MID(VstupHlavička!$B$6,15,1)</f>
        <v>.</v>
      </c>
      <c r="W30" s="11" t="str">
        <f>MID(VstupHlavička!$B$6,16,1)</f>
        <v>o</v>
      </c>
      <c r="X30" s="11" t="str">
        <f>MID(VstupHlavička!$B$6,17,1)</f>
        <v>.</v>
      </c>
      <c r="Y30" s="11" t="str">
        <f>MID(VstupHlavička!$B$6,18,1)</f>
        <v/>
      </c>
      <c r="Z30" s="11" t="str">
        <f>MID(VstupHlavička!$B$6,19,1)</f>
        <v/>
      </c>
      <c r="AA30" s="11" t="str">
        <f>MID(VstupHlavička!$B$6,20,1)</f>
        <v/>
      </c>
      <c r="AB30" s="11" t="str">
        <f>MID(VstupHlavička!$B$6,21,1)</f>
        <v/>
      </c>
      <c r="AC30" s="11" t="str">
        <f>MID(VstupHlavička!$B$6,22,1)</f>
        <v/>
      </c>
      <c r="AD30" s="11" t="str">
        <f>MID(VstupHlavička!$B$6,23,1)</f>
        <v/>
      </c>
      <c r="AE30" s="11" t="str">
        <f>MID(VstupHlavička!$B$6,24,1)</f>
        <v/>
      </c>
      <c r="AF30" s="11" t="str">
        <f>MID(VstupHlavička!$B$6,25,1)</f>
        <v/>
      </c>
      <c r="AG30" s="11" t="str">
        <f>MID(VstupHlavička!$B$6,26,1)</f>
        <v/>
      </c>
      <c r="AH30" s="11" t="str">
        <f>MID(VstupHlavička!$B$6,27,1)</f>
        <v/>
      </c>
      <c r="AI30" s="11" t="str">
        <f>MID(VstupHlavička!$B$6,28,1)</f>
        <v/>
      </c>
      <c r="AJ30" s="11" t="str">
        <f>MID(VstupHlavička!$B$6,29,1)</f>
        <v/>
      </c>
      <c r="AK30" s="11" t="str">
        <f>MID(VstupHlavička!$B$6,30,1)</f>
        <v/>
      </c>
      <c r="AL30" s="11" t="str">
        <f>MID(VstupHlavička!$B$6,31,1)</f>
        <v/>
      </c>
      <c r="AM30" s="11" t="str">
        <f>MID(VstupHlavička!$B$6,32,1)</f>
        <v/>
      </c>
      <c r="AN30" s="11" t="str">
        <f>MID(VstupHlavička!$B$6,33,1)</f>
        <v/>
      </c>
      <c r="AO30" s="11" t="str">
        <f>MID(VstupHlavička!$B$6,34,1)</f>
        <v/>
      </c>
      <c r="AP30" s="11" t="str">
        <f>MID(VstupHlavička!$B$6,35,1)</f>
        <v/>
      </c>
      <c r="AQ30" s="11" t="str">
        <f>MID(VstupHlavička!$B$6,36,1)</f>
        <v/>
      </c>
      <c r="AR30" s="4"/>
    </row>
    <row r="31" spans="1:44" x14ac:dyDescent="0.2">
      <c r="H31" s="11" t="str">
        <f>MID(VstupHlavička!$B$6,37,1)</f>
        <v/>
      </c>
      <c r="I31" s="11" t="str">
        <f>MID(VstupHlavička!$B$6,38,1)</f>
        <v/>
      </c>
      <c r="J31" s="11" t="str">
        <f>MID(VstupHlavička!$B$6,39,1)</f>
        <v/>
      </c>
      <c r="K31" s="11" t="str">
        <f>MID(VstupHlavička!$B$6,40,1)</f>
        <v/>
      </c>
      <c r="L31" s="11" t="str">
        <f>MID(VstupHlavička!$B$6,41,1)</f>
        <v/>
      </c>
      <c r="M31" s="11" t="str">
        <f>MID(VstupHlavička!$B$6,42,1)</f>
        <v/>
      </c>
      <c r="N31" s="11" t="str">
        <f>MID(VstupHlavička!$B$6,43,1)</f>
        <v/>
      </c>
      <c r="O31" s="11" t="str">
        <f>MID(VstupHlavička!$B$6,44,1)</f>
        <v/>
      </c>
      <c r="P31" s="11" t="str">
        <f>MID(VstupHlavička!$B$6,45,1)</f>
        <v/>
      </c>
      <c r="Q31" s="11" t="str">
        <f>MID(VstupHlavička!$B$6,46,1)</f>
        <v/>
      </c>
      <c r="R31" s="11" t="str">
        <f>MID(VstupHlavička!$B$6,47,1)</f>
        <v/>
      </c>
      <c r="S31" s="11" t="str">
        <f>MID(VstupHlavička!$B$6,48,1)</f>
        <v/>
      </c>
      <c r="T31" s="11" t="str">
        <f>MID(VstupHlavička!$B$6,49,1)</f>
        <v/>
      </c>
      <c r="U31" s="11" t="str">
        <f>MID(VstupHlavička!$B$6,50,1)</f>
        <v/>
      </c>
      <c r="V31" s="11" t="str">
        <f>MID(VstupHlavička!$B$6,51,1)</f>
        <v/>
      </c>
      <c r="W31" s="11" t="str">
        <f>MID(VstupHlavička!$B$6,52,1)</f>
        <v/>
      </c>
      <c r="X31" s="11" t="str">
        <f>MID(VstupHlavička!$B$6,53,1)</f>
        <v/>
      </c>
      <c r="Y31" s="11" t="str">
        <f>MID(VstupHlavička!$B$6,54,1)</f>
        <v/>
      </c>
      <c r="Z31" s="11" t="str">
        <f>MID(VstupHlavička!$B$6,55,1)</f>
        <v/>
      </c>
      <c r="AA31" s="11" t="str">
        <f>MID(VstupHlavička!$B$6,56,1)</f>
        <v/>
      </c>
      <c r="AB31" s="11" t="str">
        <f>MID(VstupHlavička!$B$6,57,1)</f>
        <v/>
      </c>
      <c r="AC31" s="11" t="str">
        <f>MID(VstupHlavička!$B$6,58,1)</f>
        <v/>
      </c>
      <c r="AD31" s="11" t="str">
        <f>MID(VstupHlavička!$B$6,59,1)</f>
        <v/>
      </c>
      <c r="AE31" s="11" t="str">
        <f>MID(VstupHlavička!$B$6,60,1)</f>
        <v/>
      </c>
      <c r="AF31" s="11" t="str">
        <f>MID(VstupHlavička!$B$6,61,1)</f>
        <v/>
      </c>
      <c r="AG31" s="11" t="str">
        <f>MID(VstupHlavička!$B$6,62,1)</f>
        <v/>
      </c>
      <c r="AH31" s="11" t="str">
        <f>MID(VstupHlavička!$B$6,63,1)</f>
        <v/>
      </c>
      <c r="AI31" s="11" t="str">
        <f>MID(VstupHlavička!$B$6,64,1)</f>
        <v/>
      </c>
      <c r="AJ31" s="11" t="str">
        <f>MID(VstupHlavička!$B$6,65,1)</f>
        <v/>
      </c>
      <c r="AK31" s="11" t="str">
        <f>MID(VstupHlavička!$B$6,66,1)</f>
        <v/>
      </c>
      <c r="AL31" s="11" t="str">
        <f>MID(VstupHlavička!$B$6,67,1)</f>
        <v/>
      </c>
      <c r="AM31" s="11" t="str">
        <f>MID(VstupHlavička!$B$6,68,1)</f>
        <v/>
      </c>
      <c r="AN31" s="11" t="str">
        <f>MID(VstupHlavička!$B$6,69,1)</f>
        <v/>
      </c>
      <c r="AO31" s="11" t="str">
        <f>MID(VstupHlavička!$B$6,70,1)</f>
        <v/>
      </c>
      <c r="AP31" s="11" t="str">
        <f>MID(VstupHlavička!$B$6,71,1)</f>
        <v/>
      </c>
      <c r="AQ31" s="11" t="str">
        <f>MID(VstupHlavička!$B$6,72,1)</f>
        <v/>
      </c>
      <c r="AR31" s="4"/>
    </row>
    <row r="32" spans="1:44" x14ac:dyDescent="0.2">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row>
    <row r="33" spans="1:44" x14ac:dyDescent="0.2">
      <c r="A33" s="3">
        <v>25</v>
      </c>
      <c r="H33" s="7" t="str">
        <f>IF(VLOOKUP($A33,PrekladHlav!$A:$H,1)=$A33,VLOOKUP($A33,PrekladHlav!$A:$H,SUVAHAVUJ!$B$1),0)</f>
        <v>Sídlo účtovnej jednotky, ulica a číslo</v>
      </c>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row>
    <row r="34" spans="1:44" x14ac:dyDescent="0.2">
      <c r="H34" s="11" t="str">
        <f>MID(VstupHlavička!$B$7,1,1)</f>
        <v>P</v>
      </c>
      <c r="I34" s="11" t="str">
        <f>MID(VstupHlavička!$B$7,2,1)</f>
        <v>e</v>
      </c>
      <c r="J34" s="11" t="str">
        <f>MID(VstupHlavička!$B$7,3,1)</f>
        <v>z</v>
      </c>
      <c r="K34" s="11" t="str">
        <f>MID(VstupHlavička!$B$7,4,1)</f>
        <v>i</v>
      </c>
      <c r="L34" s="11" t="str">
        <f>MID(VstupHlavička!$B$7,5,1)</f>
        <v>n</v>
      </c>
      <c r="M34" s="11" t="str">
        <f>MID(VstupHlavička!$B$7,6,1)</f>
        <v>s</v>
      </c>
      <c r="N34" s="11" t="str">
        <f>MID(VstupHlavička!$B$7,7,1)</f>
        <v>k</v>
      </c>
      <c r="O34" s="11" t="str">
        <f>MID(VstupHlavička!$B$7,8,1)</f>
        <v>á</v>
      </c>
      <c r="P34" s="11" t="str">
        <f>MID(VstupHlavička!$B$7,9,1)</f>
        <v xml:space="preserve"> </v>
      </c>
      <c r="Q34" s="11" t="str">
        <f>MID(VstupHlavička!$B$7,10,1)</f>
        <v>4</v>
      </c>
      <c r="R34" s="11" t="str">
        <f>MID(VstupHlavička!$B$7,11,1)</f>
        <v>4</v>
      </c>
      <c r="S34" s="11" t="str">
        <f>MID(VstupHlavička!$B$7,12,1)</f>
        <v>9</v>
      </c>
      <c r="T34" s="11" t="str">
        <f>MID(VstupHlavička!$B$7,13,1)</f>
        <v>1</v>
      </c>
      <c r="U34" s="11" t="str">
        <f>MID(VstupHlavička!$B$7,14,1)</f>
        <v>/</v>
      </c>
      <c r="V34" s="11" t="str">
        <f>MID(VstupHlavička!$B$7,15,1)</f>
        <v>5</v>
      </c>
      <c r="W34" s="11" t="str">
        <f>MID(VstupHlavička!$B$7,16,1)</f>
        <v>1</v>
      </c>
      <c r="X34" s="11" t="str">
        <f>MID(VstupHlavička!$B$7,17,1)</f>
        <v/>
      </c>
      <c r="Y34" s="11" t="str">
        <f>MID(VstupHlavička!$B$7,18,1)</f>
        <v/>
      </c>
      <c r="Z34" s="11" t="str">
        <f>MID(VstupHlavička!$B$7,19,1)</f>
        <v/>
      </c>
      <c r="AA34" s="11" t="str">
        <f>MID(VstupHlavička!$B$7,20,1)</f>
        <v/>
      </c>
      <c r="AB34" s="11" t="str">
        <f>MID(VstupHlavička!$B$7,21,1)</f>
        <v/>
      </c>
      <c r="AC34" s="11" t="str">
        <f>MID(VstupHlavička!$B$7,22,1)</f>
        <v/>
      </c>
      <c r="AD34" s="11" t="str">
        <f>MID(VstupHlavička!$B$7,23,1)</f>
        <v/>
      </c>
      <c r="AE34" s="11" t="str">
        <f>MID(VstupHlavička!$B$7,24,1)</f>
        <v/>
      </c>
      <c r="AF34" s="11" t="str">
        <f>MID(VstupHlavička!$B$7,25,1)</f>
        <v/>
      </c>
      <c r="AG34" s="11" t="str">
        <f>MID(VstupHlavička!$B$7,26,1)</f>
        <v/>
      </c>
      <c r="AH34" s="11" t="str">
        <f>MID(VstupHlavička!$B$7,27,1)</f>
        <v/>
      </c>
      <c r="AI34" s="11" t="str">
        <f>MID(VstupHlavička!$B$7,28,1)</f>
        <v/>
      </c>
      <c r="AJ34" s="11" t="str">
        <f>MID(VstupHlavička!$B$7,29,1)</f>
        <v/>
      </c>
      <c r="AK34" s="11" t="str">
        <f>MID(VstupHlavička!$B$7,30,1)</f>
        <v/>
      </c>
      <c r="AL34" s="11" t="str">
        <f>MID(VstupHlavička!$B$7,31,1)</f>
        <v/>
      </c>
      <c r="AM34" s="11" t="str">
        <f>MID(VstupHlavička!$B$7,32,1)</f>
        <v/>
      </c>
      <c r="AN34" s="11" t="str">
        <f>MID(VstupHlavička!$B$7,33,1)</f>
        <v/>
      </c>
      <c r="AO34" s="11" t="str">
        <f>MID(VstupHlavička!$B$7,34,1)</f>
        <v/>
      </c>
      <c r="AP34" s="11" t="str">
        <f>MID(VstupHlavička!$B$7,35,1)</f>
        <v/>
      </c>
      <c r="AQ34" s="11" t="str">
        <f>MID(VstupHlavička!$B$7,36,1)</f>
        <v/>
      </c>
      <c r="AR34" s="4"/>
    </row>
    <row r="35" spans="1:44" x14ac:dyDescent="0.2">
      <c r="H35" s="11" t="str">
        <f>MID(VstupHlavička!$B$7,37,1)</f>
        <v/>
      </c>
      <c r="I35" s="11" t="str">
        <f>MID(VstupHlavička!$B$7,38,1)</f>
        <v/>
      </c>
      <c r="J35" s="11" t="str">
        <f>MID(VstupHlavička!$B$7,39,1)</f>
        <v/>
      </c>
      <c r="K35" s="11" t="str">
        <f>MID(VstupHlavička!$B$7,40,1)</f>
        <v/>
      </c>
      <c r="L35" s="11" t="str">
        <f>MID(VstupHlavička!$B$7,41,1)</f>
        <v/>
      </c>
      <c r="M35" s="11" t="str">
        <f>MID(VstupHlavička!$B$7,42,1)</f>
        <v/>
      </c>
      <c r="N35" s="11" t="str">
        <f>MID(VstupHlavička!$B$7,43,1)</f>
        <v/>
      </c>
      <c r="O35" s="11" t="str">
        <f>MID(VstupHlavička!$B$7,44,1)</f>
        <v/>
      </c>
      <c r="P35" s="11" t="str">
        <f>MID(VstupHlavička!$B$7,45,1)</f>
        <v/>
      </c>
      <c r="Q35" s="11" t="str">
        <f>MID(VstupHlavička!$B$7,46,1)</f>
        <v/>
      </c>
      <c r="R35" s="11" t="str">
        <f>MID(VstupHlavička!$B$7,47,1)</f>
        <v/>
      </c>
      <c r="S35" s="11" t="str">
        <f>MID(VstupHlavička!$B$7,48,1)</f>
        <v/>
      </c>
      <c r="T35" s="11" t="str">
        <f>MID(VstupHlavička!$B$7,49,1)</f>
        <v/>
      </c>
      <c r="U35" s="11" t="str">
        <f>MID(VstupHlavička!$B$7,50,1)</f>
        <v/>
      </c>
      <c r="V35" s="11" t="str">
        <f>MID(VstupHlavička!$B$7,51,1)</f>
        <v/>
      </c>
      <c r="W35" s="11" t="str">
        <f>MID(VstupHlavička!$B$7,52,1)</f>
        <v/>
      </c>
      <c r="X35" s="11" t="str">
        <f>MID(VstupHlavička!$B$7,53,1)</f>
        <v/>
      </c>
      <c r="Y35" s="11" t="str">
        <f>MID(VstupHlavička!$B$7,54,1)</f>
        <v/>
      </c>
      <c r="Z35" s="11" t="str">
        <f>MID(VstupHlavička!$B$7,55,1)</f>
        <v/>
      </c>
      <c r="AA35" s="11" t="str">
        <f>MID(VstupHlavička!$B$7,56,1)</f>
        <v/>
      </c>
      <c r="AB35" s="11" t="str">
        <f>MID(VstupHlavička!$B$7,57,1)</f>
        <v/>
      </c>
      <c r="AC35" s="11" t="str">
        <f>MID(VstupHlavička!$B$7,58,1)</f>
        <v/>
      </c>
      <c r="AD35" s="11" t="str">
        <f>MID(VstupHlavička!$B$7,59,1)</f>
        <v/>
      </c>
      <c r="AE35" s="11" t="str">
        <f>MID(VstupHlavička!$B$7,60,1)</f>
        <v/>
      </c>
      <c r="AF35" s="11" t="str">
        <f>MID(VstupHlavička!$B$7,61,1)</f>
        <v/>
      </c>
      <c r="AG35" s="11" t="str">
        <f>MID(VstupHlavička!$B$7,62,1)</f>
        <v/>
      </c>
      <c r="AH35" s="11" t="str">
        <f>MID(VstupHlavička!$B$7,63,1)</f>
        <v/>
      </c>
      <c r="AI35" s="11" t="str">
        <f>MID(VstupHlavička!$B$7,64,1)</f>
        <v/>
      </c>
      <c r="AJ35" s="11" t="str">
        <f>MID(VstupHlavička!$B$7,65,1)</f>
        <v/>
      </c>
      <c r="AK35" s="11" t="str">
        <f>MID(VstupHlavička!$B$7,66,1)</f>
        <v/>
      </c>
      <c r="AL35" s="11" t="str">
        <f>MID(VstupHlavička!$B$7,67,1)</f>
        <v/>
      </c>
      <c r="AM35" s="11" t="str">
        <f>MID(VstupHlavička!$B$7,68,1)</f>
        <v/>
      </c>
      <c r="AN35" s="11" t="str">
        <f>MID(VstupHlavička!$B$7,69,1)</f>
        <v/>
      </c>
      <c r="AO35" s="11" t="str">
        <f>MID(VstupHlavička!$B$7,70,1)</f>
        <v/>
      </c>
      <c r="AP35" s="11" t="str">
        <f>MID(VstupHlavička!$B$7,71,1)</f>
        <v/>
      </c>
      <c r="AQ35" s="11" t="str">
        <f>MID(VstupHlavička!$B$7,72,1)</f>
        <v/>
      </c>
      <c r="AR35" s="4"/>
    </row>
    <row r="36" spans="1:44" x14ac:dyDescent="0.2">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row>
    <row r="37" spans="1:44" x14ac:dyDescent="0.2">
      <c r="A37" s="3">
        <v>26</v>
      </c>
      <c r="B37" s="3">
        <v>27</v>
      </c>
      <c r="H37" s="7" t="str">
        <f>IF(VLOOKUP($A37,PrekladHlav!$A:$H,1)=$A37,VLOOKUP($A37,PrekladHlav!$A:$H,SUVAHAVUJ!$B$1),0)</f>
        <v>PSČ</v>
      </c>
      <c r="I37" s="4"/>
      <c r="J37" s="4"/>
      <c r="K37" s="4"/>
      <c r="L37" s="4"/>
      <c r="M37" s="4"/>
      <c r="N37" s="7" t="str">
        <f>IF(VLOOKUP($B37,PrekladHlav!$A:$H,1)=$B37,VLOOKUP($B37,PrekladHlav!$A:$H,SUVAHAVUJ!B1),0)</f>
        <v>Obec</v>
      </c>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row>
    <row r="38" spans="1:44" x14ac:dyDescent="0.2">
      <c r="H38" s="11" t="str">
        <f>MID(VstupHlavička!$B$8,1,1)</f>
        <v>9</v>
      </c>
      <c r="I38" s="11" t="str">
        <f>MID(VstupHlavička!$B$8,2,1)</f>
        <v>0</v>
      </c>
      <c r="J38" s="11" t="str">
        <f>MID(VstupHlavička!$B$8,3,1)</f>
        <v>3</v>
      </c>
      <c r="K38" s="11" t="str">
        <f>MID(VstupHlavička!$B$8,4,1)</f>
        <v>0</v>
      </c>
      <c r="L38" s="11" t="str">
        <f>MID(VstupHlavička!$B$8,5,1)</f>
        <v>1</v>
      </c>
      <c r="M38" s="14"/>
      <c r="N38" s="11" t="str">
        <f>MID(VstupHlavička!$B$9,1,1)</f>
        <v>S</v>
      </c>
      <c r="O38" s="11" t="str">
        <f>MID(VstupHlavička!$B$9,2,1)</f>
        <v>e</v>
      </c>
      <c r="P38" s="11" t="str">
        <f>MID(VstupHlavička!$B$9,3,1)</f>
        <v>n</v>
      </c>
      <c r="Q38" s="11" t="str">
        <f>MID(VstupHlavička!$B$9,4,1)</f>
        <v>e</v>
      </c>
      <c r="R38" s="11" t="str">
        <f>MID(VstupHlavička!$B$9,5,1)</f>
        <v>c</v>
      </c>
      <c r="S38" s="11" t="str">
        <f>MID(VstupHlavička!$B$9,6,1)</f>
        <v/>
      </c>
      <c r="T38" s="11" t="str">
        <f>MID(VstupHlavička!$B$9,7,1)</f>
        <v/>
      </c>
      <c r="U38" s="11" t="str">
        <f>MID(VstupHlavička!$B$9,8,1)</f>
        <v/>
      </c>
      <c r="V38" s="11" t="str">
        <f>MID(VstupHlavička!$B$9,9,1)</f>
        <v/>
      </c>
      <c r="W38" s="11" t="str">
        <f>MID(VstupHlavička!$B$9,10,1)</f>
        <v/>
      </c>
      <c r="X38" s="11" t="str">
        <f>MID(VstupHlavička!$B$9,11,1)</f>
        <v/>
      </c>
      <c r="Y38" s="11" t="str">
        <f>MID(VstupHlavička!$B$9,12,1)</f>
        <v/>
      </c>
      <c r="Z38" s="11" t="str">
        <f>MID(VstupHlavička!$B$9,13,1)</f>
        <v/>
      </c>
      <c r="AA38" s="11" t="str">
        <f>MID(VstupHlavička!$B$9,14,1)</f>
        <v/>
      </c>
      <c r="AB38" s="11" t="str">
        <f>MID(VstupHlavička!$B$9,15,1)</f>
        <v/>
      </c>
      <c r="AC38" s="11" t="str">
        <f>MID(VstupHlavička!$B$9,16,1)</f>
        <v/>
      </c>
      <c r="AD38" s="11" t="str">
        <f>MID(VstupHlavička!$B$9,17,1)</f>
        <v/>
      </c>
      <c r="AE38" s="11" t="str">
        <f>MID(VstupHlavička!$B$9,18,1)</f>
        <v/>
      </c>
      <c r="AF38" s="11" t="str">
        <f>MID(VstupHlavička!$B$9,19,1)</f>
        <v/>
      </c>
      <c r="AG38" s="11" t="str">
        <f>MID(VstupHlavička!$B$9,20,1)</f>
        <v/>
      </c>
      <c r="AH38" s="11" t="str">
        <f>MID(VstupHlavička!$B$9,21,1)</f>
        <v/>
      </c>
      <c r="AI38" s="11" t="str">
        <f>MID(VstupHlavička!$B$9,22,1)</f>
        <v/>
      </c>
      <c r="AJ38" s="11" t="str">
        <f>MID(VstupHlavička!$B$9,23,1)</f>
        <v/>
      </c>
      <c r="AK38" s="11" t="str">
        <f>MID(VstupHlavička!$B$9,24,1)</f>
        <v/>
      </c>
      <c r="AL38" s="11" t="str">
        <f>MID(VstupHlavička!$B$9,25,1)</f>
        <v/>
      </c>
      <c r="AM38" s="11" t="str">
        <f>MID(VstupHlavička!$B$9,26,1)</f>
        <v/>
      </c>
      <c r="AN38" s="11" t="str">
        <f>MID(VstupHlavička!$B$9,27,1)</f>
        <v/>
      </c>
      <c r="AO38" s="11" t="str">
        <f>MID(VstupHlavička!$B$9,28,1)</f>
        <v/>
      </c>
      <c r="AP38" s="11" t="str">
        <f>MID(VstupHlavička!$B$9,29,1)</f>
        <v/>
      </c>
      <c r="AQ38" s="11" t="str">
        <f>MID(VstupHlavička!$B$9,30,1)</f>
        <v/>
      </c>
      <c r="AR38" s="4"/>
    </row>
    <row r="39" spans="1:44" x14ac:dyDescent="0.2">
      <c r="H39" s="14"/>
      <c r="I39" s="14"/>
      <c r="J39" s="14"/>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4"/>
    </row>
    <row r="40" spans="1:44" x14ac:dyDescent="0.2">
      <c r="A40" s="3">
        <v>28</v>
      </c>
      <c r="H40" s="7" t="str">
        <f>IF(VLOOKUP($A40,PrekladHlav!$A:$H,1)=$A40,VLOOKUP($A40,PrekladHlav!$A:$H,SUVAHAVUJ!$B$1),0)</f>
        <v>Označenie obchodného registra a číslo zápisu obchodnej spoločnosti</v>
      </c>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4"/>
      <c r="AN40" s="14"/>
      <c r="AO40" s="14"/>
      <c r="AP40" s="14"/>
      <c r="AQ40" s="14"/>
      <c r="AR40" s="4"/>
    </row>
    <row r="41" spans="1:44" x14ac:dyDescent="0.2">
      <c r="H41" s="11" t="str">
        <f>MID(VstupHlavička!$B$16,1,1)</f>
        <v>O</v>
      </c>
      <c r="I41" s="11" t="str">
        <f>MID(VstupHlavička!$B$16,2,1)</f>
        <v>R</v>
      </c>
      <c r="J41" s="11" t="str">
        <f>MID(VstupHlavička!$B$16,3,1)</f>
        <v xml:space="preserve"> </v>
      </c>
      <c r="K41" s="11" t="str">
        <f>MID(VstupHlavička!$B$16,4,1)</f>
        <v>M</v>
      </c>
      <c r="L41" s="11" t="str">
        <f>MID(VstupHlavička!$B$16,5,1)</f>
        <v>S</v>
      </c>
      <c r="M41" s="11" t="str">
        <f>MID(VstupHlavička!$B$16,6,1)</f>
        <v xml:space="preserve"> </v>
      </c>
      <c r="N41" s="11" t="str">
        <f>MID(VstupHlavička!$B$16,7,1)</f>
        <v>B</v>
      </c>
      <c r="O41" s="11" t="str">
        <f>MID(VstupHlavička!$B$16,8,1)</f>
        <v>A</v>
      </c>
      <c r="P41" s="11" t="str">
        <f>MID(VstupHlavička!$B$16,9,1)</f>
        <v xml:space="preserve"> </v>
      </c>
      <c r="Q41" s="11" t="str">
        <f>MID(VstupHlavička!$B$16,10,1)</f>
        <v>I</v>
      </c>
      <c r="R41" s="11" t="str">
        <f>MID(VstupHlavička!$B$16,11,1)</f>
        <v>I</v>
      </c>
      <c r="S41" s="11" t="str">
        <f>MID(VstupHlavička!$B$16,12,1)</f>
        <v>I</v>
      </c>
      <c r="T41" s="11" t="str">
        <f>MID(VstupHlavička!$B$16,13,1)</f>
        <v xml:space="preserve"> </v>
      </c>
      <c r="U41" s="11" t="str">
        <f>MID(VstupHlavička!$B$16,14,1)</f>
        <v>o</v>
      </c>
      <c r="V41" s="11" t="str">
        <f>MID(VstupHlavička!$B$16,15,1)</f>
        <v>d</v>
      </c>
      <c r="W41" s="11" t="str">
        <f>MID(VstupHlavička!$B$16,16,1)</f>
        <v>d</v>
      </c>
      <c r="X41" s="11" t="str">
        <f>MID(VstupHlavička!$B$16,17,1)</f>
        <v>.</v>
      </c>
      <c r="Y41" s="11" t="str">
        <f>MID(VstupHlavička!$B$16,18,1)</f>
        <v>S</v>
      </c>
      <c r="Z41" s="11" t="str">
        <f>MID(VstupHlavička!$B$16,19,1)</f>
        <v>r</v>
      </c>
      <c r="AA41" s="11" t="str">
        <f>MID(VstupHlavička!$B$16,20,1)</f>
        <v>o</v>
      </c>
      <c r="AB41" s="11" t="str">
        <f>MID(VstupHlavička!$B$16,21,1)</f>
        <v xml:space="preserve"> </v>
      </c>
      <c r="AC41" s="11" t="str">
        <f>MID(VstupHlavička!$B$16,22,1)</f>
        <v>v</v>
      </c>
      <c r="AD41" s="11" t="str">
        <f>MID(VstupHlavička!$B$16,23,1)</f>
        <v>l</v>
      </c>
      <c r="AE41" s="11" t="str">
        <f>MID(VstupHlavička!$B$16,24,1)</f>
        <v>o</v>
      </c>
      <c r="AF41" s="11" t="str">
        <f>MID(VstupHlavička!$B$16,25,1)</f>
        <v>ž</v>
      </c>
      <c r="AG41" s="11" t="str">
        <f>MID(VstupHlavička!$B$16,26,1)</f>
        <v>k</v>
      </c>
      <c r="AH41" s="11" t="str">
        <f>MID(VstupHlavička!$B$16,27,1)</f>
        <v>a</v>
      </c>
      <c r="AI41" s="11" t="str">
        <f>MID(VstupHlavička!$B$16,28,1)</f>
        <v xml:space="preserve"> </v>
      </c>
      <c r="AJ41" s="11" t="str">
        <f>MID(VstupHlavička!$B$16,29,1)</f>
        <v>1</v>
      </c>
      <c r="AK41" s="11" t="str">
        <f>MID(VstupHlavička!$B$16,30,1)</f>
        <v>5</v>
      </c>
      <c r="AL41" s="11" t="str">
        <f>MID(VstupHlavička!$B$16,31,1)</f>
        <v>7</v>
      </c>
      <c r="AM41" s="11" t="str">
        <f>MID(VstupHlavička!$B$16,32,1)</f>
        <v>9</v>
      </c>
      <c r="AN41" s="11" t="str">
        <f>MID(VstupHlavička!$B$16,33,1)</f>
        <v>2</v>
      </c>
      <c r="AO41" s="11" t="str">
        <f>MID(VstupHlavička!$B$16,34,1)</f>
        <v>4</v>
      </c>
      <c r="AP41" s="11" t="str">
        <f>MID(VstupHlavička!$B$16,35,1)</f>
        <v>/</v>
      </c>
      <c r="AQ41" s="11" t="str">
        <f>MID(VstupHlavička!$B$16,36,1)</f>
        <v>B</v>
      </c>
      <c r="AR41" s="4"/>
    </row>
    <row r="42" spans="1:44" x14ac:dyDescent="0.2">
      <c r="H42" s="11" t="str">
        <f>MID(VstupHlavička!$B$16,37,1)</f>
        <v/>
      </c>
      <c r="I42" s="11" t="str">
        <f>MID(VstupHlavička!$B$16,38,1)</f>
        <v/>
      </c>
      <c r="J42" s="11" t="str">
        <f>MID(VstupHlavička!$B$16,39,1)</f>
        <v/>
      </c>
      <c r="K42" s="11" t="str">
        <f>MID(VstupHlavička!$B$16,40,1)</f>
        <v/>
      </c>
      <c r="L42" s="11" t="str">
        <f>MID(VstupHlavička!$B$16,41,1)</f>
        <v/>
      </c>
      <c r="M42" s="11" t="str">
        <f>MID(VstupHlavička!$B$16,42,1)</f>
        <v/>
      </c>
      <c r="N42" s="11" t="str">
        <f>MID(VstupHlavička!$B$16,43,1)</f>
        <v/>
      </c>
      <c r="O42" s="11" t="str">
        <f>MID(VstupHlavička!$B$16,44,1)</f>
        <v/>
      </c>
      <c r="P42" s="11" t="str">
        <f>MID(VstupHlavička!$B$16,45,1)</f>
        <v/>
      </c>
      <c r="Q42" s="11" t="str">
        <f>MID(VstupHlavička!$B$16,46,1)</f>
        <v/>
      </c>
      <c r="R42" s="11" t="str">
        <f>MID(VstupHlavička!$B$16,47,1)</f>
        <v/>
      </c>
      <c r="S42" s="11" t="str">
        <f>MID(VstupHlavička!$B$16,48,1)</f>
        <v/>
      </c>
      <c r="T42" s="11" t="str">
        <f>MID(VstupHlavička!$B$16,49,1)</f>
        <v/>
      </c>
      <c r="U42" s="11" t="str">
        <f>MID(VstupHlavička!$B$16,50,1)</f>
        <v/>
      </c>
      <c r="V42" s="11" t="str">
        <f>MID(VstupHlavička!$B$16,51,1)</f>
        <v/>
      </c>
      <c r="W42" s="11" t="str">
        <f>MID(VstupHlavička!$B$16,52,1)</f>
        <v/>
      </c>
      <c r="X42" s="11" t="str">
        <f>MID(VstupHlavička!$B$16,53,1)</f>
        <v/>
      </c>
      <c r="Y42" s="11" t="str">
        <f>MID(VstupHlavička!$B$16,54,1)</f>
        <v/>
      </c>
      <c r="Z42" s="11" t="str">
        <f>MID(VstupHlavička!$B$16,55,1)</f>
        <v/>
      </c>
      <c r="AA42" s="11" t="str">
        <f>MID(VstupHlavička!$B$16,56,1)</f>
        <v/>
      </c>
      <c r="AB42" s="11" t="str">
        <f>MID(VstupHlavička!$B$16,57,1)</f>
        <v/>
      </c>
      <c r="AC42" s="11" t="str">
        <f>MID(VstupHlavička!$B$16,58,1)</f>
        <v/>
      </c>
      <c r="AD42" s="11" t="str">
        <f>MID(VstupHlavička!$B$16,59,1)</f>
        <v/>
      </c>
      <c r="AE42" s="11" t="str">
        <f>MID(VstupHlavička!$B$16,60,1)</f>
        <v/>
      </c>
      <c r="AF42" s="11" t="str">
        <f>MID(VstupHlavička!$B$16,61,1)</f>
        <v/>
      </c>
      <c r="AG42" s="11" t="str">
        <f>MID(VstupHlavička!$B$16,62,1)</f>
        <v/>
      </c>
      <c r="AH42" s="11" t="str">
        <f>MID(VstupHlavička!$B$16,63,1)</f>
        <v/>
      </c>
      <c r="AI42" s="11" t="str">
        <f>MID(VstupHlavička!$B$16,64,1)</f>
        <v/>
      </c>
      <c r="AJ42" s="11" t="str">
        <f>MID(VstupHlavička!$B$16,65,1)</f>
        <v/>
      </c>
      <c r="AK42" s="11" t="str">
        <f>MID(VstupHlavička!$B$16,66,1)</f>
        <v/>
      </c>
      <c r="AL42" s="11" t="str">
        <f>MID(VstupHlavička!$B$16,67,1)</f>
        <v/>
      </c>
      <c r="AM42" s="11" t="str">
        <f>MID(VstupHlavička!$B$16,68,1)</f>
        <v/>
      </c>
      <c r="AN42" s="11" t="str">
        <f>MID(VstupHlavička!$B$16,69,1)</f>
        <v/>
      </c>
      <c r="AO42" s="11" t="str">
        <f>MID(VstupHlavička!$B$16,70,1)</f>
        <v/>
      </c>
      <c r="AP42" s="11" t="str">
        <f>MID(VstupHlavička!$B$16,71,1)</f>
        <v/>
      </c>
      <c r="AQ42" s="11" t="str">
        <f>MID(VstupHlavička!$B$16,72,1)</f>
        <v/>
      </c>
      <c r="AR42" s="4"/>
    </row>
    <row r="43" spans="1:44" x14ac:dyDescent="0.2">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row>
    <row r="44" spans="1:44" x14ac:dyDescent="0.2">
      <c r="A44" s="3">
        <v>29</v>
      </c>
      <c r="B44" s="3">
        <v>30</v>
      </c>
      <c r="H44" s="7" t="str">
        <f>IF(VLOOKUP($A44,PrekladHlav!$A:$H,1)=$A44,VLOOKUP($A44,PrekladHlav!$A:$H,SUVAHAVUJ!$B$1),0)</f>
        <v>Telefónne číslo</v>
      </c>
      <c r="I44" s="4"/>
      <c r="J44" s="4"/>
      <c r="K44" s="4"/>
      <c r="L44" s="4"/>
      <c r="M44" s="4"/>
      <c r="N44" s="4"/>
      <c r="O44" s="4"/>
      <c r="P44" s="4"/>
      <c r="Q44" s="4"/>
      <c r="R44" s="4"/>
      <c r="S44" s="4"/>
      <c r="T44" s="4"/>
      <c r="U44" s="4"/>
      <c r="V44" s="4"/>
      <c r="W44" s="4"/>
      <c r="X44" s="7" t="str">
        <f>IF(VLOOKUP($B44,PrekladHlav!$A:$H,1)=$B44,VLOOKUP($B44,PrekladHlav!$A:$H,SUVAHAVUJ!B1),0)</f>
        <v>Faxové číslo</v>
      </c>
      <c r="Y44" s="4"/>
      <c r="Z44" s="4"/>
      <c r="AA44" s="4"/>
      <c r="AB44" s="4"/>
      <c r="AC44" s="4"/>
      <c r="AD44" s="4"/>
      <c r="AE44" s="4"/>
      <c r="AF44" s="4"/>
      <c r="AG44" s="4"/>
      <c r="AH44" s="4"/>
      <c r="AI44" s="4"/>
      <c r="AJ44" s="4"/>
      <c r="AK44" s="4"/>
      <c r="AL44" s="4"/>
      <c r="AM44" s="4"/>
      <c r="AN44" s="4"/>
      <c r="AO44" s="4"/>
      <c r="AP44" s="4"/>
      <c r="AQ44" s="4"/>
      <c r="AR44" s="4"/>
    </row>
    <row r="45" spans="1:44" x14ac:dyDescent="0.2">
      <c r="H45" s="11" t="str">
        <f>MID(VstupHlavička!$B$10,1,1)</f>
        <v>0</v>
      </c>
      <c r="I45" s="11" t="str">
        <f>MID(VstupHlavička!$B$10,2,1)</f>
        <v>9</v>
      </c>
      <c r="J45" s="11" t="str">
        <f>MID(VstupHlavička!$B$10,3,1)</f>
        <v>0</v>
      </c>
      <c r="K45" s="11" t="str">
        <f>MID(VstupHlavička!$B$10,4,1)</f>
        <v>4</v>
      </c>
      <c r="L45" s="11" t="str">
        <f>MID(VstupHlavička!$B$10,5,1)</f>
        <v>2</v>
      </c>
      <c r="M45" s="11" t="str">
        <f>MID(VstupHlavička!$B$10,6,1)</f>
        <v>8</v>
      </c>
      <c r="N45" s="11" t="str">
        <f>MID(VstupHlavička!$B$10,7,1)</f>
        <v>6</v>
      </c>
      <c r="O45" s="11" t="str">
        <f>MID(VstupHlavička!$B$10,8,1)</f>
        <v>5</v>
      </c>
      <c r="P45" s="11" t="str">
        <f>MID(VstupHlavička!$B$10,9,1)</f>
        <v>7</v>
      </c>
      <c r="Q45" s="11" t="str">
        <f>MID(VstupHlavička!$B$10,10,1)</f>
        <v>2</v>
      </c>
      <c r="R45" s="11" t="str">
        <f>MID(VstupHlavička!$B$10,11,1)</f>
        <v/>
      </c>
      <c r="S45" s="11" t="str">
        <f>MID(VstupHlavička!$B$10,12,1)</f>
        <v/>
      </c>
      <c r="T45" s="11" t="str">
        <f>MID(VstupHlavička!$B$10,13,1)</f>
        <v/>
      </c>
      <c r="U45" s="11" t="str">
        <f>MID(VstupHlavička!$B$10,14,1)</f>
        <v/>
      </c>
      <c r="V45" s="14"/>
      <c r="W45" s="4"/>
      <c r="X45" s="11" t="str">
        <f>MID(VstupHlavička!$B$11,1,1)</f>
        <v/>
      </c>
      <c r="Y45" s="11" t="str">
        <f>MID(VstupHlavička!$B$11,2,1)</f>
        <v/>
      </c>
      <c r="Z45" s="11" t="str">
        <f>MID(VstupHlavička!$B$11,3,1)</f>
        <v/>
      </c>
      <c r="AA45" s="11" t="str">
        <f>MID(VstupHlavička!$B$11,4,1)</f>
        <v/>
      </c>
      <c r="AB45" s="11" t="str">
        <f>MID(VstupHlavička!$B$11,5,1)</f>
        <v/>
      </c>
      <c r="AC45" s="11" t="str">
        <f>MID(VstupHlavička!$B$11,6,1)</f>
        <v/>
      </c>
      <c r="AD45" s="11" t="str">
        <f>MID(VstupHlavička!$B$11,7,1)</f>
        <v/>
      </c>
      <c r="AE45" s="11" t="str">
        <f>MID(VstupHlavička!$B$11,8,1)</f>
        <v/>
      </c>
      <c r="AF45" s="11" t="str">
        <f>MID(VstupHlavička!$B$11,9,1)</f>
        <v/>
      </c>
      <c r="AG45" s="11" t="str">
        <f>MID(VstupHlavička!$B$11,10,1)</f>
        <v/>
      </c>
      <c r="AH45" s="11" t="str">
        <f>MID(VstupHlavička!$B$11,11,1)</f>
        <v/>
      </c>
      <c r="AI45" s="11" t="str">
        <f>MID(VstupHlavička!$B$11,12,1)</f>
        <v/>
      </c>
      <c r="AJ45" s="11" t="str">
        <f>MID(VstupHlavička!$B$11,13,1)</f>
        <v/>
      </c>
      <c r="AK45" s="11" t="str">
        <f>MID(VstupHlavička!$B$11,14,1)</f>
        <v/>
      </c>
      <c r="AL45" s="14"/>
      <c r="AM45" s="14"/>
      <c r="AN45" s="14"/>
      <c r="AO45" s="14"/>
      <c r="AP45" s="14"/>
      <c r="AQ45" s="14"/>
      <c r="AR45" s="4"/>
    </row>
    <row r="46" spans="1:44" x14ac:dyDescent="0.2">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4"/>
    </row>
    <row r="47" spans="1:44" x14ac:dyDescent="0.2">
      <c r="A47" s="3">
        <v>31</v>
      </c>
      <c r="H47" s="7" t="str">
        <f>IF(VLOOKUP($A47,PrekladHlav!$A:$H,1)=$A47,VLOOKUP($A47,PrekladHlav!$A:$H,SUVAHAVUJ!$B$1),0)</f>
        <v>E-mailová adresa</v>
      </c>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14"/>
      <c r="AM47" s="14"/>
      <c r="AN47" s="14"/>
      <c r="AO47" s="14"/>
      <c r="AP47" s="14"/>
      <c r="AQ47" s="14"/>
      <c r="AR47" s="4"/>
    </row>
    <row r="48" spans="1:44" x14ac:dyDescent="0.2">
      <c r="H48" s="11" t="str">
        <f>MID(VstupHlavička!$B$12,1,1)</f>
        <v/>
      </c>
      <c r="I48" s="11" t="str">
        <f>MID(VstupHlavička!$B$12,2,1)</f>
        <v/>
      </c>
      <c r="J48" s="11" t="str">
        <f>MID(VstupHlavička!$B$12,3,1)</f>
        <v/>
      </c>
      <c r="K48" s="11" t="str">
        <f>MID(VstupHlavička!$B$12,4,1)</f>
        <v/>
      </c>
      <c r="L48" s="11" t="str">
        <f>MID(VstupHlavička!$B$12,5,1)</f>
        <v/>
      </c>
      <c r="M48" s="11" t="str">
        <f>MID(VstupHlavička!$B$12,6,1)</f>
        <v/>
      </c>
      <c r="N48" s="11" t="str">
        <f>MID(VstupHlavička!$B$12,7,1)</f>
        <v/>
      </c>
      <c r="O48" s="11" t="str">
        <f>MID(VstupHlavička!$B$12,8,1)</f>
        <v/>
      </c>
      <c r="P48" s="11" t="str">
        <f>MID(VstupHlavička!$B$12,9,1)</f>
        <v/>
      </c>
      <c r="Q48" s="11" t="str">
        <f>MID(VstupHlavička!$B$12,10,1)</f>
        <v/>
      </c>
      <c r="R48" s="11" t="str">
        <f>MID(VstupHlavička!$B$12,11,1)</f>
        <v/>
      </c>
      <c r="S48" s="11" t="str">
        <f>MID(VstupHlavička!$B$12,12,1)</f>
        <v/>
      </c>
      <c r="T48" s="11" t="str">
        <f>MID(VstupHlavička!$B$12,13,1)</f>
        <v/>
      </c>
      <c r="U48" s="11" t="str">
        <f>MID(VstupHlavička!$B$12,14,1)</f>
        <v/>
      </c>
      <c r="V48" s="11" t="str">
        <f>MID(VstupHlavička!$B$12,15,1)</f>
        <v/>
      </c>
      <c r="W48" s="11" t="str">
        <f>MID(VstupHlavička!$B$12,16,1)</f>
        <v/>
      </c>
      <c r="X48" s="11" t="str">
        <f>MID(VstupHlavička!$B$12,17,1)</f>
        <v/>
      </c>
      <c r="Y48" s="11" t="str">
        <f>MID(VstupHlavička!$B$12,18,1)</f>
        <v/>
      </c>
      <c r="Z48" s="11" t="str">
        <f>MID(VstupHlavička!$B$12,19,1)</f>
        <v/>
      </c>
      <c r="AA48" s="11" t="str">
        <f>MID(VstupHlavička!$B$12,20,1)</f>
        <v/>
      </c>
      <c r="AB48" s="11" t="str">
        <f>MID(VstupHlavička!$B$12,21,1)</f>
        <v/>
      </c>
      <c r="AC48" s="11" t="str">
        <f>MID(VstupHlavička!$B$12,22,1)</f>
        <v/>
      </c>
      <c r="AD48" s="11" t="str">
        <f>MID(VstupHlavička!$B$12,23,1)</f>
        <v/>
      </c>
      <c r="AE48" s="11" t="str">
        <f>MID(VstupHlavička!$B$12,24,1)</f>
        <v/>
      </c>
      <c r="AF48" s="11" t="str">
        <f>MID(VstupHlavička!$B$12,25,1)</f>
        <v/>
      </c>
      <c r="AG48" s="11" t="str">
        <f>MID(VstupHlavička!$B$12,26,1)</f>
        <v/>
      </c>
      <c r="AH48" s="11" t="str">
        <f>MID(VstupHlavička!$B$12,27,1)</f>
        <v/>
      </c>
      <c r="AI48" s="11" t="str">
        <f>MID(VstupHlavička!$B$12,28,1)</f>
        <v/>
      </c>
      <c r="AJ48" s="11" t="str">
        <f>MID(VstupHlavička!$B$12,29,1)</f>
        <v/>
      </c>
      <c r="AK48" s="11" t="str">
        <f>MID(VstupHlavička!$B$12,30,1)</f>
        <v/>
      </c>
      <c r="AL48" s="14"/>
      <c r="AM48" s="14"/>
      <c r="AN48" s="14"/>
      <c r="AO48" s="14"/>
      <c r="AP48" s="14"/>
      <c r="AQ48" s="14"/>
      <c r="AR48" s="4"/>
    </row>
    <row r="49" spans="1:44" x14ac:dyDescent="0.2">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row>
    <row r="50" spans="1:44" ht="12.75" customHeight="1" x14ac:dyDescent="0.2">
      <c r="A50" s="3">
        <v>32</v>
      </c>
      <c r="B50" s="3">
        <v>33</v>
      </c>
      <c r="C50" s="3">
        <v>34</v>
      </c>
      <c r="H50" s="271" t="str">
        <f>IF(VLOOKUP($A50,PrekladHlav!$A:$H,1)=$A50,VLOOKUP($A50,PrekladHlav!$A:$H,SUVAHAVUJ!B1),0)</f>
        <v>Zostavená dňa:</v>
      </c>
      <c r="I50" s="272"/>
      <c r="J50" s="272"/>
      <c r="K50" s="272"/>
      <c r="L50" s="272"/>
      <c r="M50" s="272"/>
      <c r="N50" s="1109" t="s">
        <v>4954</v>
      </c>
      <c r="O50" s="1109"/>
      <c r="P50" s="1109"/>
      <c r="Q50" s="1109"/>
      <c r="R50" s="1109"/>
      <c r="S50" s="1109"/>
      <c r="T50" s="1109"/>
      <c r="U50" s="1109"/>
      <c r="V50" s="1109"/>
      <c r="W50" s="1110"/>
      <c r="X50" s="1115" t="s">
        <v>4955</v>
      </c>
      <c r="Y50" s="1109"/>
      <c r="Z50" s="1109"/>
      <c r="AA50" s="1109"/>
      <c r="AB50" s="1109"/>
      <c r="AC50" s="1109"/>
      <c r="AD50" s="1109"/>
      <c r="AE50" s="1109"/>
      <c r="AF50" s="1109"/>
      <c r="AG50" s="1110"/>
      <c r="AH50" s="1115" t="s">
        <v>4956</v>
      </c>
      <c r="AI50" s="1109"/>
      <c r="AJ50" s="1109"/>
      <c r="AK50" s="1109"/>
      <c r="AL50" s="1109"/>
      <c r="AM50" s="1109"/>
      <c r="AN50" s="1109"/>
      <c r="AO50" s="1109"/>
      <c r="AP50" s="1109"/>
      <c r="AQ50" s="1110"/>
      <c r="AR50" s="4"/>
    </row>
    <row r="51" spans="1:44" x14ac:dyDescent="0.2">
      <c r="H51" s="1118">
        <f>IFERROR(VstupHlavička!$B$13,"0 ")</f>
        <v>45321</v>
      </c>
      <c r="I51" s="1119"/>
      <c r="J51" s="1119"/>
      <c r="K51" s="1119"/>
      <c r="L51" s="1119"/>
      <c r="M51" s="1120"/>
      <c r="N51" s="1111"/>
      <c r="O51" s="1111"/>
      <c r="P51" s="1111"/>
      <c r="Q51" s="1111"/>
      <c r="R51" s="1111"/>
      <c r="S51" s="1111"/>
      <c r="T51" s="1111"/>
      <c r="U51" s="1111"/>
      <c r="V51" s="1111"/>
      <c r="W51" s="1112"/>
      <c r="X51" s="1116"/>
      <c r="Y51" s="1111"/>
      <c r="Z51" s="1111"/>
      <c r="AA51" s="1111"/>
      <c r="AB51" s="1111"/>
      <c r="AC51" s="1111"/>
      <c r="AD51" s="1111"/>
      <c r="AE51" s="1111"/>
      <c r="AF51" s="1111"/>
      <c r="AG51" s="1112"/>
      <c r="AH51" s="1116"/>
      <c r="AI51" s="1111"/>
      <c r="AJ51" s="1111"/>
      <c r="AK51" s="1111"/>
      <c r="AL51" s="1111"/>
      <c r="AM51" s="1111"/>
      <c r="AN51" s="1111"/>
      <c r="AO51" s="1111"/>
      <c r="AP51" s="1111"/>
      <c r="AQ51" s="1112"/>
      <c r="AR51" s="4"/>
    </row>
    <row r="52" spans="1:44" x14ac:dyDescent="0.2">
      <c r="H52" s="1118"/>
      <c r="I52" s="1119"/>
      <c r="J52" s="1119"/>
      <c r="K52" s="1119"/>
      <c r="L52" s="1119"/>
      <c r="M52" s="1120"/>
      <c r="N52" s="1111"/>
      <c r="O52" s="1111"/>
      <c r="P52" s="1111"/>
      <c r="Q52" s="1111"/>
      <c r="R52" s="1111"/>
      <c r="S52" s="1111"/>
      <c r="T52" s="1111"/>
      <c r="U52" s="1111"/>
      <c r="V52" s="1111"/>
      <c r="W52" s="1112"/>
      <c r="X52" s="1116"/>
      <c r="Y52" s="1111"/>
      <c r="Z52" s="1111"/>
      <c r="AA52" s="1111"/>
      <c r="AB52" s="1111"/>
      <c r="AC52" s="1111"/>
      <c r="AD52" s="1111"/>
      <c r="AE52" s="1111"/>
      <c r="AF52" s="1111"/>
      <c r="AG52" s="1112"/>
      <c r="AH52" s="1116"/>
      <c r="AI52" s="1111"/>
      <c r="AJ52" s="1111"/>
      <c r="AK52" s="1111"/>
      <c r="AL52" s="1111"/>
      <c r="AM52" s="1111"/>
      <c r="AN52" s="1111"/>
      <c r="AO52" s="1111"/>
      <c r="AP52" s="1111"/>
      <c r="AQ52" s="1112"/>
      <c r="AR52" s="4"/>
    </row>
    <row r="53" spans="1:44" x14ac:dyDescent="0.2">
      <c r="H53" s="1121"/>
      <c r="I53" s="1122"/>
      <c r="J53" s="1122"/>
      <c r="K53" s="1122"/>
      <c r="L53" s="1122"/>
      <c r="M53" s="1123"/>
      <c r="N53" s="1111"/>
      <c r="O53" s="1111"/>
      <c r="P53" s="1111"/>
      <c r="Q53" s="1111"/>
      <c r="R53" s="1111"/>
      <c r="S53" s="1111"/>
      <c r="T53" s="1111"/>
      <c r="U53" s="1111"/>
      <c r="V53" s="1111"/>
      <c r="W53" s="1112"/>
      <c r="X53" s="1116"/>
      <c r="Y53" s="1111"/>
      <c r="Z53" s="1111"/>
      <c r="AA53" s="1111"/>
      <c r="AB53" s="1111"/>
      <c r="AC53" s="1111"/>
      <c r="AD53" s="1111"/>
      <c r="AE53" s="1111"/>
      <c r="AF53" s="1111"/>
      <c r="AG53" s="1112"/>
      <c r="AH53" s="1116"/>
      <c r="AI53" s="1111"/>
      <c r="AJ53" s="1111"/>
      <c r="AK53" s="1111"/>
      <c r="AL53" s="1111"/>
      <c r="AM53" s="1111"/>
      <c r="AN53" s="1111"/>
      <c r="AO53" s="1111"/>
      <c r="AP53" s="1111"/>
      <c r="AQ53" s="1112"/>
      <c r="AR53" s="4"/>
    </row>
    <row r="54" spans="1:44" x14ac:dyDescent="0.2">
      <c r="H54" s="272" t="str">
        <f>IF(VLOOKUP($B50,PrekladHlav!$A:$H,1)=$B50,VLOOKUP($B50,PrekladHlav!$A:$H,SUVAHAVUJ!B1),0)</f>
        <v>Schválená dňa:</v>
      </c>
      <c r="I54" s="273"/>
      <c r="J54" s="273"/>
      <c r="K54" s="273"/>
      <c r="L54" s="273"/>
      <c r="M54" s="273"/>
      <c r="N54" s="1111"/>
      <c r="O54" s="1111"/>
      <c r="P54" s="1111"/>
      <c r="Q54" s="1111"/>
      <c r="R54" s="1111"/>
      <c r="S54" s="1111"/>
      <c r="T54" s="1111"/>
      <c r="U54" s="1111"/>
      <c r="V54" s="1111"/>
      <c r="W54" s="1112"/>
      <c r="X54" s="1116"/>
      <c r="Y54" s="1111"/>
      <c r="Z54" s="1111"/>
      <c r="AA54" s="1111"/>
      <c r="AB54" s="1111"/>
      <c r="AC54" s="1111"/>
      <c r="AD54" s="1111"/>
      <c r="AE54" s="1111"/>
      <c r="AF54" s="1111"/>
      <c r="AG54" s="1112"/>
      <c r="AH54" s="1116"/>
      <c r="AI54" s="1111"/>
      <c r="AJ54" s="1111"/>
      <c r="AK54" s="1111"/>
      <c r="AL54" s="1111"/>
      <c r="AM54" s="1111"/>
      <c r="AN54" s="1111"/>
      <c r="AO54" s="1111"/>
      <c r="AP54" s="1111"/>
      <c r="AQ54" s="1112"/>
      <c r="AR54" s="4"/>
    </row>
    <row r="55" spans="1:44" x14ac:dyDescent="0.2">
      <c r="H55" s="1118">
        <f>VstupHlavička!$B$14</f>
        <v>0</v>
      </c>
      <c r="I55" s="1119"/>
      <c r="J55" s="1119"/>
      <c r="K55" s="1119"/>
      <c r="L55" s="1119"/>
      <c r="M55" s="1120"/>
      <c r="N55" s="1111"/>
      <c r="O55" s="1111"/>
      <c r="P55" s="1111"/>
      <c r="Q55" s="1111"/>
      <c r="R55" s="1111"/>
      <c r="S55" s="1111"/>
      <c r="T55" s="1111"/>
      <c r="U55" s="1111"/>
      <c r="V55" s="1111"/>
      <c r="W55" s="1112"/>
      <c r="X55" s="1116"/>
      <c r="Y55" s="1111"/>
      <c r="Z55" s="1111"/>
      <c r="AA55" s="1111"/>
      <c r="AB55" s="1111"/>
      <c r="AC55" s="1111"/>
      <c r="AD55" s="1111"/>
      <c r="AE55" s="1111"/>
      <c r="AF55" s="1111"/>
      <c r="AG55" s="1112"/>
      <c r="AH55" s="1116"/>
      <c r="AI55" s="1111"/>
      <c r="AJ55" s="1111"/>
      <c r="AK55" s="1111"/>
      <c r="AL55" s="1111"/>
      <c r="AM55" s="1111"/>
      <c r="AN55" s="1111"/>
      <c r="AO55" s="1111"/>
      <c r="AP55" s="1111"/>
      <c r="AQ55" s="1112"/>
      <c r="AR55" s="4"/>
    </row>
    <row r="56" spans="1:44" x14ac:dyDescent="0.2">
      <c r="H56" s="1118"/>
      <c r="I56" s="1119"/>
      <c r="J56" s="1119"/>
      <c r="K56" s="1119"/>
      <c r="L56" s="1119"/>
      <c r="M56" s="1120"/>
      <c r="N56" s="1111"/>
      <c r="O56" s="1111"/>
      <c r="P56" s="1111"/>
      <c r="Q56" s="1111"/>
      <c r="R56" s="1111"/>
      <c r="S56" s="1111"/>
      <c r="T56" s="1111"/>
      <c r="U56" s="1111"/>
      <c r="V56" s="1111"/>
      <c r="W56" s="1112"/>
      <c r="X56" s="1116"/>
      <c r="Y56" s="1111"/>
      <c r="Z56" s="1111"/>
      <c r="AA56" s="1111"/>
      <c r="AB56" s="1111"/>
      <c r="AC56" s="1111"/>
      <c r="AD56" s="1111"/>
      <c r="AE56" s="1111"/>
      <c r="AF56" s="1111"/>
      <c r="AG56" s="1112"/>
      <c r="AH56" s="1116"/>
      <c r="AI56" s="1111"/>
      <c r="AJ56" s="1111"/>
      <c r="AK56" s="1111"/>
      <c r="AL56" s="1111"/>
      <c r="AM56" s="1111"/>
      <c r="AN56" s="1111"/>
      <c r="AO56" s="1111"/>
      <c r="AP56" s="1111"/>
      <c r="AQ56" s="1112"/>
      <c r="AR56" s="4"/>
    </row>
    <row r="57" spans="1:44" x14ac:dyDescent="0.2">
      <c r="H57" s="1118"/>
      <c r="I57" s="1119"/>
      <c r="J57" s="1119"/>
      <c r="K57" s="1119"/>
      <c r="L57" s="1119"/>
      <c r="M57" s="1120"/>
      <c r="N57" s="1111"/>
      <c r="O57" s="1111"/>
      <c r="P57" s="1111"/>
      <c r="Q57" s="1111"/>
      <c r="R57" s="1111"/>
      <c r="S57" s="1111"/>
      <c r="T57" s="1111"/>
      <c r="U57" s="1111"/>
      <c r="V57" s="1111"/>
      <c r="W57" s="1112"/>
      <c r="X57" s="1116"/>
      <c r="Y57" s="1111"/>
      <c r="Z57" s="1111"/>
      <c r="AA57" s="1111"/>
      <c r="AB57" s="1111"/>
      <c r="AC57" s="1111"/>
      <c r="AD57" s="1111"/>
      <c r="AE57" s="1111"/>
      <c r="AF57" s="1111"/>
      <c r="AG57" s="1112"/>
      <c r="AH57" s="1116"/>
      <c r="AI57" s="1111"/>
      <c r="AJ57" s="1111"/>
      <c r="AK57" s="1111"/>
      <c r="AL57" s="1111"/>
      <c r="AM57" s="1111"/>
      <c r="AN57" s="1111"/>
      <c r="AO57" s="1111"/>
      <c r="AP57" s="1111"/>
      <c r="AQ57" s="1112"/>
      <c r="AR57" s="4"/>
    </row>
    <row r="58" spans="1:44" x14ac:dyDescent="0.2">
      <c r="H58" s="1121"/>
      <c r="I58" s="1122"/>
      <c r="J58" s="1122"/>
      <c r="K58" s="1122"/>
      <c r="L58" s="1122"/>
      <c r="M58" s="1123"/>
      <c r="N58" s="1113"/>
      <c r="O58" s="1113"/>
      <c r="P58" s="1113"/>
      <c r="Q58" s="1113"/>
      <c r="R58" s="1113"/>
      <c r="S58" s="1113"/>
      <c r="T58" s="1113"/>
      <c r="U58" s="1113"/>
      <c r="V58" s="1113"/>
      <c r="W58" s="1114"/>
      <c r="X58" s="1117"/>
      <c r="Y58" s="1113"/>
      <c r="Z58" s="1113"/>
      <c r="AA58" s="1113"/>
      <c r="AB58" s="1113"/>
      <c r="AC58" s="1113"/>
      <c r="AD58" s="1113"/>
      <c r="AE58" s="1113"/>
      <c r="AF58" s="1113"/>
      <c r="AG58" s="1114"/>
      <c r="AH58" s="1117"/>
      <c r="AI58" s="1113"/>
      <c r="AJ58" s="1113"/>
      <c r="AK58" s="1113"/>
      <c r="AL58" s="1113"/>
      <c r="AM58" s="1113"/>
      <c r="AN58" s="1113"/>
      <c r="AO58" s="1113"/>
      <c r="AP58" s="1113"/>
      <c r="AQ58" s="1114"/>
      <c r="AR58" s="4"/>
    </row>
    <row r="59" spans="1:44" x14ac:dyDescent="0.2">
      <c r="AH59" s="274"/>
    </row>
    <row r="60" spans="1:44" ht="13.5" x14ac:dyDescent="0.25">
      <c r="B60" s="17"/>
    </row>
    <row r="61" spans="1:44" ht="13.5" x14ac:dyDescent="0.25">
      <c r="B61" s="17"/>
    </row>
    <row r="62" spans="1:44" ht="13.5" x14ac:dyDescent="0.25">
      <c r="B62" s="17"/>
    </row>
    <row r="63" spans="1:44" ht="13.5" x14ac:dyDescent="0.25">
      <c r="B63" s="17"/>
    </row>
    <row r="64" spans="1:44" ht="13.5" x14ac:dyDescent="0.25">
      <c r="B64" s="17"/>
    </row>
    <row r="65" spans="2:2" ht="13.5" x14ac:dyDescent="0.25">
      <c r="B65" s="17"/>
    </row>
    <row r="66" spans="2:2" ht="13.5" x14ac:dyDescent="0.25">
      <c r="B66" s="17"/>
    </row>
    <row r="67" spans="2:2" ht="13.5" x14ac:dyDescent="0.25">
      <c r="B67" s="17"/>
    </row>
    <row r="68" spans="2:2" ht="13.5" x14ac:dyDescent="0.25">
      <c r="B68" s="17"/>
    </row>
    <row r="69" spans="2:2" ht="13.5" x14ac:dyDescent="0.25">
      <c r="B69" s="17"/>
    </row>
    <row r="70" spans="2:2" ht="13.5" x14ac:dyDescent="0.25">
      <c r="B70" s="17"/>
    </row>
    <row r="71" spans="2:2" ht="13.5" x14ac:dyDescent="0.25">
      <c r="B71" s="17"/>
    </row>
    <row r="72" spans="2:2" ht="13.5" x14ac:dyDescent="0.25">
      <c r="B72" s="17"/>
    </row>
    <row r="73" spans="2:2" ht="13.5" x14ac:dyDescent="0.25">
      <c r="B73" s="17"/>
    </row>
    <row r="74" spans="2:2" ht="13.5" x14ac:dyDescent="0.25">
      <c r="B74" s="17"/>
    </row>
    <row r="75" spans="2:2" ht="13.5" x14ac:dyDescent="0.25">
      <c r="B75" s="17"/>
    </row>
    <row r="76" spans="2:2" ht="13.5" x14ac:dyDescent="0.25">
      <c r="B76" s="17"/>
    </row>
    <row r="77" spans="2:2" ht="13.5" x14ac:dyDescent="0.25">
      <c r="B77" s="17"/>
    </row>
    <row r="78" spans="2:2" ht="13.5" x14ac:dyDescent="0.25">
      <c r="B78" s="17"/>
    </row>
    <row r="79" spans="2:2" ht="13.5" x14ac:dyDescent="0.25">
      <c r="B79" s="17"/>
    </row>
    <row r="80" spans="2:2" ht="14.25" x14ac:dyDescent="0.3">
      <c r="B80" s="18"/>
    </row>
    <row r="81" spans="2:25" ht="14.25" x14ac:dyDescent="0.3">
      <c r="B81" s="19"/>
    </row>
    <row r="82" spans="2:25" ht="14.25" x14ac:dyDescent="0.3">
      <c r="B82" s="18"/>
    </row>
    <row r="83" spans="2:25" ht="14.25" x14ac:dyDescent="0.3">
      <c r="B83" s="18"/>
    </row>
    <row r="84" spans="2:25" ht="14.25" x14ac:dyDescent="0.3">
      <c r="B84" s="19"/>
    </row>
    <row r="85" spans="2:25" ht="14.25" x14ac:dyDescent="0.3">
      <c r="B85" s="19"/>
    </row>
    <row r="86" spans="2:25" ht="13.5" x14ac:dyDescent="0.2">
      <c r="B86" s="20"/>
    </row>
    <row r="87" spans="2:25" ht="14.25" x14ac:dyDescent="0.3">
      <c r="B87" s="19"/>
    </row>
    <row r="88" spans="2:25" ht="14.25" x14ac:dyDescent="0.3">
      <c r="B88" s="19"/>
    </row>
    <row r="89" spans="2:25" ht="14.25" x14ac:dyDescent="0.3">
      <c r="B89" s="19"/>
    </row>
    <row r="90" spans="2:25" ht="14.25" x14ac:dyDescent="0.3">
      <c r="B90" s="19"/>
      <c r="R90" s="19"/>
      <c r="S90" s="19"/>
      <c r="T90" s="19"/>
      <c r="U90" s="19"/>
      <c r="V90" s="19"/>
      <c r="W90" s="19"/>
      <c r="X90" s="19"/>
    </row>
    <row r="91" spans="2:25" ht="14.25" x14ac:dyDescent="0.3">
      <c r="B91" s="19"/>
      <c r="R91" s="19"/>
      <c r="S91" s="19"/>
      <c r="T91" s="19"/>
      <c r="U91" s="19"/>
      <c r="V91" s="19"/>
      <c r="W91" s="19"/>
      <c r="X91" s="19"/>
      <c r="Y91" s="19"/>
    </row>
  </sheetData>
  <sheetProtection formatCells="0" formatColumns="0" formatRows="0" insertColumns="0" insertRows="0" deleteColumns="0" deleteRows="0"/>
  <mergeCells count="15">
    <mergeCell ref="N50:W58"/>
    <mergeCell ref="X50:AG58"/>
    <mergeCell ref="AH50:AQ58"/>
    <mergeCell ref="H51:M53"/>
    <mergeCell ref="H55:M58"/>
    <mergeCell ref="AH14:AP14"/>
    <mergeCell ref="AH19:AP21"/>
    <mergeCell ref="AR1:AX1"/>
    <mergeCell ref="I3:L3"/>
    <mergeCell ref="P4:AF5"/>
    <mergeCell ref="N7:AG7"/>
    <mergeCell ref="S8:T8"/>
    <mergeCell ref="V8:W8"/>
    <mergeCell ref="Y8:Z8"/>
    <mergeCell ref="AB8:AD8"/>
  </mergeCells>
  <pageMargins left="0.70866141732283472" right="0.70866141732283472" top="0.78740157480314965" bottom="0.78740157480314965" header="0.31496062992125984" footer="0.31496062992125984"/>
  <pageSetup paperSize="9" scale="87"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CCFF"/>
  </sheetPr>
  <dimension ref="A1:GW147"/>
  <sheetViews>
    <sheetView topLeftCell="B1" workbookViewId="0"/>
  </sheetViews>
  <sheetFormatPr defaultColWidth="0.42578125" defaultRowHeight="3.75" customHeight="1" x14ac:dyDescent="0.2"/>
  <cols>
    <col min="1" max="1" width="3.140625" style="236" hidden="1" customWidth="1"/>
    <col min="2" max="16384" width="0.42578125" style="236"/>
  </cols>
  <sheetData>
    <row r="1" spans="1:205" ht="3.75" customHeight="1" thickBot="1" x14ac:dyDescent="0.35">
      <c r="A1" s="280"/>
    </row>
    <row r="2" spans="1:205" ht="25.5" customHeight="1" x14ac:dyDescent="0.2">
      <c r="B2" s="237"/>
      <c r="C2" s="238"/>
      <c r="D2" s="238"/>
      <c r="E2" s="238"/>
      <c r="F2" s="238"/>
      <c r="G2" s="238"/>
      <c r="H2" s="238"/>
      <c r="I2" s="1124" t="s">
        <v>4931</v>
      </c>
      <c r="J2" s="1124"/>
      <c r="K2" s="1124"/>
      <c r="L2" s="1124"/>
      <c r="M2" s="1124"/>
      <c r="N2" s="1124"/>
      <c r="O2" s="1124"/>
      <c r="P2" s="1124"/>
      <c r="Q2" s="1124"/>
      <c r="R2" s="1124"/>
      <c r="S2" s="1124"/>
      <c r="T2" s="1124"/>
      <c r="U2" s="1124"/>
      <c r="V2" s="1124"/>
      <c r="W2" s="1124"/>
      <c r="X2" s="1124"/>
      <c r="Y2" s="1124"/>
      <c r="Z2" s="1124"/>
      <c r="AA2" s="1124"/>
      <c r="AB2" s="1124"/>
      <c r="AC2" s="1124"/>
      <c r="AD2" s="1124"/>
      <c r="AE2" s="1124"/>
      <c r="AF2" s="1124"/>
      <c r="AG2" s="1124"/>
      <c r="AH2" s="1124"/>
      <c r="AI2" s="1125"/>
      <c r="AK2" s="1126" t="s">
        <v>2178</v>
      </c>
      <c r="AL2" s="1127"/>
      <c r="AM2" s="1127"/>
      <c r="AN2" s="1127"/>
      <c r="AO2" s="1127"/>
      <c r="AP2" s="1127"/>
      <c r="AQ2" s="1127"/>
      <c r="AR2" s="1127"/>
      <c r="AS2" s="239"/>
      <c r="AT2" s="1128" t="str">
        <f>VstupHlavička!$B$3</f>
        <v>2121635384</v>
      </c>
      <c r="AU2" s="1129"/>
      <c r="AV2" s="1129"/>
      <c r="AW2" s="1129"/>
      <c r="AX2" s="1129"/>
      <c r="AY2" s="1129"/>
      <c r="AZ2" s="1129"/>
      <c r="BA2" s="1129"/>
      <c r="BB2" s="1129"/>
      <c r="BC2" s="1129"/>
      <c r="BD2" s="1129"/>
      <c r="BE2" s="1129"/>
      <c r="BF2" s="1129"/>
      <c r="BG2" s="1129"/>
      <c r="BH2" s="1129"/>
      <c r="BI2" s="1129"/>
      <c r="BJ2" s="1129"/>
      <c r="BK2" s="1129"/>
      <c r="BL2" s="1129"/>
      <c r="BM2" s="1129"/>
      <c r="BN2" s="1129"/>
      <c r="BO2" s="1129"/>
      <c r="BP2" s="1129"/>
      <c r="BQ2" s="1129"/>
      <c r="BR2" s="1129"/>
      <c r="BS2" s="1129"/>
      <c r="BT2" s="1129"/>
      <c r="BU2" s="1129"/>
      <c r="BV2" s="1129"/>
      <c r="BW2" s="1129"/>
      <c r="BX2" s="1129"/>
      <c r="BY2" s="1129"/>
      <c r="BZ2" s="1129"/>
      <c r="CA2" s="1129"/>
      <c r="CB2" s="1129"/>
      <c r="CC2" s="1129"/>
      <c r="CD2" s="1129"/>
      <c r="CE2" s="1129"/>
      <c r="CF2" s="1129"/>
      <c r="CG2" s="1129"/>
      <c r="CH2" s="1129"/>
      <c r="CI2" s="1129"/>
      <c r="CJ2" s="1129"/>
      <c r="CK2" s="1129"/>
      <c r="CL2" s="1129"/>
      <c r="CM2" s="1129"/>
      <c r="CN2" s="1129"/>
      <c r="CO2" s="1129"/>
      <c r="CP2" s="1129"/>
      <c r="CQ2" s="1129"/>
      <c r="CR2" s="1129"/>
      <c r="CS2" s="1129"/>
      <c r="CT2" s="239"/>
      <c r="CU2" s="240"/>
      <c r="CW2" s="1126" t="s">
        <v>3</v>
      </c>
      <c r="CX2" s="1127"/>
      <c r="CY2" s="1127"/>
      <c r="CZ2" s="1127"/>
      <c r="DA2" s="1127"/>
      <c r="DB2" s="1127"/>
      <c r="DC2" s="1127"/>
      <c r="DD2" s="239"/>
      <c r="DE2" s="1128" t="str">
        <f>VstupHlavička!$B$4</f>
        <v>54353718</v>
      </c>
      <c r="DF2" s="1129"/>
      <c r="DG2" s="1129"/>
      <c r="DH2" s="1129"/>
      <c r="DI2" s="1129"/>
      <c r="DJ2" s="1129"/>
      <c r="DK2" s="1129"/>
      <c r="DL2" s="1129"/>
      <c r="DM2" s="1129"/>
      <c r="DN2" s="1129"/>
      <c r="DO2" s="1129"/>
      <c r="DP2" s="1129"/>
      <c r="DQ2" s="1129"/>
      <c r="DR2" s="1129"/>
      <c r="DS2" s="1129"/>
      <c r="DT2" s="1129"/>
      <c r="DU2" s="1129"/>
      <c r="DV2" s="1129"/>
      <c r="DW2" s="1129"/>
      <c r="DX2" s="1129"/>
      <c r="DY2" s="1129"/>
      <c r="DZ2" s="1129"/>
      <c r="EA2" s="1129"/>
      <c r="EB2" s="1129"/>
      <c r="EC2" s="1129"/>
      <c r="ED2" s="1129"/>
      <c r="EE2" s="1129"/>
      <c r="EF2" s="1129"/>
      <c r="EG2" s="1129"/>
      <c r="EH2" s="1129"/>
      <c r="EI2" s="1129"/>
      <c r="EJ2" s="1129"/>
      <c r="EK2" s="1129"/>
      <c r="EL2" s="1129"/>
      <c r="EM2" s="1129"/>
      <c r="EN2" s="1129"/>
      <c r="EO2" s="1129"/>
      <c r="EP2" s="1129"/>
      <c r="EQ2" s="1129"/>
      <c r="ER2" s="1129"/>
      <c r="ES2" s="1129"/>
      <c r="ET2" s="1129"/>
      <c r="EU2" s="1129"/>
      <c r="EV2" s="239"/>
      <c r="EW2" s="240"/>
      <c r="GQ2" s="238"/>
      <c r="GR2" s="238"/>
      <c r="GS2" s="238"/>
      <c r="GT2" s="238"/>
      <c r="GU2" s="238"/>
      <c r="GV2" s="238"/>
      <c r="GW2" s="241"/>
    </row>
    <row r="3" spans="1:205" ht="3" customHeight="1" x14ac:dyDescent="0.3"/>
    <row r="4" spans="1:205" ht="11.25" customHeight="1" x14ac:dyDescent="0.3">
      <c r="B4" s="1130" t="s">
        <v>4932</v>
      </c>
      <c r="C4" s="1131"/>
      <c r="D4" s="1131"/>
      <c r="E4" s="1131"/>
      <c r="F4" s="1131"/>
      <c r="G4" s="1131"/>
      <c r="H4" s="1131"/>
      <c r="I4" s="1131"/>
      <c r="J4" s="1131"/>
      <c r="K4" s="1132"/>
      <c r="L4" s="1133" t="s">
        <v>4933</v>
      </c>
      <c r="M4" s="1134"/>
      <c r="N4" s="1134"/>
      <c r="O4" s="1134"/>
      <c r="P4" s="1134"/>
      <c r="Q4" s="1134"/>
      <c r="R4" s="1134"/>
      <c r="S4" s="1134"/>
      <c r="T4" s="1134"/>
      <c r="U4" s="1134"/>
      <c r="V4" s="1134"/>
      <c r="W4" s="1134"/>
      <c r="X4" s="1134"/>
      <c r="Y4" s="1134"/>
      <c r="Z4" s="1134"/>
      <c r="AA4" s="1134"/>
      <c r="AB4" s="1134"/>
      <c r="AC4" s="1134"/>
      <c r="AD4" s="1134"/>
      <c r="AE4" s="1134"/>
      <c r="AF4" s="1134"/>
      <c r="AG4" s="1134"/>
      <c r="AH4" s="1134"/>
      <c r="AI4" s="1134"/>
      <c r="AJ4" s="1134"/>
      <c r="AK4" s="1134"/>
      <c r="AL4" s="1134"/>
      <c r="AM4" s="1134"/>
      <c r="AN4" s="1134"/>
      <c r="AO4" s="1134"/>
      <c r="AP4" s="1134"/>
      <c r="AQ4" s="1139" t="str">
        <f>SUVAHAVUJ!$E$2</f>
        <v>Číslo riadku</v>
      </c>
      <c r="AR4" s="1140"/>
      <c r="AS4" s="1140"/>
      <c r="AT4" s="1140"/>
      <c r="AU4" s="1140"/>
      <c r="AV4" s="1140"/>
      <c r="AW4" s="1140"/>
      <c r="AX4" s="1141"/>
      <c r="AY4" s="1148" t="str">
        <f>SUVAHAVUJ!$I$1</f>
        <v>Bežné účtovné obdobie rok 2023</v>
      </c>
      <c r="AZ4" s="1149"/>
      <c r="BA4" s="1149"/>
      <c r="BB4" s="1149"/>
      <c r="BC4" s="1149"/>
      <c r="BD4" s="1149"/>
      <c r="BE4" s="1149"/>
      <c r="BF4" s="1149"/>
      <c r="BG4" s="1149"/>
      <c r="BH4" s="1149"/>
      <c r="BI4" s="1149"/>
      <c r="BJ4" s="1149"/>
      <c r="BK4" s="1149"/>
      <c r="BL4" s="1149"/>
      <c r="BM4" s="1149"/>
      <c r="BN4" s="1149"/>
      <c r="BO4" s="1149"/>
      <c r="BP4" s="1149"/>
      <c r="BQ4" s="1149"/>
      <c r="BR4" s="1149"/>
      <c r="BS4" s="1149"/>
      <c r="BT4" s="1149"/>
      <c r="BU4" s="1149"/>
      <c r="BV4" s="1149"/>
      <c r="BW4" s="1149"/>
      <c r="BX4" s="1149"/>
      <c r="BY4" s="1149"/>
      <c r="BZ4" s="1149"/>
      <c r="CA4" s="1149"/>
      <c r="CB4" s="1149"/>
      <c r="CC4" s="1149"/>
      <c r="CD4" s="1149"/>
      <c r="CE4" s="1149"/>
      <c r="CF4" s="1149"/>
      <c r="CG4" s="1149"/>
      <c r="CH4" s="1149"/>
      <c r="CI4" s="1149"/>
      <c r="CJ4" s="1149"/>
      <c r="CK4" s="1149"/>
      <c r="CL4" s="1149"/>
      <c r="CM4" s="1149"/>
      <c r="CN4" s="1149"/>
      <c r="CO4" s="1149"/>
      <c r="CP4" s="1149"/>
      <c r="CQ4" s="1149"/>
      <c r="CR4" s="1149"/>
      <c r="CS4" s="1149"/>
      <c r="CT4" s="1149"/>
      <c r="CU4" s="1149"/>
      <c r="CV4" s="1149"/>
      <c r="CW4" s="1149"/>
      <c r="CX4" s="1149"/>
      <c r="CY4" s="1149"/>
      <c r="CZ4" s="1149"/>
      <c r="DA4" s="1149"/>
      <c r="DB4" s="1149"/>
      <c r="DC4" s="1149"/>
      <c r="DD4" s="1149"/>
      <c r="DE4" s="1149"/>
      <c r="DF4" s="1149"/>
      <c r="DG4" s="1149"/>
      <c r="DH4" s="1149"/>
      <c r="DI4" s="1149"/>
      <c r="DJ4" s="1149"/>
      <c r="DK4" s="1149"/>
      <c r="DL4" s="1149"/>
      <c r="DM4" s="1149"/>
      <c r="DN4" s="1149"/>
      <c r="DO4" s="1149"/>
      <c r="DP4" s="1149"/>
      <c r="DQ4" s="1149"/>
      <c r="DR4" s="1149"/>
      <c r="DS4" s="1149"/>
      <c r="DT4" s="1149"/>
      <c r="DU4" s="1149"/>
      <c r="DV4" s="1149"/>
      <c r="DW4" s="1149"/>
      <c r="DX4" s="1149"/>
      <c r="DY4" s="1149"/>
      <c r="DZ4" s="1149"/>
      <c r="EA4" s="1149"/>
      <c r="EB4" s="1149"/>
      <c r="EC4" s="1149"/>
      <c r="ED4" s="1149"/>
      <c r="EE4" s="1149"/>
      <c r="EF4" s="1149"/>
      <c r="EG4" s="1149"/>
      <c r="EH4" s="1149"/>
      <c r="EI4" s="1149"/>
      <c r="EJ4" s="1149"/>
      <c r="EK4" s="1149"/>
      <c r="EL4" s="1149"/>
      <c r="EM4" s="1149"/>
      <c r="EN4" s="1149"/>
      <c r="EO4" s="1149"/>
      <c r="EP4" s="1149"/>
      <c r="EQ4" s="1149"/>
      <c r="ER4" s="1149"/>
      <c r="ES4" s="1149"/>
      <c r="ET4" s="1149"/>
      <c r="EU4" s="1149"/>
      <c r="EV4" s="1149"/>
      <c r="EW4" s="1149"/>
      <c r="EX4" s="1149"/>
      <c r="EY4" s="1149"/>
      <c r="EZ4" s="1149"/>
      <c r="FA4" s="1149"/>
      <c r="FB4" s="1150"/>
      <c r="FC4" s="1151">
        <f>SUVAHAVUJ!$T$1</f>
        <v>0</v>
      </c>
      <c r="FD4" s="1131"/>
      <c r="FE4" s="1131"/>
      <c r="FF4" s="1131"/>
      <c r="FG4" s="1131"/>
      <c r="FH4" s="1131"/>
      <c r="FI4" s="1131"/>
      <c r="FJ4" s="1131"/>
      <c r="FK4" s="1131"/>
      <c r="FL4" s="1131"/>
      <c r="FM4" s="1131"/>
      <c r="FN4" s="1131"/>
      <c r="FO4" s="1131"/>
      <c r="FP4" s="1131"/>
      <c r="FQ4" s="1131"/>
      <c r="FR4" s="1131"/>
      <c r="FS4" s="1131"/>
      <c r="FT4" s="1131"/>
      <c r="FU4" s="1131"/>
      <c r="FV4" s="1131"/>
      <c r="FW4" s="1131"/>
      <c r="FX4" s="1131"/>
      <c r="FY4" s="1131"/>
      <c r="FZ4" s="1131"/>
      <c r="GA4" s="1131"/>
      <c r="GB4" s="1131"/>
      <c r="GC4" s="1131"/>
      <c r="GD4" s="1131"/>
      <c r="GE4" s="1131"/>
      <c r="GF4" s="1131"/>
      <c r="GG4" s="1131"/>
      <c r="GH4" s="1131"/>
      <c r="GI4" s="1131"/>
      <c r="GJ4" s="1131"/>
      <c r="GK4" s="1131"/>
      <c r="GL4" s="1131"/>
      <c r="GM4" s="1131"/>
      <c r="GN4" s="1131"/>
      <c r="GO4" s="1131"/>
      <c r="GP4" s="1131"/>
      <c r="GQ4" s="1131"/>
      <c r="GR4" s="1131"/>
      <c r="GS4" s="1131"/>
      <c r="GT4" s="1131"/>
      <c r="GU4" s="1131"/>
      <c r="GV4" s="1131"/>
      <c r="GW4" s="1132"/>
    </row>
    <row r="5" spans="1:205" ht="11.25" customHeight="1" x14ac:dyDescent="0.3">
      <c r="B5" s="1155" t="s">
        <v>4934</v>
      </c>
      <c r="C5" s="1156"/>
      <c r="D5" s="1156"/>
      <c r="E5" s="1156"/>
      <c r="F5" s="1156"/>
      <c r="G5" s="1156"/>
      <c r="H5" s="1156"/>
      <c r="I5" s="1156"/>
      <c r="J5" s="1156"/>
      <c r="K5" s="1157"/>
      <c r="L5" s="1135"/>
      <c r="M5" s="1136"/>
      <c r="N5" s="1136"/>
      <c r="O5" s="1136"/>
      <c r="P5" s="1136"/>
      <c r="Q5" s="1136"/>
      <c r="R5" s="1136"/>
      <c r="S5" s="1136"/>
      <c r="T5" s="1136"/>
      <c r="U5" s="1136"/>
      <c r="V5" s="1136"/>
      <c r="W5" s="1136"/>
      <c r="X5" s="1136"/>
      <c r="Y5" s="1136"/>
      <c r="Z5" s="1136"/>
      <c r="AA5" s="1136"/>
      <c r="AB5" s="1136"/>
      <c r="AC5" s="1136"/>
      <c r="AD5" s="1136"/>
      <c r="AE5" s="1136"/>
      <c r="AF5" s="1136"/>
      <c r="AG5" s="1136"/>
      <c r="AH5" s="1136"/>
      <c r="AI5" s="1136"/>
      <c r="AJ5" s="1136"/>
      <c r="AK5" s="1136"/>
      <c r="AL5" s="1136"/>
      <c r="AM5" s="1136"/>
      <c r="AN5" s="1136"/>
      <c r="AO5" s="1136"/>
      <c r="AP5" s="1136"/>
      <c r="AQ5" s="1142"/>
      <c r="AR5" s="1143"/>
      <c r="AS5" s="1143"/>
      <c r="AT5" s="1143"/>
      <c r="AU5" s="1143"/>
      <c r="AV5" s="1143"/>
      <c r="AW5" s="1143"/>
      <c r="AX5" s="1144"/>
      <c r="AY5" s="1158"/>
      <c r="AZ5" s="1159"/>
      <c r="BA5" s="1159"/>
      <c r="BB5" s="1159"/>
      <c r="BC5" s="1159"/>
      <c r="BD5" s="1160"/>
      <c r="BE5" s="1161" t="str">
        <f>SUVAHAVUJ!$I$2</f>
        <v>Brutto-časť 1</v>
      </c>
      <c r="BF5" s="1162"/>
      <c r="BG5" s="1162"/>
      <c r="BH5" s="1162"/>
      <c r="BI5" s="1162"/>
      <c r="BJ5" s="1162"/>
      <c r="BK5" s="1162"/>
      <c r="BL5" s="1162"/>
      <c r="BM5" s="1162"/>
      <c r="BN5" s="1162"/>
      <c r="BO5" s="1162"/>
      <c r="BP5" s="1162"/>
      <c r="BQ5" s="1162"/>
      <c r="BR5" s="1162"/>
      <c r="BS5" s="1162"/>
      <c r="BT5" s="1162"/>
      <c r="BU5" s="1162"/>
      <c r="BV5" s="1162"/>
      <c r="BW5" s="1162"/>
      <c r="BX5" s="1162"/>
      <c r="BY5" s="1162"/>
      <c r="BZ5" s="1162"/>
      <c r="CA5" s="1162"/>
      <c r="CB5" s="1162"/>
      <c r="CC5" s="1162"/>
      <c r="CD5" s="1162"/>
      <c r="CE5" s="1162"/>
      <c r="CF5" s="1162"/>
      <c r="CG5" s="1162"/>
      <c r="CH5" s="1162"/>
      <c r="CI5" s="1162"/>
      <c r="CJ5" s="1162"/>
      <c r="CK5" s="1162"/>
      <c r="CL5" s="1162"/>
      <c r="CM5" s="1162"/>
      <c r="CN5" s="1162"/>
      <c r="CO5" s="1162"/>
      <c r="CP5" s="1162"/>
      <c r="CQ5" s="1162"/>
      <c r="CR5" s="1162"/>
      <c r="CS5" s="1162"/>
      <c r="CT5" s="1162"/>
      <c r="CU5" s="1162"/>
      <c r="CV5" s="1162"/>
      <c r="CW5" s="1162"/>
      <c r="CX5" s="1162"/>
      <c r="CY5" s="1162"/>
      <c r="CZ5" s="1162"/>
      <c r="DA5" s="1162"/>
      <c r="DB5" s="1162"/>
      <c r="DC5" s="1162"/>
      <c r="DD5" s="1162"/>
      <c r="DE5" s="1162"/>
      <c r="DF5" s="1162"/>
      <c r="DG5" s="1162"/>
      <c r="DH5" s="1162"/>
      <c r="DI5" s="1163"/>
      <c r="DJ5" s="1164" t="str">
        <f>SUVAHAVUJ!$N$2</f>
        <v xml:space="preserve"> </v>
      </c>
      <c r="DK5" s="1149"/>
      <c r="DL5" s="1149"/>
      <c r="DM5" s="1149"/>
      <c r="DN5" s="1149"/>
      <c r="DO5" s="1149"/>
      <c r="DP5" s="1149"/>
      <c r="DQ5" s="1149"/>
      <c r="DR5" s="1149"/>
      <c r="DS5" s="1149"/>
      <c r="DT5" s="1149"/>
      <c r="DU5" s="1149"/>
      <c r="DV5" s="1149"/>
      <c r="DW5" s="1149"/>
      <c r="DX5" s="1149"/>
      <c r="DY5" s="1149"/>
      <c r="DZ5" s="1149"/>
      <c r="EA5" s="1149"/>
      <c r="EB5" s="1149"/>
      <c r="EC5" s="1149"/>
      <c r="ED5" s="1149"/>
      <c r="EE5" s="1149"/>
      <c r="EF5" s="1149"/>
      <c r="EG5" s="1149"/>
      <c r="EH5" s="1149"/>
      <c r="EI5" s="1149"/>
      <c r="EJ5" s="1149"/>
      <c r="EK5" s="1149"/>
      <c r="EL5" s="1149"/>
      <c r="EM5" s="1149"/>
      <c r="EN5" s="1149"/>
      <c r="EO5" s="1149"/>
      <c r="EP5" s="1149"/>
      <c r="EQ5" s="1149"/>
      <c r="ER5" s="1149"/>
      <c r="ES5" s="1149"/>
      <c r="ET5" s="1149"/>
      <c r="EU5" s="1149"/>
      <c r="EV5" s="1149"/>
      <c r="EW5" s="1149"/>
      <c r="EX5" s="1149"/>
      <c r="EY5" s="1149"/>
      <c r="EZ5" s="1149"/>
      <c r="FA5" s="1149"/>
      <c r="FB5" s="1150"/>
      <c r="FC5" s="1152"/>
      <c r="FD5" s="1153"/>
      <c r="FE5" s="1153"/>
      <c r="FF5" s="1153"/>
      <c r="FG5" s="1153"/>
      <c r="FH5" s="1153"/>
      <c r="FI5" s="1153"/>
      <c r="FJ5" s="1153"/>
      <c r="FK5" s="1153"/>
      <c r="FL5" s="1153"/>
      <c r="FM5" s="1153"/>
      <c r="FN5" s="1153"/>
      <c r="FO5" s="1153"/>
      <c r="FP5" s="1153"/>
      <c r="FQ5" s="1153"/>
      <c r="FR5" s="1153"/>
      <c r="FS5" s="1153"/>
      <c r="FT5" s="1153"/>
      <c r="FU5" s="1153"/>
      <c r="FV5" s="1153"/>
      <c r="FW5" s="1153"/>
      <c r="FX5" s="1153"/>
      <c r="FY5" s="1153"/>
      <c r="FZ5" s="1153"/>
      <c r="GA5" s="1153"/>
      <c r="GB5" s="1153"/>
      <c r="GC5" s="1153"/>
      <c r="GD5" s="1153"/>
      <c r="GE5" s="1153"/>
      <c r="GF5" s="1153"/>
      <c r="GG5" s="1153"/>
      <c r="GH5" s="1153"/>
      <c r="GI5" s="1153"/>
      <c r="GJ5" s="1153"/>
      <c r="GK5" s="1153"/>
      <c r="GL5" s="1153"/>
      <c r="GM5" s="1153"/>
      <c r="GN5" s="1153"/>
      <c r="GO5" s="1153"/>
      <c r="GP5" s="1153"/>
      <c r="GQ5" s="1153"/>
      <c r="GR5" s="1153"/>
      <c r="GS5" s="1153"/>
      <c r="GT5" s="1153"/>
      <c r="GU5" s="1153"/>
      <c r="GV5" s="1153"/>
      <c r="GW5" s="1154"/>
    </row>
    <row r="6" spans="1:205" ht="10.5" customHeight="1" x14ac:dyDescent="0.3">
      <c r="B6" s="1152" t="s">
        <v>1407</v>
      </c>
      <c r="C6" s="1153"/>
      <c r="D6" s="1153"/>
      <c r="E6" s="1153"/>
      <c r="F6" s="1153"/>
      <c r="G6" s="1153"/>
      <c r="H6" s="1153"/>
      <c r="I6" s="1153"/>
      <c r="J6" s="1153"/>
      <c r="K6" s="1154"/>
      <c r="L6" s="1137"/>
      <c r="M6" s="1138"/>
      <c r="N6" s="1138"/>
      <c r="O6" s="1138"/>
      <c r="P6" s="1138"/>
      <c r="Q6" s="1138"/>
      <c r="R6" s="1138"/>
      <c r="S6" s="1138"/>
      <c r="T6" s="1138"/>
      <c r="U6" s="1138"/>
      <c r="V6" s="1138"/>
      <c r="W6" s="1138"/>
      <c r="X6" s="1138"/>
      <c r="Y6" s="1138"/>
      <c r="Z6" s="1138"/>
      <c r="AA6" s="1138"/>
      <c r="AB6" s="1138"/>
      <c r="AC6" s="1138"/>
      <c r="AD6" s="1138"/>
      <c r="AE6" s="1138"/>
      <c r="AF6" s="1138"/>
      <c r="AG6" s="1138"/>
      <c r="AH6" s="1138"/>
      <c r="AI6" s="1138"/>
      <c r="AJ6" s="1138"/>
      <c r="AK6" s="1138"/>
      <c r="AL6" s="1138"/>
      <c r="AM6" s="1138"/>
      <c r="AN6" s="1138"/>
      <c r="AO6" s="1138"/>
      <c r="AP6" s="1138"/>
      <c r="AQ6" s="1145"/>
      <c r="AR6" s="1146"/>
      <c r="AS6" s="1146"/>
      <c r="AT6" s="1146"/>
      <c r="AU6" s="1146"/>
      <c r="AV6" s="1146"/>
      <c r="AW6" s="1146"/>
      <c r="AX6" s="1147"/>
      <c r="AY6" s="1158"/>
      <c r="AZ6" s="1159"/>
      <c r="BA6" s="1159"/>
      <c r="BB6" s="1159"/>
      <c r="BC6" s="1159"/>
      <c r="BD6" s="1160"/>
      <c r="BE6" s="1165" t="str">
        <f>SUVAHAVUJ!$K$2</f>
        <v>Oprávky</v>
      </c>
      <c r="BF6" s="1166"/>
      <c r="BG6" s="1166"/>
      <c r="BH6" s="1166"/>
      <c r="BI6" s="1166"/>
      <c r="BJ6" s="1166"/>
      <c r="BK6" s="1166"/>
      <c r="BL6" s="1166"/>
      <c r="BM6" s="1166"/>
      <c r="BN6" s="1166"/>
      <c r="BO6" s="1166"/>
      <c r="BP6" s="1166"/>
      <c r="BQ6" s="1166"/>
      <c r="BR6" s="1166"/>
      <c r="BS6" s="1166"/>
      <c r="BT6" s="1166"/>
      <c r="BU6" s="1166"/>
      <c r="BV6" s="1166"/>
      <c r="BW6" s="1166"/>
      <c r="BX6" s="1166"/>
      <c r="BY6" s="1166"/>
      <c r="BZ6" s="1166"/>
      <c r="CA6" s="1166"/>
      <c r="CB6" s="1166"/>
      <c r="CC6" s="1166"/>
      <c r="CD6" s="1166"/>
      <c r="CE6" s="1166"/>
      <c r="CF6" s="1166"/>
      <c r="CG6" s="1166"/>
      <c r="CH6" s="1166"/>
      <c r="CI6" s="1166"/>
      <c r="CJ6" s="1166"/>
      <c r="CK6" s="1166"/>
      <c r="CL6" s="1166"/>
      <c r="CM6" s="1166"/>
      <c r="CN6" s="1166"/>
      <c r="CO6" s="1166"/>
      <c r="CP6" s="1166"/>
      <c r="CQ6" s="1166"/>
      <c r="CR6" s="1166"/>
      <c r="CS6" s="1166"/>
      <c r="CT6" s="1166"/>
      <c r="CU6" s="1166"/>
      <c r="CV6" s="1166"/>
      <c r="CW6" s="1166"/>
      <c r="CX6" s="1166"/>
      <c r="CY6" s="1166"/>
      <c r="CZ6" s="1166"/>
      <c r="DA6" s="1166"/>
      <c r="DB6" s="1166"/>
      <c r="DC6" s="1166"/>
      <c r="DD6" s="1166"/>
      <c r="DE6" s="1166"/>
      <c r="DF6" s="1166"/>
      <c r="DG6" s="1166"/>
      <c r="DH6" s="1166"/>
      <c r="DI6" s="1167"/>
      <c r="DJ6" s="1148"/>
      <c r="DK6" s="1149"/>
      <c r="DL6" s="1149"/>
      <c r="DM6" s="1149"/>
      <c r="DN6" s="1149"/>
      <c r="DO6" s="1149"/>
      <c r="DP6" s="1149"/>
      <c r="DQ6" s="1149"/>
      <c r="DR6" s="1149"/>
      <c r="DS6" s="1149"/>
      <c r="DT6" s="1149"/>
      <c r="DU6" s="1149"/>
      <c r="DV6" s="1149"/>
      <c r="DW6" s="1149"/>
      <c r="DX6" s="1149"/>
      <c r="DY6" s="1149"/>
      <c r="DZ6" s="1149"/>
      <c r="EA6" s="1149"/>
      <c r="EB6" s="1149"/>
      <c r="EC6" s="1149"/>
      <c r="ED6" s="1149"/>
      <c r="EE6" s="1149"/>
      <c r="EF6" s="1149"/>
      <c r="EG6" s="1149"/>
      <c r="EH6" s="1149"/>
      <c r="EI6" s="1149"/>
      <c r="EJ6" s="1149"/>
      <c r="EK6" s="1149"/>
      <c r="EL6" s="1149"/>
      <c r="EM6" s="1149"/>
      <c r="EN6" s="1149"/>
      <c r="EO6" s="1149"/>
      <c r="EP6" s="1149"/>
      <c r="EQ6" s="1149"/>
      <c r="ER6" s="1149"/>
      <c r="ES6" s="1149"/>
      <c r="ET6" s="1149"/>
      <c r="EU6" s="1149"/>
      <c r="EV6" s="1149"/>
      <c r="EW6" s="1149"/>
      <c r="EX6" s="1149"/>
      <c r="EY6" s="1149"/>
      <c r="EZ6" s="1149"/>
      <c r="FA6" s="1149"/>
      <c r="FB6" s="1150"/>
      <c r="FC6" s="1168" t="str">
        <f>SUVAHAVUJ!$N$2</f>
        <v xml:space="preserve"> </v>
      </c>
      <c r="FD6" s="1169"/>
      <c r="FE6" s="1169"/>
      <c r="FF6" s="1169"/>
      <c r="FG6" s="1169"/>
      <c r="FH6" s="1169"/>
      <c r="FI6" s="1169"/>
      <c r="FJ6" s="1169"/>
      <c r="FK6" s="1169"/>
      <c r="FL6" s="1169"/>
      <c r="FM6" s="1169"/>
      <c r="FN6" s="1169"/>
      <c r="FO6" s="1169"/>
      <c r="FP6" s="1169"/>
      <c r="FQ6" s="1169"/>
      <c r="FR6" s="1169"/>
      <c r="FS6" s="1169"/>
      <c r="FT6" s="1169"/>
      <c r="FU6" s="1169"/>
      <c r="FV6" s="1169"/>
      <c r="FW6" s="1169"/>
      <c r="FX6" s="1169"/>
      <c r="FY6" s="1169"/>
      <c r="FZ6" s="1169"/>
      <c r="GA6" s="1169"/>
      <c r="GB6" s="1169"/>
      <c r="GC6" s="1169"/>
      <c r="GD6" s="1169"/>
      <c r="GE6" s="1169"/>
      <c r="GF6" s="1169"/>
      <c r="GG6" s="1169"/>
      <c r="GH6" s="1169"/>
      <c r="GI6" s="1169"/>
      <c r="GJ6" s="1169"/>
      <c r="GK6" s="1169"/>
      <c r="GL6" s="1169"/>
      <c r="GM6" s="1169"/>
      <c r="GN6" s="1169"/>
      <c r="GO6" s="1169"/>
      <c r="GP6" s="1169"/>
      <c r="GQ6" s="1169"/>
      <c r="GR6" s="1169"/>
      <c r="GS6" s="1169"/>
      <c r="GT6" s="1169"/>
      <c r="GU6" s="1169"/>
      <c r="GV6" s="1169"/>
      <c r="GW6" s="1170"/>
    </row>
    <row r="7" spans="1:205" ht="25.5" customHeight="1" x14ac:dyDescent="0.3">
      <c r="A7" s="1172">
        <v>1</v>
      </c>
      <c r="B7" s="1173"/>
      <c r="C7" s="1173"/>
      <c r="D7" s="1173"/>
      <c r="E7" s="1173"/>
      <c r="F7" s="1173"/>
      <c r="G7" s="1173"/>
      <c r="H7" s="1173"/>
      <c r="I7" s="1173"/>
      <c r="J7" s="1173"/>
      <c r="K7" s="1173"/>
      <c r="L7" s="1174" t="str">
        <f>SUVAHAVUJ!$D$3</f>
        <v>Spolu majetok r. 02 + r. 33 + r. 74</v>
      </c>
      <c r="M7" s="1175"/>
      <c r="N7" s="1175"/>
      <c r="O7" s="1175"/>
      <c r="P7" s="1175"/>
      <c r="Q7" s="1175"/>
      <c r="R7" s="1175"/>
      <c r="S7" s="1175"/>
      <c r="T7" s="1175"/>
      <c r="U7" s="1175"/>
      <c r="V7" s="1175"/>
      <c r="W7" s="1175"/>
      <c r="X7" s="1175"/>
      <c r="Y7" s="1175"/>
      <c r="Z7" s="1175"/>
      <c r="AA7" s="1175"/>
      <c r="AB7" s="1175"/>
      <c r="AC7" s="1175"/>
      <c r="AD7" s="1175"/>
      <c r="AE7" s="1175"/>
      <c r="AF7" s="1175"/>
      <c r="AG7" s="1175"/>
      <c r="AH7" s="1175"/>
      <c r="AI7" s="1175"/>
      <c r="AJ7" s="1175"/>
      <c r="AK7" s="1175"/>
      <c r="AL7" s="1175"/>
      <c r="AM7" s="1175"/>
      <c r="AN7" s="1175"/>
      <c r="AO7" s="1175"/>
      <c r="AP7" s="1175"/>
      <c r="AQ7" s="1176" t="s">
        <v>2011</v>
      </c>
      <c r="AR7" s="1176"/>
      <c r="AS7" s="1176"/>
      <c r="AT7" s="1176"/>
      <c r="AU7" s="1176"/>
      <c r="AV7" s="1176"/>
      <c r="AW7" s="1176"/>
      <c r="AX7" s="1176"/>
      <c r="AY7" s="242"/>
      <c r="AZ7" s="243"/>
      <c r="BA7" s="1171" t="str">
        <f>MID(SUVAHAVUJ!AD3,1,1)</f>
        <v xml:space="preserve"> </v>
      </c>
      <c r="BB7" s="1171"/>
      <c r="BC7" s="1171"/>
      <c r="BD7" s="1171"/>
      <c r="BE7" s="1171"/>
      <c r="BF7" s="1171"/>
      <c r="BG7" s="1171" t="str">
        <f>MID(SUVAHAVUJ!AD3,2,1)</f>
        <v xml:space="preserve"> </v>
      </c>
      <c r="BH7" s="1171"/>
      <c r="BI7" s="1171"/>
      <c r="BJ7" s="1171"/>
      <c r="BK7" s="1171"/>
      <c r="BL7" s="1171" t="str">
        <f>MID(SUVAHAVUJ!AD3,3,1)</f>
        <v xml:space="preserve"> </v>
      </c>
      <c r="BM7" s="1171"/>
      <c r="BN7" s="1171"/>
      <c r="BO7" s="1171"/>
      <c r="BP7" s="1171"/>
      <c r="BQ7" s="1171"/>
      <c r="BR7" s="1171" t="str">
        <f>MID(SUVAHAVUJ!AD3,4,1)</f>
        <v xml:space="preserve"> </v>
      </c>
      <c r="BS7" s="1171"/>
      <c r="BT7" s="1171"/>
      <c r="BU7" s="1171"/>
      <c r="BV7" s="1171"/>
      <c r="BW7" s="1171" t="str">
        <f>MID(SUVAHAVUJ!AD3,5,1)</f>
        <v xml:space="preserve"> </v>
      </c>
      <c r="BX7" s="1171"/>
      <c r="BY7" s="1171"/>
      <c r="BZ7" s="1171"/>
      <c r="CA7" s="1171"/>
      <c r="CB7" s="1171"/>
      <c r="CC7" s="1171" t="str">
        <f>MID(SUVAHAVUJ!AD3,6,1)</f>
        <v xml:space="preserve"> </v>
      </c>
      <c r="CD7" s="1171"/>
      <c r="CE7" s="1171"/>
      <c r="CF7" s="1171"/>
      <c r="CG7" s="1171"/>
      <c r="CH7" s="1171" t="str">
        <f>MID(SUVAHAVUJ!AD3,7,1)</f>
        <v>4</v>
      </c>
      <c r="CI7" s="1171"/>
      <c r="CJ7" s="1171"/>
      <c r="CK7" s="1171"/>
      <c r="CL7" s="1171"/>
      <c r="CM7" s="1171"/>
      <c r="CN7" s="1171" t="str">
        <f>MID(SUVAHAVUJ!AD3,8,1)</f>
        <v>6</v>
      </c>
      <c r="CO7" s="1171"/>
      <c r="CP7" s="1171"/>
      <c r="CQ7" s="1171"/>
      <c r="CR7" s="1171"/>
      <c r="CS7" s="1171" t="str">
        <f>MID(SUVAHAVUJ!AD3,9,1)</f>
        <v>9</v>
      </c>
      <c r="CT7" s="1171"/>
      <c r="CU7" s="1171"/>
      <c r="CV7" s="1171"/>
      <c r="CW7" s="1171"/>
      <c r="CX7" s="1171"/>
      <c r="CY7" s="1171" t="str">
        <f>MID(SUVAHAVUJ!AD3,10,1)</f>
        <v>6</v>
      </c>
      <c r="CZ7" s="1171"/>
      <c r="DA7" s="1171"/>
      <c r="DB7" s="1171"/>
      <c r="DC7" s="1171"/>
      <c r="DD7" s="1171" t="str">
        <f>MID(SUVAHAVUJ!AD3,11,1)</f>
        <v>2</v>
      </c>
      <c r="DE7" s="1171"/>
      <c r="DF7" s="1171"/>
      <c r="DG7" s="1171"/>
      <c r="DH7" s="1171"/>
      <c r="DI7" s="1179"/>
      <c r="DJ7" s="242"/>
      <c r="DK7" s="243"/>
      <c r="DL7" s="1171" t="str">
        <f>MID(SUVAHAVUJ!AF3,1,1)</f>
        <v xml:space="preserve"> </v>
      </c>
      <c r="DM7" s="1171"/>
      <c r="DN7" s="1171"/>
      <c r="DO7" s="1171"/>
      <c r="DP7" s="1171"/>
      <c r="DQ7" s="1171"/>
      <c r="DR7" s="1171" t="str">
        <f>MID(SUVAHAVUJ!AF3,2,1)</f>
        <v xml:space="preserve"> </v>
      </c>
      <c r="DS7" s="1171"/>
      <c r="DT7" s="1171"/>
      <c r="DU7" s="1171"/>
      <c r="DV7" s="1171"/>
      <c r="DW7" s="1171" t="str">
        <f>MID(SUVAHAVUJ!AF3,3,1)</f>
        <v xml:space="preserve"> </v>
      </c>
      <c r="DX7" s="1171"/>
      <c r="DY7" s="1171"/>
      <c r="DZ7" s="1171"/>
      <c r="EA7" s="1171"/>
      <c r="EB7" s="1171"/>
      <c r="EC7" s="1171" t="str">
        <f>MID(SUVAHAVUJ!AF3,4,1)</f>
        <v xml:space="preserve"> </v>
      </c>
      <c r="ED7" s="1171"/>
      <c r="EE7" s="1171"/>
      <c r="EF7" s="1171"/>
      <c r="EG7" s="1171"/>
      <c r="EH7" s="1171" t="str">
        <f>MID(SUVAHAVUJ!AF3,5,1)</f>
        <v xml:space="preserve"> </v>
      </c>
      <c r="EI7" s="1171"/>
      <c r="EJ7" s="1171"/>
      <c r="EK7" s="1171"/>
      <c r="EL7" s="1171"/>
      <c r="EM7" s="1171"/>
      <c r="EN7" s="1171" t="str">
        <f>MID(SUVAHAVUJ!AF3,6,1)</f>
        <v xml:space="preserve"> </v>
      </c>
      <c r="EO7" s="1171"/>
      <c r="EP7" s="1171"/>
      <c r="EQ7" s="1171"/>
      <c r="ER7" s="1171"/>
      <c r="ES7" s="1171" t="str">
        <f>MID(SUVAHAVUJ!AF3,7,1)</f>
        <v>4</v>
      </c>
      <c r="ET7" s="1171"/>
      <c r="EU7" s="1171"/>
      <c r="EV7" s="1171"/>
      <c r="EW7" s="1171"/>
      <c r="EX7" s="1171"/>
      <c r="EY7" s="1171" t="str">
        <f>MID(SUVAHAVUJ!AF3,8,1)</f>
        <v>1</v>
      </c>
      <c r="EZ7" s="1171"/>
      <c r="FA7" s="1171"/>
      <c r="FB7" s="1171"/>
      <c r="FC7" s="1171"/>
      <c r="FD7" s="1171" t="str">
        <f>MID(SUVAHAVUJ!AF3,9,1)</f>
        <v>0</v>
      </c>
      <c r="FE7" s="1171"/>
      <c r="FF7" s="1171"/>
      <c r="FG7" s="1171"/>
      <c r="FH7" s="1171"/>
      <c r="FI7" s="1171"/>
      <c r="FJ7" s="1171" t="str">
        <f>MID(SUVAHAVUJ!AF3,10,1)</f>
        <v>3</v>
      </c>
      <c r="FK7" s="1171"/>
      <c r="FL7" s="1171"/>
      <c r="FM7" s="1171"/>
      <c r="FN7" s="1171"/>
      <c r="FO7" s="1129" t="str">
        <f>MID(SUVAHAVUJ!AF3,11,1)</f>
        <v>1</v>
      </c>
      <c r="FP7" s="1129"/>
      <c r="FQ7" s="1129"/>
      <c r="FR7" s="1129"/>
      <c r="FS7" s="1177"/>
      <c r="FT7" s="1178"/>
      <c r="FU7" s="1178"/>
      <c r="FV7" s="1178"/>
      <c r="FW7" s="1178"/>
      <c r="FX7" s="1178"/>
      <c r="FY7" s="1178"/>
      <c r="FZ7" s="1178"/>
      <c r="GA7" s="1178"/>
      <c r="GB7" s="1178"/>
      <c r="GC7" s="1178"/>
      <c r="GD7" s="1178"/>
      <c r="GE7" s="1178"/>
      <c r="GF7" s="1178"/>
      <c r="GG7" s="1178"/>
      <c r="GH7" s="1178"/>
      <c r="GI7" s="1178"/>
      <c r="GJ7" s="1178"/>
      <c r="GK7" s="1178"/>
      <c r="GL7" s="1178"/>
      <c r="GM7" s="1178"/>
      <c r="GN7" s="1178"/>
      <c r="GO7" s="1178"/>
      <c r="GP7" s="1178"/>
      <c r="GQ7" s="1178"/>
      <c r="GR7" s="1178"/>
      <c r="GS7" s="1178"/>
      <c r="GT7" s="1178"/>
      <c r="GU7" s="1178"/>
      <c r="GV7" s="1178"/>
      <c r="GW7" s="1178"/>
    </row>
    <row r="8" spans="1:205" ht="22.5" customHeight="1" x14ac:dyDescent="0.3">
      <c r="A8" s="1172"/>
      <c r="B8" s="1173"/>
      <c r="C8" s="1173"/>
      <c r="D8" s="1173"/>
      <c r="E8" s="1173"/>
      <c r="F8" s="1173"/>
      <c r="G8" s="1173"/>
      <c r="H8" s="1173"/>
      <c r="I8" s="1173"/>
      <c r="J8" s="1173"/>
      <c r="K8" s="1173"/>
      <c r="L8" s="1175"/>
      <c r="M8" s="1175"/>
      <c r="N8" s="1175"/>
      <c r="O8" s="1175"/>
      <c r="P8" s="1175"/>
      <c r="Q8" s="1175"/>
      <c r="R8" s="1175"/>
      <c r="S8" s="1175"/>
      <c r="T8" s="1175"/>
      <c r="U8" s="1175"/>
      <c r="V8" s="1175"/>
      <c r="W8" s="1175"/>
      <c r="X8" s="1175"/>
      <c r="Y8" s="1175"/>
      <c r="Z8" s="1175"/>
      <c r="AA8" s="1175"/>
      <c r="AB8" s="1175"/>
      <c r="AC8" s="1175"/>
      <c r="AD8" s="1175"/>
      <c r="AE8" s="1175"/>
      <c r="AF8" s="1175"/>
      <c r="AG8" s="1175"/>
      <c r="AH8" s="1175"/>
      <c r="AI8" s="1175"/>
      <c r="AJ8" s="1175"/>
      <c r="AK8" s="1175"/>
      <c r="AL8" s="1175"/>
      <c r="AM8" s="1175"/>
      <c r="AN8" s="1175"/>
      <c r="AO8" s="1175"/>
      <c r="AP8" s="1175"/>
      <c r="AQ8" s="1176"/>
      <c r="AR8" s="1176"/>
      <c r="AS8" s="1176"/>
      <c r="AT8" s="1176"/>
      <c r="AU8" s="1176"/>
      <c r="AV8" s="1176"/>
      <c r="AW8" s="1176"/>
      <c r="AX8" s="1176"/>
      <c r="AY8" s="242"/>
      <c r="AZ8" s="243"/>
      <c r="BA8" s="1171" t="str">
        <f>MID(SUVAHAVUJ!AE3,1,1)</f>
        <v xml:space="preserve"> </v>
      </c>
      <c r="BB8" s="1171"/>
      <c r="BC8" s="1171"/>
      <c r="BD8" s="1171"/>
      <c r="BE8" s="1171"/>
      <c r="BF8" s="1171"/>
      <c r="BG8" s="1171" t="str">
        <f>MID(SUVAHAVUJ!AE3,2,1)</f>
        <v xml:space="preserve"> </v>
      </c>
      <c r="BH8" s="1171"/>
      <c r="BI8" s="1171"/>
      <c r="BJ8" s="1171"/>
      <c r="BK8" s="1171"/>
      <c r="BL8" s="1171" t="str">
        <f>MID(SUVAHAVUJ!AE3,3,1)</f>
        <v xml:space="preserve"> </v>
      </c>
      <c r="BM8" s="1171"/>
      <c r="BN8" s="1171"/>
      <c r="BO8" s="1171"/>
      <c r="BP8" s="1171"/>
      <c r="BQ8" s="1171"/>
      <c r="BR8" s="1171" t="str">
        <f>MID(SUVAHAVUJ!AE3,4,1)</f>
        <v xml:space="preserve"> </v>
      </c>
      <c r="BS8" s="1171"/>
      <c r="BT8" s="1171"/>
      <c r="BU8" s="1171"/>
      <c r="BV8" s="1171"/>
      <c r="BW8" s="1171" t="str">
        <f>MID(SUVAHAVUJ!AE3,5,1)</f>
        <v xml:space="preserve"> </v>
      </c>
      <c r="BX8" s="1171"/>
      <c r="BY8" s="1171"/>
      <c r="BZ8" s="1171"/>
      <c r="CA8" s="1171"/>
      <c r="CB8" s="1171"/>
      <c r="CC8" s="1171" t="str">
        <f>MID(SUVAHAVUJ!AE3,6,1)</f>
        <v xml:space="preserve"> </v>
      </c>
      <c r="CD8" s="1171"/>
      <c r="CE8" s="1171"/>
      <c r="CF8" s="1171"/>
      <c r="CG8" s="1171"/>
      <c r="CH8" s="1171" t="str">
        <f>MID(SUVAHAVUJ!AE3,7,1)</f>
        <v xml:space="preserve"> </v>
      </c>
      <c r="CI8" s="1171"/>
      <c r="CJ8" s="1171"/>
      <c r="CK8" s="1171"/>
      <c r="CL8" s="1171"/>
      <c r="CM8" s="1171"/>
      <c r="CN8" s="1171" t="str">
        <f>MID(SUVAHAVUJ!AE3,8,1)</f>
        <v>5</v>
      </c>
      <c r="CO8" s="1171"/>
      <c r="CP8" s="1171"/>
      <c r="CQ8" s="1171"/>
      <c r="CR8" s="1171"/>
      <c r="CS8" s="1171" t="str">
        <f>MID(SUVAHAVUJ!AE3,9,1)</f>
        <v>9</v>
      </c>
      <c r="CT8" s="1171"/>
      <c r="CU8" s="1171"/>
      <c r="CV8" s="1171"/>
      <c r="CW8" s="1171"/>
      <c r="CX8" s="1171"/>
      <c r="CY8" s="1171" t="str">
        <f>MID(SUVAHAVUJ!AE3,10,1)</f>
        <v>3</v>
      </c>
      <c r="CZ8" s="1171"/>
      <c r="DA8" s="1171"/>
      <c r="DB8" s="1171"/>
      <c r="DC8" s="1171"/>
      <c r="DD8" s="1171" t="str">
        <f>MID(SUVAHAVUJ!AE3,11,1)</f>
        <v>1</v>
      </c>
      <c r="DE8" s="1171"/>
      <c r="DF8" s="1171"/>
      <c r="DG8" s="1171"/>
      <c r="DH8" s="1171"/>
      <c r="DI8" s="1179"/>
      <c r="DJ8" s="1181"/>
      <c r="DK8" s="1181"/>
      <c r="DL8" s="1181"/>
      <c r="DM8" s="1181"/>
      <c r="DN8" s="1181"/>
      <c r="DO8" s="1181"/>
      <c r="DP8" s="1181"/>
      <c r="DQ8" s="1181"/>
      <c r="DR8" s="1181"/>
      <c r="DS8" s="1181"/>
      <c r="DT8" s="1181"/>
      <c r="DU8" s="1181"/>
      <c r="DV8" s="1181"/>
      <c r="DW8" s="1181"/>
      <c r="DX8" s="1181"/>
      <c r="DY8" s="1181"/>
      <c r="DZ8" s="1181"/>
      <c r="EA8" s="1181"/>
      <c r="EB8" s="1181"/>
      <c r="EC8" s="1181"/>
      <c r="ED8" s="1181"/>
      <c r="EE8" s="1181"/>
      <c r="EF8" s="1181"/>
      <c r="EG8" s="1181"/>
      <c r="EH8" s="1181"/>
      <c r="EI8" s="1181"/>
      <c r="EJ8" s="1181"/>
      <c r="EK8" s="1181"/>
      <c r="EL8" s="1181"/>
      <c r="EM8" s="1181"/>
      <c r="EN8" s="242"/>
      <c r="EO8" s="243"/>
      <c r="EP8" s="1171" t="str">
        <f>MID(SUVAHAVUJ!AG3,1,1)</f>
        <v xml:space="preserve"> </v>
      </c>
      <c r="EQ8" s="1171"/>
      <c r="ER8" s="1171"/>
      <c r="ES8" s="1171"/>
      <c r="ET8" s="1171"/>
      <c r="EU8" s="1171"/>
      <c r="EV8" s="1171" t="str">
        <f>MID(SUVAHAVUJ!AG3,2,1)</f>
        <v xml:space="preserve"> </v>
      </c>
      <c r="EW8" s="1171"/>
      <c r="EX8" s="1171"/>
      <c r="EY8" s="1171"/>
      <c r="EZ8" s="1171"/>
      <c r="FA8" s="1171" t="str">
        <f>MID(SUVAHAVUJ!AG3,3,1)</f>
        <v xml:space="preserve"> </v>
      </c>
      <c r="FB8" s="1171"/>
      <c r="FC8" s="1171"/>
      <c r="FD8" s="1171"/>
      <c r="FE8" s="1171"/>
      <c r="FF8" s="1171"/>
      <c r="FG8" s="1171" t="str">
        <f>MID(SUVAHAVUJ!AG3,4,1)</f>
        <v xml:space="preserve"> </v>
      </c>
      <c r="FH8" s="1171"/>
      <c r="FI8" s="1171"/>
      <c r="FJ8" s="1171"/>
      <c r="FK8" s="1171"/>
      <c r="FL8" s="1171" t="str">
        <f>MID(SUVAHAVUJ!AG3,5,1)</f>
        <v xml:space="preserve"> </v>
      </c>
      <c r="FM8" s="1171"/>
      <c r="FN8" s="1171"/>
      <c r="FO8" s="1171"/>
      <c r="FP8" s="1171"/>
      <c r="FQ8" s="1171"/>
      <c r="FR8" s="1171" t="str">
        <f>MID(SUVAHAVUJ!AG3,6,1)</f>
        <v xml:space="preserve"> </v>
      </c>
      <c r="FS8" s="1171"/>
      <c r="FT8" s="1171"/>
      <c r="FU8" s="1171"/>
      <c r="FV8" s="1171"/>
      <c r="FW8" s="1171" t="str">
        <f>MID(SUVAHAVUJ!AG3,7,1)</f>
        <v>1</v>
      </c>
      <c r="FX8" s="1171"/>
      <c r="FY8" s="1171"/>
      <c r="FZ8" s="1171"/>
      <c r="GA8" s="1171"/>
      <c r="GB8" s="1171"/>
      <c r="GC8" s="1171" t="str">
        <f>MID(SUVAHAVUJ!AG3,8,1)</f>
        <v>9</v>
      </c>
      <c r="GD8" s="1171"/>
      <c r="GE8" s="1171"/>
      <c r="GF8" s="1171"/>
      <c r="GG8" s="1171"/>
      <c r="GH8" s="1171" t="str">
        <f>MID(SUVAHAVUJ!AG3,9,1)</f>
        <v>4</v>
      </c>
      <c r="GI8" s="1171"/>
      <c r="GJ8" s="1171"/>
      <c r="GK8" s="1171"/>
      <c r="GL8" s="1171"/>
      <c r="GM8" s="1171"/>
      <c r="GN8" s="1171" t="str">
        <f>MID(SUVAHAVUJ!AG3,10,1)</f>
        <v>3</v>
      </c>
      <c r="GO8" s="1171"/>
      <c r="GP8" s="1171"/>
      <c r="GQ8" s="1171"/>
      <c r="GR8" s="1171"/>
      <c r="GS8" s="1129" t="str">
        <f>MID(SUVAHAVUJ!AG3,11,1)</f>
        <v>8</v>
      </c>
      <c r="GT8" s="1129"/>
      <c r="GU8" s="1129"/>
      <c r="GV8" s="1129"/>
      <c r="GW8" s="1177"/>
    </row>
    <row r="9" spans="1:205" ht="25.5" customHeight="1" x14ac:dyDescent="0.3">
      <c r="A9" s="1172">
        <v>2</v>
      </c>
      <c r="B9" s="1180" t="s">
        <v>2013</v>
      </c>
      <c r="C9" s="1180"/>
      <c r="D9" s="1180"/>
      <c r="E9" s="1180"/>
      <c r="F9" s="1180"/>
      <c r="G9" s="1180"/>
      <c r="H9" s="1180"/>
      <c r="I9" s="1180"/>
      <c r="J9" s="1180"/>
      <c r="K9" s="1180"/>
      <c r="L9" s="1174" t="str">
        <f>SUVAHAVUJ!$D4</f>
        <v>Neobežný majetok r. 03 + r. 11 + r. 21</v>
      </c>
      <c r="M9" s="1175"/>
      <c r="N9" s="1175"/>
      <c r="O9" s="1175"/>
      <c r="P9" s="1175"/>
      <c r="Q9" s="1175"/>
      <c r="R9" s="1175"/>
      <c r="S9" s="1175"/>
      <c r="T9" s="1175"/>
      <c r="U9" s="1175"/>
      <c r="V9" s="1175"/>
      <c r="W9" s="1175"/>
      <c r="X9" s="1175"/>
      <c r="Y9" s="1175"/>
      <c r="Z9" s="1175"/>
      <c r="AA9" s="1175"/>
      <c r="AB9" s="1175"/>
      <c r="AC9" s="1175"/>
      <c r="AD9" s="1175"/>
      <c r="AE9" s="1175"/>
      <c r="AF9" s="1175"/>
      <c r="AG9" s="1175"/>
      <c r="AH9" s="1175"/>
      <c r="AI9" s="1175"/>
      <c r="AJ9" s="1175"/>
      <c r="AK9" s="1175"/>
      <c r="AL9" s="1175"/>
      <c r="AM9" s="1175"/>
      <c r="AN9" s="1175"/>
      <c r="AO9" s="1175"/>
      <c r="AP9" s="1175"/>
      <c r="AQ9" s="1176" t="s">
        <v>2012</v>
      </c>
      <c r="AR9" s="1176"/>
      <c r="AS9" s="1176"/>
      <c r="AT9" s="1176"/>
      <c r="AU9" s="1176"/>
      <c r="AV9" s="1176"/>
      <c r="AW9" s="1176"/>
      <c r="AX9" s="1176"/>
      <c r="AY9" s="242"/>
      <c r="AZ9" s="243"/>
      <c r="BA9" s="1129" t="str">
        <f>MID(SUVAHAVUJ!AD4,1,1)</f>
        <v xml:space="preserve"> </v>
      </c>
      <c r="BB9" s="1129"/>
      <c r="BC9" s="1129"/>
      <c r="BD9" s="1129"/>
      <c r="BE9" s="1129"/>
      <c r="BF9" s="1129"/>
      <c r="BG9" s="1129" t="str">
        <f>MID(SUVAHAVUJ!AD4,2,1)</f>
        <v xml:space="preserve"> </v>
      </c>
      <c r="BH9" s="1129"/>
      <c r="BI9" s="1129"/>
      <c r="BJ9" s="1129"/>
      <c r="BK9" s="1129"/>
      <c r="BL9" s="1129" t="str">
        <f>MID(SUVAHAVUJ!AD4,3,1)</f>
        <v xml:space="preserve"> </v>
      </c>
      <c r="BM9" s="1129"/>
      <c r="BN9" s="1129"/>
      <c r="BO9" s="1129"/>
      <c r="BP9" s="1129"/>
      <c r="BQ9" s="1129"/>
      <c r="BR9" s="1129" t="str">
        <f>MID(SUVAHAVUJ!AD4,4,1)</f>
        <v xml:space="preserve"> </v>
      </c>
      <c r="BS9" s="1129"/>
      <c r="BT9" s="1129"/>
      <c r="BU9" s="1129"/>
      <c r="BV9" s="1129"/>
      <c r="BW9" s="1129" t="str">
        <f>MID(SUVAHAVUJ!AD4,5,1)</f>
        <v xml:space="preserve"> </v>
      </c>
      <c r="BX9" s="1129"/>
      <c r="BY9" s="1129"/>
      <c r="BZ9" s="1129"/>
      <c r="CA9" s="1129"/>
      <c r="CB9" s="1129"/>
      <c r="CC9" s="1129" t="str">
        <f>MID(SUVAHAVUJ!AD4,6,1)</f>
        <v xml:space="preserve"> </v>
      </c>
      <c r="CD9" s="1129"/>
      <c r="CE9" s="1129"/>
      <c r="CF9" s="1129"/>
      <c r="CG9" s="1129"/>
      <c r="CH9" s="1129" t="str">
        <f>MID(SUVAHAVUJ!AD4,7,1)</f>
        <v>3</v>
      </c>
      <c r="CI9" s="1129"/>
      <c r="CJ9" s="1129"/>
      <c r="CK9" s="1129"/>
      <c r="CL9" s="1129"/>
      <c r="CM9" s="1129"/>
      <c r="CN9" s="1129" t="str">
        <f>MID(SUVAHAVUJ!AD4,8,1)</f>
        <v>1</v>
      </c>
      <c r="CO9" s="1129"/>
      <c r="CP9" s="1129"/>
      <c r="CQ9" s="1129"/>
      <c r="CR9" s="1129"/>
      <c r="CS9" s="1129" t="str">
        <f>MID(SUVAHAVUJ!AD4,9,1)</f>
        <v>6</v>
      </c>
      <c r="CT9" s="1129"/>
      <c r="CU9" s="1129"/>
      <c r="CV9" s="1129"/>
      <c r="CW9" s="1129"/>
      <c r="CX9" s="1129"/>
      <c r="CY9" s="1129" t="str">
        <f>MID(SUVAHAVUJ!AD4,10,1)</f>
        <v>3</v>
      </c>
      <c r="CZ9" s="1129"/>
      <c r="DA9" s="1129"/>
      <c r="DB9" s="1129"/>
      <c r="DC9" s="1129"/>
      <c r="DD9" s="1129" t="str">
        <f>MID(SUVAHAVUJ!AD4,11,1)</f>
        <v>3</v>
      </c>
      <c r="DE9" s="1129"/>
      <c r="DF9" s="1129"/>
      <c r="DG9" s="1129"/>
      <c r="DH9" s="1129"/>
      <c r="DI9" s="1177"/>
      <c r="DJ9" s="242"/>
      <c r="DK9" s="243"/>
      <c r="DL9" s="1171" t="str">
        <f>MID(SUVAHAVUJ!AF4,1,1)</f>
        <v xml:space="preserve"> </v>
      </c>
      <c r="DM9" s="1171"/>
      <c r="DN9" s="1171"/>
      <c r="DO9" s="1171"/>
      <c r="DP9" s="1171"/>
      <c r="DQ9" s="1171"/>
      <c r="DR9" s="1171" t="str">
        <f>MID(SUVAHAVUJ!AF4,2,1)</f>
        <v xml:space="preserve"> </v>
      </c>
      <c r="DS9" s="1171"/>
      <c r="DT9" s="1171"/>
      <c r="DU9" s="1171"/>
      <c r="DV9" s="1171"/>
      <c r="DW9" s="1171" t="str">
        <f>MID(SUVAHAVUJ!AF4,3,1)</f>
        <v xml:space="preserve"> </v>
      </c>
      <c r="DX9" s="1171"/>
      <c r="DY9" s="1171"/>
      <c r="DZ9" s="1171"/>
      <c r="EA9" s="1171"/>
      <c r="EB9" s="1171"/>
      <c r="EC9" s="1171" t="str">
        <f>MID(SUVAHAVUJ!AF4,4,1)</f>
        <v xml:space="preserve"> </v>
      </c>
      <c r="ED9" s="1171"/>
      <c r="EE9" s="1171"/>
      <c r="EF9" s="1171"/>
      <c r="EG9" s="1171"/>
      <c r="EH9" s="1171" t="str">
        <f>MID(SUVAHAVUJ!AF4,5,1)</f>
        <v xml:space="preserve"> </v>
      </c>
      <c r="EI9" s="1171"/>
      <c r="EJ9" s="1171"/>
      <c r="EK9" s="1171"/>
      <c r="EL9" s="1171"/>
      <c r="EM9" s="1171"/>
      <c r="EN9" s="1171" t="str">
        <f>MID(SUVAHAVUJ!AF4,6,1)</f>
        <v xml:space="preserve"> </v>
      </c>
      <c r="EO9" s="1171"/>
      <c r="EP9" s="1171"/>
      <c r="EQ9" s="1171"/>
      <c r="ER9" s="1171"/>
      <c r="ES9" s="1171" t="str">
        <f>MID(SUVAHAVUJ!AF4,7,1)</f>
        <v>2</v>
      </c>
      <c r="ET9" s="1171"/>
      <c r="EU9" s="1171"/>
      <c r="EV9" s="1171"/>
      <c r="EW9" s="1171"/>
      <c r="EX9" s="1171"/>
      <c r="EY9" s="1171" t="str">
        <f>MID(SUVAHAVUJ!AF4,8,1)</f>
        <v>5</v>
      </c>
      <c r="EZ9" s="1171"/>
      <c r="FA9" s="1171"/>
      <c r="FB9" s="1171"/>
      <c r="FC9" s="1171"/>
      <c r="FD9" s="1171" t="str">
        <f>MID(SUVAHAVUJ!AF4,9,1)</f>
        <v>7</v>
      </c>
      <c r="FE9" s="1171"/>
      <c r="FF9" s="1171"/>
      <c r="FG9" s="1171"/>
      <c r="FH9" s="1171"/>
      <c r="FI9" s="1171"/>
      <c r="FJ9" s="1171" t="str">
        <f>MID(SUVAHAVUJ!AF4,10,1)</f>
        <v>0</v>
      </c>
      <c r="FK9" s="1171"/>
      <c r="FL9" s="1171"/>
      <c r="FM9" s="1171"/>
      <c r="FN9" s="1171"/>
      <c r="FO9" s="1129" t="str">
        <f>MID(SUVAHAVUJ!AF4,11,1)</f>
        <v>2</v>
      </c>
      <c r="FP9" s="1129"/>
      <c r="FQ9" s="1129"/>
      <c r="FR9" s="1129"/>
      <c r="FS9" s="1177"/>
      <c r="FT9" s="1178"/>
      <c r="FU9" s="1178"/>
      <c r="FV9" s="1178"/>
      <c r="FW9" s="1178"/>
      <c r="FX9" s="1178"/>
      <c r="FY9" s="1178"/>
      <c r="FZ9" s="1178"/>
      <c r="GA9" s="1178"/>
      <c r="GB9" s="1178"/>
      <c r="GC9" s="1178"/>
      <c r="GD9" s="1178"/>
      <c r="GE9" s="1178"/>
      <c r="GF9" s="1178"/>
      <c r="GG9" s="1178"/>
      <c r="GH9" s="1178"/>
      <c r="GI9" s="1178"/>
      <c r="GJ9" s="1178"/>
      <c r="GK9" s="1178"/>
      <c r="GL9" s="1178"/>
      <c r="GM9" s="1178"/>
      <c r="GN9" s="1178"/>
      <c r="GO9" s="1178"/>
      <c r="GP9" s="1178"/>
      <c r="GQ9" s="1178"/>
      <c r="GR9" s="1178"/>
      <c r="GS9" s="1178"/>
      <c r="GT9" s="1178"/>
      <c r="GU9" s="1178"/>
      <c r="GV9" s="1178"/>
      <c r="GW9" s="1178"/>
    </row>
    <row r="10" spans="1:205" ht="21" customHeight="1" x14ac:dyDescent="0.3">
      <c r="A10" s="1172"/>
      <c r="B10" s="1180"/>
      <c r="C10" s="1180"/>
      <c r="D10" s="1180"/>
      <c r="E10" s="1180"/>
      <c r="F10" s="1180"/>
      <c r="G10" s="1180"/>
      <c r="H10" s="1180"/>
      <c r="I10" s="1180"/>
      <c r="J10" s="1180"/>
      <c r="K10" s="1180"/>
      <c r="L10" s="1175"/>
      <c r="M10" s="1175"/>
      <c r="N10" s="1175"/>
      <c r="O10" s="1175"/>
      <c r="P10" s="1175"/>
      <c r="Q10" s="1175"/>
      <c r="R10" s="1175"/>
      <c r="S10" s="1175"/>
      <c r="T10" s="1175"/>
      <c r="U10" s="1175"/>
      <c r="V10" s="1175"/>
      <c r="W10" s="1175"/>
      <c r="X10" s="1175"/>
      <c r="Y10" s="1175"/>
      <c r="Z10" s="1175"/>
      <c r="AA10" s="1175"/>
      <c r="AB10" s="1175"/>
      <c r="AC10" s="1175"/>
      <c r="AD10" s="1175"/>
      <c r="AE10" s="1175"/>
      <c r="AF10" s="1175"/>
      <c r="AG10" s="1175"/>
      <c r="AH10" s="1175"/>
      <c r="AI10" s="1175"/>
      <c r="AJ10" s="1175"/>
      <c r="AK10" s="1175"/>
      <c r="AL10" s="1175"/>
      <c r="AM10" s="1175"/>
      <c r="AN10" s="1175"/>
      <c r="AO10" s="1175"/>
      <c r="AP10" s="1175"/>
      <c r="AQ10" s="1176"/>
      <c r="AR10" s="1176"/>
      <c r="AS10" s="1176"/>
      <c r="AT10" s="1176"/>
      <c r="AU10" s="1176"/>
      <c r="AV10" s="1176"/>
      <c r="AW10" s="1176"/>
      <c r="AX10" s="1176"/>
      <c r="AY10" s="242"/>
      <c r="AZ10" s="243"/>
      <c r="BA10" s="1171" t="str">
        <f>MID(SUVAHAVUJ!AE4,1,1)</f>
        <v xml:space="preserve"> </v>
      </c>
      <c r="BB10" s="1171"/>
      <c r="BC10" s="1171"/>
      <c r="BD10" s="1171"/>
      <c r="BE10" s="1171"/>
      <c r="BF10" s="1171"/>
      <c r="BG10" s="1171" t="str">
        <f>MID(SUVAHAVUJ!AE4,2,1)</f>
        <v xml:space="preserve"> </v>
      </c>
      <c r="BH10" s="1171"/>
      <c r="BI10" s="1171"/>
      <c r="BJ10" s="1171"/>
      <c r="BK10" s="1171"/>
      <c r="BL10" s="1171" t="str">
        <f>MID(SUVAHAVUJ!AE4,3,1)</f>
        <v xml:space="preserve"> </v>
      </c>
      <c r="BM10" s="1171"/>
      <c r="BN10" s="1171"/>
      <c r="BO10" s="1171"/>
      <c r="BP10" s="1171"/>
      <c r="BQ10" s="1171"/>
      <c r="BR10" s="1171" t="str">
        <f>MID(SUVAHAVUJ!AE4,4,1)</f>
        <v xml:space="preserve"> </v>
      </c>
      <c r="BS10" s="1171"/>
      <c r="BT10" s="1171"/>
      <c r="BU10" s="1171"/>
      <c r="BV10" s="1171"/>
      <c r="BW10" s="1171" t="str">
        <f>MID(SUVAHAVUJ!AE4,5,1)</f>
        <v xml:space="preserve"> </v>
      </c>
      <c r="BX10" s="1171"/>
      <c r="BY10" s="1171"/>
      <c r="BZ10" s="1171"/>
      <c r="CA10" s="1171"/>
      <c r="CB10" s="1171"/>
      <c r="CC10" s="1171" t="str">
        <f>MID(SUVAHAVUJ!AE4,6,1)</f>
        <v xml:space="preserve"> </v>
      </c>
      <c r="CD10" s="1171"/>
      <c r="CE10" s="1171"/>
      <c r="CF10" s="1171"/>
      <c r="CG10" s="1171"/>
      <c r="CH10" s="1171" t="str">
        <f>MID(SUVAHAVUJ!AE4,7,1)</f>
        <v xml:space="preserve"> </v>
      </c>
      <c r="CI10" s="1171"/>
      <c r="CJ10" s="1171"/>
      <c r="CK10" s="1171"/>
      <c r="CL10" s="1171"/>
      <c r="CM10" s="1171"/>
      <c r="CN10" s="1171" t="str">
        <f>MID(SUVAHAVUJ!AE4,8,1)</f>
        <v>5</v>
      </c>
      <c r="CO10" s="1171"/>
      <c r="CP10" s="1171"/>
      <c r="CQ10" s="1171"/>
      <c r="CR10" s="1171"/>
      <c r="CS10" s="1171" t="str">
        <f>MID(SUVAHAVUJ!AE4,9,1)</f>
        <v>9</v>
      </c>
      <c r="CT10" s="1171"/>
      <c r="CU10" s="1171"/>
      <c r="CV10" s="1171"/>
      <c r="CW10" s="1171"/>
      <c r="CX10" s="1171"/>
      <c r="CY10" s="1171" t="str">
        <f>MID(SUVAHAVUJ!AE4,10,1)</f>
        <v>3</v>
      </c>
      <c r="CZ10" s="1171"/>
      <c r="DA10" s="1171"/>
      <c r="DB10" s="1171"/>
      <c r="DC10" s="1171"/>
      <c r="DD10" s="1171" t="str">
        <f>MID(SUVAHAVUJ!AE4,11,1)</f>
        <v>1</v>
      </c>
      <c r="DE10" s="1171"/>
      <c r="DF10" s="1171"/>
      <c r="DG10" s="1171"/>
      <c r="DH10" s="1171"/>
      <c r="DI10" s="1179"/>
      <c r="DJ10" s="1181"/>
      <c r="DK10" s="1181"/>
      <c r="DL10" s="1181"/>
      <c r="DM10" s="1181"/>
      <c r="DN10" s="1181"/>
      <c r="DO10" s="1181"/>
      <c r="DP10" s="1181"/>
      <c r="DQ10" s="1181"/>
      <c r="DR10" s="1181"/>
      <c r="DS10" s="1181"/>
      <c r="DT10" s="1181"/>
      <c r="DU10" s="1181"/>
      <c r="DV10" s="1181"/>
      <c r="DW10" s="1181"/>
      <c r="DX10" s="1181"/>
      <c r="DY10" s="1181"/>
      <c r="DZ10" s="1181"/>
      <c r="EA10" s="1181"/>
      <c r="EB10" s="1181"/>
      <c r="EC10" s="1181"/>
      <c r="ED10" s="1181"/>
      <c r="EE10" s="1181"/>
      <c r="EF10" s="1181"/>
      <c r="EG10" s="1181"/>
      <c r="EH10" s="1181"/>
      <c r="EI10" s="1181"/>
      <c r="EJ10" s="1181"/>
      <c r="EK10" s="1181"/>
      <c r="EL10" s="1181"/>
      <c r="EM10" s="1181"/>
      <c r="EN10" s="242"/>
      <c r="EO10" s="243"/>
      <c r="EP10" s="1171" t="str">
        <f>MID(SUVAHAVUJ!AG4,1,1)</f>
        <v xml:space="preserve"> </v>
      </c>
      <c r="EQ10" s="1171"/>
      <c r="ER10" s="1171"/>
      <c r="ES10" s="1171"/>
      <c r="ET10" s="1171"/>
      <c r="EU10" s="1171"/>
      <c r="EV10" s="1171" t="str">
        <f>MID(SUVAHAVUJ!AG4,2,1)</f>
        <v xml:space="preserve"> </v>
      </c>
      <c r="EW10" s="1171"/>
      <c r="EX10" s="1171"/>
      <c r="EY10" s="1171"/>
      <c r="EZ10" s="1171"/>
      <c r="FA10" s="1171" t="str">
        <f>MID(SUVAHAVUJ!AG4,3,1)</f>
        <v xml:space="preserve"> </v>
      </c>
      <c r="FB10" s="1171"/>
      <c r="FC10" s="1171"/>
      <c r="FD10" s="1171"/>
      <c r="FE10" s="1171"/>
      <c r="FF10" s="1171"/>
      <c r="FG10" s="1171" t="str">
        <f>MID(SUVAHAVUJ!AG4,4,1)</f>
        <v xml:space="preserve"> </v>
      </c>
      <c r="FH10" s="1171"/>
      <c r="FI10" s="1171"/>
      <c r="FJ10" s="1171"/>
      <c r="FK10" s="1171"/>
      <c r="FL10" s="1171" t="str">
        <f>MID(SUVAHAVUJ!AG4,5,1)</f>
        <v xml:space="preserve"> </v>
      </c>
      <c r="FM10" s="1171"/>
      <c r="FN10" s="1171"/>
      <c r="FO10" s="1171"/>
      <c r="FP10" s="1171"/>
      <c r="FQ10" s="1171"/>
      <c r="FR10" s="1171" t="str">
        <f>MID(SUVAHAVUJ!AG4,6,1)</f>
        <v xml:space="preserve"> </v>
      </c>
      <c r="FS10" s="1171"/>
      <c r="FT10" s="1171"/>
      <c r="FU10" s="1171"/>
      <c r="FV10" s="1171"/>
      <c r="FW10" s="1171" t="str">
        <f>MID(SUVAHAVUJ!AG4,7,1)</f>
        <v xml:space="preserve"> </v>
      </c>
      <c r="FX10" s="1171"/>
      <c r="FY10" s="1171"/>
      <c r="FZ10" s="1171"/>
      <c r="GA10" s="1171"/>
      <c r="GB10" s="1171"/>
      <c r="GC10" s="1171" t="str">
        <f>MID(SUVAHAVUJ!AG4,8,1)</f>
        <v xml:space="preserve"> </v>
      </c>
      <c r="GD10" s="1171"/>
      <c r="GE10" s="1171"/>
      <c r="GF10" s="1171"/>
      <c r="GG10" s="1171"/>
      <c r="GH10" s="1171" t="str">
        <f>MID(SUVAHAVUJ!AG4,9,1)</f>
        <v xml:space="preserve"> </v>
      </c>
      <c r="GI10" s="1171"/>
      <c r="GJ10" s="1171"/>
      <c r="GK10" s="1171"/>
      <c r="GL10" s="1171"/>
      <c r="GM10" s="1171"/>
      <c r="GN10" s="1171" t="str">
        <f>MID(SUVAHAVUJ!AG4,10,1)</f>
        <v xml:space="preserve"> </v>
      </c>
      <c r="GO10" s="1171"/>
      <c r="GP10" s="1171"/>
      <c r="GQ10" s="1171"/>
      <c r="GR10" s="1171"/>
      <c r="GS10" s="1129" t="str">
        <f>MID(SUVAHAVUJ!AG4,11,1)</f>
        <v>0</v>
      </c>
      <c r="GT10" s="1129"/>
      <c r="GU10" s="1129"/>
      <c r="GV10" s="1129"/>
      <c r="GW10" s="1177"/>
    </row>
    <row r="11" spans="1:205" ht="23.25" customHeight="1" x14ac:dyDescent="0.3">
      <c r="A11" s="1172">
        <v>3</v>
      </c>
      <c r="B11" s="1180" t="s">
        <v>2015</v>
      </c>
      <c r="C11" s="1180"/>
      <c r="D11" s="1180"/>
      <c r="E11" s="1180"/>
      <c r="F11" s="1180"/>
      <c r="G11" s="1180"/>
      <c r="H11" s="1180"/>
      <c r="I11" s="1180"/>
      <c r="J11" s="1180"/>
      <c r="K11" s="1180"/>
      <c r="L11" s="1174" t="str">
        <f>SUVAHAVUJ!$D5</f>
        <v>Dlhodobý nehmotný majetok súčet  (r. 04 až r. 10)</v>
      </c>
      <c r="M11" s="1175"/>
      <c r="N11" s="1175"/>
      <c r="O11" s="1175"/>
      <c r="P11" s="1175"/>
      <c r="Q11" s="1175"/>
      <c r="R11" s="1175"/>
      <c r="S11" s="1175"/>
      <c r="T11" s="1175"/>
      <c r="U11" s="1175"/>
      <c r="V11" s="1175"/>
      <c r="W11" s="1175"/>
      <c r="X11" s="1175"/>
      <c r="Y11" s="1175"/>
      <c r="Z11" s="1175"/>
      <c r="AA11" s="1175"/>
      <c r="AB11" s="1175"/>
      <c r="AC11" s="1175"/>
      <c r="AD11" s="1175"/>
      <c r="AE11" s="1175"/>
      <c r="AF11" s="1175"/>
      <c r="AG11" s="1175"/>
      <c r="AH11" s="1175"/>
      <c r="AI11" s="1175"/>
      <c r="AJ11" s="1175"/>
      <c r="AK11" s="1175"/>
      <c r="AL11" s="1175"/>
      <c r="AM11" s="1175"/>
      <c r="AN11" s="1175"/>
      <c r="AO11" s="1175"/>
      <c r="AP11" s="1175"/>
      <c r="AQ11" s="1176" t="s">
        <v>2014</v>
      </c>
      <c r="AR11" s="1176"/>
      <c r="AS11" s="1176"/>
      <c r="AT11" s="1176"/>
      <c r="AU11" s="1176"/>
      <c r="AV11" s="1176"/>
      <c r="AW11" s="1176"/>
      <c r="AX11" s="1176"/>
      <c r="AY11" s="242"/>
      <c r="AZ11" s="243"/>
      <c r="BA11" s="1129" t="str">
        <f>MID(SUVAHAVUJ!AD5,1,1)</f>
        <v xml:space="preserve"> </v>
      </c>
      <c r="BB11" s="1129"/>
      <c r="BC11" s="1129"/>
      <c r="BD11" s="1129"/>
      <c r="BE11" s="1129"/>
      <c r="BF11" s="1129"/>
      <c r="BG11" s="1129" t="str">
        <f>MID(SUVAHAVUJ!AD5,2,1)</f>
        <v xml:space="preserve"> </v>
      </c>
      <c r="BH11" s="1129"/>
      <c r="BI11" s="1129"/>
      <c r="BJ11" s="1129"/>
      <c r="BK11" s="1129"/>
      <c r="BL11" s="1129" t="str">
        <f>MID(SUVAHAVUJ!AD5,3,1)</f>
        <v xml:space="preserve"> </v>
      </c>
      <c r="BM11" s="1129"/>
      <c r="BN11" s="1129"/>
      <c r="BO11" s="1129"/>
      <c r="BP11" s="1129"/>
      <c r="BQ11" s="1129"/>
      <c r="BR11" s="1129" t="str">
        <f>MID(SUVAHAVUJ!AD5,4,1)</f>
        <v xml:space="preserve"> </v>
      </c>
      <c r="BS11" s="1129"/>
      <c r="BT11" s="1129"/>
      <c r="BU11" s="1129"/>
      <c r="BV11" s="1129"/>
      <c r="BW11" s="1129" t="str">
        <f>MID(SUVAHAVUJ!AD5,5,1)</f>
        <v xml:space="preserve"> </v>
      </c>
      <c r="BX11" s="1129"/>
      <c r="BY11" s="1129"/>
      <c r="BZ11" s="1129"/>
      <c r="CA11" s="1129"/>
      <c r="CB11" s="1129"/>
      <c r="CC11" s="1129" t="str">
        <f>MID(SUVAHAVUJ!AD5,6,1)</f>
        <v xml:space="preserve"> </v>
      </c>
      <c r="CD11" s="1129"/>
      <c r="CE11" s="1129"/>
      <c r="CF11" s="1129"/>
      <c r="CG11" s="1129"/>
      <c r="CH11" s="1129" t="str">
        <f>MID(SUVAHAVUJ!AD5,7,1)</f>
        <v xml:space="preserve"> </v>
      </c>
      <c r="CI11" s="1129"/>
      <c r="CJ11" s="1129"/>
      <c r="CK11" s="1129"/>
      <c r="CL11" s="1129"/>
      <c r="CM11" s="1129"/>
      <c r="CN11" s="1129" t="str">
        <f>MID(SUVAHAVUJ!AD5,8,1)</f>
        <v xml:space="preserve"> </v>
      </c>
      <c r="CO11" s="1129"/>
      <c r="CP11" s="1129"/>
      <c r="CQ11" s="1129"/>
      <c r="CR11" s="1129"/>
      <c r="CS11" s="1129" t="str">
        <f>MID(SUVAHAVUJ!AD5,9,1)</f>
        <v xml:space="preserve"> </v>
      </c>
      <c r="CT11" s="1129"/>
      <c r="CU11" s="1129"/>
      <c r="CV11" s="1129"/>
      <c r="CW11" s="1129"/>
      <c r="CX11" s="1129"/>
      <c r="CY11" s="1129" t="str">
        <f>MID(SUVAHAVUJ!AD5,10,1)</f>
        <v xml:space="preserve"> </v>
      </c>
      <c r="CZ11" s="1129"/>
      <c r="DA11" s="1129"/>
      <c r="DB11" s="1129"/>
      <c r="DC11" s="1129"/>
      <c r="DD11" s="1129" t="str">
        <f>MID(SUVAHAVUJ!AD5,11,1)</f>
        <v>0</v>
      </c>
      <c r="DE11" s="1129"/>
      <c r="DF11" s="1129"/>
      <c r="DG11" s="1129"/>
      <c r="DH11" s="1129"/>
      <c r="DI11" s="1177"/>
      <c r="DJ11" s="242"/>
      <c r="DK11" s="243"/>
      <c r="DL11" s="1171" t="str">
        <f>MID(SUVAHAVUJ!AF5,1,1)</f>
        <v xml:space="preserve"> </v>
      </c>
      <c r="DM11" s="1171"/>
      <c r="DN11" s="1171"/>
      <c r="DO11" s="1171"/>
      <c r="DP11" s="1171"/>
      <c r="DQ11" s="1171"/>
      <c r="DR11" s="1171" t="str">
        <f>MID(SUVAHAVUJ!AF5,2,1)</f>
        <v xml:space="preserve"> </v>
      </c>
      <c r="DS11" s="1171"/>
      <c r="DT11" s="1171"/>
      <c r="DU11" s="1171"/>
      <c r="DV11" s="1171"/>
      <c r="DW11" s="1171" t="str">
        <f>MID(SUVAHAVUJ!AF5,3,1)</f>
        <v xml:space="preserve"> </v>
      </c>
      <c r="DX11" s="1171"/>
      <c r="DY11" s="1171"/>
      <c r="DZ11" s="1171"/>
      <c r="EA11" s="1171"/>
      <c r="EB11" s="1171"/>
      <c r="EC11" s="1171" t="str">
        <f>MID(SUVAHAVUJ!AF5,4,1)</f>
        <v xml:space="preserve"> </v>
      </c>
      <c r="ED11" s="1171"/>
      <c r="EE11" s="1171"/>
      <c r="EF11" s="1171"/>
      <c r="EG11" s="1171"/>
      <c r="EH11" s="1171" t="str">
        <f>MID(SUVAHAVUJ!AF5,5,1)</f>
        <v xml:space="preserve"> </v>
      </c>
      <c r="EI11" s="1171"/>
      <c r="EJ11" s="1171"/>
      <c r="EK11" s="1171"/>
      <c r="EL11" s="1171"/>
      <c r="EM11" s="1171"/>
      <c r="EN11" s="1171" t="str">
        <f>MID(SUVAHAVUJ!AF5,6,1)</f>
        <v xml:space="preserve"> </v>
      </c>
      <c r="EO11" s="1171"/>
      <c r="EP11" s="1171"/>
      <c r="EQ11" s="1171"/>
      <c r="ER11" s="1171"/>
      <c r="ES11" s="1171" t="str">
        <f>MID(SUVAHAVUJ!AF5,7,1)</f>
        <v xml:space="preserve"> </v>
      </c>
      <c r="ET11" s="1171"/>
      <c r="EU11" s="1171"/>
      <c r="EV11" s="1171"/>
      <c r="EW11" s="1171"/>
      <c r="EX11" s="1171"/>
      <c r="EY11" s="1171" t="str">
        <f>MID(SUVAHAVUJ!AF5,8,1)</f>
        <v xml:space="preserve"> </v>
      </c>
      <c r="EZ11" s="1171"/>
      <c r="FA11" s="1171"/>
      <c r="FB11" s="1171"/>
      <c r="FC11" s="1171"/>
      <c r="FD11" s="1171" t="str">
        <f>MID(SUVAHAVUJ!AF5,9,1)</f>
        <v xml:space="preserve"> </v>
      </c>
      <c r="FE11" s="1171"/>
      <c r="FF11" s="1171"/>
      <c r="FG11" s="1171"/>
      <c r="FH11" s="1171"/>
      <c r="FI11" s="1171"/>
      <c r="FJ11" s="1171" t="str">
        <f>MID(SUVAHAVUJ!AF5,10,1)</f>
        <v xml:space="preserve"> </v>
      </c>
      <c r="FK11" s="1171"/>
      <c r="FL11" s="1171"/>
      <c r="FM11" s="1171"/>
      <c r="FN11" s="1171"/>
      <c r="FO11" s="1129" t="str">
        <f>MID(SUVAHAVUJ!AF5,11,1)</f>
        <v>0</v>
      </c>
      <c r="FP11" s="1129"/>
      <c r="FQ11" s="1129"/>
      <c r="FR11" s="1129"/>
      <c r="FS11" s="1177"/>
      <c r="FT11" s="1178"/>
      <c r="FU11" s="1178"/>
      <c r="FV11" s="1178"/>
      <c r="FW11" s="1178"/>
      <c r="FX11" s="1178"/>
      <c r="FY11" s="1178"/>
      <c r="FZ11" s="1178"/>
      <c r="GA11" s="1178"/>
      <c r="GB11" s="1178"/>
      <c r="GC11" s="1178"/>
      <c r="GD11" s="1178"/>
      <c r="GE11" s="1178"/>
      <c r="GF11" s="1178"/>
      <c r="GG11" s="1178"/>
      <c r="GH11" s="1178"/>
      <c r="GI11" s="1178"/>
      <c r="GJ11" s="1178"/>
      <c r="GK11" s="1178"/>
      <c r="GL11" s="1178"/>
      <c r="GM11" s="1178"/>
      <c r="GN11" s="1178"/>
      <c r="GO11" s="1178"/>
      <c r="GP11" s="1178"/>
      <c r="GQ11" s="1178"/>
      <c r="GR11" s="1178"/>
      <c r="GS11" s="1178"/>
      <c r="GT11" s="1178"/>
      <c r="GU11" s="1178"/>
      <c r="GV11" s="1178"/>
      <c r="GW11" s="1178"/>
    </row>
    <row r="12" spans="1:205" ht="23.25" customHeight="1" x14ac:dyDescent="0.3">
      <c r="A12" s="1172"/>
      <c r="B12" s="1180"/>
      <c r="C12" s="1180"/>
      <c r="D12" s="1180"/>
      <c r="E12" s="1180"/>
      <c r="F12" s="1180"/>
      <c r="G12" s="1180"/>
      <c r="H12" s="1180"/>
      <c r="I12" s="1180"/>
      <c r="J12" s="1180"/>
      <c r="K12" s="1180"/>
      <c r="L12" s="1175"/>
      <c r="M12" s="1175"/>
      <c r="N12" s="1175"/>
      <c r="O12" s="1175"/>
      <c r="P12" s="1175"/>
      <c r="Q12" s="1175"/>
      <c r="R12" s="1175"/>
      <c r="S12" s="1175"/>
      <c r="T12" s="1175"/>
      <c r="U12" s="1175"/>
      <c r="V12" s="1175"/>
      <c r="W12" s="1175"/>
      <c r="X12" s="1175"/>
      <c r="Y12" s="1175"/>
      <c r="Z12" s="1175"/>
      <c r="AA12" s="1175"/>
      <c r="AB12" s="1175"/>
      <c r="AC12" s="1175"/>
      <c r="AD12" s="1175"/>
      <c r="AE12" s="1175"/>
      <c r="AF12" s="1175"/>
      <c r="AG12" s="1175"/>
      <c r="AH12" s="1175"/>
      <c r="AI12" s="1175"/>
      <c r="AJ12" s="1175"/>
      <c r="AK12" s="1175"/>
      <c r="AL12" s="1175"/>
      <c r="AM12" s="1175"/>
      <c r="AN12" s="1175"/>
      <c r="AO12" s="1175"/>
      <c r="AP12" s="1175"/>
      <c r="AQ12" s="1176"/>
      <c r="AR12" s="1176"/>
      <c r="AS12" s="1176"/>
      <c r="AT12" s="1176"/>
      <c r="AU12" s="1176"/>
      <c r="AV12" s="1176"/>
      <c r="AW12" s="1176"/>
      <c r="AX12" s="1176"/>
      <c r="AY12" s="242"/>
      <c r="AZ12" s="243"/>
      <c r="BA12" s="1171" t="str">
        <f>MID(SUVAHAVUJ!AE5,1,1)</f>
        <v xml:space="preserve"> </v>
      </c>
      <c r="BB12" s="1171"/>
      <c r="BC12" s="1171"/>
      <c r="BD12" s="1171"/>
      <c r="BE12" s="1171"/>
      <c r="BF12" s="1171"/>
      <c r="BG12" s="1171" t="str">
        <f>MID(SUVAHAVUJ!AE5,2,1)</f>
        <v xml:space="preserve"> </v>
      </c>
      <c r="BH12" s="1171"/>
      <c r="BI12" s="1171"/>
      <c r="BJ12" s="1171"/>
      <c r="BK12" s="1171"/>
      <c r="BL12" s="1171" t="str">
        <f>MID(SUVAHAVUJ!AE5,3,1)</f>
        <v xml:space="preserve"> </v>
      </c>
      <c r="BM12" s="1171"/>
      <c r="BN12" s="1171"/>
      <c r="BO12" s="1171"/>
      <c r="BP12" s="1171"/>
      <c r="BQ12" s="1171"/>
      <c r="BR12" s="1171" t="str">
        <f>MID(SUVAHAVUJ!AE5,4,1)</f>
        <v xml:space="preserve"> </v>
      </c>
      <c r="BS12" s="1171"/>
      <c r="BT12" s="1171"/>
      <c r="BU12" s="1171"/>
      <c r="BV12" s="1171"/>
      <c r="BW12" s="1171" t="str">
        <f>MID(SUVAHAVUJ!AE5,5,1)</f>
        <v xml:space="preserve"> </v>
      </c>
      <c r="BX12" s="1171"/>
      <c r="BY12" s="1171"/>
      <c r="BZ12" s="1171"/>
      <c r="CA12" s="1171"/>
      <c r="CB12" s="1171"/>
      <c r="CC12" s="1171" t="str">
        <f>MID(SUVAHAVUJ!AE5,6,1)</f>
        <v xml:space="preserve"> </v>
      </c>
      <c r="CD12" s="1171"/>
      <c r="CE12" s="1171"/>
      <c r="CF12" s="1171"/>
      <c r="CG12" s="1171"/>
      <c r="CH12" s="1171" t="str">
        <f>MID(SUVAHAVUJ!AE5,7,1)</f>
        <v xml:space="preserve"> </v>
      </c>
      <c r="CI12" s="1171"/>
      <c r="CJ12" s="1171"/>
      <c r="CK12" s="1171"/>
      <c r="CL12" s="1171"/>
      <c r="CM12" s="1171"/>
      <c r="CN12" s="1171" t="str">
        <f>MID(SUVAHAVUJ!AE5,8,1)</f>
        <v xml:space="preserve"> </v>
      </c>
      <c r="CO12" s="1171"/>
      <c r="CP12" s="1171"/>
      <c r="CQ12" s="1171"/>
      <c r="CR12" s="1171"/>
      <c r="CS12" s="1171" t="str">
        <f>MID(SUVAHAVUJ!AE5,9,1)</f>
        <v xml:space="preserve"> </v>
      </c>
      <c r="CT12" s="1171"/>
      <c r="CU12" s="1171"/>
      <c r="CV12" s="1171"/>
      <c r="CW12" s="1171"/>
      <c r="CX12" s="1171"/>
      <c r="CY12" s="1171" t="str">
        <f>MID(SUVAHAVUJ!AE5,10,1)</f>
        <v xml:space="preserve"> </v>
      </c>
      <c r="CZ12" s="1171"/>
      <c r="DA12" s="1171"/>
      <c r="DB12" s="1171"/>
      <c r="DC12" s="1171"/>
      <c r="DD12" s="1171" t="str">
        <f>MID(SUVAHAVUJ!AE5,11,1)</f>
        <v>0</v>
      </c>
      <c r="DE12" s="1171"/>
      <c r="DF12" s="1171"/>
      <c r="DG12" s="1171"/>
      <c r="DH12" s="1171"/>
      <c r="DI12" s="1179"/>
      <c r="DJ12" s="1181"/>
      <c r="DK12" s="1181"/>
      <c r="DL12" s="1181"/>
      <c r="DM12" s="1181"/>
      <c r="DN12" s="1181"/>
      <c r="DO12" s="1181"/>
      <c r="DP12" s="1181"/>
      <c r="DQ12" s="1181"/>
      <c r="DR12" s="1181"/>
      <c r="DS12" s="1181"/>
      <c r="DT12" s="1181"/>
      <c r="DU12" s="1181"/>
      <c r="DV12" s="1181"/>
      <c r="DW12" s="1181"/>
      <c r="DX12" s="1181"/>
      <c r="DY12" s="1181"/>
      <c r="DZ12" s="1181"/>
      <c r="EA12" s="1181"/>
      <c r="EB12" s="1181"/>
      <c r="EC12" s="1181"/>
      <c r="ED12" s="1181"/>
      <c r="EE12" s="1181"/>
      <c r="EF12" s="1181"/>
      <c r="EG12" s="1181"/>
      <c r="EH12" s="1181"/>
      <c r="EI12" s="1181"/>
      <c r="EJ12" s="1181"/>
      <c r="EK12" s="1181"/>
      <c r="EL12" s="1181"/>
      <c r="EM12" s="1181"/>
      <c r="EN12" s="242"/>
      <c r="EO12" s="243"/>
      <c r="EP12" s="1171" t="str">
        <f>MID(SUVAHAVUJ!AG5,1,1)</f>
        <v xml:space="preserve"> </v>
      </c>
      <c r="EQ12" s="1171"/>
      <c r="ER12" s="1171"/>
      <c r="ES12" s="1171"/>
      <c r="ET12" s="1171"/>
      <c r="EU12" s="1171"/>
      <c r="EV12" s="1171" t="str">
        <f>MID(SUVAHAVUJ!AG5,2,1)</f>
        <v xml:space="preserve"> </v>
      </c>
      <c r="EW12" s="1171"/>
      <c r="EX12" s="1171"/>
      <c r="EY12" s="1171"/>
      <c r="EZ12" s="1171"/>
      <c r="FA12" s="1171" t="str">
        <f>MID(SUVAHAVUJ!AG5,3,1)</f>
        <v xml:space="preserve"> </v>
      </c>
      <c r="FB12" s="1171"/>
      <c r="FC12" s="1171"/>
      <c r="FD12" s="1171"/>
      <c r="FE12" s="1171"/>
      <c r="FF12" s="1171"/>
      <c r="FG12" s="1171" t="str">
        <f>MID(SUVAHAVUJ!AG5,4,1)</f>
        <v xml:space="preserve"> </v>
      </c>
      <c r="FH12" s="1171"/>
      <c r="FI12" s="1171"/>
      <c r="FJ12" s="1171"/>
      <c r="FK12" s="1171"/>
      <c r="FL12" s="1171" t="str">
        <f>MID(SUVAHAVUJ!AG5,5,1)</f>
        <v xml:space="preserve"> </v>
      </c>
      <c r="FM12" s="1171"/>
      <c r="FN12" s="1171"/>
      <c r="FO12" s="1171"/>
      <c r="FP12" s="1171"/>
      <c r="FQ12" s="1171"/>
      <c r="FR12" s="1171" t="str">
        <f>MID(SUVAHAVUJ!AG5,6,1)</f>
        <v xml:space="preserve"> </v>
      </c>
      <c r="FS12" s="1171"/>
      <c r="FT12" s="1171"/>
      <c r="FU12" s="1171"/>
      <c r="FV12" s="1171"/>
      <c r="FW12" s="1171" t="str">
        <f>MID(SUVAHAVUJ!AG5,7,1)</f>
        <v xml:space="preserve"> </v>
      </c>
      <c r="FX12" s="1171"/>
      <c r="FY12" s="1171"/>
      <c r="FZ12" s="1171"/>
      <c r="GA12" s="1171"/>
      <c r="GB12" s="1171"/>
      <c r="GC12" s="1171" t="str">
        <f>MID(SUVAHAVUJ!AG5,8,1)</f>
        <v xml:space="preserve"> </v>
      </c>
      <c r="GD12" s="1171"/>
      <c r="GE12" s="1171"/>
      <c r="GF12" s="1171"/>
      <c r="GG12" s="1171"/>
      <c r="GH12" s="1171" t="str">
        <f>MID(SUVAHAVUJ!AG5,9,1)</f>
        <v xml:space="preserve"> </v>
      </c>
      <c r="GI12" s="1171"/>
      <c r="GJ12" s="1171"/>
      <c r="GK12" s="1171"/>
      <c r="GL12" s="1171"/>
      <c r="GM12" s="1171"/>
      <c r="GN12" s="1171" t="str">
        <f>MID(SUVAHAVUJ!AG5,10,1)</f>
        <v xml:space="preserve"> </v>
      </c>
      <c r="GO12" s="1171"/>
      <c r="GP12" s="1171"/>
      <c r="GQ12" s="1171"/>
      <c r="GR12" s="1171"/>
      <c r="GS12" s="1129" t="str">
        <f>MID(SUVAHAVUJ!AG5,11,1)</f>
        <v>0</v>
      </c>
      <c r="GT12" s="1129"/>
      <c r="GU12" s="1129"/>
      <c r="GV12" s="1129"/>
      <c r="GW12" s="1177"/>
    </row>
    <row r="13" spans="1:205" ht="23.25" customHeight="1" x14ac:dyDescent="0.3">
      <c r="A13" s="1172">
        <v>4</v>
      </c>
      <c r="B13" s="1182" t="s">
        <v>2016</v>
      </c>
      <c r="C13" s="1182"/>
      <c r="D13" s="1182"/>
      <c r="E13" s="1182"/>
      <c r="F13" s="1182"/>
      <c r="G13" s="1182"/>
      <c r="H13" s="1182"/>
      <c r="I13" s="1182"/>
      <c r="J13" s="1182"/>
      <c r="K13" s="1182"/>
      <c r="L13" s="1183" t="str">
        <f>SUVAHAVUJ!$D6</f>
        <v>Aktivované náklady na vývoj (012) - /072, 091A/</v>
      </c>
      <c r="M13" s="1184"/>
      <c r="N13" s="1184"/>
      <c r="O13" s="1184"/>
      <c r="P13" s="1184"/>
      <c r="Q13" s="1184"/>
      <c r="R13" s="1184"/>
      <c r="S13" s="1184"/>
      <c r="T13" s="1184"/>
      <c r="U13" s="1184"/>
      <c r="V13" s="1184"/>
      <c r="W13" s="1184"/>
      <c r="X13" s="1184"/>
      <c r="Y13" s="1184"/>
      <c r="Z13" s="1184"/>
      <c r="AA13" s="1184"/>
      <c r="AB13" s="1184"/>
      <c r="AC13" s="1184"/>
      <c r="AD13" s="1184"/>
      <c r="AE13" s="1184"/>
      <c r="AF13" s="1184"/>
      <c r="AG13" s="1184"/>
      <c r="AH13" s="1184"/>
      <c r="AI13" s="1184"/>
      <c r="AJ13" s="1184"/>
      <c r="AK13" s="1184"/>
      <c r="AL13" s="1184"/>
      <c r="AM13" s="1184"/>
      <c r="AN13" s="1184"/>
      <c r="AO13" s="1184"/>
      <c r="AP13" s="1184"/>
      <c r="AQ13" s="1176" t="s">
        <v>1212</v>
      </c>
      <c r="AR13" s="1176"/>
      <c r="AS13" s="1176"/>
      <c r="AT13" s="1176"/>
      <c r="AU13" s="1176"/>
      <c r="AV13" s="1176"/>
      <c r="AW13" s="1176"/>
      <c r="AX13" s="1176"/>
      <c r="AY13" s="242"/>
      <c r="AZ13" s="243"/>
      <c r="BA13" s="1129" t="str">
        <f>MID(SUVAHAVUJ!AD6,1,1)</f>
        <v xml:space="preserve"> </v>
      </c>
      <c r="BB13" s="1129"/>
      <c r="BC13" s="1129"/>
      <c r="BD13" s="1129"/>
      <c r="BE13" s="1129"/>
      <c r="BF13" s="1129"/>
      <c r="BG13" s="1129" t="str">
        <f>MID(SUVAHAVUJ!AD6,2,1)</f>
        <v xml:space="preserve"> </v>
      </c>
      <c r="BH13" s="1129"/>
      <c r="BI13" s="1129"/>
      <c r="BJ13" s="1129"/>
      <c r="BK13" s="1129"/>
      <c r="BL13" s="1129" t="str">
        <f>MID(SUVAHAVUJ!AD6,3,1)</f>
        <v xml:space="preserve"> </v>
      </c>
      <c r="BM13" s="1129"/>
      <c r="BN13" s="1129"/>
      <c r="BO13" s="1129"/>
      <c r="BP13" s="1129"/>
      <c r="BQ13" s="1129"/>
      <c r="BR13" s="1129" t="str">
        <f>MID(SUVAHAVUJ!AD6,4,1)</f>
        <v xml:space="preserve"> </v>
      </c>
      <c r="BS13" s="1129"/>
      <c r="BT13" s="1129"/>
      <c r="BU13" s="1129"/>
      <c r="BV13" s="1129"/>
      <c r="BW13" s="1129" t="str">
        <f>MID(SUVAHAVUJ!AD6,5,1)</f>
        <v xml:space="preserve"> </v>
      </c>
      <c r="BX13" s="1129"/>
      <c r="BY13" s="1129"/>
      <c r="BZ13" s="1129"/>
      <c r="CA13" s="1129"/>
      <c r="CB13" s="1129"/>
      <c r="CC13" s="1129" t="str">
        <f>MID(SUVAHAVUJ!AD6,6,1)</f>
        <v xml:space="preserve"> </v>
      </c>
      <c r="CD13" s="1129"/>
      <c r="CE13" s="1129"/>
      <c r="CF13" s="1129"/>
      <c r="CG13" s="1129"/>
      <c r="CH13" s="1129" t="str">
        <f>MID(SUVAHAVUJ!AD6,7,1)</f>
        <v xml:space="preserve"> </v>
      </c>
      <c r="CI13" s="1129"/>
      <c r="CJ13" s="1129"/>
      <c r="CK13" s="1129"/>
      <c r="CL13" s="1129"/>
      <c r="CM13" s="1129"/>
      <c r="CN13" s="1129" t="str">
        <f>MID(SUVAHAVUJ!AD6,8,1)</f>
        <v xml:space="preserve"> </v>
      </c>
      <c r="CO13" s="1129"/>
      <c r="CP13" s="1129"/>
      <c r="CQ13" s="1129"/>
      <c r="CR13" s="1129"/>
      <c r="CS13" s="1129" t="str">
        <f>MID(SUVAHAVUJ!AD6,9,1)</f>
        <v xml:space="preserve"> </v>
      </c>
      <c r="CT13" s="1129"/>
      <c r="CU13" s="1129"/>
      <c r="CV13" s="1129"/>
      <c r="CW13" s="1129"/>
      <c r="CX13" s="1129"/>
      <c r="CY13" s="1129" t="str">
        <f>MID(SUVAHAVUJ!AD6,10,1)</f>
        <v xml:space="preserve"> </v>
      </c>
      <c r="CZ13" s="1129"/>
      <c r="DA13" s="1129"/>
      <c r="DB13" s="1129"/>
      <c r="DC13" s="1129"/>
      <c r="DD13" s="1129" t="str">
        <f>MID(SUVAHAVUJ!AD6,11,1)</f>
        <v>0</v>
      </c>
      <c r="DE13" s="1129"/>
      <c r="DF13" s="1129"/>
      <c r="DG13" s="1129"/>
      <c r="DH13" s="1129"/>
      <c r="DI13" s="1177"/>
      <c r="DJ13" s="242"/>
      <c r="DK13" s="243"/>
      <c r="DL13" s="1171" t="str">
        <f>MID(SUVAHAVUJ!AF6,1,1)</f>
        <v xml:space="preserve"> </v>
      </c>
      <c r="DM13" s="1171"/>
      <c r="DN13" s="1171"/>
      <c r="DO13" s="1171"/>
      <c r="DP13" s="1171"/>
      <c r="DQ13" s="1171"/>
      <c r="DR13" s="1171" t="str">
        <f>MID(SUVAHAVUJ!AF6,2,1)</f>
        <v xml:space="preserve"> </v>
      </c>
      <c r="DS13" s="1171"/>
      <c r="DT13" s="1171"/>
      <c r="DU13" s="1171"/>
      <c r="DV13" s="1171"/>
      <c r="DW13" s="1171" t="str">
        <f>MID(SUVAHAVUJ!AF6,3,1)</f>
        <v xml:space="preserve"> </v>
      </c>
      <c r="DX13" s="1171"/>
      <c r="DY13" s="1171"/>
      <c r="DZ13" s="1171"/>
      <c r="EA13" s="1171"/>
      <c r="EB13" s="1171"/>
      <c r="EC13" s="1171" t="str">
        <f>MID(SUVAHAVUJ!AF6,4,1)</f>
        <v xml:space="preserve"> </v>
      </c>
      <c r="ED13" s="1171"/>
      <c r="EE13" s="1171"/>
      <c r="EF13" s="1171"/>
      <c r="EG13" s="1171"/>
      <c r="EH13" s="1171" t="str">
        <f>MID(SUVAHAVUJ!AF6,5,1)</f>
        <v xml:space="preserve"> </v>
      </c>
      <c r="EI13" s="1171"/>
      <c r="EJ13" s="1171"/>
      <c r="EK13" s="1171"/>
      <c r="EL13" s="1171"/>
      <c r="EM13" s="1171"/>
      <c r="EN13" s="1171" t="str">
        <f>MID(SUVAHAVUJ!AF6,6,1)</f>
        <v xml:space="preserve"> </v>
      </c>
      <c r="EO13" s="1171"/>
      <c r="EP13" s="1171"/>
      <c r="EQ13" s="1171"/>
      <c r="ER13" s="1171"/>
      <c r="ES13" s="1171" t="str">
        <f>MID(SUVAHAVUJ!AF6,7,1)</f>
        <v xml:space="preserve"> </v>
      </c>
      <c r="ET13" s="1171"/>
      <c r="EU13" s="1171"/>
      <c r="EV13" s="1171"/>
      <c r="EW13" s="1171"/>
      <c r="EX13" s="1171"/>
      <c r="EY13" s="1171" t="str">
        <f>MID(SUVAHAVUJ!AF6,8,1)</f>
        <v xml:space="preserve"> </v>
      </c>
      <c r="EZ13" s="1171"/>
      <c r="FA13" s="1171"/>
      <c r="FB13" s="1171"/>
      <c r="FC13" s="1171"/>
      <c r="FD13" s="1171" t="str">
        <f>MID(SUVAHAVUJ!AF6,9,1)</f>
        <v xml:space="preserve"> </v>
      </c>
      <c r="FE13" s="1171"/>
      <c r="FF13" s="1171"/>
      <c r="FG13" s="1171"/>
      <c r="FH13" s="1171"/>
      <c r="FI13" s="1171"/>
      <c r="FJ13" s="1171" t="str">
        <f>MID(SUVAHAVUJ!AF6,10,1)</f>
        <v xml:space="preserve"> </v>
      </c>
      <c r="FK13" s="1171"/>
      <c r="FL13" s="1171"/>
      <c r="FM13" s="1171"/>
      <c r="FN13" s="1171"/>
      <c r="FO13" s="1129" t="str">
        <f>MID(SUVAHAVUJ!AF6,11,1)</f>
        <v>0</v>
      </c>
      <c r="FP13" s="1129"/>
      <c r="FQ13" s="1129"/>
      <c r="FR13" s="1129"/>
      <c r="FS13" s="1177"/>
      <c r="FT13" s="1178"/>
      <c r="FU13" s="1178"/>
      <c r="FV13" s="1178"/>
      <c r="FW13" s="1178"/>
      <c r="FX13" s="1178"/>
      <c r="FY13" s="1178"/>
      <c r="FZ13" s="1178"/>
      <c r="GA13" s="1178"/>
      <c r="GB13" s="1178"/>
      <c r="GC13" s="1178"/>
      <c r="GD13" s="1178"/>
      <c r="GE13" s="1178"/>
      <c r="GF13" s="1178"/>
      <c r="GG13" s="1178"/>
      <c r="GH13" s="1178"/>
      <c r="GI13" s="1178"/>
      <c r="GJ13" s="1178"/>
      <c r="GK13" s="1178"/>
      <c r="GL13" s="1178"/>
      <c r="GM13" s="1178"/>
      <c r="GN13" s="1178"/>
      <c r="GO13" s="1178"/>
      <c r="GP13" s="1178"/>
      <c r="GQ13" s="1178"/>
      <c r="GR13" s="1178"/>
      <c r="GS13" s="1178"/>
      <c r="GT13" s="1178"/>
      <c r="GU13" s="1178"/>
      <c r="GV13" s="1178"/>
      <c r="GW13" s="1178"/>
    </row>
    <row r="14" spans="1:205" ht="23.25" customHeight="1" x14ac:dyDescent="0.3">
      <c r="A14" s="1172"/>
      <c r="B14" s="1182"/>
      <c r="C14" s="1182"/>
      <c r="D14" s="1182"/>
      <c r="E14" s="1182"/>
      <c r="F14" s="1182"/>
      <c r="G14" s="1182"/>
      <c r="H14" s="1182"/>
      <c r="I14" s="1182"/>
      <c r="J14" s="1182"/>
      <c r="K14" s="1182"/>
      <c r="L14" s="1184"/>
      <c r="M14" s="1184"/>
      <c r="N14" s="1184"/>
      <c r="O14" s="1184"/>
      <c r="P14" s="1184"/>
      <c r="Q14" s="1184"/>
      <c r="R14" s="1184"/>
      <c r="S14" s="1184"/>
      <c r="T14" s="1184"/>
      <c r="U14" s="1184"/>
      <c r="V14" s="1184"/>
      <c r="W14" s="1184"/>
      <c r="X14" s="1184"/>
      <c r="Y14" s="1184"/>
      <c r="Z14" s="1184"/>
      <c r="AA14" s="1184"/>
      <c r="AB14" s="1184"/>
      <c r="AC14" s="1184"/>
      <c r="AD14" s="1184"/>
      <c r="AE14" s="1184"/>
      <c r="AF14" s="1184"/>
      <c r="AG14" s="1184"/>
      <c r="AH14" s="1184"/>
      <c r="AI14" s="1184"/>
      <c r="AJ14" s="1184"/>
      <c r="AK14" s="1184"/>
      <c r="AL14" s="1184"/>
      <c r="AM14" s="1184"/>
      <c r="AN14" s="1184"/>
      <c r="AO14" s="1184"/>
      <c r="AP14" s="1184"/>
      <c r="AQ14" s="1176"/>
      <c r="AR14" s="1176"/>
      <c r="AS14" s="1176"/>
      <c r="AT14" s="1176"/>
      <c r="AU14" s="1176"/>
      <c r="AV14" s="1176"/>
      <c r="AW14" s="1176"/>
      <c r="AX14" s="1176"/>
      <c r="AY14" s="242"/>
      <c r="AZ14" s="243"/>
      <c r="BA14" s="1171" t="str">
        <f>MID(SUVAHAVUJ!AE6,1,1)</f>
        <v xml:space="preserve"> </v>
      </c>
      <c r="BB14" s="1171"/>
      <c r="BC14" s="1171"/>
      <c r="BD14" s="1171"/>
      <c r="BE14" s="1171"/>
      <c r="BF14" s="1171"/>
      <c r="BG14" s="1171" t="str">
        <f>MID(SUVAHAVUJ!AE6,2,1)</f>
        <v xml:space="preserve"> </v>
      </c>
      <c r="BH14" s="1171"/>
      <c r="BI14" s="1171"/>
      <c r="BJ14" s="1171"/>
      <c r="BK14" s="1171"/>
      <c r="BL14" s="1171" t="str">
        <f>MID(SUVAHAVUJ!AE6,3,1)</f>
        <v xml:space="preserve"> </v>
      </c>
      <c r="BM14" s="1171"/>
      <c r="BN14" s="1171"/>
      <c r="BO14" s="1171"/>
      <c r="BP14" s="1171"/>
      <c r="BQ14" s="1171"/>
      <c r="BR14" s="1171" t="str">
        <f>MID(SUVAHAVUJ!AE6,4,1)</f>
        <v xml:space="preserve"> </v>
      </c>
      <c r="BS14" s="1171"/>
      <c r="BT14" s="1171"/>
      <c r="BU14" s="1171"/>
      <c r="BV14" s="1171"/>
      <c r="BW14" s="1171" t="str">
        <f>MID(SUVAHAVUJ!AE6,5,1)</f>
        <v xml:space="preserve"> </v>
      </c>
      <c r="BX14" s="1171"/>
      <c r="BY14" s="1171"/>
      <c r="BZ14" s="1171"/>
      <c r="CA14" s="1171"/>
      <c r="CB14" s="1171"/>
      <c r="CC14" s="1171" t="str">
        <f>MID(SUVAHAVUJ!AE6,6,1)</f>
        <v xml:space="preserve"> </v>
      </c>
      <c r="CD14" s="1171"/>
      <c r="CE14" s="1171"/>
      <c r="CF14" s="1171"/>
      <c r="CG14" s="1171"/>
      <c r="CH14" s="1171" t="str">
        <f>MID(SUVAHAVUJ!AE6,7,1)</f>
        <v xml:space="preserve"> </v>
      </c>
      <c r="CI14" s="1171"/>
      <c r="CJ14" s="1171"/>
      <c r="CK14" s="1171"/>
      <c r="CL14" s="1171"/>
      <c r="CM14" s="1171"/>
      <c r="CN14" s="1171" t="str">
        <f>MID(SUVAHAVUJ!AE6,8,1)</f>
        <v xml:space="preserve"> </v>
      </c>
      <c r="CO14" s="1171"/>
      <c r="CP14" s="1171"/>
      <c r="CQ14" s="1171"/>
      <c r="CR14" s="1171"/>
      <c r="CS14" s="1171" t="str">
        <f>MID(SUVAHAVUJ!AE6,9,1)</f>
        <v xml:space="preserve"> </v>
      </c>
      <c r="CT14" s="1171"/>
      <c r="CU14" s="1171"/>
      <c r="CV14" s="1171"/>
      <c r="CW14" s="1171"/>
      <c r="CX14" s="1171"/>
      <c r="CY14" s="1171" t="str">
        <f>MID(SUVAHAVUJ!AE6,10,1)</f>
        <v xml:space="preserve"> </v>
      </c>
      <c r="CZ14" s="1171"/>
      <c r="DA14" s="1171"/>
      <c r="DB14" s="1171"/>
      <c r="DC14" s="1171"/>
      <c r="DD14" s="1171" t="str">
        <f>MID(SUVAHAVUJ!AE6,11,1)</f>
        <v>0</v>
      </c>
      <c r="DE14" s="1171"/>
      <c r="DF14" s="1171"/>
      <c r="DG14" s="1171"/>
      <c r="DH14" s="1171"/>
      <c r="DI14" s="1179"/>
      <c r="DJ14" s="1181"/>
      <c r="DK14" s="1181"/>
      <c r="DL14" s="1181"/>
      <c r="DM14" s="1181"/>
      <c r="DN14" s="1181"/>
      <c r="DO14" s="1181"/>
      <c r="DP14" s="1181"/>
      <c r="DQ14" s="1181"/>
      <c r="DR14" s="1181"/>
      <c r="DS14" s="1181"/>
      <c r="DT14" s="1181"/>
      <c r="DU14" s="1181"/>
      <c r="DV14" s="1181"/>
      <c r="DW14" s="1181"/>
      <c r="DX14" s="1181"/>
      <c r="DY14" s="1181"/>
      <c r="DZ14" s="1181"/>
      <c r="EA14" s="1181"/>
      <c r="EB14" s="1181"/>
      <c r="EC14" s="1181"/>
      <c r="ED14" s="1181"/>
      <c r="EE14" s="1181"/>
      <c r="EF14" s="1181"/>
      <c r="EG14" s="1181"/>
      <c r="EH14" s="1181"/>
      <c r="EI14" s="1181"/>
      <c r="EJ14" s="1181"/>
      <c r="EK14" s="1181"/>
      <c r="EL14" s="1181"/>
      <c r="EM14" s="1181"/>
      <c r="EN14" s="242"/>
      <c r="EO14" s="243"/>
      <c r="EP14" s="1171" t="str">
        <f>MID(SUVAHAVUJ!AG6,1,1)</f>
        <v xml:space="preserve"> </v>
      </c>
      <c r="EQ14" s="1171"/>
      <c r="ER14" s="1171"/>
      <c r="ES14" s="1171"/>
      <c r="ET14" s="1171"/>
      <c r="EU14" s="1171"/>
      <c r="EV14" s="1171" t="str">
        <f>MID(SUVAHAVUJ!AG6,2,1)</f>
        <v xml:space="preserve"> </v>
      </c>
      <c r="EW14" s="1171"/>
      <c r="EX14" s="1171"/>
      <c r="EY14" s="1171"/>
      <c r="EZ14" s="1171"/>
      <c r="FA14" s="1171" t="str">
        <f>MID(SUVAHAVUJ!AG6,3,1)</f>
        <v xml:space="preserve"> </v>
      </c>
      <c r="FB14" s="1171"/>
      <c r="FC14" s="1171"/>
      <c r="FD14" s="1171"/>
      <c r="FE14" s="1171"/>
      <c r="FF14" s="1171"/>
      <c r="FG14" s="1171" t="str">
        <f>MID(SUVAHAVUJ!AG6,4,1)</f>
        <v xml:space="preserve"> </v>
      </c>
      <c r="FH14" s="1171"/>
      <c r="FI14" s="1171"/>
      <c r="FJ14" s="1171"/>
      <c r="FK14" s="1171"/>
      <c r="FL14" s="1171" t="str">
        <f>MID(SUVAHAVUJ!AG6,5,1)</f>
        <v xml:space="preserve"> </v>
      </c>
      <c r="FM14" s="1171"/>
      <c r="FN14" s="1171"/>
      <c r="FO14" s="1171"/>
      <c r="FP14" s="1171"/>
      <c r="FQ14" s="1171"/>
      <c r="FR14" s="1171" t="str">
        <f>MID(SUVAHAVUJ!AG6,6,1)</f>
        <v xml:space="preserve"> </v>
      </c>
      <c r="FS14" s="1171"/>
      <c r="FT14" s="1171"/>
      <c r="FU14" s="1171"/>
      <c r="FV14" s="1171"/>
      <c r="FW14" s="1171" t="str">
        <f>MID(SUVAHAVUJ!AG6,7,1)</f>
        <v xml:space="preserve"> </v>
      </c>
      <c r="FX14" s="1171"/>
      <c r="FY14" s="1171"/>
      <c r="FZ14" s="1171"/>
      <c r="GA14" s="1171"/>
      <c r="GB14" s="1171"/>
      <c r="GC14" s="1171" t="str">
        <f>MID(SUVAHAVUJ!AG6,8,1)</f>
        <v xml:space="preserve"> </v>
      </c>
      <c r="GD14" s="1171"/>
      <c r="GE14" s="1171"/>
      <c r="GF14" s="1171"/>
      <c r="GG14" s="1171"/>
      <c r="GH14" s="1171" t="str">
        <f>MID(SUVAHAVUJ!AG6,9,1)</f>
        <v xml:space="preserve"> </v>
      </c>
      <c r="GI14" s="1171"/>
      <c r="GJ14" s="1171"/>
      <c r="GK14" s="1171"/>
      <c r="GL14" s="1171"/>
      <c r="GM14" s="1171"/>
      <c r="GN14" s="1171" t="str">
        <f>MID(SUVAHAVUJ!AG6,10,1)</f>
        <v xml:space="preserve"> </v>
      </c>
      <c r="GO14" s="1171"/>
      <c r="GP14" s="1171"/>
      <c r="GQ14" s="1171"/>
      <c r="GR14" s="1171"/>
      <c r="GS14" s="1129" t="str">
        <f>MID(SUVAHAVUJ!AG6,11,1)</f>
        <v>0</v>
      </c>
      <c r="GT14" s="1129"/>
      <c r="GU14" s="1129"/>
      <c r="GV14" s="1129"/>
      <c r="GW14" s="1177"/>
    </row>
    <row r="15" spans="1:205" ht="24" customHeight="1" x14ac:dyDescent="0.3">
      <c r="A15" s="1172">
        <v>5</v>
      </c>
      <c r="B15" s="1185" t="s">
        <v>2017</v>
      </c>
      <c r="C15" s="1185"/>
      <c r="D15" s="1185"/>
      <c r="E15" s="1185"/>
      <c r="F15" s="1185"/>
      <c r="G15" s="1185"/>
      <c r="H15" s="1185"/>
      <c r="I15" s="1185"/>
      <c r="J15" s="1185"/>
      <c r="K15" s="1185"/>
      <c r="L15" s="1183" t="str">
        <f>SUVAHAVUJ!$D7</f>
        <v>Softvér (013)-/073, 091A/</v>
      </c>
      <c r="M15" s="1184"/>
      <c r="N15" s="1184"/>
      <c r="O15" s="1184"/>
      <c r="P15" s="1184"/>
      <c r="Q15" s="1184"/>
      <c r="R15" s="1184"/>
      <c r="S15" s="1184"/>
      <c r="T15" s="1184"/>
      <c r="U15" s="1184"/>
      <c r="V15" s="1184"/>
      <c r="W15" s="1184"/>
      <c r="X15" s="1184"/>
      <c r="Y15" s="1184"/>
      <c r="Z15" s="1184"/>
      <c r="AA15" s="1184"/>
      <c r="AB15" s="1184"/>
      <c r="AC15" s="1184"/>
      <c r="AD15" s="1184"/>
      <c r="AE15" s="1184"/>
      <c r="AF15" s="1184"/>
      <c r="AG15" s="1184"/>
      <c r="AH15" s="1184"/>
      <c r="AI15" s="1184"/>
      <c r="AJ15" s="1184"/>
      <c r="AK15" s="1184"/>
      <c r="AL15" s="1184"/>
      <c r="AM15" s="1184"/>
      <c r="AN15" s="1184"/>
      <c r="AO15" s="1184"/>
      <c r="AP15" s="1184"/>
      <c r="AQ15" s="1176" t="s">
        <v>1213</v>
      </c>
      <c r="AR15" s="1176"/>
      <c r="AS15" s="1176"/>
      <c r="AT15" s="1176"/>
      <c r="AU15" s="1176"/>
      <c r="AV15" s="1176"/>
      <c r="AW15" s="1176"/>
      <c r="AX15" s="1176"/>
      <c r="AY15" s="242"/>
      <c r="AZ15" s="243"/>
      <c r="BA15" s="1129" t="str">
        <f>MID(SUVAHAVUJ!AD7,1,1)</f>
        <v xml:space="preserve"> </v>
      </c>
      <c r="BB15" s="1129"/>
      <c r="BC15" s="1129"/>
      <c r="BD15" s="1129"/>
      <c r="BE15" s="1129"/>
      <c r="BF15" s="1129"/>
      <c r="BG15" s="1129" t="str">
        <f>MID(SUVAHAVUJ!AD7,2,1)</f>
        <v xml:space="preserve"> </v>
      </c>
      <c r="BH15" s="1129"/>
      <c r="BI15" s="1129"/>
      <c r="BJ15" s="1129"/>
      <c r="BK15" s="1129"/>
      <c r="BL15" s="1129" t="str">
        <f>MID(SUVAHAVUJ!AD7,3,1)</f>
        <v xml:space="preserve"> </v>
      </c>
      <c r="BM15" s="1129"/>
      <c r="BN15" s="1129"/>
      <c r="BO15" s="1129"/>
      <c r="BP15" s="1129"/>
      <c r="BQ15" s="1129"/>
      <c r="BR15" s="1129" t="str">
        <f>MID(SUVAHAVUJ!AD7,4,1)</f>
        <v xml:space="preserve"> </v>
      </c>
      <c r="BS15" s="1129"/>
      <c r="BT15" s="1129"/>
      <c r="BU15" s="1129"/>
      <c r="BV15" s="1129"/>
      <c r="BW15" s="1129" t="str">
        <f>MID(SUVAHAVUJ!AD7,5,1)</f>
        <v xml:space="preserve"> </v>
      </c>
      <c r="BX15" s="1129"/>
      <c r="BY15" s="1129"/>
      <c r="BZ15" s="1129"/>
      <c r="CA15" s="1129"/>
      <c r="CB15" s="1129"/>
      <c r="CC15" s="1129" t="str">
        <f>MID(SUVAHAVUJ!AD7,6,1)</f>
        <v xml:space="preserve"> </v>
      </c>
      <c r="CD15" s="1129"/>
      <c r="CE15" s="1129"/>
      <c r="CF15" s="1129"/>
      <c r="CG15" s="1129"/>
      <c r="CH15" s="1129" t="str">
        <f>MID(SUVAHAVUJ!AD7,7,1)</f>
        <v xml:space="preserve"> </v>
      </c>
      <c r="CI15" s="1129"/>
      <c r="CJ15" s="1129"/>
      <c r="CK15" s="1129"/>
      <c r="CL15" s="1129"/>
      <c r="CM15" s="1129"/>
      <c r="CN15" s="1129" t="str">
        <f>MID(SUVAHAVUJ!AD7,8,1)</f>
        <v xml:space="preserve"> </v>
      </c>
      <c r="CO15" s="1129"/>
      <c r="CP15" s="1129"/>
      <c r="CQ15" s="1129"/>
      <c r="CR15" s="1129"/>
      <c r="CS15" s="1129" t="str">
        <f>MID(SUVAHAVUJ!AD7,9,1)</f>
        <v xml:space="preserve"> </v>
      </c>
      <c r="CT15" s="1129"/>
      <c r="CU15" s="1129"/>
      <c r="CV15" s="1129"/>
      <c r="CW15" s="1129"/>
      <c r="CX15" s="1129"/>
      <c r="CY15" s="1129" t="str">
        <f>MID(SUVAHAVUJ!AD7,10,1)</f>
        <v xml:space="preserve"> </v>
      </c>
      <c r="CZ15" s="1129"/>
      <c r="DA15" s="1129"/>
      <c r="DB15" s="1129"/>
      <c r="DC15" s="1129"/>
      <c r="DD15" s="1129" t="str">
        <f>MID(SUVAHAVUJ!AD7,11,1)</f>
        <v>0</v>
      </c>
      <c r="DE15" s="1129"/>
      <c r="DF15" s="1129"/>
      <c r="DG15" s="1129"/>
      <c r="DH15" s="1129"/>
      <c r="DI15" s="1177"/>
      <c r="DJ15" s="242"/>
      <c r="DK15" s="243"/>
      <c r="DL15" s="1171" t="str">
        <f>MID(SUVAHAVUJ!AF7,1,1)</f>
        <v xml:space="preserve"> </v>
      </c>
      <c r="DM15" s="1171"/>
      <c r="DN15" s="1171"/>
      <c r="DO15" s="1171"/>
      <c r="DP15" s="1171"/>
      <c r="DQ15" s="1171"/>
      <c r="DR15" s="1171" t="str">
        <f>MID(SUVAHAVUJ!AF7,2,1)</f>
        <v xml:space="preserve"> </v>
      </c>
      <c r="DS15" s="1171"/>
      <c r="DT15" s="1171"/>
      <c r="DU15" s="1171"/>
      <c r="DV15" s="1171"/>
      <c r="DW15" s="1171" t="str">
        <f>MID(SUVAHAVUJ!AF7,3,1)</f>
        <v xml:space="preserve"> </v>
      </c>
      <c r="DX15" s="1171"/>
      <c r="DY15" s="1171"/>
      <c r="DZ15" s="1171"/>
      <c r="EA15" s="1171"/>
      <c r="EB15" s="1171"/>
      <c r="EC15" s="1171" t="str">
        <f>MID(SUVAHAVUJ!AF7,4,1)</f>
        <v xml:space="preserve"> </v>
      </c>
      <c r="ED15" s="1171"/>
      <c r="EE15" s="1171"/>
      <c r="EF15" s="1171"/>
      <c r="EG15" s="1171"/>
      <c r="EH15" s="1171" t="str">
        <f>MID(SUVAHAVUJ!AF7,5,1)</f>
        <v xml:space="preserve"> </v>
      </c>
      <c r="EI15" s="1171"/>
      <c r="EJ15" s="1171"/>
      <c r="EK15" s="1171"/>
      <c r="EL15" s="1171"/>
      <c r="EM15" s="1171"/>
      <c r="EN15" s="1171" t="str">
        <f>MID(SUVAHAVUJ!AF7,6,1)</f>
        <v xml:space="preserve"> </v>
      </c>
      <c r="EO15" s="1171"/>
      <c r="EP15" s="1171"/>
      <c r="EQ15" s="1171"/>
      <c r="ER15" s="1171"/>
      <c r="ES15" s="1171" t="str">
        <f>MID(SUVAHAVUJ!AF7,7,1)</f>
        <v xml:space="preserve"> </v>
      </c>
      <c r="ET15" s="1171"/>
      <c r="EU15" s="1171"/>
      <c r="EV15" s="1171"/>
      <c r="EW15" s="1171"/>
      <c r="EX15" s="1171"/>
      <c r="EY15" s="1171" t="str">
        <f>MID(SUVAHAVUJ!AF7,8,1)</f>
        <v xml:space="preserve"> </v>
      </c>
      <c r="EZ15" s="1171"/>
      <c r="FA15" s="1171"/>
      <c r="FB15" s="1171"/>
      <c r="FC15" s="1171"/>
      <c r="FD15" s="1171" t="str">
        <f>MID(SUVAHAVUJ!AF7,9,1)</f>
        <v xml:space="preserve"> </v>
      </c>
      <c r="FE15" s="1171"/>
      <c r="FF15" s="1171"/>
      <c r="FG15" s="1171"/>
      <c r="FH15" s="1171"/>
      <c r="FI15" s="1171"/>
      <c r="FJ15" s="1171" t="str">
        <f>MID(SUVAHAVUJ!AF7,10,1)</f>
        <v xml:space="preserve"> </v>
      </c>
      <c r="FK15" s="1171"/>
      <c r="FL15" s="1171"/>
      <c r="FM15" s="1171"/>
      <c r="FN15" s="1171"/>
      <c r="FO15" s="1129" t="str">
        <f>MID(SUVAHAVUJ!AF7,11,1)</f>
        <v>0</v>
      </c>
      <c r="FP15" s="1129"/>
      <c r="FQ15" s="1129"/>
      <c r="FR15" s="1129"/>
      <c r="FS15" s="1177"/>
      <c r="FT15" s="1178"/>
      <c r="FU15" s="1178"/>
      <c r="FV15" s="1178"/>
      <c r="FW15" s="1178"/>
      <c r="FX15" s="1178"/>
      <c r="FY15" s="1178"/>
      <c r="FZ15" s="1178"/>
      <c r="GA15" s="1178"/>
      <c r="GB15" s="1178"/>
      <c r="GC15" s="1178"/>
      <c r="GD15" s="1178"/>
      <c r="GE15" s="1178"/>
      <c r="GF15" s="1178"/>
      <c r="GG15" s="1178"/>
      <c r="GH15" s="1178"/>
      <c r="GI15" s="1178"/>
      <c r="GJ15" s="1178"/>
      <c r="GK15" s="1178"/>
      <c r="GL15" s="1178"/>
      <c r="GM15" s="1178"/>
      <c r="GN15" s="1178"/>
      <c r="GO15" s="1178"/>
      <c r="GP15" s="1178"/>
      <c r="GQ15" s="1178"/>
      <c r="GR15" s="1178"/>
      <c r="GS15" s="1178"/>
      <c r="GT15" s="1178"/>
      <c r="GU15" s="1178"/>
      <c r="GV15" s="1178"/>
      <c r="GW15" s="1178"/>
    </row>
    <row r="16" spans="1:205" ht="24.75" customHeight="1" x14ac:dyDescent="0.3">
      <c r="A16" s="1172"/>
      <c r="B16" s="1185"/>
      <c r="C16" s="1185"/>
      <c r="D16" s="1185"/>
      <c r="E16" s="1185"/>
      <c r="F16" s="1185"/>
      <c r="G16" s="1185"/>
      <c r="H16" s="1185"/>
      <c r="I16" s="1185"/>
      <c r="J16" s="1185"/>
      <c r="K16" s="1185"/>
      <c r="L16" s="1184"/>
      <c r="M16" s="1184"/>
      <c r="N16" s="1184"/>
      <c r="O16" s="1184"/>
      <c r="P16" s="1184"/>
      <c r="Q16" s="1184"/>
      <c r="R16" s="1184"/>
      <c r="S16" s="1184"/>
      <c r="T16" s="1184"/>
      <c r="U16" s="1184"/>
      <c r="V16" s="1184"/>
      <c r="W16" s="1184"/>
      <c r="X16" s="1184"/>
      <c r="Y16" s="1184"/>
      <c r="Z16" s="1184"/>
      <c r="AA16" s="1184"/>
      <c r="AB16" s="1184"/>
      <c r="AC16" s="1184"/>
      <c r="AD16" s="1184"/>
      <c r="AE16" s="1184"/>
      <c r="AF16" s="1184"/>
      <c r="AG16" s="1184"/>
      <c r="AH16" s="1184"/>
      <c r="AI16" s="1184"/>
      <c r="AJ16" s="1184"/>
      <c r="AK16" s="1184"/>
      <c r="AL16" s="1184"/>
      <c r="AM16" s="1184"/>
      <c r="AN16" s="1184"/>
      <c r="AO16" s="1184"/>
      <c r="AP16" s="1184"/>
      <c r="AQ16" s="1176"/>
      <c r="AR16" s="1176"/>
      <c r="AS16" s="1176"/>
      <c r="AT16" s="1176"/>
      <c r="AU16" s="1176"/>
      <c r="AV16" s="1176"/>
      <c r="AW16" s="1176"/>
      <c r="AX16" s="1176"/>
      <c r="AY16" s="242"/>
      <c r="AZ16" s="243"/>
      <c r="BA16" s="1171" t="str">
        <f>MID(SUVAHAVUJ!AE7,1,1)</f>
        <v xml:space="preserve"> </v>
      </c>
      <c r="BB16" s="1171"/>
      <c r="BC16" s="1171"/>
      <c r="BD16" s="1171"/>
      <c r="BE16" s="1171"/>
      <c r="BF16" s="1171"/>
      <c r="BG16" s="1171" t="str">
        <f>MID(SUVAHAVUJ!AE7,2,1)</f>
        <v xml:space="preserve"> </v>
      </c>
      <c r="BH16" s="1171"/>
      <c r="BI16" s="1171"/>
      <c r="BJ16" s="1171"/>
      <c r="BK16" s="1171"/>
      <c r="BL16" s="1171" t="str">
        <f>MID(SUVAHAVUJ!AE7,3,1)</f>
        <v xml:space="preserve"> </v>
      </c>
      <c r="BM16" s="1171"/>
      <c r="BN16" s="1171"/>
      <c r="BO16" s="1171"/>
      <c r="BP16" s="1171"/>
      <c r="BQ16" s="1171"/>
      <c r="BR16" s="1171" t="str">
        <f>MID(SUVAHAVUJ!AE7,4,1)</f>
        <v xml:space="preserve"> </v>
      </c>
      <c r="BS16" s="1171"/>
      <c r="BT16" s="1171"/>
      <c r="BU16" s="1171"/>
      <c r="BV16" s="1171"/>
      <c r="BW16" s="1171" t="str">
        <f>MID(SUVAHAVUJ!AE7,5,1)</f>
        <v xml:space="preserve"> </v>
      </c>
      <c r="BX16" s="1171"/>
      <c r="BY16" s="1171"/>
      <c r="BZ16" s="1171"/>
      <c r="CA16" s="1171"/>
      <c r="CB16" s="1171"/>
      <c r="CC16" s="1171" t="str">
        <f>MID(SUVAHAVUJ!AE7,6,1)</f>
        <v xml:space="preserve"> </v>
      </c>
      <c r="CD16" s="1171"/>
      <c r="CE16" s="1171"/>
      <c r="CF16" s="1171"/>
      <c r="CG16" s="1171"/>
      <c r="CH16" s="1171" t="str">
        <f>MID(SUVAHAVUJ!AE7,7,1)</f>
        <v xml:space="preserve"> </v>
      </c>
      <c r="CI16" s="1171"/>
      <c r="CJ16" s="1171"/>
      <c r="CK16" s="1171"/>
      <c r="CL16" s="1171"/>
      <c r="CM16" s="1171"/>
      <c r="CN16" s="1171" t="str">
        <f>MID(SUVAHAVUJ!AE7,8,1)</f>
        <v xml:space="preserve"> </v>
      </c>
      <c r="CO16" s="1171"/>
      <c r="CP16" s="1171"/>
      <c r="CQ16" s="1171"/>
      <c r="CR16" s="1171"/>
      <c r="CS16" s="1171" t="str">
        <f>MID(SUVAHAVUJ!AE7,9,1)</f>
        <v xml:space="preserve"> </v>
      </c>
      <c r="CT16" s="1171"/>
      <c r="CU16" s="1171"/>
      <c r="CV16" s="1171"/>
      <c r="CW16" s="1171"/>
      <c r="CX16" s="1171"/>
      <c r="CY16" s="1171" t="str">
        <f>MID(SUVAHAVUJ!AE7,10,1)</f>
        <v xml:space="preserve"> </v>
      </c>
      <c r="CZ16" s="1171"/>
      <c r="DA16" s="1171"/>
      <c r="DB16" s="1171"/>
      <c r="DC16" s="1171"/>
      <c r="DD16" s="1171" t="str">
        <f>MID(SUVAHAVUJ!AE7,11,1)</f>
        <v>0</v>
      </c>
      <c r="DE16" s="1171"/>
      <c r="DF16" s="1171"/>
      <c r="DG16" s="1171"/>
      <c r="DH16" s="1171"/>
      <c r="DI16" s="1179"/>
      <c r="DJ16" s="1181"/>
      <c r="DK16" s="1181"/>
      <c r="DL16" s="1181"/>
      <c r="DM16" s="1181"/>
      <c r="DN16" s="1181"/>
      <c r="DO16" s="1181"/>
      <c r="DP16" s="1181"/>
      <c r="DQ16" s="1181"/>
      <c r="DR16" s="1181"/>
      <c r="DS16" s="1181"/>
      <c r="DT16" s="1181"/>
      <c r="DU16" s="1181"/>
      <c r="DV16" s="1181"/>
      <c r="DW16" s="1181"/>
      <c r="DX16" s="1181"/>
      <c r="DY16" s="1181"/>
      <c r="DZ16" s="1181"/>
      <c r="EA16" s="1181"/>
      <c r="EB16" s="1181"/>
      <c r="EC16" s="1181"/>
      <c r="ED16" s="1181"/>
      <c r="EE16" s="1181"/>
      <c r="EF16" s="1181"/>
      <c r="EG16" s="1181"/>
      <c r="EH16" s="1181"/>
      <c r="EI16" s="1181"/>
      <c r="EJ16" s="1181"/>
      <c r="EK16" s="1181"/>
      <c r="EL16" s="1181"/>
      <c r="EM16" s="1181"/>
      <c r="EN16" s="242"/>
      <c r="EO16" s="243"/>
      <c r="EP16" s="1171" t="str">
        <f>MID(SUVAHAVUJ!AG7,1,1)</f>
        <v xml:space="preserve"> </v>
      </c>
      <c r="EQ16" s="1171"/>
      <c r="ER16" s="1171"/>
      <c r="ES16" s="1171"/>
      <c r="ET16" s="1171"/>
      <c r="EU16" s="1171"/>
      <c r="EV16" s="1171" t="str">
        <f>MID(SUVAHAVUJ!AG7,2,1)</f>
        <v xml:space="preserve"> </v>
      </c>
      <c r="EW16" s="1171"/>
      <c r="EX16" s="1171"/>
      <c r="EY16" s="1171"/>
      <c r="EZ16" s="1171"/>
      <c r="FA16" s="1171" t="str">
        <f>MID(SUVAHAVUJ!AG7,3,1)</f>
        <v xml:space="preserve"> </v>
      </c>
      <c r="FB16" s="1171"/>
      <c r="FC16" s="1171"/>
      <c r="FD16" s="1171"/>
      <c r="FE16" s="1171"/>
      <c r="FF16" s="1171"/>
      <c r="FG16" s="1171" t="str">
        <f>MID(SUVAHAVUJ!AG7,4,1)</f>
        <v xml:space="preserve"> </v>
      </c>
      <c r="FH16" s="1171"/>
      <c r="FI16" s="1171"/>
      <c r="FJ16" s="1171"/>
      <c r="FK16" s="1171"/>
      <c r="FL16" s="1171" t="str">
        <f>MID(SUVAHAVUJ!AG7,5,1)</f>
        <v xml:space="preserve"> </v>
      </c>
      <c r="FM16" s="1171"/>
      <c r="FN16" s="1171"/>
      <c r="FO16" s="1171"/>
      <c r="FP16" s="1171"/>
      <c r="FQ16" s="1171"/>
      <c r="FR16" s="1171" t="str">
        <f>MID(SUVAHAVUJ!AG7,6,1)</f>
        <v xml:space="preserve"> </v>
      </c>
      <c r="FS16" s="1171"/>
      <c r="FT16" s="1171"/>
      <c r="FU16" s="1171"/>
      <c r="FV16" s="1171"/>
      <c r="FW16" s="1171" t="str">
        <f>MID(SUVAHAVUJ!AG7,7,1)</f>
        <v xml:space="preserve"> </v>
      </c>
      <c r="FX16" s="1171"/>
      <c r="FY16" s="1171"/>
      <c r="FZ16" s="1171"/>
      <c r="GA16" s="1171"/>
      <c r="GB16" s="1171"/>
      <c r="GC16" s="1171" t="str">
        <f>MID(SUVAHAVUJ!AG7,8,1)</f>
        <v xml:space="preserve"> </v>
      </c>
      <c r="GD16" s="1171"/>
      <c r="GE16" s="1171"/>
      <c r="GF16" s="1171"/>
      <c r="GG16" s="1171"/>
      <c r="GH16" s="1171" t="str">
        <f>MID(SUVAHAVUJ!AG7,9,1)</f>
        <v xml:space="preserve"> </v>
      </c>
      <c r="GI16" s="1171"/>
      <c r="GJ16" s="1171"/>
      <c r="GK16" s="1171"/>
      <c r="GL16" s="1171"/>
      <c r="GM16" s="1171"/>
      <c r="GN16" s="1171" t="str">
        <f>MID(SUVAHAVUJ!AG7,10,1)</f>
        <v xml:space="preserve"> </v>
      </c>
      <c r="GO16" s="1171"/>
      <c r="GP16" s="1171"/>
      <c r="GQ16" s="1171"/>
      <c r="GR16" s="1171"/>
      <c r="GS16" s="1129" t="str">
        <f>MID(SUVAHAVUJ!AG7,11,1)</f>
        <v>0</v>
      </c>
      <c r="GT16" s="1129"/>
      <c r="GU16" s="1129"/>
      <c r="GV16" s="1129"/>
      <c r="GW16" s="1177"/>
    </row>
    <row r="17" spans="1:205" ht="23.25" customHeight="1" x14ac:dyDescent="0.3">
      <c r="A17" s="1172">
        <v>6</v>
      </c>
      <c r="B17" s="1185" t="s">
        <v>2018</v>
      </c>
      <c r="C17" s="1185"/>
      <c r="D17" s="1185"/>
      <c r="E17" s="1185"/>
      <c r="F17" s="1185"/>
      <c r="G17" s="1185"/>
      <c r="H17" s="1185"/>
      <c r="I17" s="1185"/>
      <c r="J17" s="1185"/>
      <c r="K17" s="1185"/>
      <c r="L17" s="1183" t="str">
        <f>SUVAHAVUJ!$D8</f>
        <v>Oceniteľné práva (014)-/074, 091A/</v>
      </c>
      <c r="M17" s="1184"/>
      <c r="N17" s="1184"/>
      <c r="O17" s="1184"/>
      <c r="P17" s="1184"/>
      <c r="Q17" s="1184"/>
      <c r="R17" s="1184"/>
      <c r="S17" s="1184"/>
      <c r="T17" s="1184"/>
      <c r="U17" s="1184"/>
      <c r="V17" s="1184"/>
      <c r="W17" s="1184"/>
      <c r="X17" s="1184"/>
      <c r="Y17" s="1184"/>
      <c r="Z17" s="1184"/>
      <c r="AA17" s="1184"/>
      <c r="AB17" s="1184"/>
      <c r="AC17" s="1184"/>
      <c r="AD17" s="1184"/>
      <c r="AE17" s="1184"/>
      <c r="AF17" s="1184"/>
      <c r="AG17" s="1184"/>
      <c r="AH17" s="1184"/>
      <c r="AI17" s="1184"/>
      <c r="AJ17" s="1184"/>
      <c r="AK17" s="1184"/>
      <c r="AL17" s="1184"/>
      <c r="AM17" s="1184"/>
      <c r="AN17" s="1184"/>
      <c r="AO17" s="1184"/>
      <c r="AP17" s="1184"/>
      <c r="AQ17" s="1176" t="s">
        <v>1214</v>
      </c>
      <c r="AR17" s="1176"/>
      <c r="AS17" s="1176"/>
      <c r="AT17" s="1176"/>
      <c r="AU17" s="1176"/>
      <c r="AV17" s="1176"/>
      <c r="AW17" s="1176"/>
      <c r="AX17" s="1176"/>
      <c r="AY17" s="242"/>
      <c r="AZ17" s="243"/>
      <c r="BA17" s="1129" t="str">
        <f>MID(SUVAHAVUJ!AD8,1,1)</f>
        <v xml:space="preserve"> </v>
      </c>
      <c r="BB17" s="1129"/>
      <c r="BC17" s="1129"/>
      <c r="BD17" s="1129"/>
      <c r="BE17" s="1129"/>
      <c r="BF17" s="1129"/>
      <c r="BG17" s="1129" t="str">
        <f>MID(SUVAHAVUJ!AD8,2,1)</f>
        <v xml:space="preserve"> </v>
      </c>
      <c r="BH17" s="1129"/>
      <c r="BI17" s="1129"/>
      <c r="BJ17" s="1129"/>
      <c r="BK17" s="1129"/>
      <c r="BL17" s="1129" t="str">
        <f>MID(SUVAHAVUJ!AD8,3,1)</f>
        <v xml:space="preserve"> </v>
      </c>
      <c r="BM17" s="1129"/>
      <c r="BN17" s="1129"/>
      <c r="BO17" s="1129"/>
      <c r="BP17" s="1129"/>
      <c r="BQ17" s="1129"/>
      <c r="BR17" s="1129" t="str">
        <f>MID(SUVAHAVUJ!AD8,4,1)</f>
        <v xml:space="preserve"> </v>
      </c>
      <c r="BS17" s="1129"/>
      <c r="BT17" s="1129"/>
      <c r="BU17" s="1129"/>
      <c r="BV17" s="1129"/>
      <c r="BW17" s="1129" t="str">
        <f>MID(SUVAHAVUJ!AD8,5,1)</f>
        <v xml:space="preserve"> </v>
      </c>
      <c r="BX17" s="1129"/>
      <c r="BY17" s="1129"/>
      <c r="BZ17" s="1129"/>
      <c r="CA17" s="1129"/>
      <c r="CB17" s="1129"/>
      <c r="CC17" s="1129" t="str">
        <f>MID(SUVAHAVUJ!AD8,6,1)</f>
        <v xml:space="preserve"> </v>
      </c>
      <c r="CD17" s="1129"/>
      <c r="CE17" s="1129"/>
      <c r="CF17" s="1129"/>
      <c r="CG17" s="1129"/>
      <c r="CH17" s="1129" t="str">
        <f>MID(SUVAHAVUJ!AD8,7,1)</f>
        <v xml:space="preserve"> </v>
      </c>
      <c r="CI17" s="1129"/>
      <c r="CJ17" s="1129"/>
      <c r="CK17" s="1129"/>
      <c r="CL17" s="1129"/>
      <c r="CM17" s="1129"/>
      <c r="CN17" s="1129" t="str">
        <f>MID(SUVAHAVUJ!AD8,8,1)</f>
        <v xml:space="preserve"> </v>
      </c>
      <c r="CO17" s="1129"/>
      <c r="CP17" s="1129"/>
      <c r="CQ17" s="1129"/>
      <c r="CR17" s="1129"/>
      <c r="CS17" s="1129" t="str">
        <f>MID(SUVAHAVUJ!AD8,9,1)</f>
        <v xml:space="preserve"> </v>
      </c>
      <c r="CT17" s="1129"/>
      <c r="CU17" s="1129"/>
      <c r="CV17" s="1129"/>
      <c r="CW17" s="1129"/>
      <c r="CX17" s="1129"/>
      <c r="CY17" s="1129" t="str">
        <f>MID(SUVAHAVUJ!AD8,10,1)</f>
        <v xml:space="preserve"> </v>
      </c>
      <c r="CZ17" s="1129"/>
      <c r="DA17" s="1129"/>
      <c r="DB17" s="1129"/>
      <c r="DC17" s="1129"/>
      <c r="DD17" s="1129" t="str">
        <f>MID(SUVAHAVUJ!AD8,11,1)</f>
        <v>0</v>
      </c>
      <c r="DE17" s="1129"/>
      <c r="DF17" s="1129"/>
      <c r="DG17" s="1129"/>
      <c r="DH17" s="1129"/>
      <c r="DI17" s="1177"/>
      <c r="DJ17" s="242"/>
      <c r="DK17" s="243"/>
      <c r="DL17" s="1171" t="str">
        <f>MID(SUVAHAVUJ!AF8,1,1)</f>
        <v xml:space="preserve"> </v>
      </c>
      <c r="DM17" s="1171"/>
      <c r="DN17" s="1171"/>
      <c r="DO17" s="1171"/>
      <c r="DP17" s="1171"/>
      <c r="DQ17" s="1171"/>
      <c r="DR17" s="1171" t="str">
        <f>MID(SUVAHAVUJ!AF8,2,1)</f>
        <v xml:space="preserve"> </v>
      </c>
      <c r="DS17" s="1171"/>
      <c r="DT17" s="1171"/>
      <c r="DU17" s="1171"/>
      <c r="DV17" s="1171"/>
      <c r="DW17" s="1171" t="str">
        <f>MID(SUVAHAVUJ!AF8,3,1)</f>
        <v xml:space="preserve"> </v>
      </c>
      <c r="DX17" s="1171"/>
      <c r="DY17" s="1171"/>
      <c r="DZ17" s="1171"/>
      <c r="EA17" s="1171"/>
      <c r="EB17" s="1171"/>
      <c r="EC17" s="1171" t="str">
        <f>MID(SUVAHAVUJ!AF8,4,1)</f>
        <v xml:space="preserve"> </v>
      </c>
      <c r="ED17" s="1171"/>
      <c r="EE17" s="1171"/>
      <c r="EF17" s="1171"/>
      <c r="EG17" s="1171"/>
      <c r="EH17" s="1171" t="str">
        <f>MID(SUVAHAVUJ!AF8,5,1)</f>
        <v xml:space="preserve"> </v>
      </c>
      <c r="EI17" s="1171"/>
      <c r="EJ17" s="1171"/>
      <c r="EK17" s="1171"/>
      <c r="EL17" s="1171"/>
      <c r="EM17" s="1171"/>
      <c r="EN17" s="1171" t="str">
        <f>MID(SUVAHAVUJ!AF8,6,1)</f>
        <v xml:space="preserve"> </v>
      </c>
      <c r="EO17" s="1171"/>
      <c r="EP17" s="1171"/>
      <c r="EQ17" s="1171"/>
      <c r="ER17" s="1171"/>
      <c r="ES17" s="1171" t="str">
        <f>MID(SUVAHAVUJ!AF8,7,1)</f>
        <v xml:space="preserve"> </v>
      </c>
      <c r="ET17" s="1171"/>
      <c r="EU17" s="1171"/>
      <c r="EV17" s="1171"/>
      <c r="EW17" s="1171"/>
      <c r="EX17" s="1171"/>
      <c r="EY17" s="1171" t="str">
        <f>MID(SUVAHAVUJ!AF8,8,1)</f>
        <v xml:space="preserve"> </v>
      </c>
      <c r="EZ17" s="1171"/>
      <c r="FA17" s="1171"/>
      <c r="FB17" s="1171"/>
      <c r="FC17" s="1171"/>
      <c r="FD17" s="1171" t="str">
        <f>MID(SUVAHAVUJ!AF8,9,1)</f>
        <v xml:space="preserve"> </v>
      </c>
      <c r="FE17" s="1171"/>
      <c r="FF17" s="1171"/>
      <c r="FG17" s="1171"/>
      <c r="FH17" s="1171"/>
      <c r="FI17" s="1171"/>
      <c r="FJ17" s="1171" t="str">
        <f>MID(SUVAHAVUJ!AF8,10,1)</f>
        <v xml:space="preserve"> </v>
      </c>
      <c r="FK17" s="1171"/>
      <c r="FL17" s="1171"/>
      <c r="FM17" s="1171"/>
      <c r="FN17" s="1171"/>
      <c r="FO17" s="1129" t="str">
        <f>MID(SUVAHAVUJ!AF8,11,1)</f>
        <v>0</v>
      </c>
      <c r="FP17" s="1129"/>
      <c r="FQ17" s="1129"/>
      <c r="FR17" s="1129"/>
      <c r="FS17" s="1177"/>
      <c r="FT17" s="1178"/>
      <c r="FU17" s="1178"/>
      <c r="FV17" s="1178"/>
      <c r="FW17" s="1178"/>
      <c r="FX17" s="1178"/>
      <c r="FY17" s="1178"/>
      <c r="FZ17" s="1178"/>
      <c r="GA17" s="1178"/>
      <c r="GB17" s="1178"/>
      <c r="GC17" s="1178"/>
      <c r="GD17" s="1178"/>
      <c r="GE17" s="1178"/>
      <c r="GF17" s="1178"/>
      <c r="GG17" s="1178"/>
      <c r="GH17" s="1178"/>
      <c r="GI17" s="1178"/>
      <c r="GJ17" s="1178"/>
      <c r="GK17" s="1178"/>
      <c r="GL17" s="1178"/>
      <c r="GM17" s="1178"/>
      <c r="GN17" s="1178"/>
      <c r="GO17" s="1178"/>
      <c r="GP17" s="1178"/>
      <c r="GQ17" s="1178"/>
      <c r="GR17" s="1178"/>
      <c r="GS17" s="1178"/>
      <c r="GT17" s="1178"/>
      <c r="GU17" s="1178"/>
      <c r="GV17" s="1178"/>
      <c r="GW17" s="1178"/>
    </row>
    <row r="18" spans="1:205" ht="23.25" customHeight="1" x14ac:dyDescent="0.3">
      <c r="A18" s="1172"/>
      <c r="B18" s="1185"/>
      <c r="C18" s="1185"/>
      <c r="D18" s="1185"/>
      <c r="E18" s="1185"/>
      <c r="F18" s="1185"/>
      <c r="G18" s="1185"/>
      <c r="H18" s="1185"/>
      <c r="I18" s="1185"/>
      <c r="J18" s="1185"/>
      <c r="K18" s="1185"/>
      <c r="L18" s="1184"/>
      <c r="M18" s="1184"/>
      <c r="N18" s="1184"/>
      <c r="O18" s="1184"/>
      <c r="P18" s="1184"/>
      <c r="Q18" s="1184"/>
      <c r="R18" s="1184"/>
      <c r="S18" s="1184"/>
      <c r="T18" s="1184"/>
      <c r="U18" s="1184"/>
      <c r="V18" s="1184"/>
      <c r="W18" s="1184"/>
      <c r="X18" s="1184"/>
      <c r="Y18" s="1184"/>
      <c r="Z18" s="1184"/>
      <c r="AA18" s="1184"/>
      <c r="AB18" s="1184"/>
      <c r="AC18" s="1184"/>
      <c r="AD18" s="1184"/>
      <c r="AE18" s="1184"/>
      <c r="AF18" s="1184"/>
      <c r="AG18" s="1184"/>
      <c r="AH18" s="1184"/>
      <c r="AI18" s="1184"/>
      <c r="AJ18" s="1184"/>
      <c r="AK18" s="1184"/>
      <c r="AL18" s="1184"/>
      <c r="AM18" s="1184"/>
      <c r="AN18" s="1184"/>
      <c r="AO18" s="1184"/>
      <c r="AP18" s="1184"/>
      <c r="AQ18" s="1176"/>
      <c r="AR18" s="1176"/>
      <c r="AS18" s="1176"/>
      <c r="AT18" s="1176"/>
      <c r="AU18" s="1176"/>
      <c r="AV18" s="1176"/>
      <c r="AW18" s="1176"/>
      <c r="AX18" s="1176"/>
      <c r="AY18" s="242"/>
      <c r="AZ18" s="243"/>
      <c r="BA18" s="1171" t="str">
        <f>MID(SUVAHAVUJ!AE8,1,1)</f>
        <v xml:space="preserve"> </v>
      </c>
      <c r="BB18" s="1171"/>
      <c r="BC18" s="1171"/>
      <c r="BD18" s="1171"/>
      <c r="BE18" s="1171"/>
      <c r="BF18" s="1171"/>
      <c r="BG18" s="1171" t="str">
        <f>MID(SUVAHAVUJ!AE8,2,1)</f>
        <v xml:space="preserve"> </v>
      </c>
      <c r="BH18" s="1171"/>
      <c r="BI18" s="1171"/>
      <c r="BJ18" s="1171"/>
      <c r="BK18" s="1171"/>
      <c r="BL18" s="1171" t="str">
        <f>MID(SUVAHAVUJ!AE8,3,1)</f>
        <v xml:space="preserve"> </v>
      </c>
      <c r="BM18" s="1171"/>
      <c r="BN18" s="1171"/>
      <c r="BO18" s="1171"/>
      <c r="BP18" s="1171"/>
      <c r="BQ18" s="1171"/>
      <c r="BR18" s="1171" t="str">
        <f>MID(SUVAHAVUJ!AE8,4,1)</f>
        <v xml:space="preserve"> </v>
      </c>
      <c r="BS18" s="1171"/>
      <c r="BT18" s="1171"/>
      <c r="BU18" s="1171"/>
      <c r="BV18" s="1171"/>
      <c r="BW18" s="1171" t="str">
        <f>MID(SUVAHAVUJ!AE8,5,1)</f>
        <v xml:space="preserve"> </v>
      </c>
      <c r="BX18" s="1171"/>
      <c r="BY18" s="1171"/>
      <c r="BZ18" s="1171"/>
      <c r="CA18" s="1171"/>
      <c r="CB18" s="1171"/>
      <c r="CC18" s="1171" t="str">
        <f>MID(SUVAHAVUJ!AE8,6,1)</f>
        <v xml:space="preserve"> </v>
      </c>
      <c r="CD18" s="1171"/>
      <c r="CE18" s="1171"/>
      <c r="CF18" s="1171"/>
      <c r="CG18" s="1171"/>
      <c r="CH18" s="1171" t="str">
        <f>MID(SUVAHAVUJ!AE8,7,1)</f>
        <v xml:space="preserve"> </v>
      </c>
      <c r="CI18" s="1171"/>
      <c r="CJ18" s="1171"/>
      <c r="CK18" s="1171"/>
      <c r="CL18" s="1171"/>
      <c r="CM18" s="1171"/>
      <c r="CN18" s="1171" t="str">
        <f>MID(SUVAHAVUJ!AE8,8,1)</f>
        <v xml:space="preserve"> </v>
      </c>
      <c r="CO18" s="1171"/>
      <c r="CP18" s="1171"/>
      <c r="CQ18" s="1171"/>
      <c r="CR18" s="1171"/>
      <c r="CS18" s="1171" t="str">
        <f>MID(SUVAHAVUJ!AE8,9,1)</f>
        <v xml:space="preserve"> </v>
      </c>
      <c r="CT18" s="1171"/>
      <c r="CU18" s="1171"/>
      <c r="CV18" s="1171"/>
      <c r="CW18" s="1171"/>
      <c r="CX18" s="1171"/>
      <c r="CY18" s="1171" t="str">
        <f>MID(SUVAHAVUJ!AE8,10,1)</f>
        <v xml:space="preserve"> </v>
      </c>
      <c r="CZ18" s="1171"/>
      <c r="DA18" s="1171"/>
      <c r="DB18" s="1171"/>
      <c r="DC18" s="1171"/>
      <c r="DD18" s="1171" t="str">
        <f>MID(SUVAHAVUJ!AE8,11,1)</f>
        <v>0</v>
      </c>
      <c r="DE18" s="1171"/>
      <c r="DF18" s="1171"/>
      <c r="DG18" s="1171"/>
      <c r="DH18" s="1171"/>
      <c r="DI18" s="1179"/>
      <c r="DJ18" s="1181"/>
      <c r="DK18" s="1181"/>
      <c r="DL18" s="1181"/>
      <c r="DM18" s="1181"/>
      <c r="DN18" s="1181"/>
      <c r="DO18" s="1181"/>
      <c r="DP18" s="1181"/>
      <c r="DQ18" s="1181"/>
      <c r="DR18" s="1181"/>
      <c r="DS18" s="1181"/>
      <c r="DT18" s="1181"/>
      <c r="DU18" s="1181"/>
      <c r="DV18" s="1181"/>
      <c r="DW18" s="1181"/>
      <c r="DX18" s="1181"/>
      <c r="DY18" s="1181"/>
      <c r="DZ18" s="1181"/>
      <c r="EA18" s="1181"/>
      <c r="EB18" s="1181"/>
      <c r="EC18" s="1181"/>
      <c r="ED18" s="1181"/>
      <c r="EE18" s="1181"/>
      <c r="EF18" s="1181"/>
      <c r="EG18" s="1181"/>
      <c r="EH18" s="1181"/>
      <c r="EI18" s="1181"/>
      <c r="EJ18" s="1181"/>
      <c r="EK18" s="1181"/>
      <c r="EL18" s="1181"/>
      <c r="EM18" s="1181"/>
      <c r="EN18" s="242"/>
      <c r="EO18" s="243"/>
      <c r="EP18" s="1171" t="str">
        <f>MID(SUVAHAVUJ!AG8,1,1)</f>
        <v xml:space="preserve"> </v>
      </c>
      <c r="EQ18" s="1171"/>
      <c r="ER18" s="1171"/>
      <c r="ES18" s="1171"/>
      <c r="ET18" s="1171"/>
      <c r="EU18" s="1171"/>
      <c r="EV18" s="1171" t="str">
        <f>MID(SUVAHAVUJ!AG8,2,1)</f>
        <v xml:space="preserve"> </v>
      </c>
      <c r="EW18" s="1171"/>
      <c r="EX18" s="1171"/>
      <c r="EY18" s="1171"/>
      <c r="EZ18" s="1171"/>
      <c r="FA18" s="1171" t="str">
        <f>MID(SUVAHAVUJ!AG8,3,1)</f>
        <v xml:space="preserve"> </v>
      </c>
      <c r="FB18" s="1171"/>
      <c r="FC18" s="1171"/>
      <c r="FD18" s="1171"/>
      <c r="FE18" s="1171"/>
      <c r="FF18" s="1171"/>
      <c r="FG18" s="1171" t="str">
        <f>MID(SUVAHAVUJ!AG8,4,1)</f>
        <v xml:space="preserve"> </v>
      </c>
      <c r="FH18" s="1171"/>
      <c r="FI18" s="1171"/>
      <c r="FJ18" s="1171"/>
      <c r="FK18" s="1171"/>
      <c r="FL18" s="1171" t="str">
        <f>MID(SUVAHAVUJ!AG8,5,1)</f>
        <v xml:space="preserve"> </v>
      </c>
      <c r="FM18" s="1171"/>
      <c r="FN18" s="1171"/>
      <c r="FO18" s="1171"/>
      <c r="FP18" s="1171"/>
      <c r="FQ18" s="1171"/>
      <c r="FR18" s="1171" t="str">
        <f>MID(SUVAHAVUJ!AG8,6,1)</f>
        <v xml:space="preserve"> </v>
      </c>
      <c r="FS18" s="1171"/>
      <c r="FT18" s="1171"/>
      <c r="FU18" s="1171"/>
      <c r="FV18" s="1171"/>
      <c r="FW18" s="1171" t="str">
        <f>MID(SUVAHAVUJ!AG8,7,1)</f>
        <v xml:space="preserve"> </v>
      </c>
      <c r="FX18" s="1171"/>
      <c r="FY18" s="1171"/>
      <c r="FZ18" s="1171"/>
      <c r="GA18" s="1171"/>
      <c r="GB18" s="1171"/>
      <c r="GC18" s="1171" t="str">
        <f>MID(SUVAHAVUJ!AG8,8,1)</f>
        <v xml:space="preserve"> </v>
      </c>
      <c r="GD18" s="1171"/>
      <c r="GE18" s="1171"/>
      <c r="GF18" s="1171"/>
      <c r="GG18" s="1171"/>
      <c r="GH18" s="1171" t="str">
        <f>MID(SUVAHAVUJ!AG8,9,1)</f>
        <v xml:space="preserve"> </v>
      </c>
      <c r="GI18" s="1171"/>
      <c r="GJ18" s="1171"/>
      <c r="GK18" s="1171"/>
      <c r="GL18" s="1171"/>
      <c r="GM18" s="1171"/>
      <c r="GN18" s="1171" t="str">
        <f>MID(SUVAHAVUJ!AG8,10,1)</f>
        <v xml:space="preserve"> </v>
      </c>
      <c r="GO18" s="1171"/>
      <c r="GP18" s="1171"/>
      <c r="GQ18" s="1171"/>
      <c r="GR18" s="1171"/>
      <c r="GS18" s="1129" t="str">
        <f>MID(SUVAHAVUJ!AG8,11,1)</f>
        <v>0</v>
      </c>
      <c r="GT18" s="1129"/>
      <c r="GU18" s="1129"/>
      <c r="GV18" s="1129"/>
      <c r="GW18" s="1177"/>
    </row>
    <row r="19" spans="1:205" ht="23.25" customHeight="1" x14ac:dyDescent="0.3">
      <c r="A19" s="1172">
        <v>7</v>
      </c>
      <c r="B19" s="1185" t="s">
        <v>2019</v>
      </c>
      <c r="C19" s="1185"/>
      <c r="D19" s="1185"/>
      <c r="E19" s="1185"/>
      <c r="F19" s="1185"/>
      <c r="G19" s="1185"/>
      <c r="H19" s="1185"/>
      <c r="I19" s="1185"/>
      <c r="J19" s="1185"/>
      <c r="K19" s="1185"/>
      <c r="L19" s="1183" t="str">
        <f>SUVAHAVUJ!$D9</f>
        <v>Goodwill (015) - /075, 091A/</v>
      </c>
      <c r="M19" s="1184"/>
      <c r="N19" s="1184"/>
      <c r="O19" s="1184"/>
      <c r="P19" s="1184"/>
      <c r="Q19" s="1184"/>
      <c r="R19" s="1184"/>
      <c r="S19" s="1184"/>
      <c r="T19" s="1184"/>
      <c r="U19" s="1184"/>
      <c r="V19" s="1184"/>
      <c r="W19" s="1184"/>
      <c r="X19" s="1184"/>
      <c r="Y19" s="1184"/>
      <c r="Z19" s="1184"/>
      <c r="AA19" s="1184"/>
      <c r="AB19" s="1184"/>
      <c r="AC19" s="1184"/>
      <c r="AD19" s="1184"/>
      <c r="AE19" s="1184"/>
      <c r="AF19" s="1184"/>
      <c r="AG19" s="1184"/>
      <c r="AH19" s="1184"/>
      <c r="AI19" s="1184"/>
      <c r="AJ19" s="1184"/>
      <c r="AK19" s="1184"/>
      <c r="AL19" s="1184"/>
      <c r="AM19" s="1184"/>
      <c r="AN19" s="1184"/>
      <c r="AO19" s="1184"/>
      <c r="AP19" s="1184"/>
      <c r="AQ19" s="1176" t="s">
        <v>1215</v>
      </c>
      <c r="AR19" s="1176"/>
      <c r="AS19" s="1176"/>
      <c r="AT19" s="1176"/>
      <c r="AU19" s="1176"/>
      <c r="AV19" s="1176"/>
      <c r="AW19" s="1176"/>
      <c r="AX19" s="1176"/>
      <c r="AY19" s="242"/>
      <c r="AZ19" s="243"/>
      <c r="BA19" s="1129" t="str">
        <f>MID(SUVAHAVUJ!AD9,1,1)</f>
        <v xml:space="preserve"> </v>
      </c>
      <c r="BB19" s="1129"/>
      <c r="BC19" s="1129"/>
      <c r="BD19" s="1129"/>
      <c r="BE19" s="1129"/>
      <c r="BF19" s="1129"/>
      <c r="BG19" s="1129" t="str">
        <f>MID(SUVAHAVUJ!AD9,2,1)</f>
        <v xml:space="preserve"> </v>
      </c>
      <c r="BH19" s="1129"/>
      <c r="BI19" s="1129"/>
      <c r="BJ19" s="1129"/>
      <c r="BK19" s="1129"/>
      <c r="BL19" s="1129" t="str">
        <f>MID(SUVAHAVUJ!AD9,3,1)</f>
        <v xml:space="preserve"> </v>
      </c>
      <c r="BM19" s="1129"/>
      <c r="BN19" s="1129"/>
      <c r="BO19" s="1129"/>
      <c r="BP19" s="1129"/>
      <c r="BQ19" s="1129"/>
      <c r="BR19" s="1129" t="str">
        <f>MID(SUVAHAVUJ!AD9,4,1)</f>
        <v xml:space="preserve"> </v>
      </c>
      <c r="BS19" s="1129"/>
      <c r="BT19" s="1129"/>
      <c r="BU19" s="1129"/>
      <c r="BV19" s="1129"/>
      <c r="BW19" s="1129" t="str">
        <f>MID(SUVAHAVUJ!AD9,5,1)</f>
        <v xml:space="preserve"> </v>
      </c>
      <c r="BX19" s="1129"/>
      <c r="BY19" s="1129"/>
      <c r="BZ19" s="1129"/>
      <c r="CA19" s="1129"/>
      <c r="CB19" s="1129"/>
      <c r="CC19" s="1129" t="str">
        <f>MID(SUVAHAVUJ!AD9,6,1)</f>
        <v xml:space="preserve"> </v>
      </c>
      <c r="CD19" s="1129"/>
      <c r="CE19" s="1129"/>
      <c r="CF19" s="1129"/>
      <c r="CG19" s="1129"/>
      <c r="CH19" s="1129" t="str">
        <f>MID(SUVAHAVUJ!AD9,7,1)</f>
        <v xml:space="preserve"> </v>
      </c>
      <c r="CI19" s="1129"/>
      <c r="CJ19" s="1129"/>
      <c r="CK19" s="1129"/>
      <c r="CL19" s="1129"/>
      <c r="CM19" s="1129"/>
      <c r="CN19" s="1129" t="str">
        <f>MID(SUVAHAVUJ!AD9,8,1)</f>
        <v xml:space="preserve"> </v>
      </c>
      <c r="CO19" s="1129"/>
      <c r="CP19" s="1129"/>
      <c r="CQ19" s="1129"/>
      <c r="CR19" s="1129"/>
      <c r="CS19" s="1129" t="str">
        <f>MID(SUVAHAVUJ!AD9,9,1)</f>
        <v xml:space="preserve"> </v>
      </c>
      <c r="CT19" s="1129"/>
      <c r="CU19" s="1129"/>
      <c r="CV19" s="1129"/>
      <c r="CW19" s="1129"/>
      <c r="CX19" s="1129"/>
      <c r="CY19" s="1129" t="str">
        <f>MID(SUVAHAVUJ!AD9,10,1)</f>
        <v xml:space="preserve"> </v>
      </c>
      <c r="CZ19" s="1129"/>
      <c r="DA19" s="1129"/>
      <c r="DB19" s="1129"/>
      <c r="DC19" s="1129"/>
      <c r="DD19" s="1129" t="str">
        <f>MID(SUVAHAVUJ!AD9,11,1)</f>
        <v>0</v>
      </c>
      <c r="DE19" s="1129"/>
      <c r="DF19" s="1129"/>
      <c r="DG19" s="1129"/>
      <c r="DH19" s="1129"/>
      <c r="DI19" s="1177"/>
      <c r="DJ19" s="242"/>
      <c r="DK19" s="243"/>
      <c r="DL19" s="1171" t="str">
        <f>MID(SUVAHAVUJ!AF9,1,1)</f>
        <v xml:space="preserve"> </v>
      </c>
      <c r="DM19" s="1171"/>
      <c r="DN19" s="1171"/>
      <c r="DO19" s="1171"/>
      <c r="DP19" s="1171"/>
      <c r="DQ19" s="1171"/>
      <c r="DR19" s="1171" t="str">
        <f>MID(SUVAHAVUJ!AF9,2,1)</f>
        <v xml:space="preserve"> </v>
      </c>
      <c r="DS19" s="1171"/>
      <c r="DT19" s="1171"/>
      <c r="DU19" s="1171"/>
      <c r="DV19" s="1171"/>
      <c r="DW19" s="1171" t="str">
        <f>MID(SUVAHAVUJ!AF9,3,1)</f>
        <v xml:space="preserve"> </v>
      </c>
      <c r="DX19" s="1171"/>
      <c r="DY19" s="1171"/>
      <c r="DZ19" s="1171"/>
      <c r="EA19" s="1171"/>
      <c r="EB19" s="1171"/>
      <c r="EC19" s="1171" t="str">
        <f>MID(SUVAHAVUJ!AF9,4,1)</f>
        <v xml:space="preserve"> </v>
      </c>
      <c r="ED19" s="1171"/>
      <c r="EE19" s="1171"/>
      <c r="EF19" s="1171"/>
      <c r="EG19" s="1171"/>
      <c r="EH19" s="1171" t="str">
        <f>MID(SUVAHAVUJ!AF9,5,1)</f>
        <v xml:space="preserve"> </v>
      </c>
      <c r="EI19" s="1171"/>
      <c r="EJ19" s="1171"/>
      <c r="EK19" s="1171"/>
      <c r="EL19" s="1171"/>
      <c r="EM19" s="1171"/>
      <c r="EN19" s="1171" t="str">
        <f>MID(SUVAHAVUJ!AF9,6,1)</f>
        <v xml:space="preserve"> </v>
      </c>
      <c r="EO19" s="1171"/>
      <c r="EP19" s="1171"/>
      <c r="EQ19" s="1171"/>
      <c r="ER19" s="1171"/>
      <c r="ES19" s="1171" t="str">
        <f>MID(SUVAHAVUJ!AF9,7,1)</f>
        <v xml:space="preserve"> </v>
      </c>
      <c r="ET19" s="1171"/>
      <c r="EU19" s="1171"/>
      <c r="EV19" s="1171"/>
      <c r="EW19" s="1171"/>
      <c r="EX19" s="1171"/>
      <c r="EY19" s="1171" t="str">
        <f>MID(SUVAHAVUJ!AF9,8,1)</f>
        <v xml:space="preserve"> </v>
      </c>
      <c r="EZ19" s="1171"/>
      <c r="FA19" s="1171"/>
      <c r="FB19" s="1171"/>
      <c r="FC19" s="1171"/>
      <c r="FD19" s="1171" t="str">
        <f>MID(SUVAHAVUJ!AF9,9,1)</f>
        <v xml:space="preserve"> </v>
      </c>
      <c r="FE19" s="1171"/>
      <c r="FF19" s="1171"/>
      <c r="FG19" s="1171"/>
      <c r="FH19" s="1171"/>
      <c r="FI19" s="1171"/>
      <c r="FJ19" s="1171" t="str">
        <f>MID(SUVAHAVUJ!AF9,10,1)</f>
        <v xml:space="preserve"> </v>
      </c>
      <c r="FK19" s="1171"/>
      <c r="FL19" s="1171"/>
      <c r="FM19" s="1171"/>
      <c r="FN19" s="1171"/>
      <c r="FO19" s="1129" t="str">
        <f>MID(SUVAHAVUJ!AF9,11,1)</f>
        <v>0</v>
      </c>
      <c r="FP19" s="1129"/>
      <c r="FQ19" s="1129"/>
      <c r="FR19" s="1129"/>
      <c r="FS19" s="1177"/>
      <c r="FT19" s="1178"/>
      <c r="FU19" s="1178"/>
      <c r="FV19" s="1178"/>
      <c r="FW19" s="1178"/>
      <c r="FX19" s="1178"/>
      <c r="FY19" s="1178"/>
      <c r="FZ19" s="1178"/>
      <c r="GA19" s="1178"/>
      <c r="GB19" s="1178"/>
      <c r="GC19" s="1178"/>
      <c r="GD19" s="1178"/>
      <c r="GE19" s="1178"/>
      <c r="GF19" s="1178"/>
      <c r="GG19" s="1178"/>
      <c r="GH19" s="1178"/>
      <c r="GI19" s="1178"/>
      <c r="GJ19" s="1178"/>
      <c r="GK19" s="1178"/>
      <c r="GL19" s="1178"/>
      <c r="GM19" s="1178"/>
      <c r="GN19" s="1178"/>
      <c r="GO19" s="1178"/>
      <c r="GP19" s="1178"/>
      <c r="GQ19" s="1178"/>
      <c r="GR19" s="1178"/>
      <c r="GS19" s="1178"/>
      <c r="GT19" s="1178"/>
      <c r="GU19" s="1178"/>
      <c r="GV19" s="1178"/>
      <c r="GW19" s="1178"/>
    </row>
    <row r="20" spans="1:205" ht="24" customHeight="1" x14ac:dyDescent="0.3">
      <c r="A20" s="1172"/>
      <c r="B20" s="1185"/>
      <c r="C20" s="1185"/>
      <c r="D20" s="1185"/>
      <c r="E20" s="1185"/>
      <c r="F20" s="1185"/>
      <c r="G20" s="1185"/>
      <c r="H20" s="1185"/>
      <c r="I20" s="1185"/>
      <c r="J20" s="1185"/>
      <c r="K20" s="1185"/>
      <c r="L20" s="1184"/>
      <c r="M20" s="1184"/>
      <c r="N20" s="1184"/>
      <c r="O20" s="1184"/>
      <c r="P20" s="1184"/>
      <c r="Q20" s="1184"/>
      <c r="R20" s="1184"/>
      <c r="S20" s="1184"/>
      <c r="T20" s="1184"/>
      <c r="U20" s="1184"/>
      <c r="V20" s="1184"/>
      <c r="W20" s="1184"/>
      <c r="X20" s="1184"/>
      <c r="Y20" s="1184"/>
      <c r="Z20" s="1184"/>
      <c r="AA20" s="1184"/>
      <c r="AB20" s="1184"/>
      <c r="AC20" s="1184"/>
      <c r="AD20" s="1184"/>
      <c r="AE20" s="1184"/>
      <c r="AF20" s="1184"/>
      <c r="AG20" s="1184"/>
      <c r="AH20" s="1184"/>
      <c r="AI20" s="1184"/>
      <c r="AJ20" s="1184"/>
      <c r="AK20" s="1184"/>
      <c r="AL20" s="1184"/>
      <c r="AM20" s="1184"/>
      <c r="AN20" s="1184"/>
      <c r="AO20" s="1184"/>
      <c r="AP20" s="1184"/>
      <c r="AQ20" s="1176"/>
      <c r="AR20" s="1176"/>
      <c r="AS20" s="1176"/>
      <c r="AT20" s="1176"/>
      <c r="AU20" s="1176"/>
      <c r="AV20" s="1176"/>
      <c r="AW20" s="1176"/>
      <c r="AX20" s="1176"/>
      <c r="AY20" s="242"/>
      <c r="AZ20" s="243"/>
      <c r="BA20" s="1171" t="str">
        <f>MID(SUVAHAVUJ!AE9,1,1)</f>
        <v xml:space="preserve"> </v>
      </c>
      <c r="BB20" s="1171"/>
      <c r="BC20" s="1171"/>
      <c r="BD20" s="1171"/>
      <c r="BE20" s="1171"/>
      <c r="BF20" s="1171"/>
      <c r="BG20" s="1171" t="str">
        <f>MID(SUVAHAVUJ!AE9,2,1)</f>
        <v xml:space="preserve"> </v>
      </c>
      <c r="BH20" s="1171"/>
      <c r="BI20" s="1171"/>
      <c r="BJ20" s="1171"/>
      <c r="BK20" s="1171"/>
      <c r="BL20" s="1171" t="str">
        <f>MID(SUVAHAVUJ!AE9,3,1)</f>
        <v xml:space="preserve"> </v>
      </c>
      <c r="BM20" s="1171"/>
      <c r="BN20" s="1171"/>
      <c r="BO20" s="1171"/>
      <c r="BP20" s="1171"/>
      <c r="BQ20" s="1171"/>
      <c r="BR20" s="1171" t="str">
        <f>MID(SUVAHAVUJ!AE9,4,1)</f>
        <v xml:space="preserve"> </v>
      </c>
      <c r="BS20" s="1171"/>
      <c r="BT20" s="1171"/>
      <c r="BU20" s="1171"/>
      <c r="BV20" s="1171"/>
      <c r="BW20" s="1171" t="str">
        <f>MID(SUVAHAVUJ!AE9,5,1)</f>
        <v xml:space="preserve"> </v>
      </c>
      <c r="BX20" s="1171"/>
      <c r="BY20" s="1171"/>
      <c r="BZ20" s="1171"/>
      <c r="CA20" s="1171"/>
      <c r="CB20" s="1171"/>
      <c r="CC20" s="1171" t="str">
        <f>MID(SUVAHAVUJ!AE9,6,1)</f>
        <v xml:space="preserve"> </v>
      </c>
      <c r="CD20" s="1171"/>
      <c r="CE20" s="1171"/>
      <c r="CF20" s="1171"/>
      <c r="CG20" s="1171"/>
      <c r="CH20" s="1171" t="str">
        <f>MID(SUVAHAVUJ!AE9,7,1)</f>
        <v xml:space="preserve"> </v>
      </c>
      <c r="CI20" s="1171"/>
      <c r="CJ20" s="1171"/>
      <c r="CK20" s="1171"/>
      <c r="CL20" s="1171"/>
      <c r="CM20" s="1171"/>
      <c r="CN20" s="1171" t="str">
        <f>MID(SUVAHAVUJ!AE9,8,1)</f>
        <v xml:space="preserve"> </v>
      </c>
      <c r="CO20" s="1171"/>
      <c r="CP20" s="1171"/>
      <c r="CQ20" s="1171"/>
      <c r="CR20" s="1171"/>
      <c r="CS20" s="1171" t="str">
        <f>MID(SUVAHAVUJ!AE9,9,1)</f>
        <v xml:space="preserve"> </v>
      </c>
      <c r="CT20" s="1171"/>
      <c r="CU20" s="1171"/>
      <c r="CV20" s="1171"/>
      <c r="CW20" s="1171"/>
      <c r="CX20" s="1171"/>
      <c r="CY20" s="1171" t="str">
        <f>MID(SUVAHAVUJ!AE9,10,1)</f>
        <v xml:space="preserve"> </v>
      </c>
      <c r="CZ20" s="1171"/>
      <c r="DA20" s="1171"/>
      <c r="DB20" s="1171"/>
      <c r="DC20" s="1171"/>
      <c r="DD20" s="1171" t="str">
        <f>MID(SUVAHAVUJ!AE9,11,1)</f>
        <v>0</v>
      </c>
      <c r="DE20" s="1171"/>
      <c r="DF20" s="1171"/>
      <c r="DG20" s="1171"/>
      <c r="DH20" s="1171"/>
      <c r="DI20" s="1179"/>
      <c r="DJ20" s="1181"/>
      <c r="DK20" s="1181"/>
      <c r="DL20" s="1181"/>
      <c r="DM20" s="1181"/>
      <c r="DN20" s="1181"/>
      <c r="DO20" s="1181"/>
      <c r="DP20" s="1181"/>
      <c r="DQ20" s="1181"/>
      <c r="DR20" s="1181"/>
      <c r="DS20" s="1181"/>
      <c r="DT20" s="1181"/>
      <c r="DU20" s="1181"/>
      <c r="DV20" s="1181"/>
      <c r="DW20" s="1181"/>
      <c r="DX20" s="1181"/>
      <c r="DY20" s="1181"/>
      <c r="DZ20" s="1181"/>
      <c r="EA20" s="1181"/>
      <c r="EB20" s="1181"/>
      <c r="EC20" s="1181"/>
      <c r="ED20" s="1181"/>
      <c r="EE20" s="1181"/>
      <c r="EF20" s="1181"/>
      <c r="EG20" s="1181"/>
      <c r="EH20" s="1181"/>
      <c r="EI20" s="1181"/>
      <c r="EJ20" s="1181"/>
      <c r="EK20" s="1181"/>
      <c r="EL20" s="1181"/>
      <c r="EM20" s="1181"/>
      <c r="EN20" s="242"/>
      <c r="EO20" s="243"/>
      <c r="EP20" s="1171" t="str">
        <f>MID(SUVAHAVUJ!AG9,1,1)</f>
        <v xml:space="preserve"> </v>
      </c>
      <c r="EQ20" s="1171"/>
      <c r="ER20" s="1171"/>
      <c r="ES20" s="1171"/>
      <c r="ET20" s="1171"/>
      <c r="EU20" s="1171"/>
      <c r="EV20" s="1171" t="str">
        <f>MID(SUVAHAVUJ!AG9,2,1)</f>
        <v xml:space="preserve"> </v>
      </c>
      <c r="EW20" s="1171"/>
      <c r="EX20" s="1171"/>
      <c r="EY20" s="1171"/>
      <c r="EZ20" s="1171"/>
      <c r="FA20" s="1171" t="str">
        <f>MID(SUVAHAVUJ!AG9,3,1)</f>
        <v xml:space="preserve"> </v>
      </c>
      <c r="FB20" s="1171"/>
      <c r="FC20" s="1171"/>
      <c r="FD20" s="1171"/>
      <c r="FE20" s="1171"/>
      <c r="FF20" s="1171"/>
      <c r="FG20" s="1171" t="str">
        <f>MID(SUVAHAVUJ!AG9,4,1)</f>
        <v xml:space="preserve"> </v>
      </c>
      <c r="FH20" s="1171"/>
      <c r="FI20" s="1171"/>
      <c r="FJ20" s="1171"/>
      <c r="FK20" s="1171"/>
      <c r="FL20" s="1171" t="str">
        <f>MID(SUVAHAVUJ!AG9,5,1)</f>
        <v xml:space="preserve"> </v>
      </c>
      <c r="FM20" s="1171"/>
      <c r="FN20" s="1171"/>
      <c r="FO20" s="1171"/>
      <c r="FP20" s="1171"/>
      <c r="FQ20" s="1171"/>
      <c r="FR20" s="1171" t="str">
        <f>MID(SUVAHAVUJ!AG9,6,1)</f>
        <v xml:space="preserve"> </v>
      </c>
      <c r="FS20" s="1171"/>
      <c r="FT20" s="1171"/>
      <c r="FU20" s="1171"/>
      <c r="FV20" s="1171"/>
      <c r="FW20" s="1171" t="str">
        <f>MID(SUVAHAVUJ!AG9,7,1)</f>
        <v xml:space="preserve"> </v>
      </c>
      <c r="FX20" s="1171"/>
      <c r="FY20" s="1171"/>
      <c r="FZ20" s="1171"/>
      <c r="GA20" s="1171"/>
      <c r="GB20" s="1171"/>
      <c r="GC20" s="1171" t="str">
        <f>MID(SUVAHAVUJ!AG9,8,1)</f>
        <v xml:space="preserve"> </v>
      </c>
      <c r="GD20" s="1171"/>
      <c r="GE20" s="1171"/>
      <c r="GF20" s="1171"/>
      <c r="GG20" s="1171"/>
      <c r="GH20" s="1171" t="str">
        <f>MID(SUVAHAVUJ!AG9,9,1)</f>
        <v xml:space="preserve"> </v>
      </c>
      <c r="GI20" s="1171"/>
      <c r="GJ20" s="1171"/>
      <c r="GK20" s="1171"/>
      <c r="GL20" s="1171"/>
      <c r="GM20" s="1171"/>
      <c r="GN20" s="1171" t="str">
        <f>MID(SUVAHAVUJ!AG9,10,1)</f>
        <v xml:space="preserve"> </v>
      </c>
      <c r="GO20" s="1171"/>
      <c r="GP20" s="1171"/>
      <c r="GQ20" s="1171"/>
      <c r="GR20" s="1171"/>
      <c r="GS20" s="1129" t="str">
        <f>MID(SUVAHAVUJ!AG9,11,1)</f>
        <v>0</v>
      </c>
      <c r="GT20" s="1129"/>
      <c r="GU20" s="1129"/>
      <c r="GV20" s="1129"/>
      <c r="GW20" s="1177"/>
    </row>
    <row r="21" spans="1:205" ht="23.25" customHeight="1" x14ac:dyDescent="0.3">
      <c r="A21" s="1172">
        <v>8</v>
      </c>
      <c r="B21" s="1185" t="s">
        <v>2020</v>
      </c>
      <c r="C21" s="1185"/>
      <c r="D21" s="1185"/>
      <c r="E21" s="1185"/>
      <c r="F21" s="1185"/>
      <c r="G21" s="1185"/>
      <c r="H21" s="1185"/>
      <c r="I21" s="1185"/>
      <c r="J21" s="1185"/>
      <c r="K21" s="1185"/>
      <c r="L21" s="1183" t="str">
        <f>SUVAHAVUJ!$D10</f>
        <v>Ostatný dlhodobý nehmotný majetok (019, 01X)
- /079, 07X, 091A/</v>
      </c>
      <c r="M21" s="1184"/>
      <c r="N21" s="1184"/>
      <c r="O21" s="1184"/>
      <c r="P21" s="1184"/>
      <c r="Q21" s="1184"/>
      <c r="R21" s="1184"/>
      <c r="S21" s="1184"/>
      <c r="T21" s="1184"/>
      <c r="U21" s="1184"/>
      <c r="V21" s="1184"/>
      <c r="W21" s="1184"/>
      <c r="X21" s="1184"/>
      <c r="Y21" s="1184"/>
      <c r="Z21" s="1184"/>
      <c r="AA21" s="1184"/>
      <c r="AB21" s="1184"/>
      <c r="AC21" s="1184"/>
      <c r="AD21" s="1184"/>
      <c r="AE21" s="1184"/>
      <c r="AF21" s="1184"/>
      <c r="AG21" s="1184"/>
      <c r="AH21" s="1184"/>
      <c r="AI21" s="1184"/>
      <c r="AJ21" s="1184"/>
      <c r="AK21" s="1184"/>
      <c r="AL21" s="1184"/>
      <c r="AM21" s="1184"/>
      <c r="AN21" s="1184"/>
      <c r="AO21" s="1184"/>
      <c r="AP21" s="1184"/>
      <c r="AQ21" s="1176" t="s">
        <v>1216</v>
      </c>
      <c r="AR21" s="1176"/>
      <c r="AS21" s="1176"/>
      <c r="AT21" s="1176"/>
      <c r="AU21" s="1176"/>
      <c r="AV21" s="1176"/>
      <c r="AW21" s="1176"/>
      <c r="AX21" s="1176"/>
      <c r="AY21" s="242"/>
      <c r="AZ21" s="243"/>
      <c r="BA21" s="1129" t="str">
        <f>MID(SUVAHAVUJ!AD10,1,1)</f>
        <v xml:space="preserve"> </v>
      </c>
      <c r="BB21" s="1129"/>
      <c r="BC21" s="1129"/>
      <c r="BD21" s="1129"/>
      <c r="BE21" s="1129"/>
      <c r="BF21" s="1129"/>
      <c r="BG21" s="1129" t="str">
        <f>MID(SUVAHAVUJ!AD10,2,1)</f>
        <v xml:space="preserve"> </v>
      </c>
      <c r="BH21" s="1129"/>
      <c r="BI21" s="1129"/>
      <c r="BJ21" s="1129"/>
      <c r="BK21" s="1129"/>
      <c r="BL21" s="1129" t="str">
        <f>MID(SUVAHAVUJ!AD10,3,1)</f>
        <v xml:space="preserve"> </v>
      </c>
      <c r="BM21" s="1129"/>
      <c r="BN21" s="1129"/>
      <c r="BO21" s="1129"/>
      <c r="BP21" s="1129"/>
      <c r="BQ21" s="1129"/>
      <c r="BR21" s="1129" t="str">
        <f>MID(SUVAHAVUJ!AD10,4,1)</f>
        <v xml:space="preserve"> </v>
      </c>
      <c r="BS21" s="1129"/>
      <c r="BT21" s="1129"/>
      <c r="BU21" s="1129"/>
      <c r="BV21" s="1129"/>
      <c r="BW21" s="1129" t="str">
        <f>MID(SUVAHAVUJ!AD10,5,1)</f>
        <v xml:space="preserve"> </v>
      </c>
      <c r="BX21" s="1129"/>
      <c r="BY21" s="1129"/>
      <c r="BZ21" s="1129"/>
      <c r="CA21" s="1129"/>
      <c r="CB21" s="1129"/>
      <c r="CC21" s="1129" t="str">
        <f>MID(SUVAHAVUJ!AD10,6,1)</f>
        <v xml:space="preserve"> </v>
      </c>
      <c r="CD21" s="1129"/>
      <c r="CE21" s="1129"/>
      <c r="CF21" s="1129"/>
      <c r="CG21" s="1129"/>
      <c r="CH21" s="1129" t="str">
        <f>MID(SUVAHAVUJ!AD10,7,1)</f>
        <v xml:space="preserve"> </v>
      </c>
      <c r="CI21" s="1129"/>
      <c r="CJ21" s="1129"/>
      <c r="CK21" s="1129"/>
      <c r="CL21" s="1129"/>
      <c r="CM21" s="1129"/>
      <c r="CN21" s="1129" t="str">
        <f>MID(SUVAHAVUJ!AD10,8,1)</f>
        <v xml:space="preserve"> </v>
      </c>
      <c r="CO21" s="1129"/>
      <c r="CP21" s="1129"/>
      <c r="CQ21" s="1129"/>
      <c r="CR21" s="1129"/>
      <c r="CS21" s="1129" t="str">
        <f>MID(SUVAHAVUJ!AD10,9,1)</f>
        <v xml:space="preserve"> </v>
      </c>
      <c r="CT21" s="1129"/>
      <c r="CU21" s="1129"/>
      <c r="CV21" s="1129"/>
      <c r="CW21" s="1129"/>
      <c r="CX21" s="1129"/>
      <c r="CY21" s="1129" t="str">
        <f>MID(SUVAHAVUJ!AD10,10,1)</f>
        <v xml:space="preserve"> </v>
      </c>
      <c r="CZ21" s="1129"/>
      <c r="DA21" s="1129"/>
      <c r="DB21" s="1129"/>
      <c r="DC21" s="1129"/>
      <c r="DD21" s="1129" t="str">
        <f>MID(SUVAHAVUJ!AD10,11,1)</f>
        <v>0</v>
      </c>
      <c r="DE21" s="1129"/>
      <c r="DF21" s="1129"/>
      <c r="DG21" s="1129"/>
      <c r="DH21" s="1129"/>
      <c r="DI21" s="1177"/>
      <c r="DJ21" s="242"/>
      <c r="DK21" s="243"/>
      <c r="DL21" s="1171" t="str">
        <f>MID(SUVAHAVUJ!AF10,1,1)</f>
        <v xml:space="preserve"> </v>
      </c>
      <c r="DM21" s="1171"/>
      <c r="DN21" s="1171"/>
      <c r="DO21" s="1171"/>
      <c r="DP21" s="1171"/>
      <c r="DQ21" s="1171"/>
      <c r="DR21" s="1171" t="str">
        <f>MID(SUVAHAVUJ!AF10,2,1)</f>
        <v xml:space="preserve"> </v>
      </c>
      <c r="DS21" s="1171"/>
      <c r="DT21" s="1171"/>
      <c r="DU21" s="1171"/>
      <c r="DV21" s="1171"/>
      <c r="DW21" s="1171" t="str">
        <f>MID(SUVAHAVUJ!AF10,3,1)</f>
        <v xml:space="preserve"> </v>
      </c>
      <c r="DX21" s="1171"/>
      <c r="DY21" s="1171"/>
      <c r="DZ21" s="1171"/>
      <c r="EA21" s="1171"/>
      <c r="EB21" s="1171"/>
      <c r="EC21" s="1171" t="str">
        <f>MID(SUVAHAVUJ!AF10,4,1)</f>
        <v xml:space="preserve"> </v>
      </c>
      <c r="ED21" s="1171"/>
      <c r="EE21" s="1171"/>
      <c r="EF21" s="1171"/>
      <c r="EG21" s="1171"/>
      <c r="EH21" s="1171" t="str">
        <f>MID(SUVAHAVUJ!AF10,5,1)</f>
        <v xml:space="preserve"> </v>
      </c>
      <c r="EI21" s="1171"/>
      <c r="EJ21" s="1171"/>
      <c r="EK21" s="1171"/>
      <c r="EL21" s="1171"/>
      <c r="EM21" s="1171"/>
      <c r="EN21" s="1171" t="str">
        <f>MID(SUVAHAVUJ!AF10,6,1)</f>
        <v xml:space="preserve"> </v>
      </c>
      <c r="EO21" s="1171"/>
      <c r="EP21" s="1171"/>
      <c r="EQ21" s="1171"/>
      <c r="ER21" s="1171"/>
      <c r="ES21" s="1171" t="str">
        <f>MID(SUVAHAVUJ!AF10,7,1)</f>
        <v xml:space="preserve"> </v>
      </c>
      <c r="ET21" s="1171"/>
      <c r="EU21" s="1171"/>
      <c r="EV21" s="1171"/>
      <c r="EW21" s="1171"/>
      <c r="EX21" s="1171"/>
      <c r="EY21" s="1171" t="str">
        <f>MID(SUVAHAVUJ!AF10,8,1)</f>
        <v xml:space="preserve"> </v>
      </c>
      <c r="EZ21" s="1171"/>
      <c r="FA21" s="1171"/>
      <c r="FB21" s="1171"/>
      <c r="FC21" s="1171"/>
      <c r="FD21" s="1171" t="str">
        <f>MID(SUVAHAVUJ!AF10,9,1)</f>
        <v xml:space="preserve"> </v>
      </c>
      <c r="FE21" s="1171"/>
      <c r="FF21" s="1171"/>
      <c r="FG21" s="1171"/>
      <c r="FH21" s="1171"/>
      <c r="FI21" s="1171"/>
      <c r="FJ21" s="1171" t="str">
        <f>MID(SUVAHAVUJ!AF10,10,1)</f>
        <v xml:space="preserve"> </v>
      </c>
      <c r="FK21" s="1171"/>
      <c r="FL21" s="1171"/>
      <c r="FM21" s="1171"/>
      <c r="FN21" s="1171"/>
      <c r="FO21" s="1129" t="str">
        <f>MID(SUVAHAVUJ!AF10,11,1)</f>
        <v>0</v>
      </c>
      <c r="FP21" s="1129"/>
      <c r="FQ21" s="1129"/>
      <c r="FR21" s="1129"/>
      <c r="FS21" s="1177"/>
      <c r="FT21" s="1178"/>
      <c r="FU21" s="1178"/>
      <c r="FV21" s="1178"/>
      <c r="FW21" s="1178"/>
      <c r="FX21" s="1178"/>
      <c r="FY21" s="1178"/>
      <c r="FZ21" s="1178"/>
      <c r="GA21" s="1178"/>
      <c r="GB21" s="1178"/>
      <c r="GC21" s="1178"/>
      <c r="GD21" s="1178"/>
      <c r="GE21" s="1178"/>
      <c r="GF21" s="1178"/>
      <c r="GG21" s="1178"/>
      <c r="GH21" s="1178"/>
      <c r="GI21" s="1178"/>
      <c r="GJ21" s="1178"/>
      <c r="GK21" s="1178"/>
      <c r="GL21" s="1178"/>
      <c r="GM21" s="1178"/>
      <c r="GN21" s="1178"/>
      <c r="GO21" s="1178"/>
      <c r="GP21" s="1178"/>
      <c r="GQ21" s="1178"/>
      <c r="GR21" s="1178"/>
      <c r="GS21" s="1178"/>
      <c r="GT21" s="1178"/>
      <c r="GU21" s="1178"/>
      <c r="GV21" s="1178"/>
      <c r="GW21" s="1178"/>
    </row>
    <row r="22" spans="1:205" ht="23.25" customHeight="1" x14ac:dyDescent="0.3">
      <c r="A22" s="1172"/>
      <c r="B22" s="1185"/>
      <c r="C22" s="1185"/>
      <c r="D22" s="1185"/>
      <c r="E22" s="1185"/>
      <c r="F22" s="1185"/>
      <c r="G22" s="1185"/>
      <c r="H22" s="1185"/>
      <c r="I22" s="1185"/>
      <c r="J22" s="1185"/>
      <c r="K22" s="1185"/>
      <c r="L22" s="1184"/>
      <c r="M22" s="1184"/>
      <c r="N22" s="1184"/>
      <c r="O22" s="1184"/>
      <c r="P22" s="1184"/>
      <c r="Q22" s="1184"/>
      <c r="R22" s="1184"/>
      <c r="S22" s="1184"/>
      <c r="T22" s="1184"/>
      <c r="U22" s="1184"/>
      <c r="V22" s="1184"/>
      <c r="W22" s="1184"/>
      <c r="X22" s="1184"/>
      <c r="Y22" s="1184"/>
      <c r="Z22" s="1184"/>
      <c r="AA22" s="1184"/>
      <c r="AB22" s="1184"/>
      <c r="AC22" s="1184"/>
      <c r="AD22" s="1184"/>
      <c r="AE22" s="1184"/>
      <c r="AF22" s="1184"/>
      <c r="AG22" s="1184"/>
      <c r="AH22" s="1184"/>
      <c r="AI22" s="1184"/>
      <c r="AJ22" s="1184"/>
      <c r="AK22" s="1184"/>
      <c r="AL22" s="1184"/>
      <c r="AM22" s="1184"/>
      <c r="AN22" s="1184"/>
      <c r="AO22" s="1184"/>
      <c r="AP22" s="1184"/>
      <c r="AQ22" s="1176"/>
      <c r="AR22" s="1176"/>
      <c r="AS22" s="1176"/>
      <c r="AT22" s="1176"/>
      <c r="AU22" s="1176"/>
      <c r="AV22" s="1176"/>
      <c r="AW22" s="1176"/>
      <c r="AX22" s="1176"/>
      <c r="AY22" s="242"/>
      <c r="AZ22" s="243"/>
      <c r="BA22" s="1171" t="str">
        <f>MID(SUVAHAVUJ!AE10,1,1)</f>
        <v xml:space="preserve"> </v>
      </c>
      <c r="BB22" s="1171"/>
      <c r="BC22" s="1171"/>
      <c r="BD22" s="1171"/>
      <c r="BE22" s="1171"/>
      <c r="BF22" s="1171"/>
      <c r="BG22" s="1171" t="str">
        <f>MID(SUVAHAVUJ!AE10,2,1)</f>
        <v xml:space="preserve"> </v>
      </c>
      <c r="BH22" s="1171"/>
      <c r="BI22" s="1171"/>
      <c r="BJ22" s="1171"/>
      <c r="BK22" s="1171"/>
      <c r="BL22" s="1171" t="str">
        <f>MID(SUVAHAVUJ!AE10,3,1)</f>
        <v xml:space="preserve"> </v>
      </c>
      <c r="BM22" s="1171"/>
      <c r="BN22" s="1171"/>
      <c r="BO22" s="1171"/>
      <c r="BP22" s="1171"/>
      <c r="BQ22" s="1171"/>
      <c r="BR22" s="1171" t="str">
        <f>MID(SUVAHAVUJ!AE10,4,1)</f>
        <v xml:space="preserve"> </v>
      </c>
      <c r="BS22" s="1171"/>
      <c r="BT22" s="1171"/>
      <c r="BU22" s="1171"/>
      <c r="BV22" s="1171"/>
      <c r="BW22" s="1171" t="str">
        <f>MID(SUVAHAVUJ!AE10,5,1)</f>
        <v xml:space="preserve"> </v>
      </c>
      <c r="BX22" s="1171"/>
      <c r="BY22" s="1171"/>
      <c r="BZ22" s="1171"/>
      <c r="CA22" s="1171"/>
      <c r="CB22" s="1171"/>
      <c r="CC22" s="1171" t="str">
        <f>MID(SUVAHAVUJ!AE10,6,1)</f>
        <v xml:space="preserve"> </v>
      </c>
      <c r="CD22" s="1171"/>
      <c r="CE22" s="1171"/>
      <c r="CF22" s="1171"/>
      <c r="CG22" s="1171"/>
      <c r="CH22" s="1171" t="str">
        <f>MID(SUVAHAVUJ!AE10,7,1)</f>
        <v xml:space="preserve"> </v>
      </c>
      <c r="CI22" s="1171"/>
      <c r="CJ22" s="1171"/>
      <c r="CK22" s="1171"/>
      <c r="CL22" s="1171"/>
      <c r="CM22" s="1171"/>
      <c r="CN22" s="1171" t="str">
        <f>MID(SUVAHAVUJ!AE10,8,1)</f>
        <v xml:space="preserve"> </v>
      </c>
      <c r="CO22" s="1171"/>
      <c r="CP22" s="1171"/>
      <c r="CQ22" s="1171"/>
      <c r="CR22" s="1171"/>
      <c r="CS22" s="1171" t="str">
        <f>MID(SUVAHAVUJ!AE10,9,1)</f>
        <v xml:space="preserve"> </v>
      </c>
      <c r="CT22" s="1171"/>
      <c r="CU22" s="1171"/>
      <c r="CV22" s="1171"/>
      <c r="CW22" s="1171"/>
      <c r="CX22" s="1171"/>
      <c r="CY22" s="1171" t="str">
        <f>MID(SUVAHAVUJ!AE10,10,1)</f>
        <v xml:space="preserve"> </v>
      </c>
      <c r="CZ22" s="1171"/>
      <c r="DA22" s="1171"/>
      <c r="DB22" s="1171"/>
      <c r="DC22" s="1171"/>
      <c r="DD22" s="1171" t="str">
        <f>MID(SUVAHAVUJ!AE10,11,1)</f>
        <v>0</v>
      </c>
      <c r="DE22" s="1171"/>
      <c r="DF22" s="1171"/>
      <c r="DG22" s="1171"/>
      <c r="DH22" s="1171"/>
      <c r="DI22" s="1179"/>
      <c r="DJ22" s="1181"/>
      <c r="DK22" s="1181"/>
      <c r="DL22" s="1181"/>
      <c r="DM22" s="1181"/>
      <c r="DN22" s="1181"/>
      <c r="DO22" s="1181"/>
      <c r="DP22" s="1181"/>
      <c r="DQ22" s="1181"/>
      <c r="DR22" s="1181"/>
      <c r="DS22" s="1181"/>
      <c r="DT22" s="1181"/>
      <c r="DU22" s="1181"/>
      <c r="DV22" s="1181"/>
      <c r="DW22" s="1181"/>
      <c r="DX22" s="1181"/>
      <c r="DY22" s="1181"/>
      <c r="DZ22" s="1181"/>
      <c r="EA22" s="1181"/>
      <c r="EB22" s="1181"/>
      <c r="EC22" s="1181"/>
      <c r="ED22" s="1181"/>
      <c r="EE22" s="1181"/>
      <c r="EF22" s="1181"/>
      <c r="EG22" s="1181"/>
      <c r="EH22" s="1181"/>
      <c r="EI22" s="1181"/>
      <c r="EJ22" s="1181"/>
      <c r="EK22" s="1181"/>
      <c r="EL22" s="1181"/>
      <c r="EM22" s="1181"/>
      <c r="EN22" s="242"/>
      <c r="EO22" s="243"/>
      <c r="EP22" s="1171" t="str">
        <f>MID(SUVAHAVUJ!AG10,1,1)</f>
        <v xml:space="preserve"> </v>
      </c>
      <c r="EQ22" s="1171"/>
      <c r="ER22" s="1171"/>
      <c r="ES22" s="1171"/>
      <c r="ET22" s="1171"/>
      <c r="EU22" s="1171"/>
      <c r="EV22" s="1171" t="str">
        <f>MID(SUVAHAVUJ!AG10,2,1)</f>
        <v xml:space="preserve"> </v>
      </c>
      <c r="EW22" s="1171"/>
      <c r="EX22" s="1171"/>
      <c r="EY22" s="1171"/>
      <c r="EZ22" s="1171"/>
      <c r="FA22" s="1171" t="str">
        <f>MID(SUVAHAVUJ!AG10,3,1)</f>
        <v xml:space="preserve"> </v>
      </c>
      <c r="FB22" s="1171"/>
      <c r="FC22" s="1171"/>
      <c r="FD22" s="1171"/>
      <c r="FE22" s="1171"/>
      <c r="FF22" s="1171"/>
      <c r="FG22" s="1171" t="str">
        <f>MID(SUVAHAVUJ!AG10,4,1)</f>
        <v xml:space="preserve"> </v>
      </c>
      <c r="FH22" s="1171"/>
      <c r="FI22" s="1171"/>
      <c r="FJ22" s="1171"/>
      <c r="FK22" s="1171"/>
      <c r="FL22" s="1171" t="str">
        <f>MID(SUVAHAVUJ!AG10,5,1)</f>
        <v xml:space="preserve"> </v>
      </c>
      <c r="FM22" s="1171"/>
      <c r="FN22" s="1171"/>
      <c r="FO22" s="1171"/>
      <c r="FP22" s="1171"/>
      <c r="FQ22" s="1171"/>
      <c r="FR22" s="1171" t="str">
        <f>MID(SUVAHAVUJ!AG10,6,1)</f>
        <v xml:space="preserve"> </v>
      </c>
      <c r="FS22" s="1171"/>
      <c r="FT22" s="1171"/>
      <c r="FU22" s="1171"/>
      <c r="FV22" s="1171"/>
      <c r="FW22" s="1171" t="str">
        <f>MID(SUVAHAVUJ!AG10,7,1)</f>
        <v xml:space="preserve"> </v>
      </c>
      <c r="FX22" s="1171"/>
      <c r="FY22" s="1171"/>
      <c r="FZ22" s="1171"/>
      <c r="GA22" s="1171"/>
      <c r="GB22" s="1171"/>
      <c r="GC22" s="1171" t="str">
        <f>MID(SUVAHAVUJ!AG10,8,1)</f>
        <v xml:space="preserve"> </v>
      </c>
      <c r="GD22" s="1171"/>
      <c r="GE22" s="1171"/>
      <c r="GF22" s="1171"/>
      <c r="GG22" s="1171"/>
      <c r="GH22" s="1171" t="str">
        <f>MID(SUVAHAVUJ!AG10,9,1)</f>
        <v xml:space="preserve"> </v>
      </c>
      <c r="GI22" s="1171"/>
      <c r="GJ22" s="1171"/>
      <c r="GK22" s="1171"/>
      <c r="GL22" s="1171"/>
      <c r="GM22" s="1171"/>
      <c r="GN22" s="1171" t="str">
        <f>MID(SUVAHAVUJ!AG10,10,1)</f>
        <v xml:space="preserve"> </v>
      </c>
      <c r="GO22" s="1171"/>
      <c r="GP22" s="1171"/>
      <c r="GQ22" s="1171"/>
      <c r="GR22" s="1171"/>
      <c r="GS22" s="1129" t="str">
        <f>MID(SUVAHAVUJ!AG10,11,1)</f>
        <v>0</v>
      </c>
      <c r="GT22" s="1129"/>
      <c r="GU22" s="1129"/>
      <c r="GV22" s="1129"/>
      <c r="GW22" s="1177"/>
    </row>
    <row r="23" spans="1:205" ht="23.25" customHeight="1" x14ac:dyDescent="0.3">
      <c r="A23" s="1172">
        <v>9</v>
      </c>
      <c r="B23" s="1185" t="s">
        <v>2022</v>
      </c>
      <c r="C23" s="1185"/>
      <c r="D23" s="1185"/>
      <c r="E23" s="1185"/>
      <c r="F23" s="1185"/>
      <c r="G23" s="1185"/>
      <c r="H23" s="1185"/>
      <c r="I23" s="1185"/>
      <c r="J23" s="1185"/>
      <c r="K23" s="1185"/>
      <c r="L23" s="1183" t="str">
        <f>SUVAHAVUJ!$D11</f>
        <v>Obstarávaný dlhodobý nehmotný majetok (041)
- /093/</v>
      </c>
      <c r="M23" s="1184"/>
      <c r="N23" s="1184"/>
      <c r="O23" s="1184"/>
      <c r="P23" s="1184"/>
      <c r="Q23" s="1184"/>
      <c r="R23" s="1184"/>
      <c r="S23" s="1184"/>
      <c r="T23" s="1184"/>
      <c r="U23" s="1184"/>
      <c r="V23" s="1184"/>
      <c r="W23" s="1184"/>
      <c r="X23" s="1184"/>
      <c r="Y23" s="1184"/>
      <c r="Z23" s="1184"/>
      <c r="AA23" s="1184"/>
      <c r="AB23" s="1184"/>
      <c r="AC23" s="1184"/>
      <c r="AD23" s="1184"/>
      <c r="AE23" s="1184"/>
      <c r="AF23" s="1184"/>
      <c r="AG23" s="1184"/>
      <c r="AH23" s="1184"/>
      <c r="AI23" s="1184"/>
      <c r="AJ23" s="1184"/>
      <c r="AK23" s="1184"/>
      <c r="AL23" s="1184"/>
      <c r="AM23" s="1184"/>
      <c r="AN23" s="1184"/>
      <c r="AO23" s="1184"/>
      <c r="AP23" s="1184"/>
      <c r="AQ23" s="1176" t="s">
        <v>2021</v>
      </c>
      <c r="AR23" s="1176"/>
      <c r="AS23" s="1176"/>
      <c r="AT23" s="1176"/>
      <c r="AU23" s="1176"/>
      <c r="AV23" s="1176"/>
      <c r="AW23" s="1176"/>
      <c r="AX23" s="1176"/>
      <c r="AY23" s="242"/>
      <c r="AZ23" s="243"/>
      <c r="BA23" s="1129" t="str">
        <f>MID(SUVAHAVUJ!AD11,1,1)</f>
        <v xml:space="preserve"> </v>
      </c>
      <c r="BB23" s="1129"/>
      <c r="BC23" s="1129"/>
      <c r="BD23" s="1129"/>
      <c r="BE23" s="1129"/>
      <c r="BF23" s="1129"/>
      <c r="BG23" s="1129" t="str">
        <f>MID(SUVAHAVUJ!AD11,2,1)</f>
        <v xml:space="preserve"> </v>
      </c>
      <c r="BH23" s="1129"/>
      <c r="BI23" s="1129"/>
      <c r="BJ23" s="1129"/>
      <c r="BK23" s="1129"/>
      <c r="BL23" s="1129" t="str">
        <f>MID(SUVAHAVUJ!AD11,3,1)</f>
        <v xml:space="preserve"> </v>
      </c>
      <c r="BM23" s="1129"/>
      <c r="BN23" s="1129"/>
      <c r="BO23" s="1129"/>
      <c r="BP23" s="1129"/>
      <c r="BQ23" s="1129"/>
      <c r="BR23" s="1129" t="str">
        <f>MID(SUVAHAVUJ!AD11,4,1)</f>
        <v xml:space="preserve"> </v>
      </c>
      <c r="BS23" s="1129"/>
      <c r="BT23" s="1129"/>
      <c r="BU23" s="1129"/>
      <c r="BV23" s="1129"/>
      <c r="BW23" s="1129" t="str">
        <f>MID(SUVAHAVUJ!AD11,5,1)</f>
        <v xml:space="preserve"> </v>
      </c>
      <c r="BX23" s="1129"/>
      <c r="BY23" s="1129"/>
      <c r="BZ23" s="1129"/>
      <c r="CA23" s="1129"/>
      <c r="CB23" s="1129"/>
      <c r="CC23" s="1129" t="str">
        <f>MID(SUVAHAVUJ!AD11,6,1)</f>
        <v xml:space="preserve"> </v>
      </c>
      <c r="CD23" s="1129"/>
      <c r="CE23" s="1129"/>
      <c r="CF23" s="1129"/>
      <c r="CG23" s="1129"/>
      <c r="CH23" s="1129" t="str">
        <f>MID(SUVAHAVUJ!AD11,7,1)</f>
        <v xml:space="preserve"> </v>
      </c>
      <c r="CI23" s="1129"/>
      <c r="CJ23" s="1129"/>
      <c r="CK23" s="1129"/>
      <c r="CL23" s="1129"/>
      <c r="CM23" s="1129"/>
      <c r="CN23" s="1129" t="str">
        <f>MID(SUVAHAVUJ!AD11,8,1)</f>
        <v xml:space="preserve"> </v>
      </c>
      <c r="CO23" s="1129"/>
      <c r="CP23" s="1129"/>
      <c r="CQ23" s="1129"/>
      <c r="CR23" s="1129"/>
      <c r="CS23" s="1129" t="str">
        <f>MID(SUVAHAVUJ!AD11,9,1)</f>
        <v xml:space="preserve"> </v>
      </c>
      <c r="CT23" s="1129"/>
      <c r="CU23" s="1129"/>
      <c r="CV23" s="1129"/>
      <c r="CW23" s="1129"/>
      <c r="CX23" s="1129"/>
      <c r="CY23" s="1129" t="str">
        <f>MID(SUVAHAVUJ!AD11,10,1)</f>
        <v xml:space="preserve"> </v>
      </c>
      <c r="CZ23" s="1129"/>
      <c r="DA23" s="1129"/>
      <c r="DB23" s="1129"/>
      <c r="DC23" s="1129"/>
      <c r="DD23" s="1129" t="str">
        <f>MID(SUVAHAVUJ!AD11,11,1)</f>
        <v>0</v>
      </c>
      <c r="DE23" s="1129"/>
      <c r="DF23" s="1129"/>
      <c r="DG23" s="1129"/>
      <c r="DH23" s="1129"/>
      <c r="DI23" s="1177"/>
      <c r="DJ23" s="242"/>
      <c r="DK23" s="243"/>
      <c r="DL23" s="1171" t="str">
        <f>MID(SUVAHAVUJ!AF11,1,1)</f>
        <v xml:space="preserve"> </v>
      </c>
      <c r="DM23" s="1171"/>
      <c r="DN23" s="1171"/>
      <c r="DO23" s="1171"/>
      <c r="DP23" s="1171"/>
      <c r="DQ23" s="1171"/>
      <c r="DR23" s="1171" t="str">
        <f>MID(SUVAHAVUJ!AF11,2,1)</f>
        <v xml:space="preserve"> </v>
      </c>
      <c r="DS23" s="1171"/>
      <c r="DT23" s="1171"/>
      <c r="DU23" s="1171"/>
      <c r="DV23" s="1171"/>
      <c r="DW23" s="1171" t="str">
        <f>MID(SUVAHAVUJ!AF11,3,1)</f>
        <v xml:space="preserve"> </v>
      </c>
      <c r="DX23" s="1171"/>
      <c r="DY23" s="1171"/>
      <c r="DZ23" s="1171"/>
      <c r="EA23" s="1171"/>
      <c r="EB23" s="1171"/>
      <c r="EC23" s="1171" t="str">
        <f>MID(SUVAHAVUJ!AF11,4,1)</f>
        <v xml:space="preserve"> </v>
      </c>
      <c r="ED23" s="1171"/>
      <c r="EE23" s="1171"/>
      <c r="EF23" s="1171"/>
      <c r="EG23" s="1171"/>
      <c r="EH23" s="1171" t="str">
        <f>MID(SUVAHAVUJ!AF11,5,1)</f>
        <v xml:space="preserve"> </v>
      </c>
      <c r="EI23" s="1171"/>
      <c r="EJ23" s="1171"/>
      <c r="EK23" s="1171"/>
      <c r="EL23" s="1171"/>
      <c r="EM23" s="1171"/>
      <c r="EN23" s="1171" t="str">
        <f>MID(SUVAHAVUJ!AF11,6,1)</f>
        <v xml:space="preserve"> </v>
      </c>
      <c r="EO23" s="1171"/>
      <c r="EP23" s="1171"/>
      <c r="EQ23" s="1171"/>
      <c r="ER23" s="1171"/>
      <c r="ES23" s="1171" t="str">
        <f>MID(SUVAHAVUJ!AF11,7,1)</f>
        <v xml:space="preserve"> </v>
      </c>
      <c r="ET23" s="1171"/>
      <c r="EU23" s="1171"/>
      <c r="EV23" s="1171"/>
      <c r="EW23" s="1171"/>
      <c r="EX23" s="1171"/>
      <c r="EY23" s="1171" t="str">
        <f>MID(SUVAHAVUJ!AF11,8,1)</f>
        <v xml:space="preserve"> </v>
      </c>
      <c r="EZ23" s="1171"/>
      <c r="FA23" s="1171"/>
      <c r="FB23" s="1171"/>
      <c r="FC23" s="1171"/>
      <c r="FD23" s="1171" t="str">
        <f>MID(SUVAHAVUJ!AF11,9,1)</f>
        <v xml:space="preserve"> </v>
      </c>
      <c r="FE23" s="1171"/>
      <c r="FF23" s="1171"/>
      <c r="FG23" s="1171"/>
      <c r="FH23" s="1171"/>
      <c r="FI23" s="1171"/>
      <c r="FJ23" s="1171" t="str">
        <f>MID(SUVAHAVUJ!AF11,10,1)</f>
        <v xml:space="preserve"> </v>
      </c>
      <c r="FK23" s="1171"/>
      <c r="FL23" s="1171"/>
      <c r="FM23" s="1171"/>
      <c r="FN23" s="1171"/>
      <c r="FO23" s="1129" t="str">
        <f>MID(SUVAHAVUJ!AF11,11,1)</f>
        <v>0</v>
      </c>
      <c r="FP23" s="1129"/>
      <c r="FQ23" s="1129"/>
      <c r="FR23" s="1129"/>
      <c r="FS23" s="1177"/>
      <c r="FT23" s="1178"/>
      <c r="FU23" s="1178"/>
      <c r="FV23" s="1178"/>
      <c r="FW23" s="1178"/>
      <c r="FX23" s="1178"/>
      <c r="FY23" s="1178"/>
      <c r="FZ23" s="1178"/>
      <c r="GA23" s="1178"/>
      <c r="GB23" s="1178"/>
      <c r="GC23" s="1178"/>
      <c r="GD23" s="1178"/>
      <c r="GE23" s="1178"/>
      <c r="GF23" s="1178"/>
      <c r="GG23" s="1178"/>
      <c r="GH23" s="1178"/>
      <c r="GI23" s="1178"/>
      <c r="GJ23" s="1178"/>
      <c r="GK23" s="1178"/>
      <c r="GL23" s="1178"/>
      <c r="GM23" s="1178"/>
      <c r="GN23" s="1178"/>
      <c r="GO23" s="1178"/>
      <c r="GP23" s="1178"/>
      <c r="GQ23" s="1178"/>
      <c r="GR23" s="1178"/>
      <c r="GS23" s="1178"/>
      <c r="GT23" s="1178"/>
      <c r="GU23" s="1178"/>
      <c r="GV23" s="1178"/>
      <c r="GW23" s="1178"/>
    </row>
    <row r="24" spans="1:205" ht="23.25" customHeight="1" x14ac:dyDescent="0.3">
      <c r="A24" s="1172"/>
      <c r="B24" s="1185"/>
      <c r="C24" s="1185"/>
      <c r="D24" s="1185"/>
      <c r="E24" s="1185"/>
      <c r="F24" s="1185"/>
      <c r="G24" s="1185"/>
      <c r="H24" s="1185"/>
      <c r="I24" s="1185"/>
      <c r="J24" s="1185"/>
      <c r="K24" s="1185"/>
      <c r="L24" s="1184"/>
      <c r="M24" s="1184"/>
      <c r="N24" s="1184"/>
      <c r="O24" s="1184"/>
      <c r="P24" s="1184"/>
      <c r="Q24" s="1184"/>
      <c r="R24" s="1184"/>
      <c r="S24" s="1184"/>
      <c r="T24" s="1184"/>
      <c r="U24" s="1184"/>
      <c r="V24" s="1184"/>
      <c r="W24" s="1184"/>
      <c r="X24" s="1184"/>
      <c r="Y24" s="1184"/>
      <c r="Z24" s="1184"/>
      <c r="AA24" s="1184"/>
      <c r="AB24" s="1184"/>
      <c r="AC24" s="1184"/>
      <c r="AD24" s="1184"/>
      <c r="AE24" s="1184"/>
      <c r="AF24" s="1184"/>
      <c r="AG24" s="1184"/>
      <c r="AH24" s="1184"/>
      <c r="AI24" s="1184"/>
      <c r="AJ24" s="1184"/>
      <c r="AK24" s="1184"/>
      <c r="AL24" s="1184"/>
      <c r="AM24" s="1184"/>
      <c r="AN24" s="1184"/>
      <c r="AO24" s="1184"/>
      <c r="AP24" s="1184"/>
      <c r="AQ24" s="1176"/>
      <c r="AR24" s="1176"/>
      <c r="AS24" s="1176"/>
      <c r="AT24" s="1176"/>
      <c r="AU24" s="1176"/>
      <c r="AV24" s="1176"/>
      <c r="AW24" s="1176"/>
      <c r="AX24" s="1176"/>
      <c r="AY24" s="242"/>
      <c r="AZ24" s="243"/>
      <c r="BA24" s="1171" t="str">
        <f>MID(SUVAHAVUJ!AE11,1,1)</f>
        <v xml:space="preserve"> </v>
      </c>
      <c r="BB24" s="1171"/>
      <c r="BC24" s="1171"/>
      <c r="BD24" s="1171"/>
      <c r="BE24" s="1171"/>
      <c r="BF24" s="1171"/>
      <c r="BG24" s="1171" t="str">
        <f>MID(SUVAHAVUJ!AE11,2,1)</f>
        <v xml:space="preserve"> </v>
      </c>
      <c r="BH24" s="1171"/>
      <c r="BI24" s="1171"/>
      <c r="BJ24" s="1171"/>
      <c r="BK24" s="1171"/>
      <c r="BL24" s="1171" t="str">
        <f>MID(SUVAHAVUJ!AE11,3,1)</f>
        <v xml:space="preserve"> </v>
      </c>
      <c r="BM24" s="1171"/>
      <c r="BN24" s="1171"/>
      <c r="BO24" s="1171"/>
      <c r="BP24" s="1171"/>
      <c r="BQ24" s="1171"/>
      <c r="BR24" s="1171" t="str">
        <f>MID(SUVAHAVUJ!AE11,4,1)</f>
        <v xml:space="preserve"> </v>
      </c>
      <c r="BS24" s="1171"/>
      <c r="BT24" s="1171"/>
      <c r="BU24" s="1171"/>
      <c r="BV24" s="1171"/>
      <c r="BW24" s="1171" t="str">
        <f>MID(SUVAHAVUJ!AE11,5,1)</f>
        <v xml:space="preserve"> </v>
      </c>
      <c r="BX24" s="1171"/>
      <c r="BY24" s="1171"/>
      <c r="BZ24" s="1171"/>
      <c r="CA24" s="1171"/>
      <c r="CB24" s="1171"/>
      <c r="CC24" s="1171" t="str">
        <f>MID(SUVAHAVUJ!AE11,6,1)</f>
        <v xml:space="preserve"> </v>
      </c>
      <c r="CD24" s="1171"/>
      <c r="CE24" s="1171"/>
      <c r="CF24" s="1171"/>
      <c r="CG24" s="1171"/>
      <c r="CH24" s="1171" t="str">
        <f>MID(SUVAHAVUJ!AE11,7,1)</f>
        <v xml:space="preserve"> </v>
      </c>
      <c r="CI24" s="1171"/>
      <c r="CJ24" s="1171"/>
      <c r="CK24" s="1171"/>
      <c r="CL24" s="1171"/>
      <c r="CM24" s="1171"/>
      <c r="CN24" s="1171" t="str">
        <f>MID(SUVAHAVUJ!AE11,8,1)</f>
        <v xml:space="preserve"> </v>
      </c>
      <c r="CO24" s="1171"/>
      <c r="CP24" s="1171"/>
      <c r="CQ24" s="1171"/>
      <c r="CR24" s="1171"/>
      <c r="CS24" s="1171" t="str">
        <f>MID(SUVAHAVUJ!AE11,9,1)</f>
        <v xml:space="preserve"> </v>
      </c>
      <c r="CT24" s="1171"/>
      <c r="CU24" s="1171"/>
      <c r="CV24" s="1171"/>
      <c r="CW24" s="1171"/>
      <c r="CX24" s="1171"/>
      <c r="CY24" s="1171" t="str">
        <f>MID(SUVAHAVUJ!AE11,10,1)</f>
        <v xml:space="preserve"> </v>
      </c>
      <c r="CZ24" s="1171"/>
      <c r="DA24" s="1171"/>
      <c r="DB24" s="1171"/>
      <c r="DC24" s="1171"/>
      <c r="DD24" s="1171" t="str">
        <f>MID(SUVAHAVUJ!AE11,11,1)</f>
        <v>0</v>
      </c>
      <c r="DE24" s="1171"/>
      <c r="DF24" s="1171"/>
      <c r="DG24" s="1171"/>
      <c r="DH24" s="1171"/>
      <c r="DI24" s="1179"/>
      <c r="DJ24" s="1181"/>
      <c r="DK24" s="1181"/>
      <c r="DL24" s="1181"/>
      <c r="DM24" s="1181"/>
      <c r="DN24" s="1181"/>
      <c r="DO24" s="1181"/>
      <c r="DP24" s="1181"/>
      <c r="DQ24" s="1181"/>
      <c r="DR24" s="1181"/>
      <c r="DS24" s="1181"/>
      <c r="DT24" s="1181"/>
      <c r="DU24" s="1181"/>
      <c r="DV24" s="1181"/>
      <c r="DW24" s="1181"/>
      <c r="DX24" s="1181"/>
      <c r="DY24" s="1181"/>
      <c r="DZ24" s="1181"/>
      <c r="EA24" s="1181"/>
      <c r="EB24" s="1181"/>
      <c r="EC24" s="1181"/>
      <c r="ED24" s="1181"/>
      <c r="EE24" s="1181"/>
      <c r="EF24" s="1181"/>
      <c r="EG24" s="1181"/>
      <c r="EH24" s="1181"/>
      <c r="EI24" s="1181"/>
      <c r="EJ24" s="1181"/>
      <c r="EK24" s="1181"/>
      <c r="EL24" s="1181"/>
      <c r="EM24" s="1181"/>
      <c r="EN24" s="242"/>
      <c r="EO24" s="243"/>
      <c r="EP24" s="1171" t="str">
        <f>MID(SUVAHAVUJ!AG11,1,1)</f>
        <v xml:space="preserve"> </v>
      </c>
      <c r="EQ24" s="1171"/>
      <c r="ER24" s="1171"/>
      <c r="ES24" s="1171"/>
      <c r="ET24" s="1171"/>
      <c r="EU24" s="1171"/>
      <c r="EV24" s="1171" t="str">
        <f>MID(SUVAHAVUJ!AG11,2,1)</f>
        <v xml:space="preserve"> </v>
      </c>
      <c r="EW24" s="1171"/>
      <c r="EX24" s="1171"/>
      <c r="EY24" s="1171"/>
      <c r="EZ24" s="1171"/>
      <c r="FA24" s="1171" t="str">
        <f>MID(SUVAHAVUJ!AG11,3,1)</f>
        <v xml:space="preserve"> </v>
      </c>
      <c r="FB24" s="1171"/>
      <c r="FC24" s="1171"/>
      <c r="FD24" s="1171"/>
      <c r="FE24" s="1171"/>
      <c r="FF24" s="1171"/>
      <c r="FG24" s="1171" t="str">
        <f>MID(SUVAHAVUJ!AG11,4,1)</f>
        <v xml:space="preserve"> </v>
      </c>
      <c r="FH24" s="1171"/>
      <c r="FI24" s="1171"/>
      <c r="FJ24" s="1171"/>
      <c r="FK24" s="1171"/>
      <c r="FL24" s="1171" t="str">
        <f>MID(SUVAHAVUJ!AG11,5,1)</f>
        <v xml:space="preserve"> </v>
      </c>
      <c r="FM24" s="1171"/>
      <c r="FN24" s="1171"/>
      <c r="FO24" s="1171"/>
      <c r="FP24" s="1171"/>
      <c r="FQ24" s="1171"/>
      <c r="FR24" s="1171" t="str">
        <f>MID(SUVAHAVUJ!AG11,6,1)</f>
        <v xml:space="preserve"> </v>
      </c>
      <c r="FS24" s="1171"/>
      <c r="FT24" s="1171"/>
      <c r="FU24" s="1171"/>
      <c r="FV24" s="1171"/>
      <c r="FW24" s="1171" t="str">
        <f>MID(SUVAHAVUJ!AG11,7,1)</f>
        <v xml:space="preserve"> </v>
      </c>
      <c r="FX24" s="1171"/>
      <c r="FY24" s="1171"/>
      <c r="FZ24" s="1171"/>
      <c r="GA24" s="1171"/>
      <c r="GB24" s="1171"/>
      <c r="GC24" s="1171" t="str">
        <f>MID(SUVAHAVUJ!AG11,8,1)</f>
        <v xml:space="preserve"> </v>
      </c>
      <c r="GD24" s="1171"/>
      <c r="GE24" s="1171"/>
      <c r="GF24" s="1171"/>
      <c r="GG24" s="1171"/>
      <c r="GH24" s="1171" t="str">
        <f>MID(SUVAHAVUJ!AG11,9,1)</f>
        <v xml:space="preserve"> </v>
      </c>
      <c r="GI24" s="1171"/>
      <c r="GJ24" s="1171"/>
      <c r="GK24" s="1171"/>
      <c r="GL24" s="1171"/>
      <c r="GM24" s="1171"/>
      <c r="GN24" s="1171" t="str">
        <f>MID(SUVAHAVUJ!AG11,10,1)</f>
        <v xml:space="preserve"> </v>
      </c>
      <c r="GO24" s="1171"/>
      <c r="GP24" s="1171"/>
      <c r="GQ24" s="1171"/>
      <c r="GR24" s="1171"/>
      <c r="GS24" s="1129" t="str">
        <f>MID(SUVAHAVUJ!AG11,11,1)</f>
        <v>0</v>
      </c>
      <c r="GT24" s="1129"/>
      <c r="GU24" s="1129"/>
      <c r="GV24" s="1129"/>
      <c r="GW24" s="1177"/>
    </row>
    <row r="25" spans="1:205" ht="23.25" customHeight="1" x14ac:dyDescent="0.3">
      <c r="A25" s="1172">
        <v>10</v>
      </c>
      <c r="B25" s="1185" t="s">
        <v>2023</v>
      </c>
      <c r="C25" s="1185"/>
      <c r="D25" s="1185"/>
      <c r="E25" s="1185"/>
      <c r="F25" s="1185"/>
      <c r="G25" s="1185"/>
      <c r="H25" s="1185"/>
      <c r="I25" s="1185"/>
      <c r="J25" s="1185"/>
      <c r="K25" s="1185"/>
      <c r="L25" s="1183" t="str">
        <f>SUVAHAVUJ!$D12</f>
        <v>Poskytnuté preddavky na dlhodobý nehmotný majetok (051) - /095A/</v>
      </c>
      <c r="M25" s="1184"/>
      <c r="N25" s="1184"/>
      <c r="O25" s="1184"/>
      <c r="P25" s="1184"/>
      <c r="Q25" s="1184"/>
      <c r="R25" s="1184"/>
      <c r="S25" s="1184"/>
      <c r="T25" s="1184"/>
      <c r="U25" s="1184"/>
      <c r="V25" s="1184"/>
      <c r="W25" s="1184"/>
      <c r="X25" s="1184"/>
      <c r="Y25" s="1184"/>
      <c r="Z25" s="1184"/>
      <c r="AA25" s="1184"/>
      <c r="AB25" s="1184"/>
      <c r="AC25" s="1184"/>
      <c r="AD25" s="1184"/>
      <c r="AE25" s="1184"/>
      <c r="AF25" s="1184"/>
      <c r="AG25" s="1184"/>
      <c r="AH25" s="1184"/>
      <c r="AI25" s="1184"/>
      <c r="AJ25" s="1184"/>
      <c r="AK25" s="1184"/>
      <c r="AL25" s="1184"/>
      <c r="AM25" s="1184"/>
      <c r="AN25" s="1184"/>
      <c r="AO25" s="1184"/>
      <c r="AP25" s="1184"/>
      <c r="AQ25" s="1176" t="s">
        <v>1225</v>
      </c>
      <c r="AR25" s="1176"/>
      <c r="AS25" s="1176"/>
      <c r="AT25" s="1176"/>
      <c r="AU25" s="1176"/>
      <c r="AV25" s="1176"/>
      <c r="AW25" s="1176"/>
      <c r="AX25" s="1176"/>
      <c r="AY25" s="242"/>
      <c r="AZ25" s="243"/>
      <c r="BA25" s="1129" t="str">
        <f>MID(SUVAHAVUJ!AD12,1,1)</f>
        <v xml:space="preserve"> </v>
      </c>
      <c r="BB25" s="1129"/>
      <c r="BC25" s="1129"/>
      <c r="BD25" s="1129"/>
      <c r="BE25" s="1129"/>
      <c r="BF25" s="1129"/>
      <c r="BG25" s="1129" t="str">
        <f>MID(SUVAHAVUJ!AD12,2,1)</f>
        <v xml:space="preserve"> </v>
      </c>
      <c r="BH25" s="1129"/>
      <c r="BI25" s="1129"/>
      <c r="BJ25" s="1129"/>
      <c r="BK25" s="1129"/>
      <c r="BL25" s="1129" t="str">
        <f>MID(SUVAHAVUJ!AD12,3,1)</f>
        <v xml:space="preserve"> </v>
      </c>
      <c r="BM25" s="1129"/>
      <c r="BN25" s="1129"/>
      <c r="BO25" s="1129"/>
      <c r="BP25" s="1129"/>
      <c r="BQ25" s="1129"/>
      <c r="BR25" s="1129" t="str">
        <f>MID(SUVAHAVUJ!AD12,4,1)</f>
        <v xml:space="preserve"> </v>
      </c>
      <c r="BS25" s="1129"/>
      <c r="BT25" s="1129"/>
      <c r="BU25" s="1129"/>
      <c r="BV25" s="1129"/>
      <c r="BW25" s="1129" t="str">
        <f>MID(SUVAHAVUJ!AD12,5,1)</f>
        <v xml:space="preserve"> </v>
      </c>
      <c r="BX25" s="1129"/>
      <c r="BY25" s="1129"/>
      <c r="BZ25" s="1129"/>
      <c r="CA25" s="1129"/>
      <c r="CB25" s="1129"/>
      <c r="CC25" s="1129" t="str">
        <f>MID(SUVAHAVUJ!AD12,6,1)</f>
        <v xml:space="preserve"> </v>
      </c>
      <c r="CD25" s="1129"/>
      <c r="CE25" s="1129"/>
      <c r="CF25" s="1129"/>
      <c r="CG25" s="1129"/>
      <c r="CH25" s="1129" t="str">
        <f>MID(SUVAHAVUJ!AD12,7,1)</f>
        <v xml:space="preserve"> </v>
      </c>
      <c r="CI25" s="1129"/>
      <c r="CJ25" s="1129"/>
      <c r="CK25" s="1129"/>
      <c r="CL25" s="1129"/>
      <c r="CM25" s="1129"/>
      <c r="CN25" s="1129" t="str">
        <f>MID(SUVAHAVUJ!AD12,8,1)</f>
        <v xml:space="preserve"> </v>
      </c>
      <c r="CO25" s="1129"/>
      <c r="CP25" s="1129"/>
      <c r="CQ25" s="1129"/>
      <c r="CR25" s="1129"/>
      <c r="CS25" s="1129" t="str">
        <f>MID(SUVAHAVUJ!AD12,9,1)</f>
        <v xml:space="preserve"> </v>
      </c>
      <c r="CT25" s="1129"/>
      <c r="CU25" s="1129"/>
      <c r="CV25" s="1129"/>
      <c r="CW25" s="1129"/>
      <c r="CX25" s="1129"/>
      <c r="CY25" s="1129" t="str">
        <f>MID(SUVAHAVUJ!AD12,10,1)</f>
        <v xml:space="preserve"> </v>
      </c>
      <c r="CZ25" s="1129"/>
      <c r="DA25" s="1129"/>
      <c r="DB25" s="1129"/>
      <c r="DC25" s="1129"/>
      <c r="DD25" s="1129" t="str">
        <f>MID(SUVAHAVUJ!AD12,11,1)</f>
        <v>0</v>
      </c>
      <c r="DE25" s="1129"/>
      <c r="DF25" s="1129"/>
      <c r="DG25" s="1129"/>
      <c r="DH25" s="1129"/>
      <c r="DI25" s="1177"/>
      <c r="DJ25" s="242"/>
      <c r="DK25" s="243"/>
      <c r="DL25" s="1171" t="str">
        <f>MID(SUVAHAVUJ!AF12,1,1)</f>
        <v xml:space="preserve"> </v>
      </c>
      <c r="DM25" s="1171"/>
      <c r="DN25" s="1171"/>
      <c r="DO25" s="1171"/>
      <c r="DP25" s="1171"/>
      <c r="DQ25" s="1171"/>
      <c r="DR25" s="1171" t="str">
        <f>MID(SUVAHAVUJ!AF12,2,1)</f>
        <v xml:space="preserve"> </v>
      </c>
      <c r="DS25" s="1171"/>
      <c r="DT25" s="1171"/>
      <c r="DU25" s="1171"/>
      <c r="DV25" s="1171"/>
      <c r="DW25" s="1171" t="str">
        <f>MID(SUVAHAVUJ!AF12,3,1)</f>
        <v xml:space="preserve"> </v>
      </c>
      <c r="DX25" s="1171"/>
      <c r="DY25" s="1171"/>
      <c r="DZ25" s="1171"/>
      <c r="EA25" s="1171"/>
      <c r="EB25" s="1171"/>
      <c r="EC25" s="1171" t="str">
        <f>MID(SUVAHAVUJ!AF12,4,1)</f>
        <v xml:space="preserve"> </v>
      </c>
      <c r="ED25" s="1171"/>
      <c r="EE25" s="1171"/>
      <c r="EF25" s="1171"/>
      <c r="EG25" s="1171"/>
      <c r="EH25" s="1171" t="str">
        <f>MID(SUVAHAVUJ!AF12,5,1)</f>
        <v xml:space="preserve"> </v>
      </c>
      <c r="EI25" s="1171"/>
      <c r="EJ25" s="1171"/>
      <c r="EK25" s="1171"/>
      <c r="EL25" s="1171"/>
      <c r="EM25" s="1171"/>
      <c r="EN25" s="1171" t="str">
        <f>MID(SUVAHAVUJ!AF12,6,1)</f>
        <v xml:space="preserve"> </v>
      </c>
      <c r="EO25" s="1171"/>
      <c r="EP25" s="1171"/>
      <c r="EQ25" s="1171"/>
      <c r="ER25" s="1171"/>
      <c r="ES25" s="1171" t="str">
        <f>MID(SUVAHAVUJ!AF12,7,1)</f>
        <v xml:space="preserve"> </v>
      </c>
      <c r="ET25" s="1171"/>
      <c r="EU25" s="1171"/>
      <c r="EV25" s="1171"/>
      <c r="EW25" s="1171"/>
      <c r="EX25" s="1171"/>
      <c r="EY25" s="1171" t="str">
        <f>MID(SUVAHAVUJ!AF12,8,1)</f>
        <v xml:space="preserve"> </v>
      </c>
      <c r="EZ25" s="1171"/>
      <c r="FA25" s="1171"/>
      <c r="FB25" s="1171"/>
      <c r="FC25" s="1171"/>
      <c r="FD25" s="1171" t="str">
        <f>MID(SUVAHAVUJ!AF12,9,1)</f>
        <v xml:space="preserve"> </v>
      </c>
      <c r="FE25" s="1171"/>
      <c r="FF25" s="1171"/>
      <c r="FG25" s="1171"/>
      <c r="FH25" s="1171"/>
      <c r="FI25" s="1171"/>
      <c r="FJ25" s="1171" t="str">
        <f>MID(SUVAHAVUJ!AF12,10,1)</f>
        <v xml:space="preserve"> </v>
      </c>
      <c r="FK25" s="1171"/>
      <c r="FL25" s="1171"/>
      <c r="FM25" s="1171"/>
      <c r="FN25" s="1171"/>
      <c r="FO25" s="1129" t="str">
        <f>MID(SUVAHAVUJ!AF12,11,1)</f>
        <v>0</v>
      </c>
      <c r="FP25" s="1129"/>
      <c r="FQ25" s="1129"/>
      <c r="FR25" s="1129"/>
      <c r="FS25" s="1177"/>
      <c r="FT25" s="1178"/>
      <c r="FU25" s="1178"/>
      <c r="FV25" s="1178"/>
      <c r="FW25" s="1178"/>
      <c r="FX25" s="1178"/>
      <c r="FY25" s="1178"/>
      <c r="FZ25" s="1178"/>
      <c r="GA25" s="1178"/>
      <c r="GB25" s="1178"/>
      <c r="GC25" s="1178"/>
      <c r="GD25" s="1178"/>
      <c r="GE25" s="1178"/>
      <c r="GF25" s="1178"/>
      <c r="GG25" s="1178"/>
      <c r="GH25" s="1178"/>
      <c r="GI25" s="1178"/>
      <c r="GJ25" s="1178"/>
      <c r="GK25" s="1178"/>
      <c r="GL25" s="1178"/>
      <c r="GM25" s="1178"/>
      <c r="GN25" s="1178"/>
      <c r="GO25" s="1178"/>
      <c r="GP25" s="1178"/>
      <c r="GQ25" s="1178"/>
      <c r="GR25" s="1178"/>
      <c r="GS25" s="1178"/>
      <c r="GT25" s="1178"/>
      <c r="GU25" s="1178"/>
      <c r="GV25" s="1178"/>
      <c r="GW25" s="1178"/>
    </row>
    <row r="26" spans="1:205" ht="25.5" customHeight="1" x14ac:dyDescent="0.3">
      <c r="A26" s="1172"/>
      <c r="B26" s="1185"/>
      <c r="C26" s="1185"/>
      <c r="D26" s="1185"/>
      <c r="E26" s="1185"/>
      <c r="F26" s="1185"/>
      <c r="G26" s="1185"/>
      <c r="H26" s="1185"/>
      <c r="I26" s="1185"/>
      <c r="J26" s="1185"/>
      <c r="K26" s="1185"/>
      <c r="L26" s="1184"/>
      <c r="M26" s="1184"/>
      <c r="N26" s="1184"/>
      <c r="O26" s="1184"/>
      <c r="P26" s="1184"/>
      <c r="Q26" s="1184"/>
      <c r="R26" s="1184"/>
      <c r="S26" s="1184"/>
      <c r="T26" s="1184"/>
      <c r="U26" s="1184"/>
      <c r="V26" s="1184"/>
      <c r="W26" s="1184"/>
      <c r="X26" s="1184"/>
      <c r="Y26" s="1184"/>
      <c r="Z26" s="1184"/>
      <c r="AA26" s="1184"/>
      <c r="AB26" s="1184"/>
      <c r="AC26" s="1184"/>
      <c r="AD26" s="1184"/>
      <c r="AE26" s="1184"/>
      <c r="AF26" s="1184"/>
      <c r="AG26" s="1184"/>
      <c r="AH26" s="1184"/>
      <c r="AI26" s="1184"/>
      <c r="AJ26" s="1184"/>
      <c r="AK26" s="1184"/>
      <c r="AL26" s="1184"/>
      <c r="AM26" s="1184"/>
      <c r="AN26" s="1184"/>
      <c r="AO26" s="1184"/>
      <c r="AP26" s="1184"/>
      <c r="AQ26" s="1176"/>
      <c r="AR26" s="1176"/>
      <c r="AS26" s="1176"/>
      <c r="AT26" s="1176"/>
      <c r="AU26" s="1176"/>
      <c r="AV26" s="1176"/>
      <c r="AW26" s="1176"/>
      <c r="AX26" s="1176"/>
      <c r="AY26" s="242"/>
      <c r="AZ26" s="243"/>
      <c r="BA26" s="1171" t="str">
        <f>MID(SUVAHAVUJ!AE12,1,1)</f>
        <v xml:space="preserve"> </v>
      </c>
      <c r="BB26" s="1171"/>
      <c r="BC26" s="1171"/>
      <c r="BD26" s="1171"/>
      <c r="BE26" s="1171"/>
      <c r="BF26" s="1171"/>
      <c r="BG26" s="1171" t="str">
        <f>MID(SUVAHAVUJ!AE12,2,1)</f>
        <v xml:space="preserve"> </v>
      </c>
      <c r="BH26" s="1171"/>
      <c r="BI26" s="1171"/>
      <c r="BJ26" s="1171"/>
      <c r="BK26" s="1171"/>
      <c r="BL26" s="1171" t="str">
        <f>MID(SUVAHAVUJ!AE12,3,1)</f>
        <v xml:space="preserve"> </v>
      </c>
      <c r="BM26" s="1171"/>
      <c r="BN26" s="1171"/>
      <c r="BO26" s="1171"/>
      <c r="BP26" s="1171"/>
      <c r="BQ26" s="1171"/>
      <c r="BR26" s="1171" t="str">
        <f>MID(SUVAHAVUJ!AE12,4,1)</f>
        <v xml:space="preserve"> </v>
      </c>
      <c r="BS26" s="1171"/>
      <c r="BT26" s="1171"/>
      <c r="BU26" s="1171"/>
      <c r="BV26" s="1171"/>
      <c r="BW26" s="1171" t="str">
        <f>MID(SUVAHAVUJ!AE12,5,1)</f>
        <v xml:space="preserve"> </v>
      </c>
      <c r="BX26" s="1171"/>
      <c r="BY26" s="1171"/>
      <c r="BZ26" s="1171"/>
      <c r="CA26" s="1171"/>
      <c r="CB26" s="1171"/>
      <c r="CC26" s="1171" t="str">
        <f>MID(SUVAHAVUJ!AE12,6,1)</f>
        <v xml:space="preserve"> </v>
      </c>
      <c r="CD26" s="1171"/>
      <c r="CE26" s="1171"/>
      <c r="CF26" s="1171"/>
      <c r="CG26" s="1171"/>
      <c r="CH26" s="1171" t="str">
        <f>MID(SUVAHAVUJ!AE12,7,1)</f>
        <v xml:space="preserve"> </v>
      </c>
      <c r="CI26" s="1171"/>
      <c r="CJ26" s="1171"/>
      <c r="CK26" s="1171"/>
      <c r="CL26" s="1171"/>
      <c r="CM26" s="1171"/>
      <c r="CN26" s="1171" t="str">
        <f>MID(SUVAHAVUJ!AE12,8,1)</f>
        <v xml:space="preserve"> </v>
      </c>
      <c r="CO26" s="1171"/>
      <c r="CP26" s="1171"/>
      <c r="CQ26" s="1171"/>
      <c r="CR26" s="1171"/>
      <c r="CS26" s="1171" t="str">
        <f>MID(SUVAHAVUJ!AE12,9,1)</f>
        <v xml:space="preserve"> </v>
      </c>
      <c r="CT26" s="1171"/>
      <c r="CU26" s="1171"/>
      <c r="CV26" s="1171"/>
      <c r="CW26" s="1171"/>
      <c r="CX26" s="1171"/>
      <c r="CY26" s="1171" t="str">
        <f>MID(SUVAHAVUJ!AE12,10,1)</f>
        <v xml:space="preserve"> </v>
      </c>
      <c r="CZ26" s="1171"/>
      <c r="DA26" s="1171"/>
      <c r="DB26" s="1171"/>
      <c r="DC26" s="1171"/>
      <c r="DD26" s="1171" t="str">
        <f>MID(SUVAHAVUJ!AE12,11,1)</f>
        <v>0</v>
      </c>
      <c r="DE26" s="1171"/>
      <c r="DF26" s="1171"/>
      <c r="DG26" s="1171"/>
      <c r="DH26" s="1171"/>
      <c r="DI26" s="1179"/>
      <c r="DJ26" s="1181"/>
      <c r="DK26" s="1181"/>
      <c r="DL26" s="1181"/>
      <c r="DM26" s="1181"/>
      <c r="DN26" s="1181"/>
      <c r="DO26" s="1181"/>
      <c r="DP26" s="1181"/>
      <c r="DQ26" s="1181"/>
      <c r="DR26" s="1181"/>
      <c r="DS26" s="1181"/>
      <c r="DT26" s="1181"/>
      <c r="DU26" s="1181"/>
      <c r="DV26" s="1181"/>
      <c r="DW26" s="1181"/>
      <c r="DX26" s="1181"/>
      <c r="DY26" s="1181"/>
      <c r="DZ26" s="1181"/>
      <c r="EA26" s="1181"/>
      <c r="EB26" s="1181"/>
      <c r="EC26" s="1181"/>
      <c r="ED26" s="1181"/>
      <c r="EE26" s="1181"/>
      <c r="EF26" s="1181"/>
      <c r="EG26" s="1181"/>
      <c r="EH26" s="1181"/>
      <c r="EI26" s="1181"/>
      <c r="EJ26" s="1181"/>
      <c r="EK26" s="1181"/>
      <c r="EL26" s="1181"/>
      <c r="EM26" s="1181"/>
      <c r="EN26" s="242"/>
      <c r="EO26" s="243"/>
      <c r="EP26" s="1171" t="str">
        <f>MID(SUVAHAVUJ!AG12,1,1)</f>
        <v xml:space="preserve"> </v>
      </c>
      <c r="EQ26" s="1171"/>
      <c r="ER26" s="1171"/>
      <c r="ES26" s="1171"/>
      <c r="ET26" s="1171"/>
      <c r="EU26" s="1171"/>
      <c r="EV26" s="1171" t="str">
        <f>MID(SUVAHAVUJ!AG12,2,1)</f>
        <v xml:space="preserve"> </v>
      </c>
      <c r="EW26" s="1171"/>
      <c r="EX26" s="1171"/>
      <c r="EY26" s="1171"/>
      <c r="EZ26" s="1171"/>
      <c r="FA26" s="1171" t="str">
        <f>MID(SUVAHAVUJ!AG12,3,1)</f>
        <v xml:space="preserve"> </v>
      </c>
      <c r="FB26" s="1171"/>
      <c r="FC26" s="1171"/>
      <c r="FD26" s="1171"/>
      <c r="FE26" s="1171"/>
      <c r="FF26" s="1171"/>
      <c r="FG26" s="1171" t="str">
        <f>MID(SUVAHAVUJ!AG12,4,1)</f>
        <v xml:space="preserve"> </v>
      </c>
      <c r="FH26" s="1171"/>
      <c r="FI26" s="1171"/>
      <c r="FJ26" s="1171"/>
      <c r="FK26" s="1171"/>
      <c r="FL26" s="1171" t="str">
        <f>MID(SUVAHAVUJ!AG12,5,1)</f>
        <v xml:space="preserve"> </v>
      </c>
      <c r="FM26" s="1171"/>
      <c r="FN26" s="1171"/>
      <c r="FO26" s="1171"/>
      <c r="FP26" s="1171"/>
      <c r="FQ26" s="1171"/>
      <c r="FR26" s="1171" t="str">
        <f>MID(SUVAHAVUJ!AG12,6,1)</f>
        <v xml:space="preserve"> </v>
      </c>
      <c r="FS26" s="1171"/>
      <c r="FT26" s="1171"/>
      <c r="FU26" s="1171"/>
      <c r="FV26" s="1171"/>
      <c r="FW26" s="1171" t="str">
        <f>MID(SUVAHAVUJ!AG12,7,1)</f>
        <v xml:space="preserve"> </v>
      </c>
      <c r="FX26" s="1171"/>
      <c r="FY26" s="1171"/>
      <c r="FZ26" s="1171"/>
      <c r="GA26" s="1171"/>
      <c r="GB26" s="1171"/>
      <c r="GC26" s="1171" t="str">
        <f>MID(SUVAHAVUJ!AG12,8,1)</f>
        <v xml:space="preserve"> </v>
      </c>
      <c r="GD26" s="1171"/>
      <c r="GE26" s="1171"/>
      <c r="GF26" s="1171"/>
      <c r="GG26" s="1171"/>
      <c r="GH26" s="1171" t="str">
        <f>MID(SUVAHAVUJ!AG12,9,1)</f>
        <v xml:space="preserve"> </v>
      </c>
      <c r="GI26" s="1171"/>
      <c r="GJ26" s="1171"/>
      <c r="GK26" s="1171"/>
      <c r="GL26" s="1171"/>
      <c r="GM26" s="1171"/>
      <c r="GN26" s="1171" t="str">
        <f>MID(SUVAHAVUJ!AG12,10,1)</f>
        <v xml:space="preserve"> </v>
      </c>
      <c r="GO26" s="1171"/>
      <c r="GP26" s="1171"/>
      <c r="GQ26" s="1171"/>
      <c r="GR26" s="1171"/>
      <c r="GS26" s="1129" t="str">
        <f>MID(SUVAHAVUJ!AG12,11,1)</f>
        <v>0</v>
      </c>
      <c r="GT26" s="1129"/>
      <c r="GU26" s="1129"/>
      <c r="GV26" s="1129"/>
      <c r="GW26" s="1177"/>
    </row>
    <row r="27" spans="1:205" ht="23.25" customHeight="1" x14ac:dyDescent="0.3">
      <c r="A27" s="1172">
        <v>11</v>
      </c>
      <c r="B27" s="1180" t="s">
        <v>2024</v>
      </c>
      <c r="C27" s="1180"/>
      <c r="D27" s="1180"/>
      <c r="E27" s="1180"/>
      <c r="F27" s="1180"/>
      <c r="G27" s="1180"/>
      <c r="H27" s="1180"/>
      <c r="I27" s="1180"/>
      <c r="J27" s="1180"/>
      <c r="K27" s="1180"/>
      <c r="L27" s="1174" t="str">
        <f>SUVAHAVUJ!$D13</f>
        <v>Dlhodobý hmotný majetok súčet (r. 12 až r. 20)</v>
      </c>
      <c r="M27" s="1175"/>
      <c r="N27" s="1175"/>
      <c r="O27" s="1175"/>
      <c r="P27" s="1175"/>
      <c r="Q27" s="1175"/>
      <c r="R27" s="1175"/>
      <c r="S27" s="1175"/>
      <c r="T27" s="1175"/>
      <c r="U27" s="1175"/>
      <c r="V27" s="1175"/>
      <c r="W27" s="1175"/>
      <c r="X27" s="1175"/>
      <c r="Y27" s="1175"/>
      <c r="Z27" s="1175"/>
      <c r="AA27" s="1175"/>
      <c r="AB27" s="1175"/>
      <c r="AC27" s="1175"/>
      <c r="AD27" s="1175"/>
      <c r="AE27" s="1175"/>
      <c r="AF27" s="1175"/>
      <c r="AG27" s="1175"/>
      <c r="AH27" s="1175"/>
      <c r="AI27" s="1175"/>
      <c r="AJ27" s="1175"/>
      <c r="AK27" s="1175"/>
      <c r="AL27" s="1175"/>
      <c r="AM27" s="1175"/>
      <c r="AN27" s="1175"/>
      <c r="AO27" s="1175"/>
      <c r="AP27" s="1175"/>
      <c r="AQ27" s="1176" t="s">
        <v>2025</v>
      </c>
      <c r="AR27" s="1176"/>
      <c r="AS27" s="1176"/>
      <c r="AT27" s="1176"/>
      <c r="AU27" s="1176"/>
      <c r="AV27" s="1176"/>
      <c r="AW27" s="1176"/>
      <c r="AX27" s="1176"/>
      <c r="AY27" s="242"/>
      <c r="AZ27" s="243"/>
      <c r="BA27" s="1129" t="str">
        <f>MID(SUVAHAVUJ!AD13,1,1)</f>
        <v xml:space="preserve"> </v>
      </c>
      <c r="BB27" s="1129"/>
      <c r="BC27" s="1129"/>
      <c r="BD27" s="1129"/>
      <c r="BE27" s="1129"/>
      <c r="BF27" s="1129"/>
      <c r="BG27" s="1129" t="str">
        <f>MID(SUVAHAVUJ!AD13,2,1)</f>
        <v xml:space="preserve"> </v>
      </c>
      <c r="BH27" s="1129"/>
      <c r="BI27" s="1129"/>
      <c r="BJ27" s="1129"/>
      <c r="BK27" s="1129"/>
      <c r="BL27" s="1129" t="str">
        <f>MID(SUVAHAVUJ!AD13,3,1)</f>
        <v xml:space="preserve"> </v>
      </c>
      <c r="BM27" s="1129"/>
      <c r="BN27" s="1129"/>
      <c r="BO27" s="1129"/>
      <c r="BP27" s="1129"/>
      <c r="BQ27" s="1129"/>
      <c r="BR27" s="1129" t="str">
        <f>MID(SUVAHAVUJ!AD13,4,1)</f>
        <v xml:space="preserve"> </v>
      </c>
      <c r="BS27" s="1129"/>
      <c r="BT27" s="1129"/>
      <c r="BU27" s="1129"/>
      <c r="BV27" s="1129"/>
      <c r="BW27" s="1129" t="str">
        <f>MID(SUVAHAVUJ!AD13,5,1)</f>
        <v xml:space="preserve"> </v>
      </c>
      <c r="BX27" s="1129"/>
      <c r="BY27" s="1129"/>
      <c r="BZ27" s="1129"/>
      <c r="CA27" s="1129"/>
      <c r="CB27" s="1129"/>
      <c r="CC27" s="1129" t="str">
        <f>MID(SUVAHAVUJ!AD13,6,1)</f>
        <v xml:space="preserve"> </v>
      </c>
      <c r="CD27" s="1129"/>
      <c r="CE27" s="1129"/>
      <c r="CF27" s="1129"/>
      <c r="CG27" s="1129"/>
      <c r="CH27" s="1129" t="str">
        <f>MID(SUVAHAVUJ!AD13,7,1)</f>
        <v>3</v>
      </c>
      <c r="CI27" s="1129"/>
      <c r="CJ27" s="1129"/>
      <c r="CK27" s="1129"/>
      <c r="CL27" s="1129"/>
      <c r="CM27" s="1129"/>
      <c r="CN27" s="1129" t="str">
        <f>MID(SUVAHAVUJ!AD13,8,1)</f>
        <v>1</v>
      </c>
      <c r="CO27" s="1129"/>
      <c r="CP27" s="1129"/>
      <c r="CQ27" s="1129"/>
      <c r="CR27" s="1129"/>
      <c r="CS27" s="1129" t="str">
        <f>MID(SUVAHAVUJ!AD13,9,1)</f>
        <v>6</v>
      </c>
      <c r="CT27" s="1129"/>
      <c r="CU27" s="1129"/>
      <c r="CV27" s="1129"/>
      <c r="CW27" s="1129"/>
      <c r="CX27" s="1129"/>
      <c r="CY27" s="1129" t="str">
        <f>MID(SUVAHAVUJ!AD13,10,1)</f>
        <v>3</v>
      </c>
      <c r="CZ27" s="1129"/>
      <c r="DA27" s="1129"/>
      <c r="DB27" s="1129"/>
      <c r="DC27" s="1129"/>
      <c r="DD27" s="1129" t="str">
        <f>MID(SUVAHAVUJ!AD13,11,1)</f>
        <v>3</v>
      </c>
      <c r="DE27" s="1129"/>
      <c r="DF27" s="1129"/>
      <c r="DG27" s="1129"/>
      <c r="DH27" s="1129"/>
      <c r="DI27" s="1177"/>
      <c r="DJ27" s="242"/>
      <c r="DK27" s="243"/>
      <c r="DL27" s="1171" t="str">
        <f>MID(SUVAHAVUJ!AF13,1,1)</f>
        <v xml:space="preserve"> </v>
      </c>
      <c r="DM27" s="1171"/>
      <c r="DN27" s="1171"/>
      <c r="DO27" s="1171"/>
      <c r="DP27" s="1171"/>
      <c r="DQ27" s="1171"/>
      <c r="DR27" s="1171" t="str">
        <f>MID(SUVAHAVUJ!AF13,2,1)</f>
        <v xml:space="preserve"> </v>
      </c>
      <c r="DS27" s="1171"/>
      <c r="DT27" s="1171"/>
      <c r="DU27" s="1171"/>
      <c r="DV27" s="1171"/>
      <c r="DW27" s="1171" t="str">
        <f>MID(SUVAHAVUJ!AF13,3,1)</f>
        <v xml:space="preserve"> </v>
      </c>
      <c r="DX27" s="1171"/>
      <c r="DY27" s="1171"/>
      <c r="DZ27" s="1171"/>
      <c r="EA27" s="1171"/>
      <c r="EB27" s="1171"/>
      <c r="EC27" s="1171" t="str">
        <f>MID(SUVAHAVUJ!AF13,4,1)</f>
        <v xml:space="preserve"> </v>
      </c>
      <c r="ED27" s="1171"/>
      <c r="EE27" s="1171"/>
      <c r="EF27" s="1171"/>
      <c r="EG27" s="1171"/>
      <c r="EH27" s="1171" t="str">
        <f>MID(SUVAHAVUJ!AF13,5,1)</f>
        <v xml:space="preserve"> </v>
      </c>
      <c r="EI27" s="1171"/>
      <c r="EJ27" s="1171"/>
      <c r="EK27" s="1171"/>
      <c r="EL27" s="1171"/>
      <c r="EM27" s="1171"/>
      <c r="EN27" s="1171" t="str">
        <f>MID(SUVAHAVUJ!AF13,6,1)</f>
        <v xml:space="preserve"> </v>
      </c>
      <c r="EO27" s="1171"/>
      <c r="EP27" s="1171"/>
      <c r="EQ27" s="1171"/>
      <c r="ER27" s="1171"/>
      <c r="ES27" s="1171" t="str">
        <f>MID(SUVAHAVUJ!AF13,7,1)</f>
        <v>2</v>
      </c>
      <c r="ET27" s="1171"/>
      <c r="EU27" s="1171"/>
      <c r="EV27" s="1171"/>
      <c r="EW27" s="1171"/>
      <c r="EX27" s="1171"/>
      <c r="EY27" s="1171" t="str">
        <f>MID(SUVAHAVUJ!AF13,8,1)</f>
        <v>5</v>
      </c>
      <c r="EZ27" s="1171"/>
      <c r="FA27" s="1171"/>
      <c r="FB27" s="1171"/>
      <c r="FC27" s="1171"/>
      <c r="FD27" s="1171" t="str">
        <f>MID(SUVAHAVUJ!AF13,9,1)</f>
        <v>7</v>
      </c>
      <c r="FE27" s="1171"/>
      <c r="FF27" s="1171"/>
      <c r="FG27" s="1171"/>
      <c r="FH27" s="1171"/>
      <c r="FI27" s="1171"/>
      <c r="FJ27" s="1171" t="str">
        <f>MID(SUVAHAVUJ!AF13,10,1)</f>
        <v>0</v>
      </c>
      <c r="FK27" s="1171"/>
      <c r="FL27" s="1171"/>
      <c r="FM27" s="1171"/>
      <c r="FN27" s="1171"/>
      <c r="FO27" s="1129" t="str">
        <f>MID(SUVAHAVUJ!AF13,11,1)</f>
        <v>2</v>
      </c>
      <c r="FP27" s="1129"/>
      <c r="FQ27" s="1129"/>
      <c r="FR27" s="1129"/>
      <c r="FS27" s="1177"/>
      <c r="FT27" s="1178"/>
      <c r="FU27" s="1178"/>
      <c r="FV27" s="1178"/>
      <c r="FW27" s="1178"/>
      <c r="FX27" s="1178"/>
      <c r="FY27" s="1178"/>
      <c r="FZ27" s="1178"/>
      <c r="GA27" s="1178"/>
      <c r="GB27" s="1178"/>
      <c r="GC27" s="1178"/>
      <c r="GD27" s="1178"/>
      <c r="GE27" s="1178"/>
      <c r="GF27" s="1178"/>
      <c r="GG27" s="1178"/>
      <c r="GH27" s="1178"/>
      <c r="GI27" s="1178"/>
      <c r="GJ27" s="1178"/>
      <c r="GK27" s="1178"/>
      <c r="GL27" s="1178"/>
      <c r="GM27" s="1178"/>
      <c r="GN27" s="1178"/>
      <c r="GO27" s="1178"/>
      <c r="GP27" s="1178"/>
      <c r="GQ27" s="1178"/>
      <c r="GR27" s="1178"/>
      <c r="GS27" s="1178"/>
      <c r="GT27" s="1178"/>
      <c r="GU27" s="1178"/>
      <c r="GV27" s="1178"/>
      <c r="GW27" s="1178"/>
    </row>
    <row r="28" spans="1:205" ht="23.25" customHeight="1" x14ac:dyDescent="0.3">
      <c r="A28" s="1172"/>
      <c r="B28" s="1180"/>
      <c r="C28" s="1180"/>
      <c r="D28" s="1180"/>
      <c r="E28" s="1180"/>
      <c r="F28" s="1180"/>
      <c r="G28" s="1180"/>
      <c r="H28" s="1180"/>
      <c r="I28" s="1180"/>
      <c r="J28" s="1180"/>
      <c r="K28" s="1180"/>
      <c r="L28" s="1175"/>
      <c r="M28" s="1175"/>
      <c r="N28" s="1175"/>
      <c r="O28" s="1175"/>
      <c r="P28" s="1175"/>
      <c r="Q28" s="1175"/>
      <c r="R28" s="1175"/>
      <c r="S28" s="1175"/>
      <c r="T28" s="1175"/>
      <c r="U28" s="1175"/>
      <c r="V28" s="1175"/>
      <c r="W28" s="1175"/>
      <c r="X28" s="1175"/>
      <c r="Y28" s="1175"/>
      <c r="Z28" s="1175"/>
      <c r="AA28" s="1175"/>
      <c r="AB28" s="1175"/>
      <c r="AC28" s="1175"/>
      <c r="AD28" s="1175"/>
      <c r="AE28" s="1175"/>
      <c r="AF28" s="1175"/>
      <c r="AG28" s="1175"/>
      <c r="AH28" s="1175"/>
      <c r="AI28" s="1175"/>
      <c r="AJ28" s="1175"/>
      <c r="AK28" s="1175"/>
      <c r="AL28" s="1175"/>
      <c r="AM28" s="1175"/>
      <c r="AN28" s="1175"/>
      <c r="AO28" s="1175"/>
      <c r="AP28" s="1175"/>
      <c r="AQ28" s="1176"/>
      <c r="AR28" s="1176"/>
      <c r="AS28" s="1176"/>
      <c r="AT28" s="1176"/>
      <c r="AU28" s="1176"/>
      <c r="AV28" s="1176"/>
      <c r="AW28" s="1176"/>
      <c r="AX28" s="1176"/>
      <c r="AY28" s="242"/>
      <c r="AZ28" s="243"/>
      <c r="BA28" s="1171" t="str">
        <f>MID(SUVAHAVUJ!AE13,1,1)</f>
        <v xml:space="preserve"> </v>
      </c>
      <c r="BB28" s="1171"/>
      <c r="BC28" s="1171"/>
      <c r="BD28" s="1171"/>
      <c r="BE28" s="1171"/>
      <c r="BF28" s="1171"/>
      <c r="BG28" s="1171" t="str">
        <f>MID(SUVAHAVUJ!AE13,2,1)</f>
        <v xml:space="preserve"> </v>
      </c>
      <c r="BH28" s="1171"/>
      <c r="BI28" s="1171"/>
      <c r="BJ28" s="1171"/>
      <c r="BK28" s="1171"/>
      <c r="BL28" s="1171" t="str">
        <f>MID(SUVAHAVUJ!AE13,3,1)</f>
        <v xml:space="preserve"> </v>
      </c>
      <c r="BM28" s="1171"/>
      <c r="BN28" s="1171"/>
      <c r="BO28" s="1171"/>
      <c r="BP28" s="1171"/>
      <c r="BQ28" s="1171"/>
      <c r="BR28" s="1171" t="str">
        <f>MID(SUVAHAVUJ!AE13,4,1)</f>
        <v xml:space="preserve"> </v>
      </c>
      <c r="BS28" s="1171"/>
      <c r="BT28" s="1171"/>
      <c r="BU28" s="1171"/>
      <c r="BV28" s="1171"/>
      <c r="BW28" s="1171" t="str">
        <f>MID(SUVAHAVUJ!AE13,5,1)</f>
        <v xml:space="preserve"> </v>
      </c>
      <c r="BX28" s="1171"/>
      <c r="BY28" s="1171"/>
      <c r="BZ28" s="1171"/>
      <c r="CA28" s="1171"/>
      <c r="CB28" s="1171"/>
      <c r="CC28" s="1171" t="str">
        <f>MID(SUVAHAVUJ!AE13,6,1)</f>
        <v xml:space="preserve"> </v>
      </c>
      <c r="CD28" s="1171"/>
      <c r="CE28" s="1171"/>
      <c r="CF28" s="1171"/>
      <c r="CG28" s="1171"/>
      <c r="CH28" s="1171" t="str">
        <f>MID(SUVAHAVUJ!AE13,7,1)</f>
        <v xml:space="preserve"> </v>
      </c>
      <c r="CI28" s="1171"/>
      <c r="CJ28" s="1171"/>
      <c r="CK28" s="1171"/>
      <c r="CL28" s="1171"/>
      <c r="CM28" s="1171"/>
      <c r="CN28" s="1171" t="str">
        <f>MID(SUVAHAVUJ!AE13,8,1)</f>
        <v>5</v>
      </c>
      <c r="CO28" s="1171"/>
      <c r="CP28" s="1171"/>
      <c r="CQ28" s="1171"/>
      <c r="CR28" s="1171"/>
      <c r="CS28" s="1171" t="str">
        <f>MID(SUVAHAVUJ!AE13,9,1)</f>
        <v>9</v>
      </c>
      <c r="CT28" s="1171"/>
      <c r="CU28" s="1171"/>
      <c r="CV28" s="1171"/>
      <c r="CW28" s="1171"/>
      <c r="CX28" s="1171"/>
      <c r="CY28" s="1171" t="str">
        <f>MID(SUVAHAVUJ!AE13,10,1)</f>
        <v>3</v>
      </c>
      <c r="CZ28" s="1171"/>
      <c r="DA28" s="1171"/>
      <c r="DB28" s="1171"/>
      <c r="DC28" s="1171"/>
      <c r="DD28" s="1171" t="str">
        <f>MID(SUVAHAVUJ!AE13,11,1)</f>
        <v>1</v>
      </c>
      <c r="DE28" s="1171"/>
      <c r="DF28" s="1171"/>
      <c r="DG28" s="1171"/>
      <c r="DH28" s="1171"/>
      <c r="DI28" s="1179"/>
      <c r="DJ28" s="1181"/>
      <c r="DK28" s="1181"/>
      <c r="DL28" s="1181"/>
      <c r="DM28" s="1181"/>
      <c r="DN28" s="1181"/>
      <c r="DO28" s="1181"/>
      <c r="DP28" s="1181"/>
      <c r="DQ28" s="1181"/>
      <c r="DR28" s="1181"/>
      <c r="DS28" s="1181"/>
      <c r="DT28" s="1181"/>
      <c r="DU28" s="1181"/>
      <c r="DV28" s="1181"/>
      <c r="DW28" s="1181"/>
      <c r="DX28" s="1181"/>
      <c r="DY28" s="1181"/>
      <c r="DZ28" s="1181"/>
      <c r="EA28" s="1181"/>
      <c r="EB28" s="1181"/>
      <c r="EC28" s="1181"/>
      <c r="ED28" s="1181"/>
      <c r="EE28" s="1181"/>
      <c r="EF28" s="1181"/>
      <c r="EG28" s="1181"/>
      <c r="EH28" s="1181"/>
      <c r="EI28" s="1181"/>
      <c r="EJ28" s="1181"/>
      <c r="EK28" s="1181"/>
      <c r="EL28" s="1181"/>
      <c r="EM28" s="1181"/>
      <c r="EN28" s="242"/>
      <c r="EO28" s="243"/>
      <c r="EP28" s="1171" t="str">
        <f>MID(SUVAHAVUJ!AG13,1,1)</f>
        <v xml:space="preserve"> </v>
      </c>
      <c r="EQ28" s="1171"/>
      <c r="ER28" s="1171"/>
      <c r="ES28" s="1171"/>
      <c r="ET28" s="1171"/>
      <c r="EU28" s="1171"/>
      <c r="EV28" s="1171" t="str">
        <f>MID(SUVAHAVUJ!AG13,2,1)</f>
        <v xml:space="preserve"> </v>
      </c>
      <c r="EW28" s="1171"/>
      <c r="EX28" s="1171"/>
      <c r="EY28" s="1171"/>
      <c r="EZ28" s="1171"/>
      <c r="FA28" s="1171" t="str">
        <f>MID(SUVAHAVUJ!AG13,3,1)</f>
        <v xml:space="preserve"> </v>
      </c>
      <c r="FB28" s="1171"/>
      <c r="FC28" s="1171"/>
      <c r="FD28" s="1171"/>
      <c r="FE28" s="1171"/>
      <c r="FF28" s="1171"/>
      <c r="FG28" s="1171" t="str">
        <f>MID(SUVAHAVUJ!AG13,4,1)</f>
        <v xml:space="preserve"> </v>
      </c>
      <c r="FH28" s="1171"/>
      <c r="FI28" s="1171"/>
      <c r="FJ28" s="1171"/>
      <c r="FK28" s="1171"/>
      <c r="FL28" s="1171" t="str">
        <f>MID(SUVAHAVUJ!AG13,5,1)</f>
        <v xml:space="preserve"> </v>
      </c>
      <c r="FM28" s="1171"/>
      <c r="FN28" s="1171"/>
      <c r="FO28" s="1171"/>
      <c r="FP28" s="1171"/>
      <c r="FQ28" s="1171"/>
      <c r="FR28" s="1171" t="str">
        <f>MID(SUVAHAVUJ!AG13,6,1)</f>
        <v xml:space="preserve"> </v>
      </c>
      <c r="FS28" s="1171"/>
      <c r="FT28" s="1171"/>
      <c r="FU28" s="1171"/>
      <c r="FV28" s="1171"/>
      <c r="FW28" s="1171" t="str">
        <f>MID(SUVAHAVUJ!AG13,7,1)</f>
        <v xml:space="preserve"> </v>
      </c>
      <c r="FX28" s="1171"/>
      <c r="FY28" s="1171"/>
      <c r="FZ28" s="1171"/>
      <c r="GA28" s="1171"/>
      <c r="GB28" s="1171"/>
      <c r="GC28" s="1171" t="str">
        <f>MID(SUVAHAVUJ!AG13,8,1)</f>
        <v xml:space="preserve"> </v>
      </c>
      <c r="GD28" s="1171"/>
      <c r="GE28" s="1171"/>
      <c r="GF28" s="1171"/>
      <c r="GG28" s="1171"/>
      <c r="GH28" s="1171" t="str">
        <f>MID(SUVAHAVUJ!AG13,9,1)</f>
        <v xml:space="preserve"> </v>
      </c>
      <c r="GI28" s="1171"/>
      <c r="GJ28" s="1171"/>
      <c r="GK28" s="1171"/>
      <c r="GL28" s="1171"/>
      <c r="GM28" s="1171"/>
      <c r="GN28" s="1171" t="str">
        <f>MID(SUVAHAVUJ!AG13,10,1)</f>
        <v xml:space="preserve"> </v>
      </c>
      <c r="GO28" s="1171"/>
      <c r="GP28" s="1171"/>
      <c r="GQ28" s="1171"/>
      <c r="GR28" s="1171"/>
      <c r="GS28" s="1129" t="str">
        <f>MID(SUVAHAVUJ!AG13,11,1)</f>
        <v>0</v>
      </c>
      <c r="GT28" s="1129"/>
      <c r="GU28" s="1129"/>
      <c r="GV28" s="1129"/>
      <c r="GW28" s="1177"/>
    </row>
    <row r="29" spans="1:205" ht="24" customHeight="1" x14ac:dyDescent="0.3">
      <c r="A29" s="1172">
        <v>12</v>
      </c>
      <c r="B29" s="1182" t="s">
        <v>4935</v>
      </c>
      <c r="C29" s="1182"/>
      <c r="D29" s="1182"/>
      <c r="E29" s="1182"/>
      <c r="F29" s="1182"/>
      <c r="G29" s="1182"/>
      <c r="H29" s="1182"/>
      <c r="I29" s="1182"/>
      <c r="J29" s="1182"/>
      <c r="K29" s="1182"/>
      <c r="L29" s="1183" t="str">
        <f>SUVAHAVUJ!$D14</f>
        <v>Pozemky (031) - /092A/</v>
      </c>
      <c r="M29" s="1184"/>
      <c r="N29" s="1184"/>
      <c r="O29" s="1184"/>
      <c r="P29" s="1184"/>
      <c r="Q29" s="1184"/>
      <c r="R29" s="1184"/>
      <c r="S29" s="1184"/>
      <c r="T29" s="1184"/>
      <c r="U29" s="1184"/>
      <c r="V29" s="1184"/>
      <c r="W29" s="1184"/>
      <c r="X29" s="1184"/>
      <c r="Y29" s="1184"/>
      <c r="Z29" s="1184"/>
      <c r="AA29" s="1184"/>
      <c r="AB29" s="1184"/>
      <c r="AC29" s="1184"/>
      <c r="AD29" s="1184"/>
      <c r="AE29" s="1184"/>
      <c r="AF29" s="1184"/>
      <c r="AG29" s="1184"/>
      <c r="AH29" s="1184"/>
      <c r="AI29" s="1184"/>
      <c r="AJ29" s="1184"/>
      <c r="AK29" s="1184"/>
      <c r="AL29" s="1184"/>
      <c r="AM29" s="1184"/>
      <c r="AN29" s="1184"/>
      <c r="AO29" s="1184"/>
      <c r="AP29" s="1184"/>
      <c r="AQ29" s="1176" t="s">
        <v>1217</v>
      </c>
      <c r="AR29" s="1176"/>
      <c r="AS29" s="1176"/>
      <c r="AT29" s="1176"/>
      <c r="AU29" s="1176"/>
      <c r="AV29" s="1176"/>
      <c r="AW29" s="1176"/>
      <c r="AX29" s="1176"/>
      <c r="AY29" s="242"/>
      <c r="AZ29" s="243"/>
      <c r="BA29" s="1129" t="str">
        <f>MID(SUVAHAVUJ!AD14,1,1)</f>
        <v xml:space="preserve"> </v>
      </c>
      <c r="BB29" s="1129"/>
      <c r="BC29" s="1129"/>
      <c r="BD29" s="1129"/>
      <c r="BE29" s="1129"/>
      <c r="BF29" s="1129"/>
      <c r="BG29" s="1129" t="str">
        <f>MID(SUVAHAVUJ!AD14,2,1)</f>
        <v xml:space="preserve"> </v>
      </c>
      <c r="BH29" s="1129"/>
      <c r="BI29" s="1129"/>
      <c r="BJ29" s="1129"/>
      <c r="BK29" s="1129"/>
      <c r="BL29" s="1129" t="str">
        <f>MID(SUVAHAVUJ!AD14,3,1)</f>
        <v xml:space="preserve"> </v>
      </c>
      <c r="BM29" s="1129"/>
      <c r="BN29" s="1129"/>
      <c r="BO29" s="1129"/>
      <c r="BP29" s="1129"/>
      <c r="BQ29" s="1129"/>
      <c r="BR29" s="1129" t="str">
        <f>MID(SUVAHAVUJ!AD14,4,1)</f>
        <v xml:space="preserve"> </v>
      </c>
      <c r="BS29" s="1129"/>
      <c r="BT29" s="1129"/>
      <c r="BU29" s="1129"/>
      <c r="BV29" s="1129"/>
      <c r="BW29" s="1129" t="str">
        <f>MID(SUVAHAVUJ!AD14,5,1)</f>
        <v xml:space="preserve"> </v>
      </c>
      <c r="BX29" s="1129"/>
      <c r="BY29" s="1129"/>
      <c r="BZ29" s="1129"/>
      <c r="CA29" s="1129"/>
      <c r="CB29" s="1129"/>
      <c r="CC29" s="1129" t="str">
        <f>MID(SUVAHAVUJ!AD14,6,1)</f>
        <v xml:space="preserve"> </v>
      </c>
      <c r="CD29" s="1129"/>
      <c r="CE29" s="1129"/>
      <c r="CF29" s="1129"/>
      <c r="CG29" s="1129"/>
      <c r="CH29" s="1129" t="str">
        <f>MID(SUVAHAVUJ!AD14,7,1)</f>
        <v xml:space="preserve"> </v>
      </c>
      <c r="CI29" s="1129"/>
      <c r="CJ29" s="1129"/>
      <c r="CK29" s="1129"/>
      <c r="CL29" s="1129"/>
      <c r="CM29" s="1129"/>
      <c r="CN29" s="1129" t="str">
        <f>MID(SUVAHAVUJ!AD14,8,1)</f>
        <v xml:space="preserve"> </v>
      </c>
      <c r="CO29" s="1129"/>
      <c r="CP29" s="1129"/>
      <c r="CQ29" s="1129"/>
      <c r="CR29" s="1129"/>
      <c r="CS29" s="1129" t="str">
        <f>MID(SUVAHAVUJ!AD14,9,1)</f>
        <v xml:space="preserve"> </v>
      </c>
      <c r="CT29" s="1129"/>
      <c r="CU29" s="1129"/>
      <c r="CV29" s="1129"/>
      <c r="CW29" s="1129"/>
      <c r="CX29" s="1129"/>
      <c r="CY29" s="1129" t="str">
        <f>MID(SUVAHAVUJ!AD14,10,1)</f>
        <v xml:space="preserve"> </v>
      </c>
      <c r="CZ29" s="1129"/>
      <c r="DA29" s="1129"/>
      <c r="DB29" s="1129"/>
      <c r="DC29" s="1129"/>
      <c r="DD29" s="1129" t="str">
        <f>MID(SUVAHAVUJ!AD14,11,1)</f>
        <v>0</v>
      </c>
      <c r="DE29" s="1129"/>
      <c r="DF29" s="1129"/>
      <c r="DG29" s="1129"/>
      <c r="DH29" s="1129"/>
      <c r="DI29" s="1177"/>
      <c r="DJ29" s="242"/>
      <c r="DK29" s="243"/>
      <c r="DL29" s="1171" t="str">
        <f>MID(SUVAHAVUJ!AF14,1,1)</f>
        <v xml:space="preserve"> </v>
      </c>
      <c r="DM29" s="1171"/>
      <c r="DN29" s="1171"/>
      <c r="DO29" s="1171"/>
      <c r="DP29" s="1171"/>
      <c r="DQ29" s="1171"/>
      <c r="DR29" s="1171" t="str">
        <f>MID(SUVAHAVUJ!AF14,2,1)</f>
        <v xml:space="preserve"> </v>
      </c>
      <c r="DS29" s="1171"/>
      <c r="DT29" s="1171"/>
      <c r="DU29" s="1171"/>
      <c r="DV29" s="1171"/>
      <c r="DW29" s="1171" t="str">
        <f>MID(SUVAHAVUJ!AF14,3,1)</f>
        <v xml:space="preserve"> </v>
      </c>
      <c r="DX29" s="1171"/>
      <c r="DY29" s="1171"/>
      <c r="DZ29" s="1171"/>
      <c r="EA29" s="1171"/>
      <c r="EB29" s="1171"/>
      <c r="EC29" s="1171" t="str">
        <f>MID(SUVAHAVUJ!AF14,4,1)</f>
        <v xml:space="preserve"> </v>
      </c>
      <c r="ED29" s="1171"/>
      <c r="EE29" s="1171"/>
      <c r="EF29" s="1171"/>
      <c r="EG29" s="1171"/>
      <c r="EH29" s="1171" t="str">
        <f>MID(SUVAHAVUJ!AF14,5,1)</f>
        <v xml:space="preserve"> </v>
      </c>
      <c r="EI29" s="1171"/>
      <c r="EJ29" s="1171"/>
      <c r="EK29" s="1171"/>
      <c r="EL29" s="1171"/>
      <c r="EM29" s="1171"/>
      <c r="EN29" s="1171" t="str">
        <f>MID(SUVAHAVUJ!AF14,6,1)</f>
        <v xml:space="preserve"> </v>
      </c>
      <c r="EO29" s="1171"/>
      <c r="EP29" s="1171"/>
      <c r="EQ29" s="1171"/>
      <c r="ER29" s="1171"/>
      <c r="ES29" s="1171" t="str">
        <f>MID(SUVAHAVUJ!AF14,7,1)</f>
        <v xml:space="preserve"> </v>
      </c>
      <c r="ET29" s="1171"/>
      <c r="EU29" s="1171"/>
      <c r="EV29" s="1171"/>
      <c r="EW29" s="1171"/>
      <c r="EX29" s="1171"/>
      <c r="EY29" s="1171" t="str">
        <f>MID(SUVAHAVUJ!AF14,8,1)</f>
        <v xml:space="preserve"> </v>
      </c>
      <c r="EZ29" s="1171"/>
      <c r="FA29" s="1171"/>
      <c r="FB29" s="1171"/>
      <c r="FC29" s="1171"/>
      <c r="FD29" s="1171" t="str">
        <f>MID(SUVAHAVUJ!AF14,9,1)</f>
        <v xml:space="preserve"> </v>
      </c>
      <c r="FE29" s="1171"/>
      <c r="FF29" s="1171"/>
      <c r="FG29" s="1171"/>
      <c r="FH29" s="1171"/>
      <c r="FI29" s="1171"/>
      <c r="FJ29" s="1171" t="str">
        <f>MID(SUVAHAVUJ!AF14,10,1)</f>
        <v xml:space="preserve"> </v>
      </c>
      <c r="FK29" s="1171"/>
      <c r="FL29" s="1171"/>
      <c r="FM29" s="1171"/>
      <c r="FN29" s="1171"/>
      <c r="FO29" s="1129" t="str">
        <f>MID(SUVAHAVUJ!AF14,11,1)</f>
        <v>0</v>
      </c>
      <c r="FP29" s="1129"/>
      <c r="FQ29" s="1129"/>
      <c r="FR29" s="1129"/>
      <c r="FS29" s="1177"/>
      <c r="FT29" s="1178"/>
      <c r="FU29" s="1178"/>
      <c r="FV29" s="1178"/>
      <c r="FW29" s="1178"/>
      <c r="FX29" s="1178"/>
      <c r="FY29" s="1178"/>
      <c r="FZ29" s="1178"/>
      <c r="GA29" s="1178"/>
      <c r="GB29" s="1178"/>
      <c r="GC29" s="1178"/>
      <c r="GD29" s="1178"/>
      <c r="GE29" s="1178"/>
      <c r="GF29" s="1178"/>
      <c r="GG29" s="1178"/>
      <c r="GH29" s="1178"/>
      <c r="GI29" s="1178"/>
      <c r="GJ29" s="1178"/>
      <c r="GK29" s="1178"/>
      <c r="GL29" s="1178"/>
      <c r="GM29" s="1178"/>
      <c r="GN29" s="1178"/>
      <c r="GO29" s="1178"/>
      <c r="GP29" s="1178"/>
      <c r="GQ29" s="1178"/>
      <c r="GR29" s="1178"/>
      <c r="GS29" s="1178"/>
      <c r="GT29" s="1178"/>
      <c r="GU29" s="1178"/>
      <c r="GV29" s="1178"/>
      <c r="GW29" s="1178"/>
    </row>
    <row r="30" spans="1:205" ht="23.25" customHeight="1" x14ac:dyDescent="0.3">
      <c r="A30" s="1172"/>
      <c r="B30" s="1182"/>
      <c r="C30" s="1182"/>
      <c r="D30" s="1182"/>
      <c r="E30" s="1182"/>
      <c r="F30" s="1182"/>
      <c r="G30" s="1182"/>
      <c r="H30" s="1182"/>
      <c r="I30" s="1182"/>
      <c r="J30" s="1182"/>
      <c r="K30" s="1182"/>
      <c r="L30" s="1184"/>
      <c r="M30" s="1184"/>
      <c r="N30" s="1184"/>
      <c r="O30" s="1184"/>
      <c r="P30" s="1184"/>
      <c r="Q30" s="1184"/>
      <c r="R30" s="1184"/>
      <c r="S30" s="1184"/>
      <c r="T30" s="1184"/>
      <c r="U30" s="1184"/>
      <c r="V30" s="1184"/>
      <c r="W30" s="1184"/>
      <c r="X30" s="1184"/>
      <c r="Y30" s="1184"/>
      <c r="Z30" s="1184"/>
      <c r="AA30" s="1184"/>
      <c r="AB30" s="1184"/>
      <c r="AC30" s="1184"/>
      <c r="AD30" s="1184"/>
      <c r="AE30" s="1184"/>
      <c r="AF30" s="1184"/>
      <c r="AG30" s="1184"/>
      <c r="AH30" s="1184"/>
      <c r="AI30" s="1184"/>
      <c r="AJ30" s="1184"/>
      <c r="AK30" s="1184"/>
      <c r="AL30" s="1184"/>
      <c r="AM30" s="1184"/>
      <c r="AN30" s="1184"/>
      <c r="AO30" s="1184"/>
      <c r="AP30" s="1184"/>
      <c r="AQ30" s="1176"/>
      <c r="AR30" s="1176"/>
      <c r="AS30" s="1176"/>
      <c r="AT30" s="1176"/>
      <c r="AU30" s="1176"/>
      <c r="AV30" s="1176"/>
      <c r="AW30" s="1176"/>
      <c r="AX30" s="1176"/>
      <c r="AY30" s="242"/>
      <c r="AZ30" s="243"/>
      <c r="BA30" s="1171" t="str">
        <f>MID(SUVAHAVUJ!AE14,1,1)</f>
        <v xml:space="preserve"> </v>
      </c>
      <c r="BB30" s="1171"/>
      <c r="BC30" s="1171"/>
      <c r="BD30" s="1171"/>
      <c r="BE30" s="1171"/>
      <c r="BF30" s="1171"/>
      <c r="BG30" s="1171" t="str">
        <f>MID(SUVAHAVUJ!AE14,2,1)</f>
        <v xml:space="preserve"> </v>
      </c>
      <c r="BH30" s="1171"/>
      <c r="BI30" s="1171"/>
      <c r="BJ30" s="1171"/>
      <c r="BK30" s="1171"/>
      <c r="BL30" s="1171" t="str">
        <f>MID(SUVAHAVUJ!AE14,3,1)</f>
        <v xml:space="preserve"> </v>
      </c>
      <c r="BM30" s="1171"/>
      <c r="BN30" s="1171"/>
      <c r="BO30" s="1171"/>
      <c r="BP30" s="1171"/>
      <c r="BQ30" s="1171"/>
      <c r="BR30" s="1171" t="str">
        <f>MID(SUVAHAVUJ!AE14,4,1)</f>
        <v xml:space="preserve"> </v>
      </c>
      <c r="BS30" s="1171"/>
      <c r="BT30" s="1171"/>
      <c r="BU30" s="1171"/>
      <c r="BV30" s="1171"/>
      <c r="BW30" s="1171" t="str">
        <f>MID(SUVAHAVUJ!AE14,5,1)</f>
        <v xml:space="preserve"> </v>
      </c>
      <c r="BX30" s="1171"/>
      <c r="BY30" s="1171"/>
      <c r="BZ30" s="1171"/>
      <c r="CA30" s="1171"/>
      <c r="CB30" s="1171"/>
      <c r="CC30" s="1171" t="str">
        <f>MID(SUVAHAVUJ!AE14,6,1)</f>
        <v xml:space="preserve"> </v>
      </c>
      <c r="CD30" s="1171"/>
      <c r="CE30" s="1171"/>
      <c r="CF30" s="1171"/>
      <c r="CG30" s="1171"/>
      <c r="CH30" s="1171" t="str">
        <f>MID(SUVAHAVUJ!AE14,7,1)</f>
        <v xml:space="preserve"> </v>
      </c>
      <c r="CI30" s="1171"/>
      <c r="CJ30" s="1171"/>
      <c r="CK30" s="1171"/>
      <c r="CL30" s="1171"/>
      <c r="CM30" s="1171"/>
      <c r="CN30" s="1171" t="str">
        <f>MID(SUVAHAVUJ!AE14,8,1)</f>
        <v xml:space="preserve"> </v>
      </c>
      <c r="CO30" s="1171"/>
      <c r="CP30" s="1171"/>
      <c r="CQ30" s="1171"/>
      <c r="CR30" s="1171"/>
      <c r="CS30" s="1171" t="str">
        <f>MID(SUVAHAVUJ!AE14,9,1)</f>
        <v xml:space="preserve"> </v>
      </c>
      <c r="CT30" s="1171"/>
      <c r="CU30" s="1171"/>
      <c r="CV30" s="1171"/>
      <c r="CW30" s="1171"/>
      <c r="CX30" s="1171"/>
      <c r="CY30" s="1171" t="str">
        <f>MID(SUVAHAVUJ!AE14,10,1)</f>
        <v xml:space="preserve"> </v>
      </c>
      <c r="CZ30" s="1171"/>
      <c r="DA30" s="1171"/>
      <c r="DB30" s="1171"/>
      <c r="DC30" s="1171"/>
      <c r="DD30" s="1171" t="str">
        <f>MID(SUVAHAVUJ!AE14,11,1)</f>
        <v>0</v>
      </c>
      <c r="DE30" s="1171"/>
      <c r="DF30" s="1171"/>
      <c r="DG30" s="1171"/>
      <c r="DH30" s="1171"/>
      <c r="DI30" s="1179"/>
      <c r="DJ30" s="1181"/>
      <c r="DK30" s="1181"/>
      <c r="DL30" s="1181"/>
      <c r="DM30" s="1181"/>
      <c r="DN30" s="1181"/>
      <c r="DO30" s="1181"/>
      <c r="DP30" s="1181"/>
      <c r="DQ30" s="1181"/>
      <c r="DR30" s="1181"/>
      <c r="DS30" s="1181"/>
      <c r="DT30" s="1181"/>
      <c r="DU30" s="1181"/>
      <c r="DV30" s="1181"/>
      <c r="DW30" s="1181"/>
      <c r="DX30" s="1181"/>
      <c r="DY30" s="1181"/>
      <c r="DZ30" s="1181"/>
      <c r="EA30" s="1181"/>
      <c r="EB30" s="1181"/>
      <c r="EC30" s="1181"/>
      <c r="ED30" s="1181"/>
      <c r="EE30" s="1181"/>
      <c r="EF30" s="1181"/>
      <c r="EG30" s="1181"/>
      <c r="EH30" s="1181"/>
      <c r="EI30" s="1181"/>
      <c r="EJ30" s="1181"/>
      <c r="EK30" s="1181"/>
      <c r="EL30" s="1181"/>
      <c r="EM30" s="1181"/>
      <c r="EN30" s="242"/>
      <c r="EO30" s="243"/>
      <c r="EP30" s="1171" t="str">
        <f>MID(SUVAHAVUJ!AG14,1,1)</f>
        <v xml:space="preserve"> </v>
      </c>
      <c r="EQ30" s="1171"/>
      <c r="ER30" s="1171"/>
      <c r="ES30" s="1171"/>
      <c r="ET30" s="1171"/>
      <c r="EU30" s="1171"/>
      <c r="EV30" s="1171" t="str">
        <f>MID(SUVAHAVUJ!AG14,2,1)</f>
        <v xml:space="preserve"> </v>
      </c>
      <c r="EW30" s="1171"/>
      <c r="EX30" s="1171"/>
      <c r="EY30" s="1171"/>
      <c r="EZ30" s="1171"/>
      <c r="FA30" s="1171" t="str">
        <f>MID(SUVAHAVUJ!AG14,3,1)</f>
        <v xml:space="preserve"> </v>
      </c>
      <c r="FB30" s="1171"/>
      <c r="FC30" s="1171"/>
      <c r="FD30" s="1171"/>
      <c r="FE30" s="1171"/>
      <c r="FF30" s="1171"/>
      <c r="FG30" s="1171" t="str">
        <f>MID(SUVAHAVUJ!AG14,4,1)</f>
        <v xml:space="preserve"> </v>
      </c>
      <c r="FH30" s="1171"/>
      <c r="FI30" s="1171"/>
      <c r="FJ30" s="1171"/>
      <c r="FK30" s="1171"/>
      <c r="FL30" s="1171" t="str">
        <f>MID(SUVAHAVUJ!AG14,5,1)</f>
        <v xml:space="preserve"> </v>
      </c>
      <c r="FM30" s="1171"/>
      <c r="FN30" s="1171"/>
      <c r="FO30" s="1171"/>
      <c r="FP30" s="1171"/>
      <c r="FQ30" s="1171"/>
      <c r="FR30" s="1171" t="str">
        <f>MID(SUVAHAVUJ!AG14,6,1)</f>
        <v xml:space="preserve"> </v>
      </c>
      <c r="FS30" s="1171"/>
      <c r="FT30" s="1171"/>
      <c r="FU30" s="1171"/>
      <c r="FV30" s="1171"/>
      <c r="FW30" s="1171" t="str">
        <f>MID(SUVAHAVUJ!AG14,7,1)</f>
        <v xml:space="preserve"> </v>
      </c>
      <c r="FX30" s="1171"/>
      <c r="FY30" s="1171"/>
      <c r="FZ30" s="1171"/>
      <c r="GA30" s="1171"/>
      <c r="GB30" s="1171"/>
      <c r="GC30" s="1171" t="str">
        <f>MID(SUVAHAVUJ!AG14,8,1)</f>
        <v xml:space="preserve"> </v>
      </c>
      <c r="GD30" s="1171"/>
      <c r="GE30" s="1171"/>
      <c r="GF30" s="1171"/>
      <c r="GG30" s="1171"/>
      <c r="GH30" s="1171" t="str">
        <f>MID(SUVAHAVUJ!AG14,9,1)</f>
        <v xml:space="preserve"> </v>
      </c>
      <c r="GI30" s="1171"/>
      <c r="GJ30" s="1171"/>
      <c r="GK30" s="1171"/>
      <c r="GL30" s="1171"/>
      <c r="GM30" s="1171"/>
      <c r="GN30" s="1171" t="str">
        <f>MID(SUVAHAVUJ!AG14,10,1)</f>
        <v xml:space="preserve"> </v>
      </c>
      <c r="GO30" s="1171"/>
      <c r="GP30" s="1171"/>
      <c r="GQ30" s="1171"/>
      <c r="GR30" s="1171"/>
      <c r="GS30" s="1129" t="str">
        <f>MID(SUVAHAVUJ!AG14,11,1)</f>
        <v>0</v>
      </c>
      <c r="GT30" s="1129"/>
      <c r="GU30" s="1129"/>
      <c r="GV30" s="1129"/>
      <c r="GW30" s="1177"/>
    </row>
    <row r="31" spans="1:205" ht="23.25" customHeight="1" x14ac:dyDescent="0.3">
      <c r="A31" s="1172">
        <v>13</v>
      </c>
      <c r="B31" s="1185" t="s">
        <v>2017</v>
      </c>
      <c r="C31" s="1185"/>
      <c r="D31" s="1185"/>
      <c r="E31" s="1185"/>
      <c r="F31" s="1185"/>
      <c r="G31" s="1185"/>
      <c r="H31" s="1185"/>
      <c r="I31" s="1185"/>
      <c r="J31" s="1185"/>
      <c r="K31" s="1185"/>
      <c r="L31" s="1183" t="str">
        <f>SUVAHAVUJ!$D15</f>
        <v>Stavby (021) - /081, 092A/</v>
      </c>
      <c r="M31" s="1184"/>
      <c r="N31" s="1184"/>
      <c r="O31" s="1184"/>
      <c r="P31" s="1184"/>
      <c r="Q31" s="1184"/>
      <c r="R31" s="1184"/>
      <c r="S31" s="1184"/>
      <c r="T31" s="1184"/>
      <c r="U31" s="1184"/>
      <c r="V31" s="1184"/>
      <c r="W31" s="1184"/>
      <c r="X31" s="1184"/>
      <c r="Y31" s="1184"/>
      <c r="Z31" s="1184"/>
      <c r="AA31" s="1184"/>
      <c r="AB31" s="1184"/>
      <c r="AC31" s="1184"/>
      <c r="AD31" s="1184"/>
      <c r="AE31" s="1184"/>
      <c r="AF31" s="1184"/>
      <c r="AG31" s="1184"/>
      <c r="AH31" s="1184"/>
      <c r="AI31" s="1184"/>
      <c r="AJ31" s="1184"/>
      <c r="AK31" s="1184"/>
      <c r="AL31" s="1184"/>
      <c r="AM31" s="1184"/>
      <c r="AN31" s="1184"/>
      <c r="AO31" s="1184"/>
      <c r="AP31" s="1184"/>
      <c r="AQ31" s="1176" t="s">
        <v>1218</v>
      </c>
      <c r="AR31" s="1176"/>
      <c r="AS31" s="1176"/>
      <c r="AT31" s="1176"/>
      <c r="AU31" s="1176"/>
      <c r="AV31" s="1176"/>
      <c r="AW31" s="1176"/>
      <c r="AX31" s="1176"/>
      <c r="AY31" s="242"/>
      <c r="AZ31" s="243"/>
      <c r="BA31" s="1129" t="str">
        <f>MID(SUVAHAVUJ!AD15,1,1)</f>
        <v xml:space="preserve"> </v>
      </c>
      <c r="BB31" s="1129"/>
      <c r="BC31" s="1129"/>
      <c r="BD31" s="1129"/>
      <c r="BE31" s="1129"/>
      <c r="BF31" s="1129"/>
      <c r="BG31" s="1129" t="str">
        <f>MID(SUVAHAVUJ!AD15,2,1)</f>
        <v xml:space="preserve"> </v>
      </c>
      <c r="BH31" s="1129"/>
      <c r="BI31" s="1129"/>
      <c r="BJ31" s="1129"/>
      <c r="BK31" s="1129"/>
      <c r="BL31" s="1129" t="str">
        <f>MID(SUVAHAVUJ!AD15,3,1)</f>
        <v xml:space="preserve"> </v>
      </c>
      <c r="BM31" s="1129"/>
      <c r="BN31" s="1129"/>
      <c r="BO31" s="1129"/>
      <c r="BP31" s="1129"/>
      <c r="BQ31" s="1129"/>
      <c r="BR31" s="1129" t="str">
        <f>MID(SUVAHAVUJ!AD15,4,1)</f>
        <v xml:space="preserve"> </v>
      </c>
      <c r="BS31" s="1129"/>
      <c r="BT31" s="1129"/>
      <c r="BU31" s="1129"/>
      <c r="BV31" s="1129"/>
      <c r="BW31" s="1129" t="str">
        <f>MID(SUVAHAVUJ!AD15,5,1)</f>
        <v xml:space="preserve"> </v>
      </c>
      <c r="BX31" s="1129"/>
      <c r="BY31" s="1129"/>
      <c r="BZ31" s="1129"/>
      <c r="CA31" s="1129"/>
      <c r="CB31" s="1129"/>
      <c r="CC31" s="1129" t="str">
        <f>MID(SUVAHAVUJ!AD15,6,1)</f>
        <v xml:space="preserve"> </v>
      </c>
      <c r="CD31" s="1129"/>
      <c r="CE31" s="1129"/>
      <c r="CF31" s="1129"/>
      <c r="CG31" s="1129"/>
      <c r="CH31" s="1129" t="str">
        <f>MID(SUVAHAVUJ!AD15,7,1)</f>
        <v xml:space="preserve"> </v>
      </c>
      <c r="CI31" s="1129"/>
      <c r="CJ31" s="1129"/>
      <c r="CK31" s="1129"/>
      <c r="CL31" s="1129"/>
      <c r="CM31" s="1129"/>
      <c r="CN31" s="1129" t="str">
        <f>MID(SUVAHAVUJ!AD15,8,1)</f>
        <v xml:space="preserve"> </v>
      </c>
      <c r="CO31" s="1129"/>
      <c r="CP31" s="1129"/>
      <c r="CQ31" s="1129"/>
      <c r="CR31" s="1129"/>
      <c r="CS31" s="1129" t="str">
        <f>MID(SUVAHAVUJ!AD15,9,1)</f>
        <v xml:space="preserve"> </v>
      </c>
      <c r="CT31" s="1129"/>
      <c r="CU31" s="1129"/>
      <c r="CV31" s="1129"/>
      <c r="CW31" s="1129"/>
      <c r="CX31" s="1129"/>
      <c r="CY31" s="1129" t="str">
        <f>MID(SUVAHAVUJ!AD15,10,1)</f>
        <v xml:space="preserve"> </v>
      </c>
      <c r="CZ31" s="1129"/>
      <c r="DA31" s="1129"/>
      <c r="DB31" s="1129"/>
      <c r="DC31" s="1129"/>
      <c r="DD31" s="1129" t="str">
        <f>MID(SUVAHAVUJ!AD15,11,1)</f>
        <v>0</v>
      </c>
      <c r="DE31" s="1129"/>
      <c r="DF31" s="1129"/>
      <c r="DG31" s="1129"/>
      <c r="DH31" s="1129"/>
      <c r="DI31" s="1177"/>
      <c r="DJ31" s="242"/>
      <c r="DK31" s="243"/>
      <c r="DL31" s="1171" t="str">
        <f>MID(SUVAHAVUJ!AF15,1,1)</f>
        <v xml:space="preserve"> </v>
      </c>
      <c r="DM31" s="1171"/>
      <c r="DN31" s="1171"/>
      <c r="DO31" s="1171"/>
      <c r="DP31" s="1171"/>
      <c r="DQ31" s="1171"/>
      <c r="DR31" s="1171" t="str">
        <f>MID(SUVAHAVUJ!AF15,2,1)</f>
        <v xml:space="preserve"> </v>
      </c>
      <c r="DS31" s="1171"/>
      <c r="DT31" s="1171"/>
      <c r="DU31" s="1171"/>
      <c r="DV31" s="1171"/>
      <c r="DW31" s="1171" t="str">
        <f>MID(SUVAHAVUJ!AF15,3,1)</f>
        <v xml:space="preserve"> </v>
      </c>
      <c r="DX31" s="1171"/>
      <c r="DY31" s="1171"/>
      <c r="DZ31" s="1171"/>
      <c r="EA31" s="1171"/>
      <c r="EB31" s="1171"/>
      <c r="EC31" s="1171" t="str">
        <f>MID(SUVAHAVUJ!AF15,4,1)</f>
        <v xml:space="preserve"> </v>
      </c>
      <c r="ED31" s="1171"/>
      <c r="EE31" s="1171"/>
      <c r="EF31" s="1171"/>
      <c r="EG31" s="1171"/>
      <c r="EH31" s="1171" t="str">
        <f>MID(SUVAHAVUJ!AF15,5,1)</f>
        <v xml:space="preserve"> </v>
      </c>
      <c r="EI31" s="1171"/>
      <c r="EJ31" s="1171"/>
      <c r="EK31" s="1171"/>
      <c r="EL31" s="1171"/>
      <c r="EM31" s="1171"/>
      <c r="EN31" s="1171" t="str">
        <f>MID(SUVAHAVUJ!AF15,6,1)</f>
        <v xml:space="preserve"> </v>
      </c>
      <c r="EO31" s="1171"/>
      <c r="EP31" s="1171"/>
      <c r="EQ31" s="1171"/>
      <c r="ER31" s="1171"/>
      <c r="ES31" s="1171" t="str">
        <f>MID(SUVAHAVUJ!AF15,7,1)</f>
        <v xml:space="preserve"> </v>
      </c>
      <c r="ET31" s="1171"/>
      <c r="EU31" s="1171"/>
      <c r="EV31" s="1171"/>
      <c r="EW31" s="1171"/>
      <c r="EX31" s="1171"/>
      <c r="EY31" s="1171" t="str">
        <f>MID(SUVAHAVUJ!AF15,8,1)</f>
        <v xml:space="preserve"> </v>
      </c>
      <c r="EZ31" s="1171"/>
      <c r="FA31" s="1171"/>
      <c r="FB31" s="1171"/>
      <c r="FC31" s="1171"/>
      <c r="FD31" s="1171" t="str">
        <f>MID(SUVAHAVUJ!AF15,9,1)</f>
        <v xml:space="preserve"> </v>
      </c>
      <c r="FE31" s="1171"/>
      <c r="FF31" s="1171"/>
      <c r="FG31" s="1171"/>
      <c r="FH31" s="1171"/>
      <c r="FI31" s="1171"/>
      <c r="FJ31" s="1171" t="str">
        <f>MID(SUVAHAVUJ!AF15,10,1)</f>
        <v xml:space="preserve"> </v>
      </c>
      <c r="FK31" s="1171"/>
      <c r="FL31" s="1171"/>
      <c r="FM31" s="1171"/>
      <c r="FN31" s="1171"/>
      <c r="FO31" s="1129" t="str">
        <f>MID(SUVAHAVUJ!AF15,11,1)</f>
        <v>0</v>
      </c>
      <c r="FP31" s="1129"/>
      <c r="FQ31" s="1129"/>
      <c r="FR31" s="1129"/>
      <c r="FS31" s="1177"/>
      <c r="FT31" s="1178"/>
      <c r="FU31" s="1178"/>
      <c r="FV31" s="1178"/>
      <c r="FW31" s="1178"/>
      <c r="FX31" s="1178"/>
      <c r="FY31" s="1178"/>
      <c r="FZ31" s="1178"/>
      <c r="GA31" s="1178"/>
      <c r="GB31" s="1178"/>
      <c r="GC31" s="1178"/>
      <c r="GD31" s="1178"/>
      <c r="GE31" s="1178"/>
      <c r="GF31" s="1178"/>
      <c r="GG31" s="1178"/>
      <c r="GH31" s="1178"/>
      <c r="GI31" s="1178"/>
      <c r="GJ31" s="1178"/>
      <c r="GK31" s="1178"/>
      <c r="GL31" s="1178"/>
      <c r="GM31" s="1178"/>
      <c r="GN31" s="1178"/>
      <c r="GO31" s="1178"/>
      <c r="GP31" s="1178"/>
      <c r="GQ31" s="1178"/>
      <c r="GR31" s="1178"/>
      <c r="GS31" s="1178"/>
      <c r="GT31" s="1178"/>
      <c r="GU31" s="1178"/>
      <c r="GV31" s="1178"/>
      <c r="GW31" s="1178"/>
    </row>
    <row r="32" spans="1:205" ht="23.25" customHeight="1" x14ac:dyDescent="0.3">
      <c r="A32" s="1172"/>
      <c r="B32" s="1185"/>
      <c r="C32" s="1185"/>
      <c r="D32" s="1185"/>
      <c r="E32" s="1185"/>
      <c r="F32" s="1185"/>
      <c r="G32" s="1185"/>
      <c r="H32" s="1185"/>
      <c r="I32" s="1185"/>
      <c r="J32" s="1185"/>
      <c r="K32" s="1185"/>
      <c r="L32" s="1184"/>
      <c r="M32" s="1184"/>
      <c r="N32" s="1184"/>
      <c r="O32" s="1184"/>
      <c r="P32" s="1184"/>
      <c r="Q32" s="1184"/>
      <c r="R32" s="1184"/>
      <c r="S32" s="1184"/>
      <c r="T32" s="1184"/>
      <c r="U32" s="1184"/>
      <c r="V32" s="1184"/>
      <c r="W32" s="1184"/>
      <c r="X32" s="1184"/>
      <c r="Y32" s="1184"/>
      <c r="Z32" s="1184"/>
      <c r="AA32" s="1184"/>
      <c r="AB32" s="1184"/>
      <c r="AC32" s="1184"/>
      <c r="AD32" s="1184"/>
      <c r="AE32" s="1184"/>
      <c r="AF32" s="1184"/>
      <c r="AG32" s="1184"/>
      <c r="AH32" s="1184"/>
      <c r="AI32" s="1184"/>
      <c r="AJ32" s="1184"/>
      <c r="AK32" s="1184"/>
      <c r="AL32" s="1184"/>
      <c r="AM32" s="1184"/>
      <c r="AN32" s="1184"/>
      <c r="AO32" s="1184"/>
      <c r="AP32" s="1184"/>
      <c r="AQ32" s="1176"/>
      <c r="AR32" s="1176"/>
      <c r="AS32" s="1176"/>
      <c r="AT32" s="1176"/>
      <c r="AU32" s="1176"/>
      <c r="AV32" s="1176"/>
      <c r="AW32" s="1176"/>
      <c r="AX32" s="1176"/>
      <c r="AY32" s="242"/>
      <c r="AZ32" s="243"/>
      <c r="BA32" s="1171" t="str">
        <f>MID(SUVAHAVUJ!AE15,1,1)</f>
        <v xml:space="preserve"> </v>
      </c>
      <c r="BB32" s="1171"/>
      <c r="BC32" s="1171"/>
      <c r="BD32" s="1171"/>
      <c r="BE32" s="1171"/>
      <c r="BF32" s="1171"/>
      <c r="BG32" s="1171" t="str">
        <f>MID(SUVAHAVUJ!AE15,2,1)</f>
        <v xml:space="preserve"> </v>
      </c>
      <c r="BH32" s="1171"/>
      <c r="BI32" s="1171"/>
      <c r="BJ32" s="1171"/>
      <c r="BK32" s="1171"/>
      <c r="BL32" s="1171" t="str">
        <f>MID(SUVAHAVUJ!AE15,3,1)</f>
        <v xml:space="preserve"> </v>
      </c>
      <c r="BM32" s="1171"/>
      <c r="BN32" s="1171"/>
      <c r="BO32" s="1171"/>
      <c r="BP32" s="1171"/>
      <c r="BQ32" s="1171"/>
      <c r="BR32" s="1171" t="str">
        <f>MID(SUVAHAVUJ!AE15,4,1)</f>
        <v xml:space="preserve"> </v>
      </c>
      <c r="BS32" s="1171"/>
      <c r="BT32" s="1171"/>
      <c r="BU32" s="1171"/>
      <c r="BV32" s="1171"/>
      <c r="BW32" s="1171" t="str">
        <f>MID(SUVAHAVUJ!AE15,5,1)</f>
        <v xml:space="preserve"> </v>
      </c>
      <c r="BX32" s="1171"/>
      <c r="BY32" s="1171"/>
      <c r="BZ32" s="1171"/>
      <c r="CA32" s="1171"/>
      <c r="CB32" s="1171"/>
      <c r="CC32" s="1171" t="str">
        <f>MID(SUVAHAVUJ!AE15,6,1)</f>
        <v xml:space="preserve"> </v>
      </c>
      <c r="CD32" s="1171"/>
      <c r="CE32" s="1171"/>
      <c r="CF32" s="1171"/>
      <c r="CG32" s="1171"/>
      <c r="CH32" s="1171" t="str">
        <f>MID(SUVAHAVUJ!AE15,7,1)</f>
        <v xml:space="preserve"> </v>
      </c>
      <c r="CI32" s="1171"/>
      <c r="CJ32" s="1171"/>
      <c r="CK32" s="1171"/>
      <c r="CL32" s="1171"/>
      <c r="CM32" s="1171"/>
      <c r="CN32" s="1171" t="str">
        <f>MID(SUVAHAVUJ!AE15,8,1)</f>
        <v xml:space="preserve"> </v>
      </c>
      <c r="CO32" s="1171"/>
      <c r="CP32" s="1171"/>
      <c r="CQ32" s="1171"/>
      <c r="CR32" s="1171"/>
      <c r="CS32" s="1171" t="str">
        <f>MID(SUVAHAVUJ!AE15,9,1)</f>
        <v xml:space="preserve"> </v>
      </c>
      <c r="CT32" s="1171"/>
      <c r="CU32" s="1171"/>
      <c r="CV32" s="1171"/>
      <c r="CW32" s="1171"/>
      <c r="CX32" s="1171"/>
      <c r="CY32" s="1171" t="str">
        <f>MID(SUVAHAVUJ!AE15,10,1)</f>
        <v xml:space="preserve"> </v>
      </c>
      <c r="CZ32" s="1171"/>
      <c r="DA32" s="1171"/>
      <c r="DB32" s="1171"/>
      <c r="DC32" s="1171"/>
      <c r="DD32" s="1171" t="str">
        <f>MID(SUVAHAVUJ!AE15,11,1)</f>
        <v>0</v>
      </c>
      <c r="DE32" s="1171"/>
      <c r="DF32" s="1171"/>
      <c r="DG32" s="1171"/>
      <c r="DH32" s="1171"/>
      <c r="DI32" s="1179"/>
      <c r="DJ32" s="1181"/>
      <c r="DK32" s="1181"/>
      <c r="DL32" s="1181"/>
      <c r="DM32" s="1181"/>
      <c r="DN32" s="1181"/>
      <c r="DO32" s="1181"/>
      <c r="DP32" s="1181"/>
      <c r="DQ32" s="1181"/>
      <c r="DR32" s="1181"/>
      <c r="DS32" s="1181"/>
      <c r="DT32" s="1181"/>
      <c r="DU32" s="1181"/>
      <c r="DV32" s="1181"/>
      <c r="DW32" s="1181"/>
      <c r="DX32" s="1181"/>
      <c r="DY32" s="1181"/>
      <c r="DZ32" s="1181"/>
      <c r="EA32" s="1181"/>
      <c r="EB32" s="1181"/>
      <c r="EC32" s="1181"/>
      <c r="ED32" s="1181"/>
      <c r="EE32" s="1181"/>
      <c r="EF32" s="1181"/>
      <c r="EG32" s="1181"/>
      <c r="EH32" s="1181"/>
      <c r="EI32" s="1181"/>
      <c r="EJ32" s="1181"/>
      <c r="EK32" s="1181"/>
      <c r="EL32" s="1181"/>
      <c r="EM32" s="1181"/>
      <c r="EN32" s="242"/>
      <c r="EO32" s="243"/>
      <c r="EP32" s="1171" t="str">
        <f>MID(SUVAHAVUJ!AG15,1,1)</f>
        <v xml:space="preserve"> </v>
      </c>
      <c r="EQ32" s="1171"/>
      <c r="ER32" s="1171"/>
      <c r="ES32" s="1171"/>
      <c r="ET32" s="1171"/>
      <c r="EU32" s="1171"/>
      <c r="EV32" s="1171" t="str">
        <f>MID(SUVAHAVUJ!AG15,2,1)</f>
        <v xml:space="preserve"> </v>
      </c>
      <c r="EW32" s="1171"/>
      <c r="EX32" s="1171"/>
      <c r="EY32" s="1171"/>
      <c r="EZ32" s="1171"/>
      <c r="FA32" s="1171" t="str">
        <f>MID(SUVAHAVUJ!AG15,3,1)</f>
        <v xml:space="preserve"> </v>
      </c>
      <c r="FB32" s="1171"/>
      <c r="FC32" s="1171"/>
      <c r="FD32" s="1171"/>
      <c r="FE32" s="1171"/>
      <c r="FF32" s="1171"/>
      <c r="FG32" s="1171" t="str">
        <f>MID(SUVAHAVUJ!AG15,4,1)</f>
        <v xml:space="preserve"> </v>
      </c>
      <c r="FH32" s="1171"/>
      <c r="FI32" s="1171"/>
      <c r="FJ32" s="1171"/>
      <c r="FK32" s="1171"/>
      <c r="FL32" s="1171" t="str">
        <f>MID(SUVAHAVUJ!AG15,5,1)</f>
        <v xml:space="preserve"> </v>
      </c>
      <c r="FM32" s="1171"/>
      <c r="FN32" s="1171"/>
      <c r="FO32" s="1171"/>
      <c r="FP32" s="1171"/>
      <c r="FQ32" s="1171"/>
      <c r="FR32" s="1171" t="str">
        <f>MID(SUVAHAVUJ!AG15,6,1)</f>
        <v xml:space="preserve"> </v>
      </c>
      <c r="FS32" s="1171"/>
      <c r="FT32" s="1171"/>
      <c r="FU32" s="1171"/>
      <c r="FV32" s="1171"/>
      <c r="FW32" s="1171" t="str">
        <f>MID(SUVAHAVUJ!AG15,7,1)</f>
        <v xml:space="preserve"> </v>
      </c>
      <c r="FX32" s="1171"/>
      <c r="FY32" s="1171"/>
      <c r="FZ32" s="1171"/>
      <c r="GA32" s="1171"/>
      <c r="GB32" s="1171"/>
      <c r="GC32" s="1171" t="str">
        <f>MID(SUVAHAVUJ!AG15,8,1)</f>
        <v xml:space="preserve"> </v>
      </c>
      <c r="GD32" s="1171"/>
      <c r="GE32" s="1171"/>
      <c r="GF32" s="1171"/>
      <c r="GG32" s="1171"/>
      <c r="GH32" s="1171" t="str">
        <f>MID(SUVAHAVUJ!AG15,9,1)</f>
        <v xml:space="preserve"> </v>
      </c>
      <c r="GI32" s="1171"/>
      <c r="GJ32" s="1171"/>
      <c r="GK32" s="1171"/>
      <c r="GL32" s="1171"/>
      <c r="GM32" s="1171"/>
      <c r="GN32" s="1171" t="str">
        <f>MID(SUVAHAVUJ!AG15,10,1)</f>
        <v xml:space="preserve"> </v>
      </c>
      <c r="GO32" s="1171"/>
      <c r="GP32" s="1171"/>
      <c r="GQ32" s="1171"/>
      <c r="GR32" s="1171"/>
      <c r="GS32" s="1129" t="str">
        <f>MID(SUVAHAVUJ!AG15,11,1)</f>
        <v>0</v>
      </c>
      <c r="GT32" s="1129"/>
      <c r="GU32" s="1129"/>
      <c r="GV32" s="1129"/>
      <c r="GW32" s="1177"/>
    </row>
    <row r="33" spans="1:205" ht="23.25" customHeight="1" x14ac:dyDescent="0.3">
      <c r="A33" s="1172">
        <v>14</v>
      </c>
      <c r="B33" s="1185" t="s">
        <v>2018</v>
      </c>
      <c r="C33" s="1185"/>
      <c r="D33" s="1185"/>
      <c r="E33" s="1185"/>
      <c r="F33" s="1185"/>
      <c r="G33" s="1185"/>
      <c r="H33" s="1185"/>
      <c r="I33" s="1185"/>
      <c r="J33" s="1185"/>
      <c r="K33" s="1185"/>
      <c r="L33" s="1183" t="str">
        <f>SUVAHAVUJ!$D16</f>
        <v>Samostatné hnuteľné veci a súbory hnuteľných vecí (022) - /082, 092A/</v>
      </c>
      <c r="M33" s="1184"/>
      <c r="N33" s="1184"/>
      <c r="O33" s="1184"/>
      <c r="P33" s="1184"/>
      <c r="Q33" s="1184"/>
      <c r="R33" s="1184"/>
      <c r="S33" s="1184"/>
      <c r="T33" s="1184"/>
      <c r="U33" s="1184"/>
      <c r="V33" s="1184"/>
      <c r="W33" s="1184"/>
      <c r="X33" s="1184"/>
      <c r="Y33" s="1184"/>
      <c r="Z33" s="1184"/>
      <c r="AA33" s="1184"/>
      <c r="AB33" s="1184"/>
      <c r="AC33" s="1184"/>
      <c r="AD33" s="1184"/>
      <c r="AE33" s="1184"/>
      <c r="AF33" s="1184"/>
      <c r="AG33" s="1184"/>
      <c r="AH33" s="1184"/>
      <c r="AI33" s="1184"/>
      <c r="AJ33" s="1184"/>
      <c r="AK33" s="1184"/>
      <c r="AL33" s="1184"/>
      <c r="AM33" s="1184"/>
      <c r="AN33" s="1184"/>
      <c r="AO33" s="1184"/>
      <c r="AP33" s="1184"/>
      <c r="AQ33" s="1176" t="s">
        <v>1219</v>
      </c>
      <c r="AR33" s="1176"/>
      <c r="AS33" s="1176"/>
      <c r="AT33" s="1176"/>
      <c r="AU33" s="1176"/>
      <c r="AV33" s="1176"/>
      <c r="AW33" s="1176"/>
      <c r="AX33" s="1176"/>
      <c r="AY33" s="242"/>
      <c r="AZ33" s="243"/>
      <c r="BA33" s="1129" t="str">
        <f>MID(SUVAHAVUJ!AD16,1,1)</f>
        <v xml:space="preserve"> </v>
      </c>
      <c r="BB33" s="1129"/>
      <c r="BC33" s="1129"/>
      <c r="BD33" s="1129"/>
      <c r="BE33" s="1129"/>
      <c r="BF33" s="1129"/>
      <c r="BG33" s="1129" t="str">
        <f>MID(SUVAHAVUJ!AD16,2,1)</f>
        <v xml:space="preserve"> </v>
      </c>
      <c r="BH33" s="1129"/>
      <c r="BI33" s="1129"/>
      <c r="BJ33" s="1129"/>
      <c r="BK33" s="1129"/>
      <c r="BL33" s="1129" t="str">
        <f>MID(SUVAHAVUJ!AD16,3,1)</f>
        <v xml:space="preserve"> </v>
      </c>
      <c r="BM33" s="1129"/>
      <c r="BN33" s="1129"/>
      <c r="BO33" s="1129"/>
      <c r="BP33" s="1129"/>
      <c r="BQ33" s="1129"/>
      <c r="BR33" s="1129" t="str">
        <f>MID(SUVAHAVUJ!AD16,4,1)</f>
        <v xml:space="preserve"> </v>
      </c>
      <c r="BS33" s="1129"/>
      <c r="BT33" s="1129"/>
      <c r="BU33" s="1129"/>
      <c r="BV33" s="1129"/>
      <c r="BW33" s="1129" t="str">
        <f>MID(SUVAHAVUJ!AD16,5,1)</f>
        <v xml:space="preserve"> </v>
      </c>
      <c r="BX33" s="1129"/>
      <c r="BY33" s="1129"/>
      <c r="BZ33" s="1129"/>
      <c r="CA33" s="1129"/>
      <c r="CB33" s="1129"/>
      <c r="CC33" s="1129" t="str">
        <f>MID(SUVAHAVUJ!AD16,6,1)</f>
        <v xml:space="preserve"> </v>
      </c>
      <c r="CD33" s="1129"/>
      <c r="CE33" s="1129"/>
      <c r="CF33" s="1129"/>
      <c r="CG33" s="1129"/>
      <c r="CH33" s="1129" t="str">
        <f>MID(SUVAHAVUJ!AD16,7,1)</f>
        <v>3</v>
      </c>
      <c r="CI33" s="1129"/>
      <c r="CJ33" s="1129"/>
      <c r="CK33" s="1129"/>
      <c r="CL33" s="1129"/>
      <c r="CM33" s="1129"/>
      <c r="CN33" s="1129" t="str">
        <f>MID(SUVAHAVUJ!AD16,8,1)</f>
        <v>1</v>
      </c>
      <c r="CO33" s="1129"/>
      <c r="CP33" s="1129"/>
      <c r="CQ33" s="1129"/>
      <c r="CR33" s="1129"/>
      <c r="CS33" s="1129" t="str">
        <f>MID(SUVAHAVUJ!AD16,9,1)</f>
        <v>6</v>
      </c>
      <c r="CT33" s="1129"/>
      <c r="CU33" s="1129"/>
      <c r="CV33" s="1129"/>
      <c r="CW33" s="1129"/>
      <c r="CX33" s="1129"/>
      <c r="CY33" s="1129" t="str">
        <f>MID(SUVAHAVUJ!AD16,10,1)</f>
        <v>3</v>
      </c>
      <c r="CZ33" s="1129"/>
      <c r="DA33" s="1129"/>
      <c r="DB33" s="1129"/>
      <c r="DC33" s="1129"/>
      <c r="DD33" s="1129" t="str">
        <f>MID(SUVAHAVUJ!AD16,11,1)</f>
        <v>3</v>
      </c>
      <c r="DE33" s="1129"/>
      <c r="DF33" s="1129"/>
      <c r="DG33" s="1129"/>
      <c r="DH33" s="1129"/>
      <c r="DI33" s="1177"/>
      <c r="DJ33" s="242"/>
      <c r="DK33" s="243"/>
      <c r="DL33" s="1171" t="str">
        <f>MID(SUVAHAVUJ!AF16,1,1)</f>
        <v xml:space="preserve"> </v>
      </c>
      <c r="DM33" s="1171"/>
      <c r="DN33" s="1171"/>
      <c r="DO33" s="1171"/>
      <c r="DP33" s="1171"/>
      <c r="DQ33" s="1171"/>
      <c r="DR33" s="1171" t="str">
        <f>MID(SUVAHAVUJ!AF16,2,1)</f>
        <v xml:space="preserve"> </v>
      </c>
      <c r="DS33" s="1171"/>
      <c r="DT33" s="1171"/>
      <c r="DU33" s="1171"/>
      <c r="DV33" s="1171"/>
      <c r="DW33" s="1171" t="str">
        <f>MID(SUVAHAVUJ!AF16,3,1)</f>
        <v xml:space="preserve"> </v>
      </c>
      <c r="DX33" s="1171"/>
      <c r="DY33" s="1171"/>
      <c r="DZ33" s="1171"/>
      <c r="EA33" s="1171"/>
      <c r="EB33" s="1171"/>
      <c r="EC33" s="1171" t="str">
        <f>MID(SUVAHAVUJ!AF16,4,1)</f>
        <v xml:space="preserve"> </v>
      </c>
      <c r="ED33" s="1171"/>
      <c r="EE33" s="1171"/>
      <c r="EF33" s="1171"/>
      <c r="EG33" s="1171"/>
      <c r="EH33" s="1171" t="str">
        <f>MID(SUVAHAVUJ!AF16,5,1)</f>
        <v xml:space="preserve"> </v>
      </c>
      <c r="EI33" s="1171"/>
      <c r="EJ33" s="1171"/>
      <c r="EK33" s="1171"/>
      <c r="EL33" s="1171"/>
      <c r="EM33" s="1171"/>
      <c r="EN33" s="1171" t="str">
        <f>MID(SUVAHAVUJ!AF16,6,1)</f>
        <v xml:space="preserve"> </v>
      </c>
      <c r="EO33" s="1171"/>
      <c r="EP33" s="1171"/>
      <c r="EQ33" s="1171"/>
      <c r="ER33" s="1171"/>
      <c r="ES33" s="1171" t="str">
        <f>MID(SUVAHAVUJ!AF16,7,1)</f>
        <v>2</v>
      </c>
      <c r="ET33" s="1171"/>
      <c r="EU33" s="1171"/>
      <c r="EV33" s="1171"/>
      <c r="EW33" s="1171"/>
      <c r="EX33" s="1171"/>
      <c r="EY33" s="1171" t="str">
        <f>MID(SUVAHAVUJ!AF16,8,1)</f>
        <v>5</v>
      </c>
      <c r="EZ33" s="1171"/>
      <c r="FA33" s="1171"/>
      <c r="FB33" s="1171"/>
      <c r="FC33" s="1171"/>
      <c r="FD33" s="1171" t="str">
        <f>MID(SUVAHAVUJ!AF16,9,1)</f>
        <v>7</v>
      </c>
      <c r="FE33" s="1171"/>
      <c r="FF33" s="1171"/>
      <c r="FG33" s="1171"/>
      <c r="FH33" s="1171"/>
      <c r="FI33" s="1171"/>
      <c r="FJ33" s="1171" t="str">
        <f>MID(SUVAHAVUJ!AF16,10,1)</f>
        <v>0</v>
      </c>
      <c r="FK33" s="1171"/>
      <c r="FL33" s="1171"/>
      <c r="FM33" s="1171"/>
      <c r="FN33" s="1171"/>
      <c r="FO33" s="1129" t="str">
        <f>MID(SUVAHAVUJ!AF16,11,1)</f>
        <v>2</v>
      </c>
      <c r="FP33" s="1129"/>
      <c r="FQ33" s="1129"/>
      <c r="FR33" s="1129"/>
      <c r="FS33" s="1177"/>
      <c r="FT33" s="1178"/>
      <c r="FU33" s="1178"/>
      <c r="FV33" s="1178"/>
      <c r="FW33" s="1178"/>
      <c r="FX33" s="1178"/>
      <c r="FY33" s="1178"/>
      <c r="FZ33" s="1178"/>
      <c r="GA33" s="1178"/>
      <c r="GB33" s="1178"/>
      <c r="GC33" s="1178"/>
      <c r="GD33" s="1178"/>
      <c r="GE33" s="1178"/>
      <c r="GF33" s="1178"/>
      <c r="GG33" s="1178"/>
      <c r="GH33" s="1178"/>
      <c r="GI33" s="1178"/>
      <c r="GJ33" s="1178"/>
      <c r="GK33" s="1178"/>
      <c r="GL33" s="1178"/>
      <c r="GM33" s="1178"/>
      <c r="GN33" s="1178"/>
      <c r="GO33" s="1178"/>
      <c r="GP33" s="1178"/>
      <c r="GQ33" s="1178"/>
      <c r="GR33" s="1178"/>
      <c r="GS33" s="1178"/>
      <c r="GT33" s="1178"/>
      <c r="GU33" s="1178"/>
      <c r="GV33" s="1178"/>
      <c r="GW33" s="1178"/>
    </row>
    <row r="34" spans="1:205" ht="23.25" customHeight="1" x14ac:dyDescent="0.3">
      <c r="A34" s="1172"/>
      <c r="B34" s="1185"/>
      <c r="C34" s="1185"/>
      <c r="D34" s="1185"/>
      <c r="E34" s="1185"/>
      <c r="F34" s="1185"/>
      <c r="G34" s="1185"/>
      <c r="H34" s="1185"/>
      <c r="I34" s="1185"/>
      <c r="J34" s="1185"/>
      <c r="K34" s="1185"/>
      <c r="L34" s="1184"/>
      <c r="M34" s="1184"/>
      <c r="N34" s="1184"/>
      <c r="O34" s="1184"/>
      <c r="P34" s="1184"/>
      <c r="Q34" s="1184"/>
      <c r="R34" s="1184"/>
      <c r="S34" s="1184"/>
      <c r="T34" s="1184"/>
      <c r="U34" s="1184"/>
      <c r="V34" s="1184"/>
      <c r="W34" s="1184"/>
      <c r="X34" s="1184"/>
      <c r="Y34" s="1184"/>
      <c r="Z34" s="1184"/>
      <c r="AA34" s="1184"/>
      <c r="AB34" s="1184"/>
      <c r="AC34" s="1184"/>
      <c r="AD34" s="1184"/>
      <c r="AE34" s="1184"/>
      <c r="AF34" s="1184"/>
      <c r="AG34" s="1184"/>
      <c r="AH34" s="1184"/>
      <c r="AI34" s="1184"/>
      <c r="AJ34" s="1184"/>
      <c r="AK34" s="1184"/>
      <c r="AL34" s="1184"/>
      <c r="AM34" s="1184"/>
      <c r="AN34" s="1184"/>
      <c r="AO34" s="1184"/>
      <c r="AP34" s="1184"/>
      <c r="AQ34" s="1176"/>
      <c r="AR34" s="1176"/>
      <c r="AS34" s="1176"/>
      <c r="AT34" s="1176"/>
      <c r="AU34" s="1176"/>
      <c r="AV34" s="1176"/>
      <c r="AW34" s="1176"/>
      <c r="AX34" s="1176"/>
      <c r="AY34" s="242"/>
      <c r="AZ34" s="243"/>
      <c r="BA34" s="1171" t="str">
        <f>MID(SUVAHAVUJ!AE16,1,1)</f>
        <v xml:space="preserve"> </v>
      </c>
      <c r="BB34" s="1171"/>
      <c r="BC34" s="1171"/>
      <c r="BD34" s="1171"/>
      <c r="BE34" s="1171"/>
      <c r="BF34" s="1171"/>
      <c r="BG34" s="1171" t="str">
        <f>MID(SUVAHAVUJ!AE16,2,1)</f>
        <v xml:space="preserve"> </v>
      </c>
      <c r="BH34" s="1171"/>
      <c r="BI34" s="1171"/>
      <c r="BJ34" s="1171"/>
      <c r="BK34" s="1171"/>
      <c r="BL34" s="1171" t="str">
        <f>MID(SUVAHAVUJ!AE16,3,1)</f>
        <v xml:space="preserve"> </v>
      </c>
      <c r="BM34" s="1171"/>
      <c r="BN34" s="1171"/>
      <c r="BO34" s="1171"/>
      <c r="BP34" s="1171"/>
      <c r="BQ34" s="1171"/>
      <c r="BR34" s="1171" t="str">
        <f>MID(SUVAHAVUJ!AE16,4,1)</f>
        <v xml:space="preserve"> </v>
      </c>
      <c r="BS34" s="1171"/>
      <c r="BT34" s="1171"/>
      <c r="BU34" s="1171"/>
      <c r="BV34" s="1171"/>
      <c r="BW34" s="1171" t="str">
        <f>MID(SUVAHAVUJ!AE16,5,1)</f>
        <v xml:space="preserve"> </v>
      </c>
      <c r="BX34" s="1171"/>
      <c r="BY34" s="1171"/>
      <c r="BZ34" s="1171"/>
      <c r="CA34" s="1171"/>
      <c r="CB34" s="1171"/>
      <c r="CC34" s="1171" t="str">
        <f>MID(SUVAHAVUJ!AE16,6,1)</f>
        <v xml:space="preserve"> </v>
      </c>
      <c r="CD34" s="1171"/>
      <c r="CE34" s="1171"/>
      <c r="CF34" s="1171"/>
      <c r="CG34" s="1171"/>
      <c r="CH34" s="1171" t="str">
        <f>MID(SUVAHAVUJ!AE16,7,1)</f>
        <v xml:space="preserve"> </v>
      </c>
      <c r="CI34" s="1171"/>
      <c r="CJ34" s="1171"/>
      <c r="CK34" s="1171"/>
      <c r="CL34" s="1171"/>
      <c r="CM34" s="1171"/>
      <c r="CN34" s="1171" t="str">
        <f>MID(SUVAHAVUJ!AE16,8,1)</f>
        <v>5</v>
      </c>
      <c r="CO34" s="1171"/>
      <c r="CP34" s="1171"/>
      <c r="CQ34" s="1171"/>
      <c r="CR34" s="1171"/>
      <c r="CS34" s="1171" t="str">
        <f>MID(SUVAHAVUJ!AE16,9,1)</f>
        <v>9</v>
      </c>
      <c r="CT34" s="1171"/>
      <c r="CU34" s="1171"/>
      <c r="CV34" s="1171"/>
      <c r="CW34" s="1171"/>
      <c r="CX34" s="1171"/>
      <c r="CY34" s="1171" t="str">
        <f>MID(SUVAHAVUJ!AE16,10,1)</f>
        <v>3</v>
      </c>
      <c r="CZ34" s="1171"/>
      <c r="DA34" s="1171"/>
      <c r="DB34" s="1171"/>
      <c r="DC34" s="1171"/>
      <c r="DD34" s="1171" t="str">
        <f>MID(SUVAHAVUJ!AE16,11,1)</f>
        <v>1</v>
      </c>
      <c r="DE34" s="1171"/>
      <c r="DF34" s="1171"/>
      <c r="DG34" s="1171"/>
      <c r="DH34" s="1171"/>
      <c r="DI34" s="1179"/>
      <c r="DJ34" s="1181"/>
      <c r="DK34" s="1181"/>
      <c r="DL34" s="1181"/>
      <c r="DM34" s="1181"/>
      <c r="DN34" s="1181"/>
      <c r="DO34" s="1181"/>
      <c r="DP34" s="1181"/>
      <c r="DQ34" s="1181"/>
      <c r="DR34" s="1181"/>
      <c r="DS34" s="1181"/>
      <c r="DT34" s="1181"/>
      <c r="DU34" s="1181"/>
      <c r="DV34" s="1181"/>
      <c r="DW34" s="1181"/>
      <c r="DX34" s="1181"/>
      <c r="DY34" s="1181"/>
      <c r="DZ34" s="1181"/>
      <c r="EA34" s="1181"/>
      <c r="EB34" s="1181"/>
      <c r="EC34" s="1181"/>
      <c r="ED34" s="1181"/>
      <c r="EE34" s="1181"/>
      <c r="EF34" s="1181"/>
      <c r="EG34" s="1181"/>
      <c r="EH34" s="1181"/>
      <c r="EI34" s="1181"/>
      <c r="EJ34" s="1181"/>
      <c r="EK34" s="1181"/>
      <c r="EL34" s="1181"/>
      <c r="EM34" s="1181"/>
      <c r="EN34" s="242"/>
      <c r="EO34" s="243"/>
      <c r="EP34" s="1171" t="str">
        <f>MID(SUVAHAVUJ!AG16,1,1)</f>
        <v xml:space="preserve"> </v>
      </c>
      <c r="EQ34" s="1171"/>
      <c r="ER34" s="1171"/>
      <c r="ES34" s="1171"/>
      <c r="ET34" s="1171"/>
      <c r="EU34" s="1171"/>
      <c r="EV34" s="1171" t="str">
        <f>MID(SUVAHAVUJ!AG16,2,1)</f>
        <v xml:space="preserve"> </v>
      </c>
      <c r="EW34" s="1171"/>
      <c r="EX34" s="1171"/>
      <c r="EY34" s="1171"/>
      <c r="EZ34" s="1171"/>
      <c r="FA34" s="1171" t="str">
        <f>MID(SUVAHAVUJ!AG16,3,1)</f>
        <v xml:space="preserve"> </v>
      </c>
      <c r="FB34" s="1171"/>
      <c r="FC34" s="1171"/>
      <c r="FD34" s="1171"/>
      <c r="FE34" s="1171"/>
      <c r="FF34" s="1171"/>
      <c r="FG34" s="1171" t="str">
        <f>MID(SUVAHAVUJ!AG16,4,1)</f>
        <v xml:space="preserve"> </v>
      </c>
      <c r="FH34" s="1171"/>
      <c r="FI34" s="1171"/>
      <c r="FJ34" s="1171"/>
      <c r="FK34" s="1171"/>
      <c r="FL34" s="1171" t="str">
        <f>MID(SUVAHAVUJ!AG16,5,1)</f>
        <v xml:space="preserve"> </v>
      </c>
      <c r="FM34" s="1171"/>
      <c r="FN34" s="1171"/>
      <c r="FO34" s="1171"/>
      <c r="FP34" s="1171"/>
      <c r="FQ34" s="1171"/>
      <c r="FR34" s="1171" t="str">
        <f>MID(SUVAHAVUJ!AG16,6,1)</f>
        <v xml:space="preserve"> </v>
      </c>
      <c r="FS34" s="1171"/>
      <c r="FT34" s="1171"/>
      <c r="FU34" s="1171"/>
      <c r="FV34" s="1171"/>
      <c r="FW34" s="1171" t="str">
        <f>MID(SUVAHAVUJ!AG16,7,1)</f>
        <v xml:space="preserve"> </v>
      </c>
      <c r="FX34" s="1171"/>
      <c r="FY34" s="1171"/>
      <c r="FZ34" s="1171"/>
      <c r="GA34" s="1171"/>
      <c r="GB34" s="1171"/>
      <c r="GC34" s="1171" t="str">
        <f>MID(SUVAHAVUJ!AG16,8,1)</f>
        <v xml:space="preserve"> </v>
      </c>
      <c r="GD34" s="1171"/>
      <c r="GE34" s="1171"/>
      <c r="GF34" s="1171"/>
      <c r="GG34" s="1171"/>
      <c r="GH34" s="1171" t="str">
        <f>MID(SUVAHAVUJ!AG16,9,1)</f>
        <v xml:space="preserve"> </v>
      </c>
      <c r="GI34" s="1171"/>
      <c r="GJ34" s="1171"/>
      <c r="GK34" s="1171"/>
      <c r="GL34" s="1171"/>
      <c r="GM34" s="1171"/>
      <c r="GN34" s="1171" t="str">
        <f>MID(SUVAHAVUJ!AG16,10,1)</f>
        <v xml:space="preserve"> </v>
      </c>
      <c r="GO34" s="1171"/>
      <c r="GP34" s="1171"/>
      <c r="GQ34" s="1171"/>
      <c r="GR34" s="1171"/>
      <c r="GS34" s="1129" t="str">
        <f>MID(SUVAHAVUJ!AG16,11,1)</f>
        <v>0</v>
      </c>
      <c r="GT34" s="1129"/>
      <c r="GU34" s="1129"/>
      <c r="GV34" s="1129"/>
      <c r="GW34" s="1177"/>
    </row>
    <row r="35" spans="1:205" ht="12" customHeight="1" x14ac:dyDescent="0.2">
      <c r="A35" s="244"/>
      <c r="B35" s="245"/>
      <c r="C35" s="246"/>
      <c r="D35" s="246"/>
      <c r="E35" s="246"/>
      <c r="F35" s="246"/>
      <c r="G35" s="246"/>
      <c r="H35" s="246"/>
      <c r="I35" s="246"/>
      <c r="J35" s="246"/>
      <c r="K35" s="246"/>
      <c r="L35" s="246"/>
      <c r="GQ35" s="246"/>
      <c r="GR35" s="246"/>
      <c r="GS35" s="246"/>
      <c r="GT35" s="246"/>
      <c r="GU35" s="246"/>
      <c r="GV35" s="246"/>
      <c r="GW35" s="247"/>
    </row>
    <row r="36" spans="1:205" ht="12.75" customHeight="1" thickBot="1" x14ac:dyDescent="0.25">
      <c r="A36" s="248"/>
      <c r="B36" s="249"/>
      <c r="C36" s="250"/>
      <c r="D36" s="250"/>
      <c r="E36" s="250"/>
      <c r="F36" s="250"/>
      <c r="G36" s="250"/>
      <c r="H36" s="250"/>
      <c r="I36" s="250"/>
      <c r="J36" s="250"/>
      <c r="K36" s="250"/>
      <c r="L36" s="250"/>
      <c r="GQ36" s="250"/>
      <c r="GR36" s="250"/>
      <c r="GS36" s="250"/>
      <c r="GT36" s="250"/>
      <c r="GU36" s="250"/>
      <c r="GV36" s="250"/>
      <c r="GW36" s="251"/>
    </row>
    <row r="37" spans="1:205" ht="9" customHeight="1" thickTop="1" x14ac:dyDescent="0.2"/>
    <row r="52" spans="43:43" ht="3.75" customHeight="1" x14ac:dyDescent="0.2">
      <c r="AQ52" s="236">
        <v>57</v>
      </c>
    </row>
    <row r="147" spans="10:10" ht="3.75" customHeight="1" x14ac:dyDescent="0.2">
      <c r="J147" s="236">
        <v>33</v>
      </c>
    </row>
  </sheetData>
  <mergeCells count="718">
    <mergeCell ref="EP34:EU34"/>
    <mergeCell ref="FJ33:FN33"/>
    <mergeCell ref="FO33:FS33"/>
    <mergeCell ref="FT33:GW33"/>
    <mergeCell ref="EN33:ER33"/>
    <mergeCell ref="ES33:EX33"/>
    <mergeCell ref="EY33:FC33"/>
    <mergeCell ref="FD33:FI33"/>
    <mergeCell ref="GC34:GG34"/>
    <mergeCell ref="GH34:GM34"/>
    <mergeCell ref="GN34:GR34"/>
    <mergeCell ref="GS34:GW34"/>
    <mergeCell ref="EV34:EZ34"/>
    <mergeCell ref="FA34:FF34"/>
    <mergeCell ref="FG34:FK34"/>
    <mergeCell ref="FL34:FQ34"/>
    <mergeCell ref="FR34:FV34"/>
    <mergeCell ref="FW34:GB34"/>
    <mergeCell ref="BL34:BQ34"/>
    <mergeCell ref="BR34:BV34"/>
    <mergeCell ref="BW34:CB34"/>
    <mergeCell ref="CC34:CG34"/>
    <mergeCell ref="CH34:CM34"/>
    <mergeCell ref="EC33:EG33"/>
    <mergeCell ref="EH33:EM33"/>
    <mergeCell ref="CS33:CX33"/>
    <mergeCell ref="CY33:DC33"/>
    <mergeCell ref="DD33:DI33"/>
    <mergeCell ref="DL33:DQ33"/>
    <mergeCell ref="DR33:DV33"/>
    <mergeCell ref="DW33:EB33"/>
    <mergeCell ref="BL33:BQ33"/>
    <mergeCell ref="BR33:BV33"/>
    <mergeCell ref="BW33:CB33"/>
    <mergeCell ref="CC33:CG33"/>
    <mergeCell ref="CH33:CM33"/>
    <mergeCell ref="CN33:CR33"/>
    <mergeCell ref="CN34:CR34"/>
    <mergeCell ref="CS34:CX34"/>
    <mergeCell ref="CY34:DC34"/>
    <mergeCell ref="DD34:DI34"/>
    <mergeCell ref="DJ34:EM34"/>
    <mergeCell ref="GC32:GG32"/>
    <mergeCell ref="GH32:GM32"/>
    <mergeCell ref="GN32:GR32"/>
    <mergeCell ref="GS32:GW32"/>
    <mergeCell ref="A33:A34"/>
    <mergeCell ref="B33:K34"/>
    <mergeCell ref="L33:AP34"/>
    <mergeCell ref="AQ33:AX34"/>
    <mergeCell ref="BA33:BF33"/>
    <mergeCell ref="BG33:BK33"/>
    <mergeCell ref="EV32:EZ32"/>
    <mergeCell ref="FA32:FF32"/>
    <mergeCell ref="FG32:FK32"/>
    <mergeCell ref="FL32:FQ32"/>
    <mergeCell ref="FR32:FV32"/>
    <mergeCell ref="FW32:GB32"/>
    <mergeCell ref="CN32:CR32"/>
    <mergeCell ref="CS32:CX32"/>
    <mergeCell ref="CY32:DC32"/>
    <mergeCell ref="DD32:DI32"/>
    <mergeCell ref="DJ32:EM32"/>
    <mergeCell ref="EP32:EU32"/>
    <mergeCell ref="BA34:BF34"/>
    <mergeCell ref="BG34:BK34"/>
    <mergeCell ref="FJ31:FN31"/>
    <mergeCell ref="FO31:FS31"/>
    <mergeCell ref="FT31:GW31"/>
    <mergeCell ref="BA32:BF32"/>
    <mergeCell ref="BG32:BK32"/>
    <mergeCell ref="BL32:BQ32"/>
    <mergeCell ref="BR32:BV32"/>
    <mergeCell ref="BW32:CB32"/>
    <mergeCell ref="CC32:CG32"/>
    <mergeCell ref="CH32:CM32"/>
    <mergeCell ref="EC31:EG31"/>
    <mergeCell ref="EH31:EM31"/>
    <mergeCell ref="EN31:ER31"/>
    <mergeCell ref="ES31:EX31"/>
    <mergeCell ref="EY31:FC31"/>
    <mergeCell ref="FD31:FI31"/>
    <mergeCell ref="CS31:CX31"/>
    <mergeCell ref="CY31:DC31"/>
    <mergeCell ref="DD31:DI31"/>
    <mergeCell ref="DL31:DQ31"/>
    <mergeCell ref="DR31:DV31"/>
    <mergeCell ref="DW31:EB31"/>
    <mergeCell ref="BL31:BQ31"/>
    <mergeCell ref="BR31:BV31"/>
    <mergeCell ref="BW31:CB31"/>
    <mergeCell ref="CC31:CG31"/>
    <mergeCell ref="CH31:CM31"/>
    <mergeCell ref="CN31:CR31"/>
    <mergeCell ref="GC30:GG30"/>
    <mergeCell ref="GH30:GM30"/>
    <mergeCell ref="GN30:GR30"/>
    <mergeCell ref="GS30:GW30"/>
    <mergeCell ref="A31:A32"/>
    <mergeCell ref="B31:K32"/>
    <mergeCell ref="L31:AP32"/>
    <mergeCell ref="AQ31:AX32"/>
    <mergeCell ref="BA31:BF31"/>
    <mergeCell ref="BG31:BK31"/>
    <mergeCell ref="EV30:EZ30"/>
    <mergeCell ref="FA30:FF30"/>
    <mergeCell ref="FG30:FK30"/>
    <mergeCell ref="FL30:FQ30"/>
    <mergeCell ref="FR30:FV30"/>
    <mergeCell ref="FW30:GB30"/>
    <mergeCell ref="CN30:CR30"/>
    <mergeCell ref="CS30:CX30"/>
    <mergeCell ref="CY30:DC30"/>
    <mergeCell ref="DD30:DI30"/>
    <mergeCell ref="BW30:CB30"/>
    <mergeCell ref="CC30:CG30"/>
    <mergeCell ref="CH30:CM30"/>
    <mergeCell ref="EC29:EG29"/>
    <mergeCell ref="EH29:EM29"/>
    <mergeCell ref="CS29:CX29"/>
    <mergeCell ref="CY29:DC29"/>
    <mergeCell ref="DD29:DI29"/>
    <mergeCell ref="DL29:DQ29"/>
    <mergeCell ref="DR29:DV29"/>
    <mergeCell ref="DW29:EB29"/>
    <mergeCell ref="CN29:CR29"/>
    <mergeCell ref="GC28:GG28"/>
    <mergeCell ref="GH28:GM28"/>
    <mergeCell ref="GN28:GR28"/>
    <mergeCell ref="DJ30:EM30"/>
    <mergeCell ref="EP30:EU30"/>
    <mergeCell ref="FJ29:FN29"/>
    <mergeCell ref="FO29:FS29"/>
    <mergeCell ref="FT29:GW29"/>
    <mergeCell ref="EN29:ER29"/>
    <mergeCell ref="ES29:EX29"/>
    <mergeCell ref="EY29:FC29"/>
    <mergeCell ref="FD29:FI29"/>
    <mergeCell ref="GS28:GW28"/>
    <mergeCell ref="FL28:FQ28"/>
    <mergeCell ref="FR28:FV28"/>
    <mergeCell ref="FW28:GB28"/>
    <mergeCell ref="A29:A30"/>
    <mergeCell ref="B29:K30"/>
    <mergeCell ref="L29:AP30"/>
    <mergeCell ref="AQ29:AX30"/>
    <mergeCell ref="BA29:BF29"/>
    <mergeCell ref="BG29:BK29"/>
    <mergeCell ref="EV28:EZ28"/>
    <mergeCell ref="FA28:FF28"/>
    <mergeCell ref="FG28:FK28"/>
    <mergeCell ref="CN28:CR28"/>
    <mergeCell ref="CS28:CX28"/>
    <mergeCell ref="CY28:DC28"/>
    <mergeCell ref="DD28:DI28"/>
    <mergeCell ref="DJ28:EM28"/>
    <mergeCell ref="EP28:EU28"/>
    <mergeCell ref="BL29:BQ29"/>
    <mergeCell ref="BR29:BV29"/>
    <mergeCell ref="BW29:CB29"/>
    <mergeCell ref="CC29:CG29"/>
    <mergeCell ref="CH29:CM29"/>
    <mergeCell ref="BA30:BF30"/>
    <mergeCell ref="BG30:BK30"/>
    <mergeCell ref="BL30:BQ30"/>
    <mergeCell ref="BR30:BV30"/>
    <mergeCell ref="FJ27:FN27"/>
    <mergeCell ref="FO27:FS27"/>
    <mergeCell ref="FT27:GW27"/>
    <mergeCell ref="BA28:BF28"/>
    <mergeCell ref="BG28:BK28"/>
    <mergeCell ref="BL28:BQ28"/>
    <mergeCell ref="BR28:BV28"/>
    <mergeCell ref="BW28:CB28"/>
    <mergeCell ref="CC28:CG28"/>
    <mergeCell ref="CH28:CM28"/>
    <mergeCell ref="EC27:EG27"/>
    <mergeCell ref="EH27:EM27"/>
    <mergeCell ref="EN27:ER27"/>
    <mergeCell ref="ES27:EX27"/>
    <mergeCell ref="EY27:FC27"/>
    <mergeCell ref="FD27:FI27"/>
    <mergeCell ref="CS27:CX27"/>
    <mergeCell ref="CY27:DC27"/>
    <mergeCell ref="DD27:DI27"/>
    <mergeCell ref="DL27:DQ27"/>
    <mergeCell ref="DR27:DV27"/>
    <mergeCell ref="DW27:EB27"/>
    <mergeCell ref="BL27:BQ27"/>
    <mergeCell ref="BR27:BV27"/>
    <mergeCell ref="BW27:CB27"/>
    <mergeCell ref="CC27:CG27"/>
    <mergeCell ref="CH27:CM27"/>
    <mergeCell ref="CN27:CR27"/>
    <mergeCell ref="GC26:GG26"/>
    <mergeCell ref="GH26:GM26"/>
    <mergeCell ref="GN26:GR26"/>
    <mergeCell ref="GS26:GW26"/>
    <mergeCell ref="A27:A28"/>
    <mergeCell ref="B27:K28"/>
    <mergeCell ref="L27:AP28"/>
    <mergeCell ref="AQ27:AX28"/>
    <mergeCell ref="BA27:BF27"/>
    <mergeCell ref="BG27:BK27"/>
    <mergeCell ref="EV26:EZ26"/>
    <mergeCell ref="FA26:FF26"/>
    <mergeCell ref="FG26:FK26"/>
    <mergeCell ref="FL26:FQ26"/>
    <mergeCell ref="FR26:FV26"/>
    <mergeCell ref="FW26:GB26"/>
    <mergeCell ref="CN26:CR26"/>
    <mergeCell ref="CS26:CX26"/>
    <mergeCell ref="CY26:DC26"/>
    <mergeCell ref="DD26:DI26"/>
    <mergeCell ref="BW26:CB26"/>
    <mergeCell ref="CC26:CG26"/>
    <mergeCell ref="CH26:CM26"/>
    <mergeCell ref="EC25:EG25"/>
    <mergeCell ref="EH25:EM25"/>
    <mergeCell ref="CS25:CX25"/>
    <mergeCell ref="CY25:DC25"/>
    <mergeCell ref="DD25:DI25"/>
    <mergeCell ref="DL25:DQ25"/>
    <mergeCell ref="DR25:DV25"/>
    <mergeCell ref="DW25:EB25"/>
    <mergeCell ref="CN25:CR25"/>
    <mergeCell ref="GC24:GG24"/>
    <mergeCell ref="GH24:GM24"/>
    <mergeCell ref="GN24:GR24"/>
    <mergeCell ref="DJ26:EM26"/>
    <mergeCell ref="EP26:EU26"/>
    <mergeCell ref="FJ25:FN25"/>
    <mergeCell ref="FO25:FS25"/>
    <mergeCell ref="FT25:GW25"/>
    <mergeCell ref="EN25:ER25"/>
    <mergeCell ref="ES25:EX25"/>
    <mergeCell ref="EY25:FC25"/>
    <mergeCell ref="FD25:FI25"/>
    <mergeCell ref="GS24:GW24"/>
    <mergeCell ref="FL24:FQ24"/>
    <mergeCell ref="FR24:FV24"/>
    <mergeCell ref="FW24:GB24"/>
    <mergeCell ref="A25:A26"/>
    <mergeCell ref="B25:K26"/>
    <mergeCell ref="L25:AP26"/>
    <mergeCell ref="AQ25:AX26"/>
    <mergeCell ref="BA25:BF25"/>
    <mergeCell ref="BG25:BK25"/>
    <mergeCell ref="EV24:EZ24"/>
    <mergeCell ref="FA24:FF24"/>
    <mergeCell ref="FG24:FK24"/>
    <mergeCell ref="CN24:CR24"/>
    <mergeCell ref="CS24:CX24"/>
    <mergeCell ref="CY24:DC24"/>
    <mergeCell ref="DD24:DI24"/>
    <mergeCell ref="DJ24:EM24"/>
    <mergeCell ref="EP24:EU24"/>
    <mergeCell ref="BL25:BQ25"/>
    <mergeCell ref="BR25:BV25"/>
    <mergeCell ref="BW25:CB25"/>
    <mergeCell ref="CC25:CG25"/>
    <mergeCell ref="CH25:CM25"/>
    <mergeCell ref="BA26:BF26"/>
    <mergeCell ref="BG26:BK26"/>
    <mergeCell ref="BL26:BQ26"/>
    <mergeCell ref="BR26:BV26"/>
    <mergeCell ref="FJ23:FN23"/>
    <mergeCell ref="FO23:FS23"/>
    <mergeCell ref="FT23:GW23"/>
    <mergeCell ref="BA24:BF24"/>
    <mergeCell ref="BG24:BK24"/>
    <mergeCell ref="BL24:BQ24"/>
    <mergeCell ref="BR24:BV24"/>
    <mergeCell ref="BW24:CB24"/>
    <mergeCell ref="CC24:CG24"/>
    <mergeCell ref="CH24:CM24"/>
    <mergeCell ref="EC23:EG23"/>
    <mergeCell ref="EH23:EM23"/>
    <mergeCell ref="EN23:ER23"/>
    <mergeCell ref="ES23:EX23"/>
    <mergeCell ref="EY23:FC23"/>
    <mergeCell ref="FD23:FI23"/>
    <mergeCell ref="CS23:CX23"/>
    <mergeCell ref="CY23:DC23"/>
    <mergeCell ref="DD23:DI23"/>
    <mergeCell ref="DL23:DQ23"/>
    <mergeCell ref="DR23:DV23"/>
    <mergeCell ref="DW23:EB23"/>
    <mergeCell ref="BL23:BQ23"/>
    <mergeCell ref="BR23:BV23"/>
    <mergeCell ref="BW23:CB23"/>
    <mergeCell ref="CC23:CG23"/>
    <mergeCell ref="CH23:CM23"/>
    <mergeCell ref="CN23:CR23"/>
    <mergeCell ref="GC22:GG22"/>
    <mergeCell ref="GH22:GM22"/>
    <mergeCell ref="GN22:GR22"/>
    <mergeCell ref="GS22:GW22"/>
    <mergeCell ref="A23:A24"/>
    <mergeCell ref="B23:K24"/>
    <mergeCell ref="L23:AP24"/>
    <mergeCell ref="AQ23:AX24"/>
    <mergeCell ref="BA23:BF23"/>
    <mergeCell ref="BG23:BK23"/>
    <mergeCell ref="EV22:EZ22"/>
    <mergeCell ref="FA22:FF22"/>
    <mergeCell ref="FG22:FK22"/>
    <mergeCell ref="FL22:FQ22"/>
    <mergeCell ref="FR22:FV22"/>
    <mergeCell ref="FW22:GB22"/>
    <mergeCell ref="CN22:CR22"/>
    <mergeCell ref="CS22:CX22"/>
    <mergeCell ref="CY22:DC22"/>
    <mergeCell ref="DD22:DI22"/>
    <mergeCell ref="BW22:CB22"/>
    <mergeCell ref="CC22:CG22"/>
    <mergeCell ref="CH22:CM22"/>
    <mergeCell ref="EC21:EG21"/>
    <mergeCell ref="EH21:EM21"/>
    <mergeCell ref="CS21:CX21"/>
    <mergeCell ref="CY21:DC21"/>
    <mergeCell ref="DD21:DI21"/>
    <mergeCell ref="DL21:DQ21"/>
    <mergeCell ref="DR21:DV21"/>
    <mergeCell ref="DW21:EB21"/>
    <mergeCell ref="CN21:CR21"/>
    <mergeCell ref="GC20:GG20"/>
    <mergeCell ref="GH20:GM20"/>
    <mergeCell ref="GN20:GR20"/>
    <mergeCell ref="DJ22:EM22"/>
    <mergeCell ref="EP22:EU22"/>
    <mergeCell ref="FJ21:FN21"/>
    <mergeCell ref="FO21:FS21"/>
    <mergeCell ref="FT21:GW21"/>
    <mergeCell ref="EN21:ER21"/>
    <mergeCell ref="ES21:EX21"/>
    <mergeCell ref="EY21:FC21"/>
    <mergeCell ref="FD21:FI21"/>
    <mergeCell ref="GS20:GW20"/>
    <mergeCell ref="FL20:FQ20"/>
    <mergeCell ref="FR20:FV20"/>
    <mergeCell ref="FW20:GB20"/>
    <mergeCell ref="A21:A22"/>
    <mergeCell ref="B21:K22"/>
    <mergeCell ref="L21:AP22"/>
    <mergeCell ref="AQ21:AX22"/>
    <mergeCell ref="BA21:BF21"/>
    <mergeCell ref="BG21:BK21"/>
    <mergeCell ref="EV20:EZ20"/>
    <mergeCell ref="FA20:FF20"/>
    <mergeCell ref="FG20:FK20"/>
    <mergeCell ref="CN20:CR20"/>
    <mergeCell ref="CS20:CX20"/>
    <mergeCell ref="CY20:DC20"/>
    <mergeCell ref="DD20:DI20"/>
    <mergeCell ref="DJ20:EM20"/>
    <mergeCell ref="EP20:EU20"/>
    <mergeCell ref="BL21:BQ21"/>
    <mergeCell ref="BR21:BV21"/>
    <mergeCell ref="BW21:CB21"/>
    <mergeCell ref="CC21:CG21"/>
    <mergeCell ref="CH21:CM21"/>
    <mergeCell ref="BA22:BF22"/>
    <mergeCell ref="BG22:BK22"/>
    <mergeCell ref="BL22:BQ22"/>
    <mergeCell ref="BR22:BV22"/>
    <mergeCell ref="FJ19:FN19"/>
    <mergeCell ref="FO19:FS19"/>
    <mergeCell ref="FT19:GW19"/>
    <mergeCell ref="BA20:BF20"/>
    <mergeCell ref="BG20:BK20"/>
    <mergeCell ref="BL20:BQ20"/>
    <mergeCell ref="BR20:BV20"/>
    <mergeCell ref="BW20:CB20"/>
    <mergeCell ref="CC20:CG20"/>
    <mergeCell ref="CH20:CM20"/>
    <mergeCell ref="EC19:EG19"/>
    <mergeCell ref="EH19:EM19"/>
    <mergeCell ref="EN19:ER19"/>
    <mergeCell ref="ES19:EX19"/>
    <mergeCell ref="EY19:FC19"/>
    <mergeCell ref="FD19:FI19"/>
    <mergeCell ref="CS19:CX19"/>
    <mergeCell ref="CY19:DC19"/>
    <mergeCell ref="DD19:DI19"/>
    <mergeCell ref="DL19:DQ19"/>
    <mergeCell ref="DR19:DV19"/>
    <mergeCell ref="DW19:EB19"/>
    <mergeCell ref="BL19:BQ19"/>
    <mergeCell ref="BR19:BV19"/>
    <mergeCell ref="BW19:CB19"/>
    <mergeCell ref="CC19:CG19"/>
    <mergeCell ref="CH19:CM19"/>
    <mergeCell ref="CN19:CR19"/>
    <mergeCell ref="GC18:GG18"/>
    <mergeCell ref="GH18:GM18"/>
    <mergeCell ref="GN18:GR18"/>
    <mergeCell ref="GS18:GW18"/>
    <mergeCell ref="A19:A20"/>
    <mergeCell ref="B19:K20"/>
    <mergeCell ref="L19:AP20"/>
    <mergeCell ref="AQ19:AX20"/>
    <mergeCell ref="BA19:BF19"/>
    <mergeCell ref="BG19:BK19"/>
    <mergeCell ref="EV18:EZ18"/>
    <mergeCell ref="FA18:FF18"/>
    <mergeCell ref="FG18:FK18"/>
    <mergeCell ref="FL18:FQ18"/>
    <mergeCell ref="FR18:FV18"/>
    <mergeCell ref="FW18:GB18"/>
    <mergeCell ref="CN18:CR18"/>
    <mergeCell ref="CS18:CX18"/>
    <mergeCell ref="CY18:DC18"/>
    <mergeCell ref="DD18:DI18"/>
    <mergeCell ref="BW18:CB18"/>
    <mergeCell ref="CC18:CG18"/>
    <mergeCell ref="CH18:CM18"/>
    <mergeCell ref="EC17:EG17"/>
    <mergeCell ref="EH17:EM17"/>
    <mergeCell ref="CS17:CX17"/>
    <mergeCell ref="CY17:DC17"/>
    <mergeCell ref="DD17:DI17"/>
    <mergeCell ref="DL17:DQ17"/>
    <mergeCell ref="DR17:DV17"/>
    <mergeCell ref="DW17:EB17"/>
    <mergeCell ref="CN17:CR17"/>
    <mergeCell ref="GC16:GG16"/>
    <mergeCell ref="GH16:GM16"/>
    <mergeCell ref="GN16:GR16"/>
    <mergeCell ref="DJ18:EM18"/>
    <mergeCell ref="EP18:EU18"/>
    <mergeCell ref="FJ17:FN17"/>
    <mergeCell ref="FO17:FS17"/>
    <mergeCell ref="FT17:GW17"/>
    <mergeCell ref="EN17:ER17"/>
    <mergeCell ref="ES17:EX17"/>
    <mergeCell ref="EY17:FC17"/>
    <mergeCell ref="FD17:FI17"/>
    <mergeCell ref="GS16:GW16"/>
    <mergeCell ref="FL16:FQ16"/>
    <mergeCell ref="FR16:FV16"/>
    <mergeCell ref="FW16:GB16"/>
    <mergeCell ref="A17:A18"/>
    <mergeCell ref="B17:K18"/>
    <mergeCell ref="L17:AP18"/>
    <mergeCell ref="AQ17:AX18"/>
    <mergeCell ref="BA17:BF17"/>
    <mergeCell ref="BG17:BK17"/>
    <mergeCell ref="EV16:EZ16"/>
    <mergeCell ref="FA16:FF16"/>
    <mergeCell ref="FG16:FK16"/>
    <mergeCell ref="CN16:CR16"/>
    <mergeCell ref="CS16:CX16"/>
    <mergeCell ref="CY16:DC16"/>
    <mergeCell ref="DD16:DI16"/>
    <mergeCell ref="DJ16:EM16"/>
    <mergeCell ref="EP16:EU16"/>
    <mergeCell ref="BL17:BQ17"/>
    <mergeCell ref="BR17:BV17"/>
    <mergeCell ref="BW17:CB17"/>
    <mergeCell ref="CC17:CG17"/>
    <mergeCell ref="CH17:CM17"/>
    <mergeCell ref="BA18:BF18"/>
    <mergeCell ref="BG18:BK18"/>
    <mergeCell ref="BL18:BQ18"/>
    <mergeCell ref="BR18:BV18"/>
    <mergeCell ref="FJ15:FN15"/>
    <mergeCell ref="FO15:FS15"/>
    <mergeCell ref="FT15:GW15"/>
    <mergeCell ref="BA16:BF16"/>
    <mergeCell ref="BG16:BK16"/>
    <mergeCell ref="BL16:BQ16"/>
    <mergeCell ref="BR16:BV16"/>
    <mergeCell ref="BW16:CB16"/>
    <mergeCell ref="CC16:CG16"/>
    <mergeCell ref="CH16:CM16"/>
    <mergeCell ref="EC15:EG15"/>
    <mergeCell ref="EH15:EM15"/>
    <mergeCell ref="EN15:ER15"/>
    <mergeCell ref="ES15:EX15"/>
    <mergeCell ref="EY15:FC15"/>
    <mergeCell ref="FD15:FI15"/>
    <mergeCell ref="CS15:CX15"/>
    <mergeCell ref="CY15:DC15"/>
    <mergeCell ref="DD15:DI15"/>
    <mergeCell ref="DL15:DQ15"/>
    <mergeCell ref="DR15:DV15"/>
    <mergeCell ref="DW15:EB15"/>
    <mergeCell ref="BL15:BQ15"/>
    <mergeCell ref="BR15:BV15"/>
    <mergeCell ref="BW15:CB15"/>
    <mergeCell ref="CC15:CG15"/>
    <mergeCell ref="CH15:CM15"/>
    <mergeCell ref="CN15:CR15"/>
    <mergeCell ref="GC14:GG14"/>
    <mergeCell ref="GH14:GM14"/>
    <mergeCell ref="GN14:GR14"/>
    <mergeCell ref="GS14:GW14"/>
    <mergeCell ref="A15:A16"/>
    <mergeCell ref="B15:K16"/>
    <mergeCell ref="L15:AP16"/>
    <mergeCell ref="AQ15:AX16"/>
    <mergeCell ref="BA15:BF15"/>
    <mergeCell ref="BG15:BK15"/>
    <mergeCell ref="EV14:EZ14"/>
    <mergeCell ref="FA14:FF14"/>
    <mergeCell ref="FG14:FK14"/>
    <mergeCell ref="FL14:FQ14"/>
    <mergeCell ref="FR14:FV14"/>
    <mergeCell ref="FW14:GB14"/>
    <mergeCell ref="CN14:CR14"/>
    <mergeCell ref="CS14:CX14"/>
    <mergeCell ref="CY14:DC14"/>
    <mergeCell ref="DD14:DI14"/>
    <mergeCell ref="BW14:CB14"/>
    <mergeCell ref="CC14:CG14"/>
    <mergeCell ref="CH14:CM14"/>
    <mergeCell ref="EC13:EG13"/>
    <mergeCell ref="EH13:EM13"/>
    <mergeCell ref="CS13:CX13"/>
    <mergeCell ref="CY13:DC13"/>
    <mergeCell ref="DD13:DI13"/>
    <mergeCell ref="DL13:DQ13"/>
    <mergeCell ref="DR13:DV13"/>
    <mergeCell ref="DW13:EB13"/>
    <mergeCell ref="CN13:CR13"/>
    <mergeCell ref="GC12:GG12"/>
    <mergeCell ref="GH12:GM12"/>
    <mergeCell ref="GN12:GR12"/>
    <mergeCell ref="DJ14:EM14"/>
    <mergeCell ref="EP14:EU14"/>
    <mergeCell ref="FJ13:FN13"/>
    <mergeCell ref="FO13:FS13"/>
    <mergeCell ref="FT13:GW13"/>
    <mergeCell ref="EN13:ER13"/>
    <mergeCell ref="ES13:EX13"/>
    <mergeCell ref="EY13:FC13"/>
    <mergeCell ref="FD13:FI13"/>
    <mergeCell ref="GS12:GW12"/>
    <mergeCell ref="FL12:FQ12"/>
    <mergeCell ref="FR12:FV12"/>
    <mergeCell ref="FW12:GB12"/>
    <mergeCell ref="A13:A14"/>
    <mergeCell ref="B13:K14"/>
    <mergeCell ref="L13:AP14"/>
    <mergeCell ref="AQ13:AX14"/>
    <mergeCell ref="BA13:BF13"/>
    <mergeCell ref="BG13:BK13"/>
    <mergeCell ref="EV12:EZ12"/>
    <mergeCell ref="FA12:FF12"/>
    <mergeCell ref="FG12:FK12"/>
    <mergeCell ref="CN12:CR12"/>
    <mergeCell ref="CS12:CX12"/>
    <mergeCell ref="CY12:DC12"/>
    <mergeCell ref="DD12:DI12"/>
    <mergeCell ref="DJ12:EM12"/>
    <mergeCell ref="EP12:EU12"/>
    <mergeCell ref="BL13:BQ13"/>
    <mergeCell ref="BR13:BV13"/>
    <mergeCell ref="BW13:CB13"/>
    <mergeCell ref="CC13:CG13"/>
    <mergeCell ref="CH13:CM13"/>
    <mergeCell ref="BA14:BF14"/>
    <mergeCell ref="BG14:BK14"/>
    <mergeCell ref="BL14:BQ14"/>
    <mergeCell ref="BR14:BV14"/>
    <mergeCell ref="FJ11:FN11"/>
    <mergeCell ref="FO11:FS11"/>
    <mergeCell ref="FT11:GW11"/>
    <mergeCell ref="BA12:BF12"/>
    <mergeCell ref="BG12:BK12"/>
    <mergeCell ref="BL12:BQ12"/>
    <mergeCell ref="BR12:BV12"/>
    <mergeCell ref="BW12:CB12"/>
    <mergeCell ref="CC12:CG12"/>
    <mergeCell ref="CH12:CM12"/>
    <mergeCell ref="EC11:EG11"/>
    <mergeCell ref="EH11:EM11"/>
    <mergeCell ref="EN11:ER11"/>
    <mergeCell ref="ES11:EX11"/>
    <mergeCell ref="EY11:FC11"/>
    <mergeCell ref="FD11:FI11"/>
    <mergeCell ref="CS11:CX11"/>
    <mergeCell ref="CY11:DC11"/>
    <mergeCell ref="DD11:DI11"/>
    <mergeCell ref="DL11:DQ11"/>
    <mergeCell ref="DR11:DV11"/>
    <mergeCell ref="DW11:EB11"/>
    <mergeCell ref="BL11:BQ11"/>
    <mergeCell ref="BR11:BV11"/>
    <mergeCell ref="BW11:CB11"/>
    <mergeCell ref="CC11:CG11"/>
    <mergeCell ref="CH11:CM11"/>
    <mergeCell ref="CN11:CR11"/>
    <mergeCell ref="GC10:GG10"/>
    <mergeCell ref="GH10:GM10"/>
    <mergeCell ref="GN10:GR10"/>
    <mergeCell ref="GS10:GW10"/>
    <mergeCell ref="A11:A12"/>
    <mergeCell ref="B11:K12"/>
    <mergeCell ref="L11:AP12"/>
    <mergeCell ref="AQ11:AX12"/>
    <mergeCell ref="BA11:BF11"/>
    <mergeCell ref="BG11:BK11"/>
    <mergeCell ref="EV10:EZ10"/>
    <mergeCell ref="FA10:FF10"/>
    <mergeCell ref="FG10:FK10"/>
    <mergeCell ref="FL10:FQ10"/>
    <mergeCell ref="FR10:FV10"/>
    <mergeCell ref="FW10:GB10"/>
    <mergeCell ref="CN10:CR10"/>
    <mergeCell ref="CS10:CX10"/>
    <mergeCell ref="CY10:DC10"/>
    <mergeCell ref="DD10:DI10"/>
    <mergeCell ref="BW10:CB10"/>
    <mergeCell ref="CC10:CG10"/>
    <mergeCell ref="CH10:CM10"/>
    <mergeCell ref="EC9:EG9"/>
    <mergeCell ref="EH9:EM9"/>
    <mergeCell ref="CS9:CX9"/>
    <mergeCell ref="CY9:DC9"/>
    <mergeCell ref="DD9:DI9"/>
    <mergeCell ref="DL9:DQ9"/>
    <mergeCell ref="DR9:DV9"/>
    <mergeCell ref="DW9:EB9"/>
    <mergeCell ref="CN9:CR9"/>
    <mergeCell ref="GC8:GG8"/>
    <mergeCell ref="GH8:GM8"/>
    <mergeCell ref="GN8:GR8"/>
    <mergeCell ref="DJ10:EM10"/>
    <mergeCell ref="EP10:EU10"/>
    <mergeCell ref="FJ9:FN9"/>
    <mergeCell ref="FO9:FS9"/>
    <mergeCell ref="FT9:GW9"/>
    <mergeCell ref="EN9:ER9"/>
    <mergeCell ref="ES9:EX9"/>
    <mergeCell ref="EY9:FC9"/>
    <mergeCell ref="FD9:FI9"/>
    <mergeCell ref="GS8:GW8"/>
    <mergeCell ref="FL8:FQ8"/>
    <mergeCell ref="FR8:FV8"/>
    <mergeCell ref="FW8:GB8"/>
    <mergeCell ref="A9:A10"/>
    <mergeCell ref="B9:K10"/>
    <mergeCell ref="L9:AP10"/>
    <mergeCell ref="AQ9:AX10"/>
    <mergeCell ref="BA9:BF9"/>
    <mergeCell ref="BG9:BK9"/>
    <mergeCell ref="EV8:EZ8"/>
    <mergeCell ref="FA8:FF8"/>
    <mergeCell ref="FG8:FK8"/>
    <mergeCell ref="CN8:CR8"/>
    <mergeCell ref="CS8:CX8"/>
    <mergeCell ref="CY8:DC8"/>
    <mergeCell ref="DD8:DI8"/>
    <mergeCell ref="DJ8:EM8"/>
    <mergeCell ref="EP8:EU8"/>
    <mergeCell ref="BL9:BQ9"/>
    <mergeCell ref="BR9:BV9"/>
    <mergeCell ref="BW9:CB9"/>
    <mergeCell ref="CC9:CG9"/>
    <mergeCell ref="CH9:CM9"/>
    <mergeCell ref="BA10:BF10"/>
    <mergeCell ref="BG10:BK10"/>
    <mergeCell ref="BL10:BQ10"/>
    <mergeCell ref="BR10:BV10"/>
    <mergeCell ref="FJ7:FN7"/>
    <mergeCell ref="FO7:FS7"/>
    <mergeCell ref="FT7:GW7"/>
    <mergeCell ref="BA8:BF8"/>
    <mergeCell ref="BG8:BK8"/>
    <mergeCell ref="BL8:BQ8"/>
    <mergeCell ref="BR8:BV8"/>
    <mergeCell ref="BW8:CB8"/>
    <mergeCell ref="CC8:CG8"/>
    <mergeCell ref="CH8:CM8"/>
    <mergeCell ref="EC7:EG7"/>
    <mergeCell ref="EH7:EM7"/>
    <mergeCell ref="EN7:ER7"/>
    <mergeCell ref="ES7:EX7"/>
    <mergeCell ref="EY7:FC7"/>
    <mergeCell ref="FD7:FI7"/>
    <mergeCell ref="CS7:CX7"/>
    <mergeCell ref="CY7:DC7"/>
    <mergeCell ref="DD7:DI7"/>
    <mergeCell ref="DL7:DQ7"/>
    <mergeCell ref="DR7:DV7"/>
    <mergeCell ref="DW7:EB7"/>
    <mergeCell ref="BL7:BQ7"/>
    <mergeCell ref="BR7:BV7"/>
    <mergeCell ref="BW7:CB7"/>
    <mergeCell ref="CC7:CG7"/>
    <mergeCell ref="CH7:CM7"/>
    <mergeCell ref="CN7:CR7"/>
    <mergeCell ref="A7:A8"/>
    <mergeCell ref="B7:K8"/>
    <mergeCell ref="L7:AP8"/>
    <mergeCell ref="AQ7:AX8"/>
    <mergeCell ref="BA7:BF7"/>
    <mergeCell ref="BG7:BK7"/>
    <mergeCell ref="FC4:GW5"/>
    <mergeCell ref="B5:K5"/>
    <mergeCell ref="AY5:BD6"/>
    <mergeCell ref="BE5:DI5"/>
    <mergeCell ref="DJ5:FB5"/>
    <mergeCell ref="B6:K6"/>
    <mergeCell ref="BE6:DI6"/>
    <mergeCell ref="DJ6:FB6"/>
    <mergeCell ref="FC6:GW6"/>
    <mergeCell ref="I2:AI2"/>
    <mergeCell ref="AK2:AR2"/>
    <mergeCell ref="AT2:CS2"/>
    <mergeCell ref="CW2:DC2"/>
    <mergeCell ref="DE2:EU2"/>
    <mergeCell ref="B4:K4"/>
    <mergeCell ref="L4:AP6"/>
    <mergeCell ref="AQ4:AX6"/>
    <mergeCell ref="AY4:FB4"/>
  </mergeCells>
  <pageMargins left="0.70866141732283472" right="0.70866141732283472" top="0.78740157480314965" bottom="0.78740157480314965" header="0.31496062992125984" footer="0.31496062992125984"/>
  <pageSetup paperSize="9" scale="95" orientation="portrait" r:id="rId1"/>
  <rowBreaks count="1" manualBreakCount="1">
    <brk id="36" max="204"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CCFF"/>
  </sheetPr>
  <dimension ref="A1:GW147"/>
  <sheetViews>
    <sheetView workbookViewId="0"/>
  </sheetViews>
  <sheetFormatPr defaultColWidth="0.42578125" defaultRowHeight="3.75" customHeight="1" x14ac:dyDescent="0.2"/>
  <cols>
    <col min="1" max="1" width="0.28515625" style="236" customWidth="1"/>
    <col min="2" max="16384" width="0.42578125" style="236"/>
  </cols>
  <sheetData>
    <row r="1" spans="1:205" ht="3.75" customHeight="1" thickBot="1" x14ac:dyDescent="0.35">
      <c r="A1" s="280"/>
    </row>
    <row r="2" spans="1:205" ht="25.5" customHeight="1" x14ac:dyDescent="0.2">
      <c r="B2" s="237"/>
      <c r="C2" s="238"/>
      <c r="D2" s="238"/>
      <c r="E2" s="238"/>
      <c r="F2" s="238"/>
      <c r="G2" s="238"/>
      <c r="H2" s="238"/>
      <c r="I2" s="1124" t="s">
        <v>4936</v>
      </c>
      <c r="J2" s="1124"/>
      <c r="K2" s="1124"/>
      <c r="L2" s="1124"/>
      <c r="M2" s="1124"/>
      <c r="N2" s="1124"/>
      <c r="O2" s="1124"/>
      <c r="P2" s="1124"/>
      <c r="Q2" s="1124"/>
      <c r="R2" s="1124"/>
      <c r="S2" s="1124"/>
      <c r="T2" s="1124"/>
      <c r="U2" s="1124"/>
      <c r="V2" s="1124"/>
      <c r="W2" s="1124"/>
      <c r="X2" s="1124"/>
      <c r="Y2" s="1124"/>
      <c r="Z2" s="1124"/>
      <c r="AA2" s="1124"/>
      <c r="AB2" s="1124"/>
      <c r="AC2" s="1124"/>
      <c r="AD2" s="1124"/>
      <c r="AE2" s="1124"/>
      <c r="AF2" s="1124"/>
      <c r="AG2" s="1124"/>
      <c r="AH2" s="1124"/>
      <c r="AI2" s="1125"/>
      <c r="AK2" s="1126" t="s">
        <v>2178</v>
      </c>
      <c r="AL2" s="1127"/>
      <c r="AM2" s="1127"/>
      <c r="AN2" s="1127"/>
      <c r="AO2" s="1127"/>
      <c r="AP2" s="1127"/>
      <c r="AQ2" s="1127"/>
      <c r="AR2" s="1127"/>
      <c r="AS2" s="239"/>
      <c r="AT2" s="1186" t="str">
        <f>'S 002'!$AT$2</f>
        <v>2121635384</v>
      </c>
      <c r="AU2" s="1186"/>
      <c r="AV2" s="1186"/>
      <c r="AW2" s="1186"/>
      <c r="AX2" s="1186"/>
      <c r="AY2" s="1186"/>
      <c r="AZ2" s="1186"/>
      <c r="BA2" s="1186"/>
      <c r="BB2" s="1186"/>
      <c r="BC2" s="1186"/>
      <c r="BD2" s="1186"/>
      <c r="BE2" s="1186"/>
      <c r="BF2" s="1186"/>
      <c r="BG2" s="1186"/>
      <c r="BH2" s="1186"/>
      <c r="BI2" s="1186"/>
      <c r="BJ2" s="1186"/>
      <c r="BK2" s="1186"/>
      <c r="BL2" s="1186"/>
      <c r="BM2" s="1186"/>
      <c r="BN2" s="1186"/>
      <c r="BO2" s="1186"/>
      <c r="BP2" s="1186"/>
      <c r="BQ2" s="1186"/>
      <c r="BR2" s="1186"/>
      <c r="BS2" s="1186"/>
      <c r="BT2" s="1186"/>
      <c r="BU2" s="1186"/>
      <c r="BV2" s="1186"/>
      <c r="BW2" s="1186"/>
      <c r="BX2" s="1186"/>
      <c r="BY2" s="1186"/>
      <c r="BZ2" s="1186"/>
      <c r="CA2" s="1186"/>
      <c r="CB2" s="1186"/>
      <c r="CC2" s="1186"/>
      <c r="CD2" s="1186"/>
      <c r="CE2" s="1186"/>
      <c r="CF2" s="1186"/>
      <c r="CG2" s="1186"/>
      <c r="CH2" s="1186"/>
      <c r="CI2" s="1186"/>
      <c r="CJ2" s="1186"/>
      <c r="CK2" s="1186"/>
      <c r="CL2" s="1186"/>
      <c r="CM2" s="1186"/>
      <c r="CN2" s="1186"/>
      <c r="CO2" s="1186"/>
      <c r="CP2" s="1186"/>
      <c r="CQ2" s="1186"/>
      <c r="CR2" s="1186"/>
      <c r="CS2" s="1186"/>
      <c r="CT2" s="239"/>
      <c r="CU2" s="240"/>
      <c r="CW2" s="1126" t="s">
        <v>3</v>
      </c>
      <c r="CX2" s="1127"/>
      <c r="CY2" s="1127"/>
      <c r="CZ2" s="1127"/>
      <c r="DA2" s="1127"/>
      <c r="DB2" s="1127"/>
      <c r="DC2" s="1127"/>
      <c r="DD2" s="239"/>
      <c r="DE2" s="1186" t="str">
        <f>'S 002'!$DE$2</f>
        <v>54353718</v>
      </c>
      <c r="DF2" s="1186"/>
      <c r="DG2" s="1186"/>
      <c r="DH2" s="1186"/>
      <c r="DI2" s="1186"/>
      <c r="DJ2" s="1186"/>
      <c r="DK2" s="1186"/>
      <c r="DL2" s="1186"/>
      <c r="DM2" s="1186"/>
      <c r="DN2" s="1186"/>
      <c r="DO2" s="1186"/>
      <c r="DP2" s="1186"/>
      <c r="DQ2" s="1186"/>
      <c r="DR2" s="1186"/>
      <c r="DS2" s="1186"/>
      <c r="DT2" s="1186"/>
      <c r="DU2" s="1186"/>
      <c r="DV2" s="1186"/>
      <c r="DW2" s="1186"/>
      <c r="DX2" s="1186"/>
      <c r="DY2" s="1186"/>
      <c r="DZ2" s="1186"/>
      <c r="EA2" s="1186"/>
      <c r="EB2" s="1186"/>
      <c r="EC2" s="1186"/>
      <c r="ED2" s="1186"/>
      <c r="EE2" s="1186"/>
      <c r="EF2" s="1186"/>
      <c r="EG2" s="1186"/>
      <c r="EH2" s="1186"/>
      <c r="EI2" s="1186"/>
      <c r="EJ2" s="1186"/>
      <c r="EK2" s="1186"/>
      <c r="EL2" s="1186"/>
      <c r="EM2" s="1186"/>
      <c r="EN2" s="1186"/>
      <c r="EO2" s="1186"/>
      <c r="EP2" s="1186"/>
      <c r="EQ2" s="1186"/>
      <c r="ER2" s="1186"/>
      <c r="ES2" s="1186"/>
      <c r="ET2" s="1186"/>
      <c r="EU2" s="1186"/>
      <c r="EV2" s="239"/>
      <c r="EW2" s="240"/>
      <c r="GQ2" s="238"/>
      <c r="GR2" s="238"/>
      <c r="GS2" s="238"/>
      <c r="GT2" s="238"/>
      <c r="GU2" s="238"/>
      <c r="GV2" s="238"/>
      <c r="GW2" s="241"/>
    </row>
    <row r="3" spans="1:205" ht="3" customHeight="1" x14ac:dyDescent="0.3"/>
    <row r="4" spans="1:205" ht="11.25" customHeight="1" x14ac:dyDescent="0.3">
      <c r="B4" s="1130" t="s">
        <v>4932</v>
      </c>
      <c r="C4" s="1131"/>
      <c r="D4" s="1131"/>
      <c r="E4" s="1131"/>
      <c r="F4" s="1131"/>
      <c r="G4" s="1131"/>
      <c r="H4" s="1131"/>
      <c r="I4" s="1131"/>
      <c r="J4" s="1131"/>
      <c r="K4" s="1132"/>
      <c r="L4" s="1133" t="s">
        <v>4933</v>
      </c>
      <c r="M4" s="1134"/>
      <c r="N4" s="1134"/>
      <c r="O4" s="1134"/>
      <c r="P4" s="1134"/>
      <c r="Q4" s="1134"/>
      <c r="R4" s="1134"/>
      <c r="S4" s="1134"/>
      <c r="T4" s="1134"/>
      <c r="U4" s="1134"/>
      <c r="V4" s="1134"/>
      <c r="W4" s="1134"/>
      <c r="X4" s="1134"/>
      <c r="Y4" s="1134"/>
      <c r="Z4" s="1134"/>
      <c r="AA4" s="1134"/>
      <c r="AB4" s="1134"/>
      <c r="AC4" s="1134"/>
      <c r="AD4" s="1134"/>
      <c r="AE4" s="1134"/>
      <c r="AF4" s="1134"/>
      <c r="AG4" s="1134"/>
      <c r="AH4" s="1134"/>
      <c r="AI4" s="1134"/>
      <c r="AJ4" s="1134"/>
      <c r="AK4" s="1134"/>
      <c r="AL4" s="1134"/>
      <c r="AM4" s="1134"/>
      <c r="AN4" s="1134"/>
      <c r="AO4" s="1134"/>
      <c r="AP4" s="1134"/>
      <c r="AQ4" s="1139" t="str">
        <f>'S 002'!$AQ$4</f>
        <v>Číslo riadku</v>
      </c>
      <c r="AR4" s="1140"/>
      <c r="AS4" s="1140"/>
      <c r="AT4" s="1140"/>
      <c r="AU4" s="1140"/>
      <c r="AV4" s="1140"/>
      <c r="AW4" s="1140"/>
      <c r="AX4" s="1141"/>
      <c r="AY4" s="1148" t="str">
        <f>'S 002'!AY4</f>
        <v>Bežné účtovné obdobie rok 2023</v>
      </c>
      <c r="AZ4" s="1149"/>
      <c r="BA4" s="1149"/>
      <c r="BB4" s="1149"/>
      <c r="BC4" s="1149"/>
      <c r="BD4" s="1149"/>
      <c r="BE4" s="1149"/>
      <c r="BF4" s="1149"/>
      <c r="BG4" s="1149"/>
      <c r="BH4" s="1149"/>
      <c r="BI4" s="1149"/>
      <c r="BJ4" s="1149"/>
      <c r="BK4" s="1149"/>
      <c r="BL4" s="1149"/>
      <c r="BM4" s="1149"/>
      <c r="BN4" s="1149"/>
      <c r="BO4" s="1149"/>
      <c r="BP4" s="1149"/>
      <c r="BQ4" s="1149"/>
      <c r="BR4" s="1149"/>
      <c r="BS4" s="1149"/>
      <c r="BT4" s="1149"/>
      <c r="BU4" s="1149"/>
      <c r="BV4" s="1149"/>
      <c r="BW4" s="1149"/>
      <c r="BX4" s="1149"/>
      <c r="BY4" s="1149"/>
      <c r="BZ4" s="1149"/>
      <c r="CA4" s="1149"/>
      <c r="CB4" s="1149"/>
      <c r="CC4" s="1149"/>
      <c r="CD4" s="1149"/>
      <c r="CE4" s="1149"/>
      <c r="CF4" s="1149"/>
      <c r="CG4" s="1149"/>
      <c r="CH4" s="1149"/>
      <c r="CI4" s="1149"/>
      <c r="CJ4" s="1149"/>
      <c r="CK4" s="1149"/>
      <c r="CL4" s="1149"/>
      <c r="CM4" s="1149"/>
      <c r="CN4" s="1149"/>
      <c r="CO4" s="1149"/>
      <c r="CP4" s="1149"/>
      <c r="CQ4" s="1149"/>
      <c r="CR4" s="1149"/>
      <c r="CS4" s="1149"/>
      <c r="CT4" s="1149"/>
      <c r="CU4" s="1149"/>
      <c r="CV4" s="1149"/>
      <c r="CW4" s="1149"/>
      <c r="CX4" s="1149"/>
      <c r="CY4" s="1149"/>
      <c r="CZ4" s="1149"/>
      <c r="DA4" s="1149"/>
      <c r="DB4" s="1149"/>
      <c r="DC4" s="1149"/>
      <c r="DD4" s="1149"/>
      <c r="DE4" s="1149"/>
      <c r="DF4" s="1149"/>
      <c r="DG4" s="1149"/>
      <c r="DH4" s="1149"/>
      <c r="DI4" s="1149"/>
      <c r="DJ4" s="1149"/>
      <c r="DK4" s="1149"/>
      <c r="DL4" s="1149"/>
      <c r="DM4" s="1149"/>
      <c r="DN4" s="1149"/>
      <c r="DO4" s="1149"/>
      <c r="DP4" s="1149"/>
      <c r="DQ4" s="1149"/>
      <c r="DR4" s="1149"/>
      <c r="DS4" s="1149"/>
      <c r="DT4" s="1149"/>
      <c r="DU4" s="1149"/>
      <c r="DV4" s="1149"/>
      <c r="DW4" s="1149"/>
      <c r="DX4" s="1149"/>
      <c r="DY4" s="1149"/>
      <c r="DZ4" s="1149"/>
      <c r="EA4" s="1149"/>
      <c r="EB4" s="1149"/>
      <c r="EC4" s="1149"/>
      <c r="ED4" s="1149"/>
      <c r="EE4" s="1149"/>
      <c r="EF4" s="1149"/>
      <c r="EG4" s="1149"/>
      <c r="EH4" s="1149"/>
      <c r="EI4" s="1149"/>
      <c r="EJ4" s="1149"/>
      <c r="EK4" s="1149"/>
      <c r="EL4" s="1149"/>
      <c r="EM4" s="1149"/>
      <c r="EN4" s="1149"/>
      <c r="EO4" s="1149"/>
      <c r="EP4" s="1149"/>
      <c r="EQ4" s="1149"/>
      <c r="ER4" s="1149"/>
      <c r="ES4" s="1149"/>
      <c r="ET4" s="1149"/>
      <c r="EU4" s="1149"/>
      <c r="EV4" s="1149"/>
      <c r="EW4" s="1149"/>
      <c r="EX4" s="1149"/>
      <c r="EY4" s="1149"/>
      <c r="EZ4" s="1149"/>
      <c r="FA4" s="1149"/>
      <c r="FB4" s="1150"/>
      <c r="FC4" s="1187">
        <f>'S 002'!FC4</f>
        <v>0</v>
      </c>
      <c r="FD4" s="1131"/>
      <c r="FE4" s="1131"/>
      <c r="FF4" s="1131"/>
      <c r="FG4" s="1131"/>
      <c r="FH4" s="1131"/>
      <c r="FI4" s="1131"/>
      <c r="FJ4" s="1131"/>
      <c r="FK4" s="1131"/>
      <c r="FL4" s="1131"/>
      <c r="FM4" s="1131"/>
      <c r="FN4" s="1131"/>
      <c r="FO4" s="1131"/>
      <c r="FP4" s="1131"/>
      <c r="FQ4" s="1131"/>
      <c r="FR4" s="1131"/>
      <c r="FS4" s="1131"/>
      <c r="FT4" s="1131"/>
      <c r="FU4" s="1131"/>
      <c r="FV4" s="1131"/>
      <c r="FW4" s="1131"/>
      <c r="FX4" s="1131"/>
      <c r="FY4" s="1131"/>
      <c r="FZ4" s="1131"/>
      <c r="GA4" s="1131"/>
      <c r="GB4" s="1131"/>
      <c r="GC4" s="1131"/>
      <c r="GD4" s="1131"/>
      <c r="GE4" s="1131"/>
      <c r="GF4" s="1131"/>
      <c r="GG4" s="1131"/>
      <c r="GH4" s="1131"/>
      <c r="GI4" s="1131"/>
      <c r="GJ4" s="1131"/>
      <c r="GK4" s="1131"/>
      <c r="GL4" s="1131"/>
      <c r="GM4" s="1131"/>
      <c r="GN4" s="1131"/>
      <c r="GO4" s="1131"/>
      <c r="GP4" s="1131"/>
      <c r="GQ4" s="1131"/>
      <c r="GR4" s="1131"/>
      <c r="GS4" s="1131"/>
      <c r="GT4" s="1131"/>
      <c r="GU4" s="1131"/>
      <c r="GV4" s="1131"/>
      <c r="GW4" s="1132"/>
    </row>
    <row r="5" spans="1:205" ht="11.25" customHeight="1" x14ac:dyDescent="0.3">
      <c r="B5" s="1155" t="s">
        <v>4934</v>
      </c>
      <c r="C5" s="1156"/>
      <c r="D5" s="1156"/>
      <c r="E5" s="1156"/>
      <c r="F5" s="1156"/>
      <c r="G5" s="1156"/>
      <c r="H5" s="1156"/>
      <c r="I5" s="1156"/>
      <c r="J5" s="1156"/>
      <c r="K5" s="1157"/>
      <c r="L5" s="1135"/>
      <c r="M5" s="1136"/>
      <c r="N5" s="1136"/>
      <c r="O5" s="1136"/>
      <c r="P5" s="1136"/>
      <c r="Q5" s="1136"/>
      <c r="R5" s="1136"/>
      <c r="S5" s="1136"/>
      <c r="T5" s="1136"/>
      <c r="U5" s="1136"/>
      <c r="V5" s="1136"/>
      <c r="W5" s="1136"/>
      <c r="X5" s="1136"/>
      <c r="Y5" s="1136"/>
      <c r="Z5" s="1136"/>
      <c r="AA5" s="1136"/>
      <c r="AB5" s="1136"/>
      <c r="AC5" s="1136"/>
      <c r="AD5" s="1136"/>
      <c r="AE5" s="1136"/>
      <c r="AF5" s="1136"/>
      <c r="AG5" s="1136"/>
      <c r="AH5" s="1136"/>
      <c r="AI5" s="1136"/>
      <c r="AJ5" s="1136"/>
      <c r="AK5" s="1136"/>
      <c r="AL5" s="1136"/>
      <c r="AM5" s="1136"/>
      <c r="AN5" s="1136"/>
      <c r="AO5" s="1136"/>
      <c r="AP5" s="1136"/>
      <c r="AQ5" s="1142"/>
      <c r="AR5" s="1143"/>
      <c r="AS5" s="1143"/>
      <c r="AT5" s="1143"/>
      <c r="AU5" s="1143"/>
      <c r="AV5" s="1143"/>
      <c r="AW5" s="1143"/>
      <c r="AX5" s="1144"/>
      <c r="AY5" s="1158">
        <f>'S 002'!AY5</f>
        <v>0</v>
      </c>
      <c r="AZ5" s="1159"/>
      <c r="BA5" s="1159"/>
      <c r="BB5" s="1159"/>
      <c r="BC5" s="1159"/>
      <c r="BD5" s="1160"/>
      <c r="BE5" s="1161" t="str">
        <f>'S 002'!BE5</f>
        <v>Brutto-časť 1</v>
      </c>
      <c r="BF5" s="1162"/>
      <c r="BG5" s="1162"/>
      <c r="BH5" s="1162"/>
      <c r="BI5" s="1162"/>
      <c r="BJ5" s="1162"/>
      <c r="BK5" s="1162"/>
      <c r="BL5" s="1162"/>
      <c r="BM5" s="1162"/>
      <c r="BN5" s="1162"/>
      <c r="BO5" s="1162"/>
      <c r="BP5" s="1162"/>
      <c r="BQ5" s="1162"/>
      <c r="BR5" s="1162"/>
      <c r="BS5" s="1162"/>
      <c r="BT5" s="1162"/>
      <c r="BU5" s="1162"/>
      <c r="BV5" s="1162"/>
      <c r="BW5" s="1162"/>
      <c r="BX5" s="1162"/>
      <c r="BY5" s="1162"/>
      <c r="BZ5" s="1162"/>
      <c r="CA5" s="1162"/>
      <c r="CB5" s="1162"/>
      <c r="CC5" s="1162"/>
      <c r="CD5" s="1162"/>
      <c r="CE5" s="1162"/>
      <c r="CF5" s="1162"/>
      <c r="CG5" s="1162"/>
      <c r="CH5" s="1162"/>
      <c r="CI5" s="1162"/>
      <c r="CJ5" s="1162"/>
      <c r="CK5" s="1162"/>
      <c r="CL5" s="1162"/>
      <c r="CM5" s="1162"/>
      <c r="CN5" s="1162"/>
      <c r="CO5" s="1162"/>
      <c r="CP5" s="1162"/>
      <c r="CQ5" s="1162"/>
      <c r="CR5" s="1162"/>
      <c r="CS5" s="1162"/>
      <c r="CT5" s="1162"/>
      <c r="CU5" s="1162"/>
      <c r="CV5" s="1162"/>
      <c r="CW5" s="1162"/>
      <c r="CX5" s="1162"/>
      <c r="CY5" s="1162"/>
      <c r="CZ5" s="1162"/>
      <c r="DA5" s="1162"/>
      <c r="DB5" s="1162"/>
      <c r="DC5" s="1162"/>
      <c r="DD5" s="1162"/>
      <c r="DE5" s="1162"/>
      <c r="DF5" s="1162"/>
      <c r="DG5" s="1162"/>
      <c r="DH5" s="1162"/>
      <c r="DI5" s="1163"/>
      <c r="DJ5" s="1148" t="str">
        <f>'S 002'!DJ5</f>
        <v xml:space="preserve"> </v>
      </c>
      <c r="DK5" s="1149"/>
      <c r="DL5" s="1149"/>
      <c r="DM5" s="1149"/>
      <c r="DN5" s="1149"/>
      <c r="DO5" s="1149"/>
      <c r="DP5" s="1149"/>
      <c r="DQ5" s="1149"/>
      <c r="DR5" s="1149"/>
      <c r="DS5" s="1149"/>
      <c r="DT5" s="1149"/>
      <c r="DU5" s="1149"/>
      <c r="DV5" s="1149"/>
      <c r="DW5" s="1149"/>
      <c r="DX5" s="1149"/>
      <c r="DY5" s="1149"/>
      <c r="DZ5" s="1149"/>
      <c r="EA5" s="1149"/>
      <c r="EB5" s="1149"/>
      <c r="EC5" s="1149"/>
      <c r="ED5" s="1149"/>
      <c r="EE5" s="1149"/>
      <c r="EF5" s="1149"/>
      <c r="EG5" s="1149"/>
      <c r="EH5" s="1149"/>
      <c r="EI5" s="1149"/>
      <c r="EJ5" s="1149"/>
      <c r="EK5" s="1149"/>
      <c r="EL5" s="1149"/>
      <c r="EM5" s="1149"/>
      <c r="EN5" s="1149"/>
      <c r="EO5" s="1149"/>
      <c r="EP5" s="1149"/>
      <c r="EQ5" s="1149"/>
      <c r="ER5" s="1149"/>
      <c r="ES5" s="1149"/>
      <c r="ET5" s="1149"/>
      <c r="EU5" s="1149"/>
      <c r="EV5" s="1149"/>
      <c r="EW5" s="1149"/>
      <c r="EX5" s="1149"/>
      <c r="EY5" s="1149"/>
      <c r="EZ5" s="1149"/>
      <c r="FA5" s="1149"/>
      <c r="FB5" s="1150"/>
      <c r="FC5" s="1152"/>
      <c r="FD5" s="1153"/>
      <c r="FE5" s="1153"/>
      <c r="FF5" s="1153"/>
      <c r="FG5" s="1153"/>
      <c r="FH5" s="1153"/>
      <c r="FI5" s="1153"/>
      <c r="FJ5" s="1153"/>
      <c r="FK5" s="1153"/>
      <c r="FL5" s="1153"/>
      <c r="FM5" s="1153"/>
      <c r="FN5" s="1153"/>
      <c r="FO5" s="1153"/>
      <c r="FP5" s="1153"/>
      <c r="FQ5" s="1153"/>
      <c r="FR5" s="1153"/>
      <c r="FS5" s="1153"/>
      <c r="FT5" s="1153"/>
      <c r="FU5" s="1153"/>
      <c r="FV5" s="1153"/>
      <c r="FW5" s="1153"/>
      <c r="FX5" s="1153"/>
      <c r="FY5" s="1153"/>
      <c r="FZ5" s="1153"/>
      <c r="GA5" s="1153"/>
      <c r="GB5" s="1153"/>
      <c r="GC5" s="1153"/>
      <c r="GD5" s="1153"/>
      <c r="GE5" s="1153"/>
      <c r="GF5" s="1153"/>
      <c r="GG5" s="1153"/>
      <c r="GH5" s="1153"/>
      <c r="GI5" s="1153"/>
      <c r="GJ5" s="1153"/>
      <c r="GK5" s="1153"/>
      <c r="GL5" s="1153"/>
      <c r="GM5" s="1153"/>
      <c r="GN5" s="1153"/>
      <c r="GO5" s="1153"/>
      <c r="GP5" s="1153"/>
      <c r="GQ5" s="1153"/>
      <c r="GR5" s="1153"/>
      <c r="GS5" s="1153"/>
      <c r="GT5" s="1153"/>
      <c r="GU5" s="1153"/>
      <c r="GV5" s="1153"/>
      <c r="GW5" s="1154"/>
    </row>
    <row r="6" spans="1:205" ht="10.5" customHeight="1" x14ac:dyDescent="0.3">
      <c r="B6" s="1152" t="s">
        <v>1407</v>
      </c>
      <c r="C6" s="1153"/>
      <c r="D6" s="1153"/>
      <c r="E6" s="1153"/>
      <c r="F6" s="1153"/>
      <c r="G6" s="1153"/>
      <c r="H6" s="1153"/>
      <c r="I6" s="1153"/>
      <c r="J6" s="1153"/>
      <c r="K6" s="1154"/>
      <c r="L6" s="1137"/>
      <c r="M6" s="1138"/>
      <c r="N6" s="1138"/>
      <c r="O6" s="1138"/>
      <c r="P6" s="1138"/>
      <c r="Q6" s="1138"/>
      <c r="R6" s="1138"/>
      <c r="S6" s="1138"/>
      <c r="T6" s="1138"/>
      <c r="U6" s="1138"/>
      <c r="V6" s="1138"/>
      <c r="W6" s="1138"/>
      <c r="X6" s="1138"/>
      <c r="Y6" s="1138"/>
      <c r="Z6" s="1138"/>
      <c r="AA6" s="1138"/>
      <c r="AB6" s="1138"/>
      <c r="AC6" s="1138"/>
      <c r="AD6" s="1138"/>
      <c r="AE6" s="1138"/>
      <c r="AF6" s="1138"/>
      <c r="AG6" s="1138"/>
      <c r="AH6" s="1138"/>
      <c r="AI6" s="1138"/>
      <c r="AJ6" s="1138"/>
      <c r="AK6" s="1138"/>
      <c r="AL6" s="1138"/>
      <c r="AM6" s="1138"/>
      <c r="AN6" s="1138"/>
      <c r="AO6" s="1138"/>
      <c r="AP6" s="1138"/>
      <c r="AQ6" s="1145"/>
      <c r="AR6" s="1146"/>
      <c r="AS6" s="1146"/>
      <c r="AT6" s="1146"/>
      <c r="AU6" s="1146"/>
      <c r="AV6" s="1146"/>
      <c r="AW6" s="1146"/>
      <c r="AX6" s="1147"/>
      <c r="AY6" s="1158"/>
      <c r="AZ6" s="1159"/>
      <c r="BA6" s="1159"/>
      <c r="BB6" s="1159"/>
      <c r="BC6" s="1159"/>
      <c r="BD6" s="1160"/>
      <c r="BE6" s="1165" t="str">
        <f>'S 002'!BE6</f>
        <v>Oprávky</v>
      </c>
      <c r="BF6" s="1166"/>
      <c r="BG6" s="1166"/>
      <c r="BH6" s="1166"/>
      <c r="BI6" s="1166"/>
      <c r="BJ6" s="1166"/>
      <c r="BK6" s="1166"/>
      <c r="BL6" s="1166"/>
      <c r="BM6" s="1166"/>
      <c r="BN6" s="1166"/>
      <c r="BO6" s="1166"/>
      <c r="BP6" s="1166"/>
      <c r="BQ6" s="1166"/>
      <c r="BR6" s="1166"/>
      <c r="BS6" s="1166"/>
      <c r="BT6" s="1166"/>
      <c r="BU6" s="1166"/>
      <c r="BV6" s="1166"/>
      <c r="BW6" s="1166"/>
      <c r="BX6" s="1166"/>
      <c r="BY6" s="1166"/>
      <c r="BZ6" s="1166"/>
      <c r="CA6" s="1166"/>
      <c r="CB6" s="1166"/>
      <c r="CC6" s="1166"/>
      <c r="CD6" s="1166"/>
      <c r="CE6" s="1166"/>
      <c r="CF6" s="1166"/>
      <c r="CG6" s="1166"/>
      <c r="CH6" s="1166"/>
      <c r="CI6" s="1166"/>
      <c r="CJ6" s="1166"/>
      <c r="CK6" s="1166"/>
      <c r="CL6" s="1166"/>
      <c r="CM6" s="1166"/>
      <c r="CN6" s="1166"/>
      <c r="CO6" s="1166"/>
      <c r="CP6" s="1166"/>
      <c r="CQ6" s="1166"/>
      <c r="CR6" s="1166"/>
      <c r="CS6" s="1166"/>
      <c r="CT6" s="1166"/>
      <c r="CU6" s="1166"/>
      <c r="CV6" s="1166"/>
      <c r="CW6" s="1166"/>
      <c r="CX6" s="1166"/>
      <c r="CY6" s="1166"/>
      <c r="CZ6" s="1166"/>
      <c r="DA6" s="1166"/>
      <c r="DB6" s="1166"/>
      <c r="DC6" s="1166"/>
      <c r="DD6" s="1166"/>
      <c r="DE6" s="1166"/>
      <c r="DF6" s="1166"/>
      <c r="DG6" s="1166"/>
      <c r="DH6" s="1166"/>
      <c r="DI6" s="1167"/>
      <c r="DJ6" s="1148">
        <f>'S 002'!DJ6</f>
        <v>0</v>
      </c>
      <c r="DK6" s="1149"/>
      <c r="DL6" s="1149"/>
      <c r="DM6" s="1149"/>
      <c r="DN6" s="1149"/>
      <c r="DO6" s="1149"/>
      <c r="DP6" s="1149"/>
      <c r="DQ6" s="1149"/>
      <c r="DR6" s="1149"/>
      <c r="DS6" s="1149"/>
      <c r="DT6" s="1149"/>
      <c r="DU6" s="1149"/>
      <c r="DV6" s="1149"/>
      <c r="DW6" s="1149"/>
      <c r="DX6" s="1149"/>
      <c r="DY6" s="1149"/>
      <c r="DZ6" s="1149"/>
      <c r="EA6" s="1149"/>
      <c r="EB6" s="1149"/>
      <c r="EC6" s="1149"/>
      <c r="ED6" s="1149"/>
      <c r="EE6" s="1149"/>
      <c r="EF6" s="1149"/>
      <c r="EG6" s="1149"/>
      <c r="EH6" s="1149"/>
      <c r="EI6" s="1149"/>
      <c r="EJ6" s="1149"/>
      <c r="EK6" s="1149"/>
      <c r="EL6" s="1149"/>
      <c r="EM6" s="1149"/>
      <c r="EN6" s="1149"/>
      <c r="EO6" s="1149"/>
      <c r="EP6" s="1149"/>
      <c r="EQ6" s="1149"/>
      <c r="ER6" s="1149"/>
      <c r="ES6" s="1149"/>
      <c r="ET6" s="1149"/>
      <c r="EU6" s="1149"/>
      <c r="EV6" s="1149"/>
      <c r="EW6" s="1149"/>
      <c r="EX6" s="1149"/>
      <c r="EY6" s="1149"/>
      <c r="EZ6" s="1149"/>
      <c r="FA6" s="1149"/>
      <c r="FB6" s="1150"/>
      <c r="FC6" s="1188" t="str">
        <f>'S 002'!FC6</f>
        <v xml:space="preserve"> </v>
      </c>
      <c r="FD6" s="1169"/>
      <c r="FE6" s="1169"/>
      <c r="FF6" s="1169"/>
      <c r="FG6" s="1169"/>
      <c r="FH6" s="1169"/>
      <c r="FI6" s="1169"/>
      <c r="FJ6" s="1169"/>
      <c r="FK6" s="1169"/>
      <c r="FL6" s="1169"/>
      <c r="FM6" s="1169"/>
      <c r="FN6" s="1169"/>
      <c r="FO6" s="1169"/>
      <c r="FP6" s="1169"/>
      <c r="FQ6" s="1169"/>
      <c r="FR6" s="1169"/>
      <c r="FS6" s="1169"/>
      <c r="FT6" s="1169"/>
      <c r="FU6" s="1169"/>
      <c r="FV6" s="1169"/>
      <c r="FW6" s="1169"/>
      <c r="FX6" s="1169"/>
      <c r="FY6" s="1169"/>
      <c r="FZ6" s="1169"/>
      <c r="GA6" s="1169"/>
      <c r="GB6" s="1169"/>
      <c r="GC6" s="1169"/>
      <c r="GD6" s="1169"/>
      <c r="GE6" s="1169"/>
      <c r="GF6" s="1169"/>
      <c r="GG6" s="1169"/>
      <c r="GH6" s="1169"/>
      <c r="GI6" s="1169"/>
      <c r="GJ6" s="1169"/>
      <c r="GK6" s="1169"/>
      <c r="GL6" s="1169"/>
      <c r="GM6" s="1169"/>
      <c r="GN6" s="1169"/>
      <c r="GO6" s="1169"/>
      <c r="GP6" s="1169"/>
      <c r="GQ6" s="1169"/>
      <c r="GR6" s="1169"/>
      <c r="GS6" s="1169"/>
      <c r="GT6" s="1169"/>
      <c r="GU6" s="1169"/>
      <c r="GV6" s="1169"/>
      <c r="GW6" s="1170"/>
    </row>
    <row r="7" spans="1:205" ht="25.5" customHeight="1" x14ac:dyDescent="0.3">
      <c r="A7" s="1172"/>
      <c r="B7" s="1185" t="s">
        <v>2019</v>
      </c>
      <c r="C7" s="1185"/>
      <c r="D7" s="1185"/>
      <c r="E7" s="1185"/>
      <c r="F7" s="1185"/>
      <c r="G7" s="1185"/>
      <c r="H7" s="1185"/>
      <c r="I7" s="1185"/>
      <c r="J7" s="1185"/>
      <c r="K7" s="1185"/>
      <c r="L7" s="1183" t="str">
        <f>SUVAHAVUJ!$D$17</f>
        <v>Pestovateľské celky trvalých porastov (025)
- /085, 092A/</v>
      </c>
      <c r="M7" s="1184"/>
      <c r="N7" s="1184"/>
      <c r="O7" s="1184"/>
      <c r="P7" s="1184"/>
      <c r="Q7" s="1184"/>
      <c r="R7" s="1184"/>
      <c r="S7" s="1184"/>
      <c r="T7" s="1184"/>
      <c r="U7" s="1184"/>
      <c r="V7" s="1184"/>
      <c r="W7" s="1184"/>
      <c r="X7" s="1184"/>
      <c r="Y7" s="1184"/>
      <c r="Z7" s="1184"/>
      <c r="AA7" s="1184"/>
      <c r="AB7" s="1184"/>
      <c r="AC7" s="1184"/>
      <c r="AD7" s="1184"/>
      <c r="AE7" s="1184"/>
      <c r="AF7" s="1184"/>
      <c r="AG7" s="1184"/>
      <c r="AH7" s="1184"/>
      <c r="AI7" s="1184"/>
      <c r="AJ7" s="1184"/>
      <c r="AK7" s="1184"/>
      <c r="AL7" s="1184"/>
      <c r="AM7" s="1184"/>
      <c r="AN7" s="1184"/>
      <c r="AO7" s="1184"/>
      <c r="AP7" s="1184"/>
      <c r="AQ7" s="1176" t="s">
        <v>1220</v>
      </c>
      <c r="AR7" s="1176"/>
      <c r="AS7" s="1176"/>
      <c r="AT7" s="1176"/>
      <c r="AU7" s="1176"/>
      <c r="AV7" s="1176"/>
      <c r="AW7" s="1176"/>
      <c r="AX7" s="1176"/>
      <c r="AY7" s="242"/>
      <c r="AZ7" s="243"/>
      <c r="BA7" s="1171" t="str">
        <f>MID(SUVAHAVUJ!AD17,1,1)</f>
        <v xml:space="preserve"> </v>
      </c>
      <c r="BB7" s="1171"/>
      <c r="BC7" s="1171"/>
      <c r="BD7" s="1171"/>
      <c r="BE7" s="1171"/>
      <c r="BF7" s="1171"/>
      <c r="BG7" s="1171" t="str">
        <f>MID(SUVAHAVUJ!AD17,2,1)</f>
        <v xml:space="preserve"> </v>
      </c>
      <c r="BH7" s="1171"/>
      <c r="BI7" s="1171"/>
      <c r="BJ7" s="1171"/>
      <c r="BK7" s="1171"/>
      <c r="BL7" s="1171" t="str">
        <f>MID(SUVAHAVUJ!AD17,3,1)</f>
        <v xml:space="preserve"> </v>
      </c>
      <c r="BM7" s="1171"/>
      <c r="BN7" s="1171"/>
      <c r="BO7" s="1171"/>
      <c r="BP7" s="1171"/>
      <c r="BQ7" s="1171"/>
      <c r="BR7" s="1171" t="str">
        <f>MID(SUVAHAVUJ!AD17,4,1)</f>
        <v xml:space="preserve"> </v>
      </c>
      <c r="BS7" s="1171"/>
      <c r="BT7" s="1171"/>
      <c r="BU7" s="1171"/>
      <c r="BV7" s="1171"/>
      <c r="BW7" s="1171" t="str">
        <f>MID(SUVAHAVUJ!AD17,5,1)</f>
        <v xml:space="preserve"> </v>
      </c>
      <c r="BX7" s="1171"/>
      <c r="BY7" s="1171"/>
      <c r="BZ7" s="1171"/>
      <c r="CA7" s="1171"/>
      <c r="CB7" s="1171"/>
      <c r="CC7" s="1171" t="str">
        <f>MID(SUVAHAVUJ!AD17,6,1)</f>
        <v xml:space="preserve"> </v>
      </c>
      <c r="CD7" s="1171"/>
      <c r="CE7" s="1171"/>
      <c r="CF7" s="1171"/>
      <c r="CG7" s="1171"/>
      <c r="CH7" s="1171" t="str">
        <f>MID(SUVAHAVUJ!AD17,7,1)</f>
        <v xml:space="preserve"> </v>
      </c>
      <c r="CI7" s="1171"/>
      <c r="CJ7" s="1171"/>
      <c r="CK7" s="1171"/>
      <c r="CL7" s="1171"/>
      <c r="CM7" s="1171"/>
      <c r="CN7" s="1171" t="str">
        <f>MID(SUVAHAVUJ!AD17,8,1)</f>
        <v xml:space="preserve"> </v>
      </c>
      <c r="CO7" s="1171"/>
      <c r="CP7" s="1171"/>
      <c r="CQ7" s="1171"/>
      <c r="CR7" s="1171"/>
      <c r="CS7" s="1171" t="str">
        <f>MID(SUVAHAVUJ!AD17,9,1)</f>
        <v xml:space="preserve"> </v>
      </c>
      <c r="CT7" s="1171"/>
      <c r="CU7" s="1171"/>
      <c r="CV7" s="1171"/>
      <c r="CW7" s="1171"/>
      <c r="CX7" s="1171"/>
      <c r="CY7" s="1171" t="str">
        <f>MID(SUVAHAVUJ!AD17,10,1)</f>
        <v xml:space="preserve"> </v>
      </c>
      <c r="CZ7" s="1171"/>
      <c r="DA7" s="1171"/>
      <c r="DB7" s="1171"/>
      <c r="DC7" s="1171"/>
      <c r="DD7" s="1171" t="str">
        <f>MID(SUVAHAVUJ!AD17,11,1)</f>
        <v>0</v>
      </c>
      <c r="DE7" s="1171"/>
      <c r="DF7" s="1171"/>
      <c r="DG7" s="1171"/>
      <c r="DH7" s="1171"/>
      <c r="DI7" s="1179"/>
      <c r="DJ7" s="242"/>
      <c r="DK7" s="243"/>
      <c r="DL7" s="1171" t="str">
        <f>MID(SUVAHAVUJ!AF17,1,1)</f>
        <v xml:space="preserve"> </v>
      </c>
      <c r="DM7" s="1171"/>
      <c r="DN7" s="1171"/>
      <c r="DO7" s="1171"/>
      <c r="DP7" s="1171"/>
      <c r="DQ7" s="1171"/>
      <c r="DR7" s="1171" t="str">
        <f>MID(SUVAHAVUJ!AF17,2,1)</f>
        <v xml:space="preserve"> </v>
      </c>
      <c r="DS7" s="1171"/>
      <c r="DT7" s="1171"/>
      <c r="DU7" s="1171"/>
      <c r="DV7" s="1171"/>
      <c r="DW7" s="1171" t="str">
        <f>MID(SUVAHAVUJ!AF17,3,1)</f>
        <v xml:space="preserve"> </v>
      </c>
      <c r="DX7" s="1171"/>
      <c r="DY7" s="1171"/>
      <c r="DZ7" s="1171"/>
      <c r="EA7" s="1171"/>
      <c r="EB7" s="1171"/>
      <c r="EC7" s="1171" t="str">
        <f>MID(SUVAHAVUJ!AF17,4,1)</f>
        <v xml:space="preserve"> </v>
      </c>
      <c r="ED7" s="1171"/>
      <c r="EE7" s="1171"/>
      <c r="EF7" s="1171"/>
      <c r="EG7" s="1171"/>
      <c r="EH7" s="1171" t="str">
        <f>MID(SUVAHAVUJ!AF17,5,1)</f>
        <v xml:space="preserve"> </v>
      </c>
      <c r="EI7" s="1171"/>
      <c r="EJ7" s="1171"/>
      <c r="EK7" s="1171"/>
      <c r="EL7" s="1171"/>
      <c r="EM7" s="1171"/>
      <c r="EN7" s="1171" t="str">
        <f>MID(SUVAHAVUJ!AF17,6,1)</f>
        <v xml:space="preserve"> </v>
      </c>
      <c r="EO7" s="1171"/>
      <c r="EP7" s="1171"/>
      <c r="EQ7" s="1171"/>
      <c r="ER7" s="1171"/>
      <c r="ES7" s="1171" t="str">
        <f>MID(SUVAHAVUJ!AF17,7,1)</f>
        <v xml:space="preserve"> </v>
      </c>
      <c r="ET7" s="1171"/>
      <c r="EU7" s="1171"/>
      <c r="EV7" s="1171"/>
      <c r="EW7" s="1171"/>
      <c r="EX7" s="1171"/>
      <c r="EY7" s="1171" t="str">
        <f>MID(SUVAHAVUJ!AF17,8,1)</f>
        <v xml:space="preserve"> </v>
      </c>
      <c r="EZ7" s="1171"/>
      <c r="FA7" s="1171"/>
      <c r="FB7" s="1171"/>
      <c r="FC7" s="1171"/>
      <c r="FD7" s="1171" t="str">
        <f>MID(SUVAHAVUJ!AF17,9,1)</f>
        <v xml:space="preserve"> </v>
      </c>
      <c r="FE7" s="1171"/>
      <c r="FF7" s="1171"/>
      <c r="FG7" s="1171"/>
      <c r="FH7" s="1171"/>
      <c r="FI7" s="1171"/>
      <c r="FJ7" s="1171" t="str">
        <f>MID(SUVAHAVUJ!AF17,10,1)</f>
        <v xml:space="preserve"> </v>
      </c>
      <c r="FK7" s="1171"/>
      <c r="FL7" s="1171"/>
      <c r="FM7" s="1171"/>
      <c r="FN7" s="1171"/>
      <c r="FO7" s="1129" t="str">
        <f>MID(SUVAHAVUJ!AF17,11,1)</f>
        <v>0</v>
      </c>
      <c r="FP7" s="1129"/>
      <c r="FQ7" s="1129"/>
      <c r="FR7" s="1129"/>
      <c r="FS7" s="1177"/>
      <c r="FT7" s="1178"/>
      <c r="FU7" s="1178"/>
      <c r="FV7" s="1178"/>
      <c r="FW7" s="1178"/>
      <c r="FX7" s="1178"/>
      <c r="FY7" s="1178"/>
      <c r="FZ7" s="1178"/>
      <c r="GA7" s="1178"/>
      <c r="GB7" s="1178"/>
      <c r="GC7" s="1178"/>
      <c r="GD7" s="1178"/>
      <c r="GE7" s="1178"/>
      <c r="GF7" s="1178"/>
      <c r="GG7" s="1178"/>
      <c r="GH7" s="1178"/>
      <c r="GI7" s="1178"/>
      <c r="GJ7" s="1178"/>
      <c r="GK7" s="1178"/>
      <c r="GL7" s="1178"/>
      <c r="GM7" s="1178"/>
      <c r="GN7" s="1178"/>
      <c r="GO7" s="1178"/>
      <c r="GP7" s="1178"/>
      <c r="GQ7" s="1178"/>
      <c r="GR7" s="1178"/>
      <c r="GS7" s="1178"/>
      <c r="GT7" s="1178"/>
      <c r="GU7" s="1178"/>
      <c r="GV7" s="1178"/>
      <c r="GW7" s="1178"/>
    </row>
    <row r="8" spans="1:205" ht="22.5" customHeight="1" x14ac:dyDescent="0.3">
      <c r="A8" s="1172"/>
      <c r="B8" s="1185"/>
      <c r="C8" s="1185"/>
      <c r="D8" s="1185"/>
      <c r="E8" s="1185"/>
      <c r="F8" s="1185"/>
      <c r="G8" s="1185"/>
      <c r="H8" s="1185"/>
      <c r="I8" s="1185"/>
      <c r="J8" s="1185"/>
      <c r="K8" s="1185"/>
      <c r="L8" s="1184"/>
      <c r="M8" s="1184"/>
      <c r="N8" s="1184"/>
      <c r="O8" s="1184"/>
      <c r="P8" s="1184"/>
      <c r="Q8" s="1184"/>
      <c r="R8" s="1184"/>
      <c r="S8" s="1184"/>
      <c r="T8" s="1184"/>
      <c r="U8" s="1184"/>
      <c r="V8" s="1184"/>
      <c r="W8" s="1184"/>
      <c r="X8" s="1184"/>
      <c r="Y8" s="1184"/>
      <c r="Z8" s="1184"/>
      <c r="AA8" s="1184"/>
      <c r="AB8" s="1184"/>
      <c r="AC8" s="1184"/>
      <c r="AD8" s="1184"/>
      <c r="AE8" s="1184"/>
      <c r="AF8" s="1184"/>
      <c r="AG8" s="1184"/>
      <c r="AH8" s="1184"/>
      <c r="AI8" s="1184"/>
      <c r="AJ8" s="1184"/>
      <c r="AK8" s="1184"/>
      <c r="AL8" s="1184"/>
      <c r="AM8" s="1184"/>
      <c r="AN8" s="1184"/>
      <c r="AO8" s="1184"/>
      <c r="AP8" s="1184"/>
      <c r="AQ8" s="1176"/>
      <c r="AR8" s="1176"/>
      <c r="AS8" s="1176"/>
      <c r="AT8" s="1176"/>
      <c r="AU8" s="1176"/>
      <c r="AV8" s="1176"/>
      <c r="AW8" s="1176"/>
      <c r="AX8" s="1176"/>
      <c r="AY8" s="242"/>
      <c r="AZ8" s="243"/>
      <c r="BA8" s="1171" t="str">
        <f>MID(SUVAHAVUJ!AE17,1,1)</f>
        <v xml:space="preserve"> </v>
      </c>
      <c r="BB8" s="1171"/>
      <c r="BC8" s="1171"/>
      <c r="BD8" s="1171"/>
      <c r="BE8" s="1171"/>
      <c r="BF8" s="1171"/>
      <c r="BG8" s="1171" t="str">
        <f>MID(SUVAHAVUJ!AE17,2,1)</f>
        <v xml:space="preserve"> </v>
      </c>
      <c r="BH8" s="1171"/>
      <c r="BI8" s="1171"/>
      <c r="BJ8" s="1171"/>
      <c r="BK8" s="1171"/>
      <c r="BL8" s="1171" t="str">
        <f>MID(SUVAHAVUJ!AE17,3,1)</f>
        <v xml:space="preserve"> </v>
      </c>
      <c r="BM8" s="1171"/>
      <c r="BN8" s="1171"/>
      <c r="BO8" s="1171"/>
      <c r="BP8" s="1171"/>
      <c r="BQ8" s="1171"/>
      <c r="BR8" s="1171" t="str">
        <f>MID(SUVAHAVUJ!AE17,4,1)</f>
        <v xml:space="preserve"> </v>
      </c>
      <c r="BS8" s="1171"/>
      <c r="BT8" s="1171"/>
      <c r="BU8" s="1171"/>
      <c r="BV8" s="1171"/>
      <c r="BW8" s="1171" t="str">
        <f>MID(SUVAHAVUJ!AE17,5,1)</f>
        <v xml:space="preserve"> </v>
      </c>
      <c r="BX8" s="1171"/>
      <c r="BY8" s="1171"/>
      <c r="BZ8" s="1171"/>
      <c r="CA8" s="1171"/>
      <c r="CB8" s="1171"/>
      <c r="CC8" s="1171" t="str">
        <f>MID(SUVAHAVUJ!AE17,6,1)</f>
        <v xml:space="preserve"> </v>
      </c>
      <c r="CD8" s="1171"/>
      <c r="CE8" s="1171"/>
      <c r="CF8" s="1171"/>
      <c r="CG8" s="1171"/>
      <c r="CH8" s="1171" t="str">
        <f>MID(SUVAHAVUJ!AE17,7,1)</f>
        <v xml:space="preserve"> </v>
      </c>
      <c r="CI8" s="1171"/>
      <c r="CJ8" s="1171"/>
      <c r="CK8" s="1171"/>
      <c r="CL8" s="1171"/>
      <c r="CM8" s="1171"/>
      <c r="CN8" s="1171" t="str">
        <f>MID(SUVAHAVUJ!AE17,8,1)</f>
        <v xml:space="preserve"> </v>
      </c>
      <c r="CO8" s="1171"/>
      <c r="CP8" s="1171"/>
      <c r="CQ8" s="1171"/>
      <c r="CR8" s="1171"/>
      <c r="CS8" s="1171" t="str">
        <f>MID(SUVAHAVUJ!AE17,9,1)</f>
        <v xml:space="preserve"> </v>
      </c>
      <c r="CT8" s="1171"/>
      <c r="CU8" s="1171"/>
      <c r="CV8" s="1171"/>
      <c r="CW8" s="1171"/>
      <c r="CX8" s="1171"/>
      <c r="CY8" s="1171" t="str">
        <f>MID(SUVAHAVUJ!AE17,10,1)</f>
        <v xml:space="preserve"> </v>
      </c>
      <c r="CZ8" s="1171"/>
      <c r="DA8" s="1171"/>
      <c r="DB8" s="1171"/>
      <c r="DC8" s="1171"/>
      <c r="DD8" s="1171" t="str">
        <f>MID(SUVAHAVUJ!AE17,11,1)</f>
        <v>0</v>
      </c>
      <c r="DE8" s="1171"/>
      <c r="DF8" s="1171"/>
      <c r="DG8" s="1171"/>
      <c r="DH8" s="1171"/>
      <c r="DI8" s="1179"/>
      <c r="DJ8" s="1181"/>
      <c r="DK8" s="1181"/>
      <c r="DL8" s="1181"/>
      <c r="DM8" s="1181"/>
      <c r="DN8" s="1181"/>
      <c r="DO8" s="1181"/>
      <c r="DP8" s="1181"/>
      <c r="DQ8" s="1181"/>
      <c r="DR8" s="1181"/>
      <c r="DS8" s="1181"/>
      <c r="DT8" s="1181"/>
      <c r="DU8" s="1181"/>
      <c r="DV8" s="1181"/>
      <c r="DW8" s="1181"/>
      <c r="DX8" s="1181"/>
      <c r="DY8" s="1181"/>
      <c r="DZ8" s="1181"/>
      <c r="EA8" s="1181"/>
      <c r="EB8" s="1181"/>
      <c r="EC8" s="1181"/>
      <c r="ED8" s="1181"/>
      <c r="EE8" s="1181"/>
      <c r="EF8" s="1181"/>
      <c r="EG8" s="1181"/>
      <c r="EH8" s="1181"/>
      <c r="EI8" s="1181"/>
      <c r="EJ8" s="1181"/>
      <c r="EK8" s="1181"/>
      <c r="EL8" s="1181"/>
      <c r="EM8" s="1181"/>
      <c r="EN8" s="242"/>
      <c r="EO8" s="243"/>
      <c r="EP8" s="1171" t="str">
        <f>MID(SUVAHAVUJ!AG17,1,1)</f>
        <v xml:space="preserve"> </v>
      </c>
      <c r="EQ8" s="1171"/>
      <c r="ER8" s="1171"/>
      <c r="ES8" s="1171"/>
      <c r="ET8" s="1171"/>
      <c r="EU8" s="1171"/>
      <c r="EV8" s="1171" t="str">
        <f>MID(SUVAHAVUJ!AG17,2,1)</f>
        <v xml:space="preserve"> </v>
      </c>
      <c r="EW8" s="1171"/>
      <c r="EX8" s="1171"/>
      <c r="EY8" s="1171"/>
      <c r="EZ8" s="1171"/>
      <c r="FA8" s="1171" t="str">
        <f>MID(SUVAHAVUJ!AG17,3,1)</f>
        <v xml:space="preserve"> </v>
      </c>
      <c r="FB8" s="1171"/>
      <c r="FC8" s="1171"/>
      <c r="FD8" s="1171"/>
      <c r="FE8" s="1171"/>
      <c r="FF8" s="1171"/>
      <c r="FG8" s="1171" t="str">
        <f>MID(SUVAHAVUJ!AG17,4,1)</f>
        <v xml:space="preserve"> </v>
      </c>
      <c r="FH8" s="1171"/>
      <c r="FI8" s="1171"/>
      <c r="FJ8" s="1171"/>
      <c r="FK8" s="1171"/>
      <c r="FL8" s="1171" t="str">
        <f>MID(SUVAHAVUJ!AG17,5,1)</f>
        <v xml:space="preserve"> </v>
      </c>
      <c r="FM8" s="1171"/>
      <c r="FN8" s="1171"/>
      <c r="FO8" s="1171"/>
      <c r="FP8" s="1171"/>
      <c r="FQ8" s="1171"/>
      <c r="FR8" s="1171" t="str">
        <f>MID(SUVAHAVUJ!AG17,6,1)</f>
        <v xml:space="preserve"> </v>
      </c>
      <c r="FS8" s="1171"/>
      <c r="FT8" s="1171"/>
      <c r="FU8" s="1171"/>
      <c r="FV8" s="1171"/>
      <c r="FW8" s="1171" t="str">
        <f>MID(SUVAHAVUJ!AG17,7,1)</f>
        <v xml:space="preserve"> </v>
      </c>
      <c r="FX8" s="1171"/>
      <c r="FY8" s="1171"/>
      <c r="FZ8" s="1171"/>
      <c r="GA8" s="1171"/>
      <c r="GB8" s="1171"/>
      <c r="GC8" s="1171" t="str">
        <f>MID(SUVAHAVUJ!AG17,8,1)</f>
        <v xml:space="preserve"> </v>
      </c>
      <c r="GD8" s="1171"/>
      <c r="GE8" s="1171"/>
      <c r="GF8" s="1171"/>
      <c r="GG8" s="1171"/>
      <c r="GH8" s="1171" t="str">
        <f>MID(SUVAHAVUJ!AG17,9,1)</f>
        <v xml:space="preserve"> </v>
      </c>
      <c r="GI8" s="1171"/>
      <c r="GJ8" s="1171"/>
      <c r="GK8" s="1171"/>
      <c r="GL8" s="1171"/>
      <c r="GM8" s="1171"/>
      <c r="GN8" s="1171" t="str">
        <f>MID(SUVAHAVUJ!AG17,10,1)</f>
        <v xml:space="preserve"> </v>
      </c>
      <c r="GO8" s="1171"/>
      <c r="GP8" s="1171"/>
      <c r="GQ8" s="1171"/>
      <c r="GR8" s="1171"/>
      <c r="GS8" s="1129" t="str">
        <f>MID(SUVAHAVUJ!AG17,11,1)</f>
        <v>0</v>
      </c>
      <c r="GT8" s="1129"/>
      <c r="GU8" s="1129"/>
      <c r="GV8" s="1129"/>
      <c r="GW8" s="1177"/>
    </row>
    <row r="9" spans="1:205" ht="25.5" customHeight="1" x14ac:dyDescent="0.3">
      <c r="B9" s="1185" t="s">
        <v>2020</v>
      </c>
      <c r="C9" s="1185"/>
      <c r="D9" s="1185"/>
      <c r="E9" s="1185"/>
      <c r="F9" s="1185"/>
      <c r="G9" s="1185"/>
      <c r="H9" s="1185"/>
      <c r="I9" s="1185"/>
      <c r="J9" s="1185"/>
      <c r="K9" s="1185"/>
      <c r="L9" s="1183" t="str">
        <f>SUVAHAVUJ!$D$18</f>
        <v>Základné stádo a ťažné zvieratá (026) - /086, 092A/</v>
      </c>
      <c r="M9" s="1184"/>
      <c r="N9" s="1184"/>
      <c r="O9" s="1184"/>
      <c r="P9" s="1184"/>
      <c r="Q9" s="1184"/>
      <c r="R9" s="1184"/>
      <c r="S9" s="1184"/>
      <c r="T9" s="1184"/>
      <c r="U9" s="1184"/>
      <c r="V9" s="1184"/>
      <c r="W9" s="1184"/>
      <c r="X9" s="1184"/>
      <c r="Y9" s="1184"/>
      <c r="Z9" s="1184"/>
      <c r="AA9" s="1184"/>
      <c r="AB9" s="1184"/>
      <c r="AC9" s="1184"/>
      <c r="AD9" s="1184"/>
      <c r="AE9" s="1184"/>
      <c r="AF9" s="1184"/>
      <c r="AG9" s="1184"/>
      <c r="AH9" s="1184"/>
      <c r="AI9" s="1184"/>
      <c r="AJ9" s="1184"/>
      <c r="AK9" s="1184"/>
      <c r="AL9" s="1184"/>
      <c r="AM9" s="1184"/>
      <c r="AN9" s="1184"/>
      <c r="AO9" s="1184"/>
      <c r="AP9" s="1184"/>
      <c r="AQ9" s="1176" t="s">
        <v>1221</v>
      </c>
      <c r="AR9" s="1176"/>
      <c r="AS9" s="1176"/>
      <c r="AT9" s="1176"/>
      <c r="AU9" s="1176"/>
      <c r="AV9" s="1176"/>
      <c r="AW9" s="1176"/>
      <c r="AX9" s="1176"/>
      <c r="AY9" s="242"/>
      <c r="AZ9" s="243"/>
      <c r="BA9" s="1171" t="str">
        <f>MID(SUVAHAVUJ!AD18,1,1)</f>
        <v xml:space="preserve"> </v>
      </c>
      <c r="BB9" s="1171"/>
      <c r="BC9" s="1171"/>
      <c r="BD9" s="1171"/>
      <c r="BE9" s="1171"/>
      <c r="BF9" s="1171"/>
      <c r="BG9" s="1171" t="str">
        <f>MID(SUVAHAVUJ!AD18,2,1)</f>
        <v xml:space="preserve"> </v>
      </c>
      <c r="BH9" s="1171"/>
      <c r="BI9" s="1171"/>
      <c r="BJ9" s="1171"/>
      <c r="BK9" s="1171"/>
      <c r="BL9" s="1171" t="str">
        <f>MID(SUVAHAVUJ!AD18,3,1)</f>
        <v xml:space="preserve"> </v>
      </c>
      <c r="BM9" s="1171"/>
      <c r="BN9" s="1171"/>
      <c r="BO9" s="1171"/>
      <c r="BP9" s="1171"/>
      <c r="BQ9" s="1171"/>
      <c r="BR9" s="1171" t="str">
        <f>MID(SUVAHAVUJ!AD18,4,1)</f>
        <v xml:space="preserve"> </v>
      </c>
      <c r="BS9" s="1171"/>
      <c r="BT9" s="1171"/>
      <c r="BU9" s="1171"/>
      <c r="BV9" s="1171"/>
      <c r="BW9" s="1171" t="str">
        <f>MID(SUVAHAVUJ!AD18,5,1)</f>
        <v xml:space="preserve"> </v>
      </c>
      <c r="BX9" s="1171"/>
      <c r="BY9" s="1171"/>
      <c r="BZ9" s="1171"/>
      <c r="CA9" s="1171"/>
      <c r="CB9" s="1171"/>
      <c r="CC9" s="1171" t="str">
        <f>MID(SUVAHAVUJ!AD18,6,1)</f>
        <v xml:space="preserve"> </v>
      </c>
      <c r="CD9" s="1171"/>
      <c r="CE9" s="1171"/>
      <c r="CF9" s="1171"/>
      <c r="CG9" s="1171"/>
      <c r="CH9" s="1171" t="str">
        <f>MID(SUVAHAVUJ!AD18,7,1)</f>
        <v xml:space="preserve"> </v>
      </c>
      <c r="CI9" s="1171"/>
      <c r="CJ9" s="1171"/>
      <c r="CK9" s="1171"/>
      <c r="CL9" s="1171"/>
      <c r="CM9" s="1171"/>
      <c r="CN9" s="1171" t="str">
        <f>MID(SUVAHAVUJ!AD18,8,1)</f>
        <v xml:space="preserve"> </v>
      </c>
      <c r="CO9" s="1171"/>
      <c r="CP9" s="1171"/>
      <c r="CQ9" s="1171"/>
      <c r="CR9" s="1171"/>
      <c r="CS9" s="1171" t="str">
        <f>MID(SUVAHAVUJ!AD18,9,1)</f>
        <v xml:space="preserve"> </v>
      </c>
      <c r="CT9" s="1171"/>
      <c r="CU9" s="1171"/>
      <c r="CV9" s="1171"/>
      <c r="CW9" s="1171"/>
      <c r="CX9" s="1171"/>
      <c r="CY9" s="1171" t="str">
        <f>MID(SUVAHAVUJ!AD18,10,1)</f>
        <v xml:space="preserve"> </v>
      </c>
      <c r="CZ9" s="1171"/>
      <c r="DA9" s="1171"/>
      <c r="DB9" s="1171"/>
      <c r="DC9" s="1171"/>
      <c r="DD9" s="1171" t="str">
        <f>MID(SUVAHAVUJ!AD18,11,1)</f>
        <v>0</v>
      </c>
      <c r="DE9" s="1171"/>
      <c r="DF9" s="1171"/>
      <c r="DG9" s="1171"/>
      <c r="DH9" s="1171"/>
      <c r="DI9" s="1179"/>
      <c r="DJ9" s="242"/>
      <c r="DK9" s="243"/>
      <c r="DL9" s="1171" t="str">
        <f>MID(SUVAHAVUJ!AF18,1,1)</f>
        <v xml:space="preserve"> </v>
      </c>
      <c r="DM9" s="1171"/>
      <c r="DN9" s="1171"/>
      <c r="DO9" s="1171"/>
      <c r="DP9" s="1171"/>
      <c r="DQ9" s="1171"/>
      <c r="DR9" s="1171" t="str">
        <f>MID(SUVAHAVUJ!AF18,2,1)</f>
        <v xml:space="preserve"> </v>
      </c>
      <c r="DS9" s="1171"/>
      <c r="DT9" s="1171"/>
      <c r="DU9" s="1171"/>
      <c r="DV9" s="1171"/>
      <c r="DW9" s="1171" t="str">
        <f>MID(SUVAHAVUJ!AF18,3,1)</f>
        <v xml:space="preserve"> </v>
      </c>
      <c r="DX9" s="1171"/>
      <c r="DY9" s="1171"/>
      <c r="DZ9" s="1171"/>
      <c r="EA9" s="1171"/>
      <c r="EB9" s="1171"/>
      <c r="EC9" s="1171" t="str">
        <f>MID(SUVAHAVUJ!AF18,4,1)</f>
        <v xml:space="preserve"> </v>
      </c>
      <c r="ED9" s="1171"/>
      <c r="EE9" s="1171"/>
      <c r="EF9" s="1171"/>
      <c r="EG9" s="1171"/>
      <c r="EH9" s="1171" t="str">
        <f>MID(SUVAHAVUJ!AF18,5,1)</f>
        <v xml:space="preserve"> </v>
      </c>
      <c r="EI9" s="1171"/>
      <c r="EJ9" s="1171"/>
      <c r="EK9" s="1171"/>
      <c r="EL9" s="1171"/>
      <c r="EM9" s="1171"/>
      <c r="EN9" s="1171" t="str">
        <f>MID(SUVAHAVUJ!AF18,6,1)</f>
        <v xml:space="preserve"> </v>
      </c>
      <c r="EO9" s="1171"/>
      <c r="EP9" s="1171"/>
      <c r="EQ9" s="1171"/>
      <c r="ER9" s="1171"/>
      <c r="ES9" s="1171" t="str">
        <f>MID(SUVAHAVUJ!AF18,7,1)</f>
        <v xml:space="preserve"> </v>
      </c>
      <c r="ET9" s="1171"/>
      <c r="EU9" s="1171"/>
      <c r="EV9" s="1171"/>
      <c r="EW9" s="1171"/>
      <c r="EX9" s="1171"/>
      <c r="EY9" s="1171" t="str">
        <f>MID(SUVAHAVUJ!AF18,8,1)</f>
        <v xml:space="preserve"> </v>
      </c>
      <c r="EZ9" s="1171"/>
      <c r="FA9" s="1171"/>
      <c r="FB9" s="1171"/>
      <c r="FC9" s="1171"/>
      <c r="FD9" s="1171" t="str">
        <f>MID(SUVAHAVUJ!AF18,9,1)</f>
        <v xml:space="preserve"> </v>
      </c>
      <c r="FE9" s="1171"/>
      <c r="FF9" s="1171"/>
      <c r="FG9" s="1171"/>
      <c r="FH9" s="1171"/>
      <c r="FI9" s="1171"/>
      <c r="FJ9" s="1171" t="str">
        <f>MID(SUVAHAVUJ!AF18,10,1)</f>
        <v xml:space="preserve"> </v>
      </c>
      <c r="FK9" s="1171"/>
      <c r="FL9" s="1171"/>
      <c r="FM9" s="1171"/>
      <c r="FN9" s="1171"/>
      <c r="FO9" s="1129" t="str">
        <f>MID(SUVAHAVUJ!AF18,11,1)</f>
        <v>0</v>
      </c>
      <c r="FP9" s="1129"/>
      <c r="FQ9" s="1129"/>
      <c r="FR9" s="1129"/>
      <c r="FS9" s="1177"/>
      <c r="FT9" s="1178"/>
      <c r="FU9" s="1178"/>
      <c r="FV9" s="1178"/>
      <c r="FW9" s="1178"/>
      <c r="FX9" s="1178"/>
      <c r="FY9" s="1178"/>
      <c r="FZ9" s="1178"/>
      <c r="GA9" s="1178"/>
      <c r="GB9" s="1178"/>
      <c r="GC9" s="1178"/>
      <c r="GD9" s="1178"/>
      <c r="GE9" s="1178"/>
      <c r="GF9" s="1178"/>
      <c r="GG9" s="1178"/>
      <c r="GH9" s="1178"/>
      <c r="GI9" s="1178"/>
      <c r="GJ9" s="1178"/>
      <c r="GK9" s="1178"/>
      <c r="GL9" s="1178"/>
      <c r="GM9" s="1178"/>
      <c r="GN9" s="1178"/>
      <c r="GO9" s="1178"/>
      <c r="GP9" s="1178"/>
      <c r="GQ9" s="1178"/>
      <c r="GR9" s="1178"/>
      <c r="GS9" s="1178"/>
      <c r="GT9" s="1178"/>
      <c r="GU9" s="1178"/>
      <c r="GV9" s="1178"/>
      <c r="GW9" s="1178"/>
    </row>
    <row r="10" spans="1:205" ht="21" customHeight="1" x14ac:dyDescent="0.3">
      <c r="B10" s="1185"/>
      <c r="C10" s="1185"/>
      <c r="D10" s="1185"/>
      <c r="E10" s="1185"/>
      <c r="F10" s="1185"/>
      <c r="G10" s="1185"/>
      <c r="H10" s="1185"/>
      <c r="I10" s="1185"/>
      <c r="J10" s="1185"/>
      <c r="K10" s="1185"/>
      <c r="L10" s="1184"/>
      <c r="M10" s="1184"/>
      <c r="N10" s="1184"/>
      <c r="O10" s="1184"/>
      <c r="P10" s="1184"/>
      <c r="Q10" s="1184"/>
      <c r="R10" s="1184"/>
      <c r="S10" s="1184"/>
      <c r="T10" s="1184"/>
      <c r="U10" s="1184"/>
      <c r="V10" s="1184"/>
      <c r="W10" s="1184"/>
      <c r="X10" s="1184"/>
      <c r="Y10" s="1184"/>
      <c r="Z10" s="1184"/>
      <c r="AA10" s="1184"/>
      <c r="AB10" s="1184"/>
      <c r="AC10" s="1184"/>
      <c r="AD10" s="1184"/>
      <c r="AE10" s="1184"/>
      <c r="AF10" s="1184"/>
      <c r="AG10" s="1184"/>
      <c r="AH10" s="1184"/>
      <c r="AI10" s="1184"/>
      <c r="AJ10" s="1184"/>
      <c r="AK10" s="1184"/>
      <c r="AL10" s="1184"/>
      <c r="AM10" s="1184"/>
      <c r="AN10" s="1184"/>
      <c r="AO10" s="1184"/>
      <c r="AP10" s="1184"/>
      <c r="AQ10" s="1176"/>
      <c r="AR10" s="1176"/>
      <c r="AS10" s="1176"/>
      <c r="AT10" s="1176"/>
      <c r="AU10" s="1176"/>
      <c r="AV10" s="1176"/>
      <c r="AW10" s="1176"/>
      <c r="AX10" s="1176"/>
      <c r="AY10" s="242"/>
      <c r="AZ10" s="243"/>
      <c r="BA10" s="1171" t="str">
        <f>MID(SUVAHAVUJ!AE18,1,1)</f>
        <v xml:space="preserve"> </v>
      </c>
      <c r="BB10" s="1171"/>
      <c r="BC10" s="1171"/>
      <c r="BD10" s="1171"/>
      <c r="BE10" s="1171"/>
      <c r="BF10" s="1171"/>
      <c r="BG10" s="1171" t="str">
        <f>MID(SUVAHAVUJ!AE18,2,1)</f>
        <v xml:space="preserve"> </v>
      </c>
      <c r="BH10" s="1171"/>
      <c r="BI10" s="1171"/>
      <c r="BJ10" s="1171"/>
      <c r="BK10" s="1171"/>
      <c r="BL10" s="1171" t="str">
        <f>MID(SUVAHAVUJ!AE18,3,1)</f>
        <v xml:space="preserve"> </v>
      </c>
      <c r="BM10" s="1171"/>
      <c r="BN10" s="1171"/>
      <c r="BO10" s="1171"/>
      <c r="BP10" s="1171"/>
      <c r="BQ10" s="1171"/>
      <c r="BR10" s="1171" t="str">
        <f>MID(SUVAHAVUJ!AE18,4,1)</f>
        <v xml:space="preserve"> </v>
      </c>
      <c r="BS10" s="1171"/>
      <c r="BT10" s="1171"/>
      <c r="BU10" s="1171"/>
      <c r="BV10" s="1171"/>
      <c r="BW10" s="1171" t="str">
        <f>MID(SUVAHAVUJ!AE18,5,1)</f>
        <v xml:space="preserve"> </v>
      </c>
      <c r="BX10" s="1171"/>
      <c r="BY10" s="1171"/>
      <c r="BZ10" s="1171"/>
      <c r="CA10" s="1171"/>
      <c r="CB10" s="1171"/>
      <c r="CC10" s="1171" t="str">
        <f>MID(SUVAHAVUJ!AE18,6,1)</f>
        <v xml:space="preserve"> </v>
      </c>
      <c r="CD10" s="1171"/>
      <c r="CE10" s="1171"/>
      <c r="CF10" s="1171"/>
      <c r="CG10" s="1171"/>
      <c r="CH10" s="1171" t="str">
        <f>MID(SUVAHAVUJ!AE18,7,1)</f>
        <v xml:space="preserve"> </v>
      </c>
      <c r="CI10" s="1171"/>
      <c r="CJ10" s="1171"/>
      <c r="CK10" s="1171"/>
      <c r="CL10" s="1171"/>
      <c r="CM10" s="1171"/>
      <c r="CN10" s="1171" t="str">
        <f>MID(SUVAHAVUJ!AE18,8,1)</f>
        <v xml:space="preserve"> </v>
      </c>
      <c r="CO10" s="1171"/>
      <c r="CP10" s="1171"/>
      <c r="CQ10" s="1171"/>
      <c r="CR10" s="1171"/>
      <c r="CS10" s="1171" t="str">
        <f>MID(SUVAHAVUJ!AE18,9,1)</f>
        <v xml:space="preserve"> </v>
      </c>
      <c r="CT10" s="1171"/>
      <c r="CU10" s="1171"/>
      <c r="CV10" s="1171"/>
      <c r="CW10" s="1171"/>
      <c r="CX10" s="1171"/>
      <c r="CY10" s="1171" t="str">
        <f>MID(SUVAHAVUJ!AE18,10,1)</f>
        <v xml:space="preserve"> </v>
      </c>
      <c r="CZ10" s="1171"/>
      <c r="DA10" s="1171"/>
      <c r="DB10" s="1171"/>
      <c r="DC10" s="1171"/>
      <c r="DD10" s="1171" t="str">
        <f>MID(SUVAHAVUJ!AE18,11,1)</f>
        <v>0</v>
      </c>
      <c r="DE10" s="1171"/>
      <c r="DF10" s="1171"/>
      <c r="DG10" s="1171"/>
      <c r="DH10" s="1171"/>
      <c r="DI10" s="1179"/>
      <c r="DJ10" s="1181"/>
      <c r="DK10" s="1181"/>
      <c r="DL10" s="1181"/>
      <c r="DM10" s="1181"/>
      <c r="DN10" s="1181"/>
      <c r="DO10" s="1181"/>
      <c r="DP10" s="1181"/>
      <c r="DQ10" s="1181"/>
      <c r="DR10" s="1181"/>
      <c r="DS10" s="1181"/>
      <c r="DT10" s="1181"/>
      <c r="DU10" s="1181"/>
      <c r="DV10" s="1181"/>
      <c r="DW10" s="1181"/>
      <c r="DX10" s="1181"/>
      <c r="DY10" s="1181"/>
      <c r="DZ10" s="1181"/>
      <c r="EA10" s="1181"/>
      <c r="EB10" s="1181"/>
      <c r="EC10" s="1181"/>
      <c r="ED10" s="1181"/>
      <c r="EE10" s="1181"/>
      <c r="EF10" s="1181"/>
      <c r="EG10" s="1181"/>
      <c r="EH10" s="1181"/>
      <c r="EI10" s="1181"/>
      <c r="EJ10" s="1181"/>
      <c r="EK10" s="1181"/>
      <c r="EL10" s="1181"/>
      <c r="EM10" s="1181"/>
      <c r="EN10" s="242"/>
      <c r="EO10" s="243"/>
      <c r="EP10" s="1171" t="str">
        <f>MID(SUVAHAVUJ!AG18,1,1)</f>
        <v xml:space="preserve"> </v>
      </c>
      <c r="EQ10" s="1171"/>
      <c r="ER10" s="1171"/>
      <c r="ES10" s="1171"/>
      <c r="ET10" s="1171"/>
      <c r="EU10" s="1171"/>
      <c r="EV10" s="1171" t="str">
        <f>MID(SUVAHAVUJ!AG18,2,1)</f>
        <v xml:space="preserve"> </v>
      </c>
      <c r="EW10" s="1171"/>
      <c r="EX10" s="1171"/>
      <c r="EY10" s="1171"/>
      <c r="EZ10" s="1171"/>
      <c r="FA10" s="1171" t="str">
        <f>MID(SUVAHAVUJ!AG18,3,1)</f>
        <v xml:space="preserve"> </v>
      </c>
      <c r="FB10" s="1171"/>
      <c r="FC10" s="1171"/>
      <c r="FD10" s="1171"/>
      <c r="FE10" s="1171"/>
      <c r="FF10" s="1171"/>
      <c r="FG10" s="1171" t="str">
        <f>MID(SUVAHAVUJ!AG18,4,1)</f>
        <v xml:space="preserve"> </v>
      </c>
      <c r="FH10" s="1171"/>
      <c r="FI10" s="1171"/>
      <c r="FJ10" s="1171"/>
      <c r="FK10" s="1171"/>
      <c r="FL10" s="1171" t="str">
        <f>MID(SUVAHAVUJ!AG18,5,1)</f>
        <v xml:space="preserve"> </v>
      </c>
      <c r="FM10" s="1171"/>
      <c r="FN10" s="1171"/>
      <c r="FO10" s="1171"/>
      <c r="FP10" s="1171"/>
      <c r="FQ10" s="1171"/>
      <c r="FR10" s="1171" t="str">
        <f>MID(SUVAHAVUJ!AG18,6,1)</f>
        <v xml:space="preserve"> </v>
      </c>
      <c r="FS10" s="1171"/>
      <c r="FT10" s="1171"/>
      <c r="FU10" s="1171"/>
      <c r="FV10" s="1171"/>
      <c r="FW10" s="1171" t="str">
        <f>MID(SUVAHAVUJ!AG18,7,1)</f>
        <v xml:space="preserve"> </v>
      </c>
      <c r="FX10" s="1171"/>
      <c r="FY10" s="1171"/>
      <c r="FZ10" s="1171"/>
      <c r="GA10" s="1171"/>
      <c r="GB10" s="1171"/>
      <c r="GC10" s="1171" t="str">
        <f>MID(SUVAHAVUJ!AG18,8,1)</f>
        <v xml:space="preserve"> </v>
      </c>
      <c r="GD10" s="1171"/>
      <c r="GE10" s="1171"/>
      <c r="GF10" s="1171"/>
      <c r="GG10" s="1171"/>
      <c r="GH10" s="1171" t="str">
        <f>MID(SUVAHAVUJ!AG18,9,1)</f>
        <v xml:space="preserve"> </v>
      </c>
      <c r="GI10" s="1171"/>
      <c r="GJ10" s="1171"/>
      <c r="GK10" s="1171"/>
      <c r="GL10" s="1171"/>
      <c r="GM10" s="1171"/>
      <c r="GN10" s="1171" t="str">
        <f>MID(SUVAHAVUJ!AG18,10,1)</f>
        <v xml:space="preserve"> </v>
      </c>
      <c r="GO10" s="1171"/>
      <c r="GP10" s="1171"/>
      <c r="GQ10" s="1171"/>
      <c r="GR10" s="1171"/>
      <c r="GS10" s="1129" t="str">
        <f>MID(SUVAHAVUJ!AG18,11,1)</f>
        <v>0</v>
      </c>
      <c r="GT10" s="1129"/>
      <c r="GU10" s="1129"/>
      <c r="GV10" s="1129"/>
      <c r="GW10" s="1177"/>
    </row>
    <row r="11" spans="1:205" ht="23.25" customHeight="1" x14ac:dyDescent="0.3">
      <c r="B11" s="1185" t="s">
        <v>2022</v>
      </c>
      <c r="C11" s="1185"/>
      <c r="D11" s="1185"/>
      <c r="E11" s="1185"/>
      <c r="F11" s="1185"/>
      <c r="G11" s="1185"/>
      <c r="H11" s="1185"/>
      <c r="I11" s="1185"/>
      <c r="J11" s="1185"/>
      <c r="K11" s="1185"/>
      <c r="L11" s="1183" t="str">
        <f>SUVAHAVUJ!$D$19</f>
        <v>Ostatný dlhodobý hmotný majetok
(029, 02X, 032) - /089, 08X, 092A/</v>
      </c>
      <c r="M11" s="1184"/>
      <c r="N11" s="1184"/>
      <c r="O11" s="1184"/>
      <c r="P11" s="1184"/>
      <c r="Q11" s="1184"/>
      <c r="R11" s="1184"/>
      <c r="S11" s="1184"/>
      <c r="T11" s="1184"/>
      <c r="U11" s="1184"/>
      <c r="V11" s="1184"/>
      <c r="W11" s="1184"/>
      <c r="X11" s="1184"/>
      <c r="Y11" s="1184"/>
      <c r="Z11" s="1184"/>
      <c r="AA11" s="1184"/>
      <c r="AB11" s="1184"/>
      <c r="AC11" s="1184"/>
      <c r="AD11" s="1184"/>
      <c r="AE11" s="1184"/>
      <c r="AF11" s="1184"/>
      <c r="AG11" s="1184"/>
      <c r="AH11" s="1184"/>
      <c r="AI11" s="1184"/>
      <c r="AJ11" s="1184"/>
      <c r="AK11" s="1184"/>
      <c r="AL11" s="1184"/>
      <c r="AM11" s="1184"/>
      <c r="AN11" s="1184"/>
      <c r="AO11" s="1184"/>
      <c r="AP11" s="1184"/>
      <c r="AQ11" s="1176" t="s">
        <v>1222</v>
      </c>
      <c r="AR11" s="1176"/>
      <c r="AS11" s="1176"/>
      <c r="AT11" s="1176"/>
      <c r="AU11" s="1176"/>
      <c r="AV11" s="1176"/>
      <c r="AW11" s="1176"/>
      <c r="AX11" s="1176"/>
      <c r="AY11" s="242"/>
      <c r="AZ11" s="243"/>
      <c r="BA11" s="1171" t="str">
        <f>MID(SUVAHAVUJ!AD19,1,1)</f>
        <v xml:space="preserve"> </v>
      </c>
      <c r="BB11" s="1171"/>
      <c r="BC11" s="1171"/>
      <c r="BD11" s="1171"/>
      <c r="BE11" s="1171"/>
      <c r="BF11" s="1171"/>
      <c r="BG11" s="1171" t="str">
        <f>MID(SUVAHAVUJ!AD19,2,1)</f>
        <v xml:space="preserve"> </v>
      </c>
      <c r="BH11" s="1171"/>
      <c r="BI11" s="1171"/>
      <c r="BJ11" s="1171"/>
      <c r="BK11" s="1171"/>
      <c r="BL11" s="1171" t="str">
        <f>MID(SUVAHAVUJ!AD19,3,1)</f>
        <v xml:space="preserve"> </v>
      </c>
      <c r="BM11" s="1171"/>
      <c r="BN11" s="1171"/>
      <c r="BO11" s="1171"/>
      <c r="BP11" s="1171"/>
      <c r="BQ11" s="1171"/>
      <c r="BR11" s="1171" t="str">
        <f>MID(SUVAHAVUJ!AD19,4,1)</f>
        <v xml:space="preserve"> </v>
      </c>
      <c r="BS11" s="1171"/>
      <c r="BT11" s="1171"/>
      <c r="BU11" s="1171"/>
      <c r="BV11" s="1171"/>
      <c r="BW11" s="1171" t="str">
        <f>MID(SUVAHAVUJ!AD19,5,1)</f>
        <v xml:space="preserve"> </v>
      </c>
      <c r="BX11" s="1171"/>
      <c r="BY11" s="1171"/>
      <c r="BZ11" s="1171"/>
      <c r="CA11" s="1171"/>
      <c r="CB11" s="1171"/>
      <c r="CC11" s="1171" t="str">
        <f>MID(SUVAHAVUJ!AD19,6,1)</f>
        <v xml:space="preserve"> </v>
      </c>
      <c r="CD11" s="1171"/>
      <c r="CE11" s="1171"/>
      <c r="CF11" s="1171"/>
      <c r="CG11" s="1171"/>
      <c r="CH11" s="1171" t="str">
        <f>MID(SUVAHAVUJ!AD19,7,1)</f>
        <v xml:space="preserve"> </v>
      </c>
      <c r="CI11" s="1171"/>
      <c r="CJ11" s="1171"/>
      <c r="CK11" s="1171"/>
      <c r="CL11" s="1171"/>
      <c r="CM11" s="1171"/>
      <c r="CN11" s="1171" t="str">
        <f>MID(SUVAHAVUJ!AD19,8,1)</f>
        <v xml:space="preserve"> </v>
      </c>
      <c r="CO11" s="1171"/>
      <c r="CP11" s="1171"/>
      <c r="CQ11" s="1171"/>
      <c r="CR11" s="1171"/>
      <c r="CS11" s="1171" t="str">
        <f>MID(SUVAHAVUJ!AD19,9,1)</f>
        <v xml:space="preserve"> </v>
      </c>
      <c r="CT11" s="1171"/>
      <c r="CU11" s="1171"/>
      <c r="CV11" s="1171"/>
      <c r="CW11" s="1171"/>
      <c r="CX11" s="1171"/>
      <c r="CY11" s="1171" t="str">
        <f>MID(SUVAHAVUJ!AD19,10,1)</f>
        <v xml:space="preserve"> </v>
      </c>
      <c r="CZ11" s="1171"/>
      <c r="DA11" s="1171"/>
      <c r="DB11" s="1171"/>
      <c r="DC11" s="1171"/>
      <c r="DD11" s="1171" t="str">
        <f>MID(SUVAHAVUJ!AD19,11,1)</f>
        <v>0</v>
      </c>
      <c r="DE11" s="1171"/>
      <c r="DF11" s="1171"/>
      <c r="DG11" s="1171"/>
      <c r="DH11" s="1171"/>
      <c r="DI11" s="1179"/>
      <c r="DJ11" s="242"/>
      <c r="DK11" s="243"/>
      <c r="DL11" s="1171" t="str">
        <f>MID(SUVAHAVUJ!AF19,1,1)</f>
        <v xml:space="preserve"> </v>
      </c>
      <c r="DM11" s="1171"/>
      <c r="DN11" s="1171"/>
      <c r="DO11" s="1171"/>
      <c r="DP11" s="1171"/>
      <c r="DQ11" s="1171"/>
      <c r="DR11" s="1171" t="str">
        <f>MID(SUVAHAVUJ!AF19,2,1)</f>
        <v xml:space="preserve"> </v>
      </c>
      <c r="DS11" s="1171"/>
      <c r="DT11" s="1171"/>
      <c r="DU11" s="1171"/>
      <c r="DV11" s="1171"/>
      <c r="DW11" s="1171" t="str">
        <f>MID(SUVAHAVUJ!AF19,3,1)</f>
        <v xml:space="preserve"> </v>
      </c>
      <c r="DX11" s="1171"/>
      <c r="DY11" s="1171"/>
      <c r="DZ11" s="1171"/>
      <c r="EA11" s="1171"/>
      <c r="EB11" s="1171"/>
      <c r="EC11" s="1171" t="str">
        <f>MID(SUVAHAVUJ!AF19,4,1)</f>
        <v xml:space="preserve"> </v>
      </c>
      <c r="ED11" s="1171"/>
      <c r="EE11" s="1171"/>
      <c r="EF11" s="1171"/>
      <c r="EG11" s="1171"/>
      <c r="EH11" s="1171" t="str">
        <f>MID(SUVAHAVUJ!AF19,5,1)</f>
        <v xml:space="preserve"> </v>
      </c>
      <c r="EI11" s="1171"/>
      <c r="EJ11" s="1171"/>
      <c r="EK11" s="1171"/>
      <c r="EL11" s="1171"/>
      <c r="EM11" s="1171"/>
      <c r="EN11" s="1171" t="str">
        <f>MID(SUVAHAVUJ!AF19,6,1)</f>
        <v xml:space="preserve"> </v>
      </c>
      <c r="EO11" s="1171"/>
      <c r="EP11" s="1171"/>
      <c r="EQ11" s="1171"/>
      <c r="ER11" s="1171"/>
      <c r="ES11" s="1171" t="str">
        <f>MID(SUVAHAVUJ!AF19,7,1)</f>
        <v xml:space="preserve"> </v>
      </c>
      <c r="ET11" s="1171"/>
      <c r="EU11" s="1171"/>
      <c r="EV11" s="1171"/>
      <c r="EW11" s="1171"/>
      <c r="EX11" s="1171"/>
      <c r="EY11" s="1171" t="str">
        <f>MID(SUVAHAVUJ!AF19,8,1)</f>
        <v xml:space="preserve"> </v>
      </c>
      <c r="EZ11" s="1171"/>
      <c r="FA11" s="1171"/>
      <c r="FB11" s="1171"/>
      <c r="FC11" s="1171"/>
      <c r="FD11" s="1171" t="str">
        <f>MID(SUVAHAVUJ!AF19,9,1)</f>
        <v xml:space="preserve"> </v>
      </c>
      <c r="FE11" s="1171"/>
      <c r="FF11" s="1171"/>
      <c r="FG11" s="1171"/>
      <c r="FH11" s="1171"/>
      <c r="FI11" s="1171"/>
      <c r="FJ11" s="1171" t="str">
        <f>MID(SUVAHAVUJ!AF19,10,1)</f>
        <v xml:space="preserve"> </v>
      </c>
      <c r="FK11" s="1171"/>
      <c r="FL11" s="1171"/>
      <c r="FM11" s="1171"/>
      <c r="FN11" s="1171"/>
      <c r="FO11" s="1129" t="str">
        <f>MID(SUVAHAVUJ!AF19,11,1)</f>
        <v>0</v>
      </c>
      <c r="FP11" s="1129"/>
      <c r="FQ11" s="1129"/>
      <c r="FR11" s="1129"/>
      <c r="FS11" s="1177"/>
      <c r="FT11" s="1178"/>
      <c r="FU11" s="1178"/>
      <c r="FV11" s="1178"/>
      <c r="FW11" s="1178"/>
      <c r="FX11" s="1178"/>
      <c r="FY11" s="1178"/>
      <c r="FZ11" s="1178"/>
      <c r="GA11" s="1178"/>
      <c r="GB11" s="1178"/>
      <c r="GC11" s="1178"/>
      <c r="GD11" s="1178"/>
      <c r="GE11" s="1178"/>
      <c r="GF11" s="1178"/>
      <c r="GG11" s="1178"/>
      <c r="GH11" s="1178"/>
      <c r="GI11" s="1178"/>
      <c r="GJ11" s="1178"/>
      <c r="GK11" s="1178"/>
      <c r="GL11" s="1178"/>
      <c r="GM11" s="1178"/>
      <c r="GN11" s="1178"/>
      <c r="GO11" s="1178"/>
      <c r="GP11" s="1178"/>
      <c r="GQ11" s="1178"/>
      <c r="GR11" s="1178"/>
      <c r="GS11" s="1178"/>
      <c r="GT11" s="1178"/>
      <c r="GU11" s="1178"/>
      <c r="GV11" s="1178"/>
      <c r="GW11" s="1178"/>
    </row>
    <row r="12" spans="1:205" ht="23.25" customHeight="1" x14ac:dyDescent="0.3">
      <c r="B12" s="1185"/>
      <c r="C12" s="1185"/>
      <c r="D12" s="1185"/>
      <c r="E12" s="1185"/>
      <c r="F12" s="1185"/>
      <c r="G12" s="1185"/>
      <c r="H12" s="1185"/>
      <c r="I12" s="1185"/>
      <c r="J12" s="1185"/>
      <c r="K12" s="1185"/>
      <c r="L12" s="1184"/>
      <c r="M12" s="1184"/>
      <c r="N12" s="1184"/>
      <c r="O12" s="1184"/>
      <c r="P12" s="1184"/>
      <c r="Q12" s="1184"/>
      <c r="R12" s="1184"/>
      <c r="S12" s="1184"/>
      <c r="T12" s="1184"/>
      <c r="U12" s="1184"/>
      <c r="V12" s="1184"/>
      <c r="W12" s="1184"/>
      <c r="X12" s="1184"/>
      <c r="Y12" s="1184"/>
      <c r="Z12" s="1184"/>
      <c r="AA12" s="1184"/>
      <c r="AB12" s="1184"/>
      <c r="AC12" s="1184"/>
      <c r="AD12" s="1184"/>
      <c r="AE12" s="1184"/>
      <c r="AF12" s="1184"/>
      <c r="AG12" s="1184"/>
      <c r="AH12" s="1184"/>
      <c r="AI12" s="1184"/>
      <c r="AJ12" s="1184"/>
      <c r="AK12" s="1184"/>
      <c r="AL12" s="1184"/>
      <c r="AM12" s="1184"/>
      <c r="AN12" s="1184"/>
      <c r="AO12" s="1184"/>
      <c r="AP12" s="1184"/>
      <c r="AQ12" s="1176"/>
      <c r="AR12" s="1176"/>
      <c r="AS12" s="1176"/>
      <c r="AT12" s="1176"/>
      <c r="AU12" s="1176"/>
      <c r="AV12" s="1176"/>
      <c r="AW12" s="1176"/>
      <c r="AX12" s="1176"/>
      <c r="AY12" s="242"/>
      <c r="AZ12" s="243"/>
      <c r="BA12" s="1171" t="str">
        <f>MID(SUVAHAVUJ!AE19,1,1)</f>
        <v xml:space="preserve"> </v>
      </c>
      <c r="BB12" s="1171"/>
      <c r="BC12" s="1171"/>
      <c r="BD12" s="1171"/>
      <c r="BE12" s="1171"/>
      <c r="BF12" s="1171"/>
      <c r="BG12" s="1171" t="str">
        <f>MID(SUVAHAVUJ!AE19,2,1)</f>
        <v xml:space="preserve"> </v>
      </c>
      <c r="BH12" s="1171"/>
      <c r="BI12" s="1171"/>
      <c r="BJ12" s="1171"/>
      <c r="BK12" s="1171"/>
      <c r="BL12" s="1171" t="str">
        <f>MID(SUVAHAVUJ!AE19,3,1)</f>
        <v xml:space="preserve"> </v>
      </c>
      <c r="BM12" s="1171"/>
      <c r="BN12" s="1171"/>
      <c r="BO12" s="1171"/>
      <c r="BP12" s="1171"/>
      <c r="BQ12" s="1171"/>
      <c r="BR12" s="1171" t="str">
        <f>MID(SUVAHAVUJ!AE19,4,1)</f>
        <v xml:space="preserve"> </v>
      </c>
      <c r="BS12" s="1171"/>
      <c r="BT12" s="1171"/>
      <c r="BU12" s="1171"/>
      <c r="BV12" s="1171"/>
      <c r="BW12" s="1171" t="str">
        <f>MID(SUVAHAVUJ!AE19,5,1)</f>
        <v xml:space="preserve"> </v>
      </c>
      <c r="BX12" s="1171"/>
      <c r="BY12" s="1171"/>
      <c r="BZ12" s="1171"/>
      <c r="CA12" s="1171"/>
      <c r="CB12" s="1171"/>
      <c r="CC12" s="1171" t="str">
        <f>MID(SUVAHAVUJ!AE19,6,1)</f>
        <v xml:space="preserve"> </v>
      </c>
      <c r="CD12" s="1171"/>
      <c r="CE12" s="1171"/>
      <c r="CF12" s="1171"/>
      <c r="CG12" s="1171"/>
      <c r="CH12" s="1171" t="str">
        <f>MID(SUVAHAVUJ!AE19,7,1)</f>
        <v xml:space="preserve"> </v>
      </c>
      <c r="CI12" s="1171"/>
      <c r="CJ12" s="1171"/>
      <c r="CK12" s="1171"/>
      <c r="CL12" s="1171"/>
      <c r="CM12" s="1171"/>
      <c r="CN12" s="1171" t="str">
        <f>MID(SUVAHAVUJ!AE19,8,1)</f>
        <v xml:space="preserve"> </v>
      </c>
      <c r="CO12" s="1171"/>
      <c r="CP12" s="1171"/>
      <c r="CQ12" s="1171"/>
      <c r="CR12" s="1171"/>
      <c r="CS12" s="1171" t="str">
        <f>MID(SUVAHAVUJ!AE19,9,1)</f>
        <v xml:space="preserve"> </v>
      </c>
      <c r="CT12" s="1171"/>
      <c r="CU12" s="1171"/>
      <c r="CV12" s="1171"/>
      <c r="CW12" s="1171"/>
      <c r="CX12" s="1171"/>
      <c r="CY12" s="1171" t="str">
        <f>MID(SUVAHAVUJ!AE19,10,1)</f>
        <v xml:space="preserve"> </v>
      </c>
      <c r="CZ12" s="1171"/>
      <c r="DA12" s="1171"/>
      <c r="DB12" s="1171"/>
      <c r="DC12" s="1171"/>
      <c r="DD12" s="1171" t="str">
        <f>MID(SUVAHAVUJ!AE19,11,1)</f>
        <v>0</v>
      </c>
      <c r="DE12" s="1171"/>
      <c r="DF12" s="1171"/>
      <c r="DG12" s="1171"/>
      <c r="DH12" s="1171"/>
      <c r="DI12" s="1179"/>
      <c r="DJ12" s="1181"/>
      <c r="DK12" s="1181"/>
      <c r="DL12" s="1181"/>
      <c r="DM12" s="1181"/>
      <c r="DN12" s="1181"/>
      <c r="DO12" s="1181"/>
      <c r="DP12" s="1181"/>
      <c r="DQ12" s="1181"/>
      <c r="DR12" s="1181"/>
      <c r="DS12" s="1181"/>
      <c r="DT12" s="1181"/>
      <c r="DU12" s="1181"/>
      <c r="DV12" s="1181"/>
      <c r="DW12" s="1181"/>
      <c r="DX12" s="1181"/>
      <c r="DY12" s="1181"/>
      <c r="DZ12" s="1181"/>
      <c r="EA12" s="1181"/>
      <c r="EB12" s="1181"/>
      <c r="EC12" s="1181"/>
      <c r="ED12" s="1181"/>
      <c r="EE12" s="1181"/>
      <c r="EF12" s="1181"/>
      <c r="EG12" s="1181"/>
      <c r="EH12" s="1181"/>
      <c r="EI12" s="1181"/>
      <c r="EJ12" s="1181"/>
      <c r="EK12" s="1181"/>
      <c r="EL12" s="1181"/>
      <c r="EM12" s="1181"/>
      <c r="EN12" s="242"/>
      <c r="EO12" s="243"/>
      <c r="EP12" s="1171" t="str">
        <f>MID(SUVAHAVUJ!AG19,1,1)</f>
        <v xml:space="preserve"> </v>
      </c>
      <c r="EQ12" s="1171"/>
      <c r="ER12" s="1171"/>
      <c r="ES12" s="1171"/>
      <c r="ET12" s="1171"/>
      <c r="EU12" s="1171"/>
      <c r="EV12" s="1171" t="str">
        <f>MID(SUVAHAVUJ!AG19,2,1)</f>
        <v xml:space="preserve"> </v>
      </c>
      <c r="EW12" s="1171"/>
      <c r="EX12" s="1171"/>
      <c r="EY12" s="1171"/>
      <c r="EZ12" s="1171"/>
      <c r="FA12" s="1171" t="str">
        <f>MID(SUVAHAVUJ!AG19,3,1)</f>
        <v xml:space="preserve"> </v>
      </c>
      <c r="FB12" s="1171"/>
      <c r="FC12" s="1171"/>
      <c r="FD12" s="1171"/>
      <c r="FE12" s="1171"/>
      <c r="FF12" s="1171"/>
      <c r="FG12" s="1171" t="str">
        <f>MID(SUVAHAVUJ!AG19,4,1)</f>
        <v xml:space="preserve"> </v>
      </c>
      <c r="FH12" s="1171"/>
      <c r="FI12" s="1171"/>
      <c r="FJ12" s="1171"/>
      <c r="FK12" s="1171"/>
      <c r="FL12" s="1171" t="str">
        <f>MID(SUVAHAVUJ!AG19,5,1)</f>
        <v xml:space="preserve"> </v>
      </c>
      <c r="FM12" s="1171"/>
      <c r="FN12" s="1171"/>
      <c r="FO12" s="1171"/>
      <c r="FP12" s="1171"/>
      <c r="FQ12" s="1171"/>
      <c r="FR12" s="1171" t="str">
        <f>MID(SUVAHAVUJ!AG19,6,1)</f>
        <v xml:space="preserve"> </v>
      </c>
      <c r="FS12" s="1171"/>
      <c r="FT12" s="1171"/>
      <c r="FU12" s="1171"/>
      <c r="FV12" s="1171"/>
      <c r="FW12" s="1171" t="str">
        <f>MID(SUVAHAVUJ!AG19,7,1)</f>
        <v xml:space="preserve"> </v>
      </c>
      <c r="FX12" s="1171"/>
      <c r="FY12" s="1171"/>
      <c r="FZ12" s="1171"/>
      <c r="GA12" s="1171"/>
      <c r="GB12" s="1171"/>
      <c r="GC12" s="1171" t="str">
        <f>MID(SUVAHAVUJ!AG19,8,1)</f>
        <v xml:space="preserve"> </v>
      </c>
      <c r="GD12" s="1171"/>
      <c r="GE12" s="1171"/>
      <c r="GF12" s="1171"/>
      <c r="GG12" s="1171"/>
      <c r="GH12" s="1171" t="str">
        <f>MID(SUVAHAVUJ!AG19,9,1)</f>
        <v xml:space="preserve"> </v>
      </c>
      <c r="GI12" s="1171"/>
      <c r="GJ12" s="1171"/>
      <c r="GK12" s="1171"/>
      <c r="GL12" s="1171"/>
      <c r="GM12" s="1171"/>
      <c r="GN12" s="1171" t="str">
        <f>MID(SUVAHAVUJ!AG19,10,1)</f>
        <v xml:space="preserve"> </v>
      </c>
      <c r="GO12" s="1171"/>
      <c r="GP12" s="1171"/>
      <c r="GQ12" s="1171"/>
      <c r="GR12" s="1171"/>
      <c r="GS12" s="1129" t="str">
        <f>MID(SUVAHAVUJ!AG19,11,1)</f>
        <v>0</v>
      </c>
      <c r="GT12" s="1129"/>
      <c r="GU12" s="1129"/>
      <c r="GV12" s="1129"/>
      <c r="GW12" s="1177"/>
    </row>
    <row r="13" spans="1:205" ht="23.25" customHeight="1" x14ac:dyDescent="0.3">
      <c r="B13" s="1185" t="s">
        <v>2023</v>
      </c>
      <c r="C13" s="1185"/>
      <c r="D13" s="1185"/>
      <c r="E13" s="1185"/>
      <c r="F13" s="1185"/>
      <c r="G13" s="1185"/>
      <c r="H13" s="1185"/>
      <c r="I13" s="1185"/>
      <c r="J13" s="1185"/>
      <c r="K13" s="1185"/>
      <c r="L13" s="1183" t="str">
        <f>SUVAHAVUJ!$D$20</f>
        <v>Obstarávaný dlhodobý hmotný majetok
(042) - /094/</v>
      </c>
      <c r="M13" s="1184"/>
      <c r="N13" s="1184"/>
      <c r="O13" s="1184"/>
      <c r="P13" s="1184"/>
      <c r="Q13" s="1184"/>
      <c r="R13" s="1184"/>
      <c r="S13" s="1184"/>
      <c r="T13" s="1184"/>
      <c r="U13" s="1184"/>
      <c r="V13" s="1184"/>
      <c r="W13" s="1184"/>
      <c r="X13" s="1184"/>
      <c r="Y13" s="1184"/>
      <c r="Z13" s="1184"/>
      <c r="AA13" s="1184"/>
      <c r="AB13" s="1184"/>
      <c r="AC13" s="1184"/>
      <c r="AD13" s="1184"/>
      <c r="AE13" s="1184"/>
      <c r="AF13" s="1184"/>
      <c r="AG13" s="1184"/>
      <c r="AH13" s="1184"/>
      <c r="AI13" s="1184"/>
      <c r="AJ13" s="1184"/>
      <c r="AK13" s="1184"/>
      <c r="AL13" s="1184"/>
      <c r="AM13" s="1184"/>
      <c r="AN13" s="1184"/>
      <c r="AO13" s="1184"/>
      <c r="AP13" s="1184"/>
      <c r="AQ13" s="1176" t="s">
        <v>2027</v>
      </c>
      <c r="AR13" s="1176"/>
      <c r="AS13" s="1176"/>
      <c r="AT13" s="1176"/>
      <c r="AU13" s="1176"/>
      <c r="AV13" s="1176"/>
      <c r="AW13" s="1176"/>
      <c r="AX13" s="1176"/>
      <c r="AY13" s="242"/>
      <c r="AZ13" s="243"/>
      <c r="BA13" s="1171" t="str">
        <f>MID(SUVAHAVUJ!AD20,1,1)</f>
        <v xml:space="preserve"> </v>
      </c>
      <c r="BB13" s="1171"/>
      <c r="BC13" s="1171"/>
      <c r="BD13" s="1171"/>
      <c r="BE13" s="1171"/>
      <c r="BF13" s="1171"/>
      <c r="BG13" s="1171" t="str">
        <f>MID(SUVAHAVUJ!AD20,2,1)</f>
        <v xml:space="preserve"> </v>
      </c>
      <c r="BH13" s="1171"/>
      <c r="BI13" s="1171"/>
      <c r="BJ13" s="1171"/>
      <c r="BK13" s="1171"/>
      <c r="BL13" s="1171" t="str">
        <f>MID(SUVAHAVUJ!AD20,3,1)</f>
        <v xml:space="preserve"> </v>
      </c>
      <c r="BM13" s="1171"/>
      <c r="BN13" s="1171"/>
      <c r="BO13" s="1171"/>
      <c r="BP13" s="1171"/>
      <c r="BQ13" s="1171"/>
      <c r="BR13" s="1171" t="str">
        <f>MID(SUVAHAVUJ!AD20,4,1)</f>
        <v xml:space="preserve"> </v>
      </c>
      <c r="BS13" s="1171"/>
      <c r="BT13" s="1171"/>
      <c r="BU13" s="1171"/>
      <c r="BV13" s="1171"/>
      <c r="BW13" s="1171" t="str">
        <f>MID(SUVAHAVUJ!AD20,5,1)</f>
        <v xml:space="preserve"> </v>
      </c>
      <c r="BX13" s="1171"/>
      <c r="BY13" s="1171"/>
      <c r="BZ13" s="1171"/>
      <c r="CA13" s="1171"/>
      <c r="CB13" s="1171"/>
      <c r="CC13" s="1171" t="str">
        <f>MID(SUVAHAVUJ!AD20,6,1)</f>
        <v xml:space="preserve"> </v>
      </c>
      <c r="CD13" s="1171"/>
      <c r="CE13" s="1171"/>
      <c r="CF13" s="1171"/>
      <c r="CG13" s="1171"/>
      <c r="CH13" s="1171" t="str">
        <f>MID(SUVAHAVUJ!AD20,7,1)</f>
        <v xml:space="preserve"> </v>
      </c>
      <c r="CI13" s="1171"/>
      <c r="CJ13" s="1171"/>
      <c r="CK13" s="1171"/>
      <c r="CL13" s="1171"/>
      <c r="CM13" s="1171"/>
      <c r="CN13" s="1171" t="str">
        <f>MID(SUVAHAVUJ!AD20,8,1)</f>
        <v xml:space="preserve"> </v>
      </c>
      <c r="CO13" s="1171"/>
      <c r="CP13" s="1171"/>
      <c r="CQ13" s="1171"/>
      <c r="CR13" s="1171"/>
      <c r="CS13" s="1171" t="str">
        <f>MID(SUVAHAVUJ!AD20,9,1)</f>
        <v xml:space="preserve"> </v>
      </c>
      <c r="CT13" s="1171"/>
      <c r="CU13" s="1171"/>
      <c r="CV13" s="1171"/>
      <c r="CW13" s="1171"/>
      <c r="CX13" s="1171"/>
      <c r="CY13" s="1171" t="str">
        <f>MID(SUVAHAVUJ!AD20,10,1)</f>
        <v xml:space="preserve"> </v>
      </c>
      <c r="CZ13" s="1171"/>
      <c r="DA13" s="1171"/>
      <c r="DB13" s="1171"/>
      <c r="DC13" s="1171"/>
      <c r="DD13" s="1171" t="str">
        <f>MID(SUVAHAVUJ!AD20,11,1)</f>
        <v>0</v>
      </c>
      <c r="DE13" s="1171"/>
      <c r="DF13" s="1171"/>
      <c r="DG13" s="1171"/>
      <c r="DH13" s="1171"/>
      <c r="DI13" s="1179"/>
      <c r="DJ13" s="242"/>
      <c r="DK13" s="243"/>
      <c r="DL13" s="1171" t="str">
        <f>MID(SUVAHAVUJ!AF20,1,1)</f>
        <v xml:space="preserve"> </v>
      </c>
      <c r="DM13" s="1171"/>
      <c r="DN13" s="1171"/>
      <c r="DO13" s="1171"/>
      <c r="DP13" s="1171"/>
      <c r="DQ13" s="1171"/>
      <c r="DR13" s="1171" t="str">
        <f>MID(SUVAHAVUJ!AF20,2,1)</f>
        <v xml:space="preserve"> </v>
      </c>
      <c r="DS13" s="1171"/>
      <c r="DT13" s="1171"/>
      <c r="DU13" s="1171"/>
      <c r="DV13" s="1171"/>
      <c r="DW13" s="1171" t="str">
        <f>MID(SUVAHAVUJ!AF20,3,1)</f>
        <v xml:space="preserve"> </v>
      </c>
      <c r="DX13" s="1171"/>
      <c r="DY13" s="1171"/>
      <c r="DZ13" s="1171"/>
      <c r="EA13" s="1171"/>
      <c r="EB13" s="1171"/>
      <c r="EC13" s="1171" t="str">
        <f>MID(SUVAHAVUJ!AF20,4,1)</f>
        <v xml:space="preserve"> </v>
      </c>
      <c r="ED13" s="1171"/>
      <c r="EE13" s="1171"/>
      <c r="EF13" s="1171"/>
      <c r="EG13" s="1171"/>
      <c r="EH13" s="1171" t="str">
        <f>MID(SUVAHAVUJ!AF20,5,1)</f>
        <v xml:space="preserve"> </v>
      </c>
      <c r="EI13" s="1171"/>
      <c r="EJ13" s="1171"/>
      <c r="EK13" s="1171"/>
      <c r="EL13" s="1171"/>
      <c r="EM13" s="1171"/>
      <c r="EN13" s="1171" t="str">
        <f>MID(SUVAHAVUJ!AF20,6,1)</f>
        <v xml:space="preserve"> </v>
      </c>
      <c r="EO13" s="1171"/>
      <c r="EP13" s="1171"/>
      <c r="EQ13" s="1171"/>
      <c r="ER13" s="1171"/>
      <c r="ES13" s="1171" t="str">
        <f>MID(SUVAHAVUJ!AF20,7,1)</f>
        <v xml:space="preserve"> </v>
      </c>
      <c r="ET13" s="1171"/>
      <c r="EU13" s="1171"/>
      <c r="EV13" s="1171"/>
      <c r="EW13" s="1171"/>
      <c r="EX13" s="1171"/>
      <c r="EY13" s="1171" t="str">
        <f>MID(SUVAHAVUJ!AF20,8,1)</f>
        <v xml:space="preserve"> </v>
      </c>
      <c r="EZ13" s="1171"/>
      <c r="FA13" s="1171"/>
      <c r="FB13" s="1171"/>
      <c r="FC13" s="1171"/>
      <c r="FD13" s="1171" t="str">
        <f>MID(SUVAHAVUJ!AF20,9,1)</f>
        <v xml:space="preserve"> </v>
      </c>
      <c r="FE13" s="1171"/>
      <c r="FF13" s="1171"/>
      <c r="FG13" s="1171"/>
      <c r="FH13" s="1171"/>
      <c r="FI13" s="1171"/>
      <c r="FJ13" s="1171" t="str">
        <f>MID(SUVAHAVUJ!AF20,10,1)</f>
        <v xml:space="preserve"> </v>
      </c>
      <c r="FK13" s="1171"/>
      <c r="FL13" s="1171"/>
      <c r="FM13" s="1171"/>
      <c r="FN13" s="1171"/>
      <c r="FO13" s="1129" t="str">
        <f>MID(SUVAHAVUJ!AF20,11,1)</f>
        <v>0</v>
      </c>
      <c r="FP13" s="1129"/>
      <c r="FQ13" s="1129"/>
      <c r="FR13" s="1129"/>
      <c r="FS13" s="1177"/>
      <c r="FT13" s="1178"/>
      <c r="FU13" s="1178"/>
      <c r="FV13" s="1178"/>
      <c r="FW13" s="1178"/>
      <c r="FX13" s="1178"/>
      <c r="FY13" s="1178"/>
      <c r="FZ13" s="1178"/>
      <c r="GA13" s="1178"/>
      <c r="GB13" s="1178"/>
      <c r="GC13" s="1178"/>
      <c r="GD13" s="1178"/>
      <c r="GE13" s="1178"/>
      <c r="GF13" s="1178"/>
      <c r="GG13" s="1178"/>
      <c r="GH13" s="1178"/>
      <c r="GI13" s="1178"/>
      <c r="GJ13" s="1178"/>
      <c r="GK13" s="1178"/>
      <c r="GL13" s="1178"/>
      <c r="GM13" s="1178"/>
      <c r="GN13" s="1178"/>
      <c r="GO13" s="1178"/>
      <c r="GP13" s="1178"/>
      <c r="GQ13" s="1178"/>
      <c r="GR13" s="1178"/>
      <c r="GS13" s="1178"/>
      <c r="GT13" s="1178"/>
      <c r="GU13" s="1178"/>
      <c r="GV13" s="1178"/>
      <c r="GW13" s="1178"/>
    </row>
    <row r="14" spans="1:205" ht="23.25" customHeight="1" x14ac:dyDescent="0.3">
      <c r="B14" s="1185"/>
      <c r="C14" s="1185"/>
      <c r="D14" s="1185"/>
      <c r="E14" s="1185"/>
      <c r="F14" s="1185"/>
      <c r="G14" s="1185"/>
      <c r="H14" s="1185"/>
      <c r="I14" s="1185"/>
      <c r="J14" s="1185"/>
      <c r="K14" s="1185"/>
      <c r="L14" s="1184"/>
      <c r="M14" s="1184"/>
      <c r="N14" s="1184"/>
      <c r="O14" s="1184"/>
      <c r="P14" s="1184"/>
      <c r="Q14" s="1184"/>
      <c r="R14" s="1184"/>
      <c r="S14" s="1184"/>
      <c r="T14" s="1184"/>
      <c r="U14" s="1184"/>
      <c r="V14" s="1184"/>
      <c r="W14" s="1184"/>
      <c r="X14" s="1184"/>
      <c r="Y14" s="1184"/>
      <c r="Z14" s="1184"/>
      <c r="AA14" s="1184"/>
      <c r="AB14" s="1184"/>
      <c r="AC14" s="1184"/>
      <c r="AD14" s="1184"/>
      <c r="AE14" s="1184"/>
      <c r="AF14" s="1184"/>
      <c r="AG14" s="1184"/>
      <c r="AH14" s="1184"/>
      <c r="AI14" s="1184"/>
      <c r="AJ14" s="1184"/>
      <c r="AK14" s="1184"/>
      <c r="AL14" s="1184"/>
      <c r="AM14" s="1184"/>
      <c r="AN14" s="1184"/>
      <c r="AO14" s="1184"/>
      <c r="AP14" s="1184"/>
      <c r="AQ14" s="1176"/>
      <c r="AR14" s="1176"/>
      <c r="AS14" s="1176"/>
      <c r="AT14" s="1176"/>
      <c r="AU14" s="1176"/>
      <c r="AV14" s="1176"/>
      <c r="AW14" s="1176"/>
      <c r="AX14" s="1176"/>
      <c r="AY14" s="242"/>
      <c r="AZ14" s="243"/>
      <c r="BA14" s="1171" t="str">
        <f>MID(SUVAHAVUJ!AE20,1,1)</f>
        <v xml:space="preserve"> </v>
      </c>
      <c r="BB14" s="1171"/>
      <c r="BC14" s="1171"/>
      <c r="BD14" s="1171"/>
      <c r="BE14" s="1171"/>
      <c r="BF14" s="1171"/>
      <c r="BG14" s="1171" t="str">
        <f>MID(SUVAHAVUJ!AE20,2,1)</f>
        <v xml:space="preserve"> </v>
      </c>
      <c r="BH14" s="1171"/>
      <c r="BI14" s="1171"/>
      <c r="BJ14" s="1171"/>
      <c r="BK14" s="1171"/>
      <c r="BL14" s="1171" t="str">
        <f>MID(SUVAHAVUJ!AE20,3,1)</f>
        <v xml:space="preserve"> </v>
      </c>
      <c r="BM14" s="1171"/>
      <c r="BN14" s="1171"/>
      <c r="BO14" s="1171"/>
      <c r="BP14" s="1171"/>
      <c r="BQ14" s="1171"/>
      <c r="BR14" s="1171" t="str">
        <f>MID(SUVAHAVUJ!AE20,4,1)</f>
        <v xml:space="preserve"> </v>
      </c>
      <c r="BS14" s="1171"/>
      <c r="BT14" s="1171"/>
      <c r="BU14" s="1171"/>
      <c r="BV14" s="1171"/>
      <c r="BW14" s="1171" t="str">
        <f>MID(SUVAHAVUJ!AE20,5,1)</f>
        <v xml:space="preserve"> </v>
      </c>
      <c r="BX14" s="1171"/>
      <c r="BY14" s="1171"/>
      <c r="BZ14" s="1171"/>
      <c r="CA14" s="1171"/>
      <c r="CB14" s="1171"/>
      <c r="CC14" s="1171" t="str">
        <f>MID(SUVAHAVUJ!AE20,6,1)</f>
        <v xml:space="preserve"> </v>
      </c>
      <c r="CD14" s="1171"/>
      <c r="CE14" s="1171"/>
      <c r="CF14" s="1171"/>
      <c r="CG14" s="1171"/>
      <c r="CH14" s="1171" t="str">
        <f>MID(SUVAHAVUJ!AE20,7,1)</f>
        <v xml:space="preserve"> </v>
      </c>
      <c r="CI14" s="1171"/>
      <c r="CJ14" s="1171"/>
      <c r="CK14" s="1171"/>
      <c r="CL14" s="1171"/>
      <c r="CM14" s="1171"/>
      <c r="CN14" s="1171" t="str">
        <f>MID(SUVAHAVUJ!AE20,8,1)</f>
        <v xml:space="preserve"> </v>
      </c>
      <c r="CO14" s="1171"/>
      <c r="CP14" s="1171"/>
      <c r="CQ14" s="1171"/>
      <c r="CR14" s="1171"/>
      <c r="CS14" s="1171" t="str">
        <f>MID(SUVAHAVUJ!AE20,9,1)</f>
        <v xml:space="preserve"> </v>
      </c>
      <c r="CT14" s="1171"/>
      <c r="CU14" s="1171"/>
      <c r="CV14" s="1171"/>
      <c r="CW14" s="1171"/>
      <c r="CX14" s="1171"/>
      <c r="CY14" s="1171" t="str">
        <f>MID(SUVAHAVUJ!AE20,10,1)</f>
        <v xml:space="preserve"> </v>
      </c>
      <c r="CZ14" s="1171"/>
      <c r="DA14" s="1171"/>
      <c r="DB14" s="1171"/>
      <c r="DC14" s="1171"/>
      <c r="DD14" s="1171" t="str">
        <f>MID(SUVAHAVUJ!AE20,11,1)</f>
        <v>0</v>
      </c>
      <c r="DE14" s="1171"/>
      <c r="DF14" s="1171"/>
      <c r="DG14" s="1171"/>
      <c r="DH14" s="1171"/>
      <c r="DI14" s="1179"/>
      <c r="DJ14" s="1181"/>
      <c r="DK14" s="1181"/>
      <c r="DL14" s="1181"/>
      <c r="DM14" s="1181"/>
      <c r="DN14" s="1181"/>
      <c r="DO14" s="1181"/>
      <c r="DP14" s="1181"/>
      <c r="DQ14" s="1181"/>
      <c r="DR14" s="1181"/>
      <c r="DS14" s="1181"/>
      <c r="DT14" s="1181"/>
      <c r="DU14" s="1181"/>
      <c r="DV14" s="1181"/>
      <c r="DW14" s="1181"/>
      <c r="DX14" s="1181"/>
      <c r="DY14" s="1181"/>
      <c r="DZ14" s="1181"/>
      <c r="EA14" s="1181"/>
      <c r="EB14" s="1181"/>
      <c r="EC14" s="1181"/>
      <c r="ED14" s="1181"/>
      <c r="EE14" s="1181"/>
      <c r="EF14" s="1181"/>
      <c r="EG14" s="1181"/>
      <c r="EH14" s="1181"/>
      <c r="EI14" s="1181"/>
      <c r="EJ14" s="1181"/>
      <c r="EK14" s="1181"/>
      <c r="EL14" s="1181"/>
      <c r="EM14" s="1181"/>
      <c r="EN14" s="242"/>
      <c r="EO14" s="243"/>
      <c r="EP14" s="1171" t="str">
        <f>MID(SUVAHAVUJ!AG20,1,1)</f>
        <v xml:space="preserve"> </v>
      </c>
      <c r="EQ14" s="1171"/>
      <c r="ER14" s="1171"/>
      <c r="ES14" s="1171"/>
      <c r="ET14" s="1171"/>
      <c r="EU14" s="1171"/>
      <c r="EV14" s="1171" t="str">
        <f>MID(SUVAHAVUJ!AG20,2,1)</f>
        <v xml:space="preserve"> </v>
      </c>
      <c r="EW14" s="1171"/>
      <c r="EX14" s="1171"/>
      <c r="EY14" s="1171"/>
      <c r="EZ14" s="1171"/>
      <c r="FA14" s="1171" t="str">
        <f>MID(SUVAHAVUJ!AG20,3,1)</f>
        <v xml:space="preserve"> </v>
      </c>
      <c r="FB14" s="1171"/>
      <c r="FC14" s="1171"/>
      <c r="FD14" s="1171"/>
      <c r="FE14" s="1171"/>
      <c r="FF14" s="1171"/>
      <c r="FG14" s="1171" t="str">
        <f>MID(SUVAHAVUJ!AG20,4,1)</f>
        <v xml:space="preserve"> </v>
      </c>
      <c r="FH14" s="1171"/>
      <c r="FI14" s="1171"/>
      <c r="FJ14" s="1171"/>
      <c r="FK14" s="1171"/>
      <c r="FL14" s="1171" t="str">
        <f>MID(SUVAHAVUJ!AG20,5,1)</f>
        <v xml:space="preserve"> </v>
      </c>
      <c r="FM14" s="1171"/>
      <c r="FN14" s="1171"/>
      <c r="FO14" s="1171"/>
      <c r="FP14" s="1171"/>
      <c r="FQ14" s="1171"/>
      <c r="FR14" s="1171" t="str">
        <f>MID(SUVAHAVUJ!AG20,6,1)</f>
        <v xml:space="preserve"> </v>
      </c>
      <c r="FS14" s="1171"/>
      <c r="FT14" s="1171"/>
      <c r="FU14" s="1171"/>
      <c r="FV14" s="1171"/>
      <c r="FW14" s="1171" t="str">
        <f>MID(SUVAHAVUJ!AG20,7,1)</f>
        <v xml:space="preserve"> </v>
      </c>
      <c r="FX14" s="1171"/>
      <c r="FY14" s="1171"/>
      <c r="FZ14" s="1171"/>
      <c r="GA14" s="1171"/>
      <c r="GB14" s="1171"/>
      <c r="GC14" s="1171" t="str">
        <f>MID(SUVAHAVUJ!AG20,8,1)</f>
        <v xml:space="preserve"> </v>
      </c>
      <c r="GD14" s="1171"/>
      <c r="GE14" s="1171"/>
      <c r="GF14" s="1171"/>
      <c r="GG14" s="1171"/>
      <c r="GH14" s="1171" t="str">
        <f>MID(SUVAHAVUJ!AG20,9,1)</f>
        <v xml:space="preserve"> </v>
      </c>
      <c r="GI14" s="1171"/>
      <c r="GJ14" s="1171"/>
      <c r="GK14" s="1171"/>
      <c r="GL14" s="1171"/>
      <c r="GM14" s="1171"/>
      <c r="GN14" s="1171" t="str">
        <f>MID(SUVAHAVUJ!AG20,10,1)</f>
        <v xml:space="preserve"> </v>
      </c>
      <c r="GO14" s="1171"/>
      <c r="GP14" s="1171"/>
      <c r="GQ14" s="1171"/>
      <c r="GR14" s="1171"/>
      <c r="GS14" s="1129" t="str">
        <f>MID(SUVAHAVUJ!AG20,11,1)</f>
        <v>0</v>
      </c>
      <c r="GT14" s="1129"/>
      <c r="GU14" s="1129"/>
      <c r="GV14" s="1129"/>
      <c r="GW14" s="1177"/>
    </row>
    <row r="15" spans="1:205" ht="24" customHeight="1" x14ac:dyDescent="0.3">
      <c r="B15" s="1185" t="s">
        <v>2028</v>
      </c>
      <c r="C15" s="1185"/>
      <c r="D15" s="1185"/>
      <c r="E15" s="1185"/>
      <c r="F15" s="1185"/>
      <c r="G15" s="1185"/>
      <c r="H15" s="1185"/>
      <c r="I15" s="1185"/>
      <c r="J15" s="1185"/>
      <c r="K15" s="1185"/>
      <c r="L15" s="1183" t="str">
        <f>SUVAHAVUJ!$D$21</f>
        <v>Poskytnuté preddavky na dlhodobý hmotný majetok (052) - /095A/</v>
      </c>
      <c r="M15" s="1184"/>
      <c r="N15" s="1184"/>
      <c r="O15" s="1184"/>
      <c r="P15" s="1184"/>
      <c r="Q15" s="1184"/>
      <c r="R15" s="1184"/>
      <c r="S15" s="1184"/>
      <c r="T15" s="1184"/>
      <c r="U15" s="1184"/>
      <c r="V15" s="1184"/>
      <c r="W15" s="1184"/>
      <c r="X15" s="1184"/>
      <c r="Y15" s="1184"/>
      <c r="Z15" s="1184"/>
      <c r="AA15" s="1184"/>
      <c r="AB15" s="1184"/>
      <c r="AC15" s="1184"/>
      <c r="AD15" s="1184"/>
      <c r="AE15" s="1184"/>
      <c r="AF15" s="1184"/>
      <c r="AG15" s="1184"/>
      <c r="AH15" s="1184"/>
      <c r="AI15" s="1184"/>
      <c r="AJ15" s="1184"/>
      <c r="AK15" s="1184"/>
      <c r="AL15" s="1184"/>
      <c r="AM15" s="1184"/>
      <c r="AN15" s="1184"/>
      <c r="AO15" s="1184"/>
      <c r="AP15" s="1184"/>
      <c r="AQ15" s="1176" t="s">
        <v>1226</v>
      </c>
      <c r="AR15" s="1176"/>
      <c r="AS15" s="1176"/>
      <c r="AT15" s="1176"/>
      <c r="AU15" s="1176"/>
      <c r="AV15" s="1176"/>
      <c r="AW15" s="1176"/>
      <c r="AX15" s="1176"/>
      <c r="AY15" s="242"/>
      <c r="AZ15" s="243"/>
      <c r="BA15" s="1171" t="str">
        <f>MID(SUVAHAVUJ!AD21,1,1)</f>
        <v xml:space="preserve"> </v>
      </c>
      <c r="BB15" s="1171"/>
      <c r="BC15" s="1171"/>
      <c r="BD15" s="1171"/>
      <c r="BE15" s="1171"/>
      <c r="BF15" s="1171"/>
      <c r="BG15" s="1171" t="str">
        <f>MID(SUVAHAVUJ!AD21,2,1)</f>
        <v xml:space="preserve"> </v>
      </c>
      <c r="BH15" s="1171"/>
      <c r="BI15" s="1171"/>
      <c r="BJ15" s="1171"/>
      <c r="BK15" s="1171"/>
      <c r="BL15" s="1171" t="str">
        <f>MID(SUVAHAVUJ!AD21,3,1)</f>
        <v xml:space="preserve"> </v>
      </c>
      <c r="BM15" s="1171"/>
      <c r="BN15" s="1171"/>
      <c r="BO15" s="1171"/>
      <c r="BP15" s="1171"/>
      <c r="BQ15" s="1171"/>
      <c r="BR15" s="1171" t="str">
        <f>MID(SUVAHAVUJ!AD21,4,1)</f>
        <v xml:space="preserve"> </v>
      </c>
      <c r="BS15" s="1171"/>
      <c r="BT15" s="1171"/>
      <c r="BU15" s="1171"/>
      <c r="BV15" s="1171"/>
      <c r="BW15" s="1171" t="str">
        <f>MID(SUVAHAVUJ!AD21,5,1)</f>
        <v xml:space="preserve"> </v>
      </c>
      <c r="BX15" s="1171"/>
      <c r="BY15" s="1171"/>
      <c r="BZ15" s="1171"/>
      <c r="CA15" s="1171"/>
      <c r="CB15" s="1171"/>
      <c r="CC15" s="1171" t="str">
        <f>MID(SUVAHAVUJ!AD21,6,1)</f>
        <v xml:space="preserve"> </v>
      </c>
      <c r="CD15" s="1171"/>
      <c r="CE15" s="1171"/>
      <c r="CF15" s="1171"/>
      <c r="CG15" s="1171"/>
      <c r="CH15" s="1171" t="str">
        <f>MID(SUVAHAVUJ!AD21,7,1)</f>
        <v xml:space="preserve"> </v>
      </c>
      <c r="CI15" s="1171"/>
      <c r="CJ15" s="1171"/>
      <c r="CK15" s="1171"/>
      <c r="CL15" s="1171"/>
      <c r="CM15" s="1171"/>
      <c r="CN15" s="1171" t="str">
        <f>MID(SUVAHAVUJ!AD21,8,1)</f>
        <v xml:space="preserve"> </v>
      </c>
      <c r="CO15" s="1171"/>
      <c r="CP15" s="1171"/>
      <c r="CQ15" s="1171"/>
      <c r="CR15" s="1171"/>
      <c r="CS15" s="1171" t="str">
        <f>MID(SUVAHAVUJ!AD21,9,1)</f>
        <v xml:space="preserve"> </v>
      </c>
      <c r="CT15" s="1171"/>
      <c r="CU15" s="1171"/>
      <c r="CV15" s="1171"/>
      <c r="CW15" s="1171"/>
      <c r="CX15" s="1171"/>
      <c r="CY15" s="1171" t="str">
        <f>MID(SUVAHAVUJ!AD21,10,1)</f>
        <v xml:space="preserve"> </v>
      </c>
      <c r="CZ15" s="1171"/>
      <c r="DA15" s="1171"/>
      <c r="DB15" s="1171"/>
      <c r="DC15" s="1171"/>
      <c r="DD15" s="1171" t="str">
        <f>MID(SUVAHAVUJ!AD21,11,1)</f>
        <v>0</v>
      </c>
      <c r="DE15" s="1171"/>
      <c r="DF15" s="1171"/>
      <c r="DG15" s="1171"/>
      <c r="DH15" s="1171"/>
      <c r="DI15" s="1179"/>
      <c r="DJ15" s="242"/>
      <c r="DK15" s="243"/>
      <c r="DL15" s="1171" t="str">
        <f>MID(SUVAHAVUJ!AF21,1,1)</f>
        <v xml:space="preserve"> </v>
      </c>
      <c r="DM15" s="1171"/>
      <c r="DN15" s="1171"/>
      <c r="DO15" s="1171"/>
      <c r="DP15" s="1171"/>
      <c r="DQ15" s="1171"/>
      <c r="DR15" s="1171" t="str">
        <f>MID(SUVAHAVUJ!AF21,2,1)</f>
        <v xml:space="preserve"> </v>
      </c>
      <c r="DS15" s="1171"/>
      <c r="DT15" s="1171"/>
      <c r="DU15" s="1171"/>
      <c r="DV15" s="1171"/>
      <c r="DW15" s="1171" t="str">
        <f>MID(SUVAHAVUJ!AF21,3,1)</f>
        <v xml:space="preserve"> </v>
      </c>
      <c r="DX15" s="1171"/>
      <c r="DY15" s="1171"/>
      <c r="DZ15" s="1171"/>
      <c r="EA15" s="1171"/>
      <c r="EB15" s="1171"/>
      <c r="EC15" s="1171" t="str">
        <f>MID(SUVAHAVUJ!AF21,4,1)</f>
        <v xml:space="preserve"> </v>
      </c>
      <c r="ED15" s="1171"/>
      <c r="EE15" s="1171"/>
      <c r="EF15" s="1171"/>
      <c r="EG15" s="1171"/>
      <c r="EH15" s="1171" t="str">
        <f>MID(SUVAHAVUJ!AF21,5,1)</f>
        <v xml:space="preserve"> </v>
      </c>
      <c r="EI15" s="1171"/>
      <c r="EJ15" s="1171"/>
      <c r="EK15" s="1171"/>
      <c r="EL15" s="1171"/>
      <c r="EM15" s="1171"/>
      <c r="EN15" s="1171" t="str">
        <f>MID(SUVAHAVUJ!AF21,6,1)</f>
        <v xml:space="preserve"> </v>
      </c>
      <c r="EO15" s="1171"/>
      <c r="EP15" s="1171"/>
      <c r="EQ15" s="1171"/>
      <c r="ER15" s="1171"/>
      <c r="ES15" s="1171" t="str">
        <f>MID(SUVAHAVUJ!AF21,7,1)</f>
        <v xml:space="preserve"> </v>
      </c>
      <c r="ET15" s="1171"/>
      <c r="EU15" s="1171"/>
      <c r="EV15" s="1171"/>
      <c r="EW15" s="1171"/>
      <c r="EX15" s="1171"/>
      <c r="EY15" s="1171" t="str">
        <f>MID(SUVAHAVUJ!AF21,8,1)</f>
        <v xml:space="preserve"> </v>
      </c>
      <c r="EZ15" s="1171"/>
      <c r="FA15" s="1171"/>
      <c r="FB15" s="1171"/>
      <c r="FC15" s="1171"/>
      <c r="FD15" s="1171" t="str">
        <f>MID(SUVAHAVUJ!AF21,9,1)</f>
        <v xml:space="preserve"> </v>
      </c>
      <c r="FE15" s="1171"/>
      <c r="FF15" s="1171"/>
      <c r="FG15" s="1171"/>
      <c r="FH15" s="1171"/>
      <c r="FI15" s="1171"/>
      <c r="FJ15" s="1171" t="str">
        <f>MID(SUVAHAVUJ!AF21,10,1)</f>
        <v xml:space="preserve"> </v>
      </c>
      <c r="FK15" s="1171"/>
      <c r="FL15" s="1171"/>
      <c r="FM15" s="1171"/>
      <c r="FN15" s="1171"/>
      <c r="FO15" s="1129" t="str">
        <f>MID(SUVAHAVUJ!AF21,11,1)</f>
        <v>0</v>
      </c>
      <c r="FP15" s="1129"/>
      <c r="FQ15" s="1129"/>
      <c r="FR15" s="1129"/>
      <c r="FS15" s="1177"/>
      <c r="FT15" s="1178"/>
      <c r="FU15" s="1178"/>
      <c r="FV15" s="1178"/>
      <c r="FW15" s="1178"/>
      <c r="FX15" s="1178"/>
      <c r="FY15" s="1178"/>
      <c r="FZ15" s="1178"/>
      <c r="GA15" s="1178"/>
      <c r="GB15" s="1178"/>
      <c r="GC15" s="1178"/>
      <c r="GD15" s="1178"/>
      <c r="GE15" s="1178"/>
      <c r="GF15" s="1178"/>
      <c r="GG15" s="1178"/>
      <c r="GH15" s="1178"/>
      <c r="GI15" s="1178"/>
      <c r="GJ15" s="1178"/>
      <c r="GK15" s="1178"/>
      <c r="GL15" s="1178"/>
      <c r="GM15" s="1178"/>
      <c r="GN15" s="1178"/>
      <c r="GO15" s="1178"/>
      <c r="GP15" s="1178"/>
      <c r="GQ15" s="1178"/>
      <c r="GR15" s="1178"/>
      <c r="GS15" s="1178"/>
      <c r="GT15" s="1178"/>
      <c r="GU15" s="1178"/>
      <c r="GV15" s="1178"/>
      <c r="GW15" s="1178"/>
    </row>
    <row r="16" spans="1:205" ht="24.75" customHeight="1" x14ac:dyDescent="0.3">
      <c r="B16" s="1185"/>
      <c r="C16" s="1185"/>
      <c r="D16" s="1185"/>
      <c r="E16" s="1185"/>
      <c r="F16" s="1185"/>
      <c r="G16" s="1185"/>
      <c r="H16" s="1185"/>
      <c r="I16" s="1185"/>
      <c r="J16" s="1185"/>
      <c r="K16" s="1185"/>
      <c r="L16" s="1184"/>
      <c r="M16" s="1184"/>
      <c r="N16" s="1184"/>
      <c r="O16" s="1184"/>
      <c r="P16" s="1184"/>
      <c r="Q16" s="1184"/>
      <c r="R16" s="1184"/>
      <c r="S16" s="1184"/>
      <c r="T16" s="1184"/>
      <c r="U16" s="1184"/>
      <c r="V16" s="1184"/>
      <c r="W16" s="1184"/>
      <c r="X16" s="1184"/>
      <c r="Y16" s="1184"/>
      <c r="Z16" s="1184"/>
      <c r="AA16" s="1184"/>
      <c r="AB16" s="1184"/>
      <c r="AC16" s="1184"/>
      <c r="AD16" s="1184"/>
      <c r="AE16" s="1184"/>
      <c r="AF16" s="1184"/>
      <c r="AG16" s="1184"/>
      <c r="AH16" s="1184"/>
      <c r="AI16" s="1184"/>
      <c r="AJ16" s="1184"/>
      <c r="AK16" s="1184"/>
      <c r="AL16" s="1184"/>
      <c r="AM16" s="1184"/>
      <c r="AN16" s="1184"/>
      <c r="AO16" s="1184"/>
      <c r="AP16" s="1184"/>
      <c r="AQ16" s="1176"/>
      <c r="AR16" s="1176"/>
      <c r="AS16" s="1176"/>
      <c r="AT16" s="1176"/>
      <c r="AU16" s="1176"/>
      <c r="AV16" s="1176"/>
      <c r="AW16" s="1176"/>
      <c r="AX16" s="1176"/>
      <c r="AY16" s="242"/>
      <c r="AZ16" s="243"/>
      <c r="BA16" s="1171" t="str">
        <f>MID(SUVAHAVUJ!AE21,1,1)</f>
        <v xml:space="preserve"> </v>
      </c>
      <c r="BB16" s="1171"/>
      <c r="BC16" s="1171"/>
      <c r="BD16" s="1171"/>
      <c r="BE16" s="1171"/>
      <c r="BF16" s="1171"/>
      <c r="BG16" s="1171" t="str">
        <f>MID(SUVAHAVUJ!AE21,2,1)</f>
        <v xml:space="preserve"> </v>
      </c>
      <c r="BH16" s="1171"/>
      <c r="BI16" s="1171"/>
      <c r="BJ16" s="1171"/>
      <c r="BK16" s="1171"/>
      <c r="BL16" s="1171" t="str">
        <f>MID(SUVAHAVUJ!AE21,3,1)</f>
        <v xml:space="preserve"> </v>
      </c>
      <c r="BM16" s="1171"/>
      <c r="BN16" s="1171"/>
      <c r="BO16" s="1171"/>
      <c r="BP16" s="1171"/>
      <c r="BQ16" s="1171"/>
      <c r="BR16" s="1171" t="str">
        <f>MID(SUVAHAVUJ!AE21,4,1)</f>
        <v xml:space="preserve"> </v>
      </c>
      <c r="BS16" s="1171"/>
      <c r="BT16" s="1171"/>
      <c r="BU16" s="1171"/>
      <c r="BV16" s="1171"/>
      <c r="BW16" s="1171" t="str">
        <f>MID(SUVAHAVUJ!AE21,5,1)</f>
        <v xml:space="preserve"> </v>
      </c>
      <c r="BX16" s="1171"/>
      <c r="BY16" s="1171"/>
      <c r="BZ16" s="1171"/>
      <c r="CA16" s="1171"/>
      <c r="CB16" s="1171"/>
      <c r="CC16" s="1171" t="str">
        <f>MID(SUVAHAVUJ!AE21,6,1)</f>
        <v xml:space="preserve"> </v>
      </c>
      <c r="CD16" s="1171"/>
      <c r="CE16" s="1171"/>
      <c r="CF16" s="1171"/>
      <c r="CG16" s="1171"/>
      <c r="CH16" s="1171" t="str">
        <f>MID(SUVAHAVUJ!AE21,7,1)</f>
        <v xml:space="preserve"> </v>
      </c>
      <c r="CI16" s="1171"/>
      <c r="CJ16" s="1171"/>
      <c r="CK16" s="1171"/>
      <c r="CL16" s="1171"/>
      <c r="CM16" s="1171"/>
      <c r="CN16" s="1171" t="str">
        <f>MID(SUVAHAVUJ!AE21,8,1)</f>
        <v xml:space="preserve"> </v>
      </c>
      <c r="CO16" s="1171"/>
      <c r="CP16" s="1171"/>
      <c r="CQ16" s="1171"/>
      <c r="CR16" s="1171"/>
      <c r="CS16" s="1171" t="str">
        <f>MID(SUVAHAVUJ!AE21,9,1)</f>
        <v xml:space="preserve"> </v>
      </c>
      <c r="CT16" s="1171"/>
      <c r="CU16" s="1171"/>
      <c r="CV16" s="1171"/>
      <c r="CW16" s="1171"/>
      <c r="CX16" s="1171"/>
      <c r="CY16" s="1171" t="str">
        <f>MID(SUVAHAVUJ!AE21,10,1)</f>
        <v xml:space="preserve"> </v>
      </c>
      <c r="CZ16" s="1171"/>
      <c r="DA16" s="1171"/>
      <c r="DB16" s="1171"/>
      <c r="DC16" s="1171"/>
      <c r="DD16" s="1171" t="str">
        <f>MID(SUVAHAVUJ!AE21,11,1)</f>
        <v>0</v>
      </c>
      <c r="DE16" s="1171"/>
      <c r="DF16" s="1171"/>
      <c r="DG16" s="1171"/>
      <c r="DH16" s="1171"/>
      <c r="DI16" s="1179"/>
      <c r="DJ16" s="1181"/>
      <c r="DK16" s="1181"/>
      <c r="DL16" s="1181"/>
      <c r="DM16" s="1181"/>
      <c r="DN16" s="1181"/>
      <c r="DO16" s="1181"/>
      <c r="DP16" s="1181"/>
      <c r="DQ16" s="1181"/>
      <c r="DR16" s="1181"/>
      <c r="DS16" s="1181"/>
      <c r="DT16" s="1181"/>
      <c r="DU16" s="1181"/>
      <c r="DV16" s="1181"/>
      <c r="DW16" s="1181"/>
      <c r="DX16" s="1181"/>
      <c r="DY16" s="1181"/>
      <c r="DZ16" s="1181"/>
      <c r="EA16" s="1181"/>
      <c r="EB16" s="1181"/>
      <c r="EC16" s="1181"/>
      <c r="ED16" s="1181"/>
      <c r="EE16" s="1181"/>
      <c r="EF16" s="1181"/>
      <c r="EG16" s="1181"/>
      <c r="EH16" s="1181"/>
      <c r="EI16" s="1181"/>
      <c r="EJ16" s="1181"/>
      <c r="EK16" s="1181"/>
      <c r="EL16" s="1181"/>
      <c r="EM16" s="1181"/>
      <c r="EN16" s="242"/>
      <c r="EO16" s="243"/>
      <c r="EP16" s="1171" t="str">
        <f>MID(SUVAHAVUJ!AG21,1,1)</f>
        <v xml:space="preserve"> </v>
      </c>
      <c r="EQ16" s="1171"/>
      <c r="ER16" s="1171"/>
      <c r="ES16" s="1171"/>
      <c r="ET16" s="1171"/>
      <c r="EU16" s="1171"/>
      <c r="EV16" s="1171" t="str">
        <f>MID(SUVAHAVUJ!AG21,2,1)</f>
        <v xml:space="preserve"> </v>
      </c>
      <c r="EW16" s="1171"/>
      <c r="EX16" s="1171"/>
      <c r="EY16" s="1171"/>
      <c r="EZ16" s="1171"/>
      <c r="FA16" s="1171" t="str">
        <f>MID(SUVAHAVUJ!AG21,3,1)</f>
        <v xml:space="preserve"> </v>
      </c>
      <c r="FB16" s="1171"/>
      <c r="FC16" s="1171"/>
      <c r="FD16" s="1171"/>
      <c r="FE16" s="1171"/>
      <c r="FF16" s="1171"/>
      <c r="FG16" s="1171" t="str">
        <f>MID(SUVAHAVUJ!AG21,4,1)</f>
        <v xml:space="preserve"> </v>
      </c>
      <c r="FH16" s="1171"/>
      <c r="FI16" s="1171"/>
      <c r="FJ16" s="1171"/>
      <c r="FK16" s="1171"/>
      <c r="FL16" s="1171" t="str">
        <f>MID(SUVAHAVUJ!AG21,5,1)</f>
        <v xml:space="preserve"> </v>
      </c>
      <c r="FM16" s="1171"/>
      <c r="FN16" s="1171"/>
      <c r="FO16" s="1171"/>
      <c r="FP16" s="1171"/>
      <c r="FQ16" s="1171"/>
      <c r="FR16" s="1171" t="str">
        <f>MID(SUVAHAVUJ!AG21,6,1)</f>
        <v xml:space="preserve"> </v>
      </c>
      <c r="FS16" s="1171"/>
      <c r="FT16" s="1171"/>
      <c r="FU16" s="1171"/>
      <c r="FV16" s="1171"/>
      <c r="FW16" s="1171" t="str">
        <f>MID(SUVAHAVUJ!AG21,7,1)</f>
        <v xml:space="preserve"> </v>
      </c>
      <c r="FX16" s="1171"/>
      <c r="FY16" s="1171"/>
      <c r="FZ16" s="1171"/>
      <c r="GA16" s="1171"/>
      <c r="GB16" s="1171"/>
      <c r="GC16" s="1171" t="str">
        <f>MID(SUVAHAVUJ!AG21,8,1)</f>
        <v xml:space="preserve"> </v>
      </c>
      <c r="GD16" s="1171"/>
      <c r="GE16" s="1171"/>
      <c r="GF16" s="1171"/>
      <c r="GG16" s="1171"/>
      <c r="GH16" s="1171" t="str">
        <f>MID(SUVAHAVUJ!AG21,9,1)</f>
        <v xml:space="preserve"> </v>
      </c>
      <c r="GI16" s="1171"/>
      <c r="GJ16" s="1171"/>
      <c r="GK16" s="1171"/>
      <c r="GL16" s="1171"/>
      <c r="GM16" s="1171"/>
      <c r="GN16" s="1171" t="str">
        <f>MID(SUVAHAVUJ!AG21,10,1)</f>
        <v xml:space="preserve"> </v>
      </c>
      <c r="GO16" s="1171"/>
      <c r="GP16" s="1171"/>
      <c r="GQ16" s="1171"/>
      <c r="GR16" s="1171"/>
      <c r="GS16" s="1129" t="str">
        <f>MID(SUVAHAVUJ!AG21,11,1)</f>
        <v>0</v>
      </c>
      <c r="GT16" s="1129"/>
      <c r="GU16" s="1129"/>
      <c r="GV16" s="1129"/>
      <c r="GW16" s="1177"/>
    </row>
    <row r="17" spans="2:205" ht="23.25" customHeight="1" x14ac:dyDescent="0.3">
      <c r="B17" s="1185" t="s">
        <v>2029</v>
      </c>
      <c r="C17" s="1185"/>
      <c r="D17" s="1185"/>
      <c r="E17" s="1185"/>
      <c r="F17" s="1185"/>
      <c r="G17" s="1185"/>
      <c r="H17" s="1185"/>
      <c r="I17" s="1185"/>
      <c r="J17" s="1185"/>
      <c r="K17" s="1185"/>
      <c r="L17" s="1183" t="str">
        <f>SUVAHAVUJ!$D$22</f>
        <v>Opravná položka k nadobudnutému majetku 
(+/- 097) +/- 098</v>
      </c>
      <c r="M17" s="1184"/>
      <c r="N17" s="1184"/>
      <c r="O17" s="1184"/>
      <c r="P17" s="1184"/>
      <c r="Q17" s="1184"/>
      <c r="R17" s="1184"/>
      <c r="S17" s="1184"/>
      <c r="T17" s="1184"/>
      <c r="U17" s="1184"/>
      <c r="V17" s="1184"/>
      <c r="W17" s="1184"/>
      <c r="X17" s="1184"/>
      <c r="Y17" s="1184"/>
      <c r="Z17" s="1184"/>
      <c r="AA17" s="1184"/>
      <c r="AB17" s="1184"/>
      <c r="AC17" s="1184"/>
      <c r="AD17" s="1184"/>
      <c r="AE17" s="1184"/>
      <c r="AF17" s="1184"/>
      <c r="AG17" s="1184"/>
      <c r="AH17" s="1184"/>
      <c r="AI17" s="1184"/>
      <c r="AJ17" s="1184"/>
      <c r="AK17" s="1184"/>
      <c r="AL17" s="1184"/>
      <c r="AM17" s="1184"/>
      <c r="AN17" s="1184"/>
      <c r="AO17" s="1184"/>
      <c r="AP17" s="1184"/>
      <c r="AQ17" s="1176" t="s">
        <v>2030</v>
      </c>
      <c r="AR17" s="1176"/>
      <c r="AS17" s="1176"/>
      <c r="AT17" s="1176"/>
      <c r="AU17" s="1176"/>
      <c r="AV17" s="1176"/>
      <c r="AW17" s="1176"/>
      <c r="AX17" s="1176"/>
      <c r="AY17" s="242"/>
      <c r="AZ17" s="243"/>
      <c r="BA17" s="1129" t="str">
        <f>MID(SUVAHAVUJ!AD22,1,1)</f>
        <v xml:space="preserve"> </v>
      </c>
      <c r="BB17" s="1129"/>
      <c r="BC17" s="1129"/>
      <c r="BD17" s="1129"/>
      <c r="BE17" s="1129"/>
      <c r="BF17" s="1129"/>
      <c r="BG17" s="1129" t="str">
        <f>MID(SUVAHAVUJ!AD22,2,1)</f>
        <v xml:space="preserve"> </v>
      </c>
      <c r="BH17" s="1129"/>
      <c r="BI17" s="1129"/>
      <c r="BJ17" s="1129"/>
      <c r="BK17" s="1129"/>
      <c r="BL17" s="1129" t="str">
        <f>MID(SUVAHAVUJ!AD22,3,1)</f>
        <v xml:space="preserve"> </v>
      </c>
      <c r="BM17" s="1129"/>
      <c r="BN17" s="1129"/>
      <c r="BO17" s="1129"/>
      <c r="BP17" s="1129"/>
      <c r="BQ17" s="1129"/>
      <c r="BR17" s="1129" t="str">
        <f>MID(SUVAHAVUJ!AD22,4,1)</f>
        <v xml:space="preserve"> </v>
      </c>
      <c r="BS17" s="1129"/>
      <c r="BT17" s="1129"/>
      <c r="BU17" s="1129"/>
      <c r="BV17" s="1129"/>
      <c r="BW17" s="1129" t="str">
        <f>MID(SUVAHAVUJ!AD22,5,1)</f>
        <v xml:space="preserve"> </v>
      </c>
      <c r="BX17" s="1129"/>
      <c r="BY17" s="1129"/>
      <c r="BZ17" s="1129"/>
      <c r="CA17" s="1129"/>
      <c r="CB17" s="1129"/>
      <c r="CC17" s="1129" t="str">
        <f>MID(SUVAHAVUJ!AD22,6,1)</f>
        <v xml:space="preserve"> </v>
      </c>
      <c r="CD17" s="1129"/>
      <c r="CE17" s="1129"/>
      <c r="CF17" s="1129"/>
      <c r="CG17" s="1129"/>
      <c r="CH17" s="1129" t="str">
        <f>MID(SUVAHAVUJ!AD22,7,1)</f>
        <v xml:space="preserve"> </v>
      </c>
      <c r="CI17" s="1129"/>
      <c r="CJ17" s="1129"/>
      <c r="CK17" s="1129"/>
      <c r="CL17" s="1129"/>
      <c r="CM17" s="1129"/>
      <c r="CN17" s="1129" t="str">
        <f>MID(SUVAHAVUJ!AD22,8,1)</f>
        <v xml:space="preserve"> </v>
      </c>
      <c r="CO17" s="1129"/>
      <c r="CP17" s="1129"/>
      <c r="CQ17" s="1129"/>
      <c r="CR17" s="1129"/>
      <c r="CS17" s="1129" t="str">
        <f>MID(SUVAHAVUJ!AD22,9,1)</f>
        <v xml:space="preserve"> </v>
      </c>
      <c r="CT17" s="1129"/>
      <c r="CU17" s="1129"/>
      <c r="CV17" s="1129"/>
      <c r="CW17" s="1129"/>
      <c r="CX17" s="1129"/>
      <c r="CY17" s="1129" t="str">
        <f>MID(SUVAHAVUJ!AD22,10,1)</f>
        <v xml:space="preserve"> </v>
      </c>
      <c r="CZ17" s="1129"/>
      <c r="DA17" s="1129"/>
      <c r="DB17" s="1129"/>
      <c r="DC17" s="1129"/>
      <c r="DD17" s="1129" t="str">
        <f>MID(SUVAHAVUJ!AD22,11,1)</f>
        <v>0</v>
      </c>
      <c r="DE17" s="1129"/>
      <c r="DF17" s="1129"/>
      <c r="DG17" s="1129"/>
      <c r="DH17" s="1129"/>
      <c r="DI17" s="1177"/>
      <c r="DJ17" s="242"/>
      <c r="DK17" s="243"/>
      <c r="DL17" s="1171" t="str">
        <f>MID(SUVAHAVUJ!AF22,1,1)</f>
        <v xml:space="preserve"> </v>
      </c>
      <c r="DM17" s="1171"/>
      <c r="DN17" s="1171"/>
      <c r="DO17" s="1171"/>
      <c r="DP17" s="1171"/>
      <c r="DQ17" s="1171"/>
      <c r="DR17" s="1171" t="str">
        <f>MID(SUVAHAVUJ!AF22,2,1)</f>
        <v xml:space="preserve"> </v>
      </c>
      <c r="DS17" s="1171"/>
      <c r="DT17" s="1171"/>
      <c r="DU17" s="1171"/>
      <c r="DV17" s="1171"/>
      <c r="DW17" s="1171" t="str">
        <f>MID(SUVAHAVUJ!AF22,3,1)</f>
        <v xml:space="preserve"> </v>
      </c>
      <c r="DX17" s="1171"/>
      <c r="DY17" s="1171"/>
      <c r="DZ17" s="1171"/>
      <c r="EA17" s="1171"/>
      <c r="EB17" s="1171"/>
      <c r="EC17" s="1171" t="str">
        <f>MID(SUVAHAVUJ!AF22,4,1)</f>
        <v xml:space="preserve"> </v>
      </c>
      <c r="ED17" s="1171"/>
      <c r="EE17" s="1171"/>
      <c r="EF17" s="1171"/>
      <c r="EG17" s="1171"/>
      <c r="EH17" s="1171" t="str">
        <f>MID(SUVAHAVUJ!AF22,5,1)</f>
        <v xml:space="preserve"> </v>
      </c>
      <c r="EI17" s="1171"/>
      <c r="EJ17" s="1171"/>
      <c r="EK17" s="1171"/>
      <c r="EL17" s="1171"/>
      <c r="EM17" s="1171"/>
      <c r="EN17" s="1171" t="str">
        <f>MID(SUVAHAVUJ!AF22,6,1)</f>
        <v xml:space="preserve"> </v>
      </c>
      <c r="EO17" s="1171"/>
      <c r="EP17" s="1171"/>
      <c r="EQ17" s="1171"/>
      <c r="ER17" s="1171"/>
      <c r="ES17" s="1171" t="str">
        <f>MID(SUVAHAVUJ!AF22,7,1)</f>
        <v xml:space="preserve"> </v>
      </c>
      <c r="ET17" s="1171"/>
      <c r="EU17" s="1171"/>
      <c r="EV17" s="1171"/>
      <c r="EW17" s="1171"/>
      <c r="EX17" s="1171"/>
      <c r="EY17" s="1171" t="str">
        <f>MID(SUVAHAVUJ!AF22,8,1)</f>
        <v xml:space="preserve"> </v>
      </c>
      <c r="EZ17" s="1171"/>
      <c r="FA17" s="1171"/>
      <c r="FB17" s="1171"/>
      <c r="FC17" s="1171"/>
      <c r="FD17" s="1171" t="str">
        <f>MID(SUVAHAVUJ!AF22,9,1)</f>
        <v xml:space="preserve"> </v>
      </c>
      <c r="FE17" s="1171"/>
      <c r="FF17" s="1171"/>
      <c r="FG17" s="1171"/>
      <c r="FH17" s="1171"/>
      <c r="FI17" s="1171"/>
      <c r="FJ17" s="1171" t="str">
        <f>MID(SUVAHAVUJ!AF22,10,1)</f>
        <v xml:space="preserve"> </v>
      </c>
      <c r="FK17" s="1171"/>
      <c r="FL17" s="1171"/>
      <c r="FM17" s="1171"/>
      <c r="FN17" s="1171"/>
      <c r="FO17" s="1129" t="str">
        <f>MID(SUVAHAVUJ!AF22,11,1)</f>
        <v>0</v>
      </c>
      <c r="FP17" s="1129"/>
      <c r="FQ17" s="1129"/>
      <c r="FR17" s="1129"/>
      <c r="FS17" s="1177"/>
      <c r="FT17" s="1178"/>
      <c r="FU17" s="1178"/>
      <c r="FV17" s="1178"/>
      <c r="FW17" s="1178"/>
      <c r="FX17" s="1178"/>
      <c r="FY17" s="1178"/>
      <c r="FZ17" s="1178"/>
      <c r="GA17" s="1178"/>
      <c r="GB17" s="1178"/>
      <c r="GC17" s="1178"/>
      <c r="GD17" s="1178"/>
      <c r="GE17" s="1178"/>
      <c r="GF17" s="1178"/>
      <c r="GG17" s="1178"/>
      <c r="GH17" s="1178"/>
      <c r="GI17" s="1178"/>
      <c r="GJ17" s="1178"/>
      <c r="GK17" s="1178"/>
      <c r="GL17" s="1178"/>
      <c r="GM17" s="1178"/>
      <c r="GN17" s="1178"/>
      <c r="GO17" s="1178"/>
      <c r="GP17" s="1178"/>
      <c r="GQ17" s="1178"/>
      <c r="GR17" s="1178"/>
      <c r="GS17" s="1178"/>
      <c r="GT17" s="1178"/>
      <c r="GU17" s="1178"/>
      <c r="GV17" s="1178"/>
      <c r="GW17" s="1178"/>
    </row>
    <row r="18" spans="2:205" ht="23.25" customHeight="1" x14ac:dyDescent="0.3">
      <c r="B18" s="1185"/>
      <c r="C18" s="1185"/>
      <c r="D18" s="1185"/>
      <c r="E18" s="1185"/>
      <c r="F18" s="1185"/>
      <c r="G18" s="1185"/>
      <c r="H18" s="1185"/>
      <c r="I18" s="1185"/>
      <c r="J18" s="1185"/>
      <c r="K18" s="1185"/>
      <c r="L18" s="1184"/>
      <c r="M18" s="1184"/>
      <c r="N18" s="1184"/>
      <c r="O18" s="1184"/>
      <c r="P18" s="1184"/>
      <c r="Q18" s="1184"/>
      <c r="R18" s="1184"/>
      <c r="S18" s="1184"/>
      <c r="T18" s="1184"/>
      <c r="U18" s="1184"/>
      <c r="V18" s="1184"/>
      <c r="W18" s="1184"/>
      <c r="X18" s="1184"/>
      <c r="Y18" s="1184"/>
      <c r="Z18" s="1184"/>
      <c r="AA18" s="1184"/>
      <c r="AB18" s="1184"/>
      <c r="AC18" s="1184"/>
      <c r="AD18" s="1184"/>
      <c r="AE18" s="1184"/>
      <c r="AF18" s="1184"/>
      <c r="AG18" s="1184"/>
      <c r="AH18" s="1184"/>
      <c r="AI18" s="1184"/>
      <c r="AJ18" s="1184"/>
      <c r="AK18" s="1184"/>
      <c r="AL18" s="1184"/>
      <c r="AM18" s="1184"/>
      <c r="AN18" s="1184"/>
      <c r="AO18" s="1184"/>
      <c r="AP18" s="1184"/>
      <c r="AQ18" s="1176"/>
      <c r="AR18" s="1176"/>
      <c r="AS18" s="1176"/>
      <c r="AT18" s="1176"/>
      <c r="AU18" s="1176"/>
      <c r="AV18" s="1176"/>
      <c r="AW18" s="1176"/>
      <c r="AX18" s="1176"/>
      <c r="AY18" s="242"/>
      <c r="AZ18" s="243"/>
      <c r="BA18" s="1171" t="str">
        <f>MID(SUVAHAVUJ!AE22,1,1)</f>
        <v xml:space="preserve"> </v>
      </c>
      <c r="BB18" s="1171"/>
      <c r="BC18" s="1171"/>
      <c r="BD18" s="1171"/>
      <c r="BE18" s="1171"/>
      <c r="BF18" s="1171"/>
      <c r="BG18" s="1171" t="str">
        <f>MID(SUVAHAVUJ!AE22,2,1)</f>
        <v xml:space="preserve"> </v>
      </c>
      <c r="BH18" s="1171"/>
      <c r="BI18" s="1171"/>
      <c r="BJ18" s="1171"/>
      <c r="BK18" s="1171"/>
      <c r="BL18" s="1171" t="str">
        <f>MID(SUVAHAVUJ!AE22,3,1)</f>
        <v xml:space="preserve"> </v>
      </c>
      <c r="BM18" s="1171"/>
      <c r="BN18" s="1171"/>
      <c r="BO18" s="1171"/>
      <c r="BP18" s="1171"/>
      <c r="BQ18" s="1171"/>
      <c r="BR18" s="1171" t="str">
        <f>MID(SUVAHAVUJ!AE22,4,1)</f>
        <v xml:space="preserve"> </v>
      </c>
      <c r="BS18" s="1171"/>
      <c r="BT18" s="1171"/>
      <c r="BU18" s="1171"/>
      <c r="BV18" s="1171"/>
      <c r="BW18" s="1171" t="str">
        <f>MID(SUVAHAVUJ!AE22,5,1)</f>
        <v xml:space="preserve"> </v>
      </c>
      <c r="BX18" s="1171"/>
      <c r="BY18" s="1171"/>
      <c r="BZ18" s="1171"/>
      <c r="CA18" s="1171"/>
      <c r="CB18" s="1171"/>
      <c r="CC18" s="1171" t="str">
        <f>MID(SUVAHAVUJ!AE22,6,1)</f>
        <v xml:space="preserve"> </v>
      </c>
      <c r="CD18" s="1171"/>
      <c r="CE18" s="1171"/>
      <c r="CF18" s="1171"/>
      <c r="CG18" s="1171"/>
      <c r="CH18" s="1171" t="str">
        <f>MID(SUVAHAVUJ!AE22,7,1)</f>
        <v xml:space="preserve"> </v>
      </c>
      <c r="CI18" s="1171"/>
      <c r="CJ18" s="1171"/>
      <c r="CK18" s="1171"/>
      <c r="CL18" s="1171"/>
      <c r="CM18" s="1171"/>
      <c r="CN18" s="1171" t="str">
        <f>MID(SUVAHAVUJ!AE22,8,1)</f>
        <v xml:space="preserve"> </v>
      </c>
      <c r="CO18" s="1171"/>
      <c r="CP18" s="1171"/>
      <c r="CQ18" s="1171"/>
      <c r="CR18" s="1171"/>
      <c r="CS18" s="1171" t="str">
        <f>MID(SUVAHAVUJ!AE22,9,1)</f>
        <v xml:space="preserve"> </v>
      </c>
      <c r="CT18" s="1171"/>
      <c r="CU18" s="1171"/>
      <c r="CV18" s="1171"/>
      <c r="CW18" s="1171"/>
      <c r="CX18" s="1171"/>
      <c r="CY18" s="1171" t="str">
        <f>MID(SUVAHAVUJ!AE22,10,1)</f>
        <v xml:space="preserve"> </v>
      </c>
      <c r="CZ18" s="1171"/>
      <c r="DA18" s="1171"/>
      <c r="DB18" s="1171"/>
      <c r="DC18" s="1171"/>
      <c r="DD18" s="1171" t="str">
        <f>MID(SUVAHAVUJ!AE22,11,1)</f>
        <v>0</v>
      </c>
      <c r="DE18" s="1171"/>
      <c r="DF18" s="1171"/>
      <c r="DG18" s="1171"/>
      <c r="DH18" s="1171"/>
      <c r="DI18" s="1179"/>
      <c r="DJ18" s="1181"/>
      <c r="DK18" s="1181"/>
      <c r="DL18" s="1181"/>
      <c r="DM18" s="1181"/>
      <c r="DN18" s="1181"/>
      <c r="DO18" s="1181"/>
      <c r="DP18" s="1181"/>
      <c r="DQ18" s="1181"/>
      <c r="DR18" s="1181"/>
      <c r="DS18" s="1181"/>
      <c r="DT18" s="1181"/>
      <c r="DU18" s="1181"/>
      <c r="DV18" s="1181"/>
      <c r="DW18" s="1181"/>
      <c r="DX18" s="1181"/>
      <c r="DY18" s="1181"/>
      <c r="DZ18" s="1181"/>
      <c r="EA18" s="1181"/>
      <c r="EB18" s="1181"/>
      <c r="EC18" s="1181"/>
      <c r="ED18" s="1181"/>
      <c r="EE18" s="1181"/>
      <c r="EF18" s="1181"/>
      <c r="EG18" s="1181"/>
      <c r="EH18" s="1181"/>
      <c r="EI18" s="1181"/>
      <c r="EJ18" s="1181"/>
      <c r="EK18" s="1181"/>
      <c r="EL18" s="1181"/>
      <c r="EM18" s="1181"/>
      <c r="EN18" s="242"/>
      <c r="EO18" s="243"/>
      <c r="EP18" s="1171" t="str">
        <f>MID(SUVAHAVUJ!AG22,1,1)</f>
        <v xml:space="preserve"> </v>
      </c>
      <c r="EQ18" s="1171"/>
      <c r="ER18" s="1171"/>
      <c r="ES18" s="1171"/>
      <c r="ET18" s="1171"/>
      <c r="EU18" s="1171"/>
      <c r="EV18" s="1171" t="str">
        <f>MID(SUVAHAVUJ!AG22,2,1)</f>
        <v xml:space="preserve"> </v>
      </c>
      <c r="EW18" s="1171"/>
      <c r="EX18" s="1171"/>
      <c r="EY18" s="1171"/>
      <c r="EZ18" s="1171"/>
      <c r="FA18" s="1171" t="str">
        <f>MID(SUVAHAVUJ!AG22,3,1)</f>
        <v xml:space="preserve"> </v>
      </c>
      <c r="FB18" s="1171"/>
      <c r="FC18" s="1171"/>
      <c r="FD18" s="1171"/>
      <c r="FE18" s="1171"/>
      <c r="FF18" s="1171"/>
      <c r="FG18" s="1171" t="str">
        <f>MID(SUVAHAVUJ!AG22,4,1)</f>
        <v xml:space="preserve"> </v>
      </c>
      <c r="FH18" s="1171"/>
      <c r="FI18" s="1171"/>
      <c r="FJ18" s="1171"/>
      <c r="FK18" s="1171"/>
      <c r="FL18" s="1171" t="str">
        <f>MID(SUVAHAVUJ!AG22,5,1)</f>
        <v xml:space="preserve"> </v>
      </c>
      <c r="FM18" s="1171"/>
      <c r="FN18" s="1171"/>
      <c r="FO18" s="1171"/>
      <c r="FP18" s="1171"/>
      <c r="FQ18" s="1171"/>
      <c r="FR18" s="1171" t="str">
        <f>MID(SUVAHAVUJ!AG22,6,1)</f>
        <v xml:space="preserve"> </v>
      </c>
      <c r="FS18" s="1171"/>
      <c r="FT18" s="1171"/>
      <c r="FU18" s="1171"/>
      <c r="FV18" s="1171"/>
      <c r="FW18" s="1171" t="str">
        <f>MID(SUVAHAVUJ!AG22,7,1)</f>
        <v xml:space="preserve"> </v>
      </c>
      <c r="FX18" s="1171"/>
      <c r="FY18" s="1171"/>
      <c r="FZ18" s="1171"/>
      <c r="GA18" s="1171"/>
      <c r="GB18" s="1171"/>
      <c r="GC18" s="1171" t="str">
        <f>MID(SUVAHAVUJ!AG22,8,1)</f>
        <v xml:space="preserve"> </v>
      </c>
      <c r="GD18" s="1171"/>
      <c r="GE18" s="1171"/>
      <c r="GF18" s="1171"/>
      <c r="GG18" s="1171"/>
      <c r="GH18" s="1171" t="str">
        <f>MID(SUVAHAVUJ!AG22,9,1)</f>
        <v xml:space="preserve"> </v>
      </c>
      <c r="GI18" s="1171"/>
      <c r="GJ18" s="1171"/>
      <c r="GK18" s="1171"/>
      <c r="GL18" s="1171"/>
      <c r="GM18" s="1171"/>
      <c r="GN18" s="1171" t="str">
        <f>MID(SUVAHAVUJ!AG22,10,1)</f>
        <v xml:space="preserve"> </v>
      </c>
      <c r="GO18" s="1171"/>
      <c r="GP18" s="1171"/>
      <c r="GQ18" s="1171"/>
      <c r="GR18" s="1171"/>
      <c r="GS18" s="1129" t="str">
        <f>MID(SUVAHAVUJ!AG22,11,1)</f>
        <v>0</v>
      </c>
      <c r="GT18" s="1129"/>
      <c r="GU18" s="1129"/>
      <c r="GV18" s="1129"/>
      <c r="GW18" s="1177"/>
    </row>
    <row r="19" spans="2:205" ht="23.25" customHeight="1" x14ac:dyDescent="0.3">
      <c r="B19" s="1180" t="s">
        <v>2031</v>
      </c>
      <c r="C19" s="1180"/>
      <c r="D19" s="1180"/>
      <c r="E19" s="1180"/>
      <c r="F19" s="1180"/>
      <c r="G19" s="1180"/>
      <c r="H19" s="1180"/>
      <c r="I19" s="1180"/>
      <c r="J19" s="1180"/>
      <c r="K19" s="1180"/>
      <c r="L19" s="1174" t="str">
        <f>SUVAHAVUJ!$D$23</f>
        <v>Dlhodobý finančný majetok súčet (r. 22 až r. 32)</v>
      </c>
      <c r="M19" s="1175"/>
      <c r="N19" s="1175"/>
      <c r="O19" s="1175"/>
      <c r="P19" s="1175"/>
      <c r="Q19" s="1175"/>
      <c r="R19" s="1175"/>
      <c r="S19" s="1175"/>
      <c r="T19" s="1175"/>
      <c r="U19" s="1175"/>
      <c r="V19" s="1175"/>
      <c r="W19" s="1175"/>
      <c r="X19" s="1175"/>
      <c r="Y19" s="1175"/>
      <c r="Z19" s="1175"/>
      <c r="AA19" s="1175"/>
      <c r="AB19" s="1175"/>
      <c r="AC19" s="1175"/>
      <c r="AD19" s="1175"/>
      <c r="AE19" s="1175"/>
      <c r="AF19" s="1175"/>
      <c r="AG19" s="1175"/>
      <c r="AH19" s="1175"/>
      <c r="AI19" s="1175"/>
      <c r="AJ19" s="1175"/>
      <c r="AK19" s="1175"/>
      <c r="AL19" s="1175"/>
      <c r="AM19" s="1175"/>
      <c r="AN19" s="1175"/>
      <c r="AO19" s="1175"/>
      <c r="AP19" s="1175"/>
      <c r="AQ19" s="1176" t="s">
        <v>2032</v>
      </c>
      <c r="AR19" s="1176"/>
      <c r="AS19" s="1176"/>
      <c r="AT19" s="1176"/>
      <c r="AU19" s="1176"/>
      <c r="AV19" s="1176"/>
      <c r="AW19" s="1176"/>
      <c r="AX19" s="1176"/>
      <c r="AY19" s="242"/>
      <c r="AZ19" s="243"/>
      <c r="BA19" s="1129" t="str">
        <f>MID(SUVAHAVUJ!AD23,1,1)</f>
        <v xml:space="preserve"> </v>
      </c>
      <c r="BB19" s="1129"/>
      <c r="BC19" s="1129"/>
      <c r="BD19" s="1129"/>
      <c r="BE19" s="1129"/>
      <c r="BF19" s="1129"/>
      <c r="BG19" s="1129" t="str">
        <f>MID(SUVAHAVUJ!AD23,2,1)</f>
        <v xml:space="preserve"> </v>
      </c>
      <c r="BH19" s="1129"/>
      <c r="BI19" s="1129"/>
      <c r="BJ19" s="1129"/>
      <c r="BK19" s="1129"/>
      <c r="BL19" s="1129" t="str">
        <f>MID(SUVAHAVUJ!AD23,3,1)</f>
        <v xml:space="preserve"> </v>
      </c>
      <c r="BM19" s="1129"/>
      <c r="BN19" s="1129"/>
      <c r="BO19" s="1129"/>
      <c r="BP19" s="1129"/>
      <c r="BQ19" s="1129"/>
      <c r="BR19" s="1129" t="str">
        <f>MID(SUVAHAVUJ!AD23,4,1)</f>
        <v xml:space="preserve"> </v>
      </c>
      <c r="BS19" s="1129"/>
      <c r="BT19" s="1129"/>
      <c r="BU19" s="1129"/>
      <c r="BV19" s="1129"/>
      <c r="BW19" s="1129" t="str">
        <f>MID(SUVAHAVUJ!AD23,5,1)</f>
        <v xml:space="preserve"> </v>
      </c>
      <c r="BX19" s="1129"/>
      <c r="BY19" s="1129"/>
      <c r="BZ19" s="1129"/>
      <c r="CA19" s="1129"/>
      <c r="CB19" s="1129"/>
      <c r="CC19" s="1129" t="str">
        <f>MID(SUVAHAVUJ!AD23,6,1)</f>
        <v xml:space="preserve"> </v>
      </c>
      <c r="CD19" s="1129"/>
      <c r="CE19" s="1129"/>
      <c r="CF19" s="1129"/>
      <c r="CG19" s="1129"/>
      <c r="CH19" s="1129" t="str">
        <f>MID(SUVAHAVUJ!AD23,7,1)</f>
        <v xml:space="preserve"> </v>
      </c>
      <c r="CI19" s="1129"/>
      <c r="CJ19" s="1129"/>
      <c r="CK19" s="1129"/>
      <c r="CL19" s="1129"/>
      <c r="CM19" s="1129"/>
      <c r="CN19" s="1129" t="str">
        <f>MID(SUVAHAVUJ!AD23,8,1)</f>
        <v xml:space="preserve"> </v>
      </c>
      <c r="CO19" s="1129"/>
      <c r="CP19" s="1129"/>
      <c r="CQ19" s="1129"/>
      <c r="CR19" s="1129"/>
      <c r="CS19" s="1129" t="str">
        <f>MID(SUVAHAVUJ!AD23,9,1)</f>
        <v xml:space="preserve"> </v>
      </c>
      <c r="CT19" s="1129"/>
      <c r="CU19" s="1129"/>
      <c r="CV19" s="1129"/>
      <c r="CW19" s="1129"/>
      <c r="CX19" s="1129"/>
      <c r="CY19" s="1129" t="str">
        <f>MID(SUVAHAVUJ!AD23,10,1)</f>
        <v xml:space="preserve"> </v>
      </c>
      <c r="CZ19" s="1129"/>
      <c r="DA19" s="1129"/>
      <c r="DB19" s="1129"/>
      <c r="DC19" s="1129"/>
      <c r="DD19" s="1129" t="str">
        <f>MID(SUVAHAVUJ!AD23,11,1)</f>
        <v>0</v>
      </c>
      <c r="DE19" s="1129"/>
      <c r="DF19" s="1129"/>
      <c r="DG19" s="1129"/>
      <c r="DH19" s="1129"/>
      <c r="DI19" s="1177"/>
      <c r="DJ19" s="242"/>
      <c r="DK19" s="243"/>
      <c r="DL19" s="1171" t="str">
        <f>MID(SUVAHAVUJ!AF23,1,1)</f>
        <v xml:space="preserve"> </v>
      </c>
      <c r="DM19" s="1171"/>
      <c r="DN19" s="1171"/>
      <c r="DO19" s="1171"/>
      <c r="DP19" s="1171"/>
      <c r="DQ19" s="1171"/>
      <c r="DR19" s="1171" t="str">
        <f>MID(SUVAHAVUJ!AF23,2,1)</f>
        <v xml:space="preserve"> </v>
      </c>
      <c r="DS19" s="1171"/>
      <c r="DT19" s="1171"/>
      <c r="DU19" s="1171"/>
      <c r="DV19" s="1171"/>
      <c r="DW19" s="1171" t="str">
        <f>MID(SUVAHAVUJ!AF23,3,1)</f>
        <v xml:space="preserve"> </v>
      </c>
      <c r="DX19" s="1171"/>
      <c r="DY19" s="1171"/>
      <c r="DZ19" s="1171"/>
      <c r="EA19" s="1171"/>
      <c r="EB19" s="1171"/>
      <c r="EC19" s="1171" t="str">
        <f>MID(SUVAHAVUJ!AF23,4,1)</f>
        <v xml:space="preserve"> </v>
      </c>
      <c r="ED19" s="1171"/>
      <c r="EE19" s="1171"/>
      <c r="EF19" s="1171"/>
      <c r="EG19" s="1171"/>
      <c r="EH19" s="1171" t="str">
        <f>MID(SUVAHAVUJ!AF23,5,1)</f>
        <v xml:space="preserve"> </v>
      </c>
      <c r="EI19" s="1171"/>
      <c r="EJ19" s="1171"/>
      <c r="EK19" s="1171"/>
      <c r="EL19" s="1171"/>
      <c r="EM19" s="1171"/>
      <c r="EN19" s="1171" t="str">
        <f>MID(SUVAHAVUJ!AF23,6,1)</f>
        <v xml:space="preserve"> </v>
      </c>
      <c r="EO19" s="1171"/>
      <c r="EP19" s="1171"/>
      <c r="EQ19" s="1171"/>
      <c r="ER19" s="1171"/>
      <c r="ES19" s="1171" t="str">
        <f>MID(SUVAHAVUJ!AF23,7,1)</f>
        <v xml:space="preserve"> </v>
      </c>
      <c r="ET19" s="1171"/>
      <c r="EU19" s="1171"/>
      <c r="EV19" s="1171"/>
      <c r="EW19" s="1171"/>
      <c r="EX19" s="1171"/>
      <c r="EY19" s="1171" t="str">
        <f>MID(SUVAHAVUJ!AF23,8,1)</f>
        <v xml:space="preserve"> </v>
      </c>
      <c r="EZ19" s="1171"/>
      <c r="FA19" s="1171"/>
      <c r="FB19" s="1171"/>
      <c r="FC19" s="1171"/>
      <c r="FD19" s="1171" t="str">
        <f>MID(SUVAHAVUJ!AF23,9,1)</f>
        <v xml:space="preserve"> </v>
      </c>
      <c r="FE19" s="1171"/>
      <c r="FF19" s="1171"/>
      <c r="FG19" s="1171"/>
      <c r="FH19" s="1171"/>
      <c r="FI19" s="1171"/>
      <c r="FJ19" s="1171" t="str">
        <f>MID(SUVAHAVUJ!AF23,10,1)</f>
        <v xml:space="preserve"> </v>
      </c>
      <c r="FK19" s="1171"/>
      <c r="FL19" s="1171"/>
      <c r="FM19" s="1171"/>
      <c r="FN19" s="1171"/>
      <c r="FO19" s="1129" t="str">
        <f>MID(SUVAHAVUJ!AF23,11,1)</f>
        <v>0</v>
      </c>
      <c r="FP19" s="1129"/>
      <c r="FQ19" s="1129"/>
      <c r="FR19" s="1129"/>
      <c r="FS19" s="1177"/>
      <c r="FT19" s="1178"/>
      <c r="FU19" s="1178"/>
      <c r="FV19" s="1178"/>
      <c r="FW19" s="1178"/>
      <c r="FX19" s="1178"/>
      <c r="FY19" s="1178"/>
      <c r="FZ19" s="1178"/>
      <c r="GA19" s="1178"/>
      <c r="GB19" s="1178"/>
      <c r="GC19" s="1178"/>
      <c r="GD19" s="1178"/>
      <c r="GE19" s="1178"/>
      <c r="GF19" s="1178"/>
      <c r="GG19" s="1178"/>
      <c r="GH19" s="1178"/>
      <c r="GI19" s="1178"/>
      <c r="GJ19" s="1178"/>
      <c r="GK19" s="1178"/>
      <c r="GL19" s="1178"/>
      <c r="GM19" s="1178"/>
      <c r="GN19" s="1178"/>
      <c r="GO19" s="1178"/>
      <c r="GP19" s="1178"/>
      <c r="GQ19" s="1178"/>
      <c r="GR19" s="1178"/>
      <c r="GS19" s="1178"/>
      <c r="GT19" s="1178"/>
      <c r="GU19" s="1178"/>
      <c r="GV19" s="1178"/>
      <c r="GW19" s="1178"/>
    </row>
    <row r="20" spans="2:205" ht="24" customHeight="1" x14ac:dyDescent="0.3">
      <c r="B20" s="1180"/>
      <c r="C20" s="1180"/>
      <c r="D20" s="1180"/>
      <c r="E20" s="1180"/>
      <c r="F20" s="1180"/>
      <c r="G20" s="1180"/>
      <c r="H20" s="1180"/>
      <c r="I20" s="1180"/>
      <c r="J20" s="1180"/>
      <c r="K20" s="1180"/>
      <c r="L20" s="1175"/>
      <c r="M20" s="1175"/>
      <c r="N20" s="1175"/>
      <c r="O20" s="1175"/>
      <c r="P20" s="1175"/>
      <c r="Q20" s="1175"/>
      <c r="R20" s="1175"/>
      <c r="S20" s="1175"/>
      <c r="T20" s="1175"/>
      <c r="U20" s="1175"/>
      <c r="V20" s="1175"/>
      <c r="W20" s="1175"/>
      <c r="X20" s="1175"/>
      <c r="Y20" s="1175"/>
      <c r="Z20" s="1175"/>
      <c r="AA20" s="1175"/>
      <c r="AB20" s="1175"/>
      <c r="AC20" s="1175"/>
      <c r="AD20" s="1175"/>
      <c r="AE20" s="1175"/>
      <c r="AF20" s="1175"/>
      <c r="AG20" s="1175"/>
      <c r="AH20" s="1175"/>
      <c r="AI20" s="1175"/>
      <c r="AJ20" s="1175"/>
      <c r="AK20" s="1175"/>
      <c r="AL20" s="1175"/>
      <c r="AM20" s="1175"/>
      <c r="AN20" s="1175"/>
      <c r="AO20" s="1175"/>
      <c r="AP20" s="1175"/>
      <c r="AQ20" s="1176"/>
      <c r="AR20" s="1176"/>
      <c r="AS20" s="1176"/>
      <c r="AT20" s="1176"/>
      <c r="AU20" s="1176"/>
      <c r="AV20" s="1176"/>
      <c r="AW20" s="1176"/>
      <c r="AX20" s="1176"/>
      <c r="AY20" s="242"/>
      <c r="AZ20" s="243"/>
      <c r="BA20" s="1171" t="str">
        <f>MID(SUVAHAVUJ!AE23,1,1)</f>
        <v xml:space="preserve"> </v>
      </c>
      <c r="BB20" s="1171"/>
      <c r="BC20" s="1171"/>
      <c r="BD20" s="1171"/>
      <c r="BE20" s="1171"/>
      <c r="BF20" s="1171"/>
      <c r="BG20" s="1171" t="str">
        <f>MID(SUVAHAVUJ!AE23,2,1)</f>
        <v xml:space="preserve"> </v>
      </c>
      <c r="BH20" s="1171"/>
      <c r="BI20" s="1171"/>
      <c r="BJ20" s="1171"/>
      <c r="BK20" s="1171"/>
      <c r="BL20" s="1171" t="str">
        <f>MID(SUVAHAVUJ!AE23,3,1)</f>
        <v xml:space="preserve"> </v>
      </c>
      <c r="BM20" s="1171"/>
      <c r="BN20" s="1171"/>
      <c r="BO20" s="1171"/>
      <c r="BP20" s="1171"/>
      <c r="BQ20" s="1171"/>
      <c r="BR20" s="1171" t="str">
        <f>MID(SUVAHAVUJ!AE23,4,1)</f>
        <v xml:space="preserve"> </v>
      </c>
      <c r="BS20" s="1171"/>
      <c r="BT20" s="1171"/>
      <c r="BU20" s="1171"/>
      <c r="BV20" s="1171"/>
      <c r="BW20" s="1171" t="str">
        <f>MID(SUVAHAVUJ!AE23,5,1)</f>
        <v xml:space="preserve"> </v>
      </c>
      <c r="BX20" s="1171"/>
      <c r="BY20" s="1171"/>
      <c r="BZ20" s="1171"/>
      <c r="CA20" s="1171"/>
      <c r="CB20" s="1171"/>
      <c r="CC20" s="1171" t="str">
        <f>MID(SUVAHAVUJ!AE23,6,1)</f>
        <v xml:space="preserve"> </v>
      </c>
      <c r="CD20" s="1171"/>
      <c r="CE20" s="1171"/>
      <c r="CF20" s="1171"/>
      <c r="CG20" s="1171"/>
      <c r="CH20" s="1171" t="str">
        <f>MID(SUVAHAVUJ!AE23,7,1)</f>
        <v xml:space="preserve"> </v>
      </c>
      <c r="CI20" s="1171"/>
      <c r="CJ20" s="1171"/>
      <c r="CK20" s="1171"/>
      <c r="CL20" s="1171"/>
      <c r="CM20" s="1171"/>
      <c r="CN20" s="1171" t="str">
        <f>MID(SUVAHAVUJ!AE23,8,1)</f>
        <v xml:space="preserve"> </v>
      </c>
      <c r="CO20" s="1171"/>
      <c r="CP20" s="1171"/>
      <c r="CQ20" s="1171"/>
      <c r="CR20" s="1171"/>
      <c r="CS20" s="1171" t="str">
        <f>MID(SUVAHAVUJ!AE23,9,1)</f>
        <v xml:space="preserve"> </v>
      </c>
      <c r="CT20" s="1171"/>
      <c r="CU20" s="1171"/>
      <c r="CV20" s="1171"/>
      <c r="CW20" s="1171"/>
      <c r="CX20" s="1171"/>
      <c r="CY20" s="1171" t="str">
        <f>MID(SUVAHAVUJ!AE23,10,1)</f>
        <v xml:space="preserve"> </v>
      </c>
      <c r="CZ20" s="1171"/>
      <c r="DA20" s="1171"/>
      <c r="DB20" s="1171"/>
      <c r="DC20" s="1171"/>
      <c r="DD20" s="1171" t="str">
        <f>MID(SUVAHAVUJ!AE23,11,1)</f>
        <v>0</v>
      </c>
      <c r="DE20" s="1171"/>
      <c r="DF20" s="1171"/>
      <c r="DG20" s="1171"/>
      <c r="DH20" s="1171"/>
      <c r="DI20" s="1179"/>
      <c r="DJ20" s="1181"/>
      <c r="DK20" s="1181"/>
      <c r="DL20" s="1181"/>
      <c r="DM20" s="1181"/>
      <c r="DN20" s="1181"/>
      <c r="DO20" s="1181"/>
      <c r="DP20" s="1181"/>
      <c r="DQ20" s="1181"/>
      <c r="DR20" s="1181"/>
      <c r="DS20" s="1181"/>
      <c r="DT20" s="1181"/>
      <c r="DU20" s="1181"/>
      <c r="DV20" s="1181"/>
      <c r="DW20" s="1181"/>
      <c r="DX20" s="1181"/>
      <c r="DY20" s="1181"/>
      <c r="DZ20" s="1181"/>
      <c r="EA20" s="1181"/>
      <c r="EB20" s="1181"/>
      <c r="EC20" s="1181"/>
      <c r="ED20" s="1181"/>
      <c r="EE20" s="1181"/>
      <c r="EF20" s="1181"/>
      <c r="EG20" s="1181"/>
      <c r="EH20" s="1181"/>
      <c r="EI20" s="1181"/>
      <c r="EJ20" s="1181"/>
      <c r="EK20" s="1181"/>
      <c r="EL20" s="1181"/>
      <c r="EM20" s="1181"/>
      <c r="EN20" s="242"/>
      <c r="EO20" s="243"/>
      <c r="EP20" s="1171" t="str">
        <f>MID(SUVAHAVUJ!AG23,1,1)</f>
        <v xml:space="preserve"> </v>
      </c>
      <c r="EQ20" s="1171"/>
      <c r="ER20" s="1171"/>
      <c r="ES20" s="1171"/>
      <c r="ET20" s="1171"/>
      <c r="EU20" s="1171"/>
      <c r="EV20" s="1171" t="str">
        <f>MID(SUVAHAVUJ!AG23,2,1)</f>
        <v xml:space="preserve"> </v>
      </c>
      <c r="EW20" s="1171"/>
      <c r="EX20" s="1171"/>
      <c r="EY20" s="1171"/>
      <c r="EZ20" s="1171"/>
      <c r="FA20" s="1171" t="str">
        <f>MID(SUVAHAVUJ!AG23,3,1)</f>
        <v xml:space="preserve"> </v>
      </c>
      <c r="FB20" s="1171"/>
      <c r="FC20" s="1171"/>
      <c r="FD20" s="1171"/>
      <c r="FE20" s="1171"/>
      <c r="FF20" s="1171"/>
      <c r="FG20" s="1171" t="str">
        <f>MID(SUVAHAVUJ!AG23,4,1)</f>
        <v xml:space="preserve"> </v>
      </c>
      <c r="FH20" s="1171"/>
      <c r="FI20" s="1171"/>
      <c r="FJ20" s="1171"/>
      <c r="FK20" s="1171"/>
      <c r="FL20" s="1171" t="str">
        <f>MID(SUVAHAVUJ!AG23,5,1)</f>
        <v xml:space="preserve"> </v>
      </c>
      <c r="FM20" s="1171"/>
      <c r="FN20" s="1171"/>
      <c r="FO20" s="1171"/>
      <c r="FP20" s="1171"/>
      <c r="FQ20" s="1171"/>
      <c r="FR20" s="1171" t="str">
        <f>MID(SUVAHAVUJ!AG23,6,1)</f>
        <v xml:space="preserve"> </v>
      </c>
      <c r="FS20" s="1171"/>
      <c r="FT20" s="1171"/>
      <c r="FU20" s="1171"/>
      <c r="FV20" s="1171"/>
      <c r="FW20" s="1171" t="str">
        <f>MID(SUVAHAVUJ!AG23,7,1)</f>
        <v xml:space="preserve"> </v>
      </c>
      <c r="FX20" s="1171"/>
      <c r="FY20" s="1171"/>
      <c r="FZ20" s="1171"/>
      <c r="GA20" s="1171"/>
      <c r="GB20" s="1171"/>
      <c r="GC20" s="1171" t="str">
        <f>MID(SUVAHAVUJ!AG23,8,1)</f>
        <v xml:space="preserve"> </v>
      </c>
      <c r="GD20" s="1171"/>
      <c r="GE20" s="1171"/>
      <c r="GF20" s="1171"/>
      <c r="GG20" s="1171"/>
      <c r="GH20" s="1171" t="str">
        <f>MID(SUVAHAVUJ!AG23,9,1)</f>
        <v xml:space="preserve"> </v>
      </c>
      <c r="GI20" s="1171"/>
      <c r="GJ20" s="1171"/>
      <c r="GK20" s="1171"/>
      <c r="GL20" s="1171"/>
      <c r="GM20" s="1171"/>
      <c r="GN20" s="1171" t="str">
        <f>MID(SUVAHAVUJ!AG23,10,1)</f>
        <v xml:space="preserve"> </v>
      </c>
      <c r="GO20" s="1171"/>
      <c r="GP20" s="1171"/>
      <c r="GQ20" s="1171"/>
      <c r="GR20" s="1171"/>
      <c r="GS20" s="1129" t="str">
        <f>MID(SUVAHAVUJ!AG23,11,1)</f>
        <v>0</v>
      </c>
      <c r="GT20" s="1129"/>
      <c r="GU20" s="1129"/>
      <c r="GV20" s="1129"/>
      <c r="GW20" s="1177"/>
    </row>
    <row r="21" spans="2:205" ht="23.25" customHeight="1" x14ac:dyDescent="0.3">
      <c r="B21" s="1189" t="s">
        <v>2033</v>
      </c>
      <c r="C21" s="1189"/>
      <c r="D21" s="1189"/>
      <c r="E21" s="1189"/>
      <c r="F21" s="1189"/>
      <c r="G21" s="1189"/>
      <c r="H21" s="1189"/>
      <c r="I21" s="1189"/>
      <c r="J21" s="1189"/>
      <c r="K21" s="1189"/>
      <c r="L21" s="1183" t="str">
        <f>SUVAHAVUJ!$D$24</f>
        <v>Podielové cenné papiere a podiely v prepojených účtovných jednotkách (061A, 062A, 063A) - /096A/</v>
      </c>
      <c r="M21" s="1184"/>
      <c r="N21" s="1184"/>
      <c r="O21" s="1184"/>
      <c r="P21" s="1184"/>
      <c r="Q21" s="1184"/>
      <c r="R21" s="1184"/>
      <c r="S21" s="1184"/>
      <c r="T21" s="1184"/>
      <c r="U21" s="1184"/>
      <c r="V21" s="1184"/>
      <c r="W21" s="1184"/>
      <c r="X21" s="1184"/>
      <c r="Y21" s="1184"/>
      <c r="Z21" s="1184"/>
      <c r="AA21" s="1184"/>
      <c r="AB21" s="1184"/>
      <c r="AC21" s="1184"/>
      <c r="AD21" s="1184"/>
      <c r="AE21" s="1184"/>
      <c r="AF21" s="1184"/>
      <c r="AG21" s="1184"/>
      <c r="AH21" s="1184"/>
      <c r="AI21" s="1184"/>
      <c r="AJ21" s="1184"/>
      <c r="AK21" s="1184"/>
      <c r="AL21" s="1184"/>
      <c r="AM21" s="1184"/>
      <c r="AN21" s="1184"/>
      <c r="AO21" s="1184"/>
      <c r="AP21" s="1184"/>
      <c r="AQ21" s="1176" t="s">
        <v>1197</v>
      </c>
      <c r="AR21" s="1176"/>
      <c r="AS21" s="1176"/>
      <c r="AT21" s="1176"/>
      <c r="AU21" s="1176"/>
      <c r="AV21" s="1176"/>
      <c r="AW21" s="1176"/>
      <c r="AX21" s="1176"/>
      <c r="AY21" s="242"/>
      <c r="AZ21" s="243"/>
      <c r="BA21" s="1129" t="str">
        <f>MID(SUVAHAVUJ!AD24,1,1)</f>
        <v xml:space="preserve"> </v>
      </c>
      <c r="BB21" s="1129"/>
      <c r="BC21" s="1129"/>
      <c r="BD21" s="1129"/>
      <c r="BE21" s="1129"/>
      <c r="BF21" s="1129"/>
      <c r="BG21" s="1129" t="str">
        <f>MID(SUVAHAVUJ!AD24,2,1)</f>
        <v xml:space="preserve"> </v>
      </c>
      <c r="BH21" s="1129"/>
      <c r="BI21" s="1129"/>
      <c r="BJ21" s="1129"/>
      <c r="BK21" s="1129"/>
      <c r="BL21" s="1129" t="str">
        <f>MID(SUVAHAVUJ!AD24,3,1)</f>
        <v xml:space="preserve"> </v>
      </c>
      <c r="BM21" s="1129"/>
      <c r="BN21" s="1129"/>
      <c r="BO21" s="1129"/>
      <c r="BP21" s="1129"/>
      <c r="BQ21" s="1129"/>
      <c r="BR21" s="1129" t="str">
        <f>MID(SUVAHAVUJ!AD24,4,1)</f>
        <v xml:space="preserve"> </v>
      </c>
      <c r="BS21" s="1129"/>
      <c r="BT21" s="1129"/>
      <c r="BU21" s="1129"/>
      <c r="BV21" s="1129"/>
      <c r="BW21" s="1129" t="str">
        <f>MID(SUVAHAVUJ!AD24,5,1)</f>
        <v xml:space="preserve"> </v>
      </c>
      <c r="BX21" s="1129"/>
      <c r="BY21" s="1129"/>
      <c r="BZ21" s="1129"/>
      <c r="CA21" s="1129"/>
      <c r="CB21" s="1129"/>
      <c r="CC21" s="1129" t="str">
        <f>MID(SUVAHAVUJ!AD24,6,1)</f>
        <v xml:space="preserve"> </v>
      </c>
      <c r="CD21" s="1129"/>
      <c r="CE21" s="1129"/>
      <c r="CF21" s="1129"/>
      <c r="CG21" s="1129"/>
      <c r="CH21" s="1129" t="str">
        <f>MID(SUVAHAVUJ!AD24,7,1)</f>
        <v xml:space="preserve"> </v>
      </c>
      <c r="CI21" s="1129"/>
      <c r="CJ21" s="1129"/>
      <c r="CK21" s="1129"/>
      <c r="CL21" s="1129"/>
      <c r="CM21" s="1129"/>
      <c r="CN21" s="1129" t="str">
        <f>MID(SUVAHAVUJ!AD24,8,1)</f>
        <v xml:space="preserve"> </v>
      </c>
      <c r="CO21" s="1129"/>
      <c r="CP21" s="1129"/>
      <c r="CQ21" s="1129"/>
      <c r="CR21" s="1129"/>
      <c r="CS21" s="1129" t="str">
        <f>MID(SUVAHAVUJ!AD24,9,1)</f>
        <v xml:space="preserve"> </v>
      </c>
      <c r="CT21" s="1129"/>
      <c r="CU21" s="1129"/>
      <c r="CV21" s="1129"/>
      <c r="CW21" s="1129"/>
      <c r="CX21" s="1129"/>
      <c r="CY21" s="1129" t="str">
        <f>MID(SUVAHAVUJ!AD24,10,1)</f>
        <v xml:space="preserve"> </v>
      </c>
      <c r="CZ21" s="1129"/>
      <c r="DA21" s="1129"/>
      <c r="DB21" s="1129"/>
      <c r="DC21" s="1129"/>
      <c r="DD21" s="1129" t="str">
        <f>MID(SUVAHAVUJ!AD24,11,1)</f>
        <v>0</v>
      </c>
      <c r="DE21" s="1129"/>
      <c r="DF21" s="1129"/>
      <c r="DG21" s="1129"/>
      <c r="DH21" s="1129"/>
      <c r="DI21" s="1177"/>
      <c r="DJ21" s="242"/>
      <c r="DK21" s="243"/>
      <c r="DL21" s="1171" t="str">
        <f>MID(SUVAHAVUJ!AF24,1,1)</f>
        <v xml:space="preserve"> </v>
      </c>
      <c r="DM21" s="1171"/>
      <c r="DN21" s="1171"/>
      <c r="DO21" s="1171"/>
      <c r="DP21" s="1171"/>
      <c r="DQ21" s="1171"/>
      <c r="DR21" s="1171" t="str">
        <f>MID(SUVAHAVUJ!AF24,2,1)</f>
        <v xml:space="preserve"> </v>
      </c>
      <c r="DS21" s="1171"/>
      <c r="DT21" s="1171"/>
      <c r="DU21" s="1171"/>
      <c r="DV21" s="1171"/>
      <c r="DW21" s="1171" t="str">
        <f>MID(SUVAHAVUJ!AF24,3,1)</f>
        <v xml:space="preserve"> </v>
      </c>
      <c r="DX21" s="1171"/>
      <c r="DY21" s="1171"/>
      <c r="DZ21" s="1171"/>
      <c r="EA21" s="1171"/>
      <c r="EB21" s="1171"/>
      <c r="EC21" s="1171" t="str">
        <f>MID(SUVAHAVUJ!AF24,4,1)</f>
        <v xml:space="preserve"> </v>
      </c>
      <c r="ED21" s="1171"/>
      <c r="EE21" s="1171"/>
      <c r="EF21" s="1171"/>
      <c r="EG21" s="1171"/>
      <c r="EH21" s="1171" t="str">
        <f>MID(SUVAHAVUJ!AF24,5,1)</f>
        <v xml:space="preserve"> </v>
      </c>
      <c r="EI21" s="1171"/>
      <c r="EJ21" s="1171"/>
      <c r="EK21" s="1171"/>
      <c r="EL21" s="1171"/>
      <c r="EM21" s="1171"/>
      <c r="EN21" s="1171" t="str">
        <f>MID(SUVAHAVUJ!AF24,6,1)</f>
        <v xml:space="preserve"> </v>
      </c>
      <c r="EO21" s="1171"/>
      <c r="EP21" s="1171"/>
      <c r="EQ21" s="1171"/>
      <c r="ER21" s="1171"/>
      <c r="ES21" s="1171" t="str">
        <f>MID(SUVAHAVUJ!AF24,7,1)</f>
        <v xml:space="preserve"> </v>
      </c>
      <c r="ET21" s="1171"/>
      <c r="EU21" s="1171"/>
      <c r="EV21" s="1171"/>
      <c r="EW21" s="1171"/>
      <c r="EX21" s="1171"/>
      <c r="EY21" s="1171" t="str">
        <f>MID(SUVAHAVUJ!AF24,8,1)</f>
        <v xml:space="preserve"> </v>
      </c>
      <c r="EZ21" s="1171"/>
      <c r="FA21" s="1171"/>
      <c r="FB21" s="1171"/>
      <c r="FC21" s="1171"/>
      <c r="FD21" s="1171" t="str">
        <f>MID(SUVAHAVUJ!AF24,9,1)</f>
        <v xml:space="preserve"> </v>
      </c>
      <c r="FE21" s="1171"/>
      <c r="FF21" s="1171"/>
      <c r="FG21" s="1171"/>
      <c r="FH21" s="1171"/>
      <c r="FI21" s="1171"/>
      <c r="FJ21" s="1171" t="str">
        <f>MID(SUVAHAVUJ!AF24,10,1)</f>
        <v xml:space="preserve"> </v>
      </c>
      <c r="FK21" s="1171"/>
      <c r="FL21" s="1171"/>
      <c r="FM21" s="1171"/>
      <c r="FN21" s="1171"/>
      <c r="FO21" s="1129" t="str">
        <f>MID(SUVAHAVUJ!AF24,11,1)</f>
        <v>0</v>
      </c>
      <c r="FP21" s="1129"/>
      <c r="FQ21" s="1129"/>
      <c r="FR21" s="1129"/>
      <c r="FS21" s="1177"/>
      <c r="FT21" s="1178"/>
      <c r="FU21" s="1178"/>
      <c r="FV21" s="1178"/>
      <c r="FW21" s="1178"/>
      <c r="FX21" s="1178"/>
      <c r="FY21" s="1178"/>
      <c r="FZ21" s="1178"/>
      <c r="GA21" s="1178"/>
      <c r="GB21" s="1178"/>
      <c r="GC21" s="1178"/>
      <c r="GD21" s="1178"/>
      <c r="GE21" s="1178"/>
      <c r="GF21" s="1178"/>
      <c r="GG21" s="1178"/>
      <c r="GH21" s="1178"/>
      <c r="GI21" s="1178"/>
      <c r="GJ21" s="1178"/>
      <c r="GK21" s="1178"/>
      <c r="GL21" s="1178"/>
      <c r="GM21" s="1178"/>
      <c r="GN21" s="1178"/>
      <c r="GO21" s="1178"/>
      <c r="GP21" s="1178"/>
      <c r="GQ21" s="1178"/>
      <c r="GR21" s="1178"/>
      <c r="GS21" s="1178"/>
      <c r="GT21" s="1178"/>
      <c r="GU21" s="1178"/>
      <c r="GV21" s="1178"/>
      <c r="GW21" s="1178"/>
    </row>
    <row r="22" spans="2:205" ht="23.25" customHeight="1" x14ac:dyDescent="0.3">
      <c r="B22" s="1189"/>
      <c r="C22" s="1189"/>
      <c r="D22" s="1189"/>
      <c r="E22" s="1189"/>
      <c r="F22" s="1189"/>
      <c r="G22" s="1189"/>
      <c r="H22" s="1189"/>
      <c r="I22" s="1189"/>
      <c r="J22" s="1189"/>
      <c r="K22" s="1189"/>
      <c r="L22" s="1184"/>
      <c r="M22" s="1184"/>
      <c r="N22" s="1184"/>
      <c r="O22" s="1184"/>
      <c r="P22" s="1184"/>
      <c r="Q22" s="1184"/>
      <c r="R22" s="1184"/>
      <c r="S22" s="1184"/>
      <c r="T22" s="1184"/>
      <c r="U22" s="1184"/>
      <c r="V22" s="1184"/>
      <c r="W22" s="1184"/>
      <c r="X22" s="1184"/>
      <c r="Y22" s="1184"/>
      <c r="Z22" s="1184"/>
      <c r="AA22" s="1184"/>
      <c r="AB22" s="1184"/>
      <c r="AC22" s="1184"/>
      <c r="AD22" s="1184"/>
      <c r="AE22" s="1184"/>
      <c r="AF22" s="1184"/>
      <c r="AG22" s="1184"/>
      <c r="AH22" s="1184"/>
      <c r="AI22" s="1184"/>
      <c r="AJ22" s="1184"/>
      <c r="AK22" s="1184"/>
      <c r="AL22" s="1184"/>
      <c r="AM22" s="1184"/>
      <c r="AN22" s="1184"/>
      <c r="AO22" s="1184"/>
      <c r="AP22" s="1184"/>
      <c r="AQ22" s="1176"/>
      <c r="AR22" s="1176"/>
      <c r="AS22" s="1176"/>
      <c r="AT22" s="1176"/>
      <c r="AU22" s="1176"/>
      <c r="AV22" s="1176"/>
      <c r="AW22" s="1176"/>
      <c r="AX22" s="1176"/>
      <c r="AY22" s="242"/>
      <c r="AZ22" s="243"/>
      <c r="BA22" s="1171" t="str">
        <f>MID(SUVAHAVUJ!AE24,1,1)</f>
        <v xml:space="preserve"> </v>
      </c>
      <c r="BB22" s="1171"/>
      <c r="BC22" s="1171"/>
      <c r="BD22" s="1171"/>
      <c r="BE22" s="1171"/>
      <c r="BF22" s="1171"/>
      <c r="BG22" s="1171" t="str">
        <f>MID(SUVAHAVUJ!AE24,2,1)</f>
        <v xml:space="preserve"> </v>
      </c>
      <c r="BH22" s="1171"/>
      <c r="BI22" s="1171"/>
      <c r="BJ22" s="1171"/>
      <c r="BK22" s="1171"/>
      <c r="BL22" s="1171" t="str">
        <f>MID(SUVAHAVUJ!AE24,3,1)</f>
        <v xml:space="preserve"> </v>
      </c>
      <c r="BM22" s="1171"/>
      <c r="BN22" s="1171"/>
      <c r="BO22" s="1171"/>
      <c r="BP22" s="1171"/>
      <c r="BQ22" s="1171"/>
      <c r="BR22" s="1171" t="str">
        <f>MID(SUVAHAVUJ!AE24,4,1)</f>
        <v xml:space="preserve"> </v>
      </c>
      <c r="BS22" s="1171"/>
      <c r="BT22" s="1171"/>
      <c r="BU22" s="1171"/>
      <c r="BV22" s="1171"/>
      <c r="BW22" s="1171" t="str">
        <f>MID(SUVAHAVUJ!AE24,5,1)</f>
        <v xml:space="preserve"> </v>
      </c>
      <c r="BX22" s="1171"/>
      <c r="BY22" s="1171"/>
      <c r="BZ22" s="1171"/>
      <c r="CA22" s="1171"/>
      <c r="CB22" s="1171"/>
      <c r="CC22" s="1171" t="str">
        <f>MID(SUVAHAVUJ!AE24,6,1)</f>
        <v xml:space="preserve"> </v>
      </c>
      <c r="CD22" s="1171"/>
      <c r="CE22" s="1171"/>
      <c r="CF22" s="1171"/>
      <c r="CG22" s="1171"/>
      <c r="CH22" s="1171" t="str">
        <f>MID(SUVAHAVUJ!AE24,7,1)</f>
        <v xml:space="preserve"> </v>
      </c>
      <c r="CI22" s="1171"/>
      <c r="CJ22" s="1171"/>
      <c r="CK22" s="1171"/>
      <c r="CL22" s="1171"/>
      <c r="CM22" s="1171"/>
      <c r="CN22" s="1171" t="str">
        <f>MID(SUVAHAVUJ!AE24,8,1)</f>
        <v xml:space="preserve"> </v>
      </c>
      <c r="CO22" s="1171"/>
      <c r="CP22" s="1171"/>
      <c r="CQ22" s="1171"/>
      <c r="CR22" s="1171"/>
      <c r="CS22" s="1171" t="str">
        <f>MID(SUVAHAVUJ!AE24,9,1)</f>
        <v xml:space="preserve"> </v>
      </c>
      <c r="CT22" s="1171"/>
      <c r="CU22" s="1171"/>
      <c r="CV22" s="1171"/>
      <c r="CW22" s="1171"/>
      <c r="CX22" s="1171"/>
      <c r="CY22" s="1171" t="str">
        <f>MID(SUVAHAVUJ!AE24,10,1)</f>
        <v xml:space="preserve"> </v>
      </c>
      <c r="CZ22" s="1171"/>
      <c r="DA22" s="1171"/>
      <c r="DB22" s="1171"/>
      <c r="DC22" s="1171"/>
      <c r="DD22" s="1171" t="str">
        <f>MID(SUVAHAVUJ!AE24,11,1)</f>
        <v>0</v>
      </c>
      <c r="DE22" s="1171"/>
      <c r="DF22" s="1171"/>
      <c r="DG22" s="1171"/>
      <c r="DH22" s="1171"/>
      <c r="DI22" s="1179"/>
      <c r="DJ22" s="1181"/>
      <c r="DK22" s="1181"/>
      <c r="DL22" s="1181"/>
      <c r="DM22" s="1181"/>
      <c r="DN22" s="1181"/>
      <c r="DO22" s="1181"/>
      <c r="DP22" s="1181"/>
      <c r="DQ22" s="1181"/>
      <c r="DR22" s="1181"/>
      <c r="DS22" s="1181"/>
      <c r="DT22" s="1181"/>
      <c r="DU22" s="1181"/>
      <c r="DV22" s="1181"/>
      <c r="DW22" s="1181"/>
      <c r="DX22" s="1181"/>
      <c r="DY22" s="1181"/>
      <c r="DZ22" s="1181"/>
      <c r="EA22" s="1181"/>
      <c r="EB22" s="1181"/>
      <c r="EC22" s="1181"/>
      <c r="ED22" s="1181"/>
      <c r="EE22" s="1181"/>
      <c r="EF22" s="1181"/>
      <c r="EG22" s="1181"/>
      <c r="EH22" s="1181"/>
      <c r="EI22" s="1181"/>
      <c r="EJ22" s="1181"/>
      <c r="EK22" s="1181"/>
      <c r="EL22" s="1181"/>
      <c r="EM22" s="1181"/>
      <c r="EN22" s="242"/>
      <c r="EO22" s="243"/>
      <c r="EP22" s="1171" t="str">
        <f>MID(SUVAHAVUJ!AG24,1,1)</f>
        <v xml:space="preserve"> </v>
      </c>
      <c r="EQ22" s="1171"/>
      <c r="ER22" s="1171"/>
      <c r="ES22" s="1171"/>
      <c r="ET22" s="1171"/>
      <c r="EU22" s="1171"/>
      <c r="EV22" s="1171" t="str">
        <f>MID(SUVAHAVUJ!AG24,2,1)</f>
        <v xml:space="preserve"> </v>
      </c>
      <c r="EW22" s="1171"/>
      <c r="EX22" s="1171"/>
      <c r="EY22" s="1171"/>
      <c r="EZ22" s="1171"/>
      <c r="FA22" s="1171" t="str">
        <f>MID(SUVAHAVUJ!AG24,3,1)</f>
        <v xml:space="preserve"> </v>
      </c>
      <c r="FB22" s="1171"/>
      <c r="FC22" s="1171"/>
      <c r="FD22" s="1171"/>
      <c r="FE22" s="1171"/>
      <c r="FF22" s="1171"/>
      <c r="FG22" s="1171" t="str">
        <f>MID(SUVAHAVUJ!AG24,4,1)</f>
        <v xml:space="preserve"> </v>
      </c>
      <c r="FH22" s="1171"/>
      <c r="FI22" s="1171"/>
      <c r="FJ22" s="1171"/>
      <c r="FK22" s="1171"/>
      <c r="FL22" s="1171" t="str">
        <f>MID(SUVAHAVUJ!AG24,5,1)</f>
        <v xml:space="preserve"> </v>
      </c>
      <c r="FM22" s="1171"/>
      <c r="FN22" s="1171"/>
      <c r="FO22" s="1171"/>
      <c r="FP22" s="1171"/>
      <c r="FQ22" s="1171"/>
      <c r="FR22" s="1171" t="str">
        <f>MID(SUVAHAVUJ!AG24,6,1)</f>
        <v xml:space="preserve"> </v>
      </c>
      <c r="FS22" s="1171"/>
      <c r="FT22" s="1171"/>
      <c r="FU22" s="1171"/>
      <c r="FV22" s="1171"/>
      <c r="FW22" s="1171" t="str">
        <f>MID(SUVAHAVUJ!AG24,7,1)</f>
        <v xml:space="preserve"> </v>
      </c>
      <c r="FX22" s="1171"/>
      <c r="FY22" s="1171"/>
      <c r="FZ22" s="1171"/>
      <c r="GA22" s="1171"/>
      <c r="GB22" s="1171"/>
      <c r="GC22" s="1171" t="str">
        <f>MID(SUVAHAVUJ!AG24,8,1)</f>
        <v xml:space="preserve"> </v>
      </c>
      <c r="GD22" s="1171"/>
      <c r="GE22" s="1171"/>
      <c r="GF22" s="1171"/>
      <c r="GG22" s="1171"/>
      <c r="GH22" s="1171" t="str">
        <f>MID(SUVAHAVUJ!AG24,9,1)</f>
        <v xml:space="preserve"> </v>
      </c>
      <c r="GI22" s="1171"/>
      <c r="GJ22" s="1171"/>
      <c r="GK22" s="1171"/>
      <c r="GL22" s="1171"/>
      <c r="GM22" s="1171"/>
      <c r="GN22" s="1171" t="str">
        <f>MID(SUVAHAVUJ!AG24,10,1)</f>
        <v xml:space="preserve"> </v>
      </c>
      <c r="GO22" s="1171"/>
      <c r="GP22" s="1171"/>
      <c r="GQ22" s="1171"/>
      <c r="GR22" s="1171"/>
      <c r="GS22" s="1129" t="str">
        <f>MID(SUVAHAVUJ!AG24,11,1)</f>
        <v>0</v>
      </c>
      <c r="GT22" s="1129"/>
      <c r="GU22" s="1129"/>
      <c r="GV22" s="1129"/>
      <c r="GW22" s="1177"/>
    </row>
    <row r="23" spans="2:205" ht="23.25" customHeight="1" x14ac:dyDescent="0.3">
      <c r="B23" s="1185" t="s">
        <v>2017</v>
      </c>
      <c r="C23" s="1185"/>
      <c r="D23" s="1185"/>
      <c r="E23" s="1185"/>
      <c r="F23" s="1185"/>
      <c r="G23" s="1185"/>
      <c r="H23" s="1185"/>
      <c r="I23" s="1185"/>
      <c r="J23" s="1185"/>
      <c r="K23" s="1185"/>
      <c r="L23" s="1183" t="str">
        <f>SUVAHAVUJ!$D$25</f>
        <v>Podielové cenné papiere a podiely s podielovou účasťou okrem v prepojených účtovných jednotkách 
(062A) - /096A/</v>
      </c>
      <c r="M23" s="1184"/>
      <c r="N23" s="1184"/>
      <c r="O23" s="1184"/>
      <c r="P23" s="1184"/>
      <c r="Q23" s="1184"/>
      <c r="R23" s="1184"/>
      <c r="S23" s="1184"/>
      <c r="T23" s="1184"/>
      <c r="U23" s="1184"/>
      <c r="V23" s="1184"/>
      <c r="W23" s="1184"/>
      <c r="X23" s="1184"/>
      <c r="Y23" s="1184"/>
      <c r="Z23" s="1184"/>
      <c r="AA23" s="1184"/>
      <c r="AB23" s="1184"/>
      <c r="AC23" s="1184"/>
      <c r="AD23" s="1184"/>
      <c r="AE23" s="1184"/>
      <c r="AF23" s="1184"/>
      <c r="AG23" s="1184"/>
      <c r="AH23" s="1184"/>
      <c r="AI23" s="1184"/>
      <c r="AJ23" s="1184"/>
      <c r="AK23" s="1184"/>
      <c r="AL23" s="1184"/>
      <c r="AM23" s="1184"/>
      <c r="AN23" s="1184"/>
      <c r="AO23" s="1184"/>
      <c r="AP23" s="1184"/>
      <c r="AQ23" s="1176" t="s">
        <v>1199</v>
      </c>
      <c r="AR23" s="1176"/>
      <c r="AS23" s="1176"/>
      <c r="AT23" s="1176"/>
      <c r="AU23" s="1176"/>
      <c r="AV23" s="1176"/>
      <c r="AW23" s="1176"/>
      <c r="AX23" s="1176"/>
      <c r="AY23" s="242"/>
      <c r="AZ23" s="243"/>
      <c r="BA23" s="1129" t="str">
        <f>MID(SUVAHAVUJ!AD25,1,1)</f>
        <v xml:space="preserve"> </v>
      </c>
      <c r="BB23" s="1129"/>
      <c r="BC23" s="1129"/>
      <c r="BD23" s="1129"/>
      <c r="BE23" s="1129"/>
      <c r="BF23" s="1129"/>
      <c r="BG23" s="1129" t="str">
        <f>MID(SUVAHAVUJ!AD25,2,1)</f>
        <v xml:space="preserve"> </v>
      </c>
      <c r="BH23" s="1129"/>
      <c r="BI23" s="1129"/>
      <c r="BJ23" s="1129"/>
      <c r="BK23" s="1129"/>
      <c r="BL23" s="1129" t="str">
        <f>MID(SUVAHAVUJ!AD25,3,1)</f>
        <v xml:space="preserve"> </v>
      </c>
      <c r="BM23" s="1129"/>
      <c r="BN23" s="1129"/>
      <c r="BO23" s="1129"/>
      <c r="BP23" s="1129"/>
      <c r="BQ23" s="1129"/>
      <c r="BR23" s="1129" t="str">
        <f>MID(SUVAHAVUJ!AD25,4,1)</f>
        <v xml:space="preserve"> </v>
      </c>
      <c r="BS23" s="1129"/>
      <c r="BT23" s="1129"/>
      <c r="BU23" s="1129"/>
      <c r="BV23" s="1129"/>
      <c r="BW23" s="1129" t="str">
        <f>MID(SUVAHAVUJ!AD25,5,1)</f>
        <v xml:space="preserve"> </v>
      </c>
      <c r="BX23" s="1129"/>
      <c r="BY23" s="1129"/>
      <c r="BZ23" s="1129"/>
      <c r="CA23" s="1129"/>
      <c r="CB23" s="1129"/>
      <c r="CC23" s="1129" t="str">
        <f>MID(SUVAHAVUJ!AD25,6,1)</f>
        <v xml:space="preserve"> </v>
      </c>
      <c r="CD23" s="1129"/>
      <c r="CE23" s="1129"/>
      <c r="CF23" s="1129"/>
      <c r="CG23" s="1129"/>
      <c r="CH23" s="1129" t="str">
        <f>MID(SUVAHAVUJ!AD25,7,1)</f>
        <v xml:space="preserve"> </v>
      </c>
      <c r="CI23" s="1129"/>
      <c r="CJ23" s="1129"/>
      <c r="CK23" s="1129"/>
      <c r="CL23" s="1129"/>
      <c r="CM23" s="1129"/>
      <c r="CN23" s="1129" t="str">
        <f>MID(SUVAHAVUJ!AD25,8,1)</f>
        <v xml:space="preserve"> </v>
      </c>
      <c r="CO23" s="1129"/>
      <c r="CP23" s="1129"/>
      <c r="CQ23" s="1129"/>
      <c r="CR23" s="1129"/>
      <c r="CS23" s="1129" t="str">
        <f>MID(SUVAHAVUJ!AD25,9,1)</f>
        <v xml:space="preserve"> </v>
      </c>
      <c r="CT23" s="1129"/>
      <c r="CU23" s="1129"/>
      <c r="CV23" s="1129"/>
      <c r="CW23" s="1129"/>
      <c r="CX23" s="1129"/>
      <c r="CY23" s="1129" t="str">
        <f>MID(SUVAHAVUJ!AD25,10,1)</f>
        <v xml:space="preserve"> </v>
      </c>
      <c r="CZ23" s="1129"/>
      <c r="DA23" s="1129"/>
      <c r="DB23" s="1129"/>
      <c r="DC23" s="1129"/>
      <c r="DD23" s="1129" t="str">
        <f>MID(SUVAHAVUJ!AD25,11,1)</f>
        <v>0</v>
      </c>
      <c r="DE23" s="1129"/>
      <c r="DF23" s="1129"/>
      <c r="DG23" s="1129"/>
      <c r="DH23" s="1129"/>
      <c r="DI23" s="1177"/>
      <c r="DJ23" s="242"/>
      <c r="DK23" s="243"/>
      <c r="DL23" s="1171" t="str">
        <f>MID(SUVAHAVUJ!AF25,1,1)</f>
        <v xml:space="preserve"> </v>
      </c>
      <c r="DM23" s="1171"/>
      <c r="DN23" s="1171"/>
      <c r="DO23" s="1171"/>
      <c r="DP23" s="1171"/>
      <c r="DQ23" s="1171"/>
      <c r="DR23" s="1171" t="str">
        <f>MID(SUVAHAVUJ!AF25,2,1)</f>
        <v xml:space="preserve"> </v>
      </c>
      <c r="DS23" s="1171"/>
      <c r="DT23" s="1171"/>
      <c r="DU23" s="1171"/>
      <c r="DV23" s="1171"/>
      <c r="DW23" s="1171" t="str">
        <f>MID(SUVAHAVUJ!AF25,3,1)</f>
        <v xml:space="preserve"> </v>
      </c>
      <c r="DX23" s="1171"/>
      <c r="DY23" s="1171"/>
      <c r="DZ23" s="1171"/>
      <c r="EA23" s="1171"/>
      <c r="EB23" s="1171"/>
      <c r="EC23" s="1171" t="str">
        <f>MID(SUVAHAVUJ!AF25,4,1)</f>
        <v xml:space="preserve"> </v>
      </c>
      <c r="ED23" s="1171"/>
      <c r="EE23" s="1171"/>
      <c r="EF23" s="1171"/>
      <c r="EG23" s="1171"/>
      <c r="EH23" s="1171" t="str">
        <f>MID(SUVAHAVUJ!AF25,5,1)</f>
        <v xml:space="preserve"> </v>
      </c>
      <c r="EI23" s="1171"/>
      <c r="EJ23" s="1171"/>
      <c r="EK23" s="1171"/>
      <c r="EL23" s="1171"/>
      <c r="EM23" s="1171"/>
      <c r="EN23" s="1171" t="str">
        <f>MID(SUVAHAVUJ!AF25,6,1)</f>
        <v xml:space="preserve"> </v>
      </c>
      <c r="EO23" s="1171"/>
      <c r="EP23" s="1171"/>
      <c r="EQ23" s="1171"/>
      <c r="ER23" s="1171"/>
      <c r="ES23" s="1171" t="str">
        <f>MID(SUVAHAVUJ!AF25,7,1)</f>
        <v xml:space="preserve"> </v>
      </c>
      <c r="ET23" s="1171"/>
      <c r="EU23" s="1171"/>
      <c r="EV23" s="1171"/>
      <c r="EW23" s="1171"/>
      <c r="EX23" s="1171"/>
      <c r="EY23" s="1171" t="str">
        <f>MID(SUVAHAVUJ!AF25,8,1)</f>
        <v xml:space="preserve"> </v>
      </c>
      <c r="EZ23" s="1171"/>
      <c r="FA23" s="1171"/>
      <c r="FB23" s="1171"/>
      <c r="FC23" s="1171"/>
      <c r="FD23" s="1171" t="str">
        <f>MID(SUVAHAVUJ!AF25,9,1)</f>
        <v xml:space="preserve"> </v>
      </c>
      <c r="FE23" s="1171"/>
      <c r="FF23" s="1171"/>
      <c r="FG23" s="1171"/>
      <c r="FH23" s="1171"/>
      <c r="FI23" s="1171"/>
      <c r="FJ23" s="1171" t="str">
        <f>MID(SUVAHAVUJ!AF25,10,1)</f>
        <v xml:space="preserve"> </v>
      </c>
      <c r="FK23" s="1171"/>
      <c r="FL23" s="1171"/>
      <c r="FM23" s="1171"/>
      <c r="FN23" s="1171"/>
      <c r="FO23" s="1129" t="str">
        <f>MID(SUVAHAVUJ!AF25,11,1)</f>
        <v>0</v>
      </c>
      <c r="FP23" s="1129"/>
      <c r="FQ23" s="1129"/>
      <c r="FR23" s="1129"/>
      <c r="FS23" s="1177"/>
      <c r="FT23" s="1178"/>
      <c r="FU23" s="1178"/>
      <c r="FV23" s="1178"/>
      <c r="FW23" s="1178"/>
      <c r="FX23" s="1178"/>
      <c r="FY23" s="1178"/>
      <c r="FZ23" s="1178"/>
      <c r="GA23" s="1178"/>
      <c r="GB23" s="1178"/>
      <c r="GC23" s="1178"/>
      <c r="GD23" s="1178"/>
      <c r="GE23" s="1178"/>
      <c r="GF23" s="1178"/>
      <c r="GG23" s="1178"/>
      <c r="GH23" s="1178"/>
      <c r="GI23" s="1178"/>
      <c r="GJ23" s="1178"/>
      <c r="GK23" s="1178"/>
      <c r="GL23" s="1178"/>
      <c r="GM23" s="1178"/>
      <c r="GN23" s="1178"/>
      <c r="GO23" s="1178"/>
      <c r="GP23" s="1178"/>
      <c r="GQ23" s="1178"/>
      <c r="GR23" s="1178"/>
      <c r="GS23" s="1178"/>
      <c r="GT23" s="1178"/>
      <c r="GU23" s="1178"/>
      <c r="GV23" s="1178"/>
      <c r="GW23" s="1178"/>
    </row>
    <row r="24" spans="2:205" ht="23.25" customHeight="1" x14ac:dyDescent="0.3">
      <c r="B24" s="1185"/>
      <c r="C24" s="1185"/>
      <c r="D24" s="1185"/>
      <c r="E24" s="1185"/>
      <c r="F24" s="1185"/>
      <c r="G24" s="1185"/>
      <c r="H24" s="1185"/>
      <c r="I24" s="1185"/>
      <c r="J24" s="1185"/>
      <c r="K24" s="1185"/>
      <c r="L24" s="1184"/>
      <c r="M24" s="1184"/>
      <c r="N24" s="1184"/>
      <c r="O24" s="1184"/>
      <c r="P24" s="1184"/>
      <c r="Q24" s="1184"/>
      <c r="R24" s="1184"/>
      <c r="S24" s="1184"/>
      <c r="T24" s="1184"/>
      <c r="U24" s="1184"/>
      <c r="V24" s="1184"/>
      <c r="W24" s="1184"/>
      <c r="X24" s="1184"/>
      <c r="Y24" s="1184"/>
      <c r="Z24" s="1184"/>
      <c r="AA24" s="1184"/>
      <c r="AB24" s="1184"/>
      <c r="AC24" s="1184"/>
      <c r="AD24" s="1184"/>
      <c r="AE24" s="1184"/>
      <c r="AF24" s="1184"/>
      <c r="AG24" s="1184"/>
      <c r="AH24" s="1184"/>
      <c r="AI24" s="1184"/>
      <c r="AJ24" s="1184"/>
      <c r="AK24" s="1184"/>
      <c r="AL24" s="1184"/>
      <c r="AM24" s="1184"/>
      <c r="AN24" s="1184"/>
      <c r="AO24" s="1184"/>
      <c r="AP24" s="1184"/>
      <c r="AQ24" s="1176"/>
      <c r="AR24" s="1176"/>
      <c r="AS24" s="1176"/>
      <c r="AT24" s="1176"/>
      <c r="AU24" s="1176"/>
      <c r="AV24" s="1176"/>
      <c r="AW24" s="1176"/>
      <c r="AX24" s="1176"/>
      <c r="AY24" s="242"/>
      <c r="AZ24" s="243"/>
      <c r="BA24" s="1171" t="str">
        <f>MID(SUVAHAVUJ!AE25,1,1)</f>
        <v xml:space="preserve"> </v>
      </c>
      <c r="BB24" s="1171"/>
      <c r="BC24" s="1171"/>
      <c r="BD24" s="1171"/>
      <c r="BE24" s="1171"/>
      <c r="BF24" s="1171"/>
      <c r="BG24" s="1171" t="str">
        <f>MID(SUVAHAVUJ!AE25,2,1)</f>
        <v xml:space="preserve"> </v>
      </c>
      <c r="BH24" s="1171"/>
      <c r="BI24" s="1171"/>
      <c r="BJ24" s="1171"/>
      <c r="BK24" s="1171"/>
      <c r="BL24" s="1171" t="str">
        <f>MID(SUVAHAVUJ!AE25,3,1)</f>
        <v xml:space="preserve"> </v>
      </c>
      <c r="BM24" s="1171"/>
      <c r="BN24" s="1171"/>
      <c r="BO24" s="1171"/>
      <c r="BP24" s="1171"/>
      <c r="BQ24" s="1171"/>
      <c r="BR24" s="1171" t="str">
        <f>MID(SUVAHAVUJ!AE25,4,1)</f>
        <v xml:space="preserve"> </v>
      </c>
      <c r="BS24" s="1171"/>
      <c r="BT24" s="1171"/>
      <c r="BU24" s="1171"/>
      <c r="BV24" s="1171"/>
      <c r="BW24" s="1171" t="str">
        <f>MID(SUVAHAVUJ!AE25,5,1)</f>
        <v xml:space="preserve"> </v>
      </c>
      <c r="BX24" s="1171"/>
      <c r="BY24" s="1171"/>
      <c r="BZ24" s="1171"/>
      <c r="CA24" s="1171"/>
      <c r="CB24" s="1171"/>
      <c r="CC24" s="1171" t="str">
        <f>MID(SUVAHAVUJ!AE25,6,1)</f>
        <v xml:space="preserve"> </v>
      </c>
      <c r="CD24" s="1171"/>
      <c r="CE24" s="1171"/>
      <c r="CF24" s="1171"/>
      <c r="CG24" s="1171"/>
      <c r="CH24" s="1171" t="str">
        <f>MID(SUVAHAVUJ!AE25,7,1)</f>
        <v xml:space="preserve"> </v>
      </c>
      <c r="CI24" s="1171"/>
      <c r="CJ24" s="1171"/>
      <c r="CK24" s="1171"/>
      <c r="CL24" s="1171"/>
      <c r="CM24" s="1171"/>
      <c r="CN24" s="1171" t="str">
        <f>MID(SUVAHAVUJ!AE25,8,1)</f>
        <v xml:space="preserve"> </v>
      </c>
      <c r="CO24" s="1171"/>
      <c r="CP24" s="1171"/>
      <c r="CQ24" s="1171"/>
      <c r="CR24" s="1171"/>
      <c r="CS24" s="1171" t="str">
        <f>MID(SUVAHAVUJ!AE25,9,1)</f>
        <v xml:space="preserve"> </v>
      </c>
      <c r="CT24" s="1171"/>
      <c r="CU24" s="1171"/>
      <c r="CV24" s="1171"/>
      <c r="CW24" s="1171"/>
      <c r="CX24" s="1171"/>
      <c r="CY24" s="1171" t="str">
        <f>MID(SUVAHAVUJ!AE25,10,1)</f>
        <v xml:space="preserve"> </v>
      </c>
      <c r="CZ24" s="1171"/>
      <c r="DA24" s="1171"/>
      <c r="DB24" s="1171"/>
      <c r="DC24" s="1171"/>
      <c r="DD24" s="1171" t="str">
        <f>MID(SUVAHAVUJ!AE25,11,1)</f>
        <v>0</v>
      </c>
      <c r="DE24" s="1171"/>
      <c r="DF24" s="1171"/>
      <c r="DG24" s="1171"/>
      <c r="DH24" s="1171"/>
      <c r="DI24" s="1179"/>
      <c r="DJ24" s="1181"/>
      <c r="DK24" s="1181"/>
      <c r="DL24" s="1181"/>
      <c r="DM24" s="1181"/>
      <c r="DN24" s="1181"/>
      <c r="DO24" s="1181"/>
      <c r="DP24" s="1181"/>
      <c r="DQ24" s="1181"/>
      <c r="DR24" s="1181"/>
      <c r="DS24" s="1181"/>
      <c r="DT24" s="1181"/>
      <c r="DU24" s="1181"/>
      <c r="DV24" s="1181"/>
      <c r="DW24" s="1181"/>
      <c r="DX24" s="1181"/>
      <c r="DY24" s="1181"/>
      <c r="DZ24" s="1181"/>
      <c r="EA24" s="1181"/>
      <c r="EB24" s="1181"/>
      <c r="EC24" s="1181"/>
      <c r="ED24" s="1181"/>
      <c r="EE24" s="1181"/>
      <c r="EF24" s="1181"/>
      <c r="EG24" s="1181"/>
      <c r="EH24" s="1181"/>
      <c r="EI24" s="1181"/>
      <c r="EJ24" s="1181"/>
      <c r="EK24" s="1181"/>
      <c r="EL24" s="1181"/>
      <c r="EM24" s="1181"/>
      <c r="EN24" s="242"/>
      <c r="EO24" s="243"/>
      <c r="EP24" s="1171" t="str">
        <f>MID(SUVAHAVUJ!AG25,1,1)</f>
        <v xml:space="preserve"> </v>
      </c>
      <c r="EQ24" s="1171"/>
      <c r="ER24" s="1171"/>
      <c r="ES24" s="1171"/>
      <c r="ET24" s="1171"/>
      <c r="EU24" s="1171"/>
      <c r="EV24" s="1171" t="str">
        <f>MID(SUVAHAVUJ!AG25,2,1)</f>
        <v xml:space="preserve"> </v>
      </c>
      <c r="EW24" s="1171"/>
      <c r="EX24" s="1171"/>
      <c r="EY24" s="1171"/>
      <c r="EZ24" s="1171"/>
      <c r="FA24" s="1171" t="str">
        <f>MID(SUVAHAVUJ!AG25,3,1)</f>
        <v xml:space="preserve"> </v>
      </c>
      <c r="FB24" s="1171"/>
      <c r="FC24" s="1171"/>
      <c r="FD24" s="1171"/>
      <c r="FE24" s="1171"/>
      <c r="FF24" s="1171"/>
      <c r="FG24" s="1171" t="str">
        <f>MID(SUVAHAVUJ!AG25,4,1)</f>
        <v xml:space="preserve"> </v>
      </c>
      <c r="FH24" s="1171"/>
      <c r="FI24" s="1171"/>
      <c r="FJ24" s="1171"/>
      <c r="FK24" s="1171"/>
      <c r="FL24" s="1171" t="str">
        <f>MID(SUVAHAVUJ!AG25,5,1)</f>
        <v xml:space="preserve"> </v>
      </c>
      <c r="FM24" s="1171"/>
      <c r="FN24" s="1171"/>
      <c r="FO24" s="1171"/>
      <c r="FP24" s="1171"/>
      <c r="FQ24" s="1171"/>
      <c r="FR24" s="1171" t="str">
        <f>MID(SUVAHAVUJ!AG25,6,1)</f>
        <v xml:space="preserve"> </v>
      </c>
      <c r="FS24" s="1171"/>
      <c r="FT24" s="1171"/>
      <c r="FU24" s="1171"/>
      <c r="FV24" s="1171"/>
      <c r="FW24" s="1171" t="str">
        <f>MID(SUVAHAVUJ!AG25,7,1)</f>
        <v xml:space="preserve"> </v>
      </c>
      <c r="FX24" s="1171"/>
      <c r="FY24" s="1171"/>
      <c r="FZ24" s="1171"/>
      <c r="GA24" s="1171"/>
      <c r="GB24" s="1171"/>
      <c r="GC24" s="1171" t="str">
        <f>MID(SUVAHAVUJ!AG25,8,1)</f>
        <v xml:space="preserve"> </v>
      </c>
      <c r="GD24" s="1171"/>
      <c r="GE24" s="1171"/>
      <c r="GF24" s="1171"/>
      <c r="GG24" s="1171"/>
      <c r="GH24" s="1171" t="str">
        <f>MID(SUVAHAVUJ!AG25,9,1)</f>
        <v xml:space="preserve"> </v>
      </c>
      <c r="GI24" s="1171"/>
      <c r="GJ24" s="1171"/>
      <c r="GK24" s="1171"/>
      <c r="GL24" s="1171"/>
      <c r="GM24" s="1171"/>
      <c r="GN24" s="1171" t="str">
        <f>MID(SUVAHAVUJ!AG25,10,1)</f>
        <v xml:space="preserve"> </v>
      </c>
      <c r="GO24" s="1171"/>
      <c r="GP24" s="1171"/>
      <c r="GQ24" s="1171"/>
      <c r="GR24" s="1171"/>
      <c r="GS24" s="1129" t="str">
        <f>MID(SUVAHAVUJ!AG25,11,1)</f>
        <v>0</v>
      </c>
      <c r="GT24" s="1129"/>
      <c r="GU24" s="1129"/>
      <c r="GV24" s="1129"/>
      <c r="GW24" s="1177"/>
    </row>
    <row r="25" spans="2:205" ht="23.25" customHeight="1" x14ac:dyDescent="0.3">
      <c r="B25" s="1185" t="s">
        <v>2018</v>
      </c>
      <c r="C25" s="1185"/>
      <c r="D25" s="1185"/>
      <c r="E25" s="1185"/>
      <c r="F25" s="1185"/>
      <c r="G25" s="1185"/>
      <c r="H25" s="1185"/>
      <c r="I25" s="1185"/>
      <c r="J25" s="1185"/>
      <c r="K25" s="1185"/>
      <c r="L25" s="1183" t="str">
        <f>SUVAHAVUJ!$D$26</f>
        <v>Ostatné realizovateľné cenné papiere a podiely
(063A) - /096A/</v>
      </c>
      <c r="M25" s="1184"/>
      <c r="N25" s="1184"/>
      <c r="O25" s="1184"/>
      <c r="P25" s="1184"/>
      <c r="Q25" s="1184"/>
      <c r="R25" s="1184"/>
      <c r="S25" s="1184"/>
      <c r="T25" s="1184"/>
      <c r="U25" s="1184"/>
      <c r="V25" s="1184"/>
      <c r="W25" s="1184"/>
      <c r="X25" s="1184"/>
      <c r="Y25" s="1184"/>
      <c r="Z25" s="1184"/>
      <c r="AA25" s="1184"/>
      <c r="AB25" s="1184"/>
      <c r="AC25" s="1184"/>
      <c r="AD25" s="1184"/>
      <c r="AE25" s="1184"/>
      <c r="AF25" s="1184"/>
      <c r="AG25" s="1184"/>
      <c r="AH25" s="1184"/>
      <c r="AI25" s="1184"/>
      <c r="AJ25" s="1184"/>
      <c r="AK25" s="1184"/>
      <c r="AL25" s="1184"/>
      <c r="AM25" s="1184"/>
      <c r="AN25" s="1184"/>
      <c r="AO25" s="1184"/>
      <c r="AP25" s="1184"/>
      <c r="AQ25" s="1176" t="s">
        <v>1202</v>
      </c>
      <c r="AR25" s="1176"/>
      <c r="AS25" s="1176"/>
      <c r="AT25" s="1176"/>
      <c r="AU25" s="1176"/>
      <c r="AV25" s="1176"/>
      <c r="AW25" s="1176"/>
      <c r="AX25" s="1176"/>
      <c r="AY25" s="242"/>
      <c r="AZ25" s="243"/>
      <c r="BA25" s="1129" t="str">
        <f>MID(SUVAHAVUJ!AD26,1,1)</f>
        <v xml:space="preserve"> </v>
      </c>
      <c r="BB25" s="1129"/>
      <c r="BC25" s="1129"/>
      <c r="BD25" s="1129"/>
      <c r="BE25" s="1129"/>
      <c r="BF25" s="1129"/>
      <c r="BG25" s="1129" t="str">
        <f>MID(SUVAHAVUJ!AD26,2,1)</f>
        <v xml:space="preserve"> </v>
      </c>
      <c r="BH25" s="1129"/>
      <c r="BI25" s="1129"/>
      <c r="BJ25" s="1129"/>
      <c r="BK25" s="1129"/>
      <c r="BL25" s="1129" t="str">
        <f>MID(SUVAHAVUJ!AD26,3,1)</f>
        <v xml:space="preserve"> </v>
      </c>
      <c r="BM25" s="1129"/>
      <c r="BN25" s="1129"/>
      <c r="BO25" s="1129"/>
      <c r="BP25" s="1129"/>
      <c r="BQ25" s="1129"/>
      <c r="BR25" s="1129" t="str">
        <f>MID(SUVAHAVUJ!AD26,4,1)</f>
        <v xml:space="preserve"> </v>
      </c>
      <c r="BS25" s="1129"/>
      <c r="BT25" s="1129"/>
      <c r="BU25" s="1129"/>
      <c r="BV25" s="1129"/>
      <c r="BW25" s="1129" t="str">
        <f>MID(SUVAHAVUJ!AD26,5,1)</f>
        <v xml:space="preserve"> </v>
      </c>
      <c r="BX25" s="1129"/>
      <c r="BY25" s="1129"/>
      <c r="BZ25" s="1129"/>
      <c r="CA25" s="1129"/>
      <c r="CB25" s="1129"/>
      <c r="CC25" s="1129" t="str">
        <f>MID(SUVAHAVUJ!AD26,6,1)</f>
        <v xml:space="preserve"> </v>
      </c>
      <c r="CD25" s="1129"/>
      <c r="CE25" s="1129"/>
      <c r="CF25" s="1129"/>
      <c r="CG25" s="1129"/>
      <c r="CH25" s="1129" t="str">
        <f>MID(SUVAHAVUJ!AD26,7,1)</f>
        <v xml:space="preserve"> </v>
      </c>
      <c r="CI25" s="1129"/>
      <c r="CJ25" s="1129"/>
      <c r="CK25" s="1129"/>
      <c r="CL25" s="1129"/>
      <c r="CM25" s="1129"/>
      <c r="CN25" s="1129" t="str">
        <f>MID(SUVAHAVUJ!AD26,8,1)</f>
        <v xml:space="preserve"> </v>
      </c>
      <c r="CO25" s="1129"/>
      <c r="CP25" s="1129"/>
      <c r="CQ25" s="1129"/>
      <c r="CR25" s="1129"/>
      <c r="CS25" s="1129" t="str">
        <f>MID(SUVAHAVUJ!AD26,9,1)</f>
        <v xml:space="preserve"> </v>
      </c>
      <c r="CT25" s="1129"/>
      <c r="CU25" s="1129"/>
      <c r="CV25" s="1129"/>
      <c r="CW25" s="1129"/>
      <c r="CX25" s="1129"/>
      <c r="CY25" s="1129" t="str">
        <f>MID(SUVAHAVUJ!AD26,10,1)</f>
        <v xml:space="preserve"> </v>
      </c>
      <c r="CZ25" s="1129"/>
      <c r="DA25" s="1129"/>
      <c r="DB25" s="1129"/>
      <c r="DC25" s="1129"/>
      <c r="DD25" s="1129" t="str">
        <f>MID(SUVAHAVUJ!AD26,11,1)</f>
        <v>0</v>
      </c>
      <c r="DE25" s="1129"/>
      <c r="DF25" s="1129"/>
      <c r="DG25" s="1129"/>
      <c r="DH25" s="1129"/>
      <c r="DI25" s="1177"/>
      <c r="DJ25" s="242"/>
      <c r="DK25" s="243"/>
      <c r="DL25" s="1171" t="str">
        <f>MID(SUVAHAVUJ!AF26,1,1)</f>
        <v xml:space="preserve"> </v>
      </c>
      <c r="DM25" s="1171"/>
      <c r="DN25" s="1171"/>
      <c r="DO25" s="1171"/>
      <c r="DP25" s="1171"/>
      <c r="DQ25" s="1171"/>
      <c r="DR25" s="1171" t="str">
        <f>MID(SUVAHAVUJ!AF26,2,1)</f>
        <v xml:space="preserve"> </v>
      </c>
      <c r="DS25" s="1171"/>
      <c r="DT25" s="1171"/>
      <c r="DU25" s="1171"/>
      <c r="DV25" s="1171"/>
      <c r="DW25" s="1171" t="str">
        <f>MID(SUVAHAVUJ!AF26,3,1)</f>
        <v xml:space="preserve"> </v>
      </c>
      <c r="DX25" s="1171"/>
      <c r="DY25" s="1171"/>
      <c r="DZ25" s="1171"/>
      <c r="EA25" s="1171"/>
      <c r="EB25" s="1171"/>
      <c r="EC25" s="1171" t="str">
        <f>MID(SUVAHAVUJ!AF26,4,1)</f>
        <v xml:space="preserve"> </v>
      </c>
      <c r="ED25" s="1171"/>
      <c r="EE25" s="1171"/>
      <c r="EF25" s="1171"/>
      <c r="EG25" s="1171"/>
      <c r="EH25" s="1171" t="str">
        <f>MID(SUVAHAVUJ!AF26,5,1)</f>
        <v xml:space="preserve"> </v>
      </c>
      <c r="EI25" s="1171"/>
      <c r="EJ25" s="1171"/>
      <c r="EK25" s="1171"/>
      <c r="EL25" s="1171"/>
      <c r="EM25" s="1171"/>
      <c r="EN25" s="1171" t="str">
        <f>MID(SUVAHAVUJ!AF26,6,1)</f>
        <v xml:space="preserve"> </v>
      </c>
      <c r="EO25" s="1171"/>
      <c r="EP25" s="1171"/>
      <c r="EQ25" s="1171"/>
      <c r="ER25" s="1171"/>
      <c r="ES25" s="1171" t="str">
        <f>MID(SUVAHAVUJ!AF26,7,1)</f>
        <v xml:space="preserve"> </v>
      </c>
      <c r="ET25" s="1171"/>
      <c r="EU25" s="1171"/>
      <c r="EV25" s="1171"/>
      <c r="EW25" s="1171"/>
      <c r="EX25" s="1171"/>
      <c r="EY25" s="1171" t="str">
        <f>MID(SUVAHAVUJ!AF26,8,1)</f>
        <v xml:space="preserve"> </v>
      </c>
      <c r="EZ25" s="1171"/>
      <c r="FA25" s="1171"/>
      <c r="FB25" s="1171"/>
      <c r="FC25" s="1171"/>
      <c r="FD25" s="1171" t="str">
        <f>MID(SUVAHAVUJ!AF26,9,1)</f>
        <v xml:space="preserve"> </v>
      </c>
      <c r="FE25" s="1171"/>
      <c r="FF25" s="1171"/>
      <c r="FG25" s="1171"/>
      <c r="FH25" s="1171"/>
      <c r="FI25" s="1171"/>
      <c r="FJ25" s="1171" t="str">
        <f>MID(SUVAHAVUJ!AF26,10,1)</f>
        <v xml:space="preserve"> </v>
      </c>
      <c r="FK25" s="1171"/>
      <c r="FL25" s="1171"/>
      <c r="FM25" s="1171"/>
      <c r="FN25" s="1171"/>
      <c r="FO25" s="1129" t="str">
        <f>MID(SUVAHAVUJ!AF26,11,1)</f>
        <v>0</v>
      </c>
      <c r="FP25" s="1129"/>
      <c r="FQ25" s="1129"/>
      <c r="FR25" s="1129"/>
      <c r="FS25" s="1177"/>
      <c r="FT25" s="1178"/>
      <c r="FU25" s="1178"/>
      <c r="FV25" s="1178"/>
      <c r="FW25" s="1178"/>
      <c r="FX25" s="1178"/>
      <c r="FY25" s="1178"/>
      <c r="FZ25" s="1178"/>
      <c r="GA25" s="1178"/>
      <c r="GB25" s="1178"/>
      <c r="GC25" s="1178"/>
      <c r="GD25" s="1178"/>
      <c r="GE25" s="1178"/>
      <c r="GF25" s="1178"/>
      <c r="GG25" s="1178"/>
      <c r="GH25" s="1178"/>
      <c r="GI25" s="1178"/>
      <c r="GJ25" s="1178"/>
      <c r="GK25" s="1178"/>
      <c r="GL25" s="1178"/>
      <c r="GM25" s="1178"/>
      <c r="GN25" s="1178"/>
      <c r="GO25" s="1178"/>
      <c r="GP25" s="1178"/>
      <c r="GQ25" s="1178"/>
      <c r="GR25" s="1178"/>
      <c r="GS25" s="1178"/>
      <c r="GT25" s="1178"/>
      <c r="GU25" s="1178"/>
      <c r="GV25" s="1178"/>
      <c r="GW25" s="1178"/>
    </row>
    <row r="26" spans="2:205" ht="25.5" customHeight="1" x14ac:dyDescent="0.3">
      <c r="B26" s="1185"/>
      <c r="C26" s="1185"/>
      <c r="D26" s="1185"/>
      <c r="E26" s="1185"/>
      <c r="F26" s="1185"/>
      <c r="G26" s="1185"/>
      <c r="H26" s="1185"/>
      <c r="I26" s="1185"/>
      <c r="J26" s="1185"/>
      <c r="K26" s="1185"/>
      <c r="L26" s="1184"/>
      <c r="M26" s="1184"/>
      <c r="N26" s="1184"/>
      <c r="O26" s="1184"/>
      <c r="P26" s="1184"/>
      <c r="Q26" s="1184"/>
      <c r="R26" s="1184"/>
      <c r="S26" s="1184"/>
      <c r="T26" s="1184"/>
      <c r="U26" s="1184"/>
      <c r="V26" s="1184"/>
      <c r="W26" s="1184"/>
      <c r="X26" s="1184"/>
      <c r="Y26" s="1184"/>
      <c r="Z26" s="1184"/>
      <c r="AA26" s="1184"/>
      <c r="AB26" s="1184"/>
      <c r="AC26" s="1184"/>
      <c r="AD26" s="1184"/>
      <c r="AE26" s="1184"/>
      <c r="AF26" s="1184"/>
      <c r="AG26" s="1184"/>
      <c r="AH26" s="1184"/>
      <c r="AI26" s="1184"/>
      <c r="AJ26" s="1184"/>
      <c r="AK26" s="1184"/>
      <c r="AL26" s="1184"/>
      <c r="AM26" s="1184"/>
      <c r="AN26" s="1184"/>
      <c r="AO26" s="1184"/>
      <c r="AP26" s="1184"/>
      <c r="AQ26" s="1176"/>
      <c r="AR26" s="1176"/>
      <c r="AS26" s="1176"/>
      <c r="AT26" s="1176"/>
      <c r="AU26" s="1176"/>
      <c r="AV26" s="1176"/>
      <c r="AW26" s="1176"/>
      <c r="AX26" s="1176"/>
      <c r="AY26" s="242"/>
      <c r="AZ26" s="243"/>
      <c r="BA26" s="1171" t="str">
        <f>MID(SUVAHAVUJ!AE26,1,1)</f>
        <v xml:space="preserve"> </v>
      </c>
      <c r="BB26" s="1171"/>
      <c r="BC26" s="1171"/>
      <c r="BD26" s="1171"/>
      <c r="BE26" s="1171"/>
      <c r="BF26" s="1171"/>
      <c r="BG26" s="1171" t="str">
        <f>MID(SUVAHAVUJ!AE26,2,1)</f>
        <v xml:space="preserve"> </v>
      </c>
      <c r="BH26" s="1171"/>
      <c r="BI26" s="1171"/>
      <c r="BJ26" s="1171"/>
      <c r="BK26" s="1171"/>
      <c r="BL26" s="1171" t="str">
        <f>MID(SUVAHAVUJ!AE26,3,1)</f>
        <v xml:space="preserve"> </v>
      </c>
      <c r="BM26" s="1171"/>
      <c r="BN26" s="1171"/>
      <c r="BO26" s="1171"/>
      <c r="BP26" s="1171"/>
      <c r="BQ26" s="1171"/>
      <c r="BR26" s="1171" t="str">
        <f>MID(SUVAHAVUJ!AE26,4,1)</f>
        <v xml:space="preserve"> </v>
      </c>
      <c r="BS26" s="1171"/>
      <c r="BT26" s="1171"/>
      <c r="BU26" s="1171"/>
      <c r="BV26" s="1171"/>
      <c r="BW26" s="1171" t="str">
        <f>MID(SUVAHAVUJ!AE26,5,1)</f>
        <v xml:space="preserve"> </v>
      </c>
      <c r="BX26" s="1171"/>
      <c r="BY26" s="1171"/>
      <c r="BZ26" s="1171"/>
      <c r="CA26" s="1171"/>
      <c r="CB26" s="1171"/>
      <c r="CC26" s="1171" t="str">
        <f>MID(SUVAHAVUJ!AE26,6,1)</f>
        <v xml:space="preserve"> </v>
      </c>
      <c r="CD26" s="1171"/>
      <c r="CE26" s="1171"/>
      <c r="CF26" s="1171"/>
      <c r="CG26" s="1171"/>
      <c r="CH26" s="1171" t="str">
        <f>MID(SUVAHAVUJ!AE26,7,1)</f>
        <v xml:space="preserve"> </v>
      </c>
      <c r="CI26" s="1171"/>
      <c r="CJ26" s="1171"/>
      <c r="CK26" s="1171"/>
      <c r="CL26" s="1171"/>
      <c r="CM26" s="1171"/>
      <c r="CN26" s="1171" t="str">
        <f>MID(SUVAHAVUJ!AE26,8,1)</f>
        <v xml:space="preserve"> </v>
      </c>
      <c r="CO26" s="1171"/>
      <c r="CP26" s="1171"/>
      <c r="CQ26" s="1171"/>
      <c r="CR26" s="1171"/>
      <c r="CS26" s="1171" t="str">
        <f>MID(SUVAHAVUJ!AE26,9,1)</f>
        <v xml:space="preserve"> </v>
      </c>
      <c r="CT26" s="1171"/>
      <c r="CU26" s="1171"/>
      <c r="CV26" s="1171"/>
      <c r="CW26" s="1171"/>
      <c r="CX26" s="1171"/>
      <c r="CY26" s="1171" t="str">
        <f>MID(SUVAHAVUJ!AE26,10,1)</f>
        <v xml:space="preserve"> </v>
      </c>
      <c r="CZ26" s="1171"/>
      <c r="DA26" s="1171"/>
      <c r="DB26" s="1171"/>
      <c r="DC26" s="1171"/>
      <c r="DD26" s="1171" t="str">
        <f>MID(SUVAHAVUJ!AE26,11,1)</f>
        <v>0</v>
      </c>
      <c r="DE26" s="1171"/>
      <c r="DF26" s="1171"/>
      <c r="DG26" s="1171"/>
      <c r="DH26" s="1171"/>
      <c r="DI26" s="1179"/>
      <c r="DJ26" s="1181"/>
      <c r="DK26" s="1181"/>
      <c r="DL26" s="1181"/>
      <c r="DM26" s="1181"/>
      <c r="DN26" s="1181"/>
      <c r="DO26" s="1181"/>
      <c r="DP26" s="1181"/>
      <c r="DQ26" s="1181"/>
      <c r="DR26" s="1181"/>
      <c r="DS26" s="1181"/>
      <c r="DT26" s="1181"/>
      <c r="DU26" s="1181"/>
      <c r="DV26" s="1181"/>
      <c r="DW26" s="1181"/>
      <c r="DX26" s="1181"/>
      <c r="DY26" s="1181"/>
      <c r="DZ26" s="1181"/>
      <c r="EA26" s="1181"/>
      <c r="EB26" s="1181"/>
      <c r="EC26" s="1181"/>
      <c r="ED26" s="1181"/>
      <c r="EE26" s="1181"/>
      <c r="EF26" s="1181"/>
      <c r="EG26" s="1181"/>
      <c r="EH26" s="1181"/>
      <c r="EI26" s="1181"/>
      <c r="EJ26" s="1181"/>
      <c r="EK26" s="1181"/>
      <c r="EL26" s="1181"/>
      <c r="EM26" s="1181"/>
      <c r="EN26" s="242"/>
      <c r="EO26" s="243"/>
      <c r="EP26" s="1171" t="str">
        <f>MID(SUVAHAVUJ!AG26,1,1)</f>
        <v xml:space="preserve"> </v>
      </c>
      <c r="EQ26" s="1171"/>
      <c r="ER26" s="1171"/>
      <c r="ES26" s="1171"/>
      <c r="ET26" s="1171"/>
      <c r="EU26" s="1171"/>
      <c r="EV26" s="1171" t="str">
        <f>MID(SUVAHAVUJ!AG26,2,1)</f>
        <v xml:space="preserve"> </v>
      </c>
      <c r="EW26" s="1171"/>
      <c r="EX26" s="1171"/>
      <c r="EY26" s="1171"/>
      <c r="EZ26" s="1171"/>
      <c r="FA26" s="1171" t="str">
        <f>MID(SUVAHAVUJ!AG26,3,1)</f>
        <v xml:space="preserve"> </v>
      </c>
      <c r="FB26" s="1171"/>
      <c r="FC26" s="1171"/>
      <c r="FD26" s="1171"/>
      <c r="FE26" s="1171"/>
      <c r="FF26" s="1171"/>
      <c r="FG26" s="1171" t="str">
        <f>MID(SUVAHAVUJ!AG26,4,1)</f>
        <v xml:space="preserve"> </v>
      </c>
      <c r="FH26" s="1171"/>
      <c r="FI26" s="1171"/>
      <c r="FJ26" s="1171"/>
      <c r="FK26" s="1171"/>
      <c r="FL26" s="1171" t="str">
        <f>MID(SUVAHAVUJ!AG26,5,1)</f>
        <v xml:space="preserve"> </v>
      </c>
      <c r="FM26" s="1171"/>
      <c r="FN26" s="1171"/>
      <c r="FO26" s="1171"/>
      <c r="FP26" s="1171"/>
      <c r="FQ26" s="1171"/>
      <c r="FR26" s="1171" t="str">
        <f>MID(SUVAHAVUJ!AG26,6,1)</f>
        <v xml:space="preserve"> </v>
      </c>
      <c r="FS26" s="1171"/>
      <c r="FT26" s="1171"/>
      <c r="FU26" s="1171"/>
      <c r="FV26" s="1171"/>
      <c r="FW26" s="1171" t="str">
        <f>MID(SUVAHAVUJ!AG26,7,1)</f>
        <v xml:space="preserve"> </v>
      </c>
      <c r="FX26" s="1171"/>
      <c r="FY26" s="1171"/>
      <c r="FZ26" s="1171"/>
      <c r="GA26" s="1171"/>
      <c r="GB26" s="1171"/>
      <c r="GC26" s="1171" t="str">
        <f>MID(SUVAHAVUJ!AG26,8,1)</f>
        <v xml:space="preserve"> </v>
      </c>
      <c r="GD26" s="1171"/>
      <c r="GE26" s="1171"/>
      <c r="GF26" s="1171"/>
      <c r="GG26" s="1171"/>
      <c r="GH26" s="1171" t="str">
        <f>MID(SUVAHAVUJ!AG26,9,1)</f>
        <v xml:space="preserve"> </v>
      </c>
      <c r="GI26" s="1171"/>
      <c r="GJ26" s="1171"/>
      <c r="GK26" s="1171"/>
      <c r="GL26" s="1171"/>
      <c r="GM26" s="1171"/>
      <c r="GN26" s="1171" t="str">
        <f>MID(SUVAHAVUJ!AG26,10,1)</f>
        <v xml:space="preserve"> </v>
      </c>
      <c r="GO26" s="1171"/>
      <c r="GP26" s="1171"/>
      <c r="GQ26" s="1171"/>
      <c r="GR26" s="1171"/>
      <c r="GS26" s="1129" t="str">
        <f>MID(SUVAHAVUJ!AG26,11,1)</f>
        <v>0</v>
      </c>
      <c r="GT26" s="1129"/>
      <c r="GU26" s="1129"/>
      <c r="GV26" s="1129"/>
      <c r="GW26" s="1177"/>
    </row>
    <row r="27" spans="2:205" ht="23.25" customHeight="1" x14ac:dyDescent="0.3">
      <c r="B27" s="1185" t="s">
        <v>2019</v>
      </c>
      <c r="C27" s="1185"/>
      <c r="D27" s="1185"/>
      <c r="E27" s="1185"/>
      <c r="F27" s="1185"/>
      <c r="G27" s="1185"/>
      <c r="H27" s="1185"/>
      <c r="I27" s="1185"/>
      <c r="J27" s="1185"/>
      <c r="K27" s="1185"/>
      <c r="L27" s="1183" t="str">
        <f>SUVAHAVUJ!$D$27</f>
        <v>Pôžičky prepojeným účtovným jednotkám (066A)
- /096A/</v>
      </c>
      <c r="M27" s="1184"/>
      <c r="N27" s="1184"/>
      <c r="O27" s="1184"/>
      <c r="P27" s="1184"/>
      <c r="Q27" s="1184"/>
      <c r="R27" s="1184"/>
      <c r="S27" s="1184"/>
      <c r="T27" s="1184"/>
      <c r="U27" s="1184"/>
      <c r="V27" s="1184"/>
      <c r="W27" s="1184"/>
      <c r="X27" s="1184"/>
      <c r="Y27" s="1184"/>
      <c r="Z27" s="1184"/>
      <c r="AA27" s="1184"/>
      <c r="AB27" s="1184"/>
      <c r="AC27" s="1184"/>
      <c r="AD27" s="1184"/>
      <c r="AE27" s="1184"/>
      <c r="AF27" s="1184"/>
      <c r="AG27" s="1184"/>
      <c r="AH27" s="1184"/>
      <c r="AI27" s="1184"/>
      <c r="AJ27" s="1184"/>
      <c r="AK27" s="1184"/>
      <c r="AL27" s="1184"/>
      <c r="AM27" s="1184"/>
      <c r="AN27" s="1184"/>
      <c r="AO27" s="1184"/>
      <c r="AP27" s="1184"/>
      <c r="AQ27" s="1176" t="s">
        <v>1205</v>
      </c>
      <c r="AR27" s="1176"/>
      <c r="AS27" s="1176"/>
      <c r="AT27" s="1176"/>
      <c r="AU27" s="1176"/>
      <c r="AV27" s="1176"/>
      <c r="AW27" s="1176"/>
      <c r="AX27" s="1176"/>
      <c r="AY27" s="242"/>
      <c r="AZ27" s="243"/>
      <c r="BA27" s="1129" t="str">
        <f>MID(SUVAHAVUJ!AD27,1,1)</f>
        <v xml:space="preserve"> </v>
      </c>
      <c r="BB27" s="1129"/>
      <c r="BC27" s="1129"/>
      <c r="BD27" s="1129"/>
      <c r="BE27" s="1129"/>
      <c r="BF27" s="1129"/>
      <c r="BG27" s="1129" t="str">
        <f>MID(SUVAHAVUJ!AD27,2,1)</f>
        <v xml:space="preserve"> </v>
      </c>
      <c r="BH27" s="1129"/>
      <c r="BI27" s="1129"/>
      <c r="BJ27" s="1129"/>
      <c r="BK27" s="1129"/>
      <c r="BL27" s="1129" t="str">
        <f>MID(SUVAHAVUJ!AD27,3,1)</f>
        <v xml:space="preserve"> </v>
      </c>
      <c r="BM27" s="1129"/>
      <c r="BN27" s="1129"/>
      <c r="BO27" s="1129"/>
      <c r="BP27" s="1129"/>
      <c r="BQ27" s="1129"/>
      <c r="BR27" s="1129" t="str">
        <f>MID(SUVAHAVUJ!AD27,4,1)</f>
        <v xml:space="preserve"> </v>
      </c>
      <c r="BS27" s="1129"/>
      <c r="BT27" s="1129"/>
      <c r="BU27" s="1129"/>
      <c r="BV27" s="1129"/>
      <c r="BW27" s="1129" t="str">
        <f>MID(SUVAHAVUJ!AD27,5,1)</f>
        <v xml:space="preserve"> </v>
      </c>
      <c r="BX27" s="1129"/>
      <c r="BY27" s="1129"/>
      <c r="BZ27" s="1129"/>
      <c r="CA27" s="1129"/>
      <c r="CB27" s="1129"/>
      <c r="CC27" s="1129" t="str">
        <f>MID(SUVAHAVUJ!AD27,6,1)</f>
        <v xml:space="preserve"> </v>
      </c>
      <c r="CD27" s="1129"/>
      <c r="CE27" s="1129"/>
      <c r="CF27" s="1129"/>
      <c r="CG27" s="1129"/>
      <c r="CH27" s="1129" t="str">
        <f>MID(SUVAHAVUJ!AD27,7,1)</f>
        <v xml:space="preserve"> </v>
      </c>
      <c r="CI27" s="1129"/>
      <c r="CJ27" s="1129"/>
      <c r="CK27" s="1129"/>
      <c r="CL27" s="1129"/>
      <c r="CM27" s="1129"/>
      <c r="CN27" s="1129" t="str">
        <f>MID(SUVAHAVUJ!AD27,8,1)</f>
        <v xml:space="preserve"> </v>
      </c>
      <c r="CO27" s="1129"/>
      <c r="CP27" s="1129"/>
      <c r="CQ27" s="1129"/>
      <c r="CR27" s="1129"/>
      <c r="CS27" s="1129" t="str">
        <f>MID(SUVAHAVUJ!AD27,9,1)</f>
        <v xml:space="preserve"> </v>
      </c>
      <c r="CT27" s="1129"/>
      <c r="CU27" s="1129"/>
      <c r="CV27" s="1129"/>
      <c r="CW27" s="1129"/>
      <c r="CX27" s="1129"/>
      <c r="CY27" s="1129" t="str">
        <f>MID(SUVAHAVUJ!AD27,10,1)</f>
        <v xml:space="preserve"> </v>
      </c>
      <c r="CZ27" s="1129"/>
      <c r="DA27" s="1129"/>
      <c r="DB27" s="1129"/>
      <c r="DC27" s="1129"/>
      <c r="DD27" s="1129" t="str">
        <f>MID(SUVAHAVUJ!AD27,11,1)</f>
        <v>0</v>
      </c>
      <c r="DE27" s="1129"/>
      <c r="DF27" s="1129"/>
      <c r="DG27" s="1129"/>
      <c r="DH27" s="1129"/>
      <c r="DI27" s="1177"/>
      <c r="DJ27" s="242"/>
      <c r="DK27" s="243"/>
      <c r="DL27" s="1171" t="str">
        <f>MID(SUVAHAVUJ!AF27,1,1)</f>
        <v xml:space="preserve"> </v>
      </c>
      <c r="DM27" s="1171"/>
      <c r="DN27" s="1171"/>
      <c r="DO27" s="1171"/>
      <c r="DP27" s="1171"/>
      <c r="DQ27" s="1171"/>
      <c r="DR27" s="1171" t="str">
        <f>MID(SUVAHAVUJ!AF27,2,1)</f>
        <v xml:space="preserve"> </v>
      </c>
      <c r="DS27" s="1171"/>
      <c r="DT27" s="1171"/>
      <c r="DU27" s="1171"/>
      <c r="DV27" s="1171"/>
      <c r="DW27" s="1171" t="str">
        <f>MID(SUVAHAVUJ!AF27,3,1)</f>
        <v xml:space="preserve"> </v>
      </c>
      <c r="DX27" s="1171"/>
      <c r="DY27" s="1171"/>
      <c r="DZ27" s="1171"/>
      <c r="EA27" s="1171"/>
      <c r="EB27" s="1171"/>
      <c r="EC27" s="1171" t="str">
        <f>MID(SUVAHAVUJ!AF27,4,1)</f>
        <v xml:space="preserve"> </v>
      </c>
      <c r="ED27" s="1171"/>
      <c r="EE27" s="1171"/>
      <c r="EF27" s="1171"/>
      <c r="EG27" s="1171"/>
      <c r="EH27" s="1171" t="str">
        <f>MID(SUVAHAVUJ!AF27,5,1)</f>
        <v xml:space="preserve"> </v>
      </c>
      <c r="EI27" s="1171"/>
      <c r="EJ27" s="1171"/>
      <c r="EK27" s="1171"/>
      <c r="EL27" s="1171"/>
      <c r="EM27" s="1171"/>
      <c r="EN27" s="1171" t="str">
        <f>MID(SUVAHAVUJ!AF27,6,1)</f>
        <v xml:space="preserve"> </v>
      </c>
      <c r="EO27" s="1171"/>
      <c r="EP27" s="1171"/>
      <c r="EQ27" s="1171"/>
      <c r="ER27" s="1171"/>
      <c r="ES27" s="1171" t="str">
        <f>MID(SUVAHAVUJ!AF27,7,1)</f>
        <v xml:space="preserve"> </v>
      </c>
      <c r="ET27" s="1171"/>
      <c r="EU27" s="1171"/>
      <c r="EV27" s="1171"/>
      <c r="EW27" s="1171"/>
      <c r="EX27" s="1171"/>
      <c r="EY27" s="1171" t="str">
        <f>MID(SUVAHAVUJ!AF27,8,1)</f>
        <v xml:space="preserve"> </v>
      </c>
      <c r="EZ27" s="1171"/>
      <c r="FA27" s="1171"/>
      <c r="FB27" s="1171"/>
      <c r="FC27" s="1171"/>
      <c r="FD27" s="1171" t="str">
        <f>MID(SUVAHAVUJ!AF27,9,1)</f>
        <v xml:space="preserve"> </v>
      </c>
      <c r="FE27" s="1171"/>
      <c r="FF27" s="1171"/>
      <c r="FG27" s="1171"/>
      <c r="FH27" s="1171"/>
      <c r="FI27" s="1171"/>
      <c r="FJ27" s="1171" t="str">
        <f>MID(SUVAHAVUJ!AF27,10,1)</f>
        <v xml:space="preserve"> </v>
      </c>
      <c r="FK27" s="1171"/>
      <c r="FL27" s="1171"/>
      <c r="FM27" s="1171"/>
      <c r="FN27" s="1171"/>
      <c r="FO27" s="1129" t="str">
        <f>MID(SUVAHAVUJ!AF27,11,1)</f>
        <v>0</v>
      </c>
      <c r="FP27" s="1129"/>
      <c r="FQ27" s="1129"/>
      <c r="FR27" s="1129"/>
      <c r="FS27" s="1177"/>
      <c r="FT27" s="1178"/>
      <c r="FU27" s="1178"/>
      <c r="FV27" s="1178"/>
      <c r="FW27" s="1178"/>
      <c r="FX27" s="1178"/>
      <c r="FY27" s="1178"/>
      <c r="FZ27" s="1178"/>
      <c r="GA27" s="1178"/>
      <c r="GB27" s="1178"/>
      <c r="GC27" s="1178"/>
      <c r="GD27" s="1178"/>
      <c r="GE27" s="1178"/>
      <c r="GF27" s="1178"/>
      <c r="GG27" s="1178"/>
      <c r="GH27" s="1178"/>
      <c r="GI27" s="1178"/>
      <c r="GJ27" s="1178"/>
      <c r="GK27" s="1178"/>
      <c r="GL27" s="1178"/>
      <c r="GM27" s="1178"/>
      <c r="GN27" s="1178"/>
      <c r="GO27" s="1178"/>
      <c r="GP27" s="1178"/>
      <c r="GQ27" s="1178"/>
      <c r="GR27" s="1178"/>
      <c r="GS27" s="1178"/>
      <c r="GT27" s="1178"/>
      <c r="GU27" s="1178"/>
      <c r="GV27" s="1178"/>
      <c r="GW27" s="1178"/>
    </row>
    <row r="28" spans="2:205" ht="23.25" customHeight="1" x14ac:dyDescent="0.3">
      <c r="B28" s="1185"/>
      <c r="C28" s="1185"/>
      <c r="D28" s="1185"/>
      <c r="E28" s="1185"/>
      <c r="F28" s="1185"/>
      <c r="G28" s="1185"/>
      <c r="H28" s="1185"/>
      <c r="I28" s="1185"/>
      <c r="J28" s="1185"/>
      <c r="K28" s="1185"/>
      <c r="L28" s="1184"/>
      <c r="M28" s="1184"/>
      <c r="N28" s="1184"/>
      <c r="O28" s="1184"/>
      <c r="P28" s="1184"/>
      <c r="Q28" s="1184"/>
      <c r="R28" s="1184"/>
      <c r="S28" s="1184"/>
      <c r="T28" s="1184"/>
      <c r="U28" s="1184"/>
      <c r="V28" s="1184"/>
      <c r="W28" s="1184"/>
      <c r="X28" s="1184"/>
      <c r="Y28" s="1184"/>
      <c r="Z28" s="1184"/>
      <c r="AA28" s="1184"/>
      <c r="AB28" s="1184"/>
      <c r="AC28" s="1184"/>
      <c r="AD28" s="1184"/>
      <c r="AE28" s="1184"/>
      <c r="AF28" s="1184"/>
      <c r="AG28" s="1184"/>
      <c r="AH28" s="1184"/>
      <c r="AI28" s="1184"/>
      <c r="AJ28" s="1184"/>
      <c r="AK28" s="1184"/>
      <c r="AL28" s="1184"/>
      <c r="AM28" s="1184"/>
      <c r="AN28" s="1184"/>
      <c r="AO28" s="1184"/>
      <c r="AP28" s="1184"/>
      <c r="AQ28" s="1176"/>
      <c r="AR28" s="1176"/>
      <c r="AS28" s="1176"/>
      <c r="AT28" s="1176"/>
      <c r="AU28" s="1176"/>
      <c r="AV28" s="1176"/>
      <c r="AW28" s="1176"/>
      <c r="AX28" s="1176"/>
      <c r="AY28" s="242"/>
      <c r="AZ28" s="243"/>
      <c r="BA28" s="1171" t="str">
        <f>MID(SUVAHAVUJ!AE27,1,1)</f>
        <v xml:space="preserve"> </v>
      </c>
      <c r="BB28" s="1171"/>
      <c r="BC28" s="1171"/>
      <c r="BD28" s="1171"/>
      <c r="BE28" s="1171"/>
      <c r="BF28" s="1171"/>
      <c r="BG28" s="1171" t="str">
        <f>MID(SUVAHAVUJ!AE27,2,1)</f>
        <v xml:space="preserve"> </v>
      </c>
      <c r="BH28" s="1171"/>
      <c r="BI28" s="1171"/>
      <c r="BJ28" s="1171"/>
      <c r="BK28" s="1171"/>
      <c r="BL28" s="1171" t="str">
        <f>MID(SUVAHAVUJ!AE27,3,1)</f>
        <v xml:space="preserve"> </v>
      </c>
      <c r="BM28" s="1171"/>
      <c r="BN28" s="1171"/>
      <c r="BO28" s="1171"/>
      <c r="BP28" s="1171"/>
      <c r="BQ28" s="1171"/>
      <c r="BR28" s="1171" t="str">
        <f>MID(SUVAHAVUJ!AE27,4,1)</f>
        <v xml:space="preserve"> </v>
      </c>
      <c r="BS28" s="1171"/>
      <c r="BT28" s="1171"/>
      <c r="BU28" s="1171"/>
      <c r="BV28" s="1171"/>
      <c r="BW28" s="1171" t="str">
        <f>MID(SUVAHAVUJ!AE27,5,1)</f>
        <v xml:space="preserve"> </v>
      </c>
      <c r="BX28" s="1171"/>
      <c r="BY28" s="1171"/>
      <c r="BZ28" s="1171"/>
      <c r="CA28" s="1171"/>
      <c r="CB28" s="1171"/>
      <c r="CC28" s="1171" t="str">
        <f>MID(SUVAHAVUJ!AE27,6,1)</f>
        <v xml:space="preserve"> </v>
      </c>
      <c r="CD28" s="1171"/>
      <c r="CE28" s="1171"/>
      <c r="CF28" s="1171"/>
      <c r="CG28" s="1171"/>
      <c r="CH28" s="1171" t="str">
        <f>MID(SUVAHAVUJ!AE27,7,1)</f>
        <v xml:space="preserve"> </v>
      </c>
      <c r="CI28" s="1171"/>
      <c r="CJ28" s="1171"/>
      <c r="CK28" s="1171"/>
      <c r="CL28" s="1171"/>
      <c r="CM28" s="1171"/>
      <c r="CN28" s="1171" t="str">
        <f>MID(SUVAHAVUJ!AE27,8,1)</f>
        <v xml:space="preserve"> </v>
      </c>
      <c r="CO28" s="1171"/>
      <c r="CP28" s="1171"/>
      <c r="CQ28" s="1171"/>
      <c r="CR28" s="1171"/>
      <c r="CS28" s="1171" t="str">
        <f>MID(SUVAHAVUJ!AE27,9,1)</f>
        <v xml:space="preserve"> </v>
      </c>
      <c r="CT28" s="1171"/>
      <c r="CU28" s="1171"/>
      <c r="CV28" s="1171"/>
      <c r="CW28" s="1171"/>
      <c r="CX28" s="1171"/>
      <c r="CY28" s="1171" t="str">
        <f>MID(SUVAHAVUJ!AE27,10,1)</f>
        <v xml:space="preserve"> </v>
      </c>
      <c r="CZ28" s="1171"/>
      <c r="DA28" s="1171"/>
      <c r="DB28" s="1171"/>
      <c r="DC28" s="1171"/>
      <c r="DD28" s="1171" t="str">
        <f>MID(SUVAHAVUJ!AE27,11,1)</f>
        <v>0</v>
      </c>
      <c r="DE28" s="1171"/>
      <c r="DF28" s="1171"/>
      <c r="DG28" s="1171"/>
      <c r="DH28" s="1171"/>
      <c r="DI28" s="1179"/>
      <c r="DJ28" s="1181"/>
      <c r="DK28" s="1181"/>
      <c r="DL28" s="1181"/>
      <c r="DM28" s="1181"/>
      <c r="DN28" s="1181"/>
      <c r="DO28" s="1181"/>
      <c r="DP28" s="1181"/>
      <c r="DQ28" s="1181"/>
      <c r="DR28" s="1181"/>
      <c r="DS28" s="1181"/>
      <c r="DT28" s="1181"/>
      <c r="DU28" s="1181"/>
      <c r="DV28" s="1181"/>
      <c r="DW28" s="1181"/>
      <c r="DX28" s="1181"/>
      <c r="DY28" s="1181"/>
      <c r="DZ28" s="1181"/>
      <c r="EA28" s="1181"/>
      <c r="EB28" s="1181"/>
      <c r="EC28" s="1181"/>
      <c r="ED28" s="1181"/>
      <c r="EE28" s="1181"/>
      <c r="EF28" s="1181"/>
      <c r="EG28" s="1181"/>
      <c r="EH28" s="1181"/>
      <c r="EI28" s="1181"/>
      <c r="EJ28" s="1181"/>
      <c r="EK28" s="1181"/>
      <c r="EL28" s="1181"/>
      <c r="EM28" s="1181"/>
      <c r="EN28" s="242"/>
      <c r="EO28" s="243"/>
      <c r="EP28" s="1171" t="str">
        <f>MID(SUVAHAVUJ!AG27,1,1)</f>
        <v xml:space="preserve"> </v>
      </c>
      <c r="EQ28" s="1171"/>
      <c r="ER28" s="1171"/>
      <c r="ES28" s="1171"/>
      <c r="ET28" s="1171"/>
      <c r="EU28" s="1171"/>
      <c r="EV28" s="1171" t="str">
        <f>MID(SUVAHAVUJ!AG27,2,1)</f>
        <v xml:space="preserve"> </v>
      </c>
      <c r="EW28" s="1171"/>
      <c r="EX28" s="1171"/>
      <c r="EY28" s="1171"/>
      <c r="EZ28" s="1171"/>
      <c r="FA28" s="1171" t="str">
        <f>MID(SUVAHAVUJ!AG27,3,1)</f>
        <v xml:space="preserve"> </v>
      </c>
      <c r="FB28" s="1171"/>
      <c r="FC28" s="1171"/>
      <c r="FD28" s="1171"/>
      <c r="FE28" s="1171"/>
      <c r="FF28" s="1171"/>
      <c r="FG28" s="1171" t="str">
        <f>MID(SUVAHAVUJ!AG27,4,1)</f>
        <v xml:space="preserve"> </v>
      </c>
      <c r="FH28" s="1171"/>
      <c r="FI28" s="1171"/>
      <c r="FJ28" s="1171"/>
      <c r="FK28" s="1171"/>
      <c r="FL28" s="1171" t="str">
        <f>MID(SUVAHAVUJ!AG27,5,1)</f>
        <v xml:space="preserve"> </v>
      </c>
      <c r="FM28" s="1171"/>
      <c r="FN28" s="1171"/>
      <c r="FO28" s="1171"/>
      <c r="FP28" s="1171"/>
      <c r="FQ28" s="1171"/>
      <c r="FR28" s="1171" t="str">
        <f>MID(SUVAHAVUJ!AG27,6,1)</f>
        <v xml:space="preserve"> </v>
      </c>
      <c r="FS28" s="1171"/>
      <c r="FT28" s="1171"/>
      <c r="FU28" s="1171"/>
      <c r="FV28" s="1171"/>
      <c r="FW28" s="1171" t="str">
        <f>MID(SUVAHAVUJ!AG27,7,1)</f>
        <v xml:space="preserve"> </v>
      </c>
      <c r="FX28" s="1171"/>
      <c r="FY28" s="1171"/>
      <c r="FZ28" s="1171"/>
      <c r="GA28" s="1171"/>
      <c r="GB28" s="1171"/>
      <c r="GC28" s="1171" t="str">
        <f>MID(SUVAHAVUJ!AG27,8,1)</f>
        <v xml:space="preserve"> </v>
      </c>
      <c r="GD28" s="1171"/>
      <c r="GE28" s="1171"/>
      <c r="GF28" s="1171"/>
      <c r="GG28" s="1171"/>
      <c r="GH28" s="1171" t="str">
        <f>MID(SUVAHAVUJ!AG27,9,1)</f>
        <v xml:space="preserve"> </v>
      </c>
      <c r="GI28" s="1171"/>
      <c r="GJ28" s="1171"/>
      <c r="GK28" s="1171"/>
      <c r="GL28" s="1171"/>
      <c r="GM28" s="1171"/>
      <c r="GN28" s="1171" t="str">
        <f>MID(SUVAHAVUJ!AG27,10,1)</f>
        <v xml:space="preserve"> </v>
      </c>
      <c r="GO28" s="1171"/>
      <c r="GP28" s="1171"/>
      <c r="GQ28" s="1171"/>
      <c r="GR28" s="1171"/>
      <c r="GS28" s="1129" t="str">
        <f>MID(SUVAHAVUJ!AG27,11,1)</f>
        <v>0</v>
      </c>
      <c r="GT28" s="1129"/>
      <c r="GU28" s="1129"/>
      <c r="GV28" s="1129"/>
      <c r="GW28" s="1177"/>
    </row>
    <row r="29" spans="2:205" ht="24" customHeight="1" x14ac:dyDescent="0.3">
      <c r="B29" s="1185" t="s">
        <v>2020</v>
      </c>
      <c r="C29" s="1185"/>
      <c r="D29" s="1185"/>
      <c r="E29" s="1185"/>
      <c r="F29" s="1185"/>
      <c r="G29" s="1185"/>
      <c r="H29" s="1185"/>
      <c r="I29" s="1185"/>
      <c r="J29" s="1185"/>
      <c r="K29" s="1185"/>
      <c r="L29" s="1183" t="str">
        <f>SUVAHAVUJ!$D$28</f>
        <v>Pôžičky v rámci podielovej účasti okrem prepojeným účtovným jednotkám (066A) - /096A/</v>
      </c>
      <c r="M29" s="1184"/>
      <c r="N29" s="1184"/>
      <c r="O29" s="1184"/>
      <c r="P29" s="1184"/>
      <c r="Q29" s="1184"/>
      <c r="R29" s="1184"/>
      <c r="S29" s="1184"/>
      <c r="T29" s="1184"/>
      <c r="U29" s="1184"/>
      <c r="V29" s="1184"/>
      <c r="W29" s="1184"/>
      <c r="X29" s="1184"/>
      <c r="Y29" s="1184"/>
      <c r="Z29" s="1184"/>
      <c r="AA29" s="1184"/>
      <c r="AB29" s="1184"/>
      <c r="AC29" s="1184"/>
      <c r="AD29" s="1184"/>
      <c r="AE29" s="1184"/>
      <c r="AF29" s="1184"/>
      <c r="AG29" s="1184"/>
      <c r="AH29" s="1184"/>
      <c r="AI29" s="1184"/>
      <c r="AJ29" s="1184"/>
      <c r="AK29" s="1184"/>
      <c r="AL29" s="1184"/>
      <c r="AM29" s="1184"/>
      <c r="AN29" s="1184"/>
      <c r="AO29" s="1184"/>
      <c r="AP29" s="1184"/>
      <c r="AQ29" s="1176" t="s">
        <v>1206</v>
      </c>
      <c r="AR29" s="1176"/>
      <c r="AS29" s="1176"/>
      <c r="AT29" s="1176"/>
      <c r="AU29" s="1176"/>
      <c r="AV29" s="1176"/>
      <c r="AW29" s="1176"/>
      <c r="AX29" s="1176"/>
      <c r="AY29" s="242"/>
      <c r="AZ29" s="243"/>
      <c r="BA29" s="1129" t="str">
        <f>MID(SUVAHAVUJ!AD28,1,1)</f>
        <v xml:space="preserve"> </v>
      </c>
      <c r="BB29" s="1129"/>
      <c r="BC29" s="1129"/>
      <c r="BD29" s="1129"/>
      <c r="BE29" s="1129"/>
      <c r="BF29" s="1129"/>
      <c r="BG29" s="1129" t="str">
        <f>MID(SUVAHAVUJ!AD28,2,1)</f>
        <v xml:space="preserve"> </v>
      </c>
      <c r="BH29" s="1129"/>
      <c r="BI29" s="1129"/>
      <c r="BJ29" s="1129"/>
      <c r="BK29" s="1129"/>
      <c r="BL29" s="1129" t="str">
        <f>MID(SUVAHAVUJ!AD28,3,1)</f>
        <v xml:space="preserve"> </v>
      </c>
      <c r="BM29" s="1129"/>
      <c r="BN29" s="1129"/>
      <c r="BO29" s="1129"/>
      <c r="BP29" s="1129"/>
      <c r="BQ29" s="1129"/>
      <c r="BR29" s="1129" t="str">
        <f>MID(SUVAHAVUJ!AD28,4,1)</f>
        <v xml:space="preserve"> </v>
      </c>
      <c r="BS29" s="1129"/>
      <c r="BT29" s="1129"/>
      <c r="BU29" s="1129"/>
      <c r="BV29" s="1129"/>
      <c r="BW29" s="1129" t="str">
        <f>MID(SUVAHAVUJ!AD28,5,1)</f>
        <v xml:space="preserve"> </v>
      </c>
      <c r="BX29" s="1129"/>
      <c r="BY29" s="1129"/>
      <c r="BZ29" s="1129"/>
      <c r="CA29" s="1129"/>
      <c r="CB29" s="1129"/>
      <c r="CC29" s="1129" t="str">
        <f>MID(SUVAHAVUJ!AD28,6,1)</f>
        <v xml:space="preserve"> </v>
      </c>
      <c r="CD29" s="1129"/>
      <c r="CE29" s="1129"/>
      <c r="CF29" s="1129"/>
      <c r="CG29" s="1129"/>
      <c r="CH29" s="1129" t="str">
        <f>MID(SUVAHAVUJ!AD28,7,1)</f>
        <v xml:space="preserve"> </v>
      </c>
      <c r="CI29" s="1129"/>
      <c r="CJ29" s="1129"/>
      <c r="CK29" s="1129"/>
      <c r="CL29" s="1129"/>
      <c r="CM29" s="1129"/>
      <c r="CN29" s="1129" t="str">
        <f>MID(SUVAHAVUJ!AD28,8,1)</f>
        <v xml:space="preserve"> </v>
      </c>
      <c r="CO29" s="1129"/>
      <c r="CP29" s="1129"/>
      <c r="CQ29" s="1129"/>
      <c r="CR29" s="1129"/>
      <c r="CS29" s="1129" t="str">
        <f>MID(SUVAHAVUJ!AD28,9,1)</f>
        <v xml:space="preserve"> </v>
      </c>
      <c r="CT29" s="1129"/>
      <c r="CU29" s="1129"/>
      <c r="CV29" s="1129"/>
      <c r="CW29" s="1129"/>
      <c r="CX29" s="1129"/>
      <c r="CY29" s="1129" t="str">
        <f>MID(SUVAHAVUJ!AD28,10,1)</f>
        <v xml:space="preserve"> </v>
      </c>
      <c r="CZ29" s="1129"/>
      <c r="DA29" s="1129"/>
      <c r="DB29" s="1129"/>
      <c r="DC29" s="1129"/>
      <c r="DD29" s="1129" t="str">
        <f>MID(SUVAHAVUJ!AD28,11,1)</f>
        <v>0</v>
      </c>
      <c r="DE29" s="1129"/>
      <c r="DF29" s="1129"/>
      <c r="DG29" s="1129"/>
      <c r="DH29" s="1129"/>
      <c r="DI29" s="1177"/>
      <c r="DJ29" s="242"/>
      <c r="DK29" s="243"/>
      <c r="DL29" s="1171" t="str">
        <f>MID(SUVAHAVUJ!AF28,1,1)</f>
        <v xml:space="preserve"> </v>
      </c>
      <c r="DM29" s="1171"/>
      <c r="DN29" s="1171"/>
      <c r="DO29" s="1171"/>
      <c r="DP29" s="1171"/>
      <c r="DQ29" s="1171"/>
      <c r="DR29" s="1171" t="str">
        <f>MID(SUVAHAVUJ!AF28,2,1)</f>
        <v xml:space="preserve"> </v>
      </c>
      <c r="DS29" s="1171"/>
      <c r="DT29" s="1171"/>
      <c r="DU29" s="1171"/>
      <c r="DV29" s="1171"/>
      <c r="DW29" s="1171" t="str">
        <f>MID(SUVAHAVUJ!AF28,3,1)</f>
        <v xml:space="preserve"> </v>
      </c>
      <c r="DX29" s="1171"/>
      <c r="DY29" s="1171"/>
      <c r="DZ29" s="1171"/>
      <c r="EA29" s="1171"/>
      <c r="EB29" s="1171"/>
      <c r="EC29" s="1171" t="str">
        <f>MID(SUVAHAVUJ!AF28,4,1)</f>
        <v xml:space="preserve"> </v>
      </c>
      <c r="ED29" s="1171"/>
      <c r="EE29" s="1171"/>
      <c r="EF29" s="1171"/>
      <c r="EG29" s="1171"/>
      <c r="EH29" s="1171" t="str">
        <f>MID(SUVAHAVUJ!AF28,5,1)</f>
        <v xml:space="preserve"> </v>
      </c>
      <c r="EI29" s="1171"/>
      <c r="EJ29" s="1171"/>
      <c r="EK29" s="1171"/>
      <c r="EL29" s="1171"/>
      <c r="EM29" s="1171"/>
      <c r="EN29" s="1171" t="str">
        <f>MID(SUVAHAVUJ!AF28,6,1)</f>
        <v xml:space="preserve"> </v>
      </c>
      <c r="EO29" s="1171"/>
      <c r="EP29" s="1171"/>
      <c r="EQ29" s="1171"/>
      <c r="ER29" s="1171"/>
      <c r="ES29" s="1171" t="str">
        <f>MID(SUVAHAVUJ!AF28,7,1)</f>
        <v xml:space="preserve"> </v>
      </c>
      <c r="ET29" s="1171"/>
      <c r="EU29" s="1171"/>
      <c r="EV29" s="1171"/>
      <c r="EW29" s="1171"/>
      <c r="EX29" s="1171"/>
      <c r="EY29" s="1171" t="str">
        <f>MID(SUVAHAVUJ!AF28,8,1)</f>
        <v xml:space="preserve"> </v>
      </c>
      <c r="EZ29" s="1171"/>
      <c r="FA29" s="1171"/>
      <c r="FB29" s="1171"/>
      <c r="FC29" s="1171"/>
      <c r="FD29" s="1171" t="str">
        <f>MID(SUVAHAVUJ!AF28,9,1)</f>
        <v xml:space="preserve"> </v>
      </c>
      <c r="FE29" s="1171"/>
      <c r="FF29" s="1171"/>
      <c r="FG29" s="1171"/>
      <c r="FH29" s="1171"/>
      <c r="FI29" s="1171"/>
      <c r="FJ29" s="1171" t="str">
        <f>MID(SUVAHAVUJ!AF28,10,1)</f>
        <v xml:space="preserve"> </v>
      </c>
      <c r="FK29" s="1171"/>
      <c r="FL29" s="1171"/>
      <c r="FM29" s="1171"/>
      <c r="FN29" s="1171"/>
      <c r="FO29" s="1129" t="str">
        <f>MID(SUVAHAVUJ!AF28,11,1)</f>
        <v>0</v>
      </c>
      <c r="FP29" s="1129"/>
      <c r="FQ29" s="1129"/>
      <c r="FR29" s="1129"/>
      <c r="FS29" s="1177"/>
      <c r="FT29" s="1178"/>
      <c r="FU29" s="1178"/>
      <c r="FV29" s="1178"/>
      <c r="FW29" s="1178"/>
      <c r="FX29" s="1178"/>
      <c r="FY29" s="1178"/>
      <c r="FZ29" s="1178"/>
      <c r="GA29" s="1178"/>
      <c r="GB29" s="1178"/>
      <c r="GC29" s="1178"/>
      <c r="GD29" s="1178"/>
      <c r="GE29" s="1178"/>
      <c r="GF29" s="1178"/>
      <c r="GG29" s="1178"/>
      <c r="GH29" s="1178"/>
      <c r="GI29" s="1178"/>
      <c r="GJ29" s="1178"/>
      <c r="GK29" s="1178"/>
      <c r="GL29" s="1178"/>
      <c r="GM29" s="1178"/>
      <c r="GN29" s="1178"/>
      <c r="GO29" s="1178"/>
      <c r="GP29" s="1178"/>
      <c r="GQ29" s="1178"/>
      <c r="GR29" s="1178"/>
      <c r="GS29" s="1178"/>
      <c r="GT29" s="1178"/>
      <c r="GU29" s="1178"/>
      <c r="GV29" s="1178"/>
      <c r="GW29" s="1178"/>
    </row>
    <row r="30" spans="2:205" ht="23.25" customHeight="1" x14ac:dyDescent="0.3">
      <c r="B30" s="1185"/>
      <c r="C30" s="1185"/>
      <c r="D30" s="1185"/>
      <c r="E30" s="1185"/>
      <c r="F30" s="1185"/>
      <c r="G30" s="1185"/>
      <c r="H30" s="1185"/>
      <c r="I30" s="1185"/>
      <c r="J30" s="1185"/>
      <c r="K30" s="1185"/>
      <c r="L30" s="1184"/>
      <c r="M30" s="1184"/>
      <c r="N30" s="1184"/>
      <c r="O30" s="1184"/>
      <c r="P30" s="1184"/>
      <c r="Q30" s="1184"/>
      <c r="R30" s="1184"/>
      <c r="S30" s="1184"/>
      <c r="T30" s="1184"/>
      <c r="U30" s="1184"/>
      <c r="V30" s="1184"/>
      <c r="W30" s="1184"/>
      <c r="X30" s="1184"/>
      <c r="Y30" s="1184"/>
      <c r="Z30" s="1184"/>
      <c r="AA30" s="1184"/>
      <c r="AB30" s="1184"/>
      <c r="AC30" s="1184"/>
      <c r="AD30" s="1184"/>
      <c r="AE30" s="1184"/>
      <c r="AF30" s="1184"/>
      <c r="AG30" s="1184"/>
      <c r="AH30" s="1184"/>
      <c r="AI30" s="1184"/>
      <c r="AJ30" s="1184"/>
      <c r="AK30" s="1184"/>
      <c r="AL30" s="1184"/>
      <c r="AM30" s="1184"/>
      <c r="AN30" s="1184"/>
      <c r="AO30" s="1184"/>
      <c r="AP30" s="1184"/>
      <c r="AQ30" s="1176"/>
      <c r="AR30" s="1176"/>
      <c r="AS30" s="1176"/>
      <c r="AT30" s="1176"/>
      <c r="AU30" s="1176"/>
      <c r="AV30" s="1176"/>
      <c r="AW30" s="1176"/>
      <c r="AX30" s="1176"/>
      <c r="AY30" s="242"/>
      <c r="AZ30" s="243"/>
      <c r="BA30" s="1171" t="str">
        <f>MID(SUVAHAVUJ!AE28,1,1)</f>
        <v xml:space="preserve"> </v>
      </c>
      <c r="BB30" s="1171"/>
      <c r="BC30" s="1171"/>
      <c r="BD30" s="1171"/>
      <c r="BE30" s="1171"/>
      <c r="BF30" s="1171"/>
      <c r="BG30" s="1171" t="str">
        <f>MID(SUVAHAVUJ!AE28,2,1)</f>
        <v xml:space="preserve"> </v>
      </c>
      <c r="BH30" s="1171"/>
      <c r="BI30" s="1171"/>
      <c r="BJ30" s="1171"/>
      <c r="BK30" s="1171"/>
      <c r="BL30" s="1171" t="str">
        <f>MID(SUVAHAVUJ!AE28,3,1)</f>
        <v xml:space="preserve"> </v>
      </c>
      <c r="BM30" s="1171"/>
      <c r="BN30" s="1171"/>
      <c r="BO30" s="1171"/>
      <c r="BP30" s="1171"/>
      <c r="BQ30" s="1171"/>
      <c r="BR30" s="1171" t="str">
        <f>MID(SUVAHAVUJ!AE28,4,1)</f>
        <v xml:space="preserve"> </v>
      </c>
      <c r="BS30" s="1171"/>
      <c r="BT30" s="1171"/>
      <c r="BU30" s="1171"/>
      <c r="BV30" s="1171"/>
      <c r="BW30" s="1171" t="str">
        <f>MID(SUVAHAVUJ!AE28,5,1)</f>
        <v xml:space="preserve"> </v>
      </c>
      <c r="BX30" s="1171"/>
      <c r="BY30" s="1171"/>
      <c r="BZ30" s="1171"/>
      <c r="CA30" s="1171"/>
      <c r="CB30" s="1171"/>
      <c r="CC30" s="1171" t="str">
        <f>MID(SUVAHAVUJ!AE28,6,1)</f>
        <v xml:space="preserve"> </v>
      </c>
      <c r="CD30" s="1171"/>
      <c r="CE30" s="1171"/>
      <c r="CF30" s="1171"/>
      <c r="CG30" s="1171"/>
      <c r="CH30" s="1171" t="str">
        <f>MID(SUVAHAVUJ!AE28,7,1)</f>
        <v xml:space="preserve"> </v>
      </c>
      <c r="CI30" s="1171"/>
      <c r="CJ30" s="1171"/>
      <c r="CK30" s="1171"/>
      <c r="CL30" s="1171"/>
      <c r="CM30" s="1171"/>
      <c r="CN30" s="1171" t="str">
        <f>MID(SUVAHAVUJ!AE28,8,1)</f>
        <v xml:space="preserve"> </v>
      </c>
      <c r="CO30" s="1171"/>
      <c r="CP30" s="1171"/>
      <c r="CQ30" s="1171"/>
      <c r="CR30" s="1171"/>
      <c r="CS30" s="1171" t="str">
        <f>MID(SUVAHAVUJ!AE28,9,1)</f>
        <v xml:space="preserve"> </v>
      </c>
      <c r="CT30" s="1171"/>
      <c r="CU30" s="1171"/>
      <c r="CV30" s="1171"/>
      <c r="CW30" s="1171"/>
      <c r="CX30" s="1171"/>
      <c r="CY30" s="1171" t="str">
        <f>MID(SUVAHAVUJ!AE28,10,1)</f>
        <v xml:space="preserve"> </v>
      </c>
      <c r="CZ30" s="1171"/>
      <c r="DA30" s="1171"/>
      <c r="DB30" s="1171"/>
      <c r="DC30" s="1171"/>
      <c r="DD30" s="1171" t="str">
        <f>MID(SUVAHAVUJ!AE28,11,1)</f>
        <v>0</v>
      </c>
      <c r="DE30" s="1171"/>
      <c r="DF30" s="1171"/>
      <c r="DG30" s="1171"/>
      <c r="DH30" s="1171"/>
      <c r="DI30" s="1179"/>
      <c r="DJ30" s="1181"/>
      <c r="DK30" s="1181"/>
      <c r="DL30" s="1181"/>
      <c r="DM30" s="1181"/>
      <c r="DN30" s="1181"/>
      <c r="DO30" s="1181"/>
      <c r="DP30" s="1181"/>
      <c r="DQ30" s="1181"/>
      <c r="DR30" s="1181"/>
      <c r="DS30" s="1181"/>
      <c r="DT30" s="1181"/>
      <c r="DU30" s="1181"/>
      <c r="DV30" s="1181"/>
      <c r="DW30" s="1181"/>
      <c r="DX30" s="1181"/>
      <c r="DY30" s="1181"/>
      <c r="DZ30" s="1181"/>
      <c r="EA30" s="1181"/>
      <c r="EB30" s="1181"/>
      <c r="EC30" s="1181"/>
      <c r="ED30" s="1181"/>
      <c r="EE30" s="1181"/>
      <c r="EF30" s="1181"/>
      <c r="EG30" s="1181"/>
      <c r="EH30" s="1181"/>
      <c r="EI30" s="1181"/>
      <c r="EJ30" s="1181"/>
      <c r="EK30" s="1181"/>
      <c r="EL30" s="1181"/>
      <c r="EM30" s="1181"/>
      <c r="EN30" s="242"/>
      <c r="EO30" s="243"/>
      <c r="EP30" s="1171" t="str">
        <f>MID(SUVAHAVUJ!AG28,1,1)</f>
        <v xml:space="preserve"> </v>
      </c>
      <c r="EQ30" s="1171"/>
      <c r="ER30" s="1171"/>
      <c r="ES30" s="1171"/>
      <c r="ET30" s="1171"/>
      <c r="EU30" s="1171"/>
      <c r="EV30" s="1171" t="str">
        <f>MID(SUVAHAVUJ!AG28,2,1)</f>
        <v xml:space="preserve"> </v>
      </c>
      <c r="EW30" s="1171"/>
      <c r="EX30" s="1171"/>
      <c r="EY30" s="1171"/>
      <c r="EZ30" s="1171"/>
      <c r="FA30" s="1171" t="str">
        <f>MID(SUVAHAVUJ!AG28,3,1)</f>
        <v xml:space="preserve"> </v>
      </c>
      <c r="FB30" s="1171"/>
      <c r="FC30" s="1171"/>
      <c r="FD30" s="1171"/>
      <c r="FE30" s="1171"/>
      <c r="FF30" s="1171"/>
      <c r="FG30" s="1171" t="str">
        <f>MID(SUVAHAVUJ!AG28,4,1)</f>
        <v xml:space="preserve"> </v>
      </c>
      <c r="FH30" s="1171"/>
      <c r="FI30" s="1171"/>
      <c r="FJ30" s="1171"/>
      <c r="FK30" s="1171"/>
      <c r="FL30" s="1171" t="str">
        <f>MID(SUVAHAVUJ!AG28,5,1)</f>
        <v xml:space="preserve"> </v>
      </c>
      <c r="FM30" s="1171"/>
      <c r="FN30" s="1171"/>
      <c r="FO30" s="1171"/>
      <c r="FP30" s="1171"/>
      <c r="FQ30" s="1171"/>
      <c r="FR30" s="1171" t="str">
        <f>MID(SUVAHAVUJ!AG28,6,1)</f>
        <v xml:space="preserve"> </v>
      </c>
      <c r="FS30" s="1171"/>
      <c r="FT30" s="1171"/>
      <c r="FU30" s="1171"/>
      <c r="FV30" s="1171"/>
      <c r="FW30" s="1171" t="str">
        <f>MID(SUVAHAVUJ!AG28,7,1)</f>
        <v xml:space="preserve"> </v>
      </c>
      <c r="FX30" s="1171"/>
      <c r="FY30" s="1171"/>
      <c r="FZ30" s="1171"/>
      <c r="GA30" s="1171"/>
      <c r="GB30" s="1171"/>
      <c r="GC30" s="1171" t="str">
        <f>MID(SUVAHAVUJ!AG28,8,1)</f>
        <v xml:space="preserve"> </v>
      </c>
      <c r="GD30" s="1171"/>
      <c r="GE30" s="1171"/>
      <c r="GF30" s="1171"/>
      <c r="GG30" s="1171"/>
      <c r="GH30" s="1171" t="str">
        <f>MID(SUVAHAVUJ!AG28,9,1)</f>
        <v xml:space="preserve"> </v>
      </c>
      <c r="GI30" s="1171"/>
      <c r="GJ30" s="1171"/>
      <c r="GK30" s="1171"/>
      <c r="GL30" s="1171"/>
      <c r="GM30" s="1171"/>
      <c r="GN30" s="1171" t="str">
        <f>MID(SUVAHAVUJ!AG28,10,1)</f>
        <v xml:space="preserve"> </v>
      </c>
      <c r="GO30" s="1171"/>
      <c r="GP30" s="1171"/>
      <c r="GQ30" s="1171"/>
      <c r="GR30" s="1171"/>
      <c r="GS30" s="1129" t="str">
        <f>MID(SUVAHAVUJ!AG28,11,1)</f>
        <v>0</v>
      </c>
      <c r="GT30" s="1129"/>
      <c r="GU30" s="1129"/>
      <c r="GV30" s="1129"/>
      <c r="GW30" s="1177"/>
    </row>
    <row r="31" spans="2:205" ht="23.25" customHeight="1" x14ac:dyDescent="0.3">
      <c r="B31" s="1185" t="s">
        <v>2022</v>
      </c>
      <c r="C31" s="1185"/>
      <c r="D31" s="1185"/>
      <c r="E31" s="1185"/>
      <c r="F31" s="1185"/>
      <c r="G31" s="1185"/>
      <c r="H31" s="1185"/>
      <c r="I31" s="1185"/>
      <c r="J31" s="1185"/>
      <c r="K31" s="1185"/>
      <c r="L31" s="1183" t="str">
        <f>SUVAHAVUJ!$D$29</f>
        <v>Ostatné pôžičky (067A) - /096A/</v>
      </c>
      <c r="M31" s="1184"/>
      <c r="N31" s="1184"/>
      <c r="O31" s="1184"/>
      <c r="P31" s="1184"/>
      <c r="Q31" s="1184"/>
      <c r="R31" s="1184"/>
      <c r="S31" s="1184"/>
      <c r="T31" s="1184"/>
      <c r="U31" s="1184"/>
      <c r="V31" s="1184"/>
      <c r="W31" s="1184"/>
      <c r="X31" s="1184"/>
      <c r="Y31" s="1184"/>
      <c r="Z31" s="1184"/>
      <c r="AA31" s="1184"/>
      <c r="AB31" s="1184"/>
      <c r="AC31" s="1184"/>
      <c r="AD31" s="1184"/>
      <c r="AE31" s="1184"/>
      <c r="AF31" s="1184"/>
      <c r="AG31" s="1184"/>
      <c r="AH31" s="1184"/>
      <c r="AI31" s="1184"/>
      <c r="AJ31" s="1184"/>
      <c r="AK31" s="1184"/>
      <c r="AL31" s="1184"/>
      <c r="AM31" s="1184"/>
      <c r="AN31" s="1184"/>
      <c r="AO31" s="1184"/>
      <c r="AP31" s="1184"/>
      <c r="AQ31" s="1176" t="s">
        <v>1210</v>
      </c>
      <c r="AR31" s="1176"/>
      <c r="AS31" s="1176"/>
      <c r="AT31" s="1176"/>
      <c r="AU31" s="1176"/>
      <c r="AV31" s="1176"/>
      <c r="AW31" s="1176"/>
      <c r="AX31" s="1176"/>
      <c r="AY31" s="242"/>
      <c r="AZ31" s="243"/>
      <c r="BA31" s="1129" t="str">
        <f>MID(SUVAHAVUJ!AD29,1,1)</f>
        <v xml:space="preserve"> </v>
      </c>
      <c r="BB31" s="1129"/>
      <c r="BC31" s="1129"/>
      <c r="BD31" s="1129"/>
      <c r="BE31" s="1129"/>
      <c r="BF31" s="1129"/>
      <c r="BG31" s="1129" t="str">
        <f>MID(SUVAHAVUJ!AD29,2,1)</f>
        <v xml:space="preserve"> </v>
      </c>
      <c r="BH31" s="1129"/>
      <c r="BI31" s="1129"/>
      <c r="BJ31" s="1129"/>
      <c r="BK31" s="1129"/>
      <c r="BL31" s="1129" t="str">
        <f>MID(SUVAHAVUJ!AD29,3,1)</f>
        <v xml:space="preserve"> </v>
      </c>
      <c r="BM31" s="1129"/>
      <c r="BN31" s="1129"/>
      <c r="BO31" s="1129"/>
      <c r="BP31" s="1129"/>
      <c r="BQ31" s="1129"/>
      <c r="BR31" s="1129" t="str">
        <f>MID(SUVAHAVUJ!AD29,4,1)</f>
        <v xml:space="preserve"> </v>
      </c>
      <c r="BS31" s="1129"/>
      <c r="BT31" s="1129"/>
      <c r="BU31" s="1129"/>
      <c r="BV31" s="1129"/>
      <c r="BW31" s="1129" t="str">
        <f>MID(SUVAHAVUJ!AD29,5,1)</f>
        <v xml:space="preserve"> </v>
      </c>
      <c r="BX31" s="1129"/>
      <c r="BY31" s="1129"/>
      <c r="BZ31" s="1129"/>
      <c r="CA31" s="1129"/>
      <c r="CB31" s="1129"/>
      <c r="CC31" s="1129" t="str">
        <f>MID(SUVAHAVUJ!AD29,6,1)</f>
        <v xml:space="preserve"> </v>
      </c>
      <c r="CD31" s="1129"/>
      <c r="CE31" s="1129"/>
      <c r="CF31" s="1129"/>
      <c r="CG31" s="1129"/>
      <c r="CH31" s="1129" t="str">
        <f>MID(SUVAHAVUJ!AD29,7,1)</f>
        <v xml:space="preserve"> </v>
      </c>
      <c r="CI31" s="1129"/>
      <c r="CJ31" s="1129"/>
      <c r="CK31" s="1129"/>
      <c r="CL31" s="1129"/>
      <c r="CM31" s="1129"/>
      <c r="CN31" s="1129" t="str">
        <f>MID(SUVAHAVUJ!AD29,8,1)</f>
        <v xml:space="preserve"> </v>
      </c>
      <c r="CO31" s="1129"/>
      <c r="CP31" s="1129"/>
      <c r="CQ31" s="1129"/>
      <c r="CR31" s="1129"/>
      <c r="CS31" s="1129" t="str">
        <f>MID(SUVAHAVUJ!AD29,9,1)</f>
        <v xml:space="preserve"> </v>
      </c>
      <c r="CT31" s="1129"/>
      <c r="CU31" s="1129"/>
      <c r="CV31" s="1129"/>
      <c r="CW31" s="1129"/>
      <c r="CX31" s="1129"/>
      <c r="CY31" s="1129" t="str">
        <f>MID(SUVAHAVUJ!AD29,10,1)</f>
        <v xml:space="preserve"> </v>
      </c>
      <c r="CZ31" s="1129"/>
      <c r="DA31" s="1129"/>
      <c r="DB31" s="1129"/>
      <c r="DC31" s="1129"/>
      <c r="DD31" s="1129" t="str">
        <f>MID(SUVAHAVUJ!AD29,11,1)</f>
        <v>0</v>
      </c>
      <c r="DE31" s="1129"/>
      <c r="DF31" s="1129"/>
      <c r="DG31" s="1129"/>
      <c r="DH31" s="1129"/>
      <c r="DI31" s="1177"/>
      <c r="DJ31" s="242"/>
      <c r="DK31" s="243"/>
      <c r="DL31" s="1171" t="str">
        <f>MID(SUVAHAVUJ!AF29,1,1)</f>
        <v xml:space="preserve"> </v>
      </c>
      <c r="DM31" s="1171"/>
      <c r="DN31" s="1171"/>
      <c r="DO31" s="1171"/>
      <c r="DP31" s="1171"/>
      <c r="DQ31" s="1171"/>
      <c r="DR31" s="1171" t="str">
        <f>MID(SUVAHAVUJ!AF29,2,1)</f>
        <v xml:space="preserve"> </v>
      </c>
      <c r="DS31" s="1171"/>
      <c r="DT31" s="1171"/>
      <c r="DU31" s="1171"/>
      <c r="DV31" s="1171"/>
      <c r="DW31" s="1171" t="str">
        <f>MID(SUVAHAVUJ!AF29,3,1)</f>
        <v xml:space="preserve"> </v>
      </c>
      <c r="DX31" s="1171"/>
      <c r="DY31" s="1171"/>
      <c r="DZ31" s="1171"/>
      <c r="EA31" s="1171"/>
      <c r="EB31" s="1171"/>
      <c r="EC31" s="1171" t="str">
        <f>MID(SUVAHAVUJ!AF29,4,1)</f>
        <v xml:space="preserve"> </v>
      </c>
      <c r="ED31" s="1171"/>
      <c r="EE31" s="1171"/>
      <c r="EF31" s="1171"/>
      <c r="EG31" s="1171"/>
      <c r="EH31" s="1171" t="str">
        <f>MID(SUVAHAVUJ!AF29,5,1)</f>
        <v xml:space="preserve"> </v>
      </c>
      <c r="EI31" s="1171"/>
      <c r="EJ31" s="1171"/>
      <c r="EK31" s="1171"/>
      <c r="EL31" s="1171"/>
      <c r="EM31" s="1171"/>
      <c r="EN31" s="1171" t="str">
        <f>MID(SUVAHAVUJ!AF29,6,1)</f>
        <v xml:space="preserve"> </v>
      </c>
      <c r="EO31" s="1171"/>
      <c r="EP31" s="1171"/>
      <c r="EQ31" s="1171"/>
      <c r="ER31" s="1171"/>
      <c r="ES31" s="1171" t="str">
        <f>MID(SUVAHAVUJ!AF29,7,1)</f>
        <v xml:space="preserve"> </v>
      </c>
      <c r="ET31" s="1171"/>
      <c r="EU31" s="1171"/>
      <c r="EV31" s="1171"/>
      <c r="EW31" s="1171"/>
      <c r="EX31" s="1171"/>
      <c r="EY31" s="1171" t="str">
        <f>MID(SUVAHAVUJ!AF29,8,1)</f>
        <v xml:space="preserve"> </v>
      </c>
      <c r="EZ31" s="1171"/>
      <c r="FA31" s="1171"/>
      <c r="FB31" s="1171"/>
      <c r="FC31" s="1171"/>
      <c r="FD31" s="1171" t="str">
        <f>MID(SUVAHAVUJ!AF29,9,1)</f>
        <v xml:space="preserve"> </v>
      </c>
      <c r="FE31" s="1171"/>
      <c r="FF31" s="1171"/>
      <c r="FG31" s="1171"/>
      <c r="FH31" s="1171"/>
      <c r="FI31" s="1171"/>
      <c r="FJ31" s="1171" t="str">
        <f>MID(SUVAHAVUJ!AF29,10,1)</f>
        <v xml:space="preserve"> </v>
      </c>
      <c r="FK31" s="1171"/>
      <c r="FL31" s="1171"/>
      <c r="FM31" s="1171"/>
      <c r="FN31" s="1171"/>
      <c r="FO31" s="1129" t="str">
        <f>MID(SUVAHAVUJ!AF29,11,1)</f>
        <v>0</v>
      </c>
      <c r="FP31" s="1129"/>
      <c r="FQ31" s="1129"/>
      <c r="FR31" s="1129"/>
      <c r="FS31" s="1177"/>
      <c r="FT31" s="1178"/>
      <c r="FU31" s="1178"/>
      <c r="FV31" s="1178"/>
      <c r="FW31" s="1178"/>
      <c r="FX31" s="1178"/>
      <c r="FY31" s="1178"/>
      <c r="FZ31" s="1178"/>
      <c r="GA31" s="1178"/>
      <c r="GB31" s="1178"/>
      <c r="GC31" s="1178"/>
      <c r="GD31" s="1178"/>
      <c r="GE31" s="1178"/>
      <c r="GF31" s="1178"/>
      <c r="GG31" s="1178"/>
      <c r="GH31" s="1178"/>
      <c r="GI31" s="1178"/>
      <c r="GJ31" s="1178"/>
      <c r="GK31" s="1178"/>
      <c r="GL31" s="1178"/>
      <c r="GM31" s="1178"/>
      <c r="GN31" s="1178"/>
      <c r="GO31" s="1178"/>
      <c r="GP31" s="1178"/>
      <c r="GQ31" s="1178"/>
      <c r="GR31" s="1178"/>
      <c r="GS31" s="1178"/>
      <c r="GT31" s="1178"/>
      <c r="GU31" s="1178"/>
      <c r="GV31" s="1178"/>
      <c r="GW31" s="1178"/>
    </row>
    <row r="32" spans="2:205" ht="23.25" customHeight="1" x14ac:dyDescent="0.3">
      <c r="B32" s="1185"/>
      <c r="C32" s="1185"/>
      <c r="D32" s="1185"/>
      <c r="E32" s="1185"/>
      <c r="F32" s="1185"/>
      <c r="G32" s="1185"/>
      <c r="H32" s="1185"/>
      <c r="I32" s="1185"/>
      <c r="J32" s="1185"/>
      <c r="K32" s="1185"/>
      <c r="L32" s="1184"/>
      <c r="M32" s="1184"/>
      <c r="N32" s="1184"/>
      <c r="O32" s="1184"/>
      <c r="P32" s="1184"/>
      <c r="Q32" s="1184"/>
      <c r="R32" s="1184"/>
      <c r="S32" s="1184"/>
      <c r="T32" s="1184"/>
      <c r="U32" s="1184"/>
      <c r="V32" s="1184"/>
      <c r="W32" s="1184"/>
      <c r="X32" s="1184"/>
      <c r="Y32" s="1184"/>
      <c r="Z32" s="1184"/>
      <c r="AA32" s="1184"/>
      <c r="AB32" s="1184"/>
      <c r="AC32" s="1184"/>
      <c r="AD32" s="1184"/>
      <c r="AE32" s="1184"/>
      <c r="AF32" s="1184"/>
      <c r="AG32" s="1184"/>
      <c r="AH32" s="1184"/>
      <c r="AI32" s="1184"/>
      <c r="AJ32" s="1184"/>
      <c r="AK32" s="1184"/>
      <c r="AL32" s="1184"/>
      <c r="AM32" s="1184"/>
      <c r="AN32" s="1184"/>
      <c r="AO32" s="1184"/>
      <c r="AP32" s="1184"/>
      <c r="AQ32" s="1176"/>
      <c r="AR32" s="1176"/>
      <c r="AS32" s="1176"/>
      <c r="AT32" s="1176"/>
      <c r="AU32" s="1176"/>
      <c r="AV32" s="1176"/>
      <c r="AW32" s="1176"/>
      <c r="AX32" s="1176"/>
      <c r="AY32" s="242"/>
      <c r="AZ32" s="243"/>
      <c r="BA32" s="1171" t="str">
        <f>MID(SUVAHAVUJ!AE29,1,1)</f>
        <v xml:space="preserve"> </v>
      </c>
      <c r="BB32" s="1171"/>
      <c r="BC32" s="1171"/>
      <c r="BD32" s="1171"/>
      <c r="BE32" s="1171"/>
      <c r="BF32" s="1171"/>
      <c r="BG32" s="1171" t="str">
        <f>MID(SUVAHAVUJ!AE29,2,1)</f>
        <v xml:space="preserve"> </v>
      </c>
      <c r="BH32" s="1171"/>
      <c r="BI32" s="1171"/>
      <c r="BJ32" s="1171"/>
      <c r="BK32" s="1171"/>
      <c r="BL32" s="1171" t="str">
        <f>MID(SUVAHAVUJ!AE29,3,1)</f>
        <v xml:space="preserve"> </v>
      </c>
      <c r="BM32" s="1171"/>
      <c r="BN32" s="1171"/>
      <c r="BO32" s="1171"/>
      <c r="BP32" s="1171"/>
      <c r="BQ32" s="1171"/>
      <c r="BR32" s="1171" t="str">
        <f>MID(SUVAHAVUJ!AE29,4,1)</f>
        <v xml:space="preserve"> </v>
      </c>
      <c r="BS32" s="1171"/>
      <c r="BT32" s="1171"/>
      <c r="BU32" s="1171"/>
      <c r="BV32" s="1171"/>
      <c r="BW32" s="1171" t="str">
        <f>MID(SUVAHAVUJ!AE29,5,1)</f>
        <v xml:space="preserve"> </v>
      </c>
      <c r="BX32" s="1171"/>
      <c r="BY32" s="1171"/>
      <c r="BZ32" s="1171"/>
      <c r="CA32" s="1171"/>
      <c r="CB32" s="1171"/>
      <c r="CC32" s="1171" t="str">
        <f>MID(SUVAHAVUJ!AE29,6,1)</f>
        <v xml:space="preserve"> </v>
      </c>
      <c r="CD32" s="1171"/>
      <c r="CE32" s="1171"/>
      <c r="CF32" s="1171"/>
      <c r="CG32" s="1171"/>
      <c r="CH32" s="1171" t="str">
        <f>MID(SUVAHAVUJ!AE29,7,1)</f>
        <v xml:space="preserve"> </v>
      </c>
      <c r="CI32" s="1171"/>
      <c r="CJ32" s="1171"/>
      <c r="CK32" s="1171"/>
      <c r="CL32" s="1171"/>
      <c r="CM32" s="1171"/>
      <c r="CN32" s="1171" t="str">
        <f>MID(SUVAHAVUJ!AE29,8,1)</f>
        <v xml:space="preserve"> </v>
      </c>
      <c r="CO32" s="1171"/>
      <c r="CP32" s="1171"/>
      <c r="CQ32" s="1171"/>
      <c r="CR32" s="1171"/>
      <c r="CS32" s="1171" t="str">
        <f>MID(SUVAHAVUJ!AE29,9,1)</f>
        <v xml:space="preserve"> </v>
      </c>
      <c r="CT32" s="1171"/>
      <c r="CU32" s="1171"/>
      <c r="CV32" s="1171"/>
      <c r="CW32" s="1171"/>
      <c r="CX32" s="1171"/>
      <c r="CY32" s="1171" t="str">
        <f>MID(SUVAHAVUJ!AE29,10,1)</f>
        <v xml:space="preserve"> </v>
      </c>
      <c r="CZ32" s="1171"/>
      <c r="DA32" s="1171"/>
      <c r="DB32" s="1171"/>
      <c r="DC32" s="1171"/>
      <c r="DD32" s="1171" t="str">
        <f>MID(SUVAHAVUJ!AE29,11,1)</f>
        <v>0</v>
      </c>
      <c r="DE32" s="1171"/>
      <c r="DF32" s="1171"/>
      <c r="DG32" s="1171"/>
      <c r="DH32" s="1171"/>
      <c r="DI32" s="1179"/>
      <c r="DJ32" s="1181"/>
      <c r="DK32" s="1181"/>
      <c r="DL32" s="1181"/>
      <c r="DM32" s="1181"/>
      <c r="DN32" s="1181"/>
      <c r="DO32" s="1181"/>
      <c r="DP32" s="1181"/>
      <c r="DQ32" s="1181"/>
      <c r="DR32" s="1181"/>
      <c r="DS32" s="1181"/>
      <c r="DT32" s="1181"/>
      <c r="DU32" s="1181"/>
      <c r="DV32" s="1181"/>
      <c r="DW32" s="1181"/>
      <c r="DX32" s="1181"/>
      <c r="DY32" s="1181"/>
      <c r="DZ32" s="1181"/>
      <c r="EA32" s="1181"/>
      <c r="EB32" s="1181"/>
      <c r="EC32" s="1181"/>
      <c r="ED32" s="1181"/>
      <c r="EE32" s="1181"/>
      <c r="EF32" s="1181"/>
      <c r="EG32" s="1181"/>
      <c r="EH32" s="1181"/>
      <c r="EI32" s="1181"/>
      <c r="EJ32" s="1181"/>
      <c r="EK32" s="1181"/>
      <c r="EL32" s="1181"/>
      <c r="EM32" s="1181"/>
      <c r="EN32" s="242"/>
      <c r="EO32" s="243"/>
      <c r="EP32" s="1171" t="str">
        <f>MID(SUVAHAVUJ!AG29,1,1)</f>
        <v xml:space="preserve"> </v>
      </c>
      <c r="EQ32" s="1171"/>
      <c r="ER32" s="1171"/>
      <c r="ES32" s="1171"/>
      <c r="ET32" s="1171"/>
      <c r="EU32" s="1171"/>
      <c r="EV32" s="1171" t="str">
        <f>MID(SUVAHAVUJ!AG29,2,1)</f>
        <v xml:space="preserve"> </v>
      </c>
      <c r="EW32" s="1171"/>
      <c r="EX32" s="1171"/>
      <c r="EY32" s="1171"/>
      <c r="EZ32" s="1171"/>
      <c r="FA32" s="1171" t="str">
        <f>MID(SUVAHAVUJ!AG29,3,1)</f>
        <v xml:space="preserve"> </v>
      </c>
      <c r="FB32" s="1171"/>
      <c r="FC32" s="1171"/>
      <c r="FD32" s="1171"/>
      <c r="FE32" s="1171"/>
      <c r="FF32" s="1171"/>
      <c r="FG32" s="1171" t="str">
        <f>MID(SUVAHAVUJ!AG29,4,1)</f>
        <v xml:space="preserve"> </v>
      </c>
      <c r="FH32" s="1171"/>
      <c r="FI32" s="1171"/>
      <c r="FJ32" s="1171"/>
      <c r="FK32" s="1171"/>
      <c r="FL32" s="1171" t="str">
        <f>MID(SUVAHAVUJ!AG29,5,1)</f>
        <v xml:space="preserve"> </v>
      </c>
      <c r="FM32" s="1171"/>
      <c r="FN32" s="1171"/>
      <c r="FO32" s="1171"/>
      <c r="FP32" s="1171"/>
      <c r="FQ32" s="1171"/>
      <c r="FR32" s="1171" t="str">
        <f>MID(SUVAHAVUJ!AG29,6,1)</f>
        <v xml:space="preserve"> </v>
      </c>
      <c r="FS32" s="1171"/>
      <c r="FT32" s="1171"/>
      <c r="FU32" s="1171"/>
      <c r="FV32" s="1171"/>
      <c r="FW32" s="1171" t="str">
        <f>MID(SUVAHAVUJ!AG29,7,1)</f>
        <v xml:space="preserve"> </v>
      </c>
      <c r="FX32" s="1171"/>
      <c r="FY32" s="1171"/>
      <c r="FZ32" s="1171"/>
      <c r="GA32" s="1171"/>
      <c r="GB32" s="1171"/>
      <c r="GC32" s="1171" t="str">
        <f>MID(SUVAHAVUJ!AG29,8,1)</f>
        <v xml:space="preserve"> </v>
      </c>
      <c r="GD32" s="1171"/>
      <c r="GE32" s="1171"/>
      <c r="GF32" s="1171"/>
      <c r="GG32" s="1171"/>
      <c r="GH32" s="1171" t="str">
        <f>MID(SUVAHAVUJ!AG29,9,1)</f>
        <v xml:space="preserve"> </v>
      </c>
      <c r="GI32" s="1171"/>
      <c r="GJ32" s="1171"/>
      <c r="GK32" s="1171"/>
      <c r="GL32" s="1171"/>
      <c r="GM32" s="1171"/>
      <c r="GN32" s="1171" t="str">
        <f>MID(SUVAHAVUJ!AG29,10,1)</f>
        <v xml:space="preserve"> </v>
      </c>
      <c r="GO32" s="1171"/>
      <c r="GP32" s="1171"/>
      <c r="GQ32" s="1171"/>
      <c r="GR32" s="1171"/>
      <c r="GS32" s="1129" t="str">
        <f>MID(SUVAHAVUJ!AG29,11,1)</f>
        <v>0</v>
      </c>
      <c r="GT32" s="1129"/>
      <c r="GU32" s="1129"/>
      <c r="GV32" s="1129"/>
      <c r="GW32" s="1177"/>
    </row>
    <row r="33" spans="2:205" ht="23.25" customHeight="1" x14ac:dyDescent="0.3">
      <c r="B33" s="1185" t="s">
        <v>2023</v>
      </c>
      <c r="C33" s="1185"/>
      <c r="D33" s="1185"/>
      <c r="E33" s="1185"/>
      <c r="F33" s="1185"/>
      <c r="G33" s="1185"/>
      <c r="H33" s="1185"/>
      <c r="I33" s="1185"/>
      <c r="J33" s="1185"/>
      <c r="K33" s="1185"/>
      <c r="L33" s="1183" t="str">
        <f>SUVAHAVUJ!$D$30</f>
        <v>Dlhové cenné papiere a ostatný dlhodobý finančný majetok (065A, 069A, 06XA) - /096A/</v>
      </c>
      <c r="M33" s="1184"/>
      <c r="N33" s="1184"/>
      <c r="O33" s="1184"/>
      <c r="P33" s="1184"/>
      <c r="Q33" s="1184"/>
      <c r="R33" s="1184"/>
      <c r="S33" s="1184"/>
      <c r="T33" s="1184"/>
      <c r="U33" s="1184"/>
      <c r="V33" s="1184"/>
      <c r="W33" s="1184"/>
      <c r="X33" s="1184"/>
      <c r="Y33" s="1184"/>
      <c r="Z33" s="1184"/>
      <c r="AA33" s="1184"/>
      <c r="AB33" s="1184"/>
      <c r="AC33" s="1184"/>
      <c r="AD33" s="1184"/>
      <c r="AE33" s="1184"/>
      <c r="AF33" s="1184"/>
      <c r="AG33" s="1184"/>
      <c r="AH33" s="1184"/>
      <c r="AI33" s="1184"/>
      <c r="AJ33" s="1184"/>
      <c r="AK33" s="1184"/>
      <c r="AL33" s="1184"/>
      <c r="AM33" s="1184"/>
      <c r="AN33" s="1184"/>
      <c r="AO33" s="1184"/>
      <c r="AP33" s="1184"/>
      <c r="AQ33" s="1176" t="s">
        <v>1211</v>
      </c>
      <c r="AR33" s="1176"/>
      <c r="AS33" s="1176"/>
      <c r="AT33" s="1176"/>
      <c r="AU33" s="1176"/>
      <c r="AV33" s="1176"/>
      <c r="AW33" s="1176"/>
      <c r="AX33" s="1176"/>
      <c r="AY33" s="242"/>
      <c r="AZ33" s="243"/>
      <c r="BA33" s="1129" t="str">
        <f>MID(SUVAHAVUJ!AD30,1,1)</f>
        <v xml:space="preserve"> </v>
      </c>
      <c r="BB33" s="1129"/>
      <c r="BC33" s="1129"/>
      <c r="BD33" s="1129"/>
      <c r="BE33" s="1129"/>
      <c r="BF33" s="1129"/>
      <c r="BG33" s="1129" t="str">
        <f>MID(SUVAHAVUJ!AD30,2,1)</f>
        <v xml:space="preserve"> </v>
      </c>
      <c r="BH33" s="1129"/>
      <c r="BI33" s="1129"/>
      <c r="BJ33" s="1129"/>
      <c r="BK33" s="1129"/>
      <c r="BL33" s="1129" t="str">
        <f>MID(SUVAHAVUJ!AD30,3,1)</f>
        <v xml:space="preserve"> </v>
      </c>
      <c r="BM33" s="1129"/>
      <c r="BN33" s="1129"/>
      <c r="BO33" s="1129"/>
      <c r="BP33" s="1129"/>
      <c r="BQ33" s="1129"/>
      <c r="BR33" s="1129" t="str">
        <f>MID(SUVAHAVUJ!AD30,4,1)</f>
        <v xml:space="preserve"> </v>
      </c>
      <c r="BS33" s="1129"/>
      <c r="BT33" s="1129"/>
      <c r="BU33" s="1129"/>
      <c r="BV33" s="1129"/>
      <c r="BW33" s="1129" t="str">
        <f>MID(SUVAHAVUJ!AD30,5,1)</f>
        <v xml:space="preserve"> </v>
      </c>
      <c r="BX33" s="1129"/>
      <c r="BY33" s="1129"/>
      <c r="BZ33" s="1129"/>
      <c r="CA33" s="1129"/>
      <c r="CB33" s="1129"/>
      <c r="CC33" s="1129" t="str">
        <f>MID(SUVAHAVUJ!AD30,6,1)</f>
        <v xml:space="preserve"> </v>
      </c>
      <c r="CD33" s="1129"/>
      <c r="CE33" s="1129"/>
      <c r="CF33" s="1129"/>
      <c r="CG33" s="1129"/>
      <c r="CH33" s="1129" t="str">
        <f>MID(SUVAHAVUJ!AD30,7,1)</f>
        <v xml:space="preserve"> </v>
      </c>
      <c r="CI33" s="1129"/>
      <c r="CJ33" s="1129"/>
      <c r="CK33" s="1129"/>
      <c r="CL33" s="1129"/>
      <c r="CM33" s="1129"/>
      <c r="CN33" s="1129" t="str">
        <f>MID(SUVAHAVUJ!AD30,8,1)</f>
        <v xml:space="preserve"> </v>
      </c>
      <c r="CO33" s="1129"/>
      <c r="CP33" s="1129"/>
      <c r="CQ33" s="1129"/>
      <c r="CR33" s="1129"/>
      <c r="CS33" s="1129" t="str">
        <f>MID(SUVAHAVUJ!AD30,9,1)</f>
        <v xml:space="preserve"> </v>
      </c>
      <c r="CT33" s="1129"/>
      <c r="CU33" s="1129"/>
      <c r="CV33" s="1129"/>
      <c r="CW33" s="1129"/>
      <c r="CX33" s="1129"/>
      <c r="CY33" s="1129" t="str">
        <f>MID(SUVAHAVUJ!AD30,10,1)</f>
        <v xml:space="preserve"> </v>
      </c>
      <c r="CZ33" s="1129"/>
      <c r="DA33" s="1129"/>
      <c r="DB33" s="1129"/>
      <c r="DC33" s="1129"/>
      <c r="DD33" s="1129" t="str">
        <f>MID(SUVAHAVUJ!AD30,11,1)</f>
        <v>0</v>
      </c>
      <c r="DE33" s="1129"/>
      <c r="DF33" s="1129"/>
      <c r="DG33" s="1129"/>
      <c r="DH33" s="1129"/>
      <c r="DI33" s="1177"/>
      <c r="DJ33" s="242"/>
      <c r="DK33" s="243"/>
      <c r="DL33" s="1171" t="str">
        <f>MID(SUVAHAVUJ!AF30,1,1)</f>
        <v xml:space="preserve"> </v>
      </c>
      <c r="DM33" s="1171"/>
      <c r="DN33" s="1171"/>
      <c r="DO33" s="1171"/>
      <c r="DP33" s="1171"/>
      <c r="DQ33" s="1171"/>
      <c r="DR33" s="1171" t="str">
        <f>MID(SUVAHAVUJ!AF30,2,1)</f>
        <v xml:space="preserve"> </v>
      </c>
      <c r="DS33" s="1171"/>
      <c r="DT33" s="1171"/>
      <c r="DU33" s="1171"/>
      <c r="DV33" s="1171"/>
      <c r="DW33" s="1171" t="str">
        <f>MID(SUVAHAVUJ!AF30,3,1)</f>
        <v xml:space="preserve"> </v>
      </c>
      <c r="DX33" s="1171"/>
      <c r="DY33" s="1171"/>
      <c r="DZ33" s="1171"/>
      <c r="EA33" s="1171"/>
      <c r="EB33" s="1171"/>
      <c r="EC33" s="1171" t="str">
        <f>MID(SUVAHAVUJ!AF30,4,1)</f>
        <v xml:space="preserve"> </v>
      </c>
      <c r="ED33" s="1171"/>
      <c r="EE33" s="1171"/>
      <c r="EF33" s="1171"/>
      <c r="EG33" s="1171"/>
      <c r="EH33" s="1171" t="str">
        <f>MID(SUVAHAVUJ!AF30,5,1)</f>
        <v xml:space="preserve"> </v>
      </c>
      <c r="EI33" s="1171"/>
      <c r="EJ33" s="1171"/>
      <c r="EK33" s="1171"/>
      <c r="EL33" s="1171"/>
      <c r="EM33" s="1171"/>
      <c r="EN33" s="1171" t="str">
        <f>MID(SUVAHAVUJ!AF30,6,1)</f>
        <v xml:space="preserve"> </v>
      </c>
      <c r="EO33" s="1171"/>
      <c r="EP33" s="1171"/>
      <c r="EQ33" s="1171"/>
      <c r="ER33" s="1171"/>
      <c r="ES33" s="1171" t="str">
        <f>MID(SUVAHAVUJ!AF30,7,1)</f>
        <v xml:space="preserve"> </v>
      </c>
      <c r="ET33" s="1171"/>
      <c r="EU33" s="1171"/>
      <c r="EV33" s="1171"/>
      <c r="EW33" s="1171"/>
      <c r="EX33" s="1171"/>
      <c r="EY33" s="1171" t="str">
        <f>MID(SUVAHAVUJ!AF30,8,1)</f>
        <v xml:space="preserve"> </v>
      </c>
      <c r="EZ33" s="1171"/>
      <c r="FA33" s="1171"/>
      <c r="FB33" s="1171"/>
      <c r="FC33" s="1171"/>
      <c r="FD33" s="1171" t="str">
        <f>MID(SUVAHAVUJ!AF30,9,1)</f>
        <v xml:space="preserve"> </v>
      </c>
      <c r="FE33" s="1171"/>
      <c r="FF33" s="1171"/>
      <c r="FG33" s="1171"/>
      <c r="FH33" s="1171"/>
      <c r="FI33" s="1171"/>
      <c r="FJ33" s="1171" t="str">
        <f>MID(SUVAHAVUJ!AF30,10,1)</f>
        <v xml:space="preserve"> </v>
      </c>
      <c r="FK33" s="1171"/>
      <c r="FL33" s="1171"/>
      <c r="FM33" s="1171"/>
      <c r="FN33" s="1171"/>
      <c r="FO33" s="1129" t="str">
        <f>MID(SUVAHAVUJ!AF30,11,1)</f>
        <v>0</v>
      </c>
      <c r="FP33" s="1129"/>
      <c r="FQ33" s="1129"/>
      <c r="FR33" s="1129"/>
      <c r="FS33" s="1177"/>
      <c r="FT33" s="1178"/>
      <c r="FU33" s="1178"/>
      <c r="FV33" s="1178"/>
      <c r="FW33" s="1178"/>
      <c r="FX33" s="1178"/>
      <c r="FY33" s="1178"/>
      <c r="FZ33" s="1178"/>
      <c r="GA33" s="1178"/>
      <c r="GB33" s="1178"/>
      <c r="GC33" s="1178"/>
      <c r="GD33" s="1178"/>
      <c r="GE33" s="1178"/>
      <c r="GF33" s="1178"/>
      <c r="GG33" s="1178"/>
      <c r="GH33" s="1178"/>
      <c r="GI33" s="1178"/>
      <c r="GJ33" s="1178"/>
      <c r="GK33" s="1178"/>
      <c r="GL33" s="1178"/>
      <c r="GM33" s="1178"/>
      <c r="GN33" s="1178"/>
      <c r="GO33" s="1178"/>
      <c r="GP33" s="1178"/>
      <c r="GQ33" s="1178"/>
      <c r="GR33" s="1178"/>
      <c r="GS33" s="1178"/>
      <c r="GT33" s="1178"/>
      <c r="GU33" s="1178"/>
      <c r="GV33" s="1178"/>
      <c r="GW33" s="1178"/>
    </row>
    <row r="34" spans="2:205" ht="23.25" customHeight="1" x14ac:dyDescent="0.3">
      <c r="B34" s="1185"/>
      <c r="C34" s="1185"/>
      <c r="D34" s="1185"/>
      <c r="E34" s="1185"/>
      <c r="F34" s="1185"/>
      <c r="G34" s="1185"/>
      <c r="H34" s="1185"/>
      <c r="I34" s="1185"/>
      <c r="J34" s="1185"/>
      <c r="K34" s="1185"/>
      <c r="L34" s="1184"/>
      <c r="M34" s="1184"/>
      <c r="N34" s="1184"/>
      <c r="O34" s="1184"/>
      <c r="P34" s="1184"/>
      <c r="Q34" s="1184"/>
      <c r="R34" s="1184"/>
      <c r="S34" s="1184"/>
      <c r="T34" s="1184"/>
      <c r="U34" s="1184"/>
      <c r="V34" s="1184"/>
      <c r="W34" s="1184"/>
      <c r="X34" s="1184"/>
      <c r="Y34" s="1184"/>
      <c r="Z34" s="1184"/>
      <c r="AA34" s="1184"/>
      <c r="AB34" s="1184"/>
      <c r="AC34" s="1184"/>
      <c r="AD34" s="1184"/>
      <c r="AE34" s="1184"/>
      <c r="AF34" s="1184"/>
      <c r="AG34" s="1184"/>
      <c r="AH34" s="1184"/>
      <c r="AI34" s="1184"/>
      <c r="AJ34" s="1184"/>
      <c r="AK34" s="1184"/>
      <c r="AL34" s="1184"/>
      <c r="AM34" s="1184"/>
      <c r="AN34" s="1184"/>
      <c r="AO34" s="1184"/>
      <c r="AP34" s="1184"/>
      <c r="AQ34" s="1176"/>
      <c r="AR34" s="1176"/>
      <c r="AS34" s="1176"/>
      <c r="AT34" s="1176"/>
      <c r="AU34" s="1176"/>
      <c r="AV34" s="1176"/>
      <c r="AW34" s="1176"/>
      <c r="AX34" s="1176"/>
      <c r="AY34" s="242"/>
      <c r="AZ34" s="243"/>
      <c r="BA34" s="1171" t="str">
        <f>MID(SUVAHAVUJ!AE30,1,1)</f>
        <v xml:space="preserve"> </v>
      </c>
      <c r="BB34" s="1171"/>
      <c r="BC34" s="1171"/>
      <c r="BD34" s="1171"/>
      <c r="BE34" s="1171"/>
      <c r="BF34" s="1171"/>
      <c r="BG34" s="1171" t="str">
        <f>MID(SUVAHAVUJ!AE30,2,1)</f>
        <v xml:space="preserve"> </v>
      </c>
      <c r="BH34" s="1171"/>
      <c r="BI34" s="1171"/>
      <c r="BJ34" s="1171"/>
      <c r="BK34" s="1171"/>
      <c r="BL34" s="1171" t="str">
        <f>MID(SUVAHAVUJ!AE30,3,1)</f>
        <v xml:space="preserve"> </v>
      </c>
      <c r="BM34" s="1171"/>
      <c r="BN34" s="1171"/>
      <c r="BO34" s="1171"/>
      <c r="BP34" s="1171"/>
      <c r="BQ34" s="1171"/>
      <c r="BR34" s="1171" t="str">
        <f>MID(SUVAHAVUJ!AE30,4,1)</f>
        <v xml:space="preserve"> </v>
      </c>
      <c r="BS34" s="1171"/>
      <c r="BT34" s="1171"/>
      <c r="BU34" s="1171"/>
      <c r="BV34" s="1171"/>
      <c r="BW34" s="1171" t="str">
        <f>MID(SUVAHAVUJ!AE30,5,1)</f>
        <v xml:space="preserve"> </v>
      </c>
      <c r="BX34" s="1171"/>
      <c r="BY34" s="1171"/>
      <c r="BZ34" s="1171"/>
      <c r="CA34" s="1171"/>
      <c r="CB34" s="1171"/>
      <c r="CC34" s="1171" t="str">
        <f>MID(SUVAHAVUJ!AE30,6,1)</f>
        <v xml:space="preserve"> </v>
      </c>
      <c r="CD34" s="1171"/>
      <c r="CE34" s="1171"/>
      <c r="CF34" s="1171"/>
      <c r="CG34" s="1171"/>
      <c r="CH34" s="1171" t="str">
        <f>MID(SUVAHAVUJ!AE30,7,1)</f>
        <v xml:space="preserve"> </v>
      </c>
      <c r="CI34" s="1171"/>
      <c r="CJ34" s="1171"/>
      <c r="CK34" s="1171"/>
      <c r="CL34" s="1171"/>
      <c r="CM34" s="1171"/>
      <c r="CN34" s="1171" t="str">
        <f>MID(SUVAHAVUJ!AE30,8,1)</f>
        <v xml:space="preserve"> </v>
      </c>
      <c r="CO34" s="1171"/>
      <c r="CP34" s="1171"/>
      <c r="CQ34" s="1171"/>
      <c r="CR34" s="1171"/>
      <c r="CS34" s="1171" t="str">
        <f>MID(SUVAHAVUJ!AE30,9,1)</f>
        <v xml:space="preserve"> </v>
      </c>
      <c r="CT34" s="1171"/>
      <c r="CU34" s="1171"/>
      <c r="CV34" s="1171"/>
      <c r="CW34" s="1171"/>
      <c r="CX34" s="1171"/>
      <c r="CY34" s="1171" t="str">
        <f>MID(SUVAHAVUJ!AE30,10,1)</f>
        <v xml:space="preserve"> </v>
      </c>
      <c r="CZ34" s="1171"/>
      <c r="DA34" s="1171"/>
      <c r="DB34" s="1171"/>
      <c r="DC34" s="1171"/>
      <c r="DD34" s="1171" t="str">
        <f>MID(SUVAHAVUJ!AE30,11,1)</f>
        <v>0</v>
      </c>
      <c r="DE34" s="1171"/>
      <c r="DF34" s="1171"/>
      <c r="DG34" s="1171"/>
      <c r="DH34" s="1171"/>
      <c r="DI34" s="1179"/>
      <c r="DJ34" s="1181"/>
      <c r="DK34" s="1181"/>
      <c r="DL34" s="1181"/>
      <c r="DM34" s="1181"/>
      <c r="DN34" s="1181"/>
      <c r="DO34" s="1181"/>
      <c r="DP34" s="1181"/>
      <c r="DQ34" s="1181"/>
      <c r="DR34" s="1181"/>
      <c r="DS34" s="1181"/>
      <c r="DT34" s="1181"/>
      <c r="DU34" s="1181"/>
      <c r="DV34" s="1181"/>
      <c r="DW34" s="1181"/>
      <c r="DX34" s="1181"/>
      <c r="DY34" s="1181"/>
      <c r="DZ34" s="1181"/>
      <c r="EA34" s="1181"/>
      <c r="EB34" s="1181"/>
      <c r="EC34" s="1181"/>
      <c r="ED34" s="1181"/>
      <c r="EE34" s="1181"/>
      <c r="EF34" s="1181"/>
      <c r="EG34" s="1181"/>
      <c r="EH34" s="1181"/>
      <c r="EI34" s="1181"/>
      <c r="EJ34" s="1181"/>
      <c r="EK34" s="1181"/>
      <c r="EL34" s="1181"/>
      <c r="EM34" s="1181"/>
      <c r="EN34" s="242"/>
      <c r="EO34" s="243"/>
      <c r="EP34" s="1171" t="str">
        <f>MID(SUVAHAVUJ!AG30,1,1)</f>
        <v xml:space="preserve"> </v>
      </c>
      <c r="EQ34" s="1171"/>
      <c r="ER34" s="1171"/>
      <c r="ES34" s="1171"/>
      <c r="ET34" s="1171"/>
      <c r="EU34" s="1171"/>
      <c r="EV34" s="1171" t="str">
        <f>MID(SUVAHAVUJ!AG30,2,1)</f>
        <v xml:space="preserve"> </v>
      </c>
      <c r="EW34" s="1171"/>
      <c r="EX34" s="1171"/>
      <c r="EY34" s="1171"/>
      <c r="EZ34" s="1171"/>
      <c r="FA34" s="1171" t="str">
        <f>MID(SUVAHAVUJ!AG30,3,1)</f>
        <v xml:space="preserve"> </v>
      </c>
      <c r="FB34" s="1171"/>
      <c r="FC34" s="1171"/>
      <c r="FD34" s="1171"/>
      <c r="FE34" s="1171"/>
      <c r="FF34" s="1171"/>
      <c r="FG34" s="1171" t="str">
        <f>MID(SUVAHAVUJ!AG30,4,1)</f>
        <v xml:space="preserve"> </v>
      </c>
      <c r="FH34" s="1171"/>
      <c r="FI34" s="1171"/>
      <c r="FJ34" s="1171"/>
      <c r="FK34" s="1171"/>
      <c r="FL34" s="1171" t="str">
        <f>MID(SUVAHAVUJ!AG30,5,1)</f>
        <v xml:space="preserve"> </v>
      </c>
      <c r="FM34" s="1171"/>
      <c r="FN34" s="1171"/>
      <c r="FO34" s="1171"/>
      <c r="FP34" s="1171"/>
      <c r="FQ34" s="1171"/>
      <c r="FR34" s="1171" t="str">
        <f>MID(SUVAHAVUJ!AG30,6,1)</f>
        <v xml:space="preserve"> </v>
      </c>
      <c r="FS34" s="1171"/>
      <c r="FT34" s="1171"/>
      <c r="FU34" s="1171"/>
      <c r="FV34" s="1171"/>
      <c r="FW34" s="1171" t="str">
        <f>MID(SUVAHAVUJ!AG30,7,1)</f>
        <v xml:space="preserve"> </v>
      </c>
      <c r="FX34" s="1171"/>
      <c r="FY34" s="1171"/>
      <c r="FZ34" s="1171"/>
      <c r="GA34" s="1171"/>
      <c r="GB34" s="1171"/>
      <c r="GC34" s="1171" t="str">
        <f>MID(SUVAHAVUJ!AG30,8,1)</f>
        <v xml:space="preserve"> </v>
      </c>
      <c r="GD34" s="1171"/>
      <c r="GE34" s="1171"/>
      <c r="GF34" s="1171"/>
      <c r="GG34" s="1171"/>
      <c r="GH34" s="1171" t="str">
        <f>MID(SUVAHAVUJ!AG30,9,1)</f>
        <v xml:space="preserve"> </v>
      </c>
      <c r="GI34" s="1171"/>
      <c r="GJ34" s="1171"/>
      <c r="GK34" s="1171"/>
      <c r="GL34" s="1171"/>
      <c r="GM34" s="1171"/>
      <c r="GN34" s="1171" t="str">
        <f>MID(SUVAHAVUJ!AG30,10,1)</f>
        <v xml:space="preserve"> </v>
      </c>
      <c r="GO34" s="1171"/>
      <c r="GP34" s="1171"/>
      <c r="GQ34" s="1171"/>
      <c r="GR34" s="1171"/>
      <c r="GS34" s="1129" t="str">
        <f>MID(SUVAHAVUJ!AG30,11,1)</f>
        <v>0</v>
      </c>
      <c r="GT34" s="1129"/>
      <c r="GU34" s="1129"/>
      <c r="GV34" s="1129"/>
      <c r="GW34" s="1177"/>
    </row>
    <row r="35" spans="2:205" ht="12" customHeight="1" x14ac:dyDescent="0.2">
      <c r="B35" s="245"/>
      <c r="C35" s="246"/>
      <c r="D35" s="246"/>
      <c r="E35" s="246"/>
      <c r="F35" s="246"/>
      <c r="G35" s="246"/>
      <c r="H35" s="246"/>
      <c r="I35" s="246"/>
      <c r="J35" s="246"/>
      <c r="K35" s="246"/>
      <c r="GQ35" s="246"/>
      <c r="GR35" s="246"/>
      <c r="GS35" s="246"/>
      <c r="GT35" s="246"/>
      <c r="GU35" s="246"/>
      <c r="GV35" s="246"/>
      <c r="GW35" s="247"/>
    </row>
    <row r="36" spans="2:205" ht="12.75" customHeight="1" thickBot="1" x14ac:dyDescent="0.25">
      <c r="B36" s="249"/>
      <c r="C36" s="250"/>
      <c r="D36" s="250"/>
      <c r="E36" s="250"/>
      <c r="F36" s="250"/>
      <c r="G36" s="250"/>
      <c r="H36" s="250"/>
      <c r="I36" s="250"/>
      <c r="J36" s="250"/>
      <c r="K36" s="250"/>
      <c r="GQ36" s="250"/>
      <c r="GR36" s="250"/>
      <c r="GS36" s="250"/>
      <c r="GT36" s="250"/>
      <c r="GU36" s="250"/>
      <c r="GV36" s="250"/>
      <c r="GW36" s="251"/>
    </row>
    <row r="37" spans="2:205" ht="9" customHeight="1" x14ac:dyDescent="0.2"/>
    <row r="52" spans="43:43" ht="3.75" customHeight="1" x14ac:dyDescent="0.2">
      <c r="AQ52" s="236">
        <v>57</v>
      </c>
    </row>
    <row r="147" spans="10:10" ht="3.75" customHeight="1" x14ac:dyDescent="0.2">
      <c r="J147" s="236">
        <v>33</v>
      </c>
    </row>
  </sheetData>
  <mergeCells count="705">
    <mergeCell ref="GH34:GM34"/>
    <mergeCell ref="GN34:GR34"/>
    <mergeCell ref="GS34:GW34"/>
    <mergeCell ref="FA34:FF34"/>
    <mergeCell ref="FG34:FK34"/>
    <mergeCell ref="FL34:FQ34"/>
    <mergeCell ref="FR34:FV34"/>
    <mergeCell ref="FW34:GB34"/>
    <mergeCell ref="GC34:GG34"/>
    <mergeCell ref="CS34:CX34"/>
    <mergeCell ref="CY34:DC34"/>
    <mergeCell ref="DD34:DI34"/>
    <mergeCell ref="DJ34:EM34"/>
    <mergeCell ref="EP34:EU34"/>
    <mergeCell ref="EV34:EZ34"/>
    <mergeCell ref="FO33:FS33"/>
    <mergeCell ref="FT33:GW33"/>
    <mergeCell ref="BA34:BF34"/>
    <mergeCell ref="BG34:BK34"/>
    <mergeCell ref="BL34:BQ34"/>
    <mergeCell ref="BR34:BV34"/>
    <mergeCell ref="BW34:CB34"/>
    <mergeCell ref="CC34:CG34"/>
    <mergeCell ref="CH34:CM34"/>
    <mergeCell ref="CN34:CR34"/>
    <mergeCell ref="EH33:EM33"/>
    <mergeCell ref="EN33:ER33"/>
    <mergeCell ref="ES33:EX33"/>
    <mergeCell ref="EY33:FC33"/>
    <mergeCell ref="FD33:FI33"/>
    <mergeCell ref="FJ33:FN33"/>
    <mergeCell ref="CY33:DC33"/>
    <mergeCell ref="DD33:DI33"/>
    <mergeCell ref="DL33:DQ33"/>
    <mergeCell ref="DR33:DV33"/>
    <mergeCell ref="DW33:EB33"/>
    <mergeCell ref="EC33:EG33"/>
    <mergeCell ref="BR33:BV33"/>
    <mergeCell ref="BW33:CB33"/>
    <mergeCell ref="CC33:CG33"/>
    <mergeCell ref="CH33:CM33"/>
    <mergeCell ref="CN33:CR33"/>
    <mergeCell ref="CS33:CX33"/>
    <mergeCell ref="GC32:GG32"/>
    <mergeCell ref="GH32:GM32"/>
    <mergeCell ref="GN32:GR32"/>
    <mergeCell ref="GS32:GW32"/>
    <mergeCell ref="B33:K34"/>
    <mergeCell ref="L33:AP34"/>
    <mergeCell ref="AQ33:AX34"/>
    <mergeCell ref="BA33:BF33"/>
    <mergeCell ref="BG33:BK33"/>
    <mergeCell ref="BL33:BQ33"/>
    <mergeCell ref="EV32:EZ32"/>
    <mergeCell ref="FA32:FF32"/>
    <mergeCell ref="FG32:FK32"/>
    <mergeCell ref="FL32:FQ32"/>
    <mergeCell ref="FR32:FV32"/>
    <mergeCell ref="FW32:GB32"/>
    <mergeCell ref="CN32:CR32"/>
    <mergeCell ref="CS32:CX32"/>
    <mergeCell ref="CY32:DC32"/>
    <mergeCell ref="DD32:DI32"/>
    <mergeCell ref="DJ32:EM32"/>
    <mergeCell ref="EP32:EU32"/>
    <mergeCell ref="B31:K32"/>
    <mergeCell ref="L31:AP32"/>
    <mergeCell ref="BA32:BF32"/>
    <mergeCell ref="BG32:BK32"/>
    <mergeCell ref="BL32:BQ32"/>
    <mergeCell ref="BR32:BV32"/>
    <mergeCell ref="BW32:CB32"/>
    <mergeCell ref="CC32:CG32"/>
    <mergeCell ref="CH32:CM32"/>
    <mergeCell ref="EC31:EG31"/>
    <mergeCell ref="EH31:EM31"/>
    <mergeCell ref="CS31:CX31"/>
    <mergeCell ref="CY31:DC31"/>
    <mergeCell ref="DD31:DI31"/>
    <mergeCell ref="DL31:DQ31"/>
    <mergeCell ref="DR31:DV31"/>
    <mergeCell ref="DW31:EB31"/>
    <mergeCell ref="BL31:BQ31"/>
    <mergeCell ref="BR31:BV31"/>
    <mergeCell ref="CN31:CR31"/>
    <mergeCell ref="FW30:GB30"/>
    <mergeCell ref="GC30:GG30"/>
    <mergeCell ref="GH30:GM30"/>
    <mergeCell ref="GN30:GR30"/>
    <mergeCell ref="GS30:GW30"/>
    <mergeCell ref="FJ31:FN31"/>
    <mergeCell ref="FO31:FS31"/>
    <mergeCell ref="FT31:GW31"/>
    <mergeCell ref="EN31:ER31"/>
    <mergeCell ref="ES31:EX31"/>
    <mergeCell ref="EY31:FC31"/>
    <mergeCell ref="FD31:FI31"/>
    <mergeCell ref="AQ31:AX32"/>
    <mergeCell ref="BA31:BF31"/>
    <mergeCell ref="BG31:BK31"/>
    <mergeCell ref="EP30:EU30"/>
    <mergeCell ref="EV30:EZ30"/>
    <mergeCell ref="FA30:FF30"/>
    <mergeCell ref="FG30:FK30"/>
    <mergeCell ref="FL30:FQ30"/>
    <mergeCell ref="FR30:FV30"/>
    <mergeCell ref="CH30:CM30"/>
    <mergeCell ref="CN30:CR30"/>
    <mergeCell ref="CS30:CX30"/>
    <mergeCell ref="CY30:DC30"/>
    <mergeCell ref="DD30:DI30"/>
    <mergeCell ref="DJ30:EM30"/>
    <mergeCell ref="BA30:BF30"/>
    <mergeCell ref="BG30:BK30"/>
    <mergeCell ref="BL30:BQ30"/>
    <mergeCell ref="BR30:BV30"/>
    <mergeCell ref="BW30:CB30"/>
    <mergeCell ref="CC30:CG30"/>
    <mergeCell ref="BW31:CB31"/>
    <mergeCell ref="CC31:CG31"/>
    <mergeCell ref="CH31:CM31"/>
    <mergeCell ref="BA27:BF27"/>
    <mergeCell ref="BG27:BK27"/>
    <mergeCell ref="BL27:BQ27"/>
    <mergeCell ref="GH28:GM28"/>
    <mergeCell ref="CY28:DC28"/>
    <mergeCell ref="DD28:DI28"/>
    <mergeCell ref="ES29:EX29"/>
    <mergeCell ref="EY29:FC29"/>
    <mergeCell ref="FD29:FI29"/>
    <mergeCell ref="FJ29:FN29"/>
    <mergeCell ref="FO29:FS29"/>
    <mergeCell ref="FT29:GW29"/>
    <mergeCell ref="DL29:DQ29"/>
    <mergeCell ref="DR29:DV29"/>
    <mergeCell ref="DW29:EB29"/>
    <mergeCell ref="EC29:EG29"/>
    <mergeCell ref="EH29:EM29"/>
    <mergeCell ref="EN29:ER29"/>
    <mergeCell ref="FR28:FV28"/>
    <mergeCell ref="FW28:GB28"/>
    <mergeCell ref="GC28:GG28"/>
    <mergeCell ref="BA28:BF28"/>
    <mergeCell ref="BG28:BK28"/>
    <mergeCell ref="BL28:BQ28"/>
    <mergeCell ref="B29:K30"/>
    <mergeCell ref="L29:AP30"/>
    <mergeCell ref="AQ29:AX30"/>
    <mergeCell ref="BA29:BF29"/>
    <mergeCell ref="BG29:BK29"/>
    <mergeCell ref="BL29:BQ29"/>
    <mergeCell ref="BR29:BV29"/>
    <mergeCell ref="BW29:CB29"/>
    <mergeCell ref="FG28:FK28"/>
    <mergeCell ref="CH28:CM28"/>
    <mergeCell ref="CN28:CR28"/>
    <mergeCell ref="CS28:CX28"/>
    <mergeCell ref="CC29:CG29"/>
    <mergeCell ref="CH29:CM29"/>
    <mergeCell ref="CN29:CR29"/>
    <mergeCell ref="CS29:CX29"/>
    <mergeCell ref="CY29:DC29"/>
    <mergeCell ref="DD29:DI29"/>
    <mergeCell ref="B27:K28"/>
    <mergeCell ref="L27:AP28"/>
    <mergeCell ref="AQ27:AX28"/>
    <mergeCell ref="CS27:CX27"/>
    <mergeCell ref="CY27:DC27"/>
    <mergeCell ref="DD27:DI27"/>
    <mergeCell ref="GH26:GM26"/>
    <mergeCell ref="DJ28:EM28"/>
    <mergeCell ref="EP28:EU28"/>
    <mergeCell ref="EV28:EZ28"/>
    <mergeCell ref="FA28:FF28"/>
    <mergeCell ref="FT27:GW27"/>
    <mergeCell ref="EN27:ER27"/>
    <mergeCell ref="ES27:EX27"/>
    <mergeCell ref="EY27:FC27"/>
    <mergeCell ref="FD27:FI27"/>
    <mergeCell ref="FJ27:FN27"/>
    <mergeCell ref="FO27:FS27"/>
    <mergeCell ref="DL27:DQ27"/>
    <mergeCell ref="DR27:DV27"/>
    <mergeCell ref="DW27:EB27"/>
    <mergeCell ref="GN26:GR26"/>
    <mergeCell ref="GS26:GW26"/>
    <mergeCell ref="FL26:FQ26"/>
    <mergeCell ref="GN28:GR28"/>
    <mergeCell ref="GS28:GW28"/>
    <mergeCell ref="FL28:FQ28"/>
    <mergeCell ref="BR28:BV28"/>
    <mergeCell ref="BW28:CB28"/>
    <mergeCell ref="CC28:CG28"/>
    <mergeCell ref="FR26:FV26"/>
    <mergeCell ref="FW26:GB26"/>
    <mergeCell ref="GC26:GG26"/>
    <mergeCell ref="CS26:CX26"/>
    <mergeCell ref="CY26:DC26"/>
    <mergeCell ref="DD26:DI26"/>
    <mergeCell ref="DJ26:EM26"/>
    <mergeCell ref="EP26:EU26"/>
    <mergeCell ref="EV26:EZ26"/>
    <mergeCell ref="BR27:BV27"/>
    <mergeCell ref="FA26:FF26"/>
    <mergeCell ref="FG26:FK26"/>
    <mergeCell ref="EC27:EG27"/>
    <mergeCell ref="EH27:EM27"/>
    <mergeCell ref="BW27:CB27"/>
    <mergeCell ref="CC27:CG27"/>
    <mergeCell ref="CH27:CM27"/>
    <mergeCell ref="CN27:CR27"/>
    <mergeCell ref="FO25:FS25"/>
    <mergeCell ref="FT25:GW25"/>
    <mergeCell ref="BA26:BF26"/>
    <mergeCell ref="BG26:BK26"/>
    <mergeCell ref="BL26:BQ26"/>
    <mergeCell ref="BR26:BV26"/>
    <mergeCell ref="BW26:CB26"/>
    <mergeCell ref="CC26:CG26"/>
    <mergeCell ref="CH26:CM26"/>
    <mergeCell ref="CN26:CR26"/>
    <mergeCell ref="EH25:EM25"/>
    <mergeCell ref="EN25:ER25"/>
    <mergeCell ref="ES25:EX25"/>
    <mergeCell ref="EY25:FC25"/>
    <mergeCell ref="FD25:FI25"/>
    <mergeCell ref="FJ25:FN25"/>
    <mergeCell ref="CY25:DC25"/>
    <mergeCell ref="DD25:DI25"/>
    <mergeCell ref="DL25:DQ25"/>
    <mergeCell ref="DR25:DV25"/>
    <mergeCell ref="DW25:EB25"/>
    <mergeCell ref="EC25:EG25"/>
    <mergeCell ref="BR25:BV25"/>
    <mergeCell ref="BW25:CB25"/>
    <mergeCell ref="CC25:CG25"/>
    <mergeCell ref="CH25:CM25"/>
    <mergeCell ref="CN25:CR25"/>
    <mergeCell ref="CS25:CX25"/>
    <mergeCell ref="GC24:GG24"/>
    <mergeCell ref="GH24:GM24"/>
    <mergeCell ref="GN24:GR24"/>
    <mergeCell ref="GS24:GW24"/>
    <mergeCell ref="B25:K26"/>
    <mergeCell ref="L25:AP26"/>
    <mergeCell ref="AQ25:AX26"/>
    <mergeCell ref="BA25:BF25"/>
    <mergeCell ref="BG25:BK25"/>
    <mergeCell ref="BL25:BQ25"/>
    <mergeCell ref="EV24:EZ24"/>
    <mergeCell ref="FA24:FF24"/>
    <mergeCell ref="FG24:FK24"/>
    <mergeCell ref="FL24:FQ24"/>
    <mergeCell ref="FR24:FV24"/>
    <mergeCell ref="FW24:GB24"/>
    <mergeCell ref="CN24:CR24"/>
    <mergeCell ref="CS24:CX24"/>
    <mergeCell ref="CY24:DC24"/>
    <mergeCell ref="DD24:DI24"/>
    <mergeCell ref="DJ24:EM24"/>
    <mergeCell ref="EP24:EU24"/>
    <mergeCell ref="FJ23:FN23"/>
    <mergeCell ref="FO23:FS23"/>
    <mergeCell ref="FT23:GW23"/>
    <mergeCell ref="BA24:BF24"/>
    <mergeCell ref="BG24:BK24"/>
    <mergeCell ref="BL24:BQ24"/>
    <mergeCell ref="BR24:BV24"/>
    <mergeCell ref="BW24:CB24"/>
    <mergeCell ref="CC24:CG24"/>
    <mergeCell ref="CH24:CM24"/>
    <mergeCell ref="EC23:EG23"/>
    <mergeCell ref="EH23:EM23"/>
    <mergeCell ref="EN23:ER23"/>
    <mergeCell ref="ES23:EX23"/>
    <mergeCell ref="EY23:FC23"/>
    <mergeCell ref="FD23:FI23"/>
    <mergeCell ref="CS23:CX23"/>
    <mergeCell ref="CY23:DC23"/>
    <mergeCell ref="DD23:DI23"/>
    <mergeCell ref="DL23:DQ23"/>
    <mergeCell ref="DR23:DV23"/>
    <mergeCell ref="DW23:EB23"/>
    <mergeCell ref="BL23:BQ23"/>
    <mergeCell ref="BR23:BV23"/>
    <mergeCell ref="BW23:CB23"/>
    <mergeCell ref="CC23:CG23"/>
    <mergeCell ref="CH23:CM23"/>
    <mergeCell ref="CN23:CR23"/>
    <mergeCell ref="FW22:GB22"/>
    <mergeCell ref="GC22:GG22"/>
    <mergeCell ref="GH22:GM22"/>
    <mergeCell ref="CC22:CG22"/>
    <mergeCell ref="GN22:GR22"/>
    <mergeCell ref="GS22:GW22"/>
    <mergeCell ref="B23:K24"/>
    <mergeCell ref="L23:AP24"/>
    <mergeCell ref="AQ23:AX24"/>
    <mergeCell ref="BA23:BF23"/>
    <mergeCell ref="BG23:BK23"/>
    <mergeCell ref="EP22:EU22"/>
    <mergeCell ref="EV22:EZ22"/>
    <mergeCell ref="FA22:FF22"/>
    <mergeCell ref="FG22:FK22"/>
    <mergeCell ref="FL22:FQ22"/>
    <mergeCell ref="FR22:FV22"/>
    <mergeCell ref="CH22:CM22"/>
    <mergeCell ref="CN22:CR22"/>
    <mergeCell ref="CS22:CX22"/>
    <mergeCell ref="CY22:DC22"/>
    <mergeCell ref="DD22:DI22"/>
    <mergeCell ref="DJ22:EM22"/>
    <mergeCell ref="BA22:BF22"/>
    <mergeCell ref="BG22:BK22"/>
    <mergeCell ref="BL22:BQ22"/>
    <mergeCell ref="BR22:BV22"/>
    <mergeCell ref="BW22:CB22"/>
    <mergeCell ref="BA19:BF19"/>
    <mergeCell ref="BG19:BK19"/>
    <mergeCell ref="BL19:BQ19"/>
    <mergeCell ref="GH20:GM20"/>
    <mergeCell ref="CY20:DC20"/>
    <mergeCell ref="DD20:DI20"/>
    <mergeCell ref="ES21:EX21"/>
    <mergeCell ref="EY21:FC21"/>
    <mergeCell ref="FD21:FI21"/>
    <mergeCell ref="FJ21:FN21"/>
    <mergeCell ref="FO21:FS21"/>
    <mergeCell ref="FT21:GW21"/>
    <mergeCell ref="DL21:DQ21"/>
    <mergeCell ref="DR21:DV21"/>
    <mergeCell ref="DW21:EB21"/>
    <mergeCell ref="EC21:EG21"/>
    <mergeCell ref="EH21:EM21"/>
    <mergeCell ref="EN21:ER21"/>
    <mergeCell ref="FR20:FV20"/>
    <mergeCell ref="FW20:GB20"/>
    <mergeCell ref="GC20:GG20"/>
    <mergeCell ref="BA20:BF20"/>
    <mergeCell ref="BG20:BK20"/>
    <mergeCell ref="BL20:BQ20"/>
    <mergeCell ref="B21:K22"/>
    <mergeCell ref="L21:AP22"/>
    <mergeCell ref="AQ21:AX22"/>
    <mergeCell ref="BA21:BF21"/>
    <mergeCell ref="BG21:BK21"/>
    <mergeCell ref="BL21:BQ21"/>
    <mergeCell ref="BR21:BV21"/>
    <mergeCell ref="BW21:CB21"/>
    <mergeCell ref="FG20:FK20"/>
    <mergeCell ref="CH20:CM20"/>
    <mergeCell ref="CN20:CR20"/>
    <mergeCell ref="CS20:CX20"/>
    <mergeCell ref="CC21:CG21"/>
    <mergeCell ref="CH21:CM21"/>
    <mergeCell ref="CN21:CR21"/>
    <mergeCell ref="CS21:CX21"/>
    <mergeCell ref="CY21:DC21"/>
    <mergeCell ref="DD21:DI21"/>
    <mergeCell ref="B19:K20"/>
    <mergeCell ref="L19:AP20"/>
    <mergeCell ref="AQ19:AX20"/>
    <mergeCell ref="CS19:CX19"/>
    <mergeCell ref="CY19:DC19"/>
    <mergeCell ref="DD19:DI19"/>
    <mergeCell ref="GH18:GM18"/>
    <mergeCell ref="DJ20:EM20"/>
    <mergeCell ref="EP20:EU20"/>
    <mergeCell ref="EV20:EZ20"/>
    <mergeCell ref="FA20:FF20"/>
    <mergeCell ref="FT19:GW19"/>
    <mergeCell ref="EN19:ER19"/>
    <mergeCell ref="ES19:EX19"/>
    <mergeCell ref="EY19:FC19"/>
    <mergeCell ref="FD19:FI19"/>
    <mergeCell ref="FJ19:FN19"/>
    <mergeCell ref="FO19:FS19"/>
    <mergeCell ref="DL19:DQ19"/>
    <mergeCell ref="DR19:DV19"/>
    <mergeCell ref="DW19:EB19"/>
    <mergeCell ref="GN18:GR18"/>
    <mergeCell ref="GS18:GW18"/>
    <mergeCell ref="FL18:FQ18"/>
    <mergeCell ref="GN20:GR20"/>
    <mergeCell ref="GS20:GW20"/>
    <mergeCell ref="FL20:FQ20"/>
    <mergeCell ref="BR20:BV20"/>
    <mergeCell ref="BW20:CB20"/>
    <mergeCell ref="CC20:CG20"/>
    <mergeCell ref="FR18:FV18"/>
    <mergeCell ref="FW18:GB18"/>
    <mergeCell ref="GC18:GG18"/>
    <mergeCell ref="CS18:CX18"/>
    <mergeCell ref="CY18:DC18"/>
    <mergeCell ref="DD18:DI18"/>
    <mergeCell ref="DJ18:EM18"/>
    <mergeCell ref="EP18:EU18"/>
    <mergeCell ref="EV18:EZ18"/>
    <mergeCell ref="BR19:BV19"/>
    <mergeCell ref="FA18:FF18"/>
    <mergeCell ref="FG18:FK18"/>
    <mergeCell ref="EC19:EG19"/>
    <mergeCell ref="EH19:EM19"/>
    <mergeCell ref="BW19:CB19"/>
    <mergeCell ref="CC19:CG19"/>
    <mergeCell ref="CH19:CM19"/>
    <mergeCell ref="CN19:CR19"/>
    <mergeCell ref="FO17:FS17"/>
    <mergeCell ref="FT17:GW17"/>
    <mergeCell ref="BA18:BF18"/>
    <mergeCell ref="BG18:BK18"/>
    <mergeCell ref="BL18:BQ18"/>
    <mergeCell ref="BR18:BV18"/>
    <mergeCell ref="BW18:CB18"/>
    <mergeCell ref="CC18:CG18"/>
    <mergeCell ref="CH18:CM18"/>
    <mergeCell ref="CN18:CR18"/>
    <mergeCell ref="EH17:EM17"/>
    <mergeCell ref="EN17:ER17"/>
    <mergeCell ref="ES17:EX17"/>
    <mergeCell ref="EY17:FC17"/>
    <mergeCell ref="FD17:FI17"/>
    <mergeCell ref="FJ17:FN17"/>
    <mergeCell ref="CY17:DC17"/>
    <mergeCell ref="DD17:DI17"/>
    <mergeCell ref="DL17:DQ17"/>
    <mergeCell ref="DR17:DV17"/>
    <mergeCell ref="DW17:EB17"/>
    <mergeCell ref="EC17:EG17"/>
    <mergeCell ref="BR17:BV17"/>
    <mergeCell ref="BW17:CB17"/>
    <mergeCell ref="CC17:CG17"/>
    <mergeCell ref="CH17:CM17"/>
    <mergeCell ref="CN17:CR17"/>
    <mergeCell ref="CS17:CX17"/>
    <mergeCell ref="GC16:GG16"/>
    <mergeCell ref="GH16:GM16"/>
    <mergeCell ref="GN16:GR16"/>
    <mergeCell ref="GS16:GW16"/>
    <mergeCell ref="B17:K18"/>
    <mergeCell ref="L17:AP18"/>
    <mergeCell ref="AQ17:AX18"/>
    <mergeCell ref="BA17:BF17"/>
    <mergeCell ref="BG17:BK17"/>
    <mergeCell ref="BL17:BQ17"/>
    <mergeCell ref="EV16:EZ16"/>
    <mergeCell ref="FA16:FF16"/>
    <mergeCell ref="FG16:FK16"/>
    <mergeCell ref="FL16:FQ16"/>
    <mergeCell ref="FR16:FV16"/>
    <mergeCell ref="FW16:GB16"/>
    <mergeCell ref="CN16:CR16"/>
    <mergeCell ref="CS16:CX16"/>
    <mergeCell ref="CY16:DC16"/>
    <mergeCell ref="DD16:DI16"/>
    <mergeCell ref="DJ16:EM16"/>
    <mergeCell ref="EP16:EU16"/>
    <mergeCell ref="FJ15:FN15"/>
    <mergeCell ref="FO15:FS15"/>
    <mergeCell ref="FT15:GW15"/>
    <mergeCell ref="BA16:BF16"/>
    <mergeCell ref="BG16:BK16"/>
    <mergeCell ref="BL16:BQ16"/>
    <mergeCell ref="BR16:BV16"/>
    <mergeCell ref="BW16:CB16"/>
    <mergeCell ref="CC16:CG16"/>
    <mergeCell ref="CH16:CM16"/>
    <mergeCell ref="EC15:EG15"/>
    <mergeCell ref="EH15:EM15"/>
    <mergeCell ref="EN15:ER15"/>
    <mergeCell ref="ES15:EX15"/>
    <mergeCell ref="EY15:FC15"/>
    <mergeCell ref="FD15:FI15"/>
    <mergeCell ref="CS15:CX15"/>
    <mergeCell ref="CY15:DC15"/>
    <mergeCell ref="DD15:DI15"/>
    <mergeCell ref="DL15:DQ15"/>
    <mergeCell ref="DR15:DV15"/>
    <mergeCell ref="DW15:EB15"/>
    <mergeCell ref="BL15:BQ15"/>
    <mergeCell ref="BR15:BV15"/>
    <mergeCell ref="BW15:CB15"/>
    <mergeCell ref="CC15:CG15"/>
    <mergeCell ref="CH15:CM15"/>
    <mergeCell ref="CN15:CR15"/>
    <mergeCell ref="FW14:GB14"/>
    <mergeCell ref="GC14:GG14"/>
    <mergeCell ref="GH14:GM14"/>
    <mergeCell ref="CC14:CG14"/>
    <mergeCell ref="GN14:GR14"/>
    <mergeCell ref="GS14:GW14"/>
    <mergeCell ref="B15:K16"/>
    <mergeCell ref="L15:AP16"/>
    <mergeCell ref="AQ15:AX16"/>
    <mergeCell ref="BA15:BF15"/>
    <mergeCell ref="BG15:BK15"/>
    <mergeCell ref="EP14:EU14"/>
    <mergeCell ref="EV14:EZ14"/>
    <mergeCell ref="FA14:FF14"/>
    <mergeCell ref="FG14:FK14"/>
    <mergeCell ref="FL14:FQ14"/>
    <mergeCell ref="FR14:FV14"/>
    <mergeCell ref="CH14:CM14"/>
    <mergeCell ref="CN14:CR14"/>
    <mergeCell ref="CS14:CX14"/>
    <mergeCell ref="CY14:DC14"/>
    <mergeCell ref="DD14:DI14"/>
    <mergeCell ref="DJ14:EM14"/>
    <mergeCell ref="BA14:BF14"/>
    <mergeCell ref="BG14:BK14"/>
    <mergeCell ref="BL14:BQ14"/>
    <mergeCell ref="BR14:BV14"/>
    <mergeCell ref="BW14:CB14"/>
    <mergeCell ref="BA11:BF11"/>
    <mergeCell ref="BG11:BK11"/>
    <mergeCell ref="BL11:BQ11"/>
    <mergeCell ref="GH12:GM12"/>
    <mergeCell ref="CY12:DC12"/>
    <mergeCell ref="DD12:DI12"/>
    <mergeCell ref="ES13:EX13"/>
    <mergeCell ref="EY13:FC13"/>
    <mergeCell ref="FD13:FI13"/>
    <mergeCell ref="FJ13:FN13"/>
    <mergeCell ref="FO13:FS13"/>
    <mergeCell ref="FT13:GW13"/>
    <mergeCell ref="DL13:DQ13"/>
    <mergeCell ref="DR13:DV13"/>
    <mergeCell ref="DW13:EB13"/>
    <mergeCell ref="EC13:EG13"/>
    <mergeCell ref="EH13:EM13"/>
    <mergeCell ref="EN13:ER13"/>
    <mergeCell ref="FR12:FV12"/>
    <mergeCell ref="FW12:GB12"/>
    <mergeCell ref="GC12:GG12"/>
    <mergeCell ref="BA12:BF12"/>
    <mergeCell ref="BG12:BK12"/>
    <mergeCell ref="BL12:BQ12"/>
    <mergeCell ref="B13:K14"/>
    <mergeCell ref="L13:AP14"/>
    <mergeCell ref="AQ13:AX14"/>
    <mergeCell ref="BA13:BF13"/>
    <mergeCell ref="BG13:BK13"/>
    <mergeCell ref="BL13:BQ13"/>
    <mergeCell ref="BR13:BV13"/>
    <mergeCell ref="BW13:CB13"/>
    <mergeCell ref="FG12:FK12"/>
    <mergeCell ref="CH12:CM12"/>
    <mergeCell ref="CN12:CR12"/>
    <mergeCell ref="CS12:CX12"/>
    <mergeCell ref="CC13:CG13"/>
    <mergeCell ref="CH13:CM13"/>
    <mergeCell ref="CN13:CR13"/>
    <mergeCell ref="CS13:CX13"/>
    <mergeCell ref="CY13:DC13"/>
    <mergeCell ref="DD13:DI13"/>
    <mergeCell ref="B11:K12"/>
    <mergeCell ref="L11:AP12"/>
    <mergeCell ref="AQ11:AX12"/>
    <mergeCell ref="CS11:CX11"/>
    <mergeCell ref="CY11:DC11"/>
    <mergeCell ref="DD11:DI11"/>
    <mergeCell ref="GH10:GM10"/>
    <mergeCell ref="DJ12:EM12"/>
    <mergeCell ref="EP12:EU12"/>
    <mergeCell ref="EV12:EZ12"/>
    <mergeCell ref="FA12:FF12"/>
    <mergeCell ref="FT11:GW11"/>
    <mergeCell ref="EN11:ER11"/>
    <mergeCell ref="ES11:EX11"/>
    <mergeCell ref="EY11:FC11"/>
    <mergeCell ref="FD11:FI11"/>
    <mergeCell ref="FJ11:FN11"/>
    <mergeCell ref="FO11:FS11"/>
    <mergeCell ref="DL11:DQ11"/>
    <mergeCell ref="DR11:DV11"/>
    <mergeCell ref="DW11:EB11"/>
    <mergeCell ref="GN10:GR10"/>
    <mergeCell ref="GS10:GW10"/>
    <mergeCell ref="FL10:FQ10"/>
    <mergeCell ref="GN12:GR12"/>
    <mergeCell ref="GS12:GW12"/>
    <mergeCell ref="FL12:FQ12"/>
    <mergeCell ref="BR12:BV12"/>
    <mergeCell ref="BW12:CB12"/>
    <mergeCell ref="CC12:CG12"/>
    <mergeCell ref="FR10:FV10"/>
    <mergeCell ref="FW10:GB10"/>
    <mergeCell ref="GC10:GG10"/>
    <mergeCell ref="CS10:CX10"/>
    <mergeCell ref="CY10:DC10"/>
    <mergeCell ref="DD10:DI10"/>
    <mergeCell ref="DJ10:EM10"/>
    <mergeCell ref="EP10:EU10"/>
    <mergeCell ref="EV10:EZ10"/>
    <mergeCell ref="BR11:BV11"/>
    <mergeCell ref="FA10:FF10"/>
    <mergeCell ref="FG10:FK10"/>
    <mergeCell ref="EC11:EG11"/>
    <mergeCell ref="EH11:EM11"/>
    <mergeCell ref="BW11:CB11"/>
    <mergeCell ref="CC11:CG11"/>
    <mergeCell ref="CH11:CM11"/>
    <mergeCell ref="CN11:CR11"/>
    <mergeCell ref="FO9:FS9"/>
    <mergeCell ref="FT9:GW9"/>
    <mergeCell ref="BA10:BF10"/>
    <mergeCell ref="BG10:BK10"/>
    <mergeCell ref="BL10:BQ10"/>
    <mergeCell ref="BR10:BV10"/>
    <mergeCell ref="BW10:CB10"/>
    <mergeCell ref="CC10:CG10"/>
    <mergeCell ref="CH10:CM10"/>
    <mergeCell ref="CN10:CR10"/>
    <mergeCell ref="EH9:EM9"/>
    <mergeCell ref="EN9:ER9"/>
    <mergeCell ref="ES9:EX9"/>
    <mergeCell ref="EY9:FC9"/>
    <mergeCell ref="FD9:FI9"/>
    <mergeCell ref="FJ9:FN9"/>
    <mergeCell ref="CY9:DC9"/>
    <mergeCell ref="DD9:DI9"/>
    <mergeCell ref="DL9:DQ9"/>
    <mergeCell ref="DR9:DV9"/>
    <mergeCell ref="DW9:EB9"/>
    <mergeCell ref="EC9:EG9"/>
    <mergeCell ref="BR9:BV9"/>
    <mergeCell ref="BW9:CB9"/>
    <mergeCell ref="CC9:CG9"/>
    <mergeCell ref="CH9:CM9"/>
    <mergeCell ref="CN9:CR9"/>
    <mergeCell ref="CS9:CX9"/>
    <mergeCell ref="GC8:GG8"/>
    <mergeCell ref="GH8:GM8"/>
    <mergeCell ref="GN8:GR8"/>
    <mergeCell ref="GS8:GW8"/>
    <mergeCell ref="B9:K10"/>
    <mergeCell ref="L9:AP10"/>
    <mergeCell ref="AQ9:AX10"/>
    <mergeCell ref="BA9:BF9"/>
    <mergeCell ref="BG9:BK9"/>
    <mergeCell ref="BL9:BQ9"/>
    <mergeCell ref="EV8:EZ8"/>
    <mergeCell ref="FA8:FF8"/>
    <mergeCell ref="FG8:FK8"/>
    <mergeCell ref="FL8:FQ8"/>
    <mergeCell ref="FR8:FV8"/>
    <mergeCell ref="FW8:GB8"/>
    <mergeCell ref="CN8:CR8"/>
    <mergeCell ref="CS8:CX8"/>
    <mergeCell ref="CY8:DC8"/>
    <mergeCell ref="DD8:DI8"/>
    <mergeCell ref="DJ8:EM8"/>
    <mergeCell ref="EP8:EU8"/>
    <mergeCell ref="FJ7:FN7"/>
    <mergeCell ref="FO7:FS7"/>
    <mergeCell ref="FT7:GW7"/>
    <mergeCell ref="BA8:BF8"/>
    <mergeCell ref="BG8:BK8"/>
    <mergeCell ref="BL8:BQ8"/>
    <mergeCell ref="BR8:BV8"/>
    <mergeCell ref="BW8:CB8"/>
    <mergeCell ref="CC8:CG8"/>
    <mergeCell ref="CH8:CM8"/>
    <mergeCell ref="EC7:EG7"/>
    <mergeCell ref="EH7:EM7"/>
    <mergeCell ref="EN7:ER7"/>
    <mergeCell ref="ES7:EX7"/>
    <mergeCell ref="EY7:FC7"/>
    <mergeCell ref="FD7:FI7"/>
    <mergeCell ref="CS7:CX7"/>
    <mergeCell ref="CY7:DC7"/>
    <mergeCell ref="DD7:DI7"/>
    <mergeCell ref="DL7:DQ7"/>
    <mergeCell ref="DR7:DV7"/>
    <mergeCell ref="DW7:EB7"/>
    <mergeCell ref="BL7:BQ7"/>
    <mergeCell ref="BR7:BV7"/>
    <mergeCell ref="BW7:CB7"/>
    <mergeCell ref="CC7:CG7"/>
    <mergeCell ref="CH7:CM7"/>
    <mergeCell ref="CN7:CR7"/>
    <mergeCell ref="A7:A8"/>
    <mergeCell ref="B7:K8"/>
    <mergeCell ref="L7:AP8"/>
    <mergeCell ref="AQ7:AX8"/>
    <mergeCell ref="BA7:BF7"/>
    <mergeCell ref="BG7:BK7"/>
    <mergeCell ref="FC4:GW5"/>
    <mergeCell ref="B5:K5"/>
    <mergeCell ref="AY5:BD6"/>
    <mergeCell ref="BE5:DI5"/>
    <mergeCell ref="DJ5:FB5"/>
    <mergeCell ref="B6:K6"/>
    <mergeCell ref="BE6:DI6"/>
    <mergeCell ref="DJ6:FB6"/>
    <mergeCell ref="FC6:GW6"/>
    <mergeCell ref="I2:AI2"/>
    <mergeCell ref="AK2:AR2"/>
    <mergeCell ref="AT2:CS2"/>
    <mergeCell ref="CW2:DC2"/>
    <mergeCell ref="DE2:EU2"/>
    <mergeCell ref="B4:K4"/>
    <mergeCell ref="L4:AP6"/>
    <mergeCell ref="AQ4:AX6"/>
    <mergeCell ref="AY4:FB4"/>
  </mergeCells>
  <pageMargins left="0.70866141732283472" right="0.70866141732283472" top="0.78740157480314965" bottom="0.78740157480314965" header="0.31496062992125984" footer="0.31496062992125984"/>
  <pageSetup paperSize="9" scale="95" orientation="portrait" r:id="rId1"/>
  <rowBreaks count="1" manualBreakCount="1">
    <brk id="36" max="204" man="1"/>
  </rowBreaks>
  <drawing r:id="rId2"/>
  <legacyDrawingHF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CCFF"/>
  </sheetPr>
  <dimension ref="A1:GW147"/>
  <sheetViews>
    <sheetView workbookViewId="0"/>
  </sheetViews>
  <sheetFormatPr defaultColWidth="0.42578125" defaultRowHeight="3.75" customHeight="1" x14ac:dyDescent="0.2"/>
  <cols>
    <col min="1" max="16384" width="0.42578125" style="236"/>
  </cols>
  <sheetData>
    <row r="1" spans="1:205" ht="3.75" customHeight="1" thickBot="1" x14ac:dyDescent="0.35">
      <c r="A1" s="280"/>
    </row>
    <row r="2" spans="1:205" ht="25.5" customHeight="1" x14ac:dyDescent="0.2">
      <c r="B2" s="237"/>
      <c r="C2" s="238"/>
      <c r="D2" s="238"/>
      <c r="E2" s="238"/>
      <c r="F2" s="238"/>
      <c r="G2" s="238"/>
      <c r="H2" s="238"/>
      <c r="I2" s="1124" t="s">
        <v>4937</v>
      </c>
      <c r="J2" s="1124"/>
      <c r="K2" s="1124"/>
      <c r="L2" s="1124"/>
      <c r="M2" s="1124"/>
      <c r="N2" s="1124"/>
      <c r="O2" s="1124"/>
      <c r="P2" s="1124"/>
      <c r="Q2" s="1124"/>
      <c r="R2" s="1124"/>
      <c r="S2" s="1124"/>
      <c r="T2" s="1124"/>
      <c r="U2" s="1124"/>
      <c r="V2" s="1124"/>
      <c r="W2" s="1124"/>
      <c r="X2" s="1124"/>
      <c r="Y2" s="1124"/>
      <c r="Z2" s="1124"/>
      <c r="AA2" s="1124"/>
      <c r="AB2" s="1124"/>
      <c r="AC2" s="1124"/>
      <c r="AD2" s="1124"/>
      <c r="AE2" s="1124"/>
      <c r="AF2" s="1124"/>
      <c r="AG2" s="1124"/>
      <c r="AH2" s="1124"/>
      <c r="AI2" s="1125"/>
      <c r="AK2" s="1126" t="s">
        <v>2178</v>
      </c>
      <c r="AL2" s="1127"/>
      <c r="AM2" s="1127"/>
      <c r="AN2" s="1127"/>
      <c r="AO2" s="1127"/>
      <c r="AP2" s="1127"/>
      <c r="AQ2" s="1127"/>
      <c r="AR2" s="1127"/>
      <c r="AS2" s="239"/>
      <c r="AT2" s="1186" t="str">
        <f>'S 002'!$AT$2</f>
        <v>2121635384</v>
      </c>
      <c r="AU2" s="1186"/>
      <c r="AV2" s="1186"/>
      <c r="AW2" s="1186"/>
      <c r="AX2" s="1186"/>
      <c r="AY2" s="1186"/>
      <c r="AZ2" s="1186"/>
      <c r="BA2" s="1186"/>
      <c r="BB2" s="1186"/>
      <c r="BC2" s="1186"/>
      <c r="BD2" s="1186"/>
      <c r="BE2" s="1186"/>
      <c r="BF2" s="1186"/>
      <c r="BG2" s="1186"/>
      <c r="BH2" s="1186"/>
      <c r="BI2" s="1186"/>
      <c r="BJ2" s="1186"/>
      <c r="BK2" s="1186"/>
      <c r="BL2" s="1186"/>
      <c r="BM2" s="1186"/>
      <c r="BN2" s="1186"/>
      <c r="BO2" s="1186"/>
      <c r="BP2" s="1186"/>
      <c r="BQ2" s="1186"/>
      <c r="BR2" s="1186"/>
      <c r="BS2" s="1186"/>
      <c r="BT2" s="1186"/>
      <c r="BU2" s="1186"/>
      <c r="BV2" s="1186"/>
      <c r="BW2" s="1186"/>
      <c r="BX2" s="1186"/>
      <c r="BY2" s="1186"/>
      <c r="BZ2" s="1186"/>
      <c r="CA2" s="1186"/>
      <c r="CB2" s="1186"/>
      <c r="CC2" s="1186"/>
      <c r="CD2" s="1186"/>
      <c r="CE2" s="1186"/>
      <c r="CF2" s="1186"/>
      <c r="CG2" s="1186"/>
      <c r="CH2" s="1186"/>
      <c r="CI2" s="1186"/>
      <c r="CJ2" s="1186"/>
      <c r="CK2" s="1186"/>
      <c r="CL2" s="1186"/>
      <c r="CM2" s="1186"/>
      <c r="CN2" s="1186"/>
      <c r="CO2" s="1186"/>
      <c r="CP2" s="1186"/>
      <c r="CQ2" s="1186"/>
      <c r="CR2" s="1186"/>
      <c r="CS2" s="1186"/>
      <c r="CT2" s="239"/>
      <c r="CU2" s="240"/>
      <c r="CW2" s="1126" t="s">
        <v>3</v>
      </c>
      <c r="CX2" s="1127"/>
      <c r="CY2" s="1127"/>
      <c r="CZ2" s="1127"/>
      <c r="DA2" s="1127"/>
      <c r="DB2" s="1127"/>
      <c r="DC2" s="1127"/>
      <c r="DD2" s="239"/>
      <c r="DE2" s="1186" t="str">
        <f>'S 002'!$DE$2</f>
        <v>54353718</v>
      </c>
      <c r="DF2" s="1186"/>
      <c r="DG2" s="1186"/>
      <c r="DH2" s="1186"/>
      <c r="DI2" s="1186"/>
      <c r="DJ2" s="1186"/>
      <c r="DK2" s="1186"/>
      <c r="DL2" s="1186"/>
      <c r="DM2" s="1186"/>
      <c r="DN2" s="1186"/>
      <c r="DO2" s="1186"/>
      <c r="DP2" s="1186"/>
      <c r="DQ2" s="1186"/>
      <c r="DR2" s="1186"/>
      <c r="DS2" s="1186"/>
      <c r="DT2" s="1186"/>
      <c r="DU2" s="1186"/>
      <c r="DV2" s="1186"/>
      <c r="DW2" s="1186"/>
      <c r="DX2" s="1186"/>
      <c r="DY2" s="1186"/>
      <c r="DZ2" s="1186"/>
      <c r="EA2" s="1186"/>
      <c r="EB2" s="1186"/>
      <c r="EC2" s="1186"/>
      <c r="ED2" s="1186"/>
      <c r="EE2" s="1186"/>
      <c r="EF2" s="1186"/>
      <c r="EG2" s="1186"/>
      <c r="EH2" s="1186"/>
      <c r="EI2" s="1186"/>
      <c r="EJ2" s="1186"/>
      <c r="EK2" s="1186"/>
      <c r="EL2" s="1186"/>
      <c r="EM2" s="1186"/>
      <c r="EN2" s="1186"/>
      <c r="EO2" s="1186"/>
      <c r="EP2" s="1186"/>
      <c r="EQ2" s="1186"/>
      <c r="ER2" s="1186"/>
      <c r="ES2" s="1186"/>
      <c r="ET2" s="1186"/>
      <c r="EU2" s="1186"/>
      <c r="EV2" s="239"/>
      <c r="EW2" s="240"/>
      <c r="GQ2" s="238"/>
      <c r="GR2" s="238"/>
      <c r="GS2" s="238"/>
      <c r="GT2" s="238"/>
      <c r="GU2" s="238"/>
      <c r="GV2" s="238"/>
      <c r="GW2" s="241"/>
    </row>
    <row r="3" spans="1:205" ht="3" customHeight="1" x14ac:dyDescent="0.3"/>
    <row r="4" spans="1:205" ht="11.25" customHeight="1" x14ac:dyDescent="0.3">
      <c r="B4" s="1130" t="s">
        <v>4932</v>
      </c>
      <c r="C4" s="1131"/>
      <c r="D4" s="1131"/>
      <c r="E4" s="1131"/>
      <c r="F4" s="1131"/>
      <c r="G4" s="1131"/>
      <c r="H4" s="1131"/>
      <c r="I4" s="1131"/>
      <c r="J4" s="1131"/>
      <c r="K4" s="1132"/>
      <c r="L4" s="1133" t="s">
        <v>4933</v>
      </c>
      <c r="M4" s="1134"/>
      <c r="N4" s="1134"/>
      <c r="O4" s="1134"/>
      <c r="P4" s="1134"/>
      <c r="Q4" s="1134"/>
      <c r="R4" s="1134"/>
      <c r="S4" s="1134"/>
      <c r="T4" s="1134"/>
      <c r="U4" s="1134"/>
      <c r="V4" s="1134"/>
      <c r="W4" s="1134"/>
      <c r="X4" s="1134"/>
      <c r="Y4" s="1134"/>
      <c r="Z4" s="1134"/>
      <c r="AA4" s="1134"/>
      <c r="AB4" s="1134"/>
      <c r="AC4" s="1134"/>
      <c r="AD4" s="1134"/>
      <c r="AE4" s="1134"/>
      <c r="AF4" s="1134"/>
      <c r="AG4" s="1134"/>
      <c r="AH4" s="1134"/>
      <c r="AI4" s="1134"/>
      <c r="AJ4" s="1134"/>
      <c r="AK4" s="1134"/>
      <c r="AL4" s="1134"/>
      <c r="AM4" s="1134"/>
      <c r="AN4" s="1134"/>
      <c r="AO4" s="1134"/>
      <c r="AP4" s="1134"/>
      <c r="AQ4" s="1139" t="str">
        <f>'S 003'!AQ4</f>
        <v>Číslo riadku</v>
      </c>
      <c r="AR4" s="1140"/>
      <c r="AS4" s="1140"/>
      <c r="AT4" s="1140"/>
      <c r="AU4" s="1140"/>
      <c r="AV4" s="1140"/>
      <c r="AW4" s="1140"/>
      <c r="AX4" s="1141"/>
      <c r="AY4" s="1148" t="str">
        <f>'S 003'!AY4</f>
        <v>Bežné účtovné obdobie rok 2023</v>
      </c>
      <c r="AZ4" s="1149"/>
      <c r="BA4" s="1149"/>
      <c r="BB4" s="1149"/>
      <c r="BC4" s="1149"/>
      <c r="BD4" s="1149"/>
      <c r="BE4" s="1149"/>
      <c r="BF4" s="1149"/>
      <c r="BG4" s="1149"/>
      <c r="BH4" s="1149"/>
      <c r="BI4" s="1149"/>
      <c r="BJ4" s="1149"/>
      <c r="BK4" s="1149"/>
      <c r="BL4" s="1149"/>
      <c r="BM4" s="1149"/>
      <c r="BN4" s="1149"/>
      <c r="BO4" s="1149"/>
      <c r="BP4" s="1149"/>
      <c r="BQ4" s="1149"/>
      <c r="BR4" s="1149"/>
      <c r="BS4" s="1149"/>
      <c r="BT4" s="1149"/>
      <c r="BU4" s="1149"/>
      <c r="BV4" s="1149"/>
      <c r="BW4" s="1149"/>
      <c r="BX4" s="1149"/>
      <c r="BY4" s="1149"/>
      <c r="BZ4" s="1149"/>
      <c r="CA4" s="1149"/>
      <c r="CB4" s="1149"/>
      <c r="CC4" s="1149"/>
      <c r="CD4" s="1149"/>
      <c r="CE4" s="1149"/>
      <c r="CF4" s="1149"/>
      <c r="CG4" s="1149"/>
      <c r="CH4" s="1149"/>
      <c r="CI4" s="1149"/>
      <c r="CJ4" s="1149"/>
      <c r="CK4" s="1149"/>
      <c r="CL4" s="1149"/>
      <c r="CM4" s="1149"/>
      <c r="CN4" s="1149"/>
      <c r="CO4" s="1149"/>
      <c r="CP4" s="1149"/>
      <c r="CQ4" s="1149"/>
      <c r="CR4" s="1149"/>
      <c r="CS4" s="1149"/>
      <c r="CT4" s="1149"/>
      <c r="CU4" s="1149"/>
      <c r="CV4" s="1149"/>
      <c r="CW4" s="1149"/>
      <c r="CX4" s="1149"/>
      <c r="CY4" s="1149"/>
      <c r="CZ4" s="1149"/>
      <c r="DA4" s="1149"/>
      <c r="DB4" s="1149"/>
      <c r="DC4" s="1149"/>
      <c r="DD4" s="1149"/>
      <c r="DE4" s="1149"/>
      <c r="DF4" s="1149"/>
      <c r="DG4" s="1149"/>
      <c r="DH4" s="1149"/>
      <c r="DI4" s="1149"/>
      <c r="DJ4" s="1149"/>
      <c r="DK4" s="1149"/>
      <c r="DL4" s="1149"/>
      <c r="DM4" s="1149"/>
      <c r="DN4" s="1149"/>
      <c r="DO4" s="1149"/>
      <c r="DP4" s="1149"/>
      <c r="DQ4" s="1149"/>
      <c r="DR4" s="1149"/>
      <c r="DS4" s="1149"/>
      <c r="DT4" s="1149"/>
      <c r="DU4" s="1149"/>
      <c r="DV4" s="1149"/>
      <c r="DW4" s="1149"/>
      <c r="DX4" s="1149"/>
      <c r="DY4" s="1149"/>
      <c r="DZ4" s="1149"/>
      <c r="EA4" s="1149"/>
      <c r="EB4" s="1149"/>
      <c r="EC4" s="1149"/>
      <c r="ED4" s="1149"/>
      <c r="EE4" s="1149"/>
      <c r="EF4" s="1149"/>
      <c r="EG4" s="1149"/>
      <c r="EH4" s="1149"/>
      <c r="EI4" s="1149"/>
      <c r="EJ4" s="1149"/>
      <c r="EK4" s="1149"/>
      <c r="EL4" s="1149"/>
      <c r="EM4" s="1149"/>
      <c r="EN4" s="1149"/>
      <c r="EO4" s="1149"/>
      <c r="EP4" s="1149"/>
      <c r="EQ4" s="1149"/>
      <c r="ER4" s="1149"/>
      <c r="ES4" s="1149"/>
      <c r="ET4" s="1149"/>
      <c r="EU4" s="1149"/>
      <c r="EV4" s="1149"/>
      <c r="EW4" s="1149"/>
      <c r="EX4" s="1149"/>
      <c r="EY4" s="1149"/>
      <c r="EZ4" s="1149"/>
      <c r="FA4" s="1149"/>
      <c r="FB4" s="1150"/>
      <c r="FC4" s="1187">
        <f>'S 003'!FC4</f>
        <v>0</v>
      </c>
      <c r="FD4" s="1131"/>
      <c r="FE4" s="1131"/>
      <c r="FF4" s="1131"/>
      <c r="FG4" s="1131"/>
      <c r="FH4" s="1131"/>
      <c r="FI4" s="1131"/>
      <c r="FJ4" s="1131"/>
      <c r="FK4" s="1131"/>
      <c r="FL4" s="1131"/>
      <c r="FM4" s="1131"/>
      <c r="FN4" s="1131"/>
      <c r="FO4" s="1131"/>
      <c r="FP4" s="1131"/>
      <c r="FQ4" s="1131"/>
      <c r="FR4" s="1131"/>
      <c r="FS4" s="1131"/>
      <c r="FT4" s="1131"/>
      <c r="FU4" s="1131"/>
      <c r="FV4" s="1131"/>
      <c r="FW4" s="1131"/>
      <c r="FX4" s="1131"/>
      <c r="FY4" s="1131"/>
      <c r="FZ4" s="1131"/>
      <c r="GA4" s="1131"/>
      <c r="GB4" s="1131"/>
      <c r="GC4" s="1131"/>
      <c r="GD4" s="1131"/>
      <c r="GE4" s="1131"/>
      <c r="GF4" s="1131"/>
      <c r="GG4" s="1131"/>
      <c r="GH4" s="1131"/>
      <c r="GI4" s="1131"/>
      <c r="GJ4" s="1131"/>
      <c r="GK4" s="1131"/>
      <c r="GL4" s="1131"/>
      <c r="GM4" s="1131"/>
      <c r="GN4" s="1131"/>
      <c r="GO4" s="1131"/>
      <c r="GP4" s="1131"/>
      <c r="GQ4" s="1131"/>
      <c r="GR4" s="1131"/>
      <c r="GS4" s="1131"/>
      <c r="GT4" s="1131"/>
      <c r="GU4" s="1131"/>
      <c r="GV4" s="1131"/>
      <c r="GW4" s="1132"/>
    </row>
    <row r="5" spans="1:205" ht="11.25" customHeight="1" x14ac:dyDescent="0.3">
      <c r="B5" s="1155" t="s">
        <v>4934</v>
      </c>
      <c r="C5" s="1156"/>
      <c r="D5" s="1156"/>
      <c r="E5" s="1156"/>
      <c r="F5" s="1156"/>
      <c r="G5" s="1156"/>
      <c r="H5" s="1156"/>
      <c r="I5" s="1156"/>
      <c r="J5" s="1156"/>
      <c r="K5" s="1157"/>
      <c r="L5" s="1135"/>
      <c r="M5" s="1136"/>
      <c r="N5" s="1136"/>
      <c r="O5" s="1136"/>
      <c r="P5" s="1136"/>
      <c r="Q5" s="1136"/>
      <c r="R5" s="1136"/>
      <c r="S5" s="1136"/>
      <c r="T5" s="1136"/>
      <c r="U5" s="1136"/>
      <c r="V5" s="1136"/>
      <c r="W5" s="1136"/>
      <c r="X5" s="1136"/>
      <c r="Y5" s="1136"/>
      <c r="Z5" s="1136"/>
      <c r="AA5" s="1136"/>
      <c r="AB5" s="1136"/>
      <c r="AC5" s="1136"/>
      <c r="AD5" s="1136"/>
      <c r="AE5" s="1136"/>
      <c r="AF5" s="1136"/>
      <c r="AG5" s="1136"/>
      <c r="AH5" s="1136"/>
      <c r="AI5" s="1136"/>
      <c r="AJ5" s="1136"/>
      <c r="AK5" s="1136"/>
      <c r="AL5" s="1136"/>
      <c r="AM5" s="1136"/>
      <c r="AN5" s="1136"/>
      <c r="AO5" s="1136"/>
      <c r="AP5" s="1136"/>
      <c r="AQ5" s="1142"/>
      <c r="AR5" s="1143"/>
      <c r="AS5" s="1143"/>
      <c r="AT5" s="1143"/>
      <c r="AU5" s="1143"/>
      <c r="AV5" s="1143"/>
      <c r="AW5" s="1143"/>
      <c r="AX5" s="1144"/>
      <c r="AY5" s="1158">
        <f>'S 003'!AY5</f>
        <v>0</v>
      </c>
      <c r="AZ5" s="1159"/>
      <c r="BA5" s="1159"/>
      <c r="BB5" s="1159"/>
      <c r="BC5" s="1159"/>
      <c r="BD5" s="1160"/>
      <c r="BE5" s="1161" t="str">
        <f>'S 003'!BE5</f>
        <v>Brutto-časť 1</v>
      </c>
      <c r="BF5" s="1162"/>
      <c r="BG5" s="1162"/>
      <c r="BH5" s="1162"/>
      <c r="BI5" s="1162"/>
      <c r="BJ5" s="1162"/>
      <c r="BK5" s="1162"/>
      <c r="BL5" s="1162"/>
      <c r="BM5" s="1162"/>
      <c r="BN5" s="1162"/>
      <c r="BO5" s="1162"/>
      <c r="BP5" s="1162"/>
      <c r="BQ5" s="1162"/>
      <c r="BR5" s="1162"/>
      <c r="BS5" s="1162"/>
      <c r="BT5" s="1162"/>
      <c r="BU5" s="1162"/>
      <c r="BV5" s="1162"/>
      <c r="BW5" s="1162"/>
      <c r="BX5" s="1162"/>
      <c r="BY5" s="1162"/>
      <c r="BZ5" s="1162"/>
      <c r="CA5" s="1162"/>
      <c r="CB5" s="1162"/>
      <c r="CC5" s="1162"/>
      <c r="CD5" s="1162"/>
      <c r="CE5" s="1162"/>
      <c r="CF5" s="1162"/>
      <c r="CG5" s="1162"/>
      <c r="CH5" s="1162"/>
      <c r="CI5" s="1162"/>
      <c r="CJ5" s="1162"/>
      <c r="CK5" s="1162"/>
      <c r="CL5" s="1162"/>
      <c r="CM5" s="1162"/>
      <c r="CN5" s="1162"/>
      <c r="CO5" s="1162"/>
      <c r="CP5" s="1162"/>
      <c r="CQ5" s="1162"/>
      <c r="CR5" s="1162"/>
      <c r="CS5" s="1162"/>
      <c r="CT5" s="1162"/>
      <c r="CU5" s="1162"/>
      <c r="CV5" s="1162"/>
      <c r="CW5" s="1162"/>
      <c r="CX5" s="1162"/>
      <c r="CY5" s="1162"/>
      <c r="CZ5" s="1162"/>
      <c r="DA5" s="1162"/>
      <c r="DB5" s="1162"/>
      <c r="DC5" s="1162"/>
      <c r="DD5" s="1162"/>
      <c r="DE5" s="1162"/>
      <c r="DF5" s="1162"/>
      <c r="DG5" s="1162"/>
      <c r="DH5" s="1162"/>
      <c r="DI5" s="1163"/>
      <c r="DJ5" s="1148" t="str">
        <f>'S 003'!DJ5</f>
        <v xml:space="preserve"> </v>
      </c>
      <c r="DK5" s="1149"/>
      <c r="DL5" s="1149"/>
      <c r="DM5" s="1149"/>
      <c r="DN5" s="1149"/>
      <c r="DO5" s="1149"/>
      <c r="DP5" s="1149"/>
      <c r="DQ5" s="1149"/>
      <c r="DR5" s="1149"/>
      <c r="DS5" s="1149"/>
      <c r="DT5" s="1149"/>
      <c r="DU5" s="1149"/>
      <c r="DV5" s="1149"/>
      <c r="DW5" s="1149"/>
      <c r="DX5" s="1149"/>
      <c r="DY5" s="1149"/>
      <c r="DZ5" s="1149"/>
      <c r="EA5" s="1149"/>
      <c r="EB5" s="1149"/>
      <c r="EC5" s="1149"/>
      <c r="ED5" s="1149"/>
      <c r="EE5" s="1149"/>
      <c r="EF5" s="1149"/>
      <c r="EG5" s="1149"/>
      <c r="EH5" s="1149"/>
      <c r="EI5" s="1149"/>
      <c r="EJ5" s="1149"/>
      <c r="EK5" s="1149"/>
      <c r="EL5" s="1149"/>
      <c r="EM5" s="1149"/>
      <c r="EN5" s="1149"/>
      <c r="EO5" s="1149"/>
      <c r="EP5" s="1149"/>
      <c r="EQ5" s="1149"/>
      <c r="ER5" s="1149"/>
      <c r="ES5" s="1149"/>
      <c r="ET5" s="1149"/>
      <c r="EU5" s="1149"/>
      <c r="EV5" s="1149"/>
      <c r="EW5" s="1149"/>
      <c r="EX5" s="1149"/>
      <c r="EY5" s="1149"/>
      <c r="EZ5" s="1149"/>
      <c r="FA5" s="1149"/>
      <c r="FB5" s="1150"/>
      <c r="FC5" s="1152"/>
      <c r="FD5" s="1153"/>
      <c r="FE5" s="1153"/>
      <c r="FF5" s="1153"/>
      <c r="FG5" s="1153"/>
      <c r="FH5" s="1153"/>
      <c r="FI5" s="1153"/>
      <c r="FJ5" s="1153"/>
      <c r="FK5" s="1153"/>
      <c r="FL5" s="1153"/>
      <c r="FM5" s="1153"/>
      <c r="FN5" s="1153"/>
      <c r="FO5" s="1153"/>
      <c r="FP5" s="1153"/>
      <c r="FQ5" s="1153"/>
      <c r="FR5" s="1153"/>
      <c r="FS5" s="1153"/>
      <c r="FT5" s="1153"/>
      <c r="FU5" s="1153"/>
      <c r="FV5" s="1153"/>
      <c r="FW5" s="1153"/>
      <c r="FX5" s="1153"/>
      <c r="FY5" s="1153"/>
      <c r="FZ5" s="1153"/>
      <c r="GA5" s="1153"/>
      <c r="GB5" s="1153"/>
      <c r="GC5" s="1153"/>
      <c r="GD5" s="1153"/>
      <c r="GE5" s="1153"/>
      <c r="GF5" s="1153"/>
      <c r="GG5" s="1153"/>
      <c r="GH5" s="1153"/>
      <c r="GI5" s="1153"/>
      <c r="GJ5" s="1153"/>
      <c r="GK5" s="1153"/>
      <c r="GL5" s="1153"/>
      <c r="GM5" s="1153"/>
      <c r="GN5" s="1153"/>
      <c r="GO5" s="1153"/>
      <c r="GP5" s="1153"/>
      <c r="GQ5" s="1153"/>
      <c r="GR5" s="1153"/>
      <c r="GS5" s="1153"/>
      <c r="GT5" s="1153"/>
      <c r="GU5" s="1153"/>
      <c r="GV5" s="1153"/>
      <c r="GW5" s="1154"/>
    </row>
    <row r="6" spans="1:205" ht="10.5" customHeight="1" x14ac:dyDescent="0.3">
      <c r="B6" s="1152" t="s">
        <v>1407</v>
      </c>
      <c r="C6" s="1153"/>
      <c r="D6" s="1153"/>
      <c r="E6" s="1153"/>
      <c r="F6" s="1153"/>
      <c r="G6" s="1153"/>
      <c r="H6" s="1153"/>
      <c r="I6" s="1153"/>
      <c r="J6" s="1153"/>
      <c r="K6" s="1154"/>
      <c r="L6" s="1137"/>
      <c r="M6" s="1138"/>
      <c r="N6" s="1138"/>
      <c r="O6" s="1138"/>
      <c r="P6" s="1138"/>
      <c r="Q6" s="1138"/>
      <c r="R6" s="1138"/>
      <c r="S6" s="1138"/>
      <c r="T6" s="1138"/>
      <c r="U6" s="1138"/>
      <c r="V6" s="1138"/>
      <c r="W6" s="1138"/>
      <c r="X6" s="1138"/>
      <c r="Y6" s="1138"/>
      <c r="Z6" s="1138"/>
      <c r="AA6" s="1138"/>
      <c r="AB6" s="1138"/>
      <c r="AC6" s="1138"/>
      <c r="AD6" s="1138"/>
      <c r="AE6" s="1138"/>
      <c r="AF6" s="1138"/>
      <c r="AG6" s="1138"/>
      <c r="AH6" s="1138"/>
      <c r="AI6" s="1138"/>
      <c r="AJ6" s="1138"/>
      <c r="AK6" s="1138"/>
      <c r="AL6" s="1138"/>
      <c r="AM6" s="1138"/>
      <c r="AN6" s="1138"/>
      <c r="AO6" s="1138"/>
      <c r="AP6" s="1138"/>
      <c r="AQ6" s="1145"/>
      <c r="AR6" s="1146"/>
      <c r="AS6" s="1146"/>
      <c r="AT6" s="1146"/>
      <c r="AU6" s="1146"/>
      <c r="AV6" s="1146"/>
      <c r="AW6" s="1146"/>
      <c r="AX6" s="1147"/>
      <c r="AY6" s="1158"/>
      <c r="AZ6" s="1159"/>
      <c r="BA6" s="1159"/>
      <c r="BB6" s="1159"/>
      <c r="BC6" s="1159"/>
      <c r="BD6" s="1160"/>
      <c r="BE6" s="1165" t="str">
        <f>'S 003'!BE6</f>
        <v>Oprávky</v>
      </c>
      <c r="BF6" s="1166"/>
      <c r="BG6" s="1166"/>
      <c r="BH6" s="1166"/>
      <c r="BI6" s="1166"/>
      <c r="BJ6" s="1166"/>
      <c r="BK6" s="1166"/>
      <c r="BL6" s="1166"/>
      <c r="BM6" s="1166"/>
      <c r="BN6" s="1166"/>
      <c r="BO6" s="1166"/>
      <c r="BP6" s="1166"/>
      <c r="BQ6" s="1166"/>
      <c r="BR6" s="1166"/>
      <c r="BS6" s="1166"/>
      <c r="BT6" s="1166"/>
      <c r="BU6" s="1166"/>
      <c r="BV6" s="1166"/>
      <c r="BW6" s="1166"/>
      <c r="BX6" s="1166"/>
      <c r="BY6" s="1166"/>
      <c r="BZ6" s="1166"/>
      <c r="CA6" s="1166"/>
      <c r="CB6" s="1166"/>
      <c r="CC6" s="1166"/>
      <c r="CD6" s="1166"/>
      <c r="CE6" s="1166"/>
      <c r="CF6" s="1166"/>
      <c r="CG6" s="1166"/>
      <c r="CH6" s="1166"/>
      <c r="CI6" s="1166"/>
      <c r="CJ6" s="1166"/>
      <c r="CK6" s="1166"/>
      <c r="CL6" s="1166"/>
      <c r="CM6" s="1166"/>
      <c r="CN6" s="1166"/>
      <c r="CO6" s="1166"/>
      <c r="CP6" s="1166"/>
      <c r="CQ6" s="1166"/>
      <c r="CR6" s="1166"/>
      <c r="CS6" s="1166"/>
      <c r="CT6" s="1166"/>
      <c r="CU6" s="1166"/>
      <c r="CV6" s="1166"/>
      <c r="CW6" s="1166"/>
      <c r="CX6" s="1166"/>
      <c r="CY6" s="1166"/>
      <c r="CZ6" s="1166"/>
      <c r="DA6" s="1166"/>
      <c r="DB6" s="1166"/>
      <c r="DC6" s="1166"/>
      <c r="DD6" s="1166"/>
      <c r="DE6" s="1166"/>
      <c r="DF6" s="1166"/>
      <c r="DG6" s="1166"/>
      <c r="DH6" s="1166"/>
      <c r="DI6" s="1167"/>
      <c r="DJ6" s="1148">
        <f>'S 003'!DJ6</f>
        <v>0</v>
      </c>
      <c r="DK6" s="1149"/>
      <c r="DL6" s="1149"/>
      <c r="DM6" s="1149"/>
      <c r="DN6" s="1149"/>
      <c r="DO6" s="1149"/>
      <c r="DP6" s="1149"/>
      <c r="DQ6" s="1149"/>
      <c r="DR6" s="1149"/>
      <c r="DS6" s="1149"/>
      <c r="DT6" s="1149"/>
      <c r="DU6" s="1149"/>
      <c r="DV6" s="1149"/>
      <c r="DW6" s="1149"/>
      <c r="DX6" s="1149"/>
      <c r="DY6" s="1149"/>
      <c r="DZ6" s="1149"/>
      <c r="EA6" s="1149"/>
      <c r="EB6" s="1149"/>
      <c r="EC6" s="1149"/>
      <c r="ED6" s="1149"/>
      <c r="EE6" s="1149"/>
      <c r="EF6" s="1149"/>
      <c r="EG6" s="1149"/>
      <c r="EH6" s="1149"/>
      <c r="EI6" s="1149"/>
      <c r="EJ6" s="1149"/>
      <c r="EK6" s="1149"/>
      <c r="EL6" s="1149"/>
      <c r="EM6" s="1149"/>
      <c r="EN6" s="1149"/>
      <c r="EO6" s="1149"/>
      <c r="EP6" s="1149"/>
      <c r="EQ6" s="1149"/>
      <c r="ER6" s="1149"/>
      <c r="ES6" s="1149"/>
      <c r="ET6" s="1149"/>
      <c r="EU6" s="1149"/>
      <c r="EV6" s="1149"/>
      <c r="EW6" s="1149"/>
      <c r="EX6" s="1149"/>
      <c r="EY6" s="1149"/>
      <c r="EZ6" s="1149"/>
      <c r="FA6" s="1149"/>
      <c r="FB6" s="1150"/>
      <c r="FC6" s="1188" t="str">
        <f>'S 003'!FC6</f>
        <v xml:space="preserve"> </v>
      </c>
      <c r="FD6" s="1169"/>
      <c r="FE6" s="1169"/>
      <c r="FF6" s="1169"/>
      <c r="FG6" s="1169"/>
      <c r="FH6" s="1169"/>
      <c r="FI6" s="1169"/>
      <c r="FJ6" s="1169"/>
      <c r="FK6" s="1169"/>
      <c r="FL6" s="1169"/>
      <c r="FM6" s="1169"/>
      <c r="FN6" s="1169"/>
      <c r="FO6" s="1169"/>
      <c r="FP6" s="1169"/>
      <c r="FQ6" s="1169"/>
      <c r="FR6" s="1169"/>
      <c r="FS6" s="1169"/>
      <c r="FT6" s="1169"/>
      <c r="FU6" s="1169"/>
      <c r="FV6" s="1169"/>
      <c r="FW6" s="1169"/>
      <c r="FX6" s="1169"/>
      <c r="FY6" s="1169"/>
      <c r="FZ6" s="1169"/>
      <c r="GA6" s="1169"/>
      <c r="GB6" s="1169"/>
      <c r="GC6" s="1169"/>
      <c r="GD6" s="1169"/>
      <c r="GE6" s="1169"/>
      <c r="GF6" s="1169"/>
      <c r="GG6" s="1169"/>
      <c r="GH6" s="1169"/>
      <c r="GI6" s="1169"/>
      <c r="GJ6" s="1169"/>
      <c r="GK6" s="1169"/>
      <c r="GL6" s="1169"/>
      <c r="GM6" s="1169"/>
      <c r="GN6" s="1169"/>
      <c r="GO6" s="1169"/>
      <c r="GP6" s="1169"/>
      <c r="GQ6" s="1169"/>
      <c r="GR6" s="1169"/>
      <c r="GS6" s="1169"/>
      <c r="GT6" s="1169"/>
      <c r="GU6" s="1169"/>
      <c r="GV6" s="1169"/>
      <c r="GW6" s="1170"/>
    </row>
    <row r="7" spans="1:205" ht="25.5" customHeight="1" x14ac:dyDescent="0.3">
      <c r="B7" s="1185" t="s">
        <v>2028</v>
      </c>
      <c r="C7" s="1185"/>
      <c r="D7" s="1185"/>
      <c r="E7" s="1185"/>
      <c r="F7" s="1185"/>
      <c r="G7" s="1185"/>
      <c r="H7" s="1185"/>
      <c r="I7" s="1185"/>
      <c r="J7" s="1185"/>
      <c r="K7" s="1185"/>
      <c r="L7" s="1190" t="str">
        <f>SUVAHAVUJ!$D$31</f>
        <v>Pôžičky a ostatný dlhodobý finančný majetok so zostatkovou dobou splatnosti najviac jeden rok (066A, 067A, 069A, 06XA) - /096A/</v>
      </c>
      <c r="M7" s="1190"/>
      <c r="N7" s="1190"/>
      <c r="O7" s="1190"/>
      <c r="P7" s="1190"/>
      <c r="Q7" s="1190"/>
      <c r="R7" s="1190"/>
      <c r="S7" s="1190"/>
      <c r="T7" s="1190"/>
      <c r="U7" s="1190"/>
      <c r="V7" s="1190"/>
      <c r="W7" s="1190"/>
      <c r="X7" s="1190"/>
      <c r="Y7" s="1190"/>
      <c r="Z7" s="1190"/>
      <c r="AA7" s="1190"/>
      <c r="AB7" s="1190"/>
      <c r="AC7" s="1190"/>
      <c r="AD7" s="1190"/>
      <c r="AE7" s="1190"/>
      <c r="AF7" s="1190"/>
      <c r="AG7" s="1190"/>
      <c r="AH7" s="1190"/>
      <c r="AI7" s="1190"/>
      <c r="AJ7" s="1190"/>
      <c r="AK7" s="1190"/>
      <c r="AL7" s="1190"/>
      <c r="AM7" s="1190"/>
      <c r="AN7" s="1190"/>
      <c r="AO7" s="1190"/>
      <c r="AP7" s="1190"/>
      <c r="AQ7" s="1176" t="s">
        <v>1207</v>
      </c>
      <c r="AR7" s="1176"/>
      <c r="AS7" s="1176"/>
      <c r="AT7" s="1176"/>
      <c r="AU7" s="1176"/>
      <c r="AV7" s="1176"/>
      <c r="AW7" s="1176"/>
      <c r="AX7" s="1176"/>
      <c r="AY7" s="242"/>
      <c r="AZ7" s="243"/>
      <c r="BA7" s="1171" t="str">
        <f>MID(SUVAHAVUJ!AD31,1,1)</f>
        <v xml:space="preserve"> </v>
      </c>
      <c r="BB7" s="1171"/>
      <c r="BC7" s="1171"/>
      <c r="BD7" s="1171"/>
      <c r="BE7" s="1171"/>
      <c r="BF7" s="1171"/>
      <c r="BG7" s="1171" t="str">
        <f>MID(SUVAHAVUJ!AD31,2,1)</f>
        <v xml:space="preserve"> </v>
      </c>
      <c r="BH7" s="1171"/>
      <c r="BI7" s="1171"/>
      <c r="BJ7" s="1171"/>
      <c r="BK7" s="1171"/>
      <c r="BL7" s="1171" t="str">
        <f>MID(SUVAHAVUJ!AD31,3,1)</f>
        <v xml:space="preserve"> </v>
      </c>
      <c r="BM7" s="1171"/>
      <c r="BN7" s="1171"/>
      <c r="BO7" s="1171"/>
      <c r="BP7" s="1171"/>
      <c r="BQ7" s="1171"/>
      <c r="BR7" s="1171" t="str">
        <f>MID(SUVAHAVUJ!AD31,4,1)</f>
        <v xml:space="preserve"> </v>
      </c>
      <c r="BS7" s="1171"/>
      <c r="BT7" s="1171"/>
      <c r="BU7" s="1171"/>
      <c r="BV7" s="1171"/>
      <c r="BW7" s="1171" t="str">
        <f>MID(SUVAHAVUJ!AD31,5,1)</f>
        <v xml:space="preserve"> </v>
      </c>
      <c r="BX7" s="1171"/>
      <c r="BY7" s="1171"/>
      <c r="BZ7" s="1171"/>
      <c r="CA7" s="1171"/>
      <c r="CB7" s="1171"/>
      <c r="CC7" s="1171" t="str">
        <f>MID(SUVAHAVUJ!AD31,6,1)</f>
        <v xml:space="preserve"> </v>
      </c>
      <c r="CD7" s="1171"/>
      <c r="CE7" s="1171"/>
      <c r="CF7" s="1171"/>
      <c r="CG7" s="1171"/>
      <c r="CH7" s="1171" t="str">
        <f>MID(SUVAHAVUJ!AD31,7,1)</f>
        <v xml:space="preserve"> </v>
      </c>
      <c r="CI7" s="1171"/>
      <c r="CJ7" s="1171"/>
      <c r="CK7" s="1171"/>
      <c r="CL7" s="1171"/>
      <c r="CM7" s="1171"/>
      <c r="CN7" s="1171" t="str">
        <f>MID(SUVAHAVUJ!AD31,8,1)</f>
        <v xml:space="preserve"> </v>
      </c>
      <c r="CO7" s="1171"/>
      <c r="CP7" s="1171"/>
      <c r="CQ7" s="1171"/>
      <c r="CR7" s="1171"/>
      <c r="CS7" s="1171" t="str">
        <f>MID(SUVAHAVUJ!AD31,9,1)</f>
        <v xml:space="preserve"> </v>
      </c>
      <c r="CT7" s="1171"/>
      <c r="CU7" s="1171"/>
      <c r="CV7" s="1171"/>
      <c r="CW7" s="1171"/>
      <c r="CX7" s="1171"/>
      <c r="CY7" s="1171" t="str">
        <f>MID(SUVAHAVUJ!AD31,10,1)</f>
        <v xml:space="preserve"> </v>
      </c>
      <c r="CZ7" s="1171"/>
      <c r="DA7" s="1171"/>
      <c r="DB7" s="1171"/>
      <c r="DC7" s="1171"/>
      <c r="DD7" s="1171" t="str">
        <f>MID(SUVAHAVUJ!AD31,11,1)</f>
        <v>0</v>
      </c>
      <c r="DE7" s="1171"/>
      <c r="DF7" s="1171"/>
      <c r="DG7" s="1171"/>
      <c r="DH7" s="1171"/>
      <c r="DI7" s="1179"/>
      <c r="DJ7" s="242"/>
      <c r="DK7" s="243"/>
      <c r="DL7" s="1171" t="str">
        <f>MID(SUVAHAVUJ!AF31,1,1)</f>
        <v xml:space="preserve"> </v>
      </c>
      <c r="DM7" s="1171"/>
      <c r="DN7" s="1171"/>
      <c r="DO7" s="1171"/>
      <c r="DP7" s="1171"/>
      <c r="DQ7" s="1171"/>
      <c r="DR7" s="1171" t="str">
        <f>MID(SUVAHAVUJ!AF31,2,1)</f>
        <v xml:space="preserve"> </v>
      </c>
      <c r="DS7" s="1171"/>
      <c r="DT7" s="1171"/>
      <c r="DU7" s="1171"/>
      <c r="DV7" s="1171"/>
      <c r="DW7" s="1171" t="str">
        <f>MID(SUVAHAVUJ!AF31,3,1)</f>
        <v xml:space="preserve"> </v>
      </c>
      <c r="DX7" s="1171"/>
      <c r="DY7" s="1171"/>
      <c r="DZ7" s="1171"/>
      <c r="EA7" s="1171"/>
      <c r="EB7" s="1171"/>
      <c r="EC7" s="1171" t="str">
        <f>MID(SUVAHAVUJ!AF31,4,1)</f>
        <v xml:space="preserve"> </v>
      </c>
      <c r="ED7" s="1171"/>
      <c r="EE7" s="1171"/>
      <c r="EF7" s="1171"/>
      <c r="EG7" s="1171"/>
      <c r="EH7" s="1171" t="str">
        <f>MID(SUVAHAVUJ!AF31,5,1)</f>
        <v xml:space="preserve"> </v>
      </c>
      <c r="EI7" s="1171"/>
      <c r="EJ7" s="1171"/>
      <c r="EK7" s="1171"/>
      <c r="EL7" s="1171"/>
      <c r="EM7" s="1171"/>
      <c r="EN7" s="1171" t="str">
        <f>MID(SUVAHAVUJ!AF31,6,1)</f>
        <v xml:space="preserve"> </v>
      </c>
      <c r="EO7" s="1171"/>
      <c r="EP7" s="1171"/>
      <c r="EQ7" s="1171"/>
      <c r="ER7" s="1171"/>
      <c r="ES7" s="1171" t="str">
        <f>MID(SUVAHAVUJ!AF31,7,1)</f>
        <v xml:space="preserve"> </v>
      </c>
      <c r="ET7" s="1171"/>
      <c r="EU7" s="1171"/>
      <c r="EV7" s="1171"/>
      <c r="EW7" s="1171"/>
      <c r="EX7" s="1171"/>
      <c r="EY7" s="1171" t="str">
        <f>MID(SUVAHAVUJ!AF31,8,1)</f>
        <v xml:space="preserve"> </v>
      </c>
      <c r="EZ7" s="1171"/>
      <c r="FA7" s="1171"/>
      <c r="FB7" s="1171"/>
      <c r="FC7" s="1171"/>
      <c r="FD7" s="1171" t="str">
        <f>MID(SUVAHAVUJ!AF31,9,1)</f>
        <v xml:space="preserve"> </v>
      </c>
      <c r="FE7" s="1171"/>
      <c r="FF7" s="1171"/>
      <c r="FG7" s="1171"/>
      <c r="FH7" s="1171"/>
      <c r="FI7" s="1171"/>
      <c r="FJ7" s="1171" t="str">
        <f>MID(SUVAHAVUJ!AF31,10,1)</f>
        <v xml:space="preserve"> </v>
      </c>
      <c r="FK7" s="1171"/>
      <c r="FL7" s="1171"/>
      <c r="FM7" s="1171"/>
      <c r="FN7" s="1171"/>
      <c r="FO7" s="1129" t="str">
        <f>MID(SUVAHAVUJ!AF31,11,1)</f>
        <v>0</v>
      </c>
      <c r="FP7" s="1129"/>
      <c r="FQ7" s="1129"/>
      <c r="FR7" s="1129"/>
      <c r="FS7" s="1177"/>
      <c r="FT7" s="1178"/>
      <c r="FU7" s="1178"/>
      <c r="FV7" s="1178"/>
      <c r="FW7" s="1178"/>
      <c r="FX7" s="1178"/>
      <c r="FY7" s="1178"/>
      <c r="FZ7" s="1178"/>
      <c r="GA7" s="1178"/>
      <c r="GB7" s="1178"/>
      <c r="GC7" s="1178"/>
      <c r="GD7" s="1178"/>
      <c r="GE7" s="1178"/>
      <c r="GF7" s="1178"/>
      <c r="GG7" s="1178"/>
      <c r="GH7" s="1178"/>
      <c r="GI7" s="1178"/>
      <c r="GJ7" s="1178"/>
      <c r="GK7" s="1178"/>
      <c r="GL7" s="1178"/>
      <c r="GM7" s="1178"/>
      <c r="GN7" s="1178"/>
      <c r="GO7" s="1178"/>
      <c r="GP7" s="1178"/>
      <c r="GQ7" s="1178"/>
      <c r="GR7" s="1178"/>
      <c r="GS7" s="1178"/>
      <c r="GT7" s="1178"/>
      <c r="GU7" s="1178"/>
      <c r="GV7" s="1178"/>
      <c r="GW7" s="1178"/>
    </row>
    <row r="8" spans="1:205" ht="22.5" customHeight="1" x14ac:dyDescent="0.3">
      <c r="B8" s="1185"/>
      <c r="C8" s="1185"/>
      <c r="D8" s="1185"/>
      <c r="E8" s="1185"/>
      <c r="F8" s="1185"/>
      <c r="G8" s="1185"/>
      <c r="H8" s="1185"/>
      <c r="I8" s="1185"/>
      <c r="J8" s="1185"/>
      <c r="K8" s="1185"/>
      <c r="L8" s="1190"/>
      <c r="M8" s="1190"/>
      <c r="N8" s="1190"/>
      <c r="O8" s="1190"/>
      <c r="P8" s="1190"/>
      <c r="Q8" s="1190"/>
      <c r="R8" s="1190"/>
      <c r="S8" s="1190"/>
      <c r="T8" s="1190"/>
      <c r="U8" s="1190"/>
      <c r="V8" s="1190"/>
      <c r="W8" s="1190"/>
      <c r="X8" s="1190"/>
      <c r="Y8" s="1190"/>
      <c r="Z8" s="1190"/>
      <c r="AA8" s="1190"/>
      <c r="AB8" s="1190"/>
      <c r="AC8" s="1190"/>
      <c r="AD8" s="1190"/>
      <c r="AE8" s="1190"/>
      <c r="AF8" s="1190"/>
      <c r="AG8" s="1190"/>
      <c r="AH8" s="1190"/>
      <c r="AI8" s="1190"/>
      <c r="AJ8" s="1190"/>
      <c r="AK8" s="1190"/>
      <c r="AL8" s="1190"/>
      <c r="AM8" s="1190"/>
      <c r="AN8" s="1190"/>
      <c r="AO8" s="1190"/>
      <c r="AP8" s="1190"/>
      <c r="AQ8" s="1176"/>
      <c r="AR8" s="1176"/>
      <c r="AS8" s="1176"/>
      <c r="AT8" s="1176"/>
      <c r="AU8" s="1176"/>
      <c r="AV8" s="1176"/>
      <c r="AW8" s="1176"/>
      <c r="AX8" s="1176"/>
      <c r="AY8" s="242"/>
      <c r="AZ8" s="243"/>
      <c r="BA8" s="1171" t="str">
        <f>MID(SUVAHAVUJ!AE31,1,1)</f>
        <v xml:space="preserve"> </v>
      </c>
      <c r="BB8" s="1171"/>
      <c r="BC8" s="1171"/>
      <c r="BD8" s="1171"/>
      <c r="BE8" s="1171"/>
      <c r="BF8" s="1171"/>
      <c r="BG8" s="1171" t="str">
        <f>MID(SUVAHAVUJ!AE31,2,1)</f>
        <v xml:space="preserve"> </v>
      </c>
      <c r="BH8" s="1171"/>
      <c r="BI8" s="1171"/>
      <c r="BJ8" s="1171"/>
      <c r="BK8" s="1171"/>
      <c r="BL8" s="1171" t="str">
        <f>MID(SUVAHAVUJ!AE31,3,1)</f>
        <v xml:space="preserve"> </v>
      </c>
      <c r="BM8" s="1171"/>
      <c r="BN8" s="1171"/>
      <c r="BO8" s="1171"/>
      <c r="BP8" s="1171"/>
      <c r="BQ8" s="1171"/>
      <c r="BR8" s="1171" t="str">
        <f>MID(SUVAHAVUJ!AE31,4,1)</f>
        <v xml:space="preserve"> </v>
      </c>
      <c r="BS8" s="1171"/>
      <c r="BT8" s="1171"/>
      <c r="BU8" s="1171"/>
      <c r="BV8" s="1171"/>
      <c r="BW8" s="1171" t="str">
        <f>MID(SUVAHAVUJ!AE31,5,1)</f>
        <v xml:space="preserve"> </v>
      </c>
      <c r="BX8" s="1171"/>
      <c r="BY8" s="1171"/>
      <c r="BZ8" s="1171"/>
      <c r="CA8" s="1171"/>
      <c r="CB8" s="1171"/>
      <c r="CC8" s="1171" t="str">
        <f>MID(SUVAHAVUJ!AE31,6,1)</f>
        <v xml:space="preserve"> </v>
      </c>
      <c r="CD8" s="1171"/>
      <c r="CE8" s="1171"/>
      <c r="CF8" s="1171"/>
      <c r="CG8" s="1171"/>
      <c r="CH8" s="1171" t="str">
        <f>MID(SUVAHAVUJ!AE31,7,1)</f>
        <v xml:space="preserve"> </v>
      </c>
      <c r="CI8" s="1171"/>
      <c r="CJ8" s="1171"/>
      <c r="CK8" s="1171"/>
      <c r="CL8" s="1171"/>
      <c r="CM8" s="1171"/>
      <c r="CN8" s="1171" t="str">
        <f>MID(SUVAHAVUJ!AE31,8,1)</f>
        <v xml:space="preserve"> </v>
      </c>
      <c r="CO8" s="1171"/>
      <c r="CP8" s="1171"/>
      <c r="CQ8" s="1171"/>
      <c r="CR8" s="1171"/>
      <c r="CS8" s="1171" t="str">
        <f>MID(SUVAHAVUJ!AE31,9,1)</f>
        <v xml:space="preserve"> </v>
      </c>
      <c r="CT8" s="1171"/>
      <c r="CU8" s="1171"/>
      <c r="CV8" s="1171"/>
      <c r="CW8" s="1171"/>
      <c r="CX8" s="1171"/>
      <c r="CY8" s="1171" t="str">
        <f>MID(SUVAHAVUJ!AE31,10,1)</f>
        <v xml:space="preserve"> </v>
      </c>
      <c r="CZ8" s="1171"/>
      <c r="DA8" s="1171"/>
      <c r="DB8" s="1171"/>
      <c r="DC8" s="1171"/>
      <c r="DD8" s="1171" t="str">
        <f>MID(SUVAHAVUJ!AE31,11,1)</f>
        <v>0</v>
      </c>
      <c r="DE8" s="1171"/>
      <c r="DF8" s="1171"/>
      <c r="DG8" s="1171"/>
      <c r="DH8" s="1171"/>
      <c r="DI8" s="1179"/>
      <c r="DJ8" s="1181"/>
      <c r="DK8" s="1181"/>
      <c r="DL8" s="1181"/>
      <c r="DM8" s="1181"/>
      <c r="DN8" s="1181"/>
      <c r="DO8" s="1181"/>
      <c r="DP8" s="1181"/>
      <c r="DQ8" s="1181"/>
      <c r="DR8" s="1181"/>
      <c r="DS8" s="1181"/>
      <c r="DT8" s="1181"/>
      <c r="DU8" s="1181"/>
      <c r="DV8" s="1181"/>
      <c r="DW8" s="1181"/>
      <c r="DX8" s="1181"/>
      <c r="DY8" s="1181"/>
      <c r="DZ8" s="1181"/>
      <c r="EA8" s="1181"/>
      <c r="EB8" s="1181"/>
      <c r="EC8" s="1181"/>
      <c r="ED8" s="1181"/>
      <c r="EE8" s="1181"/>
      <c r="EF8" s="1181"/>
      <c r="EG8" s="1181"/>
      <c r="EH8" s="1181"/>
      <c r="EI8" s="1181"/>
      <c r="EJ8" s="1181"/>
      <c r="EK8" s="1181"/>
      <c r="EL8" s="1181"/>
      <c r="EM8" s="1181"/>
      <c r="EN8" s="242"/>
      <c r="EO8" s="243"/>
      <c r="EP8" s="1171" t="str">
        <f>MID(SUVAHAVUJ!AG31,1,1)</f>
        <v xml:space="preserve"> </v>
      </c>
      <c r="EQ8" s="1171"/>
      <c r="ER8" s="1171"/>
      <c r="ES8" s="1171"/>
      <c r="ET8" s="1171"/>
      <c r="EU8" s="1171"/>
      <c r="EV8" s="1171" t="str">
        <f>MID(SUVAHAVUJ!AG31,2,1)</f>
        <v xml:space="preserve"> </v>
      </c>
      <c r="EW8" s="1171"/>
      <c r="EX8" s="1171"/>
      <c r="EY8" s="1171"/>
      <c r="EZ8" s="1171"/>
      <c r="FA8" s="1171" t="str">
        <f>MID(SUVAHAVUJ!AG31,3,1)</f>
        <v xml:space="preserve"> </v>
      </c>
      <c r="FB8" s="1171"/>
      <c r="FC8" s="1171"/>
      <c r="FD8" s="1171"/>
      <c r="FE8" s="1171"/>
      <c r="FF8" s="1171"/>
      <c r="FG8" s="1171" t="str">
        <f>MID(SUVAHAVUJ!AG31,4,1)</f>
        <v xml:space="preserve"> </v>
      </c>
      <c r="FH8" s="1171"/>
      <c r="FI8" s="1171"/>
      <c r="FJ8" s="1171"/>
      <c r="FK8" s="1171"/>
      <c r="FL8" s="1171" t="str">
        <f>MID(SUVAHAVUJ!AG31,5,1)</f>
        <v xml:space="preserve"> </v>
      </c>
      <c r="FM8" s="1171"/>
      <c r="FN8" s="1171"/>
      <c r="FO8" s="1171"/>
      <c r="FP8" s="1171"/>
      <c r="FQ8" s="1171"/>
      <c r="FR8" s="1171" t="str">
        <f>MID(SUVAHAVUJ!AG31,6,1)</f>
        <v xml:space="preserve"> </v>
      </c>
      <c r="FS8" s="1171"/>
      <c r="FT8" s="1171"/>
      <c r="FU8" s="1171"/>
      <c r="FV8" s="1171"/>
      <c r="FW8" s="1171" t="str">
        <f>MID(SUVAHAVUJ!AG31,7,1)</f>
        <v xml:space="preserve"> </v>
      </c>
      <c r="FX8" s="1171"/>
      <c r="FY8" s="1171"/>
      <c r="FZ8" s="1171"/>
      <c r="GA8" s="1171"/>
      <c r="GB8" s="1171"/>
      <c r="GC8" s="1171" t="str">
        <f>MID(SUVAHAVUJ!AG31,8,1)</f>
        <v xml:space="preserve"> </v>
      </c>
      <c r="GD8" s="1171"/>
      <c r="GE8" s="1171"/>
      <c r="GF8" s="1171"/>
      <c r="GG8" s="1171"/>
      <c r="GH8" s="1171" t="str">
        <f>MID(SUVAHAVUJ!AG31,9,1)</f>
        <v xml:space="preserve"> </v>
      </c>
      <c r="GI8" s="1171"/>
      <c r="GJ8" s="1171"/>
      <c r="GK8" s="1171"/>
      <c r="GL8" s="1171"/>
      <c r="GM8" s="1171"/>
      <c r="GN8" s="1171" t="str">
        <f>MID(SUVAHAVUJ!AG31,10,1)</f>
        <v xml:space="preserve"> </v>
      </c>
      <c r="GO8" s="1171"/>
      <c r="GP8" s="1171"/>
      <c r="GQ8" s="1171"/>
      <c r="GR8" s="1171"/>
      <c r="GS8" s="1129" t="str">
        <f>MID(SUVAHAVUJ!AG31,11,1)</f>
        <v>0</v>
      </c>
      <c r="GT8" s="1129"/>
      <c r="GU8" s="1129"/>
      <c r="GV8" s="1129"/>
      <c r="GW8" s="1177"/>
    </row>
    <row r="9" spans="1:205" ht="25.5" customHeight="1" x14ac:dyDescent="0.3">
      <c r="B9" s="1185" t="s">
        <v>2029</v>
      </c>
      <c r="C9" s="1185"/>
      <c r="D9" s="1185"/>
      <c r="E9" s="1185"/>
      <c r="F9" s="1185"/>
      <c r="G9" s="1185"/>
      <c r="H9" s="1185"/>
      <c r="I9" s="1185"/>
      <c r="J9" s="1185"/>
      <c r="K9" s="1185"/>
      <c r="L9" s="1190" t="str">
        <f>SUVAHAVUJ!$D$32</f>
        <v>Účty v bankách s dobou viazanosti dlhšou ako jeden rok (22XA)</v>
      </c>
      <c r="M9" s="1190"/>
      <c r="N9" s="1190"/>
      <c r="O9" s="1190"/>
      <c r="P9" s="1190"/>
      <c r="Q9" s="1190"/>
      <c r="R9" s="1190"/>
      <c r="S9" s="1190"/>
      <c r="T9" s="1190"/>
      <c r="U9" s="1190"/>
      <c r="V9" s="1190"/>
      <c r="W9" s="1190"/>
      <c r="X9" s="1190"/>
      <c r="Y9" s="1190"/>
      <c r="Z9" s="1190"/>
      <c r="AA9" s="1190"/>
      <c r="AB9" s="1190"/>
      <c r="AC9" s="1190"/>
      <c r="AD9" s="1190"/>
      <c r="AE9" s="1190"/>
      <c r="AF9" s="1190"/>
      <c r="AG9" s="1190"/>
      <c r="AH9" s="1190"/>
      <c r="AI9" s="1190"/>
      <c r="AJ9" s="1190"/>
      <c r="AK9" s="1190"/>
      <c r="AL9" s="1190"/>
      <c r="AM9" s="1190"/>
      <c r="AN9" s="1190"/>
      <c r="AO9" s="1190"/>
      <c r="AP9" s="1190"/>
      <c r="AQ9" s="1176" t="s">
        <v>1240</v>
      </c>
      <c r="AR9" s="1176"/>
      <c r="AS9" s="1176"/>
      <c r="AT9" s="1176"/>
      <c r="AU9" s="1176"/>
      <c r="AV9" s="1176"/>
      <c r="AW9" s="1176"/>
      <c r="AX9" s="1176"/>
      <c r="AY9" s="242"/>
      <c r="AZ9" s="243"/>
      <c r="BA9" s="1171" t="str">
        <f>MID(SUVAHAVUJ!AD32,1,1)</f>
        <v xml:space="preserve"> </v>
      </c>
      <c r="BB9" s="1171"/>
      <c r="BC9" s="1171"/>
      <c r="BD9" s="1171"/>
      <c r="BE9" s="1171"/>
      <c r="BF9" s="1171"/>
      <c r="BG9" s="1171" t="str">
        <f>MID(SUVAHAVUJ!AD32,2,1)</f>
        <v xml:space="preserve"> </v>
      </c>
      <c r="BH9" s="1171"/>
      <c r="BI9" s="1171"/>
      <c r="BJ9" s="1171"/>
      <c r="BK9" s="1171"/>
      <c r="BL9" s="1171" t="str">
        <f>MID(SUVAHAVUJ!AD32,3,1)</f>
        <v xml:space="preserve"> </v>
      </c>
      <c r="BM9" s="1171"/>
      <c r="BN9" s="1171"/>
      <c r="BO9" s="1171"/>
      <c r="BP9" s="1171"/>
      <c r="BQ9" s="1171"/>
      <c r="BR9" s="1171" t="str">
        <f>MID(SUVAHAVUJ!AD32,4,1)</f>
        <v xml:space="preserve"> </v>
      </c>
      <c r="BS9" s="1171"/>
      <c r="BT9" s="1171"/>
      <c r="BU9" s="1171"/>
      <c r="BV9" s="1171"/>
      <c r="BW9" s="1171" t="str">
        <f>MID(SUVAHAVUJ!AD32,5,1)</f>
        <v xml:space="preserve"> </v>
      </c>
      <c r="BX9" s="1171"/>
      <c r="BY9" s="1171"/>
      <c r="BZ9" s="1171"/>
      <c r="CA9" s="1171"/>
      <c r="CB9" s="1171"/>
      <c r="CC9" s="1171" t="str">
        <f>MID(SUVAHAVUJ!AD32,6,1)</f>
        <v xml:space="preserve"> </v>
      </c>
      <c r="CD9" s="1171"/>
      <c r="CE9" s="1171"/>
      <c r="CF9" s="1171"/>
      <c r="CG9" s="1171"/>
      <c r="CH9" s="1171" t="str">
        <f>MID(SUVAHAVUJ!AD32,7,1)</f>
        <v xml:space="preserve"> </v>
      </c>
      <c r="CI9" s="1171"/>
      <c r="CJ9" s="1171"/>
      <c r="CK9" s="1171"/>
      <c r="CL9" s="1171"/>
      <c r="CM9" s="1171"/>
      <c r="CN9" s="1171" t="str">
        <f>MID(SUVAHAVUJ!AD32,8,1)</f>
        <v xml:space="preserve"> </v>
      </c>
      <c r="CO9" s="1171"/>
      <c r="CP9" s="1171"/>
      <c r="CQ9" s="1171"/>
      <c r="CR9" s="1171"/>
      <c r="CS9" s="1171" t="str">
        <f>MID(SUVAHAVUJ!AD32,9,1)</f>
        <v xml:space="preserve"> </v>
      </c>
      <c r="CT9" s="1171"/>
      <c r="CU9" s="1171"/>
      <c r="CV9" s="1171"/>
      <c r="CW9" s="1171"/>
      <c r="CX9" s="1171"/>
      <c r="CY9" s="1171" t="str">
        <f>MID(SUVAHAVUJ!AD32,10,1)</f>
        <v xml:space="preserve"> </v>
      </c>
      <c r="CZ9" s="1171"/>
      <c r="DA9" s="1171"/>
      <c r="DB9" s="1171"/>
      <c r="DC9" s="1171"/>
      <c r="DD9" s="1171" t="str">
        <f>MID(SUVAHAVUJ!AD32,11,1)</f>
        <v>0</v>
      </c>
      <c r="DE9" s="1171"/>
      <c r="DF9" s="1171"/>
      <c r="DG9" s="1171"/>
      <c r="DH9" s="1171"/>
      <c r="DI9" s="1179"/>
      <c r="DJ9" s="242"/>
      <c r="DK9" s="243"/>
      <c r="DL9" s="1171" t="str">
        <f>MID(SUVAHAVUJ!AF32,1,1)</f>
        <v xml:space="preserve"> </v>
      </c>
      <c r="DM9" s="1171"/>
      <c r="DN9" s="1171"/>
      <c r="DO9" s="1171"/>
      <c r="DP9" s="1171"/>
      <c r="DQ9" s="1171"/>
      <c r="DR9" s="1171" t="str">
        <f>MID(SUVAHAVUJ!AF32,2,1)</f>
        <v xml:space="preserve"> </v>
      </c>
      <c r="DS9" s="1171"/>
      <c r="DT9" s="1171"/>
      <c r="DU9" s="1171"/>
      <c r="DV9" s="1171"/>
      <c r="DW9" s="1171" t="str">
        <f>MID(SUVAHAVUJ!AF32,3,1)</f>
        <v xml:space="preserve"> </v>
      </c>
      <c r="DX9" s="1171"/>
      <c r="DY9" s="1171"/>
      <c r="DZ9" s="1171"/>
      <c r="EA9" s="1171"/>
      <c r="EB9" s="1171"/>
      <c r="EC9" s="1171" t="str">
        <f>MID(SUVAHAVUJ!AF32,4,1)</f>
        <v xml:space="preserve"> </v>
      </c>
      <c r="ED9" s="1171"/>
      <c r="EE9" s="1171"/>
      <c r="EF9" s="1171"/>
      <c r="EG9" s="1171"/>
      <c r="EH9" s="1171" t="str">
        <f>MID(SUVAHAVUJ!AF32,5,1)</f>
        <v xml:space="preserve"> </v>
      </c>
      <c r="EI9" s="1171"/>
      <c r="EJ9" s="1171"/>
      <c r="EK9" s="1171"/>
      <c r="EL9" s="1171"/>
      <c r="EM9" s="1171"/>
      <c r="EN9" s="1171" t="str">
        <f>MID(SUVAHAVUJ!AF32,6,1)</f>
        <v xml:space="preserve"> </v>
      </c>
      <c r="EO9" s="1171"/>
      <c r="EP9" s="1171"/>
      <c r="EQ9" s="1171"/>
      <c r="ER9" s="1171"/>
      <c r="ES9" s="1171" t="str">
        <f>MID(SUVAHAVUJ!AF32,7,1)</f>
        <v xml:space="preserve"> </v>
      </c>
      <c r="ET9" s="1171"/>
      <c r="EU9" s="1171"/>
      <c r="EV9" s="1171"/>
      <c r="EW9" s="1171"/>
      <c r="EX9" s="1171"/>
      <c r="EY9" s="1171" t="str">
        <f>MID(SUVAHAVUJ!AF32,8,1)</f>
        <v xml:space="preserve"> </v>
      </c>
      <c r="EZ9" s="1171"/>
      <c r="FA9" s="1171"/>
      <c r="FB9" s="1171"/>
      <c r="FC9" s="1171"/>
      <c r="FD9" s="1171" t="str">
        <f>MID(SUVAHAVUJ!AF32,9,1)</f>
        <v xml:space="preserve"> </v>
      </c>
      <c r="FE9" s="1171"/>
      <c r="FF9" s="1171"/>
      <c r="FG9" s="1171"/>
      <c r="FH9" s="1171"/>
      <c r="FI9" s="1171"/>
      <c r="FJ9" s="1171" t="str">
        <f>MID(SUVAHAVUJ!AF32,10,1)</f>
        <v xml:space="preserve"> </v>
      </c>
      <c r="FK9" s="1171"/>
      <c r="FL9" s="1171"/>
      <c r="FM9" s="1171"/>
      <c r="FN9" s="1171"/>
      <c r="FO9" s="1129" t="str">
        <f>MID(SUVAHAVUJ!AF32,11,1)</f>
        <v>0</v>
      </c>
      <c r="FP9" s="1129"/>
      <c r="FQ9" s="1129"/>
      <c r="FR9" s="1129"/>
      <c r="FS9" s="1177"/>
      <c r="FT9" s="1178"/>
      <c r="FU9" s="1178"/>
      <c r="FV9" s="1178"/>
      <c r="FW9" s="1178"/>
      <c r="FX9" s="1178"/>
      <c r="FY9" s="1178"/>
      <c r="FZ9" s="1178"/>
      <c r="GA9" s="1178"/>
      <c r="GB9" s="1178"/>
      <c r="GC9" s="1178"/>
      <c r="GD9" s="1178"/>
      <c r="GE9" s="1178"/>
      <c r="GF9" s="1178"/>
      <c r="GG9" s="1178"/>
      <c r="GH9" s="1178"/>
      <c r="GI9" s="1178"/>
      <c r="GJ9" s="1178"/>
      <c r="GK9" s="1178"/>
      <c r="GL9" s="1178"/>
      <c r="GM9" s="1178"/>
      <c r="GN9" s="1178"/>
      <c r="GO9" s="1178"/>
      <c r="GP9" s="1178"/>
      <c r="GQ9" s="1178"/>
      <c r="GR9" s="1178"/>
      <c r="GS9" s="1178"/>
      <c r="GT9" s="1178"/>
      <c r="GU9" s="1178"/>
      <c r="GV9" s="1178"/>
      <c r="GW9" s="1178"/>
    </row>
    <row r="10" spans="1:205" ht="21" customHeight="1" x14ac:dyDescent="0.3">
      <c r="B10" s="1185"/>
      <c r="C10" s="1185"/>
      <c r="D10" s="1185"/>
      <c r="E10" s="1185"/>
      <c r="F10" s="1185"/>
      <c r="G10" s="1185"/>
      <c r="H10" s="1185"/>
      <c r="I10" s="1185"/>
      <c r="J10" s="1185"/>
      <c r="K10" s="1185"/>
      <c r="L10" s="1190"/>
      <c r="M10" s="1190"/>
      <c r="N10" s="1190"/>
      <c r="O10" s="1190"/>
      <c r="P10" s="1190"/>
      <c r="Q10" s="1190"/>
      <c r="R10" s="1190"/>
      <c r="S10" s="1190"/>
      <c r="T10" s="1190"/>
      <c r="U10" s="1190"/>
      <c r="V10" s="1190"/>
      <c r="W10" s="1190"/>
      <c r="X10" s="1190"/>
      <c r="Y10" s="1190"/>
      <c r="Z10" s="1190"/>
      <c r="AA10" s="1190"/>
      <c r="AB10" s="1190"/>
      <c r="AC10" s="1190"/>
      <c r="AD10" s="1190"/>
      <c r="AE10" s="1190"/>
      <c r="AF10" s="1190"/>
      <c r="AG10" s="1190"/>
      <c r="AH10" s="1190"/>
      <c r="AI10" s="1190"/>
      <c r="AJ10" s="1190"/>
      <c r="AK10" s="1190"/>
      <c r="AL10" s="1190"/>
      <c r="AM10" s="1190"/>
      <c r="AN10" s="1190"/>
      <c r="AO10" s="1190"/>
      <c r="AP10" s="1190"/>
      <c r="AQ10" s="1176"/>
      <c r="AR10" s="1176"/>
      <c r="AS10" s="1176"/>
      <c r="AT10" s="1176"/>
      <c r="AU10" s="1176"/>
      <c r="AV10" s="1176"/>
      <c r="AW10" s="1176"/>
      <c r="AX10" s="1176"/>
      <c r="AY10" s="242"/>
      <c r="AZ10" s="243"/>
      <c r="BA10" s="1171" t="str">
        <f>MID(SUVAHAVUJ!AE32,1,1)</f>
        <v xml:space="preserve"> </v>
      </c>
      <c r="BB10" s="1171"/>
      <c r="BC10" s="1171"/>
      <c r="BD10" s="1171"/>
      <c r="BE10" s="1171"/>
      <c r="BF10" s="1171"/>
      <c r="BG10" s="1171" t="str">
        <f>MID(SUVAHAVUJ!AE32,2,1)</f>
        <v xml:space="preserve"> </v>
      </c>
      <c r="BH10" s="1171"/>
      <c r="BI10" s="1171"/>
      <c r="BJ10" s="1171"/>
      <c r="BK10" s="1171"/>
      <c r="BL10" s="1171" t="str">
        <f>MID(SUVAHAVUJ!AE32,3,1)</f>
        <v xml:space="preserve"> </v>
      </c>
      <c r="BM10" s="1171"/>
      <c r="BN10" s="1171"/>
      <c r="BO10" s="1171"/>
      <c r="BP10" s="1171"/>
      <c r="BQ10" s="1171"/>
      <c r="BR10" s="1171" t="str">
        <f>MID(SUVAHAVUJ!AE32,4,1)</f>
        <v xml:space="preserve"> </v>
      </c>
      <c r="BS10" s="1171"/>
      <c r="BT10" s="1171"/>
      <c r="BU10" s="1171"/>
      <c r="BV10" s="1171"/>
      <c r="BW10" s="1171" t="str">
        <f>MID(SUVAHAVUJ!AE32,5,1)</f>
        <v xml:space="preserve"> </v>
      </c>
      <c r="BX10" s="1171"/>
      <c r="BY10" s="1171"/>
      <c r="BZ10" s="1171"/>
      <c r="CA10" s="1171"/>
      <c r="CB10" s="1171"/>
      <c r="CC10" s="1171" t="str">
        <f>MID(SUVAHAVUJ!AE32,6,1)</f>
        <v xml:space="preserve"> </v>
      </c>
      <c r="CD10" s="1171"/>
      <c r="CE10" s="1171"/>
      <c r="CF10" s="1171"/>
      <c r="CG10" s="1171"/>
      <c r="CH10" s="1171" t="str">
        <f>MID(SUVAHAVUJ!AE32,7,1)</f>
        <v xml:space="preserve"> </v>
      </c>
      <c r="CI10" s="1171"/>
      <c r="CJ10" s="1171"/>
      <c r="CK10" s="1171"/>
      <c r="CL10" s="1171"/>
      <c r="CM10" s="1171"/>
      <c r="CN10" s="1171" t="str">
        <f>MID(SUVAHAVUJ!AE32,8,1)</f>
        <v xml:space="preserve"> </v>
      </c>
      <c r="CO10" s="1171"/>
      <c r="CP10" s="1171"/>
      <c r="CQ10" s="1171"/>
      <c r="CR10" s="1171"/>
      <c r="CS10" s="1171" t="str">
        <f>MID(SUVAHAVUJ!AE32,9,1)</f>
        <v xml:space="preserve"> </v>
      </c>
      <c r="CT10" s="1171"/>
      <c r="CU10" s="1171"/>
      <c r="CV10" s="1171"/>
      <c r="CW10" s="1171"/>
      <c r="CX10" s="1171"/>
      <c r="CY10" s="1171" t="str">
        <f>MID(SUVAHAVUJ!AE32,10,1)</f>
        <v xml:space="preserve"> </v>
      </c>
      <c r="CZ10" s="1171"/>
      <c r="DA10" s="1171"/>
      <c r="DB10" s="1171"/>
      <c r="DC10" s="1171"/>
      <c r="DD10" s="1171" t="str">
        <f>MID(SUVAHAVUJ!AE32,11,1)</f>
        <v>0</v>
      </c>
      <c r="DE10" s="1171"/>
      <c r="DF10" s="1171"/>
      <c r="DG10" s="1171"/>
      <c r="DH10" s="1171"/>
      <c r="DI10" s="1179"/>
      <c r="DJ10" s="1181"/>
      <c r="DK10" s="1181"/>
      <c r="DL10" s="1181"/>
      <c r="DM10" s="1181"/>
      <c r="DN10" s="1181"/>
      <c r="DO10" s="1181"/>
      <c r="DP10" s="1181"/>
      <c r="DQ10" s="1181"/>
      <c r="DR10" s="1181"/>
      <c r="DS10" s="1181"/>
      <c r="DT10" s="1181"/>
      <c r="DU10" s="1181"/>
      <c r="DV10" s="1181"/>
      <c r="DW10" s="1181"/>
      <c r="DX10" s="1181"/>
      <c r="DY10" s="1181"/>
      <c r="DZ10" s="1181"/>
      <c r="EA10" s="1181"/>
      <c r="EB10" s="1181"/>
      <c r="EC10" s="1181"/>
      <c r="ED10" s="1181"/>
      <c r="EE10" s="1181"/>
      <c r="EF10" s="1181"/>
      <c r="EG10" s="1181"/>
      <c r="EH10" s="1181"/>
      <c r="EI10" s="1181"/>
      <c r="EJ10" s="1181"/>
      <c r="EK10" s="1181"/>
      <c r="EL10" s="1181"/>
      <c r="EM10" s="1181"/>
      <c r="EN10" s="242"/>
      <c r="EO10" s="243"/>
      <c r="EP10" s="1171" t="str">
        <f>MID(SUVAHAVUJ!AG32,1,1)</f>
        <v xml:space="preserve"> </v>
      </c>
      <c r="EQ10" s="1171"/>
      <c r="ER10" s="1171"/>
      <c r="ES10" s="1171"/>
      <c r="ET10" s="1171"/>
      <c r="EU10" s="1171"/>
      <c r="EV10" s="1171" t="str">
        <f>MID(SUVAHAVUJ!AG32,2,1)</f>
        <v xml:space="preserve"> </v>
      </c>
      <c r="EW10" s="1171"/>
      <c r="EX10" s="1171"/>
      <c r="EY10" s="1171"/>
      <c r="EZ10" s="1171"/>
      <c r="FA10" s="1171" t="str">
        <f>MID(SUVAHAVUJ!AG32,3,1)</f>
        <v xml:space="preserve"> </v>
      </c>
      <c r="FB10" s="1171"/>
      <c r="FC10" s="1171"/>
      <c r="FD10" s="1171"/>
      <c r="FE10" s="1171"/>
      <c r="FF10" s="1171"/>
      <c r="FG10" s="1171" t="str">
        <f>MID(SUVAHAVUJ!AG32,4,1)</f>
        <v xml:space="preserve"> </v>
      </c>
      <c r="FH10" s="1171"/>
      <c r="FI10" s="1171"/>
      <c r="FJ10" s="1171"/>
      <c r="FK10" s="1171"/>
      <c r="FL10" s="1171" t="str">
        <f>MID(SUVAHAVUJ!AG32,5,1)</f>
        <v xml:space="preserve"> </v>
      </c>
      <c r="FM10" s="1171"/>
      <c r="FN10" s="1171"/>
      <c r="FO10" s="1171"/>
      <c r="FP10" s="1171"/>
      <c r="FQ10" s="1171"/>
      <c r="FR10" s="1171" t="str">
        <f>MID(SUVAHAVUJ!AG32,6,1)</f>
        <v xml:space="preserve"> </v>
      </c>
      <c r="FS10" s="1171"/>
      <c r="FT10" s="1171"/>
      <c r="FU10" s="1171"/>
      <c r="FV10" s="1171"/>
      <c r="FW10" s="1171" t="str">
        <f>MID(SUVAHAVUJ!AG32,7,1)</f>
        <v xml:space="preserve"> </v>
      </c>
      <c r="FX10" s="1171"/>
      <c r="FY10" s="1171"/>
      <c r="FZ10" s="1171"/>
      <c r="GA10" s="1171"/>
      <c r="GB10" s="1171"/>
      <c r="GC10" s="1171" t="str">
        <f>MID(SUVAHAVUJ!AG32,8,1)</f>
        <v xml:space="preserve"> </v>
      </c>
      <c r="GD10" s="1171"/>
      <c r="GE10" s="1171"/>
      <c r="GF10" s="1171"/>
      <c r="GG10" s="1171"/>
      <c r="GH10" s="1171" t="str">
        <f>MID(SUVAHAVUJ!AG32,9,1)</f>
        <v xml:space="preserve"> </v>
      </c>
      <c r="GI10" s="1171"/>
      <c r="GJ10" s="1171"/>
      <c r="GK10" s="1171"/>
      <c r="GL10" s="1171"/>
      <c r="GM10" s="1171"/>
      <c r="GN10" s="1171" t="str">
        <f>MID(SUVAHAVUJ!AG32,10,1)</f>
        <v xml:space="preserve"> </v>
      </c>
      <c r="GO10" s="1171"/>
      <c r="GP10" s="1171"/>
      <c r="GQ10" s="1171"/>
      <c r="GR10" s="1171"/>
      <c r="GS10" s="1129" t="str">
        <f>MID(SUVAHAVUJ!AG32,11,1)</f>
        <v>0</v>
      </c>
      <c r="GT10" s="1129"/>
      <c r="GU10" s="1129"/>
      <c r="GV10" s="1129"/>
      <c r="GW10" s="1177"/>
    </row>
    <row r="11" spans="1:205" ht="23.25" customHeight="1" x14ac:dyDescent="0.3">
      <c r="B11" s="1185" t="s">
        <v>2034</v>
      </c>
      <c r="C11" s="1185"/>
      <c r="D11" s="1185"/>
      <c r="E11" s="1185"/>
      <c r="F11" s="1185"/>
      <c r="G11" s="1185"/>
      <c r="H11" s="1185"/>
      <c r="I11" s="1185"/>
      <c r="J11" s="1185"/>
      <c r="K11" s="1185"/>
      <c r="L11" s="1190" t="str">
        <f>SUVAHAVUJ!$D$33</f>
        <v>Obstarávaný dlhodobý finančný majetok (043) - /096A/</v>
      </c>
      <c r="M11" s="1190"/>
      <c r="N11" s="1190"/>
      <c r="O11" s="1190"/>
      <c r="P11" s="1190"/>
      <c r="Q11" s="1190"/>
      <c r="R11" s="1190"/>
      <c r="S11" s="1190"/>
      <c r="T11" s="1190"/>
      <c r="U11" s="1190"/>
      <c r="V11" s="1190"/>
      <c r="W11" s="1190"/>
      <c r="X11" s="1190"/>
      <c r="Y11" s="1190"/>
      <c r="Z11" s="1190"/>
      <c r="AA11" s="1190"/>
      <c r="AB11" s="1190"/>
      <c r="AC11" s="1190"/>
      <c r="AD11" s="1190"/>
      <c r="AE11" s="1190"/>
      <c r="AF11" s="1190"/>
      <c r="AG11" s="1190"/>
      <c r="AH11" s="1190"/>
      <c r="AI11" s="1190"/>
      <c r="AJ11" s="1190"/>
      <c r="AK11" s="1190"/>
      <c r="AL11" s="1190"/>
      <c r="AM11" s="1190"/>
      <c r="AN11" s="1190"/>
      <c r="AO11" s="1190"/>
      <c r="AP11" s="1190"/>
      <c r="AQ11" s="1176" t="s">
        <v>1228</v>
      </c>
      <c r="AR11" s="1176"/>
      <c r="AS11" s="1176"/>
      <c r="AT11" s="1176"/>
      <c r="AU11" s="1176"/>
      <c r="AV11" s="1176"/>
      <c r="AW11" s="1176"/>
      <c r="AX11" s="1176"/>
      <c r="AY11" s="242"/>
      <c r="AZ11" s="243"/>
      <c r="BA11" s="1171" t="str">
        <f>MID(SUVAHAVUJ!AD33,1,1)</f>
        <v xml:space="preserve"> </v>
      </c>
      <c r="BB11" s="1171"/>
      <c r="BC11" s="1171"/>
      <c r="BD11" s="1171"/>
      <c r="BE11" s="1171"/>
      <c r="BF11" s="1171"/>
      <c r="BG11" s="1171" t="str">
        <f>MID(SUVAHAVUJ!AD33,2,1)</f>
        <v xml:space="preserve"> </v>
      </c>
      <c r="BH11" s="1171"/>
      <c r="BI11" s="1171"/>
      <c r="BJ11" s="1171"/>
      <c r="BK11" s="1171"/>
      <c r="BL11" s="1171" t="str">
        <f>MID(SUVAHAVUJ!AD33,3,1)</f>
        <v xml:space="preserve"> </v>
      </c>
      <c r="BM11" s="1171"/>
      <c r="BN11" s="1171"/>
      <c r="BO11" s="1171"/>
      <c r="BP11" s="1171"/>
      <c r="BQ11" s="1171"/>
      <c r="BR11" s="1171" t="str">
        <f>MID(SUVAHAVUJ!AD33,4,1)</f>
        <v xml:space="preserve"> </v>
      </c>
      <c r="BS11" s="1171"/>
      <c r="BT11" s="1171"/>
      <c r="BU11" s="1171"/>
      <c r="BV11" s="1171"/>
      <c r="BW11" s="1171" t="str">
        <f>MID(SUVAHAVUJ!AD33,5,1)</f>
        <v xml:space="preserve"> </v>
      </c>
      <c r="BX11" s="1171"/>
      <c r="BY11" s="1171"/>
      <c r="BZ11" s="1171"/>
      <c r="CA11" s="1171"/>
      <c r="CB11" s="1171"/>
      <c r="CC11" s="1171" t="str">
        <f>MID(SUVAHAVUJ!AD33,6,1)</f>
        <v xml:space="preserve"> </v>
      </c>
      <c r="CD11" s="1171"/>
      <c r="CE11" s="1171"/>
      <c r="CF11" s="1171"/>
      <c r="CG11" s="1171"/>
      <c r="CH11" s="1171" t="str">
        <f>MID(SUVAHAVUJ!AD33,7,1)</f>
        <v xml:space="preserve"> </v>
      </c>
      <c r="CI11" s="1171"/>
      <c r="CJ11" s="1171"/>
      <c r="CK11" s="1171"/>
      <c r="CL11" s="1171"/>
      <c r="CM11" s="1171"/>
      <c r="CN11" s="1171" t="str">
        <f>MID(SUVAHAVUJ!AD33,8,1)</f>
        <v xml:space="preserve"> </v>
      </c>
      <c r="CO11" s="1171"/>
      <c r="CP11" s="1171"/>
      <c r="CQ11" s="1171"/>
      <c r="CR11" s="1171"/>
      <c r="CS11" s="1171" t="str">
        <f>MID(SUVAHAVUJ!AD33,9,1)</f>
        <v xml:space="preserve"> </v>
      </c>
      <c r="CT11" s="1171"/>
      <c r="CU11" s="1171"/>
      <c r="CV11" s="1171"/>
      <c r="CW11" s="1171"/>
      <c r="CX11" s="1171"/>
      <c r="CY11" s="1171" t="str">
        <f>MID(SUVAHAVUJ!AD33,10,1)</f>
        <v xml:space="preserve"> </v>
      </c>
      <c r="CZ11" s="1171"/>
      <c r="DA11" s="1171"/>
      <c r="DB11" s="1171"/>
      <c r="DC11" s="1171"/>
      <c r="DD11" s="1171" t="str">
        <f>MID(SUVAHAVUJ!AD33,11,1)</f>
        <v>0</v>
      </c>
      <c r="DE11" s="1171"/>
      <c r="DF11" s="1171"/>
      <c r="DG11" s="1171"/>
      <c r="DH11" s="1171"/>
      <c r="DI11" s="1179"/>
      <c r="DJ11" s="242"/>
      <c r="DK11" s="243"/>
      <c r="DL11" s="1171" t="str">
        <f>MID(SUVAHAVUJ!AF33,1,1)</f>
        <v xml:space="preserve"> </v>
      </c>
      <c r="DM11" s="1171"/>
      <c r="DN11" s="1171"/>
      <c r="DO11" s="1171"/>
      <c r="DP11" s="1171"/>
      <c r="DQ11" s="1171"/>
      <c r="DR11" s="1171" t="str">
        <f>MID(SUVAHAVUJ!AF33,2,1)</f>
        <v xml:space="preserve"> </v>
      </c>
      <c r="DS11" s="1171"/>
      <c r="DT11" s="1171"/>
      <c r="DU11" s="1171"/>
      <c r="DV11" s="1171"/>
      <c r="DW11" s="1171" t="str">
        <f>MID(SUVAHAVUJ!AF33,3,1)</f>
        <v xml:space="preserve"> </v>
      </c>
      <c r="DX11" s="1171"/>
      <c r="DY11" s="1171"/>
      <c r="DZ11" s="1171"/>
      <c r="EA11" s="1171"/>
      <c r="EB11" s="1171"/>
      <c r="EC11" s="1171" t="str">
        <f>MID(SUVAHAVUJ!AF33,4,1)</f>
        <v xml:space="preserve"> </v>
      </c>
      <c r="ED11" s="1171"/>
      <c r="EE11" s="1171"/>
      <c r="EF11" s="1171"/>
      <c r="EG11" s="1171"/>
      <c r="EH11" s="1171" t="str">
        <f>MID(SUVAHAVUJ!AF33,5,1)</f>
        <v xml:space="preserve"> </v>
      </c>
      <c r="EI11" s="1171"/>
      <c r="EJ11" s="1171"/>
      <c r="EK11" s="1171"/>
      <c r="EL11" s="1171"/>
      <c r="EM11" s="1171"/>
      <c r="EN11" s="1171" t="str">
        <f>MID(SUVAHAVUJ!AF33,6,1)</f>
        <v xml:space="preserve"> </v>
      </c>
      <c r="EO11" s="1171"/>
      <c r="EP11" s="1171"/>
      <c r="EQ11" s="1171"/>
      <c r="ER11" s="1171"/>
      <c r="ES11" s="1171" t="str">
        <f>MID(SUVAHAVUJ!AF33,7,1)</f>
        <v xml:space="preserve"> </v>
      </c>
      <c r="ET11" s="1171"/>
      <c r="EU11" s="1171"/>
      <c r="EV11" s="1171"/>
      <c r="EW11" s="1171"/>
      <c r="EX11" s="1171"/>
      <c r="EY11" s="1171" t="str">
        <f>MID(SUVAHAVUJ!AF33,8,1)</f>
        <v xml:space="preserve"> </v>
      </c>
      <c r="EZ11" s="1171"/>
      <c r="FA11" s="1171"/>
      <c r="FB11" s="1171"/>
      <c r="FC11" s="1171"/>
      <c r="FD11" s="1171" t="str">
        <f>MID(SUVAHAVUJ!AF33,9,1)</f>
        <v xml:space="preserve"> </v>
      </c>
      <c r="FE11" s="1171"/>
      <c r="FF11" s="1171"/>
      <c r="FG11" s="1171"/>
      <c r="FH11" s="1171"/>
      <c r="FI11" s="1171"/>
      <c r="FJ11" s="1171" t="str">
        <f>MID(SUVAHAVUJ!AF33,10,1)</f>
        <v xml:space="preserve"> </v>
      </c>
      <c r="FK11" s="1171"/>
      <c r="FL11" s="1171"/>
      <c r="FM11" s="1171"/>
      <c r="FN11" s="1171"/>
      <c r="FO11" s="1129" t="str">
        <f>MID(SUVAHAVUJ!AF33,11,1)</f>
        <v>0</v>
      </c>
      <c r="FP11" s="1129"/>
      <c r="FQ11" s="1129"/>
      <c r="FR11" s="1129"/>
      <c r="FS11" s="1177"/>
      <c r="FT11" s="1178"/>
      <c r="FU11" s="1178"/>
      <c r="FV11" s="1178"/>
      <c r="FW11" s="1178"/>
      <c r="FX11" s="1178"/>
      <c r="FY11" s="1178"/>
      <c r="FZ11" s="1178"/>
      <c r="GA11" s="1178"/>
      <c r="GB11" s="1178"/>
      <c r="GC11" s="1178"/>
      <c r="GD11" s="1178"/>
      <c r="GE11" s="1178"/>
      <c r="GF11" s="1178"/>
      <c r="GG11" s="1178"/>
      <c r="GH11" s="1178"/>
      <c r="GI11" s="1178"/>
      <c r="GJ11" s="1178"/>
      <c r="GK11" s="1178"/>
      <c r="GL11" s="1178"/>
      <c r="GM11" s="1178"/>
      <c r="GN11" s="1178"/>
      <c r="GO11" s="1178"/>
      <c r="GP11" s="1178"/>
      <c r="GQ11" s="1178"/>
      <c r="GR11" s="1178"/>
      <c r="GS11" s="1178"/>
      <c r="GT11" s="1178"/>
      <c r="GU11" s="1178"/>
      <c r="GV11" s="1178"/>
      <c r="GW11" s="1178"/>
    </row>
    <row r="12" spans="1:205" ht="23.25" customHeight="1" x14ac:dyDescent="0.3">
      <c r="B12" s="1185"/>
      <c r="C12" s="1185"/>
      <c r="D12" s="1185"/>
      <c r="E12" s="1185"/>
      <c r="F12" s="1185"/>
      <c r="G12" s="1185"/>
      <c r="H12" s="1185"/>
      <c r="I12" s="1185"/>
      <c r="J12" s="1185"/>
      <c r="K12" s="1185"/>
      <c r="L12" s="1190"/>
      <c r="M12" s="1190"/>
      <c r="N12" s="1190"/>
      <c r="O12" s="1190"/>
      <c r="P12" s="1190"/>
      <c r="Q12" s="1190"/>
      <c r="R12" s="1190"/>
      <c r="S12" s="1190"/>
      <c r="T12" s="1190"/>
      <c r="U12" s="1190"/>
      <c r="V12" s="1190"/>
      <c r="W12" s="1190"/>
      <c r="X12" s="1190"/>
      <c r="Y12" s="1190"/>
      <c r="Z12" s="1190"/>
      <c r="AA12" s="1190"/>
      <c r="AB12" s="1190"/>
      <c r="AC12" s="1190"/>
      <c r="AD12" s="1190"/>
      <c r="AE12" s="1190"/>
      <c r="AF12" s="1190"/>
      <c r="AG12" s="1190"/>
      <c r="AH12" s="1190"/>
      <c r="AI12" s="1190"/>
      <c r="AJ12" s="1190"/>
      <c r="AK12" s="1190"/>
      <c r="AL12" s="1190"/>
      <c r="AM12" s="1190"/>
      <c r="AN12" s="1190"/>
      <c r="AO12" s="1190"/>
      <c r="AP12" s="1190"/>
      <c r="AQ12" s="1176"/>
      <c r="AR12" s="1176"/>
      <c r="AS12" s="1176"/>
      <c r="AT12" s="1176"/>
      <c r="AU12" s="1176"/>
      <c r="AV12" s="1176"/>
      <c r="AW12" s="1176"/>
      <c r="AX12" s="1176"/>
      <c r="AY12" s="242"/>
      <c r="AZ12" s="243"/>
      <c r="BA12" s="1171" t="str">
        <f>MID(SUVAHAVUJ!AE33,1,1)</f>
        <v xml:space="preserve"> </v>
      </c>
      <c r="BB12" s="1171"/>
      <c r="BC12" s="1171"/>
      <c r="BD12" s="1171"/>
      <c r="BE12" s="1171"/>
      <c r="BF12" s="1171"/>
      <c r="BG12" s="1171" t="str">
        <f>MID(SUVAHAVUJ!AE33,2,1)</f>
        <v xml:space="preserve"> </v>
      </c>
      <c r="BH12" s="1171"/>
      <c r="BI12" s="1171"/>
      <c r="BJ12" s="1171"/>
      <c r="BK12" s="1171"/>
      <c r="BL12" s="1171" t="str">
        <f>MID(SUVAHAVUJ!AE33,3,1)</f>
        <v xml:space="preserve"> </v>
      </c>
      <c r="BM12" s="1171"/>
      <c r="BN12" s="1171"/>
      <c r="BO12" s="1171"/>
      <c r="BP12" s="1171"/>
      <c r="BQ12" s="1171"/>
      <c r="BR12" s="1171" t="str">
        <f>MID(SUVAHAVUJ!AE33,4,1)</f>
        <v xml:space="preserve"> </v>
      </c>
      <c r="BS12" s="1171"/>
      <c r="BT12" s="1171"/>
      <c r="BU12" s="1171"/>
      <c r="BV12" s="1171"/>
      <c r="BW12" s="1171" t="str">
        <f>MID(SUVAHAVUJ!AE33,5,1)</f>
        <v xml:space="preserve"> </v>
      </c>
      <c r="BX12" s="1171"/>
      <c r="BY12" s="1171"/>
      <c r="BZ12" s="1171"/>
      <c r="CA12" s="1171"/>
      <c r="CB12" s="1171"/>
      <c r="CC12" s="1171" t="str">
        <f>MID(SUVAHAVUJ!AE33,6,1)</f>
        <v xml:space="preserve"> </v>
      </c>
      <c r="CD12" s="1171"/>
      <c r="CE12" s="1171"/>
      <c r="CF12" s="1171"/>
      <c r="CG12" s="1171"/>
      <c r="CH12" s="1171" t="str">
        <f>MID(SUVAHAVUJ!AE33,7,1)</f>
        <v xml:space="preserve"> </v>
      </c>
      <c r="CI12" s="1171"/>
      <c r="CJ12" s="1171"/>
      <c r="CK12" s="1171"/>
      <c r="CL12" s="1171"/>
      <c r="CM12" s="1171"/>
      <c r="CN12" s="1171" t="str">
        <f>MID(SUVAHAVUJ!AE33,8,1)</f>
        <v xml:space="preserve"> </v>
      </c>
      <c r="CO12" s="1171"/>
      <c r="CP12" s="1171"/>
      <c r="CQ12" s="1171"/>
      <c r="CR12" s="1171"/>
      <c r="CS12" s="1171" t="str">
        <f>MID(SUVAHAVUJ!AE33,9,1)</f>
        <v xml:space="preserve"> </v>
      </c>
      <c r="CT12" s="1171"/>
      <c r="CU12" s="1171"/>
      <c r="CV12" s="1171"/>
      <c r="CW12" s="1171"/>
      <c r="CX12" s="1171"/>
      <c r="CY12" s="1171" t="str">
        <f>MID(SUVAHAVUJ!AE33,10,1)</f>
        <v xml:space="preserve"> </v>
      </c>
      <c r="CZ12" s="1171"/>
      <c r="DA12" s="1171"/>
      <c r="DB12" s="1171"/>
      <c r="DC12" s="1171"/>
      <c r="DD12" s="1171" t="str">
        <f>MID(SUVAHAVUJ!AE33,11,1)</f>
        <v>0</v>
      </c>
      <c r="DE12" s="1171"/>
      <c r="DF12" s="1171"/>
      <c r="DG12" s="1171"/>
      <c r="DH12" s="1171"/>
      <c r="DI12" s="1179"/>
      <c r="DJ12" s="1181"/>
      <c r="DK12" s="1181"/>
      <c r="DL12" s="1181"/>
      <c r="DM12" s="1181"/>
      <c r="DN12" s="1181"/>
      <c r="DO12" s="1181"/>
      <c r="DP12" s="1181"/>
      <c r="DQ12" s="1181"/>
      <c r="DR12" s="1181"/>
      <c r="DS12" s="1181"/>
      <c r="DT12" s="1181"/>
      <c r="DU12" s="1181"/>
      <c r="DV12" s="1181"/>
      <c r="DW12" s="1181"/>
      <c r="DX12" s="1181"/>
      <c r="DY12" s="1181"/>
      <c r="DZ12" s="1181"/>
      <c r="EA12" s="1181"/>
      <c r="EB12" s="1181"/>
      <c r="EC12" s="1181"/>
      <c r="ED12" s="1181"/>
      <c r="EE12" s="1181"/>
      <c r="EF12" s="1181"/>
      <c r="EG12" s="1181"/>
      <c r="EH12" s="1181"/>
      <c r="EI12" s="1181"/>
      <c r="EJ12" s="1181"/>
      <c r="EK12" s="1181"/>
      <c r="EL12" s="1181"/>
      <c r="EM12" s="1181"/>
      <c r="EN12" s="242"/>
      <c r="EO12" s="243"/>
      <c r="EP12" s="1171" t="str">
        <f>MID(SUVAHAVUJ!AG33,1,1)</f>
        <v xml:space="preserve"> </v>
      </c>
      <c r="EQ12" s="1171"/>
      <c r="ER12" s="1171"/>
      <c r="ES12" s="1171"/>
      <c r="ET12" s="1171"/>
      <c r="EU12" s="1171"/>
      <c r="EV12" s="1171" t="str">
        <f>MID(SUVAHAVUJ!AG33,2,1)</f>
        <v xml:space="preserve"> </v>
      </c>
      <c r="EW12" s="1171"/>
      <c r="EX12" s="1171"/>
      <c r="EY12" s="1171"/>
      <c r="EZ12" s="1171"/>
      <c r="FA12" s="1171" t="str">
        <f>MID(SUVAHAVUJ!AG33,3,1)</f>
        <v xml:space="preserve"> </v>
      </c>
      <c r="FB12" s="1171"/>
      <c r="FC12" s="1171"/>
      <c r="FD12" s="1171"/>
      <c r="FE12" s="1171"/>
      <c r="FF12" s="1171"/>
      <c r="FG12" s="1171" t="str">
        <f>MID(SUVAHAVUJ!AG33,4,1)</f>
        <v xml:space="preserve"> </v>
      </c>
      <c r="FH12" s="1171"/>
      <c r="FI12" s="1171"/>
      <c r="FJ12" s="1171"/>
      <c r="FK12" s="1171"/>
      <c r="FL12" s="1171" t="str">
        <f>MID(SUVAHAVUJ!AG33,5,1)</f>
        <v xml:space="preserve"> </v>
      </c>
      <c r="FM12" s="1171"/>
      <c r="FN12" s="1171"/>
      <c r="FO12" s="1171"/>
      <c r="FP12" s="1171"/>
      <c r="FQ12" s="1171"/>
      <c r="FR12" s="1171" t="str">
        <f>MID(SUVAHAVUJ!AG33,6,1)</f>
        <v xml:space="preserve"> </v>
      </c>
      <c r="FS12" s="1171"/>
      <c r="FT12" s="1171"/>
      <c r="FU12" s="1171"/>
      <c r="FV12" s="1171"/>
      <c r="FW12" s="1171" t="str">
        <f>MID(SUVAHAVUJ!AG33,7,1)</f>
        <v xml:space="preserve"> </v>
      </c>
      <c r="FX12" s="1171"/>
      <c r="FY12" s="1171"/>
      <c r="FZ12" s="1171"/>
      <c r="GA12" s="1171"/>
      <c r="GB12" s="1171"/>
      <c r="GC12" s="1171" t="str">
        <f>MID(SUVAHAVUJ!AG33,8,1)</f>
        <v xml:space="preserve"> </v>
      </c>
      <c r="GD12" s="1171"/>
      <c r="GE12" s="1171"/>
      <c r="GF12" s="1171"/>
      <c r="GG12" s="1171"/>
      <c r="GH12" s="1171" t="str">
        <f>MID(SUVAHAVUJ!AG33,9,1)</f>
        <v xml:space="preserve"> </v>
      </c>
      <c r="GI12" s="1171"/>
      <c r="GJ12" s="1171"/>
      <c r="GK12" s="1171"/>
      <c r="GL12" s="1171"/>
      <c r="GM12" s="1171"/>
      <c r="GN12" s="1171" t="str">
        <f>MID(SUVAHAVUJ!AG33,10,1)</f>
        <v xml:space="preserve"> </v>
      </c>
      <c r="GO12" s="1171"/>
      <c r="GP12" s="1171"/>
      <c r="GQ12" s="1171"/>
      <c r="GR12" s="1171"/>
      <c r="GS12" s="1129" t="str">
        <f>MID(SUVAHAVUJ!AG33,11,1)</f>
        <v>0</v>
      </c>
      <c r="GT12" s="1129"/>
      <c r="GU12" s="1129"/>
      <c r="GV12" s="1129"/>
      <c r="GW12" s="1177"/>
    </row>
    <row r="13" spans="1:205" ht="23.25" customHeight="1" x14ac:dyDescent="0.3">
      <c r="B13" s="1185" t="s">
        <v>2035</v>
      </c>
      <c r="C13" s="1185"/>
      <c r="D13" s="1185"/>
      <c r="E13" s="1185"/>
      <c r="F13" s="1185"/>
      <c r="G13" s="1185"/>
      <c r="H13" s="1185"/>
      <c r="I13" s="1185"/>
      <c r="J13" s="1185"/>
      <c r="K13" s="1185"/>
      <c r="L13" s="1190" t="str">
        <f>SUVAHAVUJ!$D$34</f>
        <v>Poskytnuté preddavky na dlhodobý finančný majetok (053) - /095A/</v>
      </c>
      <c r="M13" s="1190"/>
      <c r="N13" s="1190"/>
      <c r="O13" s="1190"/>
      <c r="P13" s="1190"/>
      <c r="Q13" s="1190"/>
      <c r="R13" s="1190"/>
      <c r="S13" s="1190"/>
      <c r="T13" s="1190"/>
      <c r="U13" s="1190"/>
      <c r="V13" s="1190"/>
      <c r="W13" s="1190"/>
      <c r="X13" s="1190"/>
      <c r="Y13" s="1190"/>
      <c r="Z13" s="1190"/>
      <c r="AA13" s="1190"/>
      <c r="AB13" s="1190"/>
      <c r="AC13" s="1190"/>
      <c r="AD13" s="1190"/>
      <c r="AE13" s="1190"/>
      <c r="AF13" s="1190"/>
      <c r="AG13" s="1190"/>
      <c r="AH13" s="1190"/>
      <c r="AI13" s="1190"/>
      <c r="AJ13" s="1190"/>
      <c r="AK13" s="1190"/>
      <c r="AL13" s="1190"/>
      <c r="AM13" s="1190"/>
      <c r="AN13" s="1190"/>
      <c r="AO13" s="1190"/>
      <c r="AP13" s="1190"/>
      <c r="AQ13" s="1176" t="s">
        <v>1227</v>
      </c>
      <c r="AR13" s="1176"/>
      <c r="AS13" s="1176"/>
      <c r="AT13" s="1176"/>
      <c r="AU13" s="1176"/>
      <c r="AV13" s="1176"/>
      <c r="AW13" s="1176"/>
      <c r="AX13" s="1176"/>
      <c r="AY13" s="242"/>
      <c r="AZ13" s="243"/>
      <c r="BA13" s="1171" t="str">
        <f>MID(SUVAHAVUJ!AD34,1,1)</f>
        <v xml:space="preserve"> </v>
      </c>
      <c r="BB13" s="1171"/>
      <c r="BC13" s="1171"/>
      <c r="BD13" s="1171"/>
      <c r="BE13" s="1171"/>
      <c r="BF13" s="1171"/>
      <c r="BG13" s="1171" t="str">
        <f>MID(SUVAHAVUJ!AD34,2,1)</f>
        <v xml:space="preserve"> </v>
      </c>
      <c r="BH13" s="1171"/>
      <c r="BI13" s="1171"/>
      <c r="BJ13" s="1171"/>
      <c r="BK13" s="1171"/>
      <c r="BL13" s="1171" t="str">
        <f>MID(SUVAHAVUJ!AD34,3,1)</f>
        <v xml:space="preserve"> </v>
      </c>
      <c r="BM13" s="1171"/>
      <c r="BN13" s="1171"/>
      <c r="BO13" s="1171"/>
      <c r="BP13" s="1171"/>
      <c r="BQ13" s="1171"/>
      <c r="BR13" s="1171" t="str">
        <f>MID(SUVAHAVUJ!AD34,4,1)</f>
        <v xml:space="preserve"> </v>
      </c>
      <c r="BS13" s="1171"/>
      <c r="BT13" s="1171"/>
      <c r="BU13" s="1171"/>
      <c r="BV13" s="1171"/>
      <c r="BW13" s="1171" t="str">
        <f>MID(SUVAHAVUJ!AD34,5,1)</f>
        <v xml:space="preserve"> </v>
      </c>
      <c r="BX13" s="1171"/>
      <c r="BY13" s="1171"/>
      <c r="BZ13" s="1171"/>
      <c r="CA13" s="1171"/>
      <c r="CB13" s="1171"/>
      <c r="CC13" s="1171" t="str">
        <f>MID(SUVAHAVUJ!AD34,6,1)</f>
        <v xml:space="preserve"> </v>
      </c>
      <c r="CD13" s="1171"/>
      <c r="CE13" s="1171"/>
      <c r="CF13" s="1171"/>
      <c r="CG13" s="1171"/>
      <c r="CH13" s="1171" t="str">
        <f>MID(SUVAHAVUJ!AD34,7,1)</f>
        <v xml:space="preserve"> </v>
      </c>
      <c r="CI13" s="1171"/>
      <c r="CJ13" s="1171"/>
      <c r="CK13" s="1171"/>
      <c r="CL13" s="1171"/>
      <c r="CM13" s="1171"/>
      <c r="CN13" s="1171" t="str">
        <f>MID(SUVAHAVUJ!AD34,8,1)</f>
        <v xml:space="preserve"> </v>
      </c>
      <c r="CO13" s="1171"/>
      <c r="CP13" s="1171"/>
      <c r="CQ13" s="1171"/>
      <c r="CR13" s="1171"/>
      <c r="CS13" s="1171" t="str">
        <f>MID(SUVAHAVUJ!AD34,9,1)</f>
        <v xml:space="preserve"> </v>
      </c>
      <c r="CT13" s="1171"/>
      <c r="CU13" s="1171"/>
      <c r="CV13" s="1171"/>
      <c r="CW13" s="1171"/>
      <c r="CX13" s="1171"/>
      <c r="CY13" s="1171" t="str">
        <f>MID(SUVAHAVUJ!AD34,10,1)</f>
        <v xml:space="preserve"> </v>
      </c>
      <c r="CZ13" s="1171"/>
      <c r="DA13" s="1171"/>
      <c r="DB13" s="1171"/>
      <c r="DC13" s="1171"/>
      <c r="DD13" s="1171" t="str">
        <f>MID(SUVAHAVUJ!AD34,11,1)</f>
        <v>0</v>
      </c>
      <c r="DE13" s="1171"/>
      <c r="DF13" s="1171"/>
      <c r="DG13" s="1171"/>
      <c r="DH13" s="1171"/>
      <c r="DI13" s="1179"/>
      <c r="DJ13" s="242"/>
      <c r="DK13" s="243"/>
      <c r="DL13" s="1171" t="str">
        <f>MID(SUVAHAVUJ!AF34,1,1)</f>
        <v xml:space="preserve"> </v>
      </c>
      <c r="DM13" s="1171"/>
      <c r="DN13" s="1171"/>
      <c r="DO13" s="1171"/>
      <c r="DP13" s="1171"/>
      <c r="DQ13" s="1171"/>
      <c r="DR13" s="1171" t="str">
        <f>MID(SUVAHAVUJ!AF34,2,1)</f>
        <v xml:space="preserve"> </v>
      </c>
      <c r="DS13" s="1171"/>
      <c r="DT13" s="1171"/>
      <c r="DU13" s="1171"/>
      <c r="DV13" s="1171"/>
      <c r="DW13" s="1171" t="str">
        <f>MID(SUVAHAVUJ!AF34,3,1)</f>
        <v xml:space="preserve"> </v>
      </c>
      <c r="DX13" s="1171"/>
      <c r="DY13" s="1171"/>
      <c r="DZ13" s="1171"/>
      <c r="EA13" s="1171"/>
      <c r="EB13" s="1171"/>
      <c r="EC13" s="1171" t="str">
        <f>MID(SUVAHAVUJ!AF34,4,1)</f>
        <v xml:space="preserve"> </v>
      </c>
      <c r="ED13" s="1171"/>
      <c r="EE13" s="1171"/>
      <c r="EF13" s="1171"/>
      <c r="EG13" s="1171"/>
      <c r="EH13" s="1171" t="str">
        <f>MID(SUVAHAVUJ!AF34,5,1)</f>
        <v xml:space="preserve"> </v>
      </c>
      <c r="EI13" s="1171"/>
      <c r="EJ13" s="1171"/>
      <c r="EK13" s="1171"/>
      <c r="EL13" s="1171"/>
      <c r="EM13" s="1171"/>
      <c r="EN13" s="1171" t="str">
        <f>MID(SUVAHAVUJ!AF34,6,1)</f>
        <v xml:space="preserve"> </v>
      </c>
      <c r="EO13" s="1171"/>
      <c r="EP13" s="1171"/>
      <c r="EQ13" s="1171"/>
      <c r="ER13" s="1171"/>
      <c r="ES13" s="1171" t="str">
        <f>MID(SUVAHAVUJ!AF34,7,1)</f>
        <v xml:space="preserve"> </v>
      </c>
      <c r="ET13" s="1171"/>
      <c r="EU13" s="1171"/>
      <c r="EV13" s="1171"/>
      <c r="EW13" s="1171"/>
      <c r="EX13" s="1171"/>
      <c r="EY13" s="1171" t="str">
        <f>MID(SUVAHAVUJ!AF34,8,1)</f>
        <v xml:space="preserve"> </v>
      </c>
      <c r="EZ13" s="1171"/>
      <c r="FA13" s="1171"/>
      <c r="FB13" s="1171"/>
      <c r="FC13" s="1171"/>
      <c r="FD13" s="1171" t="str">
        <f>MID(SUVAHAVUJ!AF34,9,1)</f>
        <v xml:space="preserve"> </v>
      </c>
      <c r="FE13" s="1171"/>
      <c r="FF13" s="1171"/>
      <c r="FG13" s="1171"/>
      <c r="FH13" s="1171"/>
      <c r="FI13" s="1171"/>
      <c r="FJ13" s="1171" t="str">
        <f>MID(SUVAHAVUJ!AF34,10,1)</f>
        <v xml:space="preserve"> </v>
      </c>
      <c r="FK13" s="1171"/>
      <c r="FL13" s="1171"/>
      <c r="FM13" s="1171"/>
      <c r="FN13" s="1171"/>
      <c r="FO13" s="1129" t="str">
        <f>MID(SUVAHAVUJ!AF34,11,1)</f>
        <v>0</v>
      </c>
      <c r="FP13" s="1129"/>
      <c r="FQ13" s="1129"/>
      <c r="FR13" s="1129"/>
      <c r="FS13" s="1177"/>
      <c r="FT13" s="1178"/>
      <c r="FU13" s="1178"/>
      <c r="FV13" s="1178"/>
      <c r="FW13" s="1178"/>
      <c r="FX13" s="1178"/>
      <c r="FY13" s="1178"/>
      <c r="FZ13" s="1178"/>
      <c r="GA13" s="1178"/>
      <c r="GB13" s="1178"/>
      <c r="GC13" s="1178"/>
      <c r="GD13" s="1178"/>
      <c r="GE13" s="1178"/>
      <c r="GF13" s="1178"/>
      <c r="GG13" s="1178"/>
      <c r="GH13" s="1178"/>
      <c r="GI13" s="1178"/>
      <c r="GJ13" s="1178"/>
      <c r="GK13" s="1178"/>
      <c r="GL13" s="1178"/>
      <c r="GM13" s="1178"/>
      <c r="GN13" s="1178"/>
      <c r="GO13" s="1178"/>
      <c r="GP13" s="1178"/>
      <c r="GQ13" s="1178"/>
      <c r="GR13" s="1178"/>
      <c r="GS13" s="1178"/>
      <c r="GT13" s="1178"/>
      <c r="GU13" s="1178"/>
      <c r="GV13" s="1178"/>
      <c r="GW13" s="1178"/>
    </row>
    <row r="14" spans="1:205" ht="23.25" customHeight="1" x14ac:dyDescent="0.3">
      <c r="B14" s="1185"/>
      <c r="C14" s="1185"/>
      <c r="D14" s="1185"/>
      <c r="E14" s="1185"/>
      <c r="F14" s="1185"/>
      <c r="G14" s="1185"/>
      <c r="H14" s="1185"/>
      <c r="I14" s="1185"/>
      <c r="J14" s="1185"/>
      <c r="K14" s="1185"/>
      <c r="L14" s="1190"/>
      <c r="M14" s="1190"/>
      <c r="N14" s="1190"/>
      <c r="O14" s="1190"/>
      <c r="P14" s="1190"/>
      <c r="Q14" s="1190"/>
      <c r="R14" s="1190"/>
      <c r="S14" s="1190"/>
      <c r="T14" s="1190"/>
      <c r="U14" s="1190"/>
      <c r="V14" s="1190"/>
      <c r="W14" s="1190"/>
      <c r="X14" s="1190"/>
      <c r="Y14" s="1190"/>
      <c r="Z14" s="1190"/>
      <c r="AA14" s="1190"/>
      <c r="AB14" s="1190"/>
      <c r="AC14" s="1190"/>
      <c r="AD14" s="1190"/>
      <c r="AE14" s="1190"/>
      <c r="AF14" s="1190"/>
      <c r="AG14" s="1190"/>
      <c r="AH14" s="1190"/>
      <c r="AI14" s="1190"/>
      <c r="AJ14" s="1190"/>
      <c r="AK14" s="1190"/>
      <c r="AL14" s="1190"/>
      <c r="AM14" s="1190"/>
      <c r="AN14" s="1190"/>
      <c r="AO14" s="1190"/>
      <c r="AP14" s="1190"/>
      <c r="AQ14" s="1176"/>
      <c r="AR14" s="1176"/>
      <c r="AS14" s="1176"/>
      <c r="AT14" s="1176"/>
      <c r="AU14" s="1176"/>
      <c r="AV14" s="1176"/>
      <c r="AW14" s="1176"/>
      <c r="AX14" s="1176"/>
      <c r="AY14" s="242"/>
      <c r="AZ14" s="243"/>
      <c r="BA14" s="1171" t="str">
        <f>MID(SUVAHAVUJ!AE34,1,1)</f>
        <v xml:space="preserve"> </v>
      </c>
      <c r="BB14" s="1171"/>
      <c r="BC14" s="1171"/>
      <c r="BD14" s="1171"/>
      <c r="BE14" s="1171"/>
      <c r="BF14" s="1171"/>
      <c r="BG14" s="1171" t="str">
        <f>MID(SUVAHAVUJ!AE34,2,1)</f>
        <v xml:space="preserve"> </v>
      </c>
      <c r="BH14" s="1171"/>
      <c r="BI14" s="1171"/>
      <c r="BJ14" s="1171"/>
      <c r="BK14" s="1171"/>
      <c r="BL14" s="1171" t="str">
        <f>MID(SUVAHAVUJ!AE34,3,1)</f>
        <v xml:space="preserve"> </v>
      </c>
      <c r="BM14" s="1171"/>
      <c r="BN14" s="1171"/>
      <c r="BO14" s="1171"/>
      <c r="BP14" s="1171"/>
      <c r="BQ14" s="1171"/>
      <c r="BR14" s="1171" t="str">
        <f>MID(SUVAHAVUJ!AE34,4,1)</f>
        <v xml:space="preserve"> </v>
      </c>
      <c r="BS14" s="1171"/>
      <c r="BT14" s="1171"/>
      <c r="BU14" s="1171"/>
      <c r="BV14" s="1171"/>
      <c r="BW14" s="1171" t="str">
        <f>MID(SUVAHAVUJ!AE34,5,1)</f>
        <v xml:space="preserve"> </v>
      </c>
      <c r="BX14" s="1171"/>
      <c r="BY14" s="1171"/>
      <c r="BZ14" s="1171"/>
      <c r="CA14" s="1171"/>
      <c r="CB14" s="1171"/>
      <c r="CC14" s="1171" t="str">
        <f>MID(SUVAHAVUJ!AE34,6,1)</f>
        <v xml:space="preserve"> </v>
      </c>
      <c r="CD14" s="1171"/>
      <c r="CE14" s="1171"/>
      <c r="CF14" s="1171"/>
      <c r="CG14" s="1171"/>
      <c r="CH14" s="1171" t="str">
        <f>MID(SUVAHAVUJ!AE34,7,1)</f>
        <v xml:space="preserve"> </v>
      </c>
      <c r="CI14" s="1171"/>
      <c r="CJ14" s="1171"/>
      <c r="CK14" s="1171"/>
      <c r="CL14" s="1171"/>
      <c r="CM14" s="1171"/>
      <c r="CN14" s="1171" t="str">
        <f>MID(SUVAHAVUJ!AE34,8,1)</f>
        <v xml:space="preserve"> </v>
      </c>
      <c r="CO14" s="1171"/>
      <c r="CP14" s="1171"/>
      <c r="CQ14" s="1171"/>
      <c r="CR14" s="1171"/>
      <c r="CS14" s="1171" t="str">
        <f>MID(SUVAHAVUJ!AE34,9,1)</f>
        <v xml:space="preserve"> </v>
      </c>
      <c r="CT14" s="1171"/>
      <c r="CU14" s="1171"/>
      <c r="CV14" s="1171"/>
      <c r="CW14" s="1171"/>
      <c r="CX14" s="1171"/>
      <c r="CY14" s="1171" t="str">
        <f>MID(SUVAHAVUJ!AE34,10,1)</f>
        <v xml:space="preserve"> </v>
      </c>
      <c r="CZ14" s="1171"/>
      <c r="DA14" s="1171"/>
      <c r="DB14" s="1171"/>
      <c r="DC14" s="1171"/>
      <c r="DD14" s="1171" t="str">
        <f>MID(SUVAHAVUJ!AE34,11,1)</f>
        <v>0</v>
      </c>
      <c r="DE14" s="1171"/>
      <c r="DF14" s="1171"/>
      <c r="DG14" s="1171"/>
      <c r="DH14" s="1171"/>
      <c r="DI14" s="1179"/>
      <c r="DJ14" s="1181"/>
      <c r="DK14" s="1181"/>
      <c r="DL14" s="1181"/>
      <c r="DM14" s="1181"/>
      <c r="DN14" s="1181"/>
      <c r="DO14" s="1181"/>
      <c r="DP14" s="1181"/>
      <c r="DQ14" s="1181"/>
      <c r="DR14" s="1181"/>
      <c r="DS14" s="1181"/>
      <c r="DT14" s="1181"/>
      <c r="DU14" s="1181"/>
      <c r="DV14" s="1181"/>
      <c r="DW14" s="1181"/>
      <c r="DX14" s="1181"/>
      <c r="DY14" s="1181"/>
      <c r="DZ14" s="1181"/>
      <c r="EA14" s="1181"/>
      <c r="EB14" s="1181"/>
      <c r="EC14" s="1181"/>
      <c r="ED14" s="1181"/>
      <c r="EE14" s="1181"/>
      <c r="EF14" s="1181"/>
      <c r="EG14" s="1181"/>
      <c r="EH14" s="1181"/>
      <c r="EI14" s="1181"/>
      <c r="EJ14" s="1181"/>
      <c r="EK14" s="1181"/>
      <c r="EL14" s="1181"/>
      <c r="EM14" s="1181"/>
      <c r="EN14" s="242"/>
      <c r="EO14" s="243"/>
      <c r="EP14" s="1171" t="str">
        <f>MID(SUVAHAVUJ!AG34,1,1)</f>
        <v xml:space="preserve"> </v>
      </c>
      <c r="EQ14" s="1171"/>
      <c r="ER14" s="1171"/>
      <c r="ES14" s="1171"/>
      <c r="ET14" s="1171"/>
      <c r="EU14" s="1171"/>
      <c r="EV14" s="1171" t="str">
        <f>MID(SUVAHAVUJ!AG34,2,1)</f>
        <v xml:space="preserve"> </v>
      </c>
      <c r="EW14" s="1171"/>
      <c r="EX14" s="1171"/>
      <c r="EY14" s="1171"/>
      <c r="EZ14" s="1171"/>
      <c r="FA14" s="1171" t="str">
        <f>MID(SUVAHAVUJ!AG34,3,1)</f>
        <v xml:space="preserve"> </v>
      </c>
      <c r="FB14" s="1171"/>
      <c r="FC14" s="1171"/>
      <c r="FD14" s="1171"/>
      <c r="FE14" s="1171"/>
      <c r="FF14" s="1171"/>
      <c r="FG14" s="1171" t="str">
        <f>MID(SUVAHAVUJ!AG34,4,1)</f>
        <v xml:space="preserve"> </v>
      </c>
      <c r="FH14" s="1171"/>
      <c r="FI14" s="1171"/>
      <c r="FJ14" s="1171"/>
      <c r="FK14" s="1171"/>
      <c r="FL14" s="1171" t="str">
        <f>MID(SUVAHAVUJ!AG34,5,1)</f>
        <v xml:space="preserve"> </v>
      </c>
      <c r="FM14" s="1171"/>
      <c r="FN14" s="1171"/>
      <c r="FO14" s="1171"/>
      <c r="FP14" s="1171"/>
      <c r="FQ14" s="1171"/>
      <c r="FR14" s="1171" t="str">
        <f>MID(SUVAHAVUJ!AG34,6,1)</f>
        <v xml:space="preserve"> </v>
      </c>
      <c r="FS14" s="1171"/>
      <c r="FT14" s="1171"/>
      <c r="FU14" s="1171"/>
      <c r="FV14" s="1171"/>
      <c r="FW14" s="1171" t="str">
        <f>MID(SUVAHAVUJ!AG34,7,1)</f>
        <v xml:space="preserve"> </v>
      </c>
      <c r="FX14" s="1171"/>
      <c r="FY14" s="1171"/>
      <c r="FZ14" s="1171"/>
      <c r="GA14" s="1171"/>
      <c r="GB14" s="1171"/>
      <c r="GC14" s="1171" t="str">
        <f>MID(SUVAHAVUJ!AG34,8,1)</f>
        <v xml:space="preserve"> </v>
      </c>
      <c r="GD14" s="1171"/>
      <c r="GE14" s="1171"/>
      <c r="GF14" s="1171"/>
      <c r="GG14" s="1171"/>
      <c r="GH14" s="1171" t="str">
        <f>MID(SUVAHAVUJ!AG34,9,1)</f>
        <v xml:space="preserve"> </v>
      </c>
      <c r="GI14" s="1171"/>
      <c r="GJ14" s="1171"/>
      <c r="GK14" s="1171"/>
      <c r="GL14" s="1171"/>
      <c r="GM14" s="1171"/>
      <c r="GN14" s="1171" t="str">
        <f>MID(SUVAHAVUJ!AG34,10,1)</f>
        <v xml:space="preserve"> </v>
      </c>
      <c r="GO14" s="1171"/>
      <c r="GP14" s="1171"/>
      <c r="GQ14" s="1171"/>
      <c r="GR14" s="1171"/>
      <c r="GS14" s="1129" t="str">
        <f>MID(SUVAHAVUJ!AG34,11,1)</f>
        <v>0</v>
      </c>
      <c r="GT14" s="1129"/>
      <c r="GU14" s="1129"/>
      <c r="GV14" s="1129"/>
      <c r="GW14" s="1177"/>
    </row>
    <row r="15" spans="1:205" ht="24" customHeight="1" x14ac:dyDescent="0.3">
      <c r="B15" s="1180" t="s">
        <v>2037</v>
      </c>
      <c r="C15" s="1180"/>
      <c r="D15" s="1180"/>
      <c r="E15" s="1180"/>
      <c r="F15" s="1180"/>
      <c r="G15" s="1180"/>
      <c r="H15" s="1180"/>
      <c r="I15" s="1180"/>
      <c r="J15" s="1180"/>
      <c r="K15" s="1180"/>
      <c r="L15" s="1191" t="str">
        <f>SUVAHAVUJ!$D$35</f>
        <v>Obežný majetok r. 34 + r. 41 + r. 53 + r. 66 + r. 71</v>
      </c>
      <c r="M15" s="1191"/>
      <c r="N15" s="1191"/>
      <c r="O15" s="1191"/>
      <c r="P15" s="1191"/>
      <c r="Q15" s="1191"/>
      <c r="R15" s="1191"/>
      <c r="S15" s="1191"/>
      <c r="T15" s="1191"/>
      <c r="U15" s="1191"/>
      <c r="V15" s="1191"/>
      <c r="W15" s="1191"/>
      <c r="X15" s="1191"/>
      <c r="Y15" s="1191"/>
      <c r="Z15" s="1191"/>
      <c r="AA15" s="1191"/>
      <c r="AB15" s="1191"/>
      <c r="AC15" s="1191"/>
      <c r="AD15" s="1191"/>
      <c r="AE15" s="1191"/>
      <c r="AF15" s="1191"/>
      <c r="AG15" s="1191"/>
      <c r="AH15" s="1191"/>
      <c r="AI15" s="1191"/>
      <c r="AJ15" s="1191"/>
      <c r="AK15" s="1191"/>
      <c r="AL15" s="1191"/>
      <c r="AM15" s="1191"/>
      <c r="AN15" s="1191"/>
      <c r="AO15" s="1191"/>
      <c r="AP15" s="1191"/>
      <c r="AQ15" s="1176" t="s">
        <v>2036</v>
      </c>
      <c r="AR15" s="1176"/>
      <c r="AS15" s="1176"/>
      <c r="AT15" s="1176"/>
      <c r="AU15" s="1176"/>
      <c r="AV15" s="1176"/>
      <c r="AW15" s="1176"/>
      <c r="AX15" s="1176"/>
      <c r="AY15" s="242"/>
      <c r="AZ15" s="243"/>
      <c r="BA15" s="1171" t="str">
        <f>MID(SUVAHAVUJ!AD35,1,1)</f>
        <v xml:space="preserve"> </v>
      </c>
      <c r="BB15" s="1171"/>
      <c r="BC15" s="1171"/>
      <c r="BD15" s="1171"/>
      <c r="BE15" s="1171"/>
      <c r="BF15" s="1171"/>
      <c r="BG15" s="1171" t="str">
        <f>MID(SUVAHAVUJ!AD35,2,1)</f>
        <v xml:space="preserve"> </v>
      </c>
      <c r="BH15" s="1171"/>
      <c r="BI15" s="1171"/>
      <c r="BJ15" s="1171"/>
      <c r="BK15" s="1171"/>
      <c r="BL15" s="1171" t="str">
        <f>MID(SUVAHAVUJ!AD35,3,1)</f>
        <v xml:space="preserve"> </v>
      </c>
      <c r="BM15" s="1171"/>
      <c r="BN15" s="1171"/>
      <c r="BO15" s="1171"/>
      <c r="BP15" s="1171"/>
      <c r="BQ15" s="1171"/>
      <c r="BR15" s="1171" t="str">
        <f>MID(SUVAHAVUJ!AD35,4,1)</f>
        <v xml:space="preserve"> </v>
      </c>
      <c r="BS15" s="1171"/>
      <c r="BT15" s="1171"/>
      <c r="BU15" s="1171"/>
      <c r="BV15" s="1171"/>
      <c r="BW15" s="1171" t="str">
        <f>MID(SUVAHAVUJ!AD35,5,1)</f>
        <v xml:space="preserve"> </v>
      </c>
      <c r="BX15" s="1171"/>
      <c r="BY15" s="1171"/>
      <c r="BZ15" s="1171"/>
      <c r="CA15" s="1171"/>
      <c r="CB15" s="1171"/>
      <c r="CC15" s="1171" t="str">
        <f>MID(SUVAHAVUJ!AD35,6,1)</f>
        <v xml:space="preserve"> </v>
      </c>
      <c r="CD15" s="1171"/>
      <c r="CE15" s="1171"/>
      <c r="CF15" s="1171"/>
      <c r="CG15" s="1171"/>
      <c r="CH15" s="1171" t="str">
        <f>MID(SUVAHAVUJ!AD35,7,1)</f>
        <v>1</v>
      </c>
      <c r="CI15" s="1171"/>
      <c r="CJ15" s="1171"/>
      <c r="CK15" s="1171"/>
      <c r="CL15" s="1171"/>
      <c r="CM15" s="1171"/>
      <c r="CN15" s="1171" t="str">
        <f>MID(SUVAHAVUJ!AD35,8,1)</f>
        <v>5</v>
      </c>
      <c r="CO15" s="1171"/>
      <c r="CP15" s="1171"/>
      <c r="CQ15" s="1171"/>
      <c r="CR15" s="1171"/>
      <c r="CS15" s="1171" t="str">
        <f>MID(SUVAHAVUJ!AD35,9,1)</f>
        <v>2</v>
      </c>
      <c r="CT15" s="1171"/>
      <c r="CU15" s="1171"/>
      <c r="CV15" s="1171"/>
      <c r="CW15" s="1171"/>
      <c r="CX15" s="1171"/>
      <c r="CY15" s="1171" t="str">
        <f>MID(SUVAHAVUJ!AD35,10,1)</f>
        <v>6</v>
      </c>
      <c r="CZ15" s="1171"/>
      <c r="DA15" s="1171"/>
      <c r="DB15" s="1171"/>
      <c r="DC15" s="1171"/>
      <c r="DD15" s="1171" t="str">
        <f>MID(SUVAHAVUJ!AD35,11,1)</f>
        <v>6</v>
      </c>
      <c r="DE15" s="1171"/>
      <c r="DF15" s="1171"/>
      <c r="DG15" s="1171"/>
      <c r="DH15" s="1171"/>
      <c r="DI15" s="1179"/>
      <c r="DJ15" s="242"/>
      <c r="DK15" s="243"/>
      <c r="DL15" s="1171" t="str">
        <f>MID(SUVAHAVUJ!AF35,1,1)</f>
        <v xml:space="preserve"> </v>
      </c>
      <c r="DM15" s="1171"/>
      <c r="DN15" s="1171"/>
      <c r="DO15" s="1171"/>
      <c r="DP15" s="1171"/>
      <c r="DQ15" s="1171"/>
      <c r="DR15" s="1171" t="str">
        <f>MID(SUVAHAVUJ!AF35,2,1)</f>
        <v xml:space="preserve"> </v>
      </c>
      <c r="DS15" s="1171"/>
      <c r="DT15" s="1171"/>
      <c r="DU15" s="1171"/>
      <c r="DV15" s="1171"/>
      <c r="DW15" s="1171" t="str">
        <f>MID(SUVAHAVUJ!AF35,3,1)</f>
        <v xml:space="preserve"> </v>
      </c>
      <c r="DX15" s="1171"/>
      <c r="DY15" s="1171"/>
      <c r="DZ15" s="1171"/>
      <c r="EA15" s="1171"/>
      <c r="EB15" s="1171"/>
      <c r="EC15" s="1171" t="str">
        <f>MID(SUVAHAVUJ!AF35,4,1)</f>
        <v xml:space="preserve"> </v>
      </c>
      <c r="ED15" s="1171"/>
      <c r="EE15" s="1171"/>
      <c r="EF15" s="1171"/>
      <c r="EG15" s="1171"/>
      <c r="EH15" s="1171" t="str">
        <f>MID(SUVAHAVUJ!AF35,5,1)</f>
        <v xml:space="preserve"> </v>
      </c>
      <c r="EI15" s="1171"/>
      <c r="EJ15" s="1171"/>
      <c r="EK15" s="1171"/>
      <c r="EL15" s="1171"/>
      <c r="EM15" s="1171"/>
      <c r="EN15" s="1171" t="str">
        <f>MID(SUVAHAVUJ!AF35,6,1)</f>
        <v xml:space="preserve"> </v>
      </c>
      <c r="EO15" s="1171"/>
      <c r="EP15" s="1171"/>
      <c r="EQ15" s="1171"/>
      <c r="ER15" s="1171"/>
      <c r="ES15" s="1171" t="str">
        <f>MID(SUVAHAVUJ!AF35,7,1)</f>
        <v>1</v>
      </c>
      <c r="ET15" s="1171"/>
      <c r="EU15" s="1171"/>
      <c r="EV15" s="1171"/>
      <c r="EW15" s="1171"/>
      <c r="EX15" s="1171"/>
      <c r="EY15" s="1171" t="str">
        <f>MID(SUVAHAVUJ!AF35,8,1)</f>
        <v>5</v>
      </c>
      <c r="EZ15" s="1171"/>
      <c r="FA15" s="1171"/>
      <c r="FB15" s="1171"/>
      <c r="FC15" s="1171"/>
      <c r="FD15" s="1171" t="str">
        <f>MID(SUVAHAVUJ!AF35,9,1)</f>
        <v>2</v>
      </c>
      <c r="FE15" s="1171"/>
      <c r="FF15" s="1171"/>
      <c r="FG15" s="1171"/>
      <c r="FH15" s="1171"/>
      <c r="FI15" s="1171"/>
      <c r="FJ15" s="1171" t="str">
        <f>MID(SUVAHAVUJ!AF35,10,1)</f>
        <v>6</v>
      </c>
      <c r="FK15" s="1171"/>
      <c r="FL15" s="1171"/>
      <c r="FM15" s="1171"/>
      <c r="FN15" s="1171"/>
      <c r="FO15" s="1129" t="str">
        <f>MID(SUVAHAVUJ!AF35,11,1)</f>
        <v>6</v>
      </c>
      <c r="FP15" s="1129"/>
      <c r="FQ15" s="1129"/>
      <c r="FR15" s="1129"/>
      <c r="FS15" s="1177"/>
      <c r="FT15" s="1178"/>
      <c r="FU15" s="1178"/>
      <c r="FV15" s="1178"/>
      <c r="FW15" s="1178"/>
      <c r="FX15" s="1178"/>
      <c r="FY15" s="1178"/>
      <c r="FZ15" s="1178"/>
      <c r="GA15" s="1178"/>
      <c r="GB15" s="1178"/>
      <c r="GC15" s="1178"/>
      <c r="GD15" s="1178"/>
      <c r="GE15" s="1178"/>
      <c r="GF15" s="1178"/>
      <c r="GG15" s="1178"/>
      <c r="GH15" s="1178"/>
      <c r="GI15" s="1178"/>
      <c r="GJ15" s="1178"/>
      <c r="GK15" s="1178"/>
      <c r="GL15" s="1178"/>
      <c r="GM15" s="1178"/>
      <c r="GN15" s="1178"/>
      <c r="GO15" s="1178"/>
      <c r="GP15" s="1178"/>
      <c r="GQ15" s="1178"/>
      <c r="GR15" s="1178"/>
      <c r="GS15" s="1178"/>
      <c r="GT15" s="1178"/>
      <c r="GU15" s="1178"/>
      <c r="GV15" s="1178"/>
      <c r="GW15" s="1178"/>
    </row>
    <row r="16" spans="1:205" ht="24.75" customHeight="1" x14ac:dyDescent="0.3">
      <c r="B16" s="1180"/>
      <c r="C16" s="1180"/>
      <c r="D16" s="1180"/>
      <c r="E16" s="1180"/>
      <c r="F16" s="1180"/>
      <c r="G16" s="1180"/>
      <c r="H16" s="1180"/>
      <c r="I16" s="1180"/>
      <c r="J16" s="1180"/>
      <c r="K16" s="1180"/>
      <c r="L16" s="1191"/>
      <c r="M16" s="1191"/>
      <c r="N16" s="1191"/>
      <c r="O16" s="1191"/>
      <c r="P16" s="1191"/>
      <c r="Q16" s="1191"/>
      <c r="R16" s="1191"/>
      <c r="S16" s="1191"/>
      <c r="T16" s="1191"/>
      <c r="U16" s="1191"/>
      <c r="V16" s="1191"/>
      <c r="W16" s="1191"/>
      <c r="X16" s="1191"/>
      <c r="Y16" s="1191"/>
      <c r="Z16" s="1191"/>
      <c r="AA16" s="1191"/>
      <c r="AB16" s="1191"/>
      <c r="AC16" s="1191"/>
      <c r="AD16" s="1191"/>
      <c r="AE16" s="1191"/>
      <c r="AF16" s="1191"/>
      <c r="AG16" s="1191"/>
      <c r="AH16" s="1191"/>
      <c r="AI16" s="1191"/>
      <c r="AJ16" s="1191"/>
      <c r="AK16" s="1191"/>
      <c r="AL16" s="1191"/>
      <c r="AM16" s="1191"/>
      <c r="AN16" s="1191"/>
      <c r="AO16" s="1191"/>
      <c r="AP16" s="1191"/>
      <c r="AQ16" s="1176"/>
      <c r="AR16" s="1176"/>
      <c r="AS16" s="1176"/>
      <c r="AT16" s="1176"/>
      <c r="AU16" s="1176"/>
      <c r="AV16" s="1176"/>
      <c r="AW16" s="1176"/>
      <c r="AX16" s="1176"/>
      <c r="AY16" s="242"/>
      <c r="AZ16" s="243"/>
      <c r="BA16" s="1171" t="str">
        <f>MID(SUVAHAVUJ!AE35,1,1)</f>
        <v xml:space="preserve"> </v>
      </c>
      <c r="BB16" s="1171"/>
      <c r="BC16" s="1171"/>
      <c r="BD16" s="1171"/>
      <c r="BE16" s="1171"/>
      <c r="BF16" s="1171"/>
      <c r="BG16" s="1171" t="str">
        <f>MID(SUVAHAVUJ!AE35,2,1)</f>
        <v xml:space="preserve"> </v>
      </c>
      <c r="BH16" s="1171"/>
      <c r="BI16" s="1171"/>
      <c r="BJ16" s="1171"/>
      <c r="BK16" s="1171"/>
      <c r="BL16" s="1171" t="str">
        <f>MID(SUVAHAVUJ!AE35,3,1)</f>
        <v xml:space="preserve"> </v>
      </c>
      <c r="BM16" s="1171"/>
      <c r="BN16" s="1171"/>
      <c r="BO16" s="1171"/>
      <c r="BP16" s="1171"/>
      <c r="BQ16" s="1171"/>
      <c r="BR16" s="1171" t="str">
        <f>MID(SUVAHAVUJ!AE35,4,1)</f>
        <v xml:space="preserve"> </v>
      </c>
      <c r="BS16" s="1171"/>
      <c r="BT16" s="1171"/>
      <c r="BU16" s="1171"/>
      <c r="BV16" s="1171"/>
      <c r="BW16" s="1171" t="str">
        <f>MID(SUVAHAVUJ!AE35,5,1)</f>
        <v xml:space="preserve"> </v>
      </c>
      <c r="BX16" s="1171"/>
      <c r="BY16" s="1171"/>
      <c r="BZ16" s="1171"/>
      <c r="CA16" s="1171"/>
      <c r="CB16" s="1171"/>
      <c r="CC16" s="1171" t="str">
        <f>MID(SUVAHAVUJ!AE35,6,1)</f>
        <v xml:space="preserve"> </v>
      </c>
      <c r="CD16" s="1171"/>
      <c r="CE16" s="1171"/>
      <c r="CF16" s="1171"/>
      <c r="CG16" s="1171"/>
      <c r="CH16" s="1171" t="str">
        <f>MID(SUVAHAVUJ!AE35,7,1)</f>
        <v xml:space="preserve"> </v>
      </c>
      <c r="CI16" s="1171"/>
      <c r="CJ16" s="1171"/>
      <c r="CK16" s="1171"/>
      <c r="CL16" s="1171"/>
      <c r="CM16" s="1171"/>
      <c r="CN16" s="1171" t="str">
        <f>MID(SUVAHAVUJ!AE35,8,1)</f>
        <v xml:space="preserve"> </v>
      </c>
      <c r="CO16" s="1171"/>
      <c r="CP16" s="1171"/>
      <c r="CQ16" s="1171"/>
      <c r="CR16" s="1171"/>
      <c r="CS16" s="1171" t="str">
        <f>MID(SUVAHAVUJ!AE35,9,1)</f>
        <v xml:space="preserve"> </v>
      </c>
      <c r="CT16" s="1171"/>
      <c r="CU16" s="1171"/>
      <c r="CV16" s="1171"/>
      <c r="CW16" s="1171"/>
      <c r="CX16" s="1171"/>
      <c r="CY16" s="1171" t="str">
        <f>MID(SUVAHAVUJ!AE35,10,1)</f>
        <v xml:space="preserve"> </v>
      </c>
      <c r="CZ16" s="1171"/>
      <c r="DA16" s="1171"/>
      <c r="DB16" s="1171"/>
      <c r="DC16" s="1171"/>
      <c r="DD16" s="1171" t="str">
        <f>MID(SUVAHAVUJ!AE35,11,1)</f>
        <v>0</v>
      </c>
      <c r="DE16" s="1171"/>
      <c r="DF16" s="1171"/>
      <c r="DG16" s="1171"/>
      <c r="DH16" s="1171"/>
      <c r="DI16" s="1179"/>
      <c r="DJ16" s="1181"/>
      <c r="DK16" s="1181"/>
      <c r="DL16" s="1181"/>
      <c r="DM16" s="1181"/>
      <c r="DN16" s="1181"/>
      <c r="DO16" s="1181"/>
      <c r="DP16" s="1181"/>
      <c r="DQ16" s="1181"/>
      <c r="DR16" s="1181"/>
      <c r="DS16" s="1181"/>
      <c r="DT16" s="1181"/>
      <c r="DU16" s="1181"/>
      <c r="DV16" s="1181"/>
      <c r="DW16" s="1181"/>
      <c r="DX16" s="1181"/>
      <c r="DY16" s="1181"/>
      <c r="DZ16" s="1181"/>
      <c r="EA16" s="1181"/>
      <c r="EB16" s="1181"/>
      <c r="EC16" s="1181"/>
      <c r="ED16" s="1181"/>
      <c r="EE16" s="1181"/>
      <c r="EF16" s="1181"/>
      <c r="EG16" s="1181"/>
      <c r="EH16" s="1181"/>
      <c r="EI16" s="1181"/>
      <c r="EJ16" s="1181"/>
      <c r="EK16" s="1181"/>
      <c r="EL16" s="1181"/>
      <c r="EM16" s="1181"/>
      <c r="EN16" s="242"/>
      <c r="EO16" s="243"/>
      <c r="EP16" s="1171" t="str">
        <f>MID(SUVAHAVUJ!AG35,1,1)</f>
        <v xml:space="preserve"> </v>
      </c>
      <c r="EQ16" s="1171"/>
      <c r="ER16" s="1171"/>
      <c r="ES16" s="1171"/>
      <c r="ET16" s="1171"/>
      <c r="EU16" s="1171"/>
      <c r="EV16" s="1171" t="str">
        <f>MID(SUVAHAVUJ!AG35,2,1)</f>
        <v xml:space="preserve"> </v>
      </c>
      <c r="EW16" s="1171"/>
      <c r="EX16" s="1171"/>
      <c r="EY16" s="1171"/>
      <c r="EZ16" s="1171"/>
      <c r="FA16" s="1171" t="str">
        <f>MID(SUVAHAVUJ!AG35,3,1)</f>
        <v xml:space="preserve"> </v>
      </c>
      <c r="FB16" s="1171"/>
      <c r="FC16" s="1171"/>
      <c r="FD16" s="1171"/>
      <c r="FE16" s="1171"/>
      <c r="FF16" s="1171"/>
      <c r="FG16" s="1171" t="str">
        <f>MID(SUVAHAVUJ!AG35,4,1)</f>
        <v xml:space="preserve"> </v>
      </c>
      <c r="FH16" s="1171"/>
      <c r="FI16" s="1171"/>
      <c r="FJ16" s="1171"/>
      <c r="FK16" s="1171"/>
      <c r="FL16" s="1171" t="str">
        <f>MID(SUVAHAVUJ!AG35,5,1)</f>
        <v xml:space="preserve"> </v>
      </c>
      <c r="FM16" s="1171"/>
      <c r="FN16" s="1171"/>
      <c r="FO16" s="1171"/>
      <c r="FP16" s="1171"/>
      <c r="FQ16" s="1171"/>
      <c r="FR16" s="1171" t="str">
        <f>MID(SUVAHAVUJ!AG35,6,1)</f>
        <v xml:space="preserve"> </v>
      </c>
      <c r="FS16" s="1171"/>
      <c r="FT16" s="1171"/>
      <c r="FU16" s="1171"/>
      <c r="FV16" s="1171"/>
      <c r="FW16" s="1171" t="str">
        <f>MID(SUVAHAVUJ!AG35,7,1)</f>
        <v>1</v>
      </c>
      <c r="FX16" s="1171"/>
      <c r="FY16" s="1171"/>
      <c r="FZ16" s="1171"/>
      <c r="GA16" s="1171"/>
      <c r="GB16" s="1171"/>
      <c r="GC16" s="1171" t="str">
        <f>MID(SUVAHAVUJ!AG35,8,1)</f>
        <v>9</v>
      </c>
      <c r="GD16" s="1171"/>
      <c r="GE16" s="1171"/>
      <c r="GF16" s="1171"/>
      <c r="GG16" s="1171"/>
      <c r="GH16" s="1171" t="str">
        <f>MID(SUVAHAVUJ!AG35,9,1)</f>
        <v>3</v>
      </c>
      <c r="GI16" s="1171"/>
      <c r="GJ16" s="1171"/>
      <c r="GK16" s="1171"/>
      <c r="GL16" s="1171"/>
      <c r="GM16" s="1171"/>
      <c r="GN16" s="1171" t="str">
        <f>MID(SUVAHAVUJ!AG35,10,1)</f>
        <v>9</v>
      </c>
      <c r="GO16" s="1171"/>
      <c r="GP16" s="1171"/>
      <c r="GQ16" s="1171"/>
      <c r="GR16" s="1171"/>
      <c r="GS16" s="1129" t="str">
        <f>MID(SUVAHAVUJ!AG35,11,1)</f>
        <v>3</v>
      </c>
      <c r="GT16" s="1129"/>
      <c r="GU16" s="1129"/>
      <c r="GV16" s="1129"/>
      <c r="GW16" s="1177"/>
    </row>
    <row r="17" spans="2:205" ht="23.25" customHeight="1" x14ac:dyDescent="0.3">
      <c r="B17" s="1180" t="s">
        <v>2039</v>
      </c>
      <c r="C17" s="1180"/>
      <c r="D17" s="1180"/>
      <c r="E17" s="1180"/>
      <c r="F17" s="1180"/>
      <c r="G17" s="1180"/>
      <c r="H17" s="1180"/>
      <c r="I17" s="1180"/>
      <c r="J17" s="1180"/>
      <c r="K17" s="1180"/>
      <c r="L17" s="1191" t="str">
        <f>SUVAHAVUJ!$D$36</f>
        <v>Zásoby súčet (r. 35 až r. 40)</v>
      </c>
      <c r="M17" s="1191"/>
      <c r="N17" s="1191"/>
      <c r="O17" s="1191"/>
      <c r="P17" s="1191"/>
      <c r="Q17" s="1191"/>
      <c r="R17" s="1191"/>
      <c r="S17" s="1191"/>
      <c r="T17" s="1191"/>
      <c r="U17" s="1191"/>
      <c r="V17" s="1191"/>
      <c r="W17" s="1191"/>
      <c r="X17" s="1191"/>
      <c r="Y17" s="1191"/>
      <c r="Z17" s="1191"/>
      <c r="AA17" s="1191"/>
      <c r="AB17" s="1191"/>
      <c r="AC17" s="1191"/>
      <c r="AD17" s="1191"/>
      <c r="AE17" s="1191"/>
      <c r="AF17" s="1191"/>
      <c r="AG17" s="1191"/>
      <c r="AH17" s="1191"/>
      <c r="AI17" s="1191"/>
      <c r="AJ17" s="1191"/>
      <c r="AK17" s="1191"/>
      <c r="AL17" s="1191"/>
      <c r="AM17" s="1191"/>
      <c r="AN17" s="1191"/>
      <c r="AO17" s="1191"/>
      <c r="AP17" s="1191"/>
      <c r="AQ17" s="1176" t="s">
        <v>2038</v>
      </c>
      <c r="AR17" s="1176"/>
      <c r="AS17" s="1176"/>
      <c r="AT17" s="1176"/>
      <c r="AU17" s="1176"/>
      <c r="AV17" s="1176"/>
      <c r="AW17" s="1176"/>
      <c r="AX17" s="1176"/>
      <c r="AY17" s="242"/>
      <c r="AZ17" s="243"/>
      <c r="BA17" s="1171" t="str">
        <f>MID(SUVAHAVUJ!AD36,1,1)</f>
        <v xml:space="preserve"> </v>
      </c>
      <c r="BB17" s="1171"/>
      <c r="BC17" s="1171"/>
      <c r="BD17" s="1171"/>
      <c r="BE17" s="1171"/>
      <c r="BF17" s="1171"/>
      <c r="BG17" s="1171" t="str">
        <f>MID(SUVAHAVUJ!AD36,2,1)</f>
        <v xml:space="preserve"> </v>
      </c>
      <c r="BH17" s="1171"/>
      <c r="BI17" s="1171"/>
      <c r="BJ17" s="1171"/>
      <c r="BK17" s="1171"/>
      <c r="BL17" s="1171" t="str">
        <f>MID(SUVAHAVUJ!AD36,3,1)</f>
        <v xml:space="preserve"> </v>
      </c>
      <c r="BM17" s="1171"/>
      <c r="BN17" s="1171"/>
      <c r="BO17" s="1171"/>
      <c r="BP17" s="1171"/>
      <c r="BQ17" s="1171"/>
      <c r="BR17" s="1171" t="str">
        <f>MID(SUVAHAVUJ!AD36,4,1)</f>
        <v xml:space="preserve"> </v>
      </c>
      <c r="BS17" s="1171"/>
      <c r="BT17" s="1171"/>
      <c r="BU17" s="1171"/>
      <c r="BV17" s="1171"/>
      <c r="BW17" s="1171" t="str">
        <f>MID(SUVAHAVUJ!AD36,5,1)</f>
        <v xml:space="preserve"> </v>
      </c>
      <c r="BX17" s="1171"/>
      <c r="BY17" s="1171"/>
      <c r="BZ17" s="1171"/>
      <c r="CA17" s="1171"/>
      <c r="CB17" s="1171"/>
      <c r="CC17" s="1171" t="str">
        <f>MID(SUVAHAVUJ!AD36,6,1)</f>
        <v xml:space="preserve"> </v>
      </c>
      <c r="CD17" s="1171"/>
      <c r="CE17" s="1171"/>
      <c r="CF17" s="1171"/>
      <c r="CG17" s="1171"/>
      <c r="CH17" s="1171" t="str">
        <f>MID(SUVAHAVUJ!AD36,7,1)</f>
        <v xml:space="preserve"> </v>
      </c>
      <c r="CI17" s="1171"/>
      <c r="CJ17" s="1171"/>
      <c r="CK17" s="1171"/>
      <c r="CL17" s="1171"/>
      <c r="CM17" s="1171"/>
      <c r="CN17" s="1171" t="str">
        <f>MID(SUVAHAVUJ!AD36,8,1)</f>
        <v xml:space="preserve"> </v>
      </c>
      <c r="CO17" s="1171"/>
      <c r="CP17" s="1171"/>
      <c r="CQ17" s="1171"/>
      <c r="CR17" s="1171"/>
      <c r="CS17" s="1171" t="str">
        <f>MID(SUVAHAVUJ!AD36,9,1)</f>
        <v xml:space="preserve"> </v>
      </c>
      <c r="CT17" s="1171"/>
      <c r="CU17" s="1171"/>
      <c r="CV17" s="1171"/>
      <c r="CW17" s="1171"/>
      <c r="CX17" s="1171"/>
      <c r="CY17" s="1171" t="str">
        <f>MID(SUVAHAVUJ!AD36,10,1)</f>
        <v xml:space="preserve"> </v>
      </c>
      <c r="CZ17" s="1171"/>
      <c r="DA17" s="1171"/>
      <c r="DB17" s="1171"/>
      <c r="DC17" s="1171"/>
      <c r="DD17" s="1171" t="str">
        <f>MID(SUVAHAVUJ!AD36,11,1)</f>
        <v>0</v>
      </c>
      <c r="DE17" s="1171"/>
      <c r="DF17" s="1171"/>
      <c r="DG17" s="1171"/>
      <c r="DH17" s="1171"/>
      <c r="DI17" s="1179"/>
      <c r="DJ17" s="242"/>
      <c r="DK17" s="243"/>
      <c r="DL17" s="1171" t="str">
        <f>MID(SUVAHAVUJ!AF36,1,1)</f>
        <v xml:space="preserve"> </v>
      </c>
      <c r="DM17" s="1171"/>
      <c r="DN17" s="1171"/>
      <c r="DO17" s="1171"/>
      <c r="DP17" s="1171"/>
      <c r="DQ17" s="1171"/>
      <c r="DR17" s="1171" t="str">
        <f>MID(SUVAHAVUJ!AF36,2,1)</f>
        <v xml:space="preserve"> </v>
      </c>
      <c r="DS17" s="1171"/>
      <c r="DT17" s="1171"/>
      <c r="DU17" s="1171"/>
      <c r="DV17" s="1171"/>
      <c r="DW17" s="1171" t="str">
        <f>MID(SUVAHAVUJ!AF36,3,1)</f>
        <v xml:space="preserve"> </v>
      </c>
      <c r="DX17" s="1171"/>
      <c r="DY17" s="1171"/>
      <c r="DZ17" s="1171"/>
      <c r="EA17" s="1171"/>
      <c r="EB17" s="1171"/>
      <c r="EC17" s="1171" t="str">
        <f>MID(SUVAHAVUJ!AF36,4,1)</f>
        <v xml:space="preserve"> </v>
      </c>
      <c r="ED17" s="1171"/>
      <c r="EE17" s="1171"/>
      <c r="EF17" s="1171"/>
      <c r="EG17" s="1171"/>
      <c r="EH17" s="1171" t="str">
        <f>MID(SUVAHAVUJ!AF36,5,1)</f>
        <v xml:space="preserve"> </v>
      </c>
      <c r="EI17" s="1171"/>
      <c r="EJ17" s="1171"/>
      <c r="EK17" s="1171"/>
      <c r="EL17" s="1171"/>
      <c r="EM17" s="1171"/>
      <c r="EN17" s="1171" t="str">
        <f>MID(SUVAHAVUJ!AF36,6,1)</f>
        <v xml:space="preserve"> </v>
      </c>
      <c r="EO17" s="1171"/>
      <c r="EP17" s="1171"/>
      <c r="EQ17" s="1171"/>
      <c r="ER17" s="1171"/>
      <c r="ES17" s="1171" t="str">
        <f>MID(SUVAHAVUJ!AF36,7,1)</f>
        <v xml:space="preserve"> </v>
      </c>
      <c r="ET17" s="1171"/>
      <c r="EU17" s="1171"/>
      <c r="EV17" s="1171"/>
      <c r="EW17" s="1171"/>
      <c r="EX17" s="1171"/>
      <c r="EY17" s="1171" t="str">
        <f>MID(SUVAHAVUJ!AF36,8,1)</f>
        <v xml:space="preserve"> </v>
      </c>
      <c r="EZ17" s="1171"/>
      <c r="FA17" s="1171"/>
      <c r="FB17" s="1171"/>
      <c r="FC17" s="1171"/>
      <c r="FD17" s="1171" t="str">
        <f>MID(SUVAHAVUJ!AF36,9,1)</f>
        <v xml:space="preserve"> </v>
      </c>
      <c r="FE17" s="1171"/>
      <c r="FF17" s="1171"/>
      <c r="FG17" s="1171"/>
      <c r="FH17" s="1171"/>
      <c r="FI17" s="1171"/>
      <c r="FJ17" s="1171" t="str">
        <f>MID(SUVAHAVUJ!AF36,10,1)</f>
        <v xml:space="preserve"> </v>
      </c>
      <c r="FK17" s="1171"/>
      <c r="FL17" s="1171"/>
      <c r="FM17" s="1171"/>
      <c r="FN17" s="1171"/>
      <c r="FO17" s="1129" t="str">
        <f>MID(SUVAHAVUJ!AF36,11,1)</f>
        <v>0</v>
      </c>
      <c r="FP17" s="1129"/>
      <c r="FQ17" s="1129"/>
      <c r="FR17" s="1129"/>
      <c r="FS17" s="1177"/>
      <c r="FT17" s="1178"/>
      <c r="FU17" s="1178"/>
      <c r="FV17" s="1178"/>
      <c r="FW17" s="1178"/>
      <c r="FX17" s="1178"/>
      <c r="FY17" s="1178"/>
      <c r="FZ17" s="1178"/>
      <c r="GA17" s="1178"/>
      <c r="GB17" s="1178"/>
      <c r="GC17" s="1178"/>
      <c r="GD17" s="1178"/>
      <c r="GE17" s="1178"/>
      <c r="GF17" s="1178"/>
      <c r="GG17" s="1178"/>
      <c r="GH17" s="1178"/>
      <c r="GI17" s="1178"/>
      <c r="GJ17" s="1178"/>
      <c r="GK17" s="1178"/>
      <c r="GL17" s="1178"/>
      <c r="GM17" s="1178"/>
      <c r="GN17" s="1178"/>
      <c r="GO17" s="1178"/>
      <c r="GP17" s="1178"/>
      <c r="GQ17" s="1178"/>
      <c r="GR17" s="1178"/>
      <c r="GS17" s="1178"/>
      <c r="GT17" s="1178"/>
      <c r="GU17" s="1178"/>
      <c r="GV17" s="1178"/>
      <c r="GW17" s="1178"/>
    </row>
    <row r="18" spans="2:205" ht="23.25" customHeight="1" x14ac:dyDescent="0.3">
      <c r="B18" s="1180"/>
      <c r="C18" s="1180"/>
      <c r="D18" s="1180"/>
      <c r="E18" s="1180"/>
      <c r="F18" s="1180"/>
      <c r="G18" s="1180"/>
      <c r="H18" s="1180"/>
      <c r="I18" s="1180"/>
      <c r="J18" s="1180"/>
      <c r="K18" s="1180"/>
      <c r="L18" s="1191"/>
      <c r="M18" s="1191"/>
      <c r="N18" s="1191"/>
      <c r="O18" s="1191"/>
      <c r="P18" s="1191"/>
      <c r="Q18" s="1191"/>
      <c r="R18" s="1191"/>
      <c r="S18" s="1191"/>
      <c r="T18" s="1191"/>
      <c r="U18" s="1191"/>
      <c r="V18" s="1191"/>
      <c r="W18" s="1191"/>
      <c r="X18" s="1191"/>
      <c r="Y18" s="1191"/>
      <c r="Z18" s="1191"/>
      <c r="AA18" s="1191"/>
      <c r="AB18" s="1191"/>
      <c r="AC18" s="1191"/>
      <c r="AD18" s="1191"/>
      <c r="AE18" s="1191"/>
      <c r="AF18" s="1191"/>
      <c r="AG18" s="1191"/>
      <c r="AH18" s="1191"/>
      <c r="AI18" s="1191"/>
      <c r="AJ18" s="1191"/>
      <c r="AK18" s="1191"/>
      <c r="AL18" s="1191"/>
      <c r="AM18" s="1191"/>
      <c r="AN18" s="1191"/>
      <c r="AO18" s="1191"/>
      <c r="AP18" s="1191"/>
      <c r="AQ18" s="1176"/>
      <c r="AR18" s="1176"/>
      <c r="AS18" s="1176"/>
      <c r="AT18" s="1176"/>
      <c r="AU18" s="1176"/>
      <c r="AV18" s="1176"/>
      <c r="AW18" s="1176"/>
      <c r="AX18" s="1176"/>
      <c r="AY18" s="242"/>
      <c r="AZ18" s="243"/>
      <c r="BA18" s="1171" t="str">
        <f>MID(SUVAHAVUJ!AE36,1,1)</f>
        <v xml:space="preserve"> </v>
      </c>
      <c r="BB18" s="1171"/>
      <c r="BC18" s="1171"/>
      <c r="BD18" s="1171"/>
      <c r="BE18" s="1171"/>
      <c r="BF18" s="1171"/>
      <c r="BG18" s="1171" t="str">
        <f>MID(SUVAHAVUJ!AE36,2,1)</f>
        <v xml:space="preserve"> </v>
      </c>
      <c r="BH18" s="1171"/>
      <c r="BI18" s="1171"/>
      <c r="BJ18" s="1171"/>
      <c r="BK18" s="1171"/>
      <c r="BL18" s="1171" t="str">
        <f>MID(SUVAHAVUJ!AE36,3,1)</f>
        <v xml:space="preserve"> </v>
      </c>
      <c r="BM18" s="1171"/>
      <c r="BN18" s="1171"/>
      <c r="BO18" s="1171"/>
      <c r="BP18" s="1171"/>
      <c r="BQ18" s="1171"/>
      <c r="BR18" s="1171" t="str">
        <f>MID(SUVAHAVUJ!AE36,4,1)</f>
        <v xml:space="preserve"> </v>
      </c>
      <c r="BS18" s="1171"/>
      <c r="BT18" s="1171"/>
      <c r="BU18" s="1171"/>
      <c r="BV18" s="1171"/>
      <c r="BW18" s="1171" t="str">
        <f>MID(SUVAHAVUJ!AE36,5,1)</f>
        <v xml:space="preserve"> </v>
      </c>
      <c r="BX18" s="1171"/>
      <c r="BY18" s="1171"/>
      <c r="BZ18" s="1171"/>
      <c r="CA18" s="1171"/>
      <c r="CB18" s="1171"/>
      <c r="CC18" s="1171" t="str">
        <f>MID(SUVAHAVUJ!AE36,6,1)</f>
        <v xml:space="preserve"> </v>
      </c>
      <c r="CD18" s="1171"/>
      <c r="CE18" s="1171"/>
      <c r="CF18" s="1171"/>
      <c r="CG18" s="1171"/>
      <c r="CH18" s="1171" t="str">
        <f>MID(SUVAHAVUJ!AE36,7,1)</f>
        <v xml:space="preserve"> </v>
      </c>
      <c r="CI18" s="1171"/>
      <c r="CJ18" s="1171"/>
      <c r="CK18" s="1171"/>
      <c r="CL18" s="1171"/>
      <c r="CM18" s="1171"/>
      <c r="CN18" s="1171" t="str">
        <f>MID(SUVAHAVUJ!AE36,8,1)</f>
        <v xml:space="preserve"> </v>
      </c>
      <c r="CO18" s="1171"/>
      <c r="CP18" s="1171"/>
      <c r="CQ18" s="1171"/>
      <c r="CR18" s="1171"/>
      <c r="CS18" s="1171" t="str">
        <f>MID(SUVAHAVUJ!AE36,9,1)</f>
        <v xml:space="preserve"> </v>
      </c>
      <c r="CT18" s="1171"/>
      <c r="CU18" s="1171"/>
      <c r="CV18" s="1171"/>
      <c r="CW18" s="1171"/>
      <c r="CX18" s="1171"/>
      <c r="CY18" s="1171" t="str">
        <f>MID(SUVAHAVUJ!AE36,10,1)</f>
        <v xml:space="preserve"> </v>
      </c>
      <c r="CZ18" s="1171"/>
      <c r="DA18" s="1171"/>
      <c r="DB18" s="1171"/>
      <c r="DC18" s="1171"/>
      <c r="DD18" s="1171" t="str">
        <f>MID(SUVAHAVUJ!AE36,11,1)</f>
        <v>0</v>
      </c>
      <c r="DE18" s="1171"/>
      <c r="DF18" s="1171"/>
      <c r="DG18" s="1171"/>
      <c r="DH18" s="1171"/>
      <c r="DI18" s="1179"/>
      <c r="DJ18" s="1181"/>
      <c r="DK18" s="1181"/>
      <c r="DL18" s="1181"/>
      <c r="DM18" s="1181"/>
      <c r="DN18" s="1181"/>
      <c r="DO18" s="1181"/>
      <c r="DP18" s="1181"/>
      <c r="DQ18" s="1181"/>
      <c r="DR18" s="1181"/>
      <c r="DS18" s="1181"/>
      <c r="DT18" s="1181"/>
      <c r="DU18" s="1181"/>
      <c r="DV18" s="1181"/>
      <c r="DW18" s="1181"/>
      <c r="DX18" s="1181"/>
      <c r="DY18" s="1181"/>
      <c r="DZ18" s="1181"/>
      <c r="EA18" s="1181"/>
      <c r="EB18" s="1181"/>
      <c r="EC18" s="1181"/>
      <c r="ED18" s="1181"/>
      <c r="EE18" s="1181"/>
      <c r="EF18" s="1181"/>
      <c r="EG18" s="1181"/>
      <c r="EH18" s="1181"/>
      <c r="EI18" s="1181"/>
      <c r="EJ18" s="1181"/>
      <c r="EK18" s="1181"/>
      <c r="EL18" s="1181"/>
      <c r="EM18" s="1181"/>
      <c r="EN18" s="242"/>
      <c r="EO18" s="243"/>
      <c r="EP18" s="1171" t="str">
        <f>MID(SUVAHAVUJ!AG36,1,1)</f>
        <v xml:space="preserve"> </v>
      </c>
      <c r="EQ18" s="1171"/>
      <c r="ER18" s="1171"/>
      <c r="ES18" s="1171"/>
      <c r="ET18" s="1171"/>
      <c r="EU18" s="1171"/>
      <c r="EV18" s="1171" t="str">
        <f>MID(SUVAHAVUJ!AG36,2,1)</f>
        <v xml:space="preserve"> </v>
      </c>
      <c r="EW18" s="1171"/>
      <c r="EX18" s="1171"/>
      <c r="EY18" s="1171"/>
      <c r="EZ18" s="1171"/>
      <c r="FA18" s="1171" t="str">
        <f>MID(SUVAHAVUJ!AG36,3,1)</f>
        <v xml:space="preserve"> </v>
      </c>
      <c r="FB18" s="1171"/>
      <c r="FC18" s="1171"/>
      <c r="FD18" s="1171"/>
      <c r="FE18" s="1171"/>
      <c r="FF18" s="1171"/>
      <c r="FG18" s="1171" t="str">
        <f>MID(SUVAHAVUJ!AG36,4,1)</f>
        <v xml:space="preserve"> </v>
      </c>
      <c r="FH18" s="1171"/>
      <c r="FI18" s="1171"/>
      <c r="FJ18" s="1171"/>
      <c r="FK18" s="1171"/>
      <c r="FL18" s="1171" t="str">
        <f>MID(SUVAHAVUJ!AG36,5,1)</f>
        <v xml:space="preserve"> </v>
      </c>
      <c r="FM18" s="1171"/>
      <c r="FN18" s="1171"/>
      <c r="FO18" s="1171"/>
      <c r="FP18" s="1171"/>
      <c r="FQ18" s="1171"/>
      <c r="FR18" s="1171" t="str">
        <f>MID(SUVAHAVUJ!AG36,6,1)</f>
        <v xml:space="preserve"> </v>
      </c>
      <c r="FS18" s="1171"/>
      <c r="FT18" s="1171"/>
      <c r="FU18" s="1171"/>
      <c r="FV18" s="1171"/>
      <c r="FW18" s="1171" t="str">
        <f>MID(SUVAHAVUJ!AG36,7,1)</f>
        <v xml:space="preserve"> </v>
      </c>
      <c r="FX18" s="1171"/>
      <c r="FY18" s="1171"/>
      <c r="FZ18" s="1171"/>
      <c r="GA18" s="1171"/>
      <c r="GB18" s="1171"/>
      <c r="GC18" s="1171" t="str">
        <f>MID(SUVAHAVUJ!AG36,8,1)</f>
        <v xml:space="preserve"> </v>
      </c>
      <c r="GD18" s="1171"/>
      <c r="GE18" s="1171"/>
      <c r="GF18" s="1171"/>
      <c r="GG18" s="1171"/>
      <c r="GH18" s="1171" t="str">
        <f>MID(SUVAHAVUJ!AG36,9,1)</f>
        <v xml:space="preserve"> </v>
      </c>
      <c r="GI18" s="1171"/>
      <c r="GJ18" s="1171"/>
      <c r="GK18" s="1171"/>
      <c r="GL18" s="1171"/>
      <c r="GM18" s="1171"/>
      <c r="GN18" s="1171" t="str">
        <f>MID(SUVAHAVUJ!AG36,10,1)</f>
        <v xml:space="preserve"> </v>
      </c>
      <c r="GO18" s="1171"/>
      <c r="GP18" s="1171"/>
      <c r="GQ18" s="1171"/>
      <c r="GR18" s="1171"/>
      <c r="GS18" s="1129" t="str">
        <f>MID(SUVAHAVUJ!AG36,11,1)</f>
        <v>0</v>
      </c>
      <c r="GT18" s="1129"/>
      <c r="GU18" s="1129"/>
      <c r="GV18" s="1129"/>
      <c r="GW18" s="1177"/>
    </row>
    <row r="19" spans="2:205" ht="23.25" customHeight="1" x14ac:dyDescent="0.3">
      <c r="B19" s="1189" t="s">
        <v>2041</v>
      </c>
      <c r="C19" s="1189"/>
      <c r="D19" s="1189"/>
      <c r="E19" s="1189"/>
      <c r="F19" s="1189"/>
      <c r="G19" s="1189"/>
      <c r="H19" s="1189"/>
      <c r="I19" s="1189"/>
      <c r="J19" s="1189"/>
      <c r="K19" s="1189"/>
      <c r="L19" s="1190" t="str">
        <f>SUVAHAVUJ!$D$37</f>
        <v>Materiál (112, 119, 11X) - /191, 19X/</v>
      </c>
      <c r="M19" s="1190"/>
      <c r="N19" s="1190"/>
      <c r="O19" s="1190"/>
      <c r="P19" s="1190"/>
      <c r="Q19" s="1190"/>
      <c r="R19" s="1190"/>
      <c r="S19" s="1190"/>
      <c r="T19" s="1190"/>
      <c r="U19" s="1190"/>
      <c r="V19" s="1190"/>
      <c r="W19" s="1190"/>
      <c r="X19" s="1190"/>
      <c r="Y19" s="1190"/>
      <c r="Z19" s="1190"/>
      <c r="AA19" s="1190"/>
      <c r="AB19" s="1190"/>
      <c r="AC19" s="1190"/>
      <c r="AD19" s="1190"/>
      <c r="AE19" s="1190"/>
      <c r="AF19" s="1190"/>
      <c r="AG19" s="1190"/>
      <c r="AH19" s="1190"/>
      <c r="AI19" s="1190"/>
      <c r="AJ19" s="1190"/>
      <c r="AK19" s="1190"/>
      <c r="AL19" s="1190"/>
      <c r="AM19" s="1190"/>
      <c r="AN19" s="1190"/>
      <c r="AO19" s="1190"/>
      <c r="AP19" s="1190"/>
      <c r="AQ19" s="1176" t="s">
        <v>2040</v>
      </c>
      <c r="AR19" s="1176"/>
      <c r="AS19" s="1176"/>
      <c r="AT19" s="1176"/>
      <c r="AU19" s="1176"/>
      <c r="AV19" s="1176"/>
      <c r="AW19" s="1176"/>
      <c r="AX19" s="1176"/>
      <c r="AY19" s="242"/>
      <c r="AZ19" s="243"/>
      <c r="BA19" s="1171" t="str">
        <f>MID(SUVAHAVUJ!AD37,1,1)</f>
        <v xml:space="preserve"> </v>
      </c>
      <c r="BB19" s="1171"/>
      <c r="BC19" s="1171"/>
      <c r="BD19" s="1171"/>
      <c r="BE19" s="1171"/>
      <c r="BF19" s="1171"/>
      <c r="BG19" s="1171" t="str">
        <f>MID(SUVAHAVUJ!AD37,2,1)</f>
        <v xml:space="preserve"> </v>
      </c>
      <c r="BH19" s="1171"/>
      <c r="BI19" s="1171"/>
      <c r="BJ19" s="1171"/>
      <c r="BK19" s="1171"/>
      <c r="BL19" s="1171" t="str">
        <f>MID(SUVAHAVUJ!AD37,3,1)</f>
        <v xml:space="preserve"> </v>
      </c>
      <c r="BM19" s="1171"/>
      <c r="BN19" s="1171"/>
      <c r="BO19" s="1171"/>
      <c r="BP19" s="1171"/>
      <c r="BQ19" s="1171"/>
      <c r="BR19" s="1171" t="str">
        <f>MID(SUVAHAVUJ!AD37,4,1)</f>
        <v xml:space="preserve"> </v>
      </c>
      <c r="BS19" s="1171"/>
      <c r="BT19" s="1171"/>
      <c r="BU19" s="1171"/>
      <c r="BV19" s="1171"/>
      <c r="BW19" s="1171" t="str">
        <f>MID(SUVAHAVUJ!AD37,5,1)</f>
        <v xml:space="preserve"> </v>
      </c>
      <c r="BX19" s="1171"/>
      <c r="BY19" s="1171"/>
      <c r="BZ19" s="1171"/>
      <c r="CA19" s="1171"/>
      <c r="CB19" s="1171"/>
      <c r="CC19" s="1171" t="str">
        <f>MID(SUVAHAVUJ!AD37,6,1)</f>
        <v xml:space="preserve"> </v>
      </c>
      <c r="CD19" s="1171"/>
      <c r="CE19" s="1171"/>
      <c r="CF19" s="1171"/>
      <c r="CG19" s="1171"/>
      <c r="CH19" s="1171" t="str">
        <f>MID(SUVAHAVUJ!AD37,7,1)</f>
        <v xml:space="preserve"> </v>
      </c>
      <c r="CI19" s="1171"/>
      <c r="CJ19" s="1171"/>
      <c r="CK19" s="1171"/>
      <c r="CL19" s="1171"/>
      <c r="CM19" s="1171"/>
      <c r="CN19" s="1171" t="str">
        <f>MID(SUVAHAVUJ!AD37,8,1)</f>
        <v xml:space="preserve"> </v>
      </c>
      <c r="CO19" s="1171"/>
      <c r="CP19" s="1171"/>
      <c r="CQ19" s="1171"/>
      <c r="CR19" s="1171"/>
      <c r="CS19" s="1171" t="str">
        <f>MID(SUVAHAVUJ!AD37,9,1)</f>
        <v xml:space="preserve"> </v>
      </c>
      <c r="CT19" s="1171"/>
      <c r="CU19" s="1171"/>
      <c r="CV19" s="1171"/>
      <c r="CW19" s="1171"/>
      <c r="CX19" s="1171"/>
      <c r="CY19" s="1171" t="str">
        <f>MID(SUVAHAVUJ!AD37,10,1)</f>
        <v xml:space="preserve"> </v>
      </c>
      <c r="CZ19" s="1171"/>
      <c r="DA19" s="1171"/>
      <c r="DB19" s="1171"/>
      <c r="DC19" s="1171"/>
      <c r="DD19" s="1171" t="str">
        <f>MID(SUVAHAVUJ!AD37,11,1)</f>
        <v>0</v>
      </c>
      <c r="DE19" s="1171"/>
      <c r="DF19" s="1171"/>
      <c r="DG19" s="1171"/>
      <c r="DH19" s="1171"/>
      <c r="DI19" s="1179"/>
      <c r="DJ19" s="242"/>
      <c r="DK19" s="243"/>
      <c r="DL19" s="1171" t="str">
        <f>MID(SUVAHAVUJ!AF37,1,1)</f>
        <v xml:space="preserve"> </v>
      </c>
      <c r="DM19" s="1171"/>
      <c r="DN19" s="1171"/>
      <c r="DO19" s="1171"/>
      <c r="DP19" s="1171"/>
      <c r="DQ19" s="1171"/>
      <c r="DR19" s="1171" t="str">
        <f>MID(SUVAHAVUJ!AF37,2,1)</f>
        <v xml:space="preserve"> </v>
      </c>
      <c r="DS19" s="1171"/>
      <c r="DT19" s="1171"/>
      <c r="DU19" s="1171"/>
      <c r="DV19" s="1171"/>
      <c r="DW19" s="1171" t="str">
        <f>MID(SUVAHAVUJ!AF37,3,1)</f>
        <v xml:space="preserve"> </v>
      </c>
      <c r="DX19" s="1171"/>
      <c r="DY19" s="1171"/>
      <c r="DZ19" s="1171"/>
      <c r="EA19" s="1171"/>
      <c r="EB19" s="1171"/>
      <c r="EC19" s="1171" t="str">
        <f>MID(SUVAHAVUJ!AF37,4,1)</f>
        <v xml:space="preserve"> </v>
      </c>
      <c r="ED19" s="1171"/>
      <c r="EE19" s="1171"/>
      <c r="EF19" s="1171"/>
      <c r="EG19" s="1171"/>
      <c r="EH19" s="1171" t="str">
        <f>MID(SUVAHAVUJ!AF37,5,1)</f>
        <v xml:space="preserve"> </v>
      </c>
      <c r="EI19" s="1171"/>
      <c r="EJ19" s="1171"/>
      <c r="EK19" s="1171"/>
      <c r="EL19" s="1171"/>
      <c r="EM19" s="1171"/>
      <c r="EN19" s="1171" t="str">
        <f>MID(SUVAHAVUJ!AF37,6,1)</f>
        <v xml:space="preserve"> </v>
      </c>
      <c r="EO19" s="1171"/>
      <c r="EP19" s="1171"/>
      <c r="EQ19" s="1171"/>
      <c r="ER19" s="1171"/>
      <c r="ES19" s="1171" t="str">
        <f>MID(SUVAHAVUJ!AF37,7,1)</f>
        <v xml:space="preserve"> </v>
      </c>
      <c r="ET19" s="1171"/>
      <c r="EU19" s="1171"/>
      <c r="EV19" s="1171"/>
      <c r="EW19" s="1171"/>
      <c r="EX19" s="1171"/>
      <c r="EY19" s="1171" t="str">
        <f>MID(SUVAHAVUJ!AF37,8,1)</f>
        <v xml:space="preserve"> </v>
      </c>
      <c r="EZ19" s="1171"/>
      <c r="FA19" s="1171"/>
      <c r="FB19" s="1171"/>
      <c r="FC19" s="1171"/>
      <c r="FD19" s="1171" t="str">
        <f>MID(SUVAHAVUJ!AF37,9,1)</f>
        <v xml:space="preserve"> </v>
      </c>
      <c r="FE19" s="1171"/>
      <c r="FF19" s="1171"/>
      <c r="FG19" s="1171"/>
      <c r="FH19" s="1171"/>
      <c r="FI19" s="1171"/>
      <c r="FJ19" s="1171" t="str">
        <f>MID(SUVAHAVUJ!AF37,10,1)</f>
        <v xml:space="preserve"> </v>
      </c>
      <c r="FK19" s="1171"/>
      <c r="FL19" s="1171"/>
      <c r="FM19" s="1171"/>
      <c r="FN19" s="1171"/>
      <c r="FO19" s="1129" t="str">
        <f>MID(SUVAHAVUJ!AF37,11,1)</f>
        <v>0</v>
      </c>
      <c r="FP19" s="1129"/>
      <c r="FQ19" s="1129"/>
      <c r="FR19" s="1129"/>
      <c r="FS19" s="1177"/>
      <c r="FT19" s="1178"/>
      <c r="FU19" s="1178"/>
      <c r="FV19" s="1178"/>
      <c r="FW19" s="1178"/>
      <c r="FX19" s="1178"/>
      <c r="FY19" s="1178"/>
      <c r="FZ19" s="1178"/>
      <c r="GA19" s="1178"/>
      <c r="GB19" s="1178"/>
      <c r="GC19" s="1178"/>
      <c r="GD19" s="1178"/>
      <c r="GE19" s="1178"/>
      <c r="GF19" s="1178"/>
      <c r="GG19" s="1178"/>
      <c r="GH19" s="1178"/>
      <c r="GI19" s="1178"/>
      <c r="GJ19" s="1178"/>
      <c r="GK19" s="1178"/>
      <c r="GL19" s="1178"/>
      <c r="GM19" s="1178"/>
      <c r="GN19" s="1178"/>
      <c r="GO19" s="1178"/>
      <c r="GP19" s="1178"/>
      <c r="GQ19" s="1178"/>
      <c r="GR19" s="1178"/>
      <c r="GS19" s="1178"/>
      <c r="GT19" s="1178"/>
      <c r="GU19" s="1178"/>
      <c r="GV19" s="1178"/>
      <c r="GW19" s="1178"/>
    </row>
    <row r="20" spans="2:205" ht="24" customHeight="1" x14ac:dyDescent="0.3">
      <c r="B20" s="1189"/>
      <c r="C20" s="1189"/>
      <c r="D20" s="1189"/>
      <c r="E20" s="1189"/>
      <c r="F20" s="1189"/>
      <c r="G20" s="1189"/>
      <c r="H20" s="1189"/>
      <c r="I20" s="1189"/>
      <c r="J20" s="1189"/>
      <c r="K20" s="1189"/>
      <c r="L20" s="1190"/>
      <c r="M20" s="1190"/>
      <c r="N20" s="1190"/>
      <c r="O20" s="1190"/>
      <c r="P20" s="1190"/>
      <c r="Q20" s="1190"/>
      <c r="R20" s="1190"/>
      <c r="S20" s="1190"/>
      <c r="T20" s="1190"/>
      <c r="U20" s="1190"/>
      <c r="V20" s="1190"/>
      <c r="W20" s="1190"/>
      <c r="X20" s="1190"/>
      <c r="Y20" s="1190"/>
      <c r="Z20" s="1190"/>
      <c r="AA20" s="1190"/>
      <c r="AB20" s="1190"/>
      <c r="AC20" s="1190"/>
      <c r="AD20" s="1190"/>
      <c r="AE20" s="1190"/>
      <c r="AF20" s="1190"/>
      <c r="AG20" s="1190"/>
      <c r="AH20" s="1190"/>
      <c r="AI20" s="1190"/>
      <c r="AJ20" s="1190"/>
      <c r="AK20" s="1190"/>
      <c r="AL20" s="1190"/>
      <c r="AM20" s="1190"/>
      <c r="AN20" s="1190"/>
      <c r="AO20" s="1190"/>
      <c r="AP20" s="1190"/>
      <c r="AQ20" s="1176"/>
      <c r="AR20" s="1176"/>
      <c r="AS20" s="1176"/>
      <c r="AT20" s="1176"/>
      <c r="AU20" s="1176"/>
      <c r="AV20" s="1176"/>
      <c r="AW20" s="1176"/>
      <c r="AX20" s="1176"/>
      <c r="AY20" s="242"/>
      <c r="AZ20" s="243"/>
      <c r="BA20" s="1171" t="str">
        <f>MID(SUVAHAVUJ!AE37,1,1)</f>
        <v xml:space="preserve"> </v>
      </c>
      <c r="BB20" s="1171"/>
      <c r="BC20" s="1171"/>
      <c r="BD20" s="1171"/>
      <c r="BE20" s="1171"/>
      <c r="BF20" s="1171"/>
      <c r="BG20" s="1171" t="str">
        <f>MID(SUVAHAVUJ!AE37,2,1)</f>
        <v xml:space="preserve"> </v>
      </c>
      <c r="BH20" s="1171"/>
      <c r="BI20" s="1171"/>
      <c r="BJ20" s="1171"/>
      <c r="BK20" s="1171"/>
      <c r="BL20" s="1171" t="str">
        <f>MID(SUVAHAVUJ!AE37,3,1)</f>
        <v xml:space="preserve"> </v>
      </c>
      <c r="BM20" s="1171"/>
      <c r="BN20" s="1171"/>
      <c r="BO20" s="1171"/>
      <c r="BP20" s="1171"/>
      <c r="BQ20" s="1171"/>
      <c r="BR20" s="1171" t="str">
        <f>MID(SUVAHAVUJ!AE37,4,1)</f>
        <v xml:space="preserve"> </v>
      </c>
      <c r="BS20" s="1171"/>
      <c r="BT20" s="1171"/>
      <c r="BU20" s="1171"/>
      <c r="BV20" s="1171"/>
      <c r="BW20" s="1171" t="str">
        <f>MID(SUVAHAVUJ!AE37,5,1)</f>
        <v xml:space="preserve"> </v>
      </c>
      <c r="BX20" s="1171"/>
      <c r="BY20" s="1171"/>
      <c r="BZ20" s="1171"/>
      <c r="CA20" s="1171"/>
      <c r="CB20" s="1171"/>
      <c r="CC20" s="1171" t="str">
        <f>MID(SUVAHAVUJ!AE37,6,1)</f>
        <v xml:space="preserve"> </v>
      </c>
      <c r="CD20" s="1171"/>
      <c r="CE20" s="1171"/>
      <c r="CF20" s="1171"/>
      <c r="CG20" s="1171"/>
      <c r="CH20" s="1171" t="str">
        <f>MID(SUVAHAVUJ!AE37,7,1)</f>
        <v xml:space="preserve"> </v>
      </c>
      <c r="CI20" s="1171"/>
      <c r="CJ20" s="1171"/>
      <c r="CK20" s="1171"/>
      <c r="CL20" s="1171"/>
      <c r="CM20" s="1171"/>
      <c r="CN20" s="1171" t="str">
        <f>MID(SUVAHAVUJ!AE37,8,1)</f>
        <v xml:space="preserve"> </v>
      </c>
      <c r="CO20" s="1171"/>
      <c r="CP20" s="1171"/>
      <c r="CQ20" s="1171"/>
      <c r="CR20" s="1171"/>
      <c r="CS20" s="1171" t="str">
        <f>MID(SUVAHAVUJ!AE37,9,1)</f>
        <v xml:space="preserve"> </v>
      </c>
      <c r="CT20" s="1171"/>
      <c r="CU20" s="1171"/>
      <c r="CV20" s="1171"/>
      <c r="CW20" s="1171"/>
      <c r="CX20" s="1171"/>
      <c r="CY20" s="1171" t="str">
        <f>MID(SUVAHAVUJ!AE37,10,1)</f>
        <v xml:space="preserve"> </v>
      </c>
      <c r="CZ20" s="1171"/>
      <c r="DA20" s="1171"/>
      <c r="DB20" s="1171"/>
      <c r="DC20" s="1171"/>
      <c r="DD20" s="1171" t="str">
        <f>MID(SUVAHAVUJ!AE37,11,1)</f>
        <v>0</v>
      </c>
      <c r="DE20" s="1171"/>
      <c r="DF20" s="1171"/>
      <c r="DG20" s="1171"/>
      <c r="DH20" s="1171"/>
      <c r="DI20" s="1179"/>
      <c r="DJ20" s="1181"/>
      <c r="DK20" s="1181"/>
      <c r="DL20" s="1181"/>
      <c r="DM20" s="1181"/>
      <c r="DN20" s="1181"/>
      <c r="DO20" s="1181"/>
      <c r="DP20" s="1181"/>
      <c r="DQ20" s="1181"/>
      <c r="DR20" s="1181"/>
      <c r="DS20" s="1181"/>
      <c r="DT20" s="1181"/>
      <c r="DU20" s="1181"/>
      <c r="DV20" s="1181"/>
      <c r="DW20" s="1181"/>
      <c r="DX20" s="1181"/>
      <c r="DY20" s="1181"/>
      <c r="DZ20" s="1181"/>
      <c r="EA20" s="1181"/>
      <c r="EB20" s="1181"/>
      <c r="EC20" s="1181"/>
      <c r="ED20" s="1181"/>
      <c r="EE20" s="1181"/>
      <c r="EF20" s="1181"/>
      <c r="EG20" s="1181"/>
      <c r="EH20" s="1181"/>
      <c r="EI20" s="1181"/>
      <c r="EJ20" s="1181"/>
      <c r="EK20" s="1181"/>
      <c r="EL20" s="1181"/>
      <c r="EM20" s="1181"/>
      <c r="EN20" s="242"/>
      <c r="EO20" s="243"/>
      <c r="EP20" s="1171" t="str">
        <f>MID(SUVAHAVUJ!AG37,1,1)</f>
        <v xml:space="preserve"> </v>
      </c>
      <c r="EQ20" s="1171"/>
      <c r="ER20" s="1171"/>
      <c r="ES20" s="1171"/>
      <c r="ET20" s="1171"/>
      <c r="EU20" s="1171"/>
      <c r="EV20" s="1171" t="str">
        <f>MID(SUVAHAVUJ!AG37,2,1)</f>
        <v xml:space="preserve"> </v>
      </c>
      <c r="EW20" s="1171"/>
      <c r="EX20" s="1171"/>
      <c r="EY20" s="1171"/>
      <c r="EZ20" s="1171"/>
      <c r="FA20" s="1171" t="str">
        <f>MID(SUVAHAVUJ!AG37,3,1)</f>
        <v xml:space="preserve"> </v>
      </c>
      <c r="FB20" s="1171"/>
      <c r="FC20" s="1171"/>
      <c r="FD20" s="1171"/>
      <c r="FE20" s="1171"/>
      <c r="FF20" s="1171"/>
      <c r="FG20" s="1171" t="str">
        <f>MID(SUVAHAVUJ!AG37,4,1)</f>
        <v xml:space="preserve"> </v>
      </c>
      <c r="FH20" s="1171"/>
      <c r="FI20" s="1171"/>
      <c r="FJ20" s="1171"/>
      <c r="FK20" s="1171"/>
      <c r="FL20" s="1171" t="str">
        <f>MID(SUVAHAVUJ!AG37,5,1)</f>
        <v xml:space="preserve"> </v>
      </c>
      <c r="FM20" s="1171"/>
      <c r="FN20" s="1171"/>
      <c r="FO20" s="1171"/>
      <c r="FP20" s="1171"/>
      <c r="FQ20" s="1171"/>
      <c r="FR20" s="1171" t="str">
        <f>MID(SUVAHAVUJ!AG37,6,1)</f>
        <v xml:space="preserve"> </v>
      </c>
      <c r="FS20" s="1171"/>
      <c r="FT20" s="1171"/>
      <c r="FU20" s="1171"/>
      <c r="FV20" s="1171"/>
      <c r="FW20" s="1171" t="str">
        <f>MID(SUVAHAVUJ!AG37,7,1)</f>
        <v xml:space="preserve"> </v>
      </c>
      <c r="FX20" s="1171"/>
      <c r="FY20" s="1171"/>
      <c r="FZ20" s="1171"/>
      <c r="GA20" s="1171"/>
      <c r="GB20" s="1171"/>
      <c r="GC20" s="1171" t="str">
        <f>MID(SUVAHAVUJ!AG37,8,1)</f>
        <v xml:space="preserve"> </v>
      </c>
      <c r="GD20" s="1171"/>
      <c r="GE20" s="1171"/>
      <c r="GF20" s="1171"/>
      <c r="GG20" s="1171"/>
      <c r="GH20" s="1171" t="str">
        <f>MID(SUVAHAVUJ!AG37,9,1)</f>
        <v xml:space="preserve"> </v>
      </c>
      <c r="GI20" s="1171"/>
      <c r="GJ20" s="1171"/>
      <c r="GK20" s="1171"/>
      <c r="GL20" s="1171"/>
      <c r="GM20" s="1171"/>
      <c r="GN20" s="1171" t="str">
        <f>MID(SUVAHAVUJ!AG37,10,1)</f>
        <v xml:space="preserve"> </v>
      </c>
      <c r="GO20" s="1171"/>
      <c r="GP20" s="1171"/>
      <c r="GQ20" s="1171"/>
      <c r="GR20" s="1171"/>
      <c r="GS20" s="1129" t="str">
        <f>MID(SUVAHAVUJ!AG37,11,1)</f>
        <v>0</v>
      </c>
      <c r="GT20" s="1129"/>
      <c r="GU20" s="1129"/>
      <c r="GV20" s="1129"/>
      <c r="GW20" s="1177"/>
    </row>
    <row r="21" spans="2:205" ht="23.25" customHeight="1" x14ac:dyDescent="0.3">
      <c r="B21" s="1185" t="s">
        <v>2017</v>
      </c>
      <c r="C21" s="1185"/>
      <c r="D21" s="1185"/>
      <c r="E21" s="1185"/>
      <c r="F21" s="1185"/>
      <c r="G21" s="1185"/>
      <c r="H21" s="1185"/>
      <c r="I21" s="1185"/>
      <c r="J21" s="1185"/>
      <c r="K21" s="1185"/>
      <c r="L21" s="1190" t="str">
        <f>SUVAHAVUJ!$D$38</f>
        <v>Nedokončená výroba a polotovary vlastnej výroby  (121, 122, 12X) - /192, 193, 19X/</v>
      </c>
      <c r="M21" s="1190"/>
      <c r="N21" s="1190"/>
      <c r="O21" s="1190"/>
      <c r="P21" s="1190"/>
      <c r="Q21" s="1190"/>
      <c r="R21" s="1190"/>
      <c r="S21" s="1190"/>
      <c r="T21" s="1190"/>
      <c r="U21" s="1190"/>
      <c r="V21" s="1190"/>
      <c r="W21" s="1190"/>
      <c r="X21" s="1190"/>
      <c r="Y21" s="1190"/>
      <c r="Z21" s="1190"/>
      <c r="AA21" s="1190"/>
      <c r="AB21" s="1190"/>
      <c r="AC21" s="1190"/>
      <c r="AD21" s="1190"/>
      <c r="AE21" s="1190"/>
      <c r="AF21" s="1190"/>
      <c r="AG21" s="1190"/>
      <c r="AH21" s="1190"/>
      <c r="AI21" s="1190"/>
      <c r="AJ21" s="1190"/>
      <c r="AK21" s="1190"/>
      <c r="AL21" s="1190"/>
      <c r="AM21" s="1190"/>
      <c r="AN21" s="1190"/>
      <c r="AO21" s="1190"/>
      <c r="AP21" s="1190"/>
      <c r="AQ21" s="1176" t="s">
        <v>2042</v>
      </c>
      <c r="AR21" s="1176"/>
      <c r="AS21" s="1176"/>
      <c r="AT21" s="1176"/>
      <c r="AU21" s="1176"/>
      <c r="AV21" s="1176"/>
      <c r="AW21" s="1176"/>
      <c r="AX21" s="1176"/>
      <c r="AY21" s="242"/>
      <c r="AZ21" s="243"/>
      <c r="BA21" s="1171" t="str">
        <f>MID(SUVAHAVUJ!AD38,1,1)</f>
        <v xml:space="preserve"> </v>
      </c>
      <c r="BB21" s="1171"/>
      <c r="BC21" s="1171"/>
      <c r="BD21" s="1171"/>
      <c r="BE21" s="1171"/>
      <c r="BF21" s="1171"/>
      <c r="BG21" s="1171" t="str">
        <f>MID(SUVAHAVUJ!AD38,2,1)</f>
        <v xml:space="preserve"> </v>
      </c>
      <c r="BH21" s="1171"/>
      <c r="BI21" s="1171"/>
      <c r="BJ21" s="1171"/>
      <c r="BK21" s="1171"/>
      <c r="BL21" s="1171" t="str">
        <f>MID(SUVAHAVUJ!AD38,3,1)</f>
        <v xml:space="preserve"> </v>
      </c>
      <c r="BM21" s="1171"/>
      <c r="BN21" s="1171"/>
      <c r="BO21" s="1171"/>
      <c r="BP21" s="1171"/>
      <c r="BQ21" s="1171"/>
      <c r="BR21" s="1171" t="str">
        <f>MID(SUVAHAVUJ!AD38,4,1)</f>
        <v xml:space="preserve"> </v>
      </c>
      <c r="BS21" s="1171"/>
      <c r="BT21" s="1171"/>
      <c r="BU21" s="1171"/>
      <c r="BV21" s="1171"/>
      <c r="BW21" s="1171" t="str">
        <f>MID(SUVAHAVUJ!AD38,5,1)</f>
        <v xml:space="preserve"> </v>
      </c>
      <c r="BX21" s="1171"/>
      <c r="BY21" s="1171"/>
      <c r="BZ21" s="1171"/>
      <c r="CA21" s="1171"/>
      <c r="CB21" s="1171"/>
      <c r="CC21" s="1171" t="str">
        <f>MID(SUVAHAVUJ!AD38,6,1)</f>
        <v xml:space="preserve"> </v>
      </c>
      <c r="CD21" s="1171"/>
      <c r="CE21" s="1171"/>
      <c r="CF21" s="1171"/>
      <c r="CG21" s="1171"/>
      <c r="CH21" s="1171" t="str">
        <f>MID(SUVAHAVUJ!AD38,7,1)</f>
        <v xml:space="preserve"> </v>
      </c>
      <c r="CI21" s="1171"/>
      <c r="CJ21" s="1171"/>
      <c r="CK21" s="1171"/>
      <c r="CL21" s="1171"/>
      <c r="CM21" s="1171"/>
      <c r="CN21" s="1171" t="str">
        <f>MID(SUVAHAVUJ!AD38,8,1)</f>
        <v xml:space="preserve"> </v>
      </c>
      <c r="CO21" s="1171"/>
      <c r="CP21" s="1171"/>
      <c r="CQ21" s="1171"/>
      <c r="CR21" s="1171"/>
      <c r="CS21" s="1171" t="str">
        <f>MID(SUVAHAVUJ!AD38,9,1)</f>
        <v xml:space="preserve"> </v>
      </c>
      <c r="CT21" s="1171"/>
      <c r="CU21" s="1171"/>
      <c r="CV21" s="1171"/>
      <c r="CW21" s="1171"/>
      <c r="CX21" s="1171"/>
      <c r="CY21" s="1171" t="str">
        <f>MID(SUVAHAVUJ!AD38,10,1)</f>
        <v xml:space="preserve"> </v>
      </c>
      <c r="CZ21" s="1171"/>
      <c r="DA21" s="1171"/>
      <c r="DB21" s="1171"/>
      <c r="DC21" s="1171"/>
      <c r="DD21" s="1171" t="str">
        <f>MID(SUVAHAVUJ!AD38,11,1)</f>
        <v>0</v>
      </c>
      <c r="DE21" s="1171"/>
      <c r="DF21" s="1171"/>
      <c r="DG21" s="1171"/>
      <c r="DH21" s="1171"/>
      <c r="DI21" s="1179"/>
      <c r="DJ21" s="242"/>
      <c r="DK21" s="243"/>
      <c r="DL21" s="1171" t="str">
        <f>MID(SUVAHAVUJ!AF38,1,1)</f>
        <v xml:space="preserve"> </v>
      </c>
      <c r="DM21" s="1171"/>
      <c r="DN21" s="1171"/>
      <c r="DO21" s="1171"/>
      <c r="DP21" s="1171"/>
      <c r="DQ21" s="1171"/>
      <c r="DR21" s="1171" t="str">
        <f>MID(SUVAHAVUJ!AF38,2,1)</f>
        <v xml:space="preserve"> </v>
      </c>
      <c r="DS21" s="1171"/>
      <c r="DT21" s="1171"/>
      <c r="DU21" s="1171"/>
      <c r="DV21" s="1171"/>
      <c r="DW21" s="1171" t="str">
        <f>MID(SUVAHAVUJ!AF38,3,1)</f>
        <v xml:space="preserve"> </v>
      </c>
      <c r="DX21" s="1171"/>
      <c r="DY21" s="1171"/>
      <c r="DZ21" s="1171"/>
      <c r="EA21" s="1171"/>
      <c r="EB21" s="1171"/>
      <c r="EC21" s="1171" t="str">
        <f>MID(SUVAHAVUJ!AF38,4,1)</f>
        <v xml:space="preserve"> </v>
      </c>
      <c r="ED21" s="1171"/>
      <c r="EE21" s="1171"/>
      <c r="EF21" s="1171"/>
      <c r="EG21" s="1171"/>
      <c r="EH21" s="1171" t="str">
        <f>MID(SUVAHAVUJ!AF38,5,1)</f>
        <v xml:space="preserve"> </v>
      </c>
      <c r="EI21" s="1171"/>
      <c r="EJ21" s="1171"/>
      <c r="EK21" s="1171"/>
      <c r="EL21" s="1171"/>
      <c r="EM21" s="1171"/>
      <c r="EN21" s="1171" t="str">
        <f>MID(SUVAHAVUJ!AF38,6,1)</f>
        <v xml:space="preserve"> </v>
      </c>
      <c r="EO21" s="1171"/>
      <c r="EP21" s="1171"/>
      <c r="EQ21" s="1171"/>
      <c r="ER21" s="1171"/>
      <c r="ES21" s="1171" t="str">
        <f>MID(SUVAHAVUJ!AF38,7,1)</f>
        <v xml:space="preserve"> </v>
      </c>
      <c r="ET21" s="1171"/>
      <c r="EU21" s="1171"/>
      <c r="EV21" s="1171"/>
      <c r="EW21" s="1171"/>
      <c r="EX21" s="1171"/>
      <c r="EY21" s="1171" t="str">
        <f>MID(SUVAHAVUJ!AF38,8,1)</f>
        <v xml:space="preserve"> </v>
      </c>
      <c r="EZ21" s="1171"/>
      <c r="FA21" s="1171"/>
      <c r="FB21" s="1171"/>
      <c r="FC21" s="1171"/>
      <c r="FD21" s="1171" t="str">
        <f>MID(SUVAHAVUJ!AF38,9,1)</f>
        <v xml:space="preserve"> </v>
      </c>
      <c r="FE21" s="1171"/>
      <c r="FF21" s="1171"/>
      <c r="FG21" s="1171"/>
      <c r="FH21" s="1171"/>
      <c r="FI21" s="1171"/>
      <c r="FJ21" s="1171" t="str">
        <f>MID(SUVAHAVUJ!AF38,10,1)</f>
        <v xml:space="preserve"> </v>
      </c>
      <c r="FK21" s="1171"/>
      <c r="FL21" s="1171"/>
      <c r="FM21" s="1171"/>
      <c r="FN21" s="1171"/>
      <c r="FO21" s="1129" t="str">
        <f>MID(SUVAHAVUJ!AF38,11,1)</f>
        <v>0</v>
      </c>
      <c r="FP21" s="1129"/>
      <c r="FQ21" s="1129"/>
      <c r="FR21" s="1129"/>
      <c r="FS21" s="1177"/>
      <c r="FT21" s="1178"/>
      <c r="FU21" s="1178"/>
      <c r="FV21" s="1178"/>
      <c r="FW21" s="1178"/>
      <c r="FX21" s="1178"/>
      <c r="FY21" s="1178"/>
      <c r="FZ21" s="1178"/>
      <c r="GA21" s="1178"/>
      <c r="GB21" s="1178"/>
      <c r="GC21" s="1178"/>
      <c r="GD21" s="1178"/>
      <c r="GE21" s="1178"/>
      <c r="GF21" s="1178"/>
      <c r="GG21" s="1178"/>
      <c r="GH21" s="1178"/>
      <c r="GI21" s="1178"/>
      <c r="GJ21" s="1178"/>
      <c r="GK21" s="1178"/>
      <c r="GL21" s="1178"/>
      <c r="GM21" s="1178"/>
      <c r="GN21" s="1178"/>
      <c r="GO21" s="1178"/>
      <c r="GP21" s="1178"/>
      <c r="GQ21" s="1178"/>
      <c r="GR21" s="1178"/>
      <c r="GS21" s="1178"/>
      <c r="GT21" s="1178"/>
      <c r="GU21" s="1178"/>
      <c r="GV21" s="1178"/>
      <c r="GW21" s="1178"/>
    </row>
    <row r="22" spans="2:205" ht="23.25" customHeight="1" x14ac:dyDescent="0.3">
      <c r="B22" s="1185"/>
      <c r="C22" s="1185"/>
      <c r="D22" s="1185"/>
      <c r="E22" s="1185"/>
      <c r="F22" s="1185"/>
      <c r="G22" s="1185"/>
      <c r="H22" s="1185"/>
      <c r="I22" s="1185"/>
      <c r="J22" s="1185"/>
      <c r="K22" s="1185"/>
      <c r="L22" s="1190"/>
      <c r="M22" s="1190"/>
      <c r="N22" s="1190"/>
      <c r="O22" s="1190"/>
      <c r="P22" s="1190"/>
      <c r="Q22" s="1190"/>
      <c r="R22" s="1190"/>
      <c r="S22" s="1190"/>
      <c r="T22" s="1190"/>
      <c r="U22" s="1190"/>
      <c r="V22" s="1190"/>
      <c r="W22" s="1190"/>
      <c r="X22" s="1190"/>
      <c r="Y22" s="1190"/>
      <c r="Z22" s="1190"/>
      <c r="AA22" s="1190"/>
      <c r="AB22" s="1190"/>
      <c r="AC22" s="1190"/>
      <c r="AD22" s="1190"/>
      <c r="AE22" s="1190"/>
      <c r="AF22" s="1190"/>
      <c r="AG22" s="1190"/>
      <c r="AH22" s="1190"/>
      <c r="AI22" s="1190"/>
      <c r="AJ22" s="1190"/>
      <c r="AK22" s="1190"/>
      <c r="AL22" s="1190"/>
      <c r="AM22" s="1190"/>
      <c r="AN22" s="1190"/>
      <c r="AO22" s="1190"/>
      <c r="AP22" s="1190"/>
      <c r="AQ22" s="1176"/>
      <c r="AR22" s="1176"/>
      <c r="AS22" s="1176"/>
      <c r="AT22" s="1176"/>
      <c r="AU22" s="1176"/>
      <c r="AV22" s="1176"/>
      <c r="AW22" s="1176"/>
      <c r="AX22" s="1176"/>
      <c r="AY22" s="242"/>
      <c r="AZ22" s="243"/>
      <c r="BA22" s="1171" t="str">
        <f>MID(SUVAHAVUJ!AE38,1,1)</f>
        <v xml:space="preserve"> </v>
      </c>
      <c r="BB22" s="1171"/>
      <c r="BC22" s="1171"/>
      <c r="BD22" s="1171"/>
      <c r="BE22" s="1171"/>
      <c r="BF22" s="1171"/>
      <c r="BG22" s="1171" t="str">
        <f>MID(SUVAHAVUJ!AE38,2,1)</f>
        <v xml:space="preserve"> </v>
      </c>
      <c r="BH22" s="1171"/>
      <c r="BI22" s="1171"/>
      <c r="BJ22" s="1171"/>
      <c r="BK22" s="1171"/>
      <c r="BL22" s="1171" t="str">
        <f>MID(SUVAHAVUJ!AE38,3,1)</f>
        <v xml:space="preserve"> </v>
      </c>
      <c r="BM22" s="1171"/>
      <c r="BN22" s="1171"/>
      <c r="BO22" s="1171"/>
      <c r="BP22" s="1171"/>
      <c r="BQ22" s="1171"/>
      <c r="BR22" s="1171" t="str">
        <f>MID(SUVAHAVUJ!AE38,4,1)</f>
        <v xml:space="preserve"> </v>
      </c>
      <c r="BS22" s="1171"/>
      <c r="BT22" s="1171"/>
      <c r="BU22" s="1171"/>
      <c r="BV22" s="1171"/>
      <c r="BW22" s="1171" t="str">
        <f>MID(SUVAHAVUJ!AE38,5,1)</f>
        <v xml:space="preserve"> </v>
      </c>
      <c r="BX22" s="1171"/>
      <c r="BY22" s="1171"/>
      <c r="BZ22" s="1171"/>
      <c r="CA22" s="1171"/>
      <c r="CB22" s="1171"/>
      <c r="CC22" s="1171" t="str">
        <f>MID(SUVAHAVUJ!AE38,6,1)</f>
        <v xml:space="preserve"> </v>
      </c>
      <c r="CD22" s="1171"/>
      <c r="CE22" s="1171"/>
      <c r="CF22" s="1171"/>
      <c r="CG22" s="1171"/>
      <c r="CH22" s="1171" t="str">
        <f>MID(SUVAHAVUJ!AE38,7,1)</f>
        <v xml:space="preserve"> </v>
      </c>
      <c r="CI22" s="1171"/>
      <c r="CJ22" s="1171"/>
      <c r="CK22" s="1171"/>
      <c r="CL22" s="1171"/>
      <c r="CM22" s="1171"/>
      <c r="CN22" s="1171" t="str">
        <f>MID(SUVAHAVUJ!AE38,8,1)</f>
        <v xml:space="preserve"> </v>
      </c>
      <c r="CO22" s="1171"/>
      <c r="CP22" s="1171"/>
      <c r="CQ22" s="1171"/>
      <c r="CR22" s="1171"/>
      <c r="CS22" s="1171" t="str">
        <f>MID(SUVAHAVUJ!AE38,9,1)</f>
        <v xml:space="preserve"> </v>
      </c>
      <c r="CT22" s="1171"/>
      <c r="CU22" s="1171"/>
      <c r="CV22" s="1171"/>
      <c r="CW22" s="1171"/>
      <c r="CX22" s="1171"/>
      <c r="CY22" s="1171" t="str">
        <f>MID(SUVAHAVUJ!AE38,10,1)</f>
        <v xml:space="preserve"> </v>
      </c>
      <c r="CZ22" s="1171"/>
      <c r="DA22" s="1171"/>
      <c r="DB22" s="1171"/>
      <c r="DC22" s="1171"/>
      <c r="DD22" s="1171" t="str">
        <f>MID(SUVAHAVUJ!AE38,11,1)</f>
        <v>0</v>
      </c>
      <c r="DE22" s="1171"/>
      <c r="DF22" s="1171"/>
      <c r="DG22" s="1171"/>
      <c r="DH22" s="1171"/>
      <c r="DI22" s="1179"/>
      <c r="DJ22" s="1181"/>
      <c r="DK22" s="1181"/>
      <c r="DL22" s="1181"/>
      <c r="DM22" s="1181"/>
      <c r="DN22" s="1181"/>
      <c r="DO22" s="1181"/>
      <c r="DP22" s="1181"/>
      <c r="DQ22" s="1181"/>
      <c r="DR22" s="1181"/>
      <c r="DS22" s="1181"/>
      <c r="DT22" s="1181"/>
      <c r="DU22" s="1181"/>
      <c r="DV22" s="1181"/>
      <c r="DW22" s="1181"/>
      <c r="DX22" s="1181"/>
      <c r="DY22" s="1181"/>
      <c r="DZ22" s="1181"/>
      <c r="EA22" s="1181"/>
      <c r="EB22" s="1181"/>
      <c r="EC22" s="1181"/>
      <c r="ED22" s="1181"/>
      <c r="EE22" s="1181"/>
      <c r="EF22" s="1181"/>
      <c r="EG22" s="1181"/>
      <c r="EH22" s="1181"/>
      <c r="EI22" s="1181"/>
      <c r="EJ22" s="1181"/>
      <c r="EK22" s="1181"/>
      <c r="EL22" s="1181"/>
      <c r="EM22" s="1181"/>
      <c r="EN22" s="242"/>
      <c r="EO22" s="243"/>
      <c r="EP22" s="1171" t="str">
        <f>MID(SUVAHAVUJ!AG38,1,1)</f>
        <v xml:space="preserve"> </v>
      </c>
      <c r="EQ22" s="1171"/>
      <c r="ER22" s="1171"/>
      <c r="ES22" s="1171"/>
      <c r="ET22" s="1171"/>
      <c r="EU22" s="1171"/>
      <c r="EV22" s="1171" t="str">
        <f>MID(SUVAHAVUJ!AG38,2,1)</f>
        <v xml:space="preserve"> </v>
      </c>
      <c r="EW22" s="1171"/>
      <c r="EX22" s="1171"/>
      <c r="EY22" s="1171"/>
      <c r="EZ22" s="1171"/>
      <c r="FA22" s="1171" t="str">
        <f>MID(SUVAHAVUJ!AG38,3,1)</f>
        <v xml:space="preserve"> </v>
      </c>
      <c r="FB22" s="1171"/>
      <c r="FC22" s="1171"/>
      <c r="FD22" s="1171"/>
      <c r="FE22" s="1171"/>
      <c r="FF22" s="1171"/>
      <c r="FG22" s="1171" t="str">
        <f>MID(SUVAHAVUJ!AG38,4,1)</f>
        <v xml:space="preserve"> </v>
      </c>
      <c r="FH22" s="1171"/>
      <c r="FI22" s="1171"/>
      <c r="FJ22" s="1171"/>
      <c r="FK22" s="1171"/>
      <c r="FL22" s="1171" t="str">
        <f>MID(SUVAHAVUJ!AG38,5,1)</f>
        <v xml:space="preserve"> </v>
      </c>
      <c r="FM22" s="1171"/>
      <c r="FN22" s="1171"/>
      <c r="FO22" s="1171"/>
      <c r="FP22" s="1171"/>
      <c r="FQ22" s="1171"/>
      <c r="FR22" s="1171" t="str">
        <f>MID(SUVAHAVUJ!AG38,6,1)</f>
        <v xml:space="preserve"> </v>
      </c>
      <c r="FS22" s="1171"/>
      <c r="FT22" s="1171"/>
      <c r="FU22" s="1171"/>
      <c r="FV22" s="1171"/>
      <c r="FW22" s="1171" t="str">
        <f>MID(SUVAHAVUJ!AG38,7,1)</f>
        <v xml:space="preserve"> </v>
      </c>
      <c r="FX22" s="1171"/>
      <c r="FY22" s="1171"/>
      <c r="FZ22" s="1171"/>
      <c r="GA22" s="1171"/>
      <c r="GB22" s="1171"/>
      <c r="GC22" s="1171" t="str">
        <f>MID(SUVAHAVUJ!AG38,8,1)</f>
        <v xml:space="preserve"> </v>
      </c>
      <c r="GD22" s="1171"/>
      <c r="GE22" s="1171"/>
      <c r="GF22" s="1171"/>
      <c r="GG22" s="1171"/>
      <c r="GH22" s="1171" t="str">
        <f>MID(SUVAHAVUJ!AG38,9,1)</f>
        <v xml:space="preserve"> </v>
      </c>
      <c r="GI22" s="1171"/>
      <c r="GJ22" s="1171"/>
      <c r="GK22" s="1171"/>
      <c r="GL22" s="1171"/>
      <c r="GM22" s="1171"/>
      <c r="GN22" s="1171" t="str">
        <f>MID(SUVAHAVUJ!AG38,10,1)</f>
        <v xml:space="preserve"> </v>
      </c>
      <c r="GO22" s="1171"/>
      <c r="GP22" s="1171"/>
      <c r="GQ22" s="1171"/>
      <c r="GR22" s="1171"/>
      <c r="GS22" s="1129" t="str">
        <f>MID(SUVAHAVUJ!AG38,11,1)</f>
        <v>0</v>
      </c>
      <c r="GT22" s="1129"/>
      <c r="GU22" s="1129"/>
      <c r="GV22" s="1129"/>
      <c r="GW22" s="1177"/>
    </row>
    <row r="23" spans="2:205" ht="23.25" customHeight="1" x14ac:dyDescent="0.3">
      <c r="B23" s="1185" t="s">
        <v>2018</v>
      </c>
      <c r="C23" s="1185"/>
      <c r="D23" s="1185"/>
      <c r="E23" s="1185"/>
      <c r="F23" s="1185"/>
      <c r="G23" s="1185"/>
      <c r="H23" s="1185"/>
      <c r="I23" s="1185"/>
      <c r="J23" s="1185"/>
      <c r="K23" s="1185"/>
      <c r="L23" s="1190" t="str">
        <f>SUVAHAVUJ!$D$39</f>
        <v>Výrobky (123) - /194/</v>
      </c>
      <c r="M23" s="1190"/>
      <c r="N23" s="1190"/>
      <c r="O23" s="1190"/>
      <c r="P23" s="1190"/>
      <c r="Q23" s="1190"/>
      <c r="R23" s="1190"/>
      <c r="S23" s="1190"/>
      <c r="T23" s="1190"/>
      <c r="U23" s="1190"/>
      <c r="V23" s="1190"/>
      <c r="W23" s="1190"/>
      <c r="X23" s="1190"/>
      <c r="Y23" s="1190"/>
      <c r="Z23" s="1190"/>
      <c r="AA23" s="1190"/>
      <c r="AB23" s="1190"/>
      <c r="AC23" s="1190"/>
      <c r="AD23" s="1190"/>
      <c r="AE23" s="1190"/>
      <c r="AF23" s="1190"/>
      <c r="AG23" s="1190"/>
      <c r="AH23" s="1190"/>
      <c r="AI23" s="1190"/>
      <c r="AJ23" s="1190"/>
      <c r="AK23" s="1190"/>
      <c r="AL23" s="1190"/>
      <c r="AM23" s="1190"/>
      <c r="AN23" s="1190"/>
      <c r="AO23" s="1190"/>
      <c r="AP23" s="1190"/>
      <c r="AQ23" s="1176" t="s">
        <v>2043</v>
      </c>
      <c r="AR23" s="1176"/>
      <c r="AS23" s="1176"/>
      <c r="AT23" s="1176"/>
      <c r="AU23" s="1176"/>
      <c r="AV23" s="1176"/>
      <c r="AW23" s="1176"/>
      <c r="AX23" s="1176"/>
      <c r="AY23" s="242"/>
      <c r="AZ23" s="243"/>
      <c r="BA23" s="1171" t="str">
        <f>MID(SUVAHAVUJ!AD39,1,1)</f>
        <v xml:space="preserve"> </v>
      </c>
      <c r="BB23" s="1171"/>
      <c r="BC23" s="1171"/>
      <c r="BD23" s="1171"/>
      <c r="BE23" s="1171"/>
      <c r="BF23" s="1171"/>
      <c r="BG23" s="1171" t="str">
        <f>MID(SUVAHAVUJ!AD39,2,1)</f>
        <v xml:space="preserve"> </v>
      </c>
      <c r="BH23" s="1171"/>
      <c r="BI23" s="1171"/>
      <c r="BJ23" s="1171"/>
      <c r="BK23" s="1171"/>
      <c r="BL23" s="1171" t="str">
        <f>MID(SUVAHAVUJ!AD39,3,1)</f>
        <v xml:space="preserve"> </v>
      </c>
      <c r="BM23" s="1171"/>
      <c r="BN23" s="1171"/>
      <c r="BO23" s="1171"/>
      <c r="BP23" s="1171"/>
      <c r="BQ23" s="1171"/>
      <c r="BR23" s="1171" t="str">
        <f>MID(SUVAHAVUJ!AD39,4,1)</f>
        <v xml:space="preserve"> </v>
      </c>
      <c r="BS23" s="1171"/>
      <c r="BT23" s="1171"/>
      <c r="BU23" s="1171"/>
      <c r="BV23" s="1171"/>
      <c r="BW23" s="1171" t="str">
        <f>MID(SUVAHAVUJ!AD39,5,1)</f>
        <v xml:space="preserve"> </v>
      </c>
      <c r="BX23" s="1171"/>
      <c r="BY23" s="1171"/>
      <c r="BZ23" s="1171"/>
      <c r="CA23" s="1171"/>
      <c r="CB23" s="1171"/>
      <c r="CC23" s="1171" t="str">
        <f>MID(SUVAHAVUJ!AD39,6,1)</f>
        <v xml:space="preserve"> </v>
      </c>
      <c r="CD23" s="1171"/>
      <c r="CE23" s="1171"/>
      <c r="CF23" s="1171"/>
      <c r="CG23" s="1171"/>
      <c r="CH23" s="1171" t="str">
        <f>MID(SUVAHAVUJ!AD39,7,1)</f>
        <v xml:space="preserve"> </v>
      </c>
      <c r="CI23" s="1171"/>
      <c r="CJ23" s="1171"/>
      <c r="CK23" s="1171"/>
      <c r="CL23" s="1171"/>
      <c r="CM23" s="1171"/>
      <c r="CN23" s="1171" t="str">
        <f>MID(SUVAHAVUJ!AD39,8,1)</f>
        <v xml:space="preserve"> </v>
      </c>
      <c r="CO23" s="1171"/>
      <c r="CP23" s="1171"/>
      <c r="CQ23" s="1171"/>
      <c r="CR23" s="1171"/>
      <c r="CS23" s="1171" t="str">
        <f>MID(SUVAHAVUJ!AD39,9,1)</f>
        <v xml:space="preserve"> </v>
      </c>
      <c r="CT23" s="1171"/>
      <c r="CU23" s="1171"/>
      <c r="CV23" s="1171"/>
      <c r="CW23" s="1171"/>
      <c r="CX23" s="1171"/>
      <c r="CY23" s="1171" t="str">
        <f>MID(SUVAHAVUJ!AD39,10,1)</f>
        <v xml:space="preserve"> </v>
      </c>
      <c r="CZ23" s="1171"/>
      <c r="DA23" s="1171"/>
      <c r="DB23" s="1171"/>
      <c r="DC23" s="1171"/>
      <c r="DD23" s="1171" t="str">
        <f>MID(SUVAHAVUJ!AD39,11,1)</f>
        <v>0</v>
      </c>
      <c r="DE23" s="1171"/>
      <c r="DF23" s="1171"/>
      <c r="DG23" s="1171"/>
      <c r="DH23" s="1171"/>
      <c r="DI23" s="1179"/>
      <c r="DJ23" s="242"/>
      <c r="DK23" s="243"/>
      <c r="DL23" s="1171" t="str">
        <f>MID(SUVAHAVUJ!AF39,1,1)</f>
        <v xml:space="preserve"> </v>
      </c>
      <c r="DM23" s="1171"/>
      <c r="DN23" s="1171"/>
      <c r="DO23" s="1171"/>
      <c r="DP23" s="1171"/>
      <c r="DQ23" s="1171"/>
      <c r="DR23" s="1171" t="str">
        <f>MID(SUVAHAVUJ!AF39,2,1)</f>
        <v xml:space="preserve"> </v>
      </c>
      <c r="DS23" s="1171"/>
      <c r="DT23" s="1171"/>
      <c r="DU23" s="1171"/>
      <c r="DV23" s="1171"/>
      <c r="DW23" s="1171" t="str">
        <f>MID(SUVAHAVUJ!AF39,3,1)</f>
        <v xml:space="preserve"> </v>
      </c>
      <c r="DX23" s="1171"/>
      <c r="DY23" s="1171"/>
      <c r="DZ23" s="1171"/>
      <c r="EA23" s="1171"/>
      <c r="EB23" s="1171"/>
      <c r="EC23" s="1171" t="str">
        <f>MID(SUVAHAVUJ!AF39,4,1)</f>
        <v xml:space="preserve"> </v>
      </c>
      <c r="ED23" s="1171"/>
      <c r="EE23" s="1171"/>
      <c r="EF23" s="1171"/>
      <c r="EG23" s="1171"/>
      <c r="EH23" s="1171" t="str">
        <f>MID(SUVAHAVUJ!AF39,5,1)</f>
        <v xml:space="preserve"> </v>
      </c>
      <c r="EI23" s="1171"/>
      <c r="EJ23" s="1171"/>
      <c r="EK23" s="1171"/>
      <c r="EL23" s="1171"/>
      <c r="EM23" s="1171"/>
      <c r="EN23" s="1171" t="str">
        <f>MID(SUVAHAVUJ!AF39,6,1)</f>
        <v xml:space="preserve"> </v>
      </c>
      <c r="EO23" s="1171"/>
      <c r="EP23" s="1171"/>
      <c r="EQ23" s="1171"/>
      <c r="ER23" s="1171"/>
      <c r="ES23" s="1171" t="str">
        <f>MID(SUVAHAVUJ!AF39,7,1)</f>
        <v xml:space="preserve"> </v>
      </c>
      <c r="ET23" s="1171"/>
      <c r="EU23" s="1171"/>
      <c r="EV23" s="1171"/>
      <c r="EW23" s="1171"/>
      <c r="EX23" s="1171"/>
      <c r="EY23" s="1171" t="str">
        <f>MID(SUVAHAVUJ!AF39,8,1)</f>
        <v xml:space="preserve"> </v>
      </c>
      <c r="EZ23" s="1171"/>
      <c r="FA23" s="1171"/>
      <c r="FB23" s="1171"/>
      <c r="FC23" s="1171"/>
      <c r="FD23" s="1171" t="str">
        <f>MID(SUVAHAVUJ!AF39,9,1)</f>
        <v xml:space="preserve"> </v>
      </c>
      <c r="FE23" s="1171"/>
      <c r="FF23" s="1171"/>
      <c r="FG23" s="1171"/>
      <c r="FH23" s="1171"/>
      <c r="FI23" s="1171"/>
      <c r="FJ23" s="1171" t="str">
        <f>MID(SUVAHAVUJ!AF39,10,1)</f>
        <v xml:space="preserve"> </v>
      </c>
      <c r="FK23" s="1171"/>
      <c r="FL23" s="1171"/>
      <c r="FM23" s="1171"/>
      <c r="FN23" s="1171"/>
      <c r="FO23" s="1129" t="str">
        <f>MID(SUVAHAVUJ!AF39,11,1)</f>
        <v>0</v>
      </c>
      <c r="FP23" s="1129"/>
      <c r="FQ23" s="1129"/>
      <c r="FR23" s="1129"/>
      <c r="FS23" s="1177"/>
      <c r="FT23" s="1178"/>
      <c r="FU23" s="1178"/>
      <c r="FV23" s="1178"/>
      <c r="FW23" s="1178"/>
      <c r="FX23" s="1178"/>
      <c r="FY23" s="1178"/>
      <c r="FZ23" s="1178"/>
      <c r="GA23" s="1178"/>
      <c r="GB23" s="1178"/>
      <c r="GC23" s="1178"/>
      <c r="GD23" s="1178"/>
      <c r="GE23" s="1178"/>
      <c r="GF23" s="1178"/>
      <c r="GG23" s="1178"/>
      <c r="GH23" s="1178"/>
      <c r="GI23" s="1178"/>
      <c r="GJ23" s="1178"/>
      <c r="GK23" s="1178"/>
      <c r="GL23" s="1178"/>
      <c r="GM23" s="1178"/>
      <c r="GN23" s="1178"/>
      <c r="GO23" s="1178"/>
      <c r="GP23" s="1178"/>
      <c r="GQ23" s="1178"/>
      <c r="GR23" s="1178"/>
      <c r="GS23" s="1178"/>
      <c r="GT23" s="1178"/>
      <c r="GU23" s="1178"/>
      <c r="GV23" s="1178"/>
      <c r="GW23" s="1178"/>
    </row>
    <row r="24" spans="2:205" ht="23.25" customHeight="1" x14ac:dyDescent="0.3">
      <c r="B24" s="1185"/>
      <c r="C24" s="1185"/>
      <c r="D24" s="1185"/>
      <c r="E24" s="1185"/>
      <c r="F24" s="1185"/>
      <c r="G24" s="1185"/>
      <c r="H24" s="1185"/>
      <c r="I24" s="1185"/>
      <c r="J24" s="1185"/>
      <c r="K24" s="1185"/>
      <c r="L24" s="1190"/>
      <c r="M24" s="1190"/>
      <c r="N24" s="1190"/>
      <c r="O24" s="1190"/>
      <c r="P24" s="1190"/>
      <c r="Q24" s="1190"/>
      <c r="R24" s="1190"/>
      <c r="S24" s="1190"/>
      <c r="T24" s="1190"/>
      <c r="U24" s="1190"/>
      <c r="V24" s="1190"/>
      <c r="W24" s="1190"/>
      <c r="X24" s="1190"/>
      <c r="Y24" s="1190"/>
      <c r="Z24" s="1190"/>
      <c r="AA24" s="1190"/>
      <c r="AB24" s="1190"/>
      <c r="AC24" s="1190"/>
      <c r="AD24" s="1190"/>
      <c r="AE24" s="1190"/>
      <c r="AF24" s="1190"/>
      <c r="AG24" s="1190"/>
      <c r="AH24" s="1190"/>
      <c r="AI24" s="1190"/>
      <c r="AJ24" s="1190"/>
      <c r="AK24" s="1190"/>
      <c r="AL24" s="1190"/>
      <c r="AM24" s="1190"/>
      <c r="AN24" s="1190"/>
      <c r="AO24" s="1190"/>
      <c r="AP24" s="1190"/>
      <c r="AQ24" s="1176"/>
      <c r="AR24" s="1176"/>
      <c r="AS24" s="1176"/>
      <c r="AT24" s="1176"/>
      <c r="AU24" s="1176"/>
      <c r="AV24" s="1176"/>
      <c r="AW24" s="1176"/>
      <c r="AX24" s="1176"/>
      <c r="AY24" s="242"/>
      <c r="AZ24" s="243"/>
      <c r="BA24" s="1171" t="str">
        <f>MID(SUVAHAVUJ!AE39,1,1)</f>
        <v xml:space="preserve"> </v>
      </c>
      <c r="BB24" s="1171"/>
      <c r="BC24" s="1171"/>
      <c r="BD24" s="1171"/>
      <c r="BE24" s="1171"/>
      <c r="BF24" s="1171"/>
      <c r="BG24" s="1171" t="str">
        <f>MID(SUVAHAVUJ!AE39,2,1)</f>
        <v xml:space="preserve"> </v>
      </c>
      <c r="BH24" s="1171"/>
      <c r="BI24" s="1171"/>
      <c r="BJ24" s="1171"/>
      <c r="BK24" s="1171"/>
      <c r="BL24" s="1171" t="str">
        <f>MID(SUVAHAVUJ!AE39,3,1)</f>
        <v xml:space="preserve"> </v>
      </c>
      <c r="BM24" s="1171"/>
      <c r="BN24" s="1171"/>
      <c r="BO24" s="1171"/>
      <c r="BP24" s="1171"/>
      <c r="BQ24" s="1171"/>
      <c r="BR24" s="1171" t="str">
        <f>MID(SUVAHAVUJ!AE39,4,1)</f>
        <v xml:space="preserve"> </v>
      </c>
      <c r="BS24" s="1171"/>
      <c r="BT24" s="1171"/>
      <c r="BU24" s="1171"/>
      <c r="BV24" s="1171"/>
      <c r="BW24" s="1171" t="str">
        <f>MID(SUVAHAVUJ!AE39,5,1)</f>
        <v xml:space="preserve"> </v>
      </c>
      <c r="BX24" s="1171"/>
      <c r="BY24" s="1171"/>
      <c r="BZ24" s="1171"/>
      <c r="CA24" s="1171"/>
      <c r="CB24" s="1171"/>
      <c r="CC24" s="1171" t="str">
        <f>MID(SUVAHAVUJ!AE39,6,1)</f>
        <v xml:space="preserve"> </v>
      </c>
      <c r="CD24" s="1171"/>
      <c r="CE24" s="1171"/>
      <c r="CF24" s="1171"/>
      <c r="CG24" s="1171"/>
      <c r="CH24" s="1171" t="str">
        <f>MID(SUVAHAVUJ!AE39,7,1)</f>
        <v xml:space="preserve"> </v>
      </c>
      <c r="CI24" s="1171"/>
      <c r="CJ24" s="1171"/>
      <c r="CK24" s="1171"/>
      <c r="CL24" s="1171"/>
      <c r="CM24" s="1171"/>
      <c r="CN24" s="1171" t="str">
        <f>MID(SUVAHAVUJ!AE39,8,1)</f>
        <v xml:space="preserve"> </v>
      </c>
      <c r="CO24" s="1171"/>
      <c r="CP24" s="1171"/>
      <c r="CQ24" s="1171"/>
      <c r="CR24" s="1171"/>
      <c r="CS24" s="1171" t="str">
        <f>MID(SUVAHAVUJ!AE39,9,1)</f>
        <v xml:space="preserve"> </v>
      </c>
      <c r="CT24" s="1171"/>
      <c r="CU24" s="1171"/>
      <c r="CV24" s="1171"/>
      <c r="CW24" s="1171"/>
      <c r="CX24" s="1171"/>
      <c r="CY24" s="1171" t="str">
        <f>MID(SUVAHAVUJ!AE39,10,1)</f>
        <v xml:space="preserve"> </v>
      </c>
      <c r="CZ24" s="1171"/>
      <c r="DA24" s="1171"/>
      <c r="DB24" s="1171"/>
      <c r="DC24" s="1171"/>
      <c r="DD24" s="1171" t="str">
        <f>MID(SUVAHAVUJ!AE39,11,1)</f>
        <v>0</v>
      </c>
      <c r="DE24" s="1171"/>
      <c r="DF24" s="1171"/>
      <c r="DG24" s="1171"/>
      <c r="DH24" s="1171"/>
      <c r="DI24" s="1179"/>
      <c r="DJ24" s="1181"/>
      <c r="DK24" s="1181"/>
      <c r="DL24" s="1181"/>
      <c r="DM24" s="1181"/>
      <c r="DN24" s="1181"/>
      <c r="DO24" s="1181"/>
      <c r="DP24" s="1181"/>
      <c r="DQ24" s="1181"/>
      <c r="DR24" s="1181"/>
      <c r="DS24" s="1181"/>
      <c r="DT24" s="1181"/>
      <c r="DU24" s="1181"/>
      <c r="DV24" s="1181"/>
      <c r="DW24" s="1181"/>
      <c r="DX24" s="1181"/>
      <c r="DY24" s="1181"/>
      <c r="DZ24" s="1181"/>
      <c r="EA24" s="1181"/>
      <c r="EB24" s="1181"/>
      <c r="EC24" s="1181"/>
      <c r="ED24" s="1181"/>
      <c r="EE24" s="1181"/>
      <c r="EF24" s="1181"/>
      <c r="EG24" s="1181"/>
      <c r="EH24" s="1181"/>
      <c r="EI24" s="1181"/>
      <c r="EJ24" s="1181"/>
      <c r="EK24" s="1181"/>
      <c r="EL24" s="1181"/>
      <c r="EM24" s="1181"/>
      <c r="EN24" s="242"/>
      <c r="EO24" s="243"/>
      <c r="EP24" s="1171" t="str">
        <f>MID(SUVAHAVUJ!AG39,1,1)</f>
        <v xml:space="preserve"> </v>
      </c>
      <c r="EQ24" s="1171"/>
      <c r="ER24" s="1171"/>
      <c r="ES24" s="1171"/>
      <c r="ET24" s="1171"/>
      <c r="EU24" s="1171"/>
      <c r="EV24" s="1171" t="str">
        <f>MID(SUVAHAVUJ!AG39,2,1)</f>
        <v xml:space="preserve"> </v>
      </c>
      <c r="EW24" s="1171"/>
      <c r="EX24" s="1171"/>
      <c r="EY24" s="1171"/>
      <c r="EZ24" s="1171"/>
      <c r="FA24" s="1171" t="str">
        <f>MID(SUVAHAVUJ!AG39,3,1)</f>
        <v xml:space="preserve"> </v>
      </c>
      <c r="FB24" s="1171"/>
      <c r="FC24" s="1171"/>
      <c r="FD24" s="1171"/>
      <c r="FE24" s="1171"/>
      <c r="FF24" s="1171"/>
      <c r="FG24" s="1171" t="str">
        <f>MID(SUVAHAVUJ!AG39,4,1)</f>
        <v xml:space="preserve"> </v>
      </c>
      <c r="FH24" s="1171"/>
      <c r="FI24" s="1171"/>
      <c r="FJ24" s="1171"/>
      <c r="FK24" s="1171"/>
      <c r="FL24" s="1171" t="str">
        <f>MID(SUVAHAVUJ!AG39,5,1)</f>
        <v xml:space="preserve"> </v>
      </c>
      <c r="FM24" s="1171"/>
      <c r="FN24" s="1171"/>
      <c r="FO24" s="1171"/>
      <c r="FP24" s="1171"/>
      <c r="FQ24" s="1171"/>
      <c r="FR24" s="1171" t="str">
        <f>MID(SUVAHAVUJ!AG39,6,1)</f>
        <v xml:space="preserve"> </v>
      </c>
      <c r="FS24" s="1171"/>
      <c r="FT24" s="1171"/>
      <c r="FU24" s="1171"/>
      <c r="FV24" s="1171"/>
      <c r="FW24" s="1171" t="str">
        <f>MID(SUVAHAVUJ!AG39,7,1)</f>
        <v xml:space="preserve"> </v>
      </c>
      <c r="FX24" s="1171"/>
      <c r="FY24" s="1171"/>
      <c r="FZ24" s="1171"/>
      <c r="GA24" s="1171"/>
      <c r="GB24" s="1171"/>
      <c r="GC24" s="1171" t="str">
        <f>MID(SUVAHAVUJ!AG39,8,1)</f>
        <v xml:space="preserve"> </v>
      </c>
      <c r="GD24" s="1171"/>
      <c r="GE24" s="1171"/>
      <c r="GF24" s="1171"/>
      <c r="GG24" s="1171"/>
      <c r="GH24" s="1171" t="str">
        <f>MID(SUVAHAVUJ!AG39,9,1)</f>
        <v xml:space="preserve"> </v>
      </c>
      <c r="GI24" s="1171"/>
      <c r="GJ24" s="1171"/>
      <c r="GK24" s="1171"/>
      <c r="GL24" s="1171"/>
      <c r="GM24" s="1171"/>
      <c r="GN24" s="1171" t="str">
        <f>MID(SUVAHAVUJ!AG39,10,1)</f>
        <v xml:space="preserve"> </v>
      </c>
      <c r="GO24" s="1171"/>
      <c r="GP24" s="1171"/>
      <c r="GQ24" s="1171"/>
      <c r="GR24" s="1171"/>
      <c r="GS24" s="1129" t="str">
        <f>MID(SUVAHAVUJ!AG39,11,1)</f>
        <v>0</v>
      </c>
      <c r="GT24" s="1129"/>
      <c r="GU24" s="1129"/>
      <c r="GV24" s="1129"/>
      <c r="GW24" s="1177"/>
    </row>
    <row r="25" spans="2:205" ht="23.25" customHeight="1" x14ac:dyDescent="0.3">
      <c r="B25" s="1185" t="s">
        <v>2019</v>
      </c>
      <c r="C25" s="1185"/>
      <c r="D25" s="1185"/>
      <c r="E25" s="1185"/>
      <c r="F25" s="1185"/>
      <c r="G25" s="1185"/>
      <c r="H25" s="1185"/>
      <c r="I25" s="1185"/>
      <c r="J25" s="1185"/>
      <c r="K25" s="1185"/>
      <c r="L25" s="1190" t="str">
        <f>SUVAHAVUJ!$D$40</f>
        <v>Zvieratá (124) - /195/</v>
      </c>
      <c r="M25" s="1190"/>
      <c r="N25" s="1190"/>
      <c r="O25" s="1190"/>
      <c r="P25" s="1190"/>
      <c r="Q25" s="1190"/>
      <c r="R25" s="1190"/>
      <c r="S25" s="1190"/>
      <c r="T25" s="1190"/>
      <c r="U25" s="1190"/>
      <c r="V25" s="1190"/>
      <c r="W25" s="1190"/>
      <c r="X25" s="1190"/>
      <c r="Y25" s="1190"/>
      <c r="Z25" s="1190"/>
      <c r="AA25" s="1190"/>
      <c r="AB25" s="1190"/>
      <c r="AC25" s="1190"/>
      <c r="AD25" s="1190"/>
      <c r="AE25" s="1190"/>
      <c r="AF25" s="1190"/>
      <c r="AG25" s="1190"/>
      <c r="AH25" s="1190"/>
      <c r="AI25" s="1190"/>
      <c r="AJ25" s="1190"/>
      <c r="AK25" s="1190"/>
      <c r="AL25" s="1190"/>
      <c r="AM25" s="1190"/>
      <c r="AN25" s="1190"/>
      <c r="AO25" s="1190"/>
      <c r="AP25" s="1190"/>
      <c r="AQ25" s="1176" t="s">
        <v>2044</v>
      </c>
      <c r="AR25" s="1176"/>
      <c r="AS25" s="1176"/>
      <c r="AT25" s="1176"/>
      <c r="AU25" s="1176"/>
      <c r="AV25" s="1176"/>
      <c r="AW25" s="1176"/>
      <c r="AX25" s="1176"/>
      <c r="AY25" s="242"/>
      <c r="AZ25" s="243"/>
      <c r="BA25" s="1171" t="str">
        <f>MID(SUVAHAVUJ!AD40,1,1)</f>
        <v xml:space="preserve"> </v>
      </c>
      <c r="BB25" s="1171"/>
      <c r="BC25" s="1171"/>
      <c r="BD25" s="1171"/>
      <c r="BE25" s="1171"/>
      <c r="BF25" s="1171"/>
      <c r="BG25" s="1171" t="str">
        <f>MID(SUVAHAVUJ!AD40,2,1)</f>
        <v xml:space="preserve"> </v>
      </c>
      <c r="BH25" s="1171"/>
      <c r="BI25" s="1171"/>
      <c r="BJ25" s="1171"/>
      <c r="BK25" s="1171"/>
      <c r="BL25" s="1171" t="str">
        <f>MID(SUVAHAVUJ!AD40,3,1)</f>
        <v xml:space="preserve"> </v>
      </c>
      <c r="BM25" s="1171"/>
      <c r="BN25" s="1171"/>
      <c r="BO25" s="1171"/>
      <c r="BP25" s="1171"/>
      <c r="BQ25" s="1171"/>
      <c r="BR25" s="1171" t="str">
        <f>MID(SUVAHAVUJ!AD40,4,1)</f>
        <v xml:space="preserve"> </v>
      </c>
      <c r="BS25" s="1171"/>
      <c r="BT25" s="1171"/>
      <c r="BU25" s="1171"/>
      <c r="BV25" s="1171"/>
      <c r="BW25" s="1171" t="str">
        <f>MID(SUVAHAVUJ!AD40,5,1)</f>
        <v xml:space="preserve"> </v>
      </c>
      <c r="BX25" s="1171"/>
      <c r="BY25" s="1171"/>
      <c r="BZ25" s="1171"/>
      <c r="CA25" s="1171"/>
      <c r="CB25" s="1171"/>
      <c r="CC25" s="1171" t="str">
        <f>MID(SUVAHAVUJ!AD40,6,1)</f>
        <v xml:space="preserve"> </v>
      </c>
      <c r="CD25" s="1171"/>
      <c r="CE25" s="1171"/>
      <c r="CF25" s="1171"/>
      <c r="CG25" s="1171"/>
      <c r="CH25" s="1171" t="str">
        <f>MID(SUVAHAVUJ!AD40,7,1)</f>
        <v xml:space="preserve"> </v>
      </c>
      <c r="CI25" s="1171"/>
      <c r="CJ25" s="1171"/>
      <c r="CK25" s="1171"/>
      <c r="CL25" s="1171"/>
      <c r="CM25" s="1171"/>
      <c r="CN25" s="1171" t="str">
        <f>MID(SUVAHAVUJ!AD40,8,1)</f>
        <v xml:space="preserve"> </v>
      </c>
      <c r="CO25" s="1171"/>
      <c r="CP25" s="1171"/>
      <c r="CQ25" s="1171"/>
      <c r="CR25" s="1171"/>
      <c r="CS25" s="1171" t="str">
        <f>MID(SUVAHAVUJ!AD40,9,1)</f>
        <v xml:space="preserve"> </v>
      </c>
      <c r="CT25" s="1171"/>
      <c r="CU25" s="1171"/>
      <c r="CV25" s="1171"/>
      <c r="CW25" s="1171"/>
      <c r="CX25" s="1171"/>
      <c r="CY25" s="1171" t="str">
        <f>MID(SUVAHAVUJ!AD40,10,1)</f>
        <v xml:space="preserve"> </v>
      </c>
      <c r="CZ25" s="1171"/>
      <c r="DA25" s="1171"/>
      <c r="DB25" s="1171"/>
      <c r="DC25" s="1171"/>
      <c r="DD25" s="1171" t="str">
        <f>MID(SUVAHAVUJ!AD40,11,1)</f>
        <v>0</v>
      </c>
      <c r="DE25" s="1171"/>
      <c r="DF25" s="1171"/>
      <c r="DG25" s="1171"/>
      <c r="DH25" s="1171"/>
      <c r="DI25" s="1179"/>
      <c r="DJ25" s="242"/>
      <c r="DK25" s="243"/>
      <c r="DL25" s="1171" t="str">
        <f>MID(SUVAHAVUJ!AF40,1,1)</f>
        <v xml:space="preserve"> </v>
      </c>
      <c r="DM25" s="1171"/>
      <c r="DN25" s="1171"/>
      <c r="DO25" s="1171"/>
      <c r="DP25" s="1171"/>
      <c r="DQ25" s="1171"/>
      <c r="DR25" s="1171" t="str">
        <f>MID(SUVAHAVUJ!AF40,2,1)</f>
        <v xml:space="preserve"> </v>
      </c>
      <c r="DS25" s="1171"/>
      <c r="DT25" s="1171"/>
      <c r="DU25" s="1171"/>
      <c r="DV25" s="1171"/>
      <c r="DW25" s="1171" t="str">
        <f>MID(SUVAHAVUJ!AF40,3,1)</f>
        <v xml:space="preserve"> </v>
      </c>
      <c r="DX25" s="1171"/>
      <c r="DY25" s="1171"/>
      <c r="DZ25" s="1171"/>
      <c r="EA25" s="1171"/>
      <c r="EB25" s="1171"/>
      <c r="EC25" s="1171" t="str">
        <f>MID(SUVAHAVUJ!AF40,4,1)</f>
        <v xml:space="preserve"> </v>
      </c>
      <c r="ED25" s="1171"/>
      <c r="EE25" s="1171"/>
      <c r="EF25" s="1171"/>
      <c r="EG25" s="1171"/>
      <c r="EH25" s="1171" t="str">
        <f>MID(SUVAHAVUJ!AF40,5,1)</f>
        <v xml:space="preserve"> </v>
      </c>
      <c r="EI25" s="1171"/>
      <c r="EJ25" s="1171"/>
      <c r="EK25" s="1171"/>
      <c r="EL25" s="1171"/>
      <c r="EM25" s="1171"/>
      <c r="EN25" s="1171" t="str">
        <f>MID(SUVAHAVUJ!AF40,6,1)</f>
        <v xml:space="preserve"> </v>
      </c>
      <c r="EO25" s="1171"/>
      <c r="EP25" s="1171"/>
      <c r="EQ25" s="1171"/>
      <c r="ER25" s="1171"/>
      <c r="ES25" s="1171" t="str">
        <f>MID(SUVAHAVUJ!AF40,7,1)</f>
        <v xml:space="preserve"> </v>
      </c>
      <c r="ET25" s="1171"/>
      <c r="EU25" s="1171"/>
      <c r="EV25" s="1171"/>
      <c r="EW25" s="1171"/>
      <c r="EX25" s="1171"/>
      <c r="EY25" s="1171" t="str">
        <f>MID(SUVAHAVUJ!AF40,8,1)</f>
        <v xml:space="preserve"> </v>
      </c>
      <c r="EZ25" s="1171"/>
      <c r="FA25" s="1171"/>
      <c r="FB25" s="1171"/>
      <c r="FC25" s="1171"/>
      <c r="FD25" s="1171" t="str">
        <f>MID(SUVAHAVUJ!AF40,9,1)</f>
        <v xml:space="preserve"> </v>
      </c>
      <c r="FE25" s="1171"/>
      <c r="FF25" s="1171"/>
      <c r="FG25" s="1171"/>
      <c r="FH25" s="1171"/>
      <c r="FI25" s="1171"/>
      <c r="FJ25" s="1171" t="str">
        <f>MID(SUVAHAVUJ!AF40,10,1)</f>
        <v xml:space="preserve"> </v>
      </c>
      <c r="FK25" s="1171"/>
      <c r="FL25" s="1171"/>
      <c r="FM25" s="1171"/>
      <c r="FN25" s="1171"/>
      <c r="FO25" s="1129" t="str">
        <f>MID(SUVAHAVUJ!AF40,11,1)</f>
        <v>0</v>
      </c>
      <c r="FP25" s="1129"/>
      <c r="FQ25" s="1129"/>
      <c r="FR25" s="1129"/>
      <c r="FS25" s="1177"/>
      <c r="FT25" s="1178"/>
      <c r="FU25" s="1178"/>
      <c r="FV25" s="1178"/>
      <c r="FW25" s="1178"/>
      <c r="FX25" s="1178"/>
      <c r="FY25" s="1178"/>
      <c r="FZ25" s="1178"/>
      <c r="GA25" s="1178"/>
      <c r="GB25" s="1178"/>
      <c r="GC25" s="1178"/>
      <c r="GD25" s="1178"/>
      <c r="GE25" s="1178"/>
      <c r="GF25" s="1178"/>
      <c r="GG25" s="1178"/>
      <c r="GH25" s="1178"/>
      <c r="GI25" s="1178"/>
      <c r="GJ25" s="1178"/>
      <c r="GK25" s="1178"/>
      <c r="GL25" s="1178"/>
      <c r="GM25" s="1178"/>
      <c r="GN25" s="1178"/>
      <c r="GO25" s="1178"/>
      <c r="GP25" s="1178"/>
      <c r="GQ25" s="1178"/>
      <c r="GR25" s="1178"/>
      <c r="GS25" s="1178"/>
      <c r="GT25" s="1178"/>
      <c r="GU25" s="1178"/>
      <c r="GV25" s="1178"/>
      <c r="GW25" s="1178"/>
    </row>
    <row r="26" spans="2:205" ht="25.5" customHeight="1" x14ac:dyDescent="0.3">
      <c r="B26" s="1185"/>
      <c r="C26" s="1185"/>
      <c r="D26" s="1185"/>
      <c r="E26" s="1185"/>
      <c r="F26" s="1185"/>
      <c r="G26" s="1185"/>
      <c r="H26" s="1185"/>
      <c r="I26" s="1185"/>
      <c r="J26" s="1185"/>
      <c r="K26" s="1185"/>
      <c r="L26" s="1190"/>
      <c r="M26" s="1190"/>
      <c r="N26" s="1190"/>
      <c r="O26" s="1190"/>
      <c r="P26" s="1190"/>
      <c r="Q26" s="1190"/>
      <c r="R26" s="1190"/>
      <c r="S26" s="1190"/>
      <c r="T26" s="1190"/>
      <c r="U26" s="1190"/>
      <c r="V26" s="1190"/>
      <c r="W26" s="1190"/>
      <c r="X26" s="1190"/>
      <c r="Y26" s="1190"/>
      <c r="Z26" s="1190"/>
      <c r="AA26" s="1190"/>
      <c r="AB26" s="1190"/>
      <c r="AC26" s="1190"/>
      <c r="AD26" s="1190"/>
      <c r="AE26" s="1190"/>
      <c r="AF26" s="1190"/>
      <c r="AG26" s="1190"/>
      <c r="AH26" s="1190"/>
      <c r="AI26" s="1190"/>
      <c r="AJ26" s="1190"/>
      <c r="AK26" s="1190"/>
      <c r="AL26" s="1190"/>
      <c r="AM26" s="1190"/>
      <c r="AN26" s="1190"/>
      <c r="AO26" s="1190"/>
      <c r="AP26" s="1190"/>
      <c r="AQ26" s="1176"/>
      <c r="AR26" s="1176"/>
      <c r="AS26" s="1176"/>
      <c r="AT26" s="1176"/>
      <c r="AU26" s="1176"/>
      <c r="AV26" s="1176"/>
      <c r="AW26" s="1176"/>
      <c r="AX26" s="1176"/>
      <c r="AY26" s="242"/>
      <c r="AZ26" s="243"/>
      <c r="BA26" s="1171" t="str">
        <f>MID(SUVAHAVUJ!AE40,1,1)</f>
        <v xml:space="preserve"> </v>
      </c>
      <c r="BB26" s="1171"/>
      <c r="BC26" s="1171"/>
      <c r="BD26" s="1171"/>
      <c r="BE26" s="1171"/>
      <c r="BF26" s="1171"/>
      <c r="BG26" s="1171" t="str">
        <f>MID(SUVAHAVUJ!AE40,2,1)</f>
        <v xml:space="preserve"> </v>
      </c>
      <c r="BH26" s="1171"/>
      <c r="BI26" s="1171"/>
      <c r="BJ26" s="1171"/>
      <c r="BK26" s="1171"/>
      <c r="BL26" s="1171" t="str">
        <f>MID(SUVAHAVUJ!AE40,3,1)</f>
        <v xml:space="preserve"> </v>
      </c>
      <c r="BM26" s="1171"/>
      <c r="BN26" s="1171"/>
      <c r="BO26" s="1171"/>
      <c r="BP26" s="1171"/>
      <c r="BQ26" s="1171"/>
      <c r="BR26" s="1171" t="str">
        <f>MID(SUVAHAVUJ!AE40,4,1)</f>
        <v xml:space="preserve"> </v>
      </c>
      <c r="BS26" s="1171"/>
      <c r="BT26" s="1171"/>
      <c r="BU26" s="1171"/>
      <c r="BV26" s="1171"/>
      <c r="BW26" s="1171" t="str">
        <f>MID(SUVAHAVUJ!AE40,5,1)</f>
        <v xml:space="preserve"> </v>
      </c>
      <c r="BX26" s="1171"/>
      <c r="BY26" s="1171"/>
      <c r="BZ26" s="1171"/>
      <c r="CA26" s="1171"/>
      <c r="CB26" s="1171"/>
      <c r="CC26" s="1171" t="str">
        <f>MID(SUVAHAVUJ!AE40,6,1)</f>
        <v xml:space="preserve"> </v>
      </c>
      <c r="CD26" s="1171"/>
      <c r="CE26" s="1171"/>
      <c r="CF26" s="1171"/>
      <c r="CG26" s="1171"/>
      <c r="CH26" s="1171" t="str">
        <f>MID(SUVAHAVUJ!AE40,7,1)</f>
        <v xml:space="preserve"> </v>
      </c>
      <c r="CI26" s="1171"/>
      <c r="CJ26" s="1171"/>
      <c r="CK26" s="1171"/>
      <c r="CL26" s="1171"/>
      <c r="CM26" s="1171"/>
      <c r="CN26" s="1171" t="str">
        <f>MID(SUVAHAVUJ!AE40,8,1)</f>
        <v xml:space="preserve"> </v>
      </c>
      <c r="CO26" s="1171"/>
      <c r="CP26" s="1171"/>
      <c r="CQ26" s="1171"/>
      <c r="CR26" s="1171"/>
      <c r="CS26" s="1171" t="str">
        <f>MID(SUVAHAVUJ!AE40,9,1)</f>
        <v xml:space="preserve"> </v>
      </c>
      <c r="CT26" s="1171"/>
      <c r="CU26" s="1171"/>
      <c r="CV26" s="1171"/>
      <c r="CW26" s="1171"/>
      <c r="CX26" s="1171"/>
      <c r="CY26" s="1171" t="str">
        <f>MID(SUVAHAVUJ!AE40,10,1)</f>
        <v xml:space="preserve"> </v>
      </c>
      <c r="CZ26" s="1171"/>
      <c r="DA26" s="1171"/>
      <c r="DB26" s="1171"/>
      <c r="DC26" s="1171"/>
      <c r="DD26" s="1171" t="str">
        <f>MID(SUVAHAVUJ!AE40,11,1)</f>
        <v>0</v>
      </c>
      <c r="DE26" s="1171"/>
      <c r="DF26" s="1171"/>
      <c r="DG26" s="1171"/>
      <c r="DH26" s="1171"/>
      <c r="DI26" s="1179"/>
      <c r="DJ26" s="1181"/>
      <c r="DK26" s="1181"/>
      <c r="DL26" s="1181"/>
      <c r="DM26" s="1181"/>
      <c r="DN26" s="1181"/>
      <c r="DO26" s="1181"/>
      <c r="DP26" s="1181"/>
      <c r="DQ26" s="1181"/>
      <c r="DR26" s="1181"/>
      <c r="DS26" s="1181"/>
      <c r="DT26" s="1181"/>
      <c r="DU26" s="1181"/>
      <c r="DV26" s="1181"/>
      <c r="DW26" s="1181"/>
      <c r="DX26" s="1181"/>
      <c r="DY26" s="1181"/>
      <c r="DZ26" s="1181"/>
      <c r="EA26" s="1181"/>
      <c r="EB26" s="1181"/>
      <c r="EC26" s="1181"/>
      <c r="ED26" s="1181"/>
      <c r="EE26" s="1181"/>
      <c r="EF26" s="1181"/>
      <c r="EG26" s="1181"/>
      <c r="EH26" s="1181"/>
      <c r="EI26" s="1181"/>
      <c r="EJ26" s="1181"/>
      <c r="EK26" s="1181"/>
      <c r="EL26" s="1181"/>
      <c r="EM26" s="1181"/>
      <c r="EN26" s="242"/>
      <c r="EO26" s="243"/>
      <c r="EP26" s="1171" t="str">
        <f>MID(SUVAHAVUJ!AG40,1,1)</f>
        <v xml:space="preserve"> </v>
      </c>
      <c r="EQ26" s="1171"/>
      <c r="ER26" s="1171"/>
      <c r="ES26" s="1171"/>
      <c r="ET26" s="1171"/>
      <c r="EU26" s="1171"/>
      <c r="EV26" s="1171" t="str">
        <f>MID(SUVAHAVUJ!AG40,2,1)</f>
        <v xml:space="preserve"> </v>
      </c>
      <c r="EW26" s="1171"/>
      <c r="EX26" s="1171"/>
      <c r="EY26" s="1171"/>
      <c r="EZ26" s="1171"/>
      <c r="FA26" s="1171" t="str">
        <f>MID(SUVAHAVUJ!AG40,3,1)</f>
        <v xml:space="preserve"> </v>
      </c>
      <c r="FB26" s="1171"/>
      <c r="FC26" s="1171"/>
      <c r="FD26" s="1171"/>
      <c r="FE26" s="1171"/>
      <c r="FF26" s="1171"/>
      <c r="FG26" s="1171" t="str">
        <f>MID(SUVAHAVUJ!AG40,4,1)</f>
        <v xml:space="preserve"> </v>
      </c>
      <c r="FH26" s="1171"/>
      <c r="FI26" s="1171"/>
      <c r="FJ26" s="1171"/>
      <c r="FK26" s="1171"/>
      <c r="FL26" s="1171" t="str">
        <f>MID(SUVAHAVUJ!AG40,5,1)</f>
        <v xml:space="preserve"> </v>
      </c>
      <c r="FM26" s="1171"/>
      <c r="FN26" s="1171"/>
      <c r="FO26" s="1171"/>
      <c r="FP26" s="1171"/>
      <c r="FQ26" s="1171"/>
      <c r="FR26" s="1171" t="str">
        <f>MID(SUVAHAVUJ!AG40,6,1)</f>
        <v xml:space="preserve"> </v>
      </c>
      <c r="FS26" s="1171"/>
      <c r="FT26" s="1171"/>
      <c r="FU26" s="1171"/>
      <c r="FV26" s="1171"/>
      <c r="FW26" s="1171" t="str">
        <f>MID(SUVAHAVUJ!AG40,7,1)</f>
        <v xml:space="preserve"> </v>
      </c>
      <c r="FX26" s="1171"/>
      <c r="FY26" s="1171"/>
      <c r="FZ26" s="1171"/>
      <c r="GA26" s="1171"/>
      <c r="GB26" s="1171"/>
      <c r="GC26" s="1171" t="str">
        <f>MID(SUVAHAVUJ!AG40,8,1)</f>
        <v xml:space="preserve"> </v>
      </c>
      <c r="GD26" s="1171"/>
      <c r="GE26" s="1171"/>
      <c r="GF26" s="1171"/>
      <c r="GG26" s="1171"/>
      <c r="GH26" s="1171" t="str">
        <f>MID(SUVAHAVUJ!AG40,9,1)</f>
        <v xml:space="preserve"> </v>
      </c>
      <c r="GI26" s="1171"/>
      <c r="GJ26" s="1171"/>
      <c r="GK26" s="1171"/>
      <c r="GL26" s="1171"/>
      <c r="GM26" s="1171"/>
      <c r="GN26" s="1171" t="str">
        <f>MID(SUVAHAVUJ!AG40,10,1)</f>
        <v xml:space="preserve"> </v>
      </c>
      <c r="GO26" s="1171"/>
      <c r="GP26" s="1171"/>
      <c r="GQ26" s="1171"/>
      <c r="GR26" s="1171"/>
      <c r="GS26" s="1129" t="str">
        <f>MID(SUVAHAVUJ!AG40,11,1)</f>
        <v>0</v>
      </c>
      <c r="GT26" s="1129"/>
      <c r="GU26" s="1129"/>
      <c r="GV26" s="1129"/>
      <c r="GW26" s="1177"/>
    </row>
    <row r="27" spans="2:205" ht="23.25" customHeight="1" x14ac:dyDescent="0.3">
      <c r="B27" s="1185" t="s">
        <v>2020</v>
      </c>
      <c r="C27" s="1185"/>
      <c r="D27" s="1185"/>
      <c r="E27" s="1185"/>
      <c r="F27" s="1185"/>
      <c r="G27" s="1185"/>
      <c r="H27" s="1185"/>
      <c r="I27" s="1185"/>
      <c r="J27" s="1185"/>
      <c r="K27" s="1185"/>
      <c r="L27" s="1190" t="str">
        <f>SUVAHAVUJ!$D$41</f>
        <v>Tovar (132, 133, 13X, 139) - /196, 19X/</v>
      </c>
      <c r="M27" s="1190"/>
      <c r="N27" s="1190"/>
      <c r="O27" s="1190"/>
      <c r="P27" s="1190"/>
      <c r="Q27" s="1190"/>
      <c r="R27" s="1190"/>
      <c r="S27" s="1190"/>
      <c r="T27" s="1190"/>
      <c r="U27" s="1190"/>
      <c r="V27" s="1190"/>
      <c r="W27" s="1190"/>
      <c r="X27" s="1190"/>
      <c r="Y27" s="1190"/>
      <c r="Z27" s="1190"/>
      <c r="AA27" s="1190"/>
      <c r="AB27" s="1190"/>
      <c r="AC27" s="1190"/>
      <c r="AD27" s="1190"/>
      <c r="AE27" s="1190"/>
      <c r="AF27" s="1190"/>
      <c r="AG27" s="1190"/>
      <c r="AH27" s="1190"/>
      <c r="AI27" s="1190"/>
      <c r="AJ27" s="1190"/>
      <c r="AK27" s="1190"/>
      <c r="AL27" s="1190"/>
      <c r="AM27" s="1190"/>
      <c r="AN27" s="1190"/>
      <c r="AO27" s="1190"/>
      <c r="AP27" s="1190"/>
      <c r="AQ27" s="1176" t="s">
        <v>2045</v>
      </c>
      <c r="AR27" s="1176"/>
      <c r="AS27" s="1176"/>
      <c r="AT27" s="1176"/>
      <c r="AU27" s="1176"/>
      <c r="AV27" s="1176"/>
      <c r="AW27" s="1176"/>
      <c r="AX27" s="1176"/>
      <c r="AY27" s="242"/>
      <c r="AZ27" s="243"/>
      <c r="BA27" s="1171" t="str">
        <f>MID(SUVAHAVUJ!AD41,1,1)</f>
        <v xml:space="preserve"> </v>
      </c>
      <c r="BB27" s="1171"/>
      <c r="BC27" s="1171"/>
      <c r="BD27" s="1171"/>
      <c r="BE27" s="1171"/>
      <c r="BF27" s="1171"/>
      <c r="BG27" s="1171" t="str">
        <f>MID(SUVAHAVUJ!AD41,2,1)</f>
        <v xml:space="preserve"> </v>
      </c>
      <c r="BH27" s="1171"/>
      <c r="BI27" s="1171"/>
      <c r="BJ27" s="1171"/>
      <c r="BK27" s="1171"/>
      <c r="BL27" s="1171" t="str">
        <f>MID(SUVAHAVUJ!AD41,3,1)</f>
        <v xml:space="preserve"> </v>
      </c>
      <c r="BM27" s="1171"/>
      <c r="BN27" s="1171"/>
      <c r="BO27" s="1171"/>
      <c r="BP27" s="1171"/>
      <c r="BQ27" s="1171"/>
      <c r="BR27" s="1171" t="str">
        <f>MID(SUVAHAVUJ!AD41,4,1)</f>
        <v xml:space="preserve"> </v>
      </c>
      <c r="BS27" s="1171"/>
      <c r="BT27" s="1171"/>
      <c r="BU27" s="1171"/>
      <c r="BV27" s="1171"/>
      <c r="BW27" s="1171" t="str">
        <f>MID(SUVAHAVUJ!AD41,5,1)</f>
        <v xml:space="preserve"> </v>
      </c>
      <c r="BX27" s="1171"/>
      <c r="BY27" s="1171"/>
      <c r="BZ27" s="1171"/>
      <c r="CA27" s="1171"/>
      <c r="CB27" s="1171"/>
      <c r="CC27" s="1171" t="str">
        <f>MID(SUVAHAVUJ!AD41,6,1)</f>
        <v xml:space="preserve"> </v>
      </c>
      <c r="CD27" s="1171"/>
      <c r="CE27" s="1171"/>
      <c r="CF27" s="1171"/>
      <c r="CG27" s="1171"/>
      <c r="CH27" s="1171" t="str">
        <f>MID(SUVAHAVUJ!AD41,7,1)</f>
        <v xml:space="preserve"> </v>
      </c>
      <c r="CI27" s="1171"/>
      <c r="CJ27" s="1171"/>
      <c r="CK27" s="1171"/>
      <c r="CL27" s="1171"/>
      <c r="CM27" s="1171"/>
      <c r="CN27" s="1171" t="str">
        <f>MID(SUVAHAVUJ!AD41,8,1)</f>
        <v xml:space="preserve"> </v>
      </c>
      <c r="CO27" s="1171"/>
      <c r="CP27" s="1171"/>
      <c r="CQ27" s="1171"/>
      <c r="CR27" s="1171"/>
      <c r="CS27" s="1171" t="str">
        <f>MID(SUVAHAVUJ!AD41,9,1)</f>
        <v xml:space="preserve"> </v>
      </c>
      <c r="CT27" s="1171"/>
      <c r="CU27" s="1171"/>
      <c r="CV27" s="1171"/>
      <c r="CW27" s="1171"/>
      <c r="CX27" s="1171"/>
      <c r="CY27" s="1171" t="str">
        <f>MID(SUVAHAVUJ!AD41,10,1)</f>
        <v xml:space="preserve"> </v>
      </c>
      <c r="CZ27" s="1171"/>
      <c r="DA27" s="1171"/>
      <c r="DB27" s="1171"/>
      <c r="DC27" s="1171"/>
      <c r="DD27" s="1171" t="str">
        <f>MID(SUVAHAVUJ!AD41,11,1)</f>
        <v>0</v>
      </c>
      <c r="DE27" s="1171"/>
      <c r="DF27" s="1171"/>
      <c r="DG27" s="1171"/>
      <c r="DH27" s="1171"/>
      <c r="DI27" s="1179"/>
      <c r="DJ27" s="242"/>
      <c r="DK27" s="243"/>
      <c r="DL27" s="1171" t="str">
        <f>MID(SUVAHAVUJ!AF41,1,1)</f>
        <v xml:space="preserve"> </v>
      </c>
      <c r="DM27" s="1171"/>
      <c r="DN27" s="1171"/>
      <c r="DO27" s="1171"/>
      <c r="DP27" s="1171"/>
      <c r="DQ27" s="1171"/>
      <c r="DR27" s="1171" t="str">
        <f>MID(SUVAHAVUJ!AF41,2,1)</f>
        <v xml:space="preserve"> </v>
      </c>
      <c r="DS27" s="1171"/>
      <c r="DT27" s="1171"/>
      <c r="DU27" s="1171"/>
      <c r="DV27" s="1171"/>
      <c r="DW27" s="1171" t="str">
        <f>MID(SUVAHAVUJ!AF41,3,1)</f>
        <v xml:space="preserve"> </v>
      </c>
      <c r="DX27" s="1171"/>
      <c r="DY27" s="1171"/>
      <c r="DZ27" s="1171"/>
      <c r="EA27" s="1171"/>
      <c r="EB27" s="1171"/>
      <c r="EC27" s="1171" t="str">
        <f>MID(SUVAHAVUJ!AF41,4,1)</f>
        <v xml:space="preserve"> </v>
      </c>
      <c r="ED27" s="1171"/>
      <c r="EE27" s="1171"/>
      <c r="EF27" s="1171"/>
      <c r="EG27" s="1171"/>
      <c r="EH27" s="1171" t="str">
        <f>MID(SUVAHAVUJ!AF41,5,1)</f>
        <v xml:space="preserve"> </v>
      </c>
      <c r="EI27" s="1171"/>
      <c r="EJ27" s="1171"/>
      <c r="EK27" s="1171"/>
      <c r="EL27" s="1171"/>
      <c r="EM27" s="1171"/>
      <c r="EN27" s="1171" t="str">
        <f>MID(SUVAHAVUJ!AF41,6,1)</f>
        <v xml:space="preserve"> </v>
      </c>
      <c r="EO27" s="1171"/>
      <c r="EP27" s="1171"/>
      <c r="EQ27" s="1171"/>
      <c r="ER27" s="1171"/>
      <c r="ES27" s="1171" t="str">
        <f>MID(SUVAHAVUJ!AF41,7,1)</f>
        <v xml:space="preserve"> </v>
      </c>
      <c r="ET27" s="1171"/>
      <c r="EU27" s="1171"/>
      <c r="EV27" s="1171"/>
      <c r="EW27" s="1171"/>
      <c r="EX27" s="1171"/>
      <c r="EY27" s="1171" t="str">
        <f>MID(SUVAHAVUJ!AF41,8,1)</f>
        <v xml:space="preserve"> </v>
      </c>
      <c r="EZ27" s="1171"/>
      <c r="FA27" s="1171"/>
      <c r="FB27" s="1171"/>
      <c r="FC27" s="1171"/>
      <c r="FD27" s="1171" t="str">
        <f>MID(SUVAHAVUJ!AF41,9,1)</f>
        <v xml:space="preserve"> </v>
      </c>
      <c r="FE27" s="1171"/>
      <c r="FF27" s="1171"/>
      <c r="FG27" s="1171"/>
      <c r="FH27" s="1171"/>
      <c r="FI27" s="1171"/>
      <c r="FJ27" s="1171" t="str">
        <f>MID(SUVAHAVUJ!AF41,10,1)</f>
        <v xml:space="preserve"> </v>
      </c>
      <c r="FK27" s="1171"/>
      <c r="FL27" s="1171"/>
      <c r="FM27" s="1171"/>
      <c r="FN27" s="1171"/>
      <c r="FO27" s="1129" t="str">
        <f>MID(SUVAHAVUJ!AF41,11,1)</f>
        <v>0</v>
      </c>
      <c r="FP27" s="1129"/>
      <c r="FQ27" s="1129"/>
      <c r="FR27" s="1129"/>
      <c r="FS27" s="1177"/>
      <c r="FT27" s="1178"/>
      <c r="FU27" s="1178"/>
      <c r="FV27" s="1178"/>
      <c r="FW27" s="1178"/>
      <c r="FX27" s="1178"/>
      <c r="FY27" s="1178"/>
      <c r="FZ27" s="1178"/>
      <c r="GA27" s="1178"/>
      <c r="GB27" s="1178"/>
      <c r="GC27" s="1178"/>
      <c r="GD27" s="1178"/>
      <c r="GE27" s="1178"/>
      <c r="GF27" s="1178"/>
      <c r="GG27" s="1178"/>
      <c r="GH27" s="1178"/>
      <c r="GI27" s="1178"/>
      <c r="GJ27" s="1178"/>
      <c r="GK27" s="1178"/>
      <c r="GL27" s="1178"/>
      <c r="GM27" s="1178"/>
      <c r="GN27" s="1178"/>
      <c r="GO27" s="1178"/>
      <c r="GP27" s="1178"/>
      <c r="GQ27" s="1178"/>
      <c r="GR27" s="1178"/>
      <c r="GS27" s="1178"/>
      <c r="GT27" s="1178"/>
      <c r="GU27" s="1178"/>
      <c r="GV27" s="1178"/>
      <c r="GW27" s="1178"/>
    </row>
    <row r="28" spans="2:205" ht="23.25" customHeight="1" x14ac:dyDescent="0.3">
      <c r="B28" s="1185"/>
      <c r="C28" s="1185"/>
      <c r="D28" s="1185"/>
      <c r="E28" s="1185"/>
      <c r="F28" s="1185"/>
      <c r="G28" s="1185"/>
      <c r="H28" s="1185"/>
      <c r="I28" s="1185"/>
      <c r="J28" s="1185"/>
      <c r="K28" s="1185"/>
      <c r="L28" s="1190"/>
      <c r="M28" s="1190"/>
      <c r="N28" s="1190"/>
      <c r="O28" s="1190"/>
      <c r="P28" s="1190"/>
      <c r="Q28" s="1190"/>
      <c r="R28" s="1190"/>
      <c r="S28" s="1190"/>
      <c r="T28" s="1190"/>
      <c r="U28" s="1190"/>
      <c r="V28" s="1190"/>
      <c r="W28" s="1190"/>
      <c r="X28" s="1190"/>
      <c r="Y28" s="1190"/>
      <c r="Z28" s="1190"/>
      <c r="AA28" s="1190"/>
      <c r="AB28" s="1190"/>
      <c r="AC28" s="1190"/>
      <c r="AD28" s="1190"/>
      <c r="AE28" s="1190"/>
      <c r="AF28" s="1190"/>
      <c r="AG28" s="1190"/>
      <c r="AH28" s="1190"/>
      <c r="AI28" s="1190"/>
      <c r="AJ28" s="1190"/>
      <c r="AK28" s="1190"/>
      <c r="AL28" s="1190"/>
      <c r="AM28" s="1190"/>
      <c r="AN28" s="1190"/>
      <c r="AO28" s="1190"/>
      <c r="AP28" s="1190"/>
      <c r="AQ28" s="1176"/>
      <c r="AR28" s="1176"/>
      <c r="AS28" s="1176"/>
      <c r="AT28" s="1176"/>
      <c r="AU28" s="1176"/>
      <c r="AV28" s="1176"/>
      <c r="AW28" s="1176"/>
      <c r="AX28" s="1176"/>
      <c r="AY28" s="242"/>
      <c r="AZ28" s="243"/>
      <c r="BA28" s="1171" t="str">
        <f>MID(SUVAHAVUJ!AE41,1,1)</f>
        <v xml:space="preserve"> </v>
      </c>
      <c r="BB28" s="1171"/>
      <c r="BC28" s="1171"/>
      <c r="BD28" s="1171"/>
      <c r="BE28" s="1171"/>
      <c r="BF28" s="1171"/>
      <c r="BG28" s="1171" t="str">
        <f>MID(SUVAHAVUJ!AE41,2,1)</f>
        <v xml:space="preserve"> </v>
      </c>
      <c r="BH28" s="1171"/>
      <c r="BI28" s="1171"/>
      <c r="BJ28" s="1171"/>
      <c r="BK28" s="1171"/>
      <c r="BL28" s="1171" t="str">
        <f>MID(SUVAHAVUJ!AE41,3,1)</f>
        <v xml:space="preserve"> </v>
      </c>
      <c r="BM28" s="1171"/>
      <c r="BN28" s="1171"/>
      <c r="BO28" s="1171"/>
      <c r="BP28" s="1171"/>
      <c r="BQ28" s="1171"/>
      <c r="BR28" s="1171" t="str">
        <f>MID(SUVAHAVUJ!AE41,4,1)</f>
        <v xml:space="preserve"> </v>
      </c>
      <c r="BS28" s="1171"/>
      <c r="BT28" s="1171"/>
      <c r="BU28" s="1171"/>
      <c r="BV28" s="1171"/>
      <c r="BW28" s="1171" t="str">
        <f>MID(SUVAHAVUJ!AE41,5,1)</f>
        <v xml:space="preserve"> </v>
      </c>
      <c r="BX28" s="1171"/>
      <c r="BY28" s="1171"/>
      <c r="BZ28" s="1171"/>
      <c r="CA28" s="1171"/>
      <c r="CB28" s="1171"/>
      <c r="CC28" s="1171" t="str">
        <f>MID(SUVAHAVUJ!AE41,6,1)</f>
        <v xml:space="preserve"> </v>
      </c>
      <c r="CD28" s="1171"/>
      <c r="CE28" s="1171"/>
      <c r="CF28" s="1171"/>
      <c r="CG28" s="1171"/>
      <c r="CH28" s="1171" t="str">
        <f>MID(SUVAHAVUJ!AE41,7,1)</f>
        <v xml:space="preserve"> </v>
      </c>
      <c r="CI28" s="1171"/>
      <c r="CJ28" s="1171"/>
      <c r="CK28" s="1171"/>
      <c r="CL28" s="1171"/>
      <c r="CM28" s="1171"/>
      <c r="CN28" s="1171" t="str">
        <f>MID(SUVAHAVUJ!AE41,8,1)</f>
        <v xml:space="preserve"> </v>
      </c>
      <c r="CO28" s="1171"/>
      <c r="CP28" s="1171"/>
      <c r="CQ28" s="1171"/>
      <c r="CR28" s="1171"/>
      <c r="CS28" s="1171" t="str">
        <f>MID(SUVAHAVUJ!AE41,9,1)</f>
        <v xml:space="preserve"> </v>
      </c>
      <c r="CT28" s="1171"/>
      <c r="CU28" s="1171"/>
      <c r="CV28" s="1171"/>
      <c r="CW28" s="1171"/>
      <c r="CX28" s="1171"/>
      <c r="CY28" s="1171" t="str">
        <f>MID(SUVAHAVUJ!AE41,10,1)</f>
        <v xml:space="preserve"> </v>
      </c>
      <c r="CZ28" s="1171"/>
      <c r="DA28" s="1171"/>
      <c r="DB28" s="1171"/>
      <c r="DC28" s="1171"/>
      <c r="DD28" s="1171" t="str">
        <f>MID(SUVAHAVUJ!AE41,11,1)</f>
        <v>0</v>
      </c>
      <c r="DE28" s="1171"/>
      <c r="DF28" s="1171"/>
      <c r="DG28" s="1171"/>
      <c r="DH28" s="1171"/>
      <c r="DI28" s="1179"/>
      <c r="DJ28" s="1181"/>
      <c r="DK28" s="1181"/>
      <c r="DL28" s="1181"/>
      <c r="DM28" s="1181"/>
      <c r="DN28" s="1181"/>
      <c r="DO28" s="1181"/>
      <c r="DP28" s="1181"/>
      <c r="DQ28" s="1181"/>
      <c r="DR28" s="1181"/>
      <c r="DS28" s="1181"/>
      <c r="DT28" s="1181"/>
      <c r="DU28" s="1181"/>
      <c r="DV28" s="1181"/>
      <c r="DW28" s="1181"/>
      <c r="DX28" s="1181"/>
      <c r="DY28" s="1181"/>
      <c r="DZ28" s="1181"/>
      <c r="EA28" s="1181"/>
      <c r="EB28" s="1181"/>
      <c r="EC28" s="1181"/>
      <c r="ED28" s="1181"/>
      <c r="EE28" s="1181"/>
      <c r="EF28" s="1181"/>
      <c r="EG28" s="1181"/>
      <c r="EH28" s="1181"/>
      <c r="EI28" s="1181"/>
      <c r="EJ28" s="1181"/>
      <c r="EK28" s="1181"/>
      <c r="EL28" s="1181"/>
      <c r="EM28" s="1181"/>
      <c r="EN28" s="242"/>
      <c r="EO28" s="243"/>
      <c r="EP28" s="1171" t="str">
        <f>MID(SUVAHAVUJ!AG41,1,1)</f>
        <v xml:space="preserve"> </v>
      </c>
      <c r="EQ28" s="1171"/>
      <c r="ER28" s="1171"/>
      <c r="ES28" s="1171"/>
      <c r="ET28" s="1171"/>
      <c r="EU28" s="1171"/>
      <c r="EV28" s="1171" t="str">
        <f>MID(SUVAHAVUJ!AG41,2,1)</f>
        <v xml:space="preserve"> </v>
      </c>
      <c r="EW28" s="1171"/>
      <c r="EX28" s="1171"/>
      <c r="EY28" s="1171"/>
      <c r="EZ28" s="1171"/>
      <c r="FA28" s="1171" t="str">
        <f>MID(SUVAHAVUJ!AG41,3,1)</f>
        <v xml:space="preserve"> </v>
      </c>
      <c r="FB28" s="1171"/>
      <c r="FC28" s="1171"/>
      <c r="FD28" s="1171"/>
      <c r="FE28" s="1171"/>
      <c r="FF28" s="1171"/>
      <c r="FG28" s="1171" t="str">
        <f>MID(SUVAHAVUJ!AG41,4,1)</f>
        <v xml:space="preserve"> </v>
      </c>
      <c r="FH28" s="1171"/>
      <c r="FI28" s="1171"/>
      <c r="FJ28" s="1171"/>
      <c r="FK28" s="1171"/>
      <c r="FL28" s="1171" t="str">
        <f>MID(SUVAHAVUJ!AG41,5,1)</f>
        <v xml:space="preserve"> </v>
      </c>
      <c r="FM28" s="1171"/>
      <c r="FN28" s="1171"/>
      <c r="FO28" s="1171"/>
      <c r="FP28" s="1171"/>
      <c r="FQ28" s="1171"/>
      <c r="FR28" s="1171" t="str">
        <f>MID(SUVAHAVUJ!AG41,6,1)</f>
        <v xml:space="preserve"> </v>
      </c>
      <c r="FS28" s="1171"/>
      <c r="FT28" s="1171"/>
      <c r="FU28" s="1171"/>
      <c r="FV28" s="1171"/>
      <c r="FW28" s="1171" t="str">
        <f>MID(SUVAHAVUJ!AG41,7,1)</f>
        <v xml:space="preserve"> </v>
      </c>
      <c r="FX28" s="1171"/>
      <c r="FY28" s="1171"/>
      <c r="FZ28" s="1171"/>
      <c r="GA28" s="1171"/>
      <c r="GB28" s="1171"/>
      <c r="GC28" s="1171" t="str">
        <f>MID(SUVAHAVUJ!AG41,8,1)</f>
        <v xml:space="preserve"> </v>
      </c>
      <c r="GD28" s="1171"/>
      <c r="GE28" s="1171"/>
      <c r="GF28" s="1171"/>
      <c r="GG28" s="1171"/>
      <c r="GH28" s="1171" t="str">
        <f>MID(SUVAHAVUJ!AG41,9,1)</f>
        <v xml:space="preserve"> </v>
      </c>
      <c r="GI28" s="1171"/>
      <c r="GJ28" s="1171"/>
      <c r="GK28" s="1171"/>
      <c r="GL28" s="1171"/>
      <c r="GM28" s="1171"/>
      <c r="GN28" s="1171" t="str">
        <f>MID(SUVAHAVUJ!AG41,10,1)</f>
        <v xml:space="preserve"> </v>
      </c>
      <c r="GO28" s="1171"/>
      <c r="GP28" s="1171"/>
      <c r="GQ28" s="1171"/>
      <c r="GR28" s="1171"/>
      <c r="GS28" s="1129" t="str">
        <f>MID(SUVAHAVUJ!AG41,11,1)</f>
        <v>0</v>
      </c>
      <c r="GT28" s="1129"/>
      <c r="GU28" s="1129"/>
      <c r="GV28" s="1129"/>
      <c r="GW28" s="1177"/>
    </row>
    <row r="29" spans="2:205" ht="24" customHeight="1" x14ac:dyDescent="0.3">
      <c r="B29" s="1185" t="s">
        <v>2022</v>
      </c>
      <c r="C29" s="1185"/>
      <c r="D29" s="1185"/>
      <c r="E29" s="1185"/>
      <c r="F29" s="1185"/>
      <c r="G29" s="1185"/>
      <c r="H29" s="1185"/>
      <c r="I29" s="1185"/>
      <c r="J29" s="1185"/>
      <c r="K29" s="1185"/>
      <c r="L29" s="1190" t="str">
        <f>SUVAHAVUJ!$D$42</f>
        <v>Poskytnuté preddavky na zásoby (314A) - /391A/</v>
      </c>
      <c r="M29" s="1190"/>
      <c r="N29" s="1190"/>
      <c r="O29" s="1190"/>
      <c r="P29" s="1190"/>
      <c r="Q29" s="1190"/>
      <c r="R29" s="1190"/>
      <c r="S29" s="1190"/>
      <c r="T29" s="1190"/>
      <c r="U29" s="1190"/>
      <c r="V29" s="1190"/>
      <c r="W29" s="1190"/>
      <c r="X29" s="1190"/>
      <c r="Y29" s="1190"/>
      <c r="Z29" s="1190"/>
      <c r="AA29" s="1190"/>
      <c r="AB29" s="1190"/>
      <c r="AC29" s="1190"/>
      <c r="AD29" s="1190"/>
      <c r="AE29" s="1190"/>
      <c r="AF29" s="1190"/>
      <c r="AG29" s="1190"/>
      <c r="AH29" s="1190"/>
      <c r="AI29" s="1190"/>
      <c r="AJ29" s="1190"/>
      <c r="AK29" s="1190"/>
      <c r="AL29" s="1190"/>
      <c r="AM29" s="1190"/>
      <c r="AN29" s="1190"/>
      <c r="AO29" s="1190"/>
      <c r="AP29" s="1190"/>
      <c r="AQ29" s="1176" t="s">
        <v>1229</v>
      </c>
      <c r="AR29" s="1176"/>
      <c r="AS29" s="1176"/>
      <c r="AT29" s="1176"/>
      <c r="AU29" s="1176"/>
      <c r="AV29" s="1176"/>
      <c r="AW29" s="1176"/>
      <c r="AX29" s="1176"/>
      <c r="AY29" s="242"/>
      <c r="AZ29" s="243"/>
      <c r="BA29" s="1171" t="str">
        <f>MID(SUVAHAVUJ!AD42,1,1)</f>
        <v xml:space="preserve"> </v>
      </c>
      <c r="BB29" s="1171"/>
      <c r="BC29" s="1171"/>
      <c r="BD29" s="1171"/>
      <c r="BE29" s="1171"/>
      <c r="BF29" s="1171"/>
      <c r="BG29" s="1171" t="str">
        <f>MID(SUVAHAVUJ!AD42,2,1)</f>
        <v xml:space="preserve"> </v>
      </c>
      <c r="BH29" s="1171"/>
      <c r="BI29" s="1171"/>
      <c r="BJ29" s="1171"/>
      <c r="BK29" s="1171"/>
      <c r="BL29" s="1171" t="str">
        <f>MID(SUVAHAVUJ!AD42,3,1)</f>
        <v xml:space="preserve"> </v>
      </c>
      <c r="BM29" s="1171"/>
      <c r="BN29" s="1171"/>
      <c r="BO29" s="1171"/>
      <c r="BP29" s="1171"/>
      <c r="BQ29" s="1171"/>
      <c r="BR29" s="1171" t="str">
        <f>MID(SUVAHAVUJ!AD42,4,1)</f>
        <v xml:space="preserve"> </v>
      </c>
      <c r="BS29" s="1171"/>
      <c r="BT29" s="1171"/>
      <c r="BU29" s="1171"/>
      <c r="BV29" s="1171"/>
      <c r="BW29" s="1171" t="str">
        <f>MID(SUVAHAVUJ!AD42,5,1)</f>
        <v xml:space="preserve"> </v>
      </c>
      <c r="BX29" s="1171"/>
      <c r="BY29" s="1171"/>
      <c r="BZ29" s="1171"/>
      <c r="CA29" s="1171"/>
      <c r="CB29" s="1171"/>
      <c r="CC29" s="1171" t="str">
        <f>MID(SUVAHAVUJ!AD42,6,1)</f>
        <v xml:space="preserve"> </v>
      </c>
      <c r="CD29" s="1171"/>
      <c r="CE29" s="1171"/>
      <c r="CF29" s="1171"/>
      <c r="CG29" s="1171"/>
      <c r="CH29" s="1171" t="str">
        <f>MID(SUVAHAVUJ!AD42,7,1)</f>
        <v xml:space="preserve"> </v>
      </c>
      <c r="CI29" s="1171"/>
      <c r="CJ29" s="1171"/>
      <c r="CK29" s="1171"/>
      <c r="CL29" s="1171"/>
      <c r="CM29" s="1171"/>
      <c r="CN29" s="1171" t="str">
        <f>MID(SUVAHAVUJ!AD42,8,1)</f>
        <v xml:space="preserve"> </v>
      </c>
      <c r="CO29" s="1171"/>
      <c r="CP29" s="1171"/>
      <c r="CQ29" s="1171"/>
      <c r="CR29" s="1171"/>
      <c r="CS29" s="1171" t="str">
        <f>MID(SUVAHAVUJ!AD42,9,1)</f>
        <v xml:space="preserve"> </v>
      </c>
      <c r="CT29" s="1171"/>
      <c r="CU29" s="1171"/>
      <c r="CV29" s="1171"/>
      <c r="CW29" s="1171"/>
      <c r="CX29" s="1171"/>
      <c r="CY29" s="1171" t="str">
        <f>MID(SUVAHAVUJ!AD42,10,1)</f>
        <v xml:space="preserve"> </v>
      </c>
      <c r="CZ29" s="1171"/>
      <c r="DA29" s="1171"/>
      <c r="DB29" s="1171"/>
      <c r="DC29" s="1171"/>
      <c r="DD29" s="1171" t="str">
        <f>MID(SUVAHAVUJ!AD42,11,1)</f>
        <v>0</v>
      </c>
      <c r="DE29" s="1171"/>
      <c r="DF29" s="1171"/>
      <c r="DG29" s="1171"/>
      <c r="DH29" s="1171"/>
      <c r="DI29" s="1179"/>
      <c r="DJ29" s="242"/>
      <c r="DK29" s="243"/>
      <c r="DL29" s="1171" t="str">
        <f>MID(SUVAHAVUJ!AF42,1,1)</f>
        <v xml:space="preserve"> </v>
      </c>
      <c r="DM29" s="1171"/>
      <c r="DN29" s="1171"/>
      <c r="DO29" s="1171"/>
      <c r="DP29" s="1171"/>
      <c r="DQ29" s="1171"/>
      <c r="DR29" s="1171" t="str">
        <f>MID(SUVAHAVUJ!AF42,2,1)</f>
        <v xml:space="preserve"> </v>
      </c>
      <c r="DS29" s="1171"/>
      <c r="DT29" s="1171"/>
      <c r="DU29" s="1171"/>
      <c r="DV29" s="1171"/>
      <c r="DW29" s="1171" t="str">
        <f>MID(SUVAHAVUJ!AF42,3,1)</f>
        <v xml:space="preserve"> </v>
      </c>
      <c r="DX29" s="1171"/>
      <c r="DY29" s="1171"/>
      <c r="DZ29" s="1171"/>
      <c r="EA29" s="1171"/>
      <c r="EB29" s="1171"/>
      <c r="EC29" s="1171" t="str">
        <f>MID(SUVAHAVUJ!AF42,4,1)</f>
        <v xml:space="preserve"> </v>
      </c>
      <c r="ED29" s="1171"/>
      <c r="EE29" s="1171"/>
      <c r="EF29" s="1171"/>
      <c r="EG29" s="1171"/>
      <c r="EH29" s="1171" t="str">
        <f>MID(SUVAHAVUJ!AF42,5,1)</f>
        <v xml:space="preserve"> </v>
      </c>
      <c r="EI29" s="1171"/>
      <c r="EJ29" s="1171"/>
      <c r="EK29" s="1171"/>
      <c r="EL29" s="1171"/>
      <c r="EM29" s="1171"/>
      <c r="EN29" s="1171" t="str">
        <f>MID(SUVAHAVUJ!AF42,6,1)</f>
        <v xml:space="preserve"> </v>
      </c>
      <c r="EO29" s="1171"/>
      <c r="EP29" s="1171"/>
      <c r="EQ29" s="1171"/>
      <c r="ER29" s="1171"/>
      <c r="ES29" s="1171" t="str">
        <f>MID(SUVAHAVUJ!AF42,7,1)</f>
        <v xml:space="preserve"> </v>
      </c>
      <c r="ET29" s="1171"/>
      <c r="EU29" s="1171"/>
      <c r="EV29" s="1171"/>
      <c r="EW29" s="1171"/>
      <c r="EX29" s="1171"/>
      <c r="EY29" s="1171" t="str">
        <f>MID(SUVAHAVUJ!AF42,8,1)</f>
        <v xml:space="preserve"> </v>
      </c>
      <c r="EZ29" s="1171"/>
      <c r="FA29" s="1171"/>
      <c r="FB29" s="1171"/>
      <c r="FC29" s="1171"/>
      <c r="FD29" s="1171" t="str">
        <f>MID(SUVAHAVUJ!AF42,9,1)</f>
        <v xml:space="preserve"> </v>
      </c>
      <c r="FE29" s="1171"/>
      <c r="FF29" s="1171"/>
      <c r="FG29" s="1171"/>
      <c r="FH29" s="1171"/>
      <c r="FI29" s="1171"/>
      <c r="FJ29" s="1171" t="str">
        <f>MID(SUVAHAVUJ!AF42,10,1)</f>
        <v xml:space="preserve"> </v>
      </c>
      <c r="FK29" s="1171"/>
      <c r="FL29" s="1171"/>
      <c r="FM29" s="1171"/>
      <c r="FN29" s="1171"/>
      <c r="FO29" s="1129" t="str">
        <f>MID(SUVAHAVUJ!AF42,11,1)</f>
        <v>0</v>
      </c>
      <c r="FP29" s="1129"/>
      <c r="FQ29" s="1129"/>
      <c r="FR29" s="1129"/>
      <c r="FS29" s="1177"/>
      <c r="FT29" s="1178"/>
      <c r="FU29" s="1178"/>
      <c r="FV29" s="1178"/>
      <c r="FW29" s="1178"/>
      <c r="FX29" s="1178"/>
      <c r="FY29" s="1178"/>
      <c r="FZ29" s="1178"/>
      <c r="GA29" s="1178"/>
      <c r="GB29" s="1178"/>
      <c r="GC29" s="1178"/>
      <c r="GD29" s="1178"/>
      <c r="GE29" s="1178"/>
      <c r="GF29" s="1178"/>
      <c r="GG29" s="1178"/>
      <c r="GH29" s="1178"/>
      <c r="GI29" s="1178"/>
      <c r="GJ29" s="1178"/>
      <c r="GK29" s="1178"/>
      <c r="GL29" s="1178"/>
      <c r="GM29" s="1178"/>
      <c r="GN29" s="1178"/>
      <c r="GO29" s="1178"/>
      <c r="GP29" s="1178"/>
      <c r="GQ29" s="1178"/>
      <c r="GR29" s="1178"/>
      <c r="GS29" s="1178"/>
      <c r="GT29" s="1178"/>
      <c r="GU29" s="1178"/>
      <c r="GV29" s="1178"/>
      <c r="GW29" s="1178"/>
    </row>
    <row r="30" spans="2:205" ht="23.25" customHeight="1" x14ac:dyDescent="0.3">
      <c r="B30" s="1185"/>
      <c r="C30" s="1185"/>
      <c r="D30" s="1185"/>
      <c r="E30" s="1185"/>
      <c r="F30" s="1185"/>
      <c r="G30" s="1185"/>
      <c r="H30" s="1185"/>
      <c r="I30" s="1185"/>
      <c r="J30" s="1185"/>
      <c r="K30" s="1185"/>
      <c r="L30" s="1190"/>
      <c r="M30" s="1190"/>
      <c r="N30" s="1190"/>
      <c r="O30" s="1190"/>
      <c r="P30" s="1190"/>
      <c r="Q30" s="1190"/>
      <c r="R30" s="1190"/>
      <c r="S30" s="1190"/>
      <c r="T30" s="1190"/>
      <c r="U30" s="1190"/>
      <c r="V30" s="1190"/>
      <c r="W30" s="1190"/>
      <c r="X30" s="1190"/>
      <c r="Y30" s="1190"/>
      <c r="Z30" s="1190"/>
      <c r="AA30" s="1190"/>
      <c r="AB30" s="1190"/>
      <c r="AC30" s="1190"/>
      <c r="AD30" s="1190"/>
      <c r="AE30" s="1190"/>
      <c r="AF30" s="1190"/>
      <c r="AG30" s="1190"/>
      <c r="AH30" s="1190"/>
      <c r="AI30" s="1190"/>
      <c r="AJ30" s="1190"/>
      <c r="AK30" s="1190"/>
      <c r="AL30" s="1190"/>
      <c r="AM30" s="1190"/>
      <c r="AN30" s="1190"/>
      <c r="AO30" s="1190"/>
      <c r="AP30" s="1190"/>
      <c r="AQ30" s="1176"/>
      <c r="AR30" s="1176"/>
      <c r="AS30" s="1176"/>
      <c r="AT30" s="1176"/>
      <c r="AU30" s="1176"/>
      <c r="AV30" s="1176"/>
      <c r="AW30" s="1176"/>
      <c r="AX30" s="1176"/>
      <c r="AY30" s="242"/>
      <c r="AZ30" s="243"/>
      <c r="BA30" s="1171" t="str">
        <f>MID(SUVAHAVUJ!AE42,1,1)</f>
        <v xml:space="preserve"> </v>
      </c>
      <c r="BB30" s="1171"/>
      <c r="BC30" s="1171"/>
      <c r="BD30" s="1171"/>
      <c r="BE30" s="1171"/>
      <c r="BF30" s="1171"/>
      <c r="BG30" s="1171" t="str">
        <f>MID(SUVAHAVUJ!AE42,2,1)</f>
        <v xml:space="preserve"> </v>
      </c>
      <c r="BH30" s="1171"/>
      <c r="BI30" s="1171"/>
      <c r="BJ30" s="1171"/>
      <c r="BK30" s="1171"/>
      <c r="BL30" s="1171" t="str">
        <f>MID(SUVAHAVUJ!AE42,3,1)</f>
        <v xml:space="preserve"> </v>
      </c>
      <c r="BM30" s="1171"/>
      <c r="BN30" s="1171"/>
      <c r="BO30" s="1171"/>
      <c r="BP30" s="1171"/>
      <c r="BQ30" s="1171"/>
      <c r="BR30" s="1171" t="str">
        <f>MID(SUVAHAVUJ!AE42,4,1)</f>
        <v xml:space="preserve"> </v>
      </c>
      <c r="BS30" s="1171"/>
      <c r="BT30" s="1171"/>
      <c r="BU30" s="1171"/>
      <c r="BV30" s="1171"/>
      <c r="BW30" s="1171" t="str">
        <f>MID(SUVAHAVUJ!AE42,5,1)</f>
        <v xml:space="preserve"> </v>
      </c>
      <c r="BX30" s="1171"/>
      <c r="BY30" s="1171"/>
      <c r="BZ30" s="1171"/>
      <c r="CA30" s="1171"/>
      <c r="CB30" s="1171"/>
      <c r="CC30" s="1171" t="str">
        <f>MID(SUVAHAVUJ!AE42,6,1)</f>
        <v xml:space="preserve"> </v>
      </c>
      <c r="CD30" s="1171"/>
      <c r="CE30" s="1171"/>
      <c r="CF30" s="1171"/>
      <c r="CG30" s="1171"/>
      <c r="CH30" s="1171" t="str">
        <f>MID(SUVAHAVUJ!AE42,7,1)</f>
        <v xml:space="preserve"> </v>
      </c>
      <c r="CI30" s="1171"/>
      <c r="CJ30" s="1171"/>
      <c r="CK30" s="1171"/>
      <c r="CL30" s="1171"/>
      <c r="CM30" s="1171"/>
      <c r="CN30" s="1171" t="str">
        <f>MID(SUVAHAVUJ!AE42,8,1)</f>
        <v xml:space="preserve"> </v>
      </c>
      <c r="CO30" s="1171"/>
      <c r="CP30" s="1171"/>
      <c r="CQ30" s="1171"/>
      <c r="CR30" s="1171"/>
      <c r="CS30" s="1171" t="str">
        <f>MID(SUVAHAVUJ!AE42,9,1)</f>
        <v xml:space="preserve"> </v>
      </c>
      <c r="CT30" s="1171"/>
      <c r="CU30" s="1171"/>
      <c r="CV30" s="1171"/>
      <c r="CW30" s="1171"/>
      <c r="CX30" s="1171"/>
      <c r="CY30" s="1171" t="str">
        <f>MID(SUVAHAVUJ!AE42,10,1)</f>
        <v xml:space="preserve"> </v>
      </c>
      <c r="CZ30" s="1171"/>
      <c r="DA30" s="1171"/>
      <c r="DB30" s="1171"/>
      <c r="DC30" s="1171"/>
      <c r="DD30" s="1171" t="str">
        <f>MID(SUVAHAVUJ!AE42,11,1)</f>
        <v>0</v>
      </c>
      <c r="DE30" s="1171"/>
      <c r="DF30" s="1171"/>
      <c r="DG30" s="1171"/>
      <c r="DH30" s="1171"/>
      <c r="DI30" s="1179"/>
      <c r="DJ30" s="1181"/>
      <c r="DK30" s="1181"/>
      <c r="DL30" s="1181"/>
      <c r="DM30" s="1181"/>
      <c r="DN30" s="1181"/>
      <c r="DO30" s="1181"/>
      <c r="DP30" s="1181"/>
      <c r="DQ30" s="1181"/>
      <c r="DR30" s="1181"/>
      <c r="DS30" s="1181"/>
      <c r="DT30" s="1181"/>
      <c r="DU30" s="1181"/>
      <c r="DV30" s="1181"/>
      <c r="DW30" s="1181"/>
      <c r="DX30" s="1181"/>
      <c r="DY30" s="1181"/>
      <c r="DZ30" s="1181"/>
      <c r="EA30" s="1181"/>
      <c r="EB30" s="1181"/>
      <c r="EC30" s="1181"/>
      <c r="ED30" s="1181"/>
      <c r="EE30" s="1181"/>
      <c r="EF30" s="1181"/>
      <c r="EG30" s="1181"/>
      <c r="EH30" s="1181"/>
      <c r="EI30" s="1181"/>
      <c r="EJ30" s="1181"/>
      <c r="EK30" s="1181"/>
      <c r="EL30" s="1181"/>
      <c r="EM30" s="1181"/>
      <c r="EN30" s="242"/>
      <c r="EO30" s="243"/>
      <c r="EP30" s="1171" t="str">
        <f>MID(SUVAHAVUJ!AG42,1,1)</f>
        <v xml:space="preserve"> </v>
      </c>
      <c r="EQ30" s="1171"/>
      <c r="ER30" s="1171"/>
      <c r="ES30" s="1171"/>
      <c r="ET30" s="1171"/>
      <c r="EU30" s="1171"/>
      <c r="EV30" s="1171" t="str">
        <f>MID(SUVAHAVUJ!AG42,2,1)</f>
        <v xml:space="preserve"> </v>
      </c>
      <c r="EW30" s="1171"/>
      <c r="EX30" s="1171"/>
      <c r="EY30" s="1171"/>
      <c r="EZ30" s="1171"/>
      <c r="FA30" s="1171" t="str">
        <f>MID(SUVAHAVUJ!AG42,3,1)</f>
        <v xml:space="preserve"> </v>
      </c>
      <c r="FB30" s="1171"/>
      <c r="FC30" s="1171"/>
      <c r="FD30" s="1171"/>
      <c r="FE30" s="1171"/>
      <c r="FF30" s="1171"/>
      <c r="FG30" s="1171" t="str">
        <f>MID(SUVAHAVUJ!AG42,4,1)</f>
        <v xml:space="preserve"> </v>
      </c>
      <c r="FH30" s="1171"/>
      <c r="FI30" s="1171"/>
      <c r="FJ30" s="1171"/>
      <c r="FK30" s="1171"/>
      <c r="FL30" s="1171" t="str">
        <f>MID(SUVAHAVUJ!AG42,5,1)</f>
        <v xml:space="preserve"> </v>
      </c>
      <c r="FM30" s="1171"/>
      <c r="FN30" s="1171"/>
      <c r="FO30" s="1171"/>
      <c r="FP30" s="1171"/>
      <c r="FQ30" s="1171"/>
      <c r="FR30" s="1171" t="str">
        <f>MID(SUVAHAVUJ!AG42,6,1)</f>
        <v xml:space="preserve"> </v>
      </c>
      <c r="FS30" s="1171"/>
      <c r="FT30" s="1171"/>
      <c r="FU30" s="1171"/>
      <c r="FV30" s="1171"/>
      <c r="FW30" s="1171" t="str">
        <f>MID(SUVAHAVUJ!AG42,7,1)</f>
        <v xml:space="preserve"> </v>
      </c>
      <c r="FX30" s="1171"/>
      <c r="FY30" s="1171"/>
      <c r="FZ30" s="1171"/>
      <c r="GA30" s="1171"/>
      <c r="GB30" s="1171"/>
      <c r="GC30" s="1171" t="str">
        <f>MID(SUVAHAVUJ!AG42,8,1)</f>
        <v xml:space="preserve"> </v>
      </c>
      <c r="GD30" s="1171"/>
      <c r="GE30" s="1171"/>
      <c r="GF30" s="1171"/>
      <c r="GG30" s="1171"/>
      <c r="GH30" s="1171" t="str">
        <f>MID(SUVAHAVUJ!AG42,9,1)</f>
        <v xml:space="preserve"> </v>
      </c>
      <c r="GI30" s="1171"/>
      <c r="GJ30" s="1171"/>
      <c r="GK30" s="1171"/>
      <c r="GL30" s="1171"/>
      <c r="GM30" s="1171"/>
      <c r="GN30" s="1171" t="str">
        <f>MID(SUVAHAVUJ!AG42,10,1)</f>
        <v xml:space="preserve"> </v>
      </c>
      <c r="GO30" s="1171"/>
      <c r="GP30" s="1171"/>
      <c r="GQ30" s="1171"/>
      <c r="GR30" s="1171"/>
      <c r="GS30" s="1129" t="str">
        <f>MID(SUVAHAVUJ!AG42,11,1)</f>
        <v>0</v>
      </c>
      <c r="GT30" s="1129"/>
      <c r="GU30" s="1129"/>
      <c r="GV30" s="1129"/>
      <c r="GW30" s="1177"/>
    </row>
    <row r="31" spans="2:205" ht="23.25" customHeight="1" x14ac:dyDescent="0.3">
      <c r="B31" s="1180" t="s">
        <v>2047</v>
      </c>
      <c r="C31" s="1180"/>
      <c r="D31" s="1180"/>
      <c r="E31" s="1180"/>
      <c r="F31" s="1180"/>
      <c r="G31" s="1180"/>
      <c r="H31" s="1180"/>
      <c r="I31" s="1180"/>
      <c r="J31" s="1180"/>
      <c r="K31" s="1180"/>
      <c r="L31" s="1191" t="str">
        <f>SUVAHAVUJ!$D$43</f>
        <v>Dlhodobé pohľadávky súčet (r. 42 + r. 46 až r. 52)</v>
      </c>
      <c r="M31" s="1191"/>
      <c r="N31" s="1191"/>
      <c r="O31" s="1191"/>
      <c r="P31" s="1191"/>
      <c r="Q31" s="1191"/>
      <c r="R31" s="1191"/>
      <c r="S31" s="1191"/>
      <c r="T31" s="1191"/>
      <c r="U31" s="1191"/>
      <c r="V31" s="1191"/>
      <c r="W31" s="1191"/>
      <c r="X31" s="1191"/>
      <c r="Y31" s="1191"/>
      <c r="Z31" s="1191"/>
      <c r="AA31" s="1191"/>
      <c r="AB31" s="1191"/>
      <c r="AC31" s="1191"/>
      <c r="AD31" s="1191"/>
      <c r="AE31" s="1191"/>
      <c r="AF31" s="1191"/>
      <c r="AG31" s="1191"/>
      <c r="AH31" s="1191"/>
      <c r="AI31" s="1191"/>
      <c r="AJ31" s="1191"/>
      <c r="AK31" s="1191"/>
      <c r="AL31" s="1191"/>
      <c r="AM31" s="1191"/>
      <c r="AN31" s="1191"/>
      <c r="AO31" s="1191"/>
      <c r="AP31" s="1191"/>
      <c r="AQ31" s="1176" t="s">
        <v>2046</v>
      </c>
      <c r="AR31" s="1176"/>
      <c r="AS31" s="1176"/>
      <c r="AT31" s="1176"/>
      <c r="AU31" s="1176"/>
      <c r="AV31" s="1176"/>
      <c r="AW31" s="1176"/>
      <c r="AX31" s="1176"/>
      <c r="AY31" s="242"/>
      <c r="AZ31" s="243"/>
      <c r="BA31" s="1171" t="str">
        <f>MID(SUVAHAVUJ!AD43,1,1)</f>
        <v xml:space="preserve"> </v>
      </c>
      <c r="BB31" s="1171"/>
      <c r="BC31" s="1171"/>
      <c r="BD31" s="1171"/>
      <c r="BE31" s="1171"/>
      <c r="BF31" s="1171"/>
      <c r="BG31" s="1171" t="str">
        <f>MID(SUVAHAVUJ!AD43,2,1)</f>
        <v xml:space="preserve"> </v>
      </c>
      <c r="BH31" s="1171"/>
      <c r="BI31" s="1171"/>
      <c r="BJ31" s="1171"/>
      <c r="BK31" s="1171"/>
      <c r="BL31" s="1171" t="str">
        <f>MID(SUVAHAVUJ!AD43,3,1)</f>
        <v xml:space="preserve"> </v>
      </c>
      <c r="BM31" s="1171"/>
      <c r="BN31" s="1171"/>
      <c r="BO31" s="1171"/>
      <c r="BP31" s="1171"/>
      <c r="BQ31" s="1171"/>
      <c r="BR31" s="1171" t="str">
        <f>MID(SUVAHAVUJ!AD43,4,1)</f>
        <v xml:space="preserve"> </v>
      </c>
      <c r="BS31" s="1171"/>
      <c r="BT31" s="1171"/>
      <c r="BU31" s="1171"/>
      <c r="BV31" s="1171"/>
      <c r="BW31" s="1171" t="str">
        <f>MID(SUVAHAVUJ!AD43,5,1)</f>
        <v xml:space="preserve"> </v>
      </c>
      <c r="BX31" s="1171"/>
      <c r="BY31" s="1171"/>
      <c r="BZ31" s="1171"/>
      <c r="CA31" s="1171"/>
      <c r="CB31" s="1171"/>
      <c r="CC31" s="1171" t="str">
        <f>MID(SUVAHAVUJ!AD43,6,1)</f>
        <v xml:space="preserve"> </v>
      </c>
      <c r="CD31" s="1171"/>
      <c r="CE31" s="1171"/>
      <c r="CF31" s="1171"/>
      <c r="CG31" s="1171"/>
      <c r="CH31" s="1171" t="str">
        <f>MID(SUVAHAVUJ!AD43,7,1)</f>
        <v xml:space="preserve"> </v>
      </c>
      <c r="CI31" s="1171"/>
      <c r="CJ31" s="1171"/>
      <c r="CK31" s="1171"/>
      <c r="CL31" s="1171"/>
      <c r="CM31" s="1171"/>
      <c r="CN31" s="1171" t="str">
        <f>MID(SUVAHAVUJ!AD43,8,1)</f>
        <v xml:space="preserve"> </v>
      </c>
      <c r="CO31" s="1171"/>
      <c r="CP31" s="1171"/>
      <c r="CQ31" s="1171"/>
      <c r="CR31" s="1171"/>
      <c r="CS31" s="1171" t="str">
        <f>MID(SUVAHAVUJ!AD43,9,1)</f>
        <v xml:space="preserve"> </v>
      </c>
      <c r="CT31" s="1171"/>
      <c r="CU31" s="1171"/>
      <c r="CV31" s="1171"/>
      <c r="CW31" s="1171"/>
      <c r="CX31" s="1171"/>
      <c r="CY31" s="1171" t="str">
        <f>MID(SUVAHAVUJ!AD43,10,1)</f>
        <v xml:space="preserve"> </v>
      </c>
      <c r="CZ31" s="1171"/>
      <c r="DA31" s="1171"/>
      <c r="DB31" s="1171"/>
      <c r="DC31" s="1171"/>
      <c r="DD31" s="1171" t="str">
        <f>MID(SUVAHAVUJ!AD43,11,1)</f>
        <v>0</v>
      </c>
      <c r="DE31" s="1171"/>
      <c r="DF31" s="1171"/>
      <c r="DG31" s="1171"/>
      <c r="DH31" s="1171"/>
      <c r="DI31" s="1179"/>
      <c r="DJ31" s="242"/>
      <c r="DK31" s="243"/>
      <c r="DL31" s="1171" t="str">
        <f>MID(SUVAHAVUJ!AF43,1,1)</f>
        <v xml:space="preserve"> </v>
      </c>
      <c r="DM31" s="1171"/>
      <c r="DN31" s="1171"/>
      <c r="DO31" s="1171"/>
      <c r="DP31" s="1171"/>
      <c r="DQ31" s="1171"/>
      <c r="DR31" s="1171" t="str">
        <f>MID(SUVAHAVUJ!AF43,2,1)</f>
        <v xml:space="preserve"> </v>
      </c>
      <c r="DS31" s="1171"/>
      <c r="DT31" s="1171"/>
      <c r="DU31" s="1171"/>
      <c r="DV31" s="1171"/>
      <c r="DW31" s="1171" t="str">
        <f>MID(SUVAHAVUJ!AF43,3,1)</f>
        <v xml:space="preserve"> </v>
      </c>
      <c r="DX31" s="1171"/>
      <c r="DY31" s="1171"/>
      <c r="DZ31" s="1171"/>
      <c r="EA31" s="1171"/>
      <c r="EB31" s="1171"/>
      <c r="EC31" s="1171" t="str">
        <f>MID(SUVAHAVUJ!AF43,4,1)</f>
        <v xml:space="preserve"> </v>
      </c>
      <c r="ED31" s="1171"/>
      <c r="EE31" s="1171"/>
      <c r="EF31" s="1171"/>
      <c r="EG31" s="1171"/>
      <c r="EH31" s="1171" t="str">
        <f>MID(SUVAHAVUJ!AF43,5,1)</f>
        <v xml:space="preserve"> </v>
      </c>
      <c r="EI31" s="1171"/>
      <c r="EJ31" s="1171"/>
      <c r="EK31" s="1171"/>
      <c r="EL31" s="1171"/>
      <c r="EM31" s="1171"/>
      <c r="EN31" s="1171" t="str">
        <f>MID(SUVAHAVUJ!AF43,6,1)</f>
        <v xml:space="preserve"> </v>
      </c>
      <c r="EO31" s="1171"/>
      <c r="EP31" s="1171"/>
      <c r="EQ31" s="1171"/>
      <c r="ER31" s="1171"/>
      <c r="ES31" s="1171" t="str">
        <f>MID(SUVAHAVUJ!AF43,7,1)</f>
        <v xml:space="preserve"> </v>
      </c>
      <c r="ET31" s="1171"/>
      <c r="EU31" s="1171"/>
      <c r="EV31" s="1171"/>
      <c r="EW31" s="1171"/>
      <c r="EX31" s="1171"/>
      <c r="EY31" s="1171" t="str">
        <f>MID(SUVAHAVUJ!AF43,8,1)</f>
        <v xml:space="preserve"> </v>
      </c>
      <c r="EZ31" s="1171"/>
      <c r="FA31" s="1171"/>
      <c r="FB31" s="1171"/>
      <c r="FC31" s="1171"/>
      <c r="FD31" s="1171" t="str">
        <f>MID(SUVAHAVUJ!AF43,9,1)</f>
        <v xml:space="preserve"> </v>
      </c>
      <c r="FE31" s="1171"/>
      <c r="FF31" s="1171"/>
      <c r="FG31" s="1171"/>
      <c r="FH31" s="1171"/>
      <c r="FI31" s="1171"/>
      <c r="FJ31" s="1171" t="str">
        <f>MID(SUVAHAVUJ!AF43,10,1)</f>
        <v xml:space="preserve"> </v>
      </c>
      <c r="FK31" s="1171"/>
      <c r="FL31" s="1171"/>
      <c r="FM31" s="1171"/>
      <c r="FN31" s="1171"/>
      <c r="FO31" s="1129" t="str">
        <f>MID(SUVAHAVUJ!AF43,11,1)</f>
        <v>0</v>
      </c>
      <c r="FP31" s="1129"/>
      <c r="FQ31" s="1129"/>
      <c r="FR31" s="1129"/>
      <c r="FS31" s="1177"/>
      <c r="FT31" s="1178"/>
      <c r="FU31" s="1178"/>
      <c r="FV31" s="1178"/>
      <c r="FW31" s="1178"/>
      <c r="FX31" s="1178"/>
      <c r="FY31" s="1178"/>
      <c r="FZ31" s="1178"/>
      <c r="GA31" s="1178"/>
      <c r="GB31" s="1178"/>
      <c r="GC31" s="1178"/>
      <c r="GD31" s="1178"/>
      <c r="GE31" s="1178"/>
      <c r="GF31" s="1178"/>
      <c r="GG31" s="1178"/>
      <c r="GH31" s="1178"/>
      <c r="GI31" s="1178"/>
      <c r="GJ31" s="1178"/>
      <c r="GK31" s="1178"/>
      <c r="GL31" s="1178"/>
      <c r="GM31" s="1178"/>
      <c r="GN31" s="1178"/>
      <c r="GO31" s="1178"/>
      <c r="GP31" s="1178"/>
      <c r="GQ31" s="1178"/>
      <c r="GR31" s="1178"/>
      <c r="GS31" s="1178"/>
      <c r="GT31" s="1178"/>
      <c r="GU31" s="1178"/>
      <c r="GV31" s="1178"/>
      <c r="GW31" s="1178"/>
    </row>
    <row r="32" spans="2:205" ht="23.25" customHeight="1" x14ac:dyDescent="0.3">
      <c r="B32" s="1180"/>
      <c r="C32" s="1180"/>
      <c r="D32" s="1180"/>
      <c r="E32" s="1180"/>
      <c r="F32" s="1180"/>
      <c r="G32" s="1180"/>
      <c r="H32" s="1180"/>
      <c r="I32" s="1180"/>
      <c r="J32" s="1180"/>
      <c r="K32" s="1180"/>
      <c r="L32" s="1191"/>
      <c r="M32" s="1191"/>
      <c r="N32" s="1191"/>
      <c r="O32" s="1191"/>
      <c r="P32" s="1191"/>
      <c r="Q32" s="1191"/>
      <c r="R32" s="1191"/>
      <c r="S32" s="1191"/>
      <c r="T32" s="1191"/>
      <c r="U32" s="1191"/>
      <c r="V32" s="1191"/>
      <c r="W32" s="1191"/>
      <c r="X32" s="1191"/>
      <c r="Y32" s="1191"/>
      <c r="Z32" s="1191"/>
      <c r="AA32" s="1191"/>
      <c r="AB32" s="1191"/>
      <c r="AC32" s="1191"/>
      <c r="AD32" s="1191"/>
      <c r="AE32" s="1191"/>
      <c r="AF32" s="1191"/>
      <c r="AG32" s="1191"/>
      <c r="AH32" s="1191"/>
      <c r="AI32" s="1191"/>
      <c r="AJ32" s="1191"/>
      <c r="AK32" s="1191"/>
      <c r="AL32" s="1191"/>
      <c r="AM32" s="1191"/>
      <c r="AN32" s="1191"/>
      <c r="AO32" s="1191"/>
      <c r="AP32" s="1191"/>
      <c r="AQ32" s="1176"/>
      <c r="AR32" s="1176"/>
      <c r="AS32" s="1176"/>
      <c r="AT32" s="1176"/>
      <c r="AU32" s="1176"/>
      <c r="AV32" s="1176"/>
      <c r="AW32" s="1176"/>
      <c r="AX32" s="1176"/>
      <c r="AY32" s="242"/>
      <c r="AZ32" s="243"/>
      <c r="BA32" s="1171" t="str">
        <f>MID(SUVAHAVUJ!AE43,1,1)</f>
        <v xml:space="preserve"> </v>
      </c>
      <c r="BB32" s="1171"/>
      <c r="BC32" s="1171"/>
      <c r="BD32" s="1171"/>
      <c r="BE32" s="1171"/>
      <c r="BF32" s="1171"/>
      <c r="BG32" s="1171" t="str">
        <f>MID(SUVAHAVUJ!AE43,2,1)</f>
        <v xml:space="preserve"> </v>
      </c>
      <c r="BH32" s="1171"/>
      <c r="BI32" s="1171"/>
      <c r="BJ32" s="1171"/>
      <c r="BK32" s="1171"/>
      <c r="BL32" s="1171" t="str">
        <f>MID(SUVAHAVUJ!AE43,3,1)</f>
        <v xml:space="preserve"> </v>
      </c>
      <c r="BM32" s="1171"/>
      <c r="BN32" s="1171"/>
      <c r="BO32" s="1171"/>
      <c r="BP32" s="1171"/>
      <c r="BQ32" s="1171"/>
      <c r="BR32" s="1171" t="str">
        <f>MID(SUVAHAVUJ!AE43,4,1)</f>
        <v xml:space="preserve"> </v>
      </c>
      <c r="BS32" s="1171"/>
      <c r="BT32" s="1171"/>
      <c r="BU32" s="1171"/>
      <c r="BV32" s="1171"/>
      <c r="BW32" s="1171" t="str">
        <f>MID(SUVAHAVUJ!AE43,5,1)</f>
        <v xml:space="preserve"> </v>
      </c>
      <c r="BX32" s="1171"/>
      <c r="BY32" s="1171"/>
      <c r="BZ32" s="1171"/>
      <c r="CA32" s="1171"/>
      <c r="CB32" s="1171"/>
      <c r="CC32" s="1171" t="str">
        <f>MID(SUVAHAVUJ!AE43,6,1)</f>
        <v xml:space="preserve"> </v>
      </c>
      <c r="CD32" s="1171"/>
      <c r="CE32" s="1171"/>
      <c r="CF32" s="1171"/>
      <c r="CG32" s="1171"/>
      <c r="CH32" s="1171" t="str">
        <f>MID(SUVAHAVUJ!AE43,7,1)</f>
        <v xml:space="preserve"> </v>
      </c>
      <c r="CI32" s="1171"/>
      <c r="CJ32" s="1171"/>
      <c r="CK32" s="1171"/>
      <c r="CL32" s="1171"/>
      <c r="CM32" s="1171"/>
      <c r="CN32" s="1171" t="str">
        <f>MID(SUVAHAVUJ!AE43,8,1)</f>
        <v xml:space="preserve"> </v>
      </c>
      <c r="CO32" s="1171"/>
      <c r="CP32" s="1171"/>
      <c r="CQ32" s="1171"/>
      <c r="CR32" s="1171"/>
      <c r="CS32" s="1171" t="str">
        <f>MID(SUVAHAVUJ!AE43,9,1)</f>
        <v xml:space="preserve"> </v>
      </c>
      <c r="CT32" s="1171"/>
      <c r="CU32" s="1171"/>
      <c r="CV32" s="1171"/>
      <c r="CW32" s="1171"/>
      <c r="CX32" s="1171"/>
      <c r="CY32" s="1171" t="str">
        <f>MID(SUVAHAVUJ!AE43,10,1)</f>
        <v xml:space="preserve"> </v>
      </c>
      <c r="CZ32" s="1171"/>
      <c r="DA32" s="1171"/>
      <c r="DB32" s="1171"/>
      <c r="DC32" s="1171"/>
      <c r="DD32" s="1171" t="str">
        <f>MID(SUVAHAVUJ!AE43,11,1)</f>
        <v>0</v>
      </c>
      <c r="DE32" s="1171"/>
      <c r="DF32" s="1171"/>
      <c r="DG32" s="1171"/>
      <c r="DH32" s="1171"/>
      <c r="DI32" s="1179"/>
      <c r="DJ32" s="1181"/>
      <c r="DK32" s="1181"/>
      <c r="DL32" s="1181"/>
      <c r="DM32" s="1181"/>
      <c r="DN32" s="1181"/>
      <c r="DO32" s="1181"/>
      <c r="DP32" s="1181"/>
      <c r="DQ32" s="1181"/>
      <c r="DR32" s="1181"/>
      <c r="DS32" s="1181"/>
      <c r="DT32" s="1181"/>
      <c r="DU32" s="1181"/>
      <c r="DV32" s="1181"/>
      <c r="DW32" s="1181"/>
      <c r="DX32" s="1181"/>
      <c r="DY32" s="1181"/>
      <c r="DZ32" s="1181"/>
      <c r="EA32" s="1181"/>
      <c r="EB32" s="1181"/>
      <c r="EC32" s="1181"/>
      <c r="ED32" s="1181"/>
      <c r="EE32" s="1181"/>
      <c r="EF32" s="1181"/>
      <c r="EG32" s="1181"/>
      <c r="EH32" s="1181"/>
      <c r="EI32" s="1181"/>
      <c r="EJ32" s="1181"/>
      <c r="EK32" s="1181"/>
      <c r="EL32" s="1181"/>
      <c r="EM32" s="1181"/>
      <c r="EN32" s="242"/>
      <c r="EO32" s="243"/>
      <c r="EP32" s="1171" t="str">
        <f>MID(SUVAHAVUJ!AG43,1,1)</f>
        <v xml:space="preserve"> </v>
      </c>
      <c r="EQ32" s="1171"/>
      <c r="ER32" s="1171"/>
      <c r="ES32" s="1171"/>
      <c r="ET32" s="1171"/>
      <c r="EU32" s="1171"/>
      <c r="EV32" s="1171" t="str">
        <f>MID(SUVAHAVUJ!AG43,2,1)</f>
        <v xml:space="preserve"> </v>
      </c>
      <c r="EW32" s="1171"/>
      <c r="EX32" s="1171"/>
      <c r="EY32" s="1171"/>
      <c r="EZ32" s="1171"/>
      <c r="FA32" s="1171" t="str">
        <f>MID(SUVAHAVUJ!AG43,3,1)</f>
        <v xml:space="preserve"> </v>
      </c>
      <c r="FB32" s="1171"/>
      <c r="FC32" s="1171"/>
      <c r="FD32" s="1171"/>
      <c r="FE32" s="1171"/>
      <c r="FF32" s="1171"/>
      <c r="FG32" s="1171" t="str">
        <f>MID(SUVAHAVUJ!AG43,4,1)</f>
        <v xml:space="preserve"> </v>
      </c>
      <c r="FH32" s="1171"/>
      <c r="FI32" s="1171"/>
      <c r="FJ32" s="1171"/>
      <c r="FK32" s="1171"/>
      <c r="FL32" s="1171" t="str">
        <f>MID(SUVAHAVUJ!AG43,5,1)</f>
        <v xml:space="preserve"> </v>
      </c>
      <c r="FM32" s="1171"/>
      <c r="FN32" s="1171"/>
      <c r="FO32" s="1171"/>
      <c r="FP32" s="1171"/>
      <c r="FQ32" s="1171"/>
      <c r="FR32" s="1171" t="str">
        <f>MID(SUVAHAVUJ!AG43,6,1)</f>
        <v xml:space="preserve"> </v>
      </c>
      <c r="FS32" s="1171"/>
      <c r="FT32" s="1171"/>
      <c r="FU32" s="1171"/>
      <c r="FV32" s="1171"/>
      <c r="FW32" s="1171" t="str">
        <f>MID(SUVAHAVUJ!AG43,7,1)</f>
        <v xml:space="preserve"> </v>
      </c>
      <c r="FX32" s="1171"/>
      <c r="FY32" s="1171"/>
      <c r="FZ32" s="1171"/>
      <c r="GA32" s="1171"/>
      <c r="GB32" s="1171"/>
      <c r="GC32" s="1171" t="str">
        <f>MID(SUVAHAVUJ!AG43,8,1)</f>
        <v xml:space="preserve"> </v>
      </c>
      <c r="GD32" s="1171"/>
      <c r="GE32" s="1171"/>
      <c r="GF32" s="1171"/>
      <c r="GG32" s="1171"/>
      <c r="GH32" s="1171" t="str">
        <f>MID(SUVAHAVUJ!AG43,9,1)</f>
        <v xml:space="preserve"> </v>
      </c>
      <c r="GI32" s="1171"/>
      <c r="GJ32" s="1171"/>
      <c r="GK32" s="1171"/>
      <c r="GL32" s="1171"/>
      <c r="GM32" s="1171"/>
      <c r="GN32" s="1171" t="str">
        <f>MID(SUVAHAVUJ!AG43,10,1)</f>
        <v xml:space="preserve"> </v>
      </c>
      <c r="GO32" s="1171"/>
      <c r="GP32" s="1171"/>
      <c r="GQ32" s="1171"/>
      <c r="GR32" s="1171"/>
      <c r="GS32" s="1129" t="str">
        <f>MID(SUVAHAVUJ!AG43,11,1)</f>
        <v>0</v>
      </c>
      <c r="GT32" s="1129"/>
      <c r="GU32" s="1129"/>
      <c r="GV32" s="1129"/>
      <c r="GW32" s="1177"/>
    </row>
    <row r="33" spans="2:205" ht="23.25" customHeight="1" x14ac:dyDescent="0.3">
      <c r="B33" s="1180" t="s">
        <v>2049</v>
      </c>
      <c r="C33" s="1180"/>
      <c r="D33" s="1180"/>
      <c r="E33" s="1180"/>
      <c r="F33" s="1180"/>
      <c r="G33" s="1180"/>
      <c r="H33" s="1180"/>
      <c r="I33" s="1180"/>
      <c r="J33" s="1180"/>
      <c r="K33" s="1180"/>
      <c r="L33" s="1191" t="str">
        <f>SUVAHAVUJ!$D$44</f>
        <v>Pohľadávky z obchodného styku súčet (r. 43 až r. 45)</v>
      </c>
      <c r="M33" s="1191"/>
      <c r="N33" s="1191"/>
      <c r="O33" s="1191"/>
      <c r="P33" s="1191"/>
      <c r="Q33" s="1191"/>
      <c r="R33" s="1191"/>
      <c r="S33" s="1191"/>
      <c r="T33" s="1191"/>
      <c r="U33" s="1191"/>
      <c r="V33" s="1191"/>
      <c r="W33" s="1191"/>
      <c r="X33" s="1191"/>
      <c r="Y33" s="1191"/>
      <c r="Z33" s="1191"/>
      <c r="AA33" s="1191"/>
      <c r="AB33" s="1191"/>
      <c r="AC33" s="1191"/>
      <c r="AD33" s="1191"/>
      <c r="AE33" s="1191"/>
      <c r="AF33" s="1191"/>
      <c r="AG33" s="1191"/>
      <c r="AH33" s="1191"/>
      <c r="AI33" s="1191"/>
      <c r="AJ33" s="1191"/>
      <c r="AK33" s="1191"/>
      <c r="AL33" s="1191"/>
      <c r="AM33" s="1191"/>
      <c r="AN33" s="1191"/>
      <c r="AO33" s="1191"/>
      <c r="AP33" s="1191"/>
      <c r="AQ33" s="1176" t="s">
        <v>2048</v>
      </c>
      <c r="AR33" s="1176"/>
      <c r="AS33" s="1176"/>
      <c r="AT33" s="1176"/>
      <c r="AU33" s="1176"/>
      <c r="AV33" s="1176"/>
      <c r="AW33" s="1176"/>
      <c r="AX33" s="1176"/>
      <c r="AY33" s="242"/>
      <c r="AZ33" s="243"/>
      <c r="BA33" s="1171" t="str">
        <f>MID(SUVAHAVUJ!AD44,1,1)</f>
        <v xml:space="preserve"> </v>
      </c>
      <c r="BB33" s="1171"/>
      <c r="BC33" s="1171"/>
      <c r="BD33" s="1171"/>
      <c r="BE33" s="1171"/>
      <c r="BF33" s="1171"/>
      <c r="BG33" s="1171" t="str">
        <f>MID(SUVAHAVUJ!AD44,2,1)</f>
        <v xml:space="preserve"> </v>
      </c>
      <c r="BH33" s="1171"/>
      <c r="BI33" s="1171"/>
      <c r="BJ33" s="1171"/>
      <c r="BK33" s="1171"/>
      <c r="BL33" s="1171" t="str">
        <f>MID(SUVAHAVUJ!AD44,3,1)</f>
        <v xml:space="preserve"> </v>
      </c>
      <c r="BM33" s="1171"/>
      <c r="BN33" s="1171"/>
      <c r="BO33" s="1171"/>
      <c r="BP33" s="1171"/>
      <c r="BQ33" s="1171"/>
      <c r="BR33" s="1171" t="str">
        <f>MID(SUVAHAVUJ!AD44,4,1)</f>
        <v xml:space="preserve"> </v>
      </c>
      <c r="BS33" s="1171"/>
      <c r="BT33" s="1171"/>
      <c r="BU33" s="1171"/>
      <c r="BV33" s="1171"/>
      <c r="BW33" s="1171" t="str">
        <f>MID(SUVAHAVUJ!AD44,5,1)</f>
        <v xml:space="preserve"> </v>
      </c>
      <c r="BX33" s="1171"/>
      <c r="BY33" s="1171"/>
      <c r="BZ33" s="1171"/>
      <c r="CA33" s="1171"/>
      <c r="CB33" s="1171"/>
      <c r="CC33" s="1171" t="str">
        <f>MID(SUVAHAVUJ!AD44,6,1)</f>
        <v xml:space="preserve"> </v>
      </c>
      <c r="CD33" s="1171"/>
      <c r="CE33" s="1171"/>
      <c r="CF33" s="1171"/>
      <c r="CG33" s="1171"/>
      <c r="CH33" s="1171" t="str">
        <f>MID(SUVAHAVUJ!AD44,7,1)</f>
        <v xml:space="preserve"> </v>
      </c>
      <c r="CI33" s="1171"/>
      <c r="CJ33" s="1171"/>
      <c r="CK33" s="1171"/>
      <c r="CL33" s="1171"/>
      <c r="CM33" s="1171"/>
      <c r="CN33" s="1171" t="str">
        <f>MID(SUVAHAVUJ!AD44,8,1)</f>
        <v xml:space="preserve"> </v>
      </c>
      <c r="CO33" s="1171"/>
      <c r="CP33" s="1171"/>
      <c r="CQ33" s="1171"/>
      <c r="CR33" s="1171"/>
      <c r="CS33" s="1171" t="str">
        <f>MID(SUVAHAVUJ!AD44,9,1)</f>
        <v xml:space="preserve"> </v>
      </c>
      <c r="CT33" s="1171"/>
      <c r="CU33" s="1171"/>
      <c r="CV33" s="1171"/>
      <c r="CW33" s="1171"/>
      <c r="CX33" s="1171"/>
      <c r="CY33" s="1171" t="str">
        <f>MID(SUVAHAVUJ!AD44,10,1)</f>
        <v xml:space="preserve"> </v>
      </c>
      <c r="CZ33" s="1171"/>
      <c r="DA33" s="1171"/>
      <c r="DB33" s="1171"/>
      <c r="DC33" s="1171"/>
      <c r="DD33" s="1171" t="str">
        <f>MID(SUVAHAVUJ!AD44,11,1)</f>
        <v>0</v>
      </c>
      <c r="DE33" s="1171"/>
      <c r="DF33" s="1171"/>
      <c r="DG33" s="1171"/>
      <c r="DH33" s="1171"/>
      <c r="DI33" s="1179"/>
      <c r="DJ33" s="242"/>
      <c r="DK33" s="243"/>
      <c r="DL33" s="1171" t="str">
        <f>MID(SUVAHAVUJ!AF44,1,1)</f>
        <v xml:space="preserve"> </v>
      </c>
      <c r="DM33" s="1171"/>
      <c r="DN33" s="1171"/>
      <c r="DO33" s="1171"/>
      <c r="DP33" s="1171"/>
      <c r="DQ33" s="1171"/>
      <c r="DR33" s="1171" t="str">
        <f>MID(SUVAHAVUJ!AF44,2,1)</f>
        <v xml:space="preserve"> </v>
      </c>
      <c r="DS33" s="1171"/>
      <c r="DT33" s="1171"/>
      <c r="DU33" s="1171"/>
      <c r="DV33" s="1171"/>
      <c r="DW33" s="1171" t="str">
        <f>MID(SUVAHAVUJ!AF44,3,1)</f>
        <v xml:space="preserve"> </v>
      </c>
      <c r="DX33" s="1171"/>
      <c r="DY33" s="1171"/>
      <c r="DZ33" s="1171"/>
      <c r="EA33" s="1171"/>
      <c r="EB33" s="1171"/>
      <c r="EC33" s="1171" t="str">
        <f>MID(SUVAHAVUJ!AF44,4,1)</f>
        <v xml:space="preserve"> </v>
      </c>
      <c r="ED33" s="1171"/>
      <c r="EE33" s="1171"/>
      <c r="EF33" s="1171"/>
      <c r="EG33" s="1171"/>
      <c r="EH33" s="1171" t="str">
        <f>MID(SUVAHAVUJ!AF44,5,1)</f>
        <v xml:space="preserve"> </v>
      </c>
      <c r="EI33" s="1171"/>
      <c r="EJ33" s="1171"/>
      <c r="EK33" s="1171"/>
      <c r="EL33" s="1171"/>
      <c r="EM33" s="1171"/>
      <c r="EN33" s="1171" t="str">
        <f>MID(SUVAHAVUJ!AF44,6,1)</f>
        <v xml:space="preserve"> </v>
      </c>
      <c r="EO33" s="1171"/>
      <c r="EP33" s="1171"/>
      <c r="EQ33" s="1171"/>
      <c r="ER33" s="1171"/>
      <c r="ES33" s="1171" t="str">
        <f>MID(SUVAHAVUJ!AF44,7,1)</f>
        <v xml:space="preserve"> </v>
      </c>
      <c r="ET33" s="1171"/>
      <c r="EU33" s="1171"/>
      <c r="EV33" s="1171"/>
      <c r="EW33" s="1171"/>
      <c r="EX33" s="1171"/>
      <c r="EY33" s="1171" t="str">
        <f>MID(SUVAHAVUJ!AF44,8,1)</f>
        <v xml:space="preserve"> </v>
      </c>
      <c r="EZ33" s="1171"/>
      <c r="FA33" s="1171"/>
      <c r="FB33" s="1171"/>
      <c r="FC33" s="1171"/>
      <c r="FD33" s="1171" t="str">
        <f>MID(SUVAHAVUJ!AF44,9,1)</f>
        <v xml:space="preserve"> </v>
      </c>
      <c r="FE33" s="1171"/>
      <c r="FF33" s="1171"/>
      <c r="FG33" s="1171"/>
      <c r="FH33" s="1171"/>
      <c r="FI33" s="1171"/>
      <c r="FJ33" s="1171" t="str">
        <f>MID(SUVAHAVUJ!AF44,10,1)</f>
        <v xml:space="preserve"> </v>
      </c>
      <c r="FK33" s="1171"/>
      <c r="FL33" s="1171"/>
      <c r="FM33" s="1171"/>
      <c r="FN33" s="1171"/>
      <c r="FO33" s="1129" t="str">
        <f>MID(SUVAHAVUJ!AF44,11,1)</f>
        <v>0</v>
      </c>
      <c r="FP33" s="1129"/>
      <c r="FQ33" s="1129"/>
      <c r="FR33" s="1129"/>
      <c r="FS33" s="1177"/>
      <c r="FT33" s="1178"/>
      <c r="FU33" s="1178"/>
      <c r="FV33" s="1178"/>
      <c r="FW33" s="1178"/>
      <c r="FX33" s="1178"/>
      <c r="FY33" s="1178"/>
      <c r="FZ33" s="1178"/>
      <c r="GA33" s="1178"/>
      <c r="GB33" s="1178"/>
      <c r="GC33" s="1178"/>
      <c r="GD33" s="1178"/>
      <c r="GE33" s="1178"/>
      <c r="GF33" s="1178"/>
      <c r="GG33" s="1178"/>
      <c r="GH33" s="1178"/>
      <c r="GI33" s="1178"/>
      <c r="GJ33" s="1178"/>
      <c r="GK33" s="1178"/>
      <c r="GL33" s="1178"/>
      <c r="GM33" s="1178"/>
      <c r="GN33" s="1178"/>
      <c r="GO33" s="1178"/>
      <c r="GP33" s="1178"/>
      <c r="GQ33" s="1178"/>
      <c r="GR33" s="1178"/>
      <c r="GS33" s="1178"/>
      <c r="GT33" s="1178"/>
      <c r="GU33" s="1178"/>
      <c r="GV33" s="1178"/>
      <c r="GW33" s="1178"/>
    </row>
    <row r="34" spans="2:205" ht="23.25" customHeight="1" x14ac:dyDescent="0.3">
      <c r="B34" s="1180"/>
      <c r="C34" s="1180"/>
      <c r="D34" s="1180"/>
      <c r="E34" s="1180"/>
      <c r="F34" s="1180"/>
      <c r="G34" s="1180"/>
      <c r="H34" s="1180"/>
      <c r="I34" s="1180"/>
      <c r="J34" s="1180"/>
      <c r="K34" s="1180"/>
      <c r="L34" s="1191"/>
      <c r="M34" s="1191"/>
      <c r="N34" s="1191"/>
      <c r="O34" s="1191"/>
      <c r="P34" s="1191"/>
      <c r="Q34" s="1191"/>
      <c r="R34" s="1191"/>
      <c r="S34" s="1191"/>
      <c r="T34" s="1191"/>
      <c r="U34" s="1191"/>
      <c r="V34" s="1191"/>
      <c r="W34" s="1191"/>
      <c r="X34" s="1191"/>
      <c r="Y34" s="1191"/>
      <c r="Z34" s="1191"/>
      <c r="AA34" s="1191"/>
      <c r="AB34" s="1191"/>
      <c r="AC34" s="1191"/>
      <c r="AD34" s="1191"/>
      <c r="AE34" s="1191"/>
      <c r="AF34" s="1191"/>
      <c r="AG34" s="1191"/>
      <c r="AH34" s="1191"/>
      <c r="AI34" s="1191"/>
      <c r="AJ34" s="1191"/>
      <c r="AK34" s="1191"/>
      <c r="AL34" s="1191"/>
      <c r="AM34" s="1191"/>
      <c r="AN34" s="1191"/>
      <c r="AO34" s="1191"/>
      <c r="AP34" s="1191"/>
      <c r="AQ34" s="1176"/>
      <c r="AR34" s="1176"/>
      <c r="AS34" s="1176"/>
      <c r="AT34" s="1176"/>
      <c r="AU34" s="1176"/>
      <c r="AV34" s="1176"/>
      <c r="AW34" s="1176"/>
      <c r="AX34" s="1176"/>
      <c r="AY34" s="242"/>
      <c r="AZ34" s="243"/>
      <c r="BA34" s="1171" t="str">
        <f>MID(SUVAHAVUJ!AE44,1,1)</f>
        <v xml:space="preserve"> </v>
      </c>
      <c r="BB34" s="1171"/>
      <c r="BC34" s="1171"/>
      <c r="BD34" s="1171"/>
      <c r="BE34" s="1171"/>
      <c r="BF34" s="1171"/>
      <c r="BG34" s="1171" t="str">
        <f>MID(SUVAHAVUJ!AE44,2,1)</f>
        <v xml:space="preserve"> </v>
      </c>
      <c r="BH34" s="1171"/>
      <c r="BI34" s="1171"/>
      <c r="BJ34" s="1171"/>
      <c r="BK34" s="1171"/>
      <c r="BL34" s="1171" t="str">
        <f>MID(SUVAHAVUJ!AE44,3,1)</f>
        <v xml:space="preserve"> </v>
      </c>
      <c r="BM34" s="1171"/>
      <c r="BN34" s="1171"/>
      <c r="BO34" s="1171"/>
      <c r="BP34" s="1171"/>
      <c r="BQ34" s="1171"/>
      <c r="BR34" s="1171" t="str">
        <f>MID(SUVAHAVUJ!AE44,4,1)</f>
        <v xml:space="preserve"> </v>
      </c>
      <c r="BS34" s="1171"/>
      <c r="BT34" s="1171"/>
      <c r="BU34" s="1171"/>
      <c r="BV34" s="1171"/>
      <c r="BW34" s="1171" t="str">
        <f>MID(SUVAHAVUJ!AE44,5,1)</f>
        <v xml:space="preserve"> </v>
      </c>
      <c r="BX34" s="1171"/>
      <c r="BY34" s="1171"/>
      <c r="BZ34" s="1171"/>
      <c r="CA34" s="1171"/>
      <c r="CB34" s="1171"/>
      <c r="CC34" s="1171" t="str">
        <f>MID(SUVAHAVUJ!AE44,6,1)</f>
        <v xml:space="preserve"> </v>
      </c>
      <c r="CD34" s="1171"/>
      <c r="CE34" s="1171"/>
      <c r="CF34" s="1171"/>
      <c r="CG34" s="1171"/>
      <c r="CH34" s="1171" t="str">
        <f>MID(SUVAHAVUJ!AE44,7,1)</f>
        <v xml:space="preserve"> </v>
      </c>
      <c r="CI34" s="1171"/>
      <c r="CJ34" s="1171"/>
      <c r="CK34" s="1171"/>
      <c r="CL34" s="1171"/>
      <c r="CM34" s="1171"/>
      <c r="CN34" s="1171" t="str">
        <f>MID(SUVAHAVUJ!AE44,8,1)</f>
        <v xml:space="preserve"> </v>
      </c>
      <c r="CO34" s="1171"/>
      <c r="CP34" s="1171"/>
      <c r="CQ34" s="1171"/>
      <c r="CR34" s="1171"/>
      <c r="CS34" s="1171" t="str">
        <f>MID(SUVAHAVUJ!AE44,9,1)</f>
        <v xml:space="preserve"> </v>
      </c>
      <c r="CT34" s="1171"/>
      <c r="CU34" s="1171"/>
      <c r="CV34" s="1171"/>
      <c r="CW34" s="1171"/>
      <c r="CX34" s="1171"/>
      <c r="CY34" s="1171" t="str">
        <f>MID(SUVAHAVUJ!AE44,10,1)</f>
        <v xml:space="preserve"> </v>
      </c>
      <c r="CZ34" s="1171"/>
      <c r="DA34" s="1171"/>
      <c r="DB34" s="1171"/>
      <c r="DC34" s="1171"/>
      <c r="DD34" s="1171" t="str">
        <f>MID(SUVAHAVUJ!AE44,11,1)</f>
        <v>0</v>
      </c>
      <c r="DE34" s="1171"/>
      <c r="DF34" s="1171"/>
      <c r="DG34" s="1171"/>
      <c r="DH34" s="1171"/>
      <c r="DI34" s="1179"/>
      <c r="DJ34" s="1181"/>
      <c r="DK34" s="1181"/>
      <c r="DL34" s="1181"/>
      <c r="DM34" s="1181"/>
      <c r="DN34" s="1181"/>
      <c r="DO34" s="1181"/>
      <c r="DP34" s="1181"/>
      <c r="DQ34" s="1181"/>
      <c r="DR34" s="1181"/>
      <c r="DS34" s="1181"/>
      <c r="DT34" s="1181"/>
      <c r="DU34" s="1181"/>
      <c r="DV34" s="1181"/>
      <c r="DW34" s="1181"/>
      <c r="DX34" s="1181"/>
      <c r="DY34" s="1181"/>
      <c r="DZ34" s="1181"/>
      <c r="EA34" s="1181"/>
      <c r="EB34" s="1181"/>
      <c r="EC34" s="1181"/>
      <c r="ED34" s="1181"/>
      <c r="EE34" s="1181"/>
      <c r="EF34" s="1181"/>
      <c r="EG34" s="1181"/>
      <c r="EH34" s="1181"/>
      <c r="EI34" s="1181"/>
      <c r="EJ34" s="1181"/>
      <c r="EK34" s="1181"/>
      <c r="EL34" s="1181"/>
      <c r="EM34" s="1181"/>
      <c r="EN34" s="242"/>
      <c r="EO34" s="243"/>
      <c r="EP34" s="1171" t="str">
        <f>MID(SUVAHAVUJ!AG44,1,1)</f>
        <v xml:space="preserve"> </v>
      </c>
      <c r="EQ34" s="1171"/>
      <c r="ER34" s="1171"/>
      <c r="ES34" s="1171"/>
      <c r="ET34" s="1171"/>
      <c r="EU34" s="1171"/>
      <c r="EV34" s="1171" t="str">
        <f>MID(SUVAHAVUJ!AG44,2,1)</f>
        <v xml:space="preserve"> </v>
      </c>
      <c r="EW34" s="1171"/>
      <c r="EX34" s="1171"/>
      <c r="EY34" s="1171"/>
      <c r="EZ34" s="1171"/>
      <c r="FA34" s="1171" t="str">
        <f>MID(SUVAHAVUJ!AG44,3,1)</f>
        <v xml:space="preserve"> </v>
      </c>
      <c r="FB34" s="1171"/>
      <c r="FC34" s="1171"/>
      <c r="FD34" s="1171"/>
      <c r="FE34" s="1171"/>
      <c r="FF34" s="1171"/>
      <c r="FG34" s="1171" t="str">
        <f>MID(SUVAHAVUJ!AG44,4,1)</f>
        <v xml:space="preserve"> </v>
      </c>
      <c r="FH34" s="1171"/>
      <c r="FI34" s="1171"/>
      <c r="FJ34" s="1171"/>
      <c r="FK34" s="1171"/>
      <c r="FL34" s="1171" t="str">
        <f>MID(SUVAHAVUJ!AG44,5,1)</f>
        <v xml:space="preserve"> </v>
      </c>
      <c r="FM34" s="1171"/>
      <c r="FN34" s="1171"/>
      <c r="FO34" s="1171"/>
      <c r="FP34" s="1171"/>
      <c r="FQ34" s="1171"/>
      <c r="FR34" s="1171" t="str">
        <f>MID(SUVAHAVUJ!AG44,6,1)</f>
        <v xml:space="preserve"> </v>
      </c>
      <c r="FS34" s="1171"/>
      <c r="FT34" s="1171"/>
      <c r="FU34" s="1171"/>
      <c r="FV34" s="1171"/>
      <c r="FW34" s="1171" t="str">
        <f>MID(SUVAHAVUJ!AG44,7,1)</f>
        <v xml:space="preserve"> </v>
      </c>
      <c r="FX34" s="1171"/>
      <c r="FY34" s="1171"/>
      <c r="FZ34" s="1171"/>
      <c r="GA34" s="1171"/>
      <c r="GB34" s="1171"/>
      <c r="GC34" s="1171" t="str">
        <f>MID(SUVAHAVUJ!AG44,8,1)</f>
        <v xml:space="preserve"> </v>
      </c>
      <c r="GD34" s="1171"/>
      <c r="GE34" s="1171"/>
      <c r="GF34" s="1171"/>
      <c r="GG34" s="1171"/>
      <c r="GH34" s="1171" t="str">
        <f>MID(SUVAHAVUJ!AG44,9,1)</f>
        <v xml:space="preserve"> </v>
      </c>
      <c r="GI34" s="1171"/>
      <c r="GJ34" s="1171"/>
      <c r="GK34" s="1171"/>
      <c r="GL34" s="1171"/>
      <c r="GM34" s="1171"/>
      <c r="GN34" s="1171" t="str">
        <f>MID(SUVAHAVUJ!AG44,10,1)</f>
        <v xml:space="preserve"> </v>
      </c>
      <c r="GO34" s="1171"/>
      <c r="GP34" s="1171"/>
      <c r="GQ34" s="1171"/>
      <c r="GR34" s="1171"/>
      <c r="GS34" s="1129" t="str">
        <f>MID(SUVAHAVUJ!AG44,11,1)</f>
        <v>0</v>
      </c>
      <c r="GT34" s="1129"/>
      <c r="GU34" s="1129"/>
      <c r="GV34" s="1129"/>
      <c r="GW34" s="1177"/>
    </row>
    <row r="35" spans="2:205" ht="12" customHeight="1" x14ac:dyDescent="0.2">
      <c r="B35" s="245"/>
      <c r="C35" s="246"/>
      <c r="D35" s="246"/>
      <c r="E35" s="246"/>
      <c r="F35" s="246"/>
      <c r="G35" s="246"/>
      <c r="H35" s="246"/>
      <c r="I35" s="246"/>
      <c r="J35" s="246"/>
      <c r="GQ35" s="246"/>
      <c r="GR35" s="246"/>
      <c r="GS35" s="246"/>
      <c r="GT35" s="246"/>
      <c r="GU35" s="246"/>
      <c r="GV35" s="246"/>
      <c r="GW35" s="247"/>
    </row>
    <row r="36" spans="2:205" ht="12.75" customHeight="1" thickBot="1" x14ac:dyDescent="0.25">
      <c r="B36" s="249"/>
      <c r="C36" s="250"/>
      <c r="D36" s="250"/>
      <c r="E36" s="250"/>
      <c r="F36" s="250"/>
      <c r="G36" s="250"/>
      <c r="H36" s="250"/>
      <c r="I36" s="250"/>
      <c r="J36" s="250"/>
      <c r="GQ36" s="250"/>
      <c r="GR36" s="250"/>
      <c r="GS36" s="250"/>
      <c r="GT36" s="250"/>
      <c r="GU36" s="250"/>
      <c r="GV36" s="250"/>
      <c r="GW36" s="251"/>
    </row>
    <row r="37" spans="2:205" ht="9" customHeight="1" x14ac:dyDescent="0.2"/>
    <row r="52" spans="43:43" ht="3.75" customHeight="1" x14ac:dyDescent="0.2">
      <c r="AQ52" s="236">
        <v>57</v>
      </c>
    </row>
    <row r="147" spans="10:10" ht="3.75" customHeight="1" x14ac:dyDescent="0.2">
      <c r="J147" s="236">
        <v>33</v>
      </c>
    </row>
  </sheetData>
  <mergeCells count="704">
    <mergeCell ref="GN34:GR34"/>
    <mergeCell ref="GS34:GW34"/>
    <mergeCell ref="FG34:FK34"/>
    <mergeCell ref="FL34:FQ34"/>
    <mergeCell ref="FR34:FV34"/>
    <mergeCell ref="FW34:GB34"/>
    <mergeCell ref="GC34:GG34"/>
    <mergeCell ref="GH34:GM34"/>
    <mergeCell ref="CY34:DC34"/>
    <mergeCell ref="DD34:DI34"/>
    <mergeCell ref="DJ34:EM34"/>
    <mergeCell ref="EP34:EU34"/>
    <mergeCell ref="EV34:EZ34"/>
    <mergeCell ref="FA34:FF34"/>
    <mergeCell ref="FT33:GW33"/>
    <mergeCell ref="BA34:BF34"/>
    <mergeCell ref="BG34:BK34"/>
    <mergeCell ref="BL34:BQ34"/>
    <mergeCell ref="BR34:BV34"/>
    <mergeCell ref="BW34:CB34"/>
    <mergeCell ref="CC34:CG34"/>
    <mergeCell ref="CH34:CM34"/>
    <mergeCell ref="CN34:CR34"/>
    <mergeCell ref="CS34:CX34"/>
    <mergeCell ref="EN33:ER33"/>
    <mergeCell ref="ES33:EX33"/>
    <mergeCell ref="EY33:FC33"/>
    <mergeCell ref="FD33:FI33"/>
    <mergeCell ref="FJ33:FN33"/>
    <mergeCell ref="FO33:FS33"/>
    <mergeCell ref="DD33:DI33"/>
    <mergeCell ref="DL33:DQ33"/>
    <mergeCell ref="DR33:DV33"/>
    <mergeCell ref="DW33:EB33"/>
    <mergeCell ref="EC33:EG33"/>
    <mergeCell ref="EH33:EM33"/>
    <mergeCell ref="BW33:CB33"/>
    <mergeCell ref="CC33:CG33"/>
    <mergeCell ref="CH33:CM33"/>
    <mergeCell ref="CN33:CR33"/>
    <mergeCell ref="CS33:CX33"/>
    <mergeCell ref="CY33:DC33"/>
    <mergeCell ref="GH32:GM32"/>
    <mergeCell ref="GN32:GR32"/>
    <mergeCell ref="GS32:GW32"/>
    <mergeCell ref="B33:K34"/>
    <mergeCell ref="L33:AP34"/>
    <mergeCell ref="AQ33:AX34"/>
    <mergeCell ref="BA33:BF33"/>
    <mergeCell ref="BG33:BK33"/>
    <mergeCell ref="BL33:BQ33"/>
    <mergeCell ref="BR33:BV33"/>
    <mergeCell ref="FA32:FF32"/>
    <mergeCell ref="FG32:FK32"/>
    <mergeCell ref="FL32:FQ32"/>
    <mergeCell ref="FR32:FV32"/>
    <mergeCell ref="FW32:GB32"/>
    <mergeCell ref="GC32:GG32"/>
    <mergeCell ref="CS32:CX32"/>
    <mergeCell ref="CY32:DC32"/>
    <mergeCell ref="DD32:DI32"/>
    <mergeCell ref="DJ32:EM32"/>
    <mergeCell ref="EP32:EU32"/>
    <mergeCell ref="EV32:EZ32"/>
    <mergeCell ref="FO31:FS31"/>
    <mergeCell ref="FT31:GW31"/>
    <mergeCell ref="BA32:BF32"/>
    <mergeCell ref="BG32:BK32"/>
    <mergeCell ref="BL32:BQ32"/>
    <mergeCell ref="BR32:BV32"/>
    <mergeCell ref="BW32:CB32"/>
    <mergeCell ref="CC32:CG32"/>
    <mergeCell ref="CH32:CM32"/>
    <mergeCell ref="CN32:CR32"/>
    <mergeCell ref="EH31:EM31"/>
    <mergeCell ref="EN31:ER31"/>
    <mergeCell ref="ES31:EX31"/>
    <mergeCell ref="EY31:FC31"/>
    <mergeCell ref="FD31:FI31"/>
    <mergeCell ref="FJ31:FN31"/>
    <mergeCell ref="CY31:DC31"/>
    <mergeCell ref="DD31:DI31"/>
    <mergeCell ref="DL31:DQ31"/>
    <mergeCell ref="DR31:DV31"/>
    <mergeCell ref="DW31:EB31"/>
    <mergeCell ref="EC31:EG31"/>
    <mergeCell ref="BR31:BV31"/>
    <mergeCell ref="BW31:CB31"/>
    <mergeCell ref="CC31:CG31"/>
    <mergeCell ref="CH31:CM31"/>
    <mergeCell ref="CN31:CR31"/>
    <mergeCell ref="CS31:CX31"/>
    <mergeCell ref="GC30:GG30"/>
    <mergeCell ref="GH30:GM30"/>
    <mergeCell ref="GN30:GR30"/>
    <mergeCell ref="GS30:GW30"/>
    <mergeCell ref="B31:K32"/>
    <mergeCell ref="L31:AP32"/>
    <mergeCell ref="AQ31:AX32"/>
    <mergeCell ref="BA31:BF31"/>
    <mergeCell ref="BG31:BK31"/>
    <mergeCell ref="BL31:BQ31"/>
    <mergeCell ref="EV30:EZ30"/>
    <mergeCell ref="FA30:FF30"/>
    <mergeCell ref="FG30:FK30"/>
    <mergeCell ref="FL30:FQ30"/>
    <mergeCell ref="FR30:FV30"/>
    <mergeCell ref="FW30:GB30"/>
    <mergeCell ref="CN30:CR30"/>
    <mergeCell ref="CS30:CX30"/>
    <mergeCell ref="CY30:DC30"/>
    <mergeCell ref="DD30:DI30"/>
    <mergeCell ref="DJ30:EM30"/>
    <mergeCell ref="EP30:EU30"/>
    <mergeCell ref="B29:K30"/>
    <mergeCell ref="L29:AP30"/>
    <mergeCell ref="AQ29:AX30"/>
    <mergeCell ref="BA29:BF29"/>
    <mergeCell ref="BG29:BK29"/>
    <mergeCell ref="BA30:BF30"/>
    <mergeCell ref="BG30:BK30"/>
    <mergeCell ref="BL30:BQ30"/>
    <mergeCell ref="BR30:BV30"/>
    <mergeCell ref="BW30:CB30"/>
    <mergeCell ref="CC30:CG30"/>
    <mergeCell ref="CH30:CM30"/>
    <mergeCell ref="EC29:EG29"/>
    <mergeCell ref="EH29:EM29"/>
    <mergeCell ref="BL29:BQ29"/>
    <mergeCell ref="BR29:BV29"/>
    <mergeCell ref="BW29:CB29"/>
    <mergeCell ref="CC29:CG29"/>
    <mergeCell ref="CH29:CM29"/>
    <mergeCell ref="CN29:CR29"/>
    <mergeCell ref="CS29:CX29"/>
    <mergeCell ref="CY29:DC29"/>
    <mergeCell ref="DD29:DI29"/>
    <mergeCell ref="DL29:DQ29"/>
    <mergeCell ref="DR29:DV29"/>
    <mergeCell ref="DW29:EB29"/>
    <mergeCell ref="CS28:CX28"/>
    <mergeCell ref="CY28:DC28"/>
    <mergeCell ref="DD28:DI28"/>
    <mergeCell ref="DJ28:EM28"/>
    <mergeCell ref="FJ29:FN29"/>
    <mergeCell ref="FO29:FS29"/>
    <mergeCell ref="FT29:GW29"/>
    <mergeCell ref="FW28:GB28"/>
    <mergeCell ref="GC28:GG28"/>
    <mergeCell ref="GH28:GM28"/>
    <mergeCell ref="GN28:GR28"/>
    <mergeCell ref="GS28:GW28"/>
    <mergeCell ref="EP28:EU28"/>
    <mergeCell ref="EV28:EZ28"/>
    <mergeCell ref="FA28:FF28"/>
    <mergeCell ref="FG28:FK28"/>
    <mergeCell ref="FL28:FQ28"/>
    <mergeCell ref="FR28:FV28"/>
    <mergeCell ref="EN29:ER29"/>
    <mergeCell ref="ES29:EX29"/>
    <mergeCell ref="EY29:FC29"/>
    <mergeCell ref="FD29:FI29"/>
    <mergeCell ref="FT27:GW27"/>
    <mergeCell ref="DL27:DQ27"/>
    <mergeCell ref="DR27:DV27"/>
    <mergeCell ref="DW27:EB27"/>
    <mergeCell ref="EC27:EG27"/>
    <mergeCell ref="EH27:EM27"/>
    <mergeCell ref="EN27:ER27"/>
    <mergeCell ref="BA28:BF28"/>
    <mergeCell ref="BG28:BK28"/>
    <mergeCell ref="BL28:BQ28"/>
    <mergeCell ref="BR28:BV28"/>
    <mergeCell ref="BW28:CB28"/>
    <mergeCell ref="CC28:CG28"/>
    <mergeCell ref="ES27:EX27"/>
    <mergeCell ref="EY27:FC27"/>
    <mergeCell ref="FD27:FI27"/>
    <mergeCell ref="CC27:CG27"/>
    <mergeCell ref="CH27:CM27"/>
    <mergeCell ref="CN27:CR27"/>
    <mergeCell ref="CS27:CX27"/>
    <mergeCell ref="CY27:DC27"/>
    <mergeCell ref="DD27:DI27"/>
    <mergeCell ref="CH28:CM28"/>
    <mergeCell ref="CN28:CR28"/>
    <mergeCell ref="GN26:GR26"/>
    <mergeCell ref="GS26:GW26"/>
    <mergeCell ref="B27:K28"/>
    <mergeCell ref="L27:AP28"/>
    <mergeCell ref="AQ27:AX28"/>
    <mergeCell ref="BA27:BF27"/>
    <mergeCell ref="BG27:BK27"/>
    <mergeCell ref="BL27:BQ27"/>
    <mergeCell ref="BR27:BV27"/>
    <mergeCell ref="BW27:CB27"/>
    <mergeCell ref="FG26:FK26"/>
    <mergeCell ref="FL26:FQ26"/>
    <mergeCell ref="FR26:FV26"/>
    <mergeCell ref="FW26:GB26"/>
    <mergeCell ref="GC26:GG26"/>
    <mergeCell ref="GH26:GM26"/>
    <mergeCell ref="CY26:DC26"/>
    <mergeCell ref="DD26:DI26"/>
    <mergeCell ref="DJ26:EM26"/>
    <mergeCell ref="EP26:EU26"/>
    <mergeCell ref="EV26:EZ26"/>
    <mergeCell ref="FA26:FF26"/>
    <mergeCell ref="FJ27:FN27"/>
    <mergeCell ref="FO27:FS27"/>
    <mergeCell ref="FT25:GW25"/>
    <mergeCell ref="BA26:BF26"/>
    <mergeCell ref="BG26:BK26"/>
    <mergeCell ref="BL26:BQ26"/>
    <mergeCell ref="BR26:BV26"/>
    <mergeCell ref="BW26:CB26"/>
    <mergeCell ref="CC26:CG26"/>
    <mergeCell ref="CH26:CM26"/>
    <mergeCell ref="CN26:CR26"/>
    <mergeCell ref="CS26:CX26"/>
    <mergeCell ref="EN25:ER25"/>
    <mergeCell ref="ES25:EX25"/>
    <mergeCell ref="EY25:FC25"/>
    <mergeCell ref="FD25:FI25"/>
    <mergeCell ref="FJ25:FN25"/>
    <mergeCell ref="FO25:FS25"/>
    <mergeCell ref="DD25:DI25"/>
    <mergeCell ref="DL25:DQ25"/>
    <mergeCell ref="DR25:DV25"/>
    <mergeCell ref="DW25:EB25"/>
    <mergeCell ref="EC25:EG25"/>
    <mergeCell ref="EH25:EM25"/>
    <mergeCell ref="BW25:CB25"/>
    <mergeCell ref="CC25:CG25"/>
    <mergeCell ref="CH25:CM25"/>
    <mergeCell ref="CN25:CR25"/>
    <mergeCell ref="CS25:CX25"/>
    <mergeCell ref="CY25:DC25"/>
    <mergeCell ref="GH24:GM24"/>
    <mergeCell ref="GN24:GR24"/>
    <mergeCell ref="GS24:GW24"/>
    <mergeCell ref="B25:K26"/>
    <mergeCell ref="L25:AP26"/>
    <mergeCell ref="AQ25:AX26"/>
    <mergeCell ref="BA25:BF25"/>
    <mergeCell ref="BG25:BK25"/>
    <mergeCell ref="BL25:BQ25"/>
    <mergeCell ref="BR25:BV25"/>
    <mergeCell ref="FA24:FF24"/>
    <mergeCell ref="FG24:FK24"/>
    <mergeCell ref="FL24:FQ24"/>
    <mergeCell ref="FR24:FV24"/>
    <mergeCell ref="FW24:GB24"/>
    <mergeCell ref="GC24:GG24"/>
    <mergeCell ref="CS24:CX24"/>
    <mergeCell ref="CY24:DC24"/>
    <mergeCell ref="DD24:DI24"/>
    <mergeCell ref="DJ24:EM24"/>
    <mergeCell ref="EP24:EU24"/>
    <mergeCell ref="EV24:EZ24"/>
    <mergeCell ref="FO23:FS23"/>
    <mergeCell ref="FT23:GW23"/>
    <mergeCell ref="BA24:BF24"/>
    <mergeCell ref="BG24:BK24"/>
    <mergeCell ref="BL24:BQ24"/>
    <mergeCell ref="BR24:BV24"/>
    <mergeCell ref="BW24:CB24"/>
    <mergeCell ref="CC24:CG24"/>
    <mergeCell ref="CH24:CM24"/>
    <mergeCell ref="CN24:CR24"/>
    <mergeCell ref="EH23:EM23"/>
    <mergeCell ref="EN23:ER23"/>
    <mergeCell ref="ES23:EX23"/>
    <mergeCell ref="EY23:FC23"/>
    <mergeCell ref="FD23:FI23"/>
    <mergeCell ref="FJ23:FN23"/>
    <mergeCell ref="CY23:DC23"/>
    <mergeCell ref="DD23:DI23"/>
    <mergeCell ref="DL23:DQ23"/>
    <mergeCell ref="DR23:DV23"/>
    <mergeCell ref="DW23:EB23"/>
    <mergeCell ref="EC23:EG23"/>
    <mergeCell ref="BR23:BV23"/>
    <mergeCell ref="BW23:CB23"/>
    <mergeCell ref="CC23:CG23"/>
    <mergeCell ref="CH23:CM23"/>
    <mergeCell ref="CN23:CR23"/>
    <mergeCell ref="CS23:CX23"/>
    <mergeCell ref="GC22:GG22"/>
    <mergeCell ref="GH22:GM22"/>
    <mergeCell ref="GN22:GR22"/>
    <mergeCell ref="GS22:GW22"/>
    <mergeCell ref="B23:K24"/>
    <mergeCell ref="L23:AP24"/>
    <mergeCell ref="AQ23:AX24"/>
    <mergeCell ref="BA23:BF23"/>
    <mergeCell ref="BG23:BK23"/>
    <mergeCell ref="BL23:BQ23"/>
    <mergeCell ref="EV22:EZ22"/>
    <mergeCell ref="FA22:FF22"/>
    <mergeCell ref="FG22:FK22"/>
    <mergeCell ref="FL22:FQ22"/>
    <mergeCell ref="FR22:FV22"/>
    <mergeCell ref="FW22:GB22"/>
    <mergeCell ref="CN22:CR22"/>
    <mergeCell ref="CS22:CX22"/>
    <mergeCell ref="CY22:DC22"/>
    <mergeCell ref="DD22:DI22"/>
    <mergeCell ref="DJ22:EM22"/>
    <mergeCell ref="EP22:EU22"/>
    <mergeCell ref="B21:K22"/>
    <mergeCell ref="L21:AP22"/>
    <mergeCell ref="AQ21:AX22"/>
    <mergeCell ref="BA21:BF21"/>
    <mergeCell ref="BG21:BK21"/>
    <mergeCell ref="BA22:BF22"/>
    <mergeCell ref="BG22:BK22"/>
    <mergeCell ref="BL22:BQ22"/>
    <mergeCell ref="BR22:BV22"/>
    <mergeCell ref="BW22:CB22"/>
    <mergeCell ref="CC22:CG22"/>
    <mergeCell ref="CH22:CM22"/>
    <mergeCell ref="EC21:EG21"/>
    <mergeCell ref="EH21:EM21"/>
    <mergeCell ref="BL21:BQ21"/>
    <mergeCell ref="BR21:BV21"/>
    <mergeCell ref="BW21:CB21"/>
    <mergeCell ref="CC21:CG21"/>
    <mergeCell ref="CH21:CM21"/>
    <mergeCell ref="CN21:CR21"/>
    <mergeCell ref="CS21:CX21"/>
    <mergeCell ref="CY21:DC21"/>
    <mergeCell ref="DD21:DI21"/>
    <mergeCell ref="DL21:DQ21"/>
    <mergeCell ref="DR21:DV21"/>
    <mergeCell ref="DW21:EB21"/>
    <mergeCell ref="CS20:CX20"/>
    <mergeCell ref="CY20:DC20"/>
    <mergeCell ref="DD20:DI20"/>
    <mergeCell ref="DJ20:EM20"/>
    <mergeCell ref="FJ21:FN21"/>
    <mergeCell ref="FO21:FS21"/>
    <mergeCell ref="FT21:GW21"/>
    <mergeCell ref="FW20:GB20"/>
    <mergeCell ref="GC20:GG20"/>
    <mergeCell ref="GH20:GM20"/>
    <mergeCell ref="GN20:GR20"/>
    <mergeCell ref="GS20:GW20"/>
    <mergeCell ref="EP20:EU20"/>
    <mergeCell ref="EV20:EZ20"/>
    <mergeCell ref="FA20:FF20"/>
    <mergeCell ref="FG20:FK20"/>
    <mergeCell ref="FL20:FQ20"/>
    <mergeCell ref="FR20:FV20"/>
    <mergeCell ref="EN21:ER21"/>
    <mergeCell ref="ES21:EX21"/>
    <mergeCell ref="EY21:FC21"/>
    <mergeCell ref="FD21:FI21"/>
    <mergeCell ref="FT19:GW19"/>
    <mergeCell ref="DL19:DQ19"/>
    <mergeCell ref="DR19:DV19"/>
    <mergeCell ref="DW19:EB19"/>
    <mergeCell ref="EC19:EG19"/>
    <mergeCell ref="EH19:EM19"/>
    <mergeCell ref="EN19:ER19"/>
    <mergeCell ref="BA20:BF20"/>
    <mergeCell ref="BG20:BK20"/>
    <mergeCell ref="BL20:BQ20"/>
    <mergeCell ref="BR20:BV20"/>
    <mergeCell ref="BW20:CB20"/>
    <mergeCell ref="CC20:CG20"/>
    <mergeCell ref="ES19:EX19"/>
    <mergeCell ref="EY19:FC19"/>
    <mergeCell ref="FD19:FI19"/>
    <mergeCell ref="CC19:CG19"/>
    <mergeCell ref="CH19:CM19"/>
    <mergeCell ref="CN19:CR19"/>
    <mergeCell ref="CS19:CX19"/>
    <mergeCell ref="CY19:DC19"/>
    <mergeCell ref="DD19:DI19"/>
    <mergeCell ref="CH20:CM20"/>
    <mergeCell ref="CN20:CR20"/>
    <mergeCell ref="GN18:GR18"/>
    <mergeCell ref="GS18:GW18"/>
    <mergeCell ref="B19:K20"/>
    <mergeCell ref="L19:AP20"/>
    <mergeCell ref="AQ19:AX20"/>
    <mergeCell ref="BA19:BF19"/>
    <mergeCell ref="BG19:BK19"/>
    <mergeCell ref="BL19:BQ19"/>
    <mergeCell ref="BR19:BV19"/>
    <mergeCell ref="BW19:CB19"/>
    <mergeCell ref="FG18:FK18"/>
    <mergeCell ref="FL18:FQ18"/>
    <mergeCell ref="FR18:FV18"/>
    <mergeCell ref="FW18:GB18"/>
    <mergeCell ref="GC18:GG18"/>
    <mergeCell ref="GH18:GM18"/>
    <mergeCell ref="CY18:DC18"/>
    <mergeCell ref="DD18:DI18"/>
    <mergeCell ref="DJ18:EM18"/>
    <mergeCell ref="EP18:EU18"/>
    <mergeCell ref="EV18:EZ18"/>
    <mergeCell ref="FA18:FF18"/>
    <mergeCell ref="FJ19:FN19"/>
    <mergeCell ref="FO19:FS19"/>
    <mergeCell ref="FT17:GW17"/>
    <mergeCell ref="BA18:BF18"/>
    <mergeCell ref="BG18:BK18"/>
    <mergeCell ref="BL18:BQ18"/>
    <mergeCell ref="BR18:BV18"/>
    <mergeCell ref="BW18:CB18"/>
    <mergeCell ref="CC18:CG18"/>
    <mergeCell ref="CH18:CM18"/>
    <mergeCell ref="CN18:CR18"/>
    <mergeCell ref="CS18:CX18"/>
    <mergeCell ref="EN17:ER17"/>
    <mergeCell ref="ES17:EX17"/>
    <mergeCell ref="EY17:FC17"/>
    <mergeCell ref="FD17:FI17"/>
    <mergeCell ref="FJ17:FN17"/>
    <mergeCell ref="FO17:FS17"/>
    <mergeCell ref="DD17:DI17"/>
    <mergeCell ref="DL17:DQ17"/>
    <mergeCell ref="DR17:DV17"/>
    <mergeCell ref="DW17:EB17"/>
    <mergeCell ref="EC17:EG17"/>
    <mergeCell ref="EH17:EM17"/>
    <mergeCell ref="BW17:CB17"/>
    <mergeCell ref="CC17:CG17"/>
    <mergeCell ref="CH17:CM17"/>
    <mergeCell ref="CN17:CR17"/>
    <mergeCell ref="CS17:CX17"/>
    <mergeCell ref="CY17:DC17"/>
    <mergeCell ref="GH16:GM16"/>
    <mergeCell ref="GN16:GR16"/>
    <mergeCell ref="GS16:GW16"/>
    <mergeCell ref="B17:K18"/>
    <mergeCell ref="L17:AP18"/>
    <mergeCell ref="AQ17:AX18"/>
    <mergeCell ref="BA17:BF17"/>
    <mergeCell ref="BG17:BK17"/>
    <mergeCell ref="BL17:BQ17"/>
    <mergeCell ref="BR17:BV17"/>
    <mergeCell ref="FA16:FF16"/>
    <mergeCell ref="FG16:FK16"/>
    <mergeCell ref="FL16:FQ16"/>
    <mergeCell ref="FR16:FV16"/>
    <mergeCell ref="FW16:GB16"/>
    <mergeCell ref="GC16:GG16"/>
    <mergeCell ref="CS16:CX16"/>
    <mergeCell ref="CY16:DC16"/>
    <mergeCell ref="DD16:DI16"/>
    <mergeCell ref="DJ16:EM16"/>
    <mergeCell ref="EP16:EU16"/>
    <mergeCell ref="EV16:EZ16"/>
    <mergeCell ref="FO15:FS15"/>
    <mergeCell ref="FT15:GW15"/>
    <mergeCell ref="BA16:BF16"/>
    <mergeCell ref="BG16:BK16"/>
    <mergeCell ref="BL16:BQ16"/>
    <mergeCell ref="BR16:BV16"/>
    <mergeCell ref="BW16:CB16"/>
    <mergeCell ref="CC16:CG16"/>
    <mergeCell ref="CH16:CM16"/>
    <mergeCell ref="CN16:CR16"/>
    <mergeCell ref="EH15:EM15"/>
    <mergeCell ref="EN15:ER15"/>
    <mergeCell ref="ES15:EX15"/>
    <mergeCell ref="EY15:FC15"/>
    <mergeCell ref="FD15:FI15"/>
    <mergeCell ref="FJ15:FN15"/>
    <mergeCell ref="CY15:DC15"/>
    <mergeCell ref="DD15:DI15"/>
    <mergeCell ref="DL15:DQ15"/>
    <mergeCell ref="DR15:DV15"/>
    <mergeCell ref="DW15:EB15"/>
    <mergeCell ref="EC15:EG15"/>
    <mergeCell ref="BR15:BV15"/>
    <mergeCell ref="BW15:CB15"/>
    <mergeCell ref="CC15:CG15"/>
    <mergeCell ref="CH15:CM15"/>
    <mergeCell ref="CN15:CR15"/>
    <mergeCell ref="CS15:CX15"/>
    <mergeCell ref="GC14:GG14"/>
    <mergeCell ref="GH14:GM14"/>
    <mergeCell ref="GN14:GR14"/>
    <mergeCell ref="GS14:GW14"/>
    <mergeCell ref="B15:K16"/>
    <mergeCell ref="L15:AP16"/>
    <mergeCell ref="AQ15:AX16"/>
    <mergeCell ref="BA15:BF15"/>
    <mergeCell ref="BG15:BK15"/>
    <mergeCell ref="BL15:BQ15"/>
    <mergeCell ref="EV14:EZ14"/>
    <mergeCell ref="FA14:FF14"/>
    <mergeCell ref="FG14:FK14"/>
    <mergeCell ref="FL14:FQ14"/>
    <mergeCell ref="FR14:FV14"/>
    <mergeCell ref="FW14:GB14"/>
    <mergeCell ref="CN14:CR14"/>
    <mergeCell ref="CS14:CX14"/>
    <mergeCell ref="CY14:DC14"/>
    <mergeCell ref="DD14:DI14"/>
    <mergeCell ref="DJ14:EM14"/>
    <mergeCell ref="EP14:EU14"/>
    <mergeCell ref="B13:K14"/>
    <mergeCell ref="L13:AP14"/>
    <mergeCell ref="AQ13:AX14"/>
    <mergeCell ref="BA13:BF13"/>
    <mergeCell ref="BG13:BK13"/>
    <mergeCell ref="BA14:BF14"/>
    <mergeCell ref="BG14:BK14"/>
    <mergeCell ref="BL14:BQ14"/>
    <mergeCell ref="BR14:BV14"/>
    <mergeCell ref="BW14:CB14"/>
    <mergeCell ref="CC14:CG14"/>
    <mergeCell ref="CH14:CM14"/>
    <mergeCell ref="EC13:EG13"/>
    <mergeCell ref="EH13:EM13"/>
    <mergeCell ref="BL13:BQ13"/>
    <mergeCell ref="BR13:BV13"/>
    <mergeCell ref="BW13:CB13"/>
    <mergeCell ref="CC13:CG13"/>
    <mergeCell ref="CH13:CM13"/>
    <mergeCell ref="CN13:CR13"/>
    <mergeCell ref="CS13:CX13"/>
    <mergeCell ref="CY13:DC13"/>
    <mergeCell ref="DD13:DI13"/>
    <mergeCell ref="DL13:DQ13"/>
    <mergeCell ref="DR13:DV13"/>
    <mergeCell ref="DW13:EB13"/>
    <mergeCell ref="CS12:CX12"/>
    <mergeCell ref="CY12:DC12"/>
    <mergeCell ref="DD12:DI12"/>
    <mergeCell ref="DJ12:EM12"/>
    <mergeCell ref="FJ13:FN13"/>
    <mergeCell ref="FO13:FS13"/>
    <mergeCell ref="FT13:GW13"/>
    <mergeCell ref="FW12:GB12"/>
    <mergeCell ref="GC12:GG12"/>
    <mergeCell ref="GH12:GM12"/>
    <mergeCell ref="GN12:GR12"/>
    <mergeCell ref="GS12:GW12"/>
    <mergeCell ref="EP12:EU12"/>
    <mergeCell ref="EV12:EZ12"/>
    <mergeCell ref="FA12:FF12"/>
    <mergeCell ref="FG12:FK12"/>
    <mergeCell ref="FL12:FQ12"/>
    <mergeCell ref="FR12:FV12"/>
    <mergeCell ref="EN13:ER13"/>
    <mergeCell ref="ES13:EX13"/>
    <mergeCell ref="EY13:FC13"/>
    <mergeCell ref="FD13:FI13"/>
    <mergeCell ref="FT11:GW11"/>
    <mergeCell ref="DL11:DQ11"/>
    <mergeCell ref="DR11:DV11"/>
    <mergeCell ref="DW11:EB11"/>
    <mergeCell ref="EC11:EG11"/>
    <mergeCell ref="EH11:EM11"/>
    <mergeCell ref="EN11:ER11"/>
    <mergeCell ref="BA12:BF12"/>
    <mergeCell ref="BG12:BK12"/>
    <mergeCell ref="BL12:BQ12"/>
    <mergeCell ref="BR12:BV12"/>
    <mergeCell ref="BW12:CB12"/>
    <mergeCell ref="CC12:CG12"/>
    <mergeCell ref="ES11:EX11"/>
    <mergeCell ref="EY11:FC11"/>
    <mergeCell ref="FD11:FI11"/>
    <mergeCell ref="CC11:CG11"/>
    <mergeCell ref="CH11:CM11"/>
    <mergeCell ref="CN11:CR11"/>
    <mergeCell ref="CS11:CX11"/>
    <mergeCell ref="CY11:DC11"/>
    <mergeCell ref="DD11:DI11"/>
    <mergeCell ref="CH12:CM12"/>
    <mergeCell ref="CN12:CR12"/>
    <mergeCell ref="GN10:GR10"/>
    <mergeCell ref="GS10:GW10"/>
    <mergeCell ref="B11:K12"/>
    <mergeCell ref="L11:AP12"/>
    <mergeCell ref="AQ11:AX12"/>
    <mergeCell ref="BA11:BF11"/>
    <mergeCell ref="BG11:BK11"/>
    <mergeCell ref="BL11:BQ11"/>
    <mergeCell ref="BR11:BV11"/>
    <mergeCell ref="BW11:CB11"/>
    <mergeCell ref="FG10:FK10"/>
    <mergeCell ref="FL10:FQ10"/>
    <mergeCell ref="FR10:FV10"/>
    <mergeCell ref="FW10:GB10"/>
    <mergeCell ref="GC10:GG10"/>
    <mergeCell ref="GH10:GM10"/>
    <mergeCell ref="CY10:DC10"/>
    <mergeCell ref="DD10:DI10"/>
    <mergeCell ref="DJ10:EM10"/>
    <mergeCell ref="EP10:EU10"/>
    <mergeCell ref="EV10:EZ10"/>
    <mergeCell ref="FA10:FF10"/>
    <mergeCell ref="FJ11:FN11"/>
    <mergeCell ref="FO11:FS11"/>
    <mergeCell ref="FT9:GW9"/>
    <mergeCell ref="BA10:BF10"/>
    <mergeCell ref="BG10:BK10"/>
    <mergeCell ref="BL10:BQ10"/>
    <mergeCell ref="BR10:BV10"/>
    <mergeCell ref="BW10:CB10"/>
    <mergeCell ref="CC10:CG10"/>
    <mergeCell ref="CH10:CM10"/>
    <mergeCell ref="CN10:CR10"/>
    <mergeCell ref="CS10:CX10"/>
    <mergeCell ref="EN9:ER9"/>
    <mergeCell ref="ES9:EX9"/>
    <mergeCell ref="EY9:FC9"/>
    <mergeCell ref="FD9:FI9"/>
    <mergeCell ref="FJ9:FN9"/>
    <mergeCell ref="FO9:FS9"/>
    <mergeCell ref="DD9:DI9"/>
    <mergeCell ref="DL9:DQ9"/>
    <mergeCell ref="DR9:DV9"/>
    <mergeCell ref="DW9:EB9"/>
    <mergeCell ref="EC9:EG9"/>
    <mergeCell ref="EH9:EM9"/>
    <mergeCell ref="BW9:CB9"/>
    <mergeCell ref="CC9:CG9"/>
    <mergeCell ref="CH9:CM9"/>
    <mergeCell ref="CN9:CR9"/>
    <mergeCell ref="CS9:CX9"/>
    <mergeCell ref="CY9:DC9"/>
    <mergeCell ref="GH8:GM8"/>
    <mergeCell ref="GN8:GR8"/>
    <mergeCell ref="GS8:GW8"/>
    <mergeCell ref="B9:K10"/>
    <mergeCell ref="L9:AP10"/>
    <mergeCell ref="AQ9:AX10"/>
    <mergeCell ref="BA9:BF9"/>
    <mergeCell ref="BG9:BK9"/>
    <mergeCell ref="BL9:BQ9"/>
    <mergeCell ref="BR9:BV9"/>
    <mergeCell ref="FA8:FF8"/>
    <mergeCell ref="FG8:FK8"/>
    <mergeCell ref="FL8:FQ8"/>
    <mergeCell ref="FR8:FV8"/>
    <mergeCell ref="FW8:GB8"/>
    <mergeCell ref="GC8:GG8"/>
    <mergeCell ref="CS8:CX8"/>
    <mergeCell ref="CY8:DC8"/>
    <mergeCell ref="DD8:DI8"/>
    <mergeCell ref="DJ8:EM8"/>
    <mergeCell ref="EP8:EU8"/>
    <mergeCell ref="EV8:EZ8"/>
    <mergeCell ref="FO7:FS7"/>
    <mergeCell ref="FT7:GW7"/>
    <mergeCell ref="BA8:BF8"/>
    <mergeCell ref="BG8:BK8"/>
    <mergeCell ref="BL8:BQ8"/>
    <mergeCell ref="BR8:BV8"/>
    <mergeCell ref="BW8:CB8"/>
    <mergeCell ref="CC8:CG8"/>
    <mergeCell ref="CH8:CM8"/>
    <mergeCell ref="CN8:CR8"/>
    <mergeCell ref="EH7:EM7"/>
    <mergeCell ref="EN7:ER7"/>
    <mergeCell ref="ES7:EX7"/>
    <mergeCell ref="EY7:FC7"/>
    <mergeCell ref="FD7:FI7"/>
    <mergeCell ref="FJ7:FN7"/>
    <mergeCell ref="CY7:DC7"/>
    <mergeCell ref="DD7:DI7"/>
    <mergeCell ref="DL7:DQ7"/>
    <mergeCell ref="DR7:DV7"/>
    <mergeCell ref="DW7:EB7"/>
    <mergeCell ref="EC7:EG7"/>
    <mergeCell ref="BR7:BV7"/>
    <mergeCell ref="BW7:CB7"/>
    <mergeCell ref="CC7:CG7"/>
    <mergeCell ref="CH7:CM7"/>
    <mergeCell ref="CN7:CR7"/>
    <mergeCell ref="CS7:CX7"/>
    <mergeCell ref="B7:K8"/>
    <mergeCell ref="L7:AP8"/>
    <mergeCell ref="AQ7:AX8"/>
    <mergeCell ref="BA7:BF7"/>
    <mergeCell ref="BG7:BK7"/>
    <mergeCell ref="BL7:BQ7"/>
    <mergeCell ref="FC4:GW5"/>
    <mergeCell ref="B5:K5"/>
    <mergeCell ref="AY5:BD6"/>
    <mergeCell ref="BE5:DI5"/>
    <mergeCell ref="DJ5:FB5"/>
    <mergeCell ref="B6:K6"/>
    <mergeCell ref="BE6:DI6"/>
    <mergeCell ref="DJ6:FB6"/>
    <mergeCell ref="FC6:GW6"/>
    <mergeCell ref="I2:AI2"/>
    <mergeCell ref="AK2:AR2"/>
    <mergeCell ref="AT2:CS2"/>
    <mergeCell ref="CW2:DC2"/>
    <mergeCell ref="DE2:EU2"/>
    <mergeCell ref="B4:K4"/>
    <mergeCell ref="L4:AP6"/>
    <mergeCell ref="AQ4:AX6"/>
    <mergeCell ref="AY4:FB4"/>
  </mergeCells>
  <pageMargins left="0.70866141732283472" right="0.70866141732283472" top="0.78740157480314965" bottom="0.78740157480314965" header="0.31496062992125984" footer="0.31496062992125984"/>
  <pageSetup paperSize="9" scale="95" orientation="portrait" r:id="rId1"/>
  <rowBreaks count="1" manualBreakCount="1">
    <brk id="36" max="204" man="1"/>
  </rowBreaks>
  <drawing r:id="rId2"/>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CCFF"/>
  </sheetPr>
  <dimension ref="A1:GW147"/>
  <sheetViews>
    <sheetView workbookViewId="0"/>
  </sheetViews>
  <sheetFormatPr defaultColWidth="0.42578125" defaultRowHeight="3.75" customHeight="1" x14ac:dyDescent="0.2"/>
  <cols>
    <col min="1" max="16384" width="0.42578125" style="236"/>
  </cols>
  <sheetData>
    <row r="1" spans="1:205" ht="3.75" customHeight="1" thickBot="1" x14ac:dyDescent="0.35">
      <c r="A1" s="280"/>
    </row>
    <row r="2" spans="1:205" ht="25.5" customHeight="1" x14ac:dyDescent="0.2">
      <c r="B2" s="237"/>
      <c r="C2" s="238"/>
      <c r="D2" s="238"/>
      <c r="E2" s="238"/>
      <c r="F2" s="238"/>
      <c r="G2" s="238"/>
      <c r="H2" s="238"/>
      <c r="I2" s="1124" t="s">
        <v>4938</v>
      </c>
      <c r="J2" s="1124"/>
      <c r="K2" s="1124"/>
      <c r="L2" s="1124"/>
      <c r="M2" s="1124"/>
      <c r="N2" s="1124"/>
      <c r="O2" s="1124"/>
      <c r="P2" s="1124"/>
      <c r="Q2" s="1124"/>
      <c r="R2" s="1124"/>
      <c r="S2" s="1124"/>
      <c r="T2" s="1124"/>
      <c r="U2" s="1124"/>
      <c r="V2" s="1124"/>
      <c r="W2" s="1124"/>
      <c r="X2" s="1124"/>
      <c r="Y2" s="1124"/>
      <c r="Z2" s="1124"/>
      <c r="AA2" s="1124"/>
      <c r="AB2" s="1124"/>
      <c r="AC2" s="1124"/>
      <c r="AD2" s="1124"/>
      <c r="AE2" s="1124"/>
      <c r="AF2" s="1124"/>
      <c r="AG2" s="1124"/>
      <c r="AH2" s="1124"/>
      <c r="AI2" s="1125"/>
      <c r="AK2" s="1126" t="s">
        <v>2178</v>
      </c>
      <c r="AL2" s="1127"/>
      <c r="AM2" s="1127"/>
      <c r="AN2" s="1127"/>
      <c r="AO2" s="1127"/>
      <c r="AP2" s="1127"/>
      <c r="AQ2" s="1127"/>
      <c r="AR2" s="1127"/>
      <c r="AS2" s="239"/>
      <c r="AT2" s="1186" t="str">
        <f>'S 002'!$AT$2</f>
        <v>2121635384</v>
      </c>
      <c r="AU2" s="1186"/>
      <c r="AV2" s="1186"/>
      <c r="AW2" s="1186"/>
      <c r="AX2" s="1186"/>
      <c r="AY2" s="1186"/>
      <c r="AZ2" s="1186"/>
      <c r="BA2" s="1186"/>
      <c r="BB2" s="1186"/>
      <c r="BC2" s="1186"/>
      <c r="BD2" s="1186"/>
      <c r="BE2" s="1186"/>
      <c r="BF2" s="1186"/>
      <c r="BG2" s="1186"/>
      <c r="BH2" s="1186"/>
      <c r="BI2" s="1186"/>
      <c r="BJ2" s="1186"/>
      <c r="BK2" s="1186"/>
      <c r="BL2" s="1186"/>
      <c r="BM2" s="1186"/>
      <c r="BN2" s="1186"/>
      <c r="BO2" s="1186"/>
      <c r="BP2" s="1186"/>
      <c r="BQ2" s="1186"/>
      <c r="BR2" s="1186"/>
      <c r="BS2" s="1186"/>
      <c r="BT2" s="1186"/>
      <c r="BU2" s="1186"/>
      <c r="BV2" s="1186"/>
      <c r="BW2" s="1186"/>
      <c r="BX2" s="1186"/>
      <c r="BY2" s="1186"/>
      <c r="BZ2" s="1186"/>
      <c r="CA2" s="1186"/>
      <c r="CB2" s="1186"/>
      <c r="CC2" s="1186"/>
      <c r="CD2" s="1186"/>
      <c r="CE2" s="1186"/>
      <c r="CF2" s="1186"/>
      <c r="CG2" s="1186"/>
      <c r="CH2" s="1186"/>
      <c r="CI2" s="1186"/>
      <c r="CJ2" s="1186"/>
      <c r="CK2" s="1186"/>
      <c r="CL2" s="1186"/>
      <c r="CM2" s="1186"/>
      <c r="CN2" s="1186"/>
      <c r="CO2" s="1186"/>
      <c r="CP2" s="1186"/>
      <c r="CQ2" s="1186"/>
      <c r="CR2" s="1186"/>
      <c r="CS2" s="1186"/>
      <c r="CT2" s="239"/>
      <c r="CU2" s="240"/>
      <c r="CW2" s="1126" t="s">
        <v>3</v>
      </c>
      <c r="CX2" s="1127"/>
      <c r="CY2" s="1127"/>
      <c r="CZ2" s="1127"/>
      <c r="DA2" s="1127"/>
      <c r="DB2" s="1127"/>
      <c r="DC2" s="1127"/>
      <c r="DD2" s="239"/>
      <c r="DE2" s="1186" t="str">
        <f>'S 002'!$DE$2</f>
        <v>54353718</v>
      </c>
      <c r="DF2" s="1186"/>
      <c r="DG2" s="1186"/>
      <c r="DH2" s="1186"/>
      <c r="DI2" s="1186"/>
      <c r="DJ2" s="1186"/>
      <c r="DK2" s="1186"/>
      <c r="DL2" s="1186"/>
      <c r="DM2" s="1186"/>
      <c r="DN2" s="1186"/>
      <c r="DO2" s="1186"/>
      <c r="DP2" s="1186"/>
      <c r="DQ2" s="1186"/>
      <c r="DR2" s="1186"/>
      <c r="DS2" s="1186"/>
      <c r="DT2" s="1186"/>
      <c r="DU2" s="1186"/>
      <c r="DV2" s="1186"/>
      <c r="DW2" s="1186"/>
      <c r="DX2" s="1186"/>
      <c r="DY2" s="1186"/>
      <c r="DZ2" s="1186"/>
      <c r="EA2" s="1186"/>
      <c r="EB2" s="1186"/>
      <c r="EC2" s="1186"/>
      <c r="ED2" s="1186"/>
      <c r="EE2" s="1186"/>
      <c r="EF2" s="1186"/>
      <c r="EG2" s="1186"/>
      <c r="EH2" s="1186"/>
      <c r="EI2" s="1186"/>
      <c r="EJ2" s="1186"/>
      <c r="EK2" s="1186"/>
      <c r="EL2" s="1186"/>
      <c r="EM2" s="1186"/>
      <c r="EN2" s="1186"/>
      <c r="EO2" s="1186"/>
      <c r="EP2" s="1186"/>
      <c r="EQ2" s="1186"/>
      <c r="ER2" s="1186"/>
      <c r="ES2" s="1186"/>
      <c r="ET2" s="1186"/>
      <c r="EU2" s="1186"/>
      <c r="EV2" s="239"/>
      <c r="EW2" s="240"/>
      <c r="GQ2" s="238"/>
      <c r="GR2" s="238"/>
      <c r="GS2" s="238"/>
      <c r="GT2" s="238"/>
      <c r="GU2" s="238"/>
      <c r="GV2" s="238"/>
      <c r="GW2" s="241"/>
    </row>
    <row r="3" spans="1:205" ht="3" customHeight="1" x14ac:dyDescent="0.3"/>
    <row r="4" spans="1:205" ht="11.25" customHeight="1" x14ac:dyDescent="0.3">
      <c r="B4" s="1130" t="s">
        <v>4932</v>
      </c>
      <c r="C4" s="1131"/>
      <c r="D4" s="1131"/>
      <c r="E4" s="1131"/>
      <c r="F4" s="1131"/>
      <c r="G4" s="1131"/>
      <c r="H4" s="1131"/>
      <c r="I4" s="1131"/>
      <c r="J4" s="1131"/>
      <c r="K4" s="1132"/>
      <c r="L4" s="1133" t="s">
        <v>4933</v>
      </c>
      <c r="M4" s="1134"/>
      <c r="N4" s="1134"/>
      <c r="O4" s="1134"/>
      <c r="P4" s="1134"/>
      <c r="Q4" s="1134"/>
      <c r="R4" s="1134"/>
      <c r="S4" s="1134"/>
      <c r="T4" s="1134"/>
      <c r="U4" s="1134"/>
      <c r="V4" s="1134"/>
      <c r="W4" s="1134"/>
      <c r="X4" s="1134"/>
      <c r="Y4" s="1134"/>
      <c r="Z4" s="1134"/>
      <c r="AA4" s="1134"/>
      <c r="AB4" s="1134"/>
      <c r="AC4" s="1134"/>
      <c r="AD4" s="1134"/>
      <c r="AE4" s="1134"/>
      <c r="AF4" s="1134"/>
      <c r="AG4" s="1134"/>
      <c r="AH4" s="1134"/>
      <c r="AI4" s="1134"/>
      <c r="AJ4" s="1134"/>
      <c r="AK4" s="1134"/>
      <c r="AL4" s="1134"/>
      <c r="AM4" s="1134"/>
      <c r="AN4" s="1134"/>
      <c r="AO4" s="1134"/>
      <c r="AP4" s="1134"/>
      <c r="AQ4" s="1139" t="str">
        <f>'S 003'!AQ4</f>
        <v>Číslo riadku</v>
      </c>
      <c r="AR4" s="1140"/>
      <c r="AS4" s="1140"/>
      <c r="AT4" s="1140"/>
      <c r="AU4" s="1140"/>
      <c r="AV4" s="1140"/>
      <c r="AW4" s="1140"/>
      <c r="AX4" s="1141"/>
      <c r="AY4" s="1148" t="str">
        <f>'S 003'!AY4</f>
        <v>Bežné účtovné obdobie rok 2023</v>
      </c>
      <c r="AZ4" s="1149"/>
      <c r="BA4" s="1149"/>
      <c r="BB4" s="1149"/>
      <c r="BC4" s="1149"/>
      <c r="BD4" s="1149"/>
      <c r="BE4" s="1149"/>
      <c r="BF4" s="1149"/>
      <c r="BG4" s="1149"/>
      <c r="BH4" s="1149"/>
      <c r="BI4" s="1149"/>
      <c r="BJ4" s="1149"/>
      <c r="BK4" s="1149"/>
      <c r="BL4" s="1149"/>
      <c r="BM4" s="1149"/>
      <c r="BN4" s="1149"/>
      <c r="BO4" s="1149"/>
      <c r="BP4" s="1149"/>
      <c r="BQ4" s="1149"/>
      <c r="BR4" s="1149"/>
      <c r="BS4" s="1149"/>
      <c r="BT4" s="1149"/>
      <c r="BU4" s="1149"/>
      <c r="BV4" s="1149"/>
      <c r="BW4" s="1149"/>
      <c r="BX4" s="1149"/>
      <c r="BY4" s="1149"/>
      <c r="BZ4" s="1149"/>
      <c r="CA4" s="1149"/>
      <c r="CB4" s="1149"/>
      <c r="CC4" s="1149"/>
      <c r="CD4" s="1149"/>
      <c r="CE4" s="1149"/>
      <c r="CF4" s="1149"/>
      <c r="CG4" s="1149"/>
      <c r="CH4" s="1149"/>
      <c r="CI4" s="1149"/>
      <c r="CJ4" s="1149"/>
      <c r="CK4" s="1149"/>
      <c r="CL4" s="1149"/>
      <c r="CM4" s="1149"/>
      <c r="CN4" s="1149"/>
      <c r="CO4" s="1149"/>
      <c r="CP4" s="1149"/>
      <c r="CQ4" s="1149"/>
      <c r="CR4" s="1149"/>
      <c r="CS4" s="1149"/>
      <c r="CT4" s="1149"/>
      <c r="CU4" s="1149"/>
      <c r="CV4" s="1149"/>
      <c r="CW4" s="1149"/>
      <c r="CX4" s="1149"/>
      <c r="CY4" s="1149"/>
      <c r="CZ4" s="1149"/>
      <c r="DA4" s="1149"/>
      <c r="DB4" s="1149"/>
      <c r="DC4" s="1149"/>
      <c r="DD4" s="1149"/>
      <c r="DE4" s="1149"/>
      <c r="DF4" s="1149"/>
      <c r="DG4" s="1149"/>
      <c r="DH4" s="1149"/>
      <c r="DI4" s="1149"/>
      <c r="DJ4" s="1149"/>
      <c r="DK4" s="1149"/>
      <c r="DL4" s="1149"/>
      <c r="DM4" s="1149"/>
      <c r="DN4" s="1149"/>
      <c r="DO4" s="1149"/>
      <c r="DP4" s="1149"/>
      <c r="DQ4" s="1149"/>
      <c r="DR4" s="1149"/>
      <c r="DS4" s="1149"/>
      <c r="DT4" s="1149"/>
      <c r="DU4" s="1149"/>
      <c r="DV4" s="1149"/>
      <c r="DW4" s="1149"/>
      <c r="DX4" s="1149"/>
      <c r="DY4" s="1149"/>
      <c r="DZ4" s="1149"/>
      <c r="EA4" s="1149"/>
      <c r="EB4" s="1149"/>
      <c r="EC4" s="1149"/>
      <c r="ED4" s="1149"/>
      <c r="EE4" s="1149"/>
      <c r="EF4" s="1149"/>
      <c r="EG4" s="1149"/>
      <c r="EH4" s="1149"/>
      <c r="EI4" s="1149"/>
      <c r="EJ4" s="1149"/>
      <c r="EK4" s="1149"/>
      <c r="EL4" s="1149"/>
      <c r="EM4" s="1149"/>
      <c r="EN4" s="1149"/>
      <c r="EO4" s="1149"/>
      <c r="EP4" s="1149"/>
      <c r="EQ4" s="1149"/>
      <c r="ER4" s="1149"/>
      <c r="ES4" s="1149"/>
      <c r="ET4" s="1149"/>
      <c r="EU4" s="1149"/>
      <c r="EV4" s="1149"/>
      <c r="EW4" s="1149"/>
      <c r="EX4" s="1149"/>
      <c r="EY4" s="1149"/>
      <c r="EZ4" s="1149"/>
      <c r="FA4" s="1149"/>
      <c r="FB4" s="1150"/>
      <c r="FC4" s="1187">
        <f>'S 003'!FC4</f>
        <v>0</v>
      </c>
      <c r="FD4" s="1131"/>
      <c r="FE4" s="1131"/>
      <c r="FF4" s="1131"/>
      <c r="FG4" s="1131"/>
      <c r="FH4" s="1131"/>
      <c r="FI4" s="1131"/>
      <c r="FJ4" s="1131"/>
      <c r="FK4" s="1131"/>
      <c r="FL4" s="1131"/>
      <c r="FM4" s="1131"/>
      <c r="FN4" s="1131"/>
      <c r="FO4" s="1131"/>
      <c r="FP4" s="1131"/>
      <c r="FQ4" s="1131"/>
      <c r="FR4" s="1131"/>
      <c r="FS4" s="1131"/>
      <c r="FT4" s="1131"/>
      <c r="FU4" s="1131"/>
      <c r="FV4" s="1131"/>
      <c r="FW4" s="1131"/>
      <c r="FX4" s="1131"/>
      <c r="FY4" s="1131"/>
      <c r="FZ4" s="1131"/>
      <c r="GA4" s="1131"/>
      <c r="GB4" s="1131"/>
      <c r="GC4" s="1131"/>
      <c r="GD4" s="1131"/>
      <c r="GE4" s="1131"/>
      <c r="GF4" s="1131"/>
      <c r="GG4" s="1131"/>
      <c r="GH4" s="1131"/>
      <c r="GI4" s="1131"/>
      <c r="GJ4" s="1131"/>
      <c r="GK4" s="1131"/>
      <c r="GL4" s="1131"/>
      <c r="GM4" s="1131"/>
      <c r="GN4" s="1131"/>
      <c r="GO4" s="1131"/>
      <c r="GP4" s="1131"/>
      <c r="GQ4" s="1131"/>
      <c r="GR4" s="1131"/>
      <c r="GS4" s="1131"/>
      <c r="GT4" s="1131"/>
      <c r="GU4" s="1131"/>
      <c r="GV4" s="1131"/>
      <c r="GW4" s="1132"/>
    </row>
    <row r="5" spans="1:205" ht="11.25" customHeight="1" x14ac:dyDescent="0.3">
      <c r="B5" s="1155" t="s">
        <v>4934</v>
      </c>
      <c r="C5" s="1156"/>
      <c r="D5" s="1156"/>
      <c r="E5" s="1156"/>
      <c r="F5" s="1156"/>
      <c r="G5" s="1156"/>
      <c r="H5" s="1156"/>
      <c r="I5" s="1156"/>
      <c r="J5" s="1156"/>
      <c r="K5" s="1157"/>
      <c r="L5" s="1135"/>
      <c r="M5" s="1136"/>
      <c r="N5" s="1136"/>
      <c r="O5" s="1136"/>
      <c r="P5" s="1136"/>
      <c r="Q5" s="1136"/>
      <c r="R5" s="1136"/>
      <c r="S5" s="1136"/>
      <c r="T5" s="1136"/>
      <c r="U5" s="1136"/>
      <c r="V5" s="1136"/>
      <c r="W5" s="1136"/>
      <c r="X5" s="1136"/>
      <c r="Y5" s="1136"/>
      <c r="Z5" s="1136"/>
      <c r="AA5" s="1136"/>
      <c r="AB5" s="1136"/>
      <c r="AC5" s="1136"/>
      <c r="AD5" s="1136"/>
      <c r="AE5" s="1136"/>
      <c r="AF5" s="1136"/>
      <c r="AG5" s="1136"/>
      <c r="AH5" s="1136"/>
      <c r="AI5" s="1136"/>
      <c r="AJ5" s="1136"/>
      <c r="AK5" s="1136"/>
      <c r="AL5" s="1136"/>
      <c r="AM5" s="1136"/>
      <c r="AN5" s="1136"/>
      <c r="AO5" s="1136"/>
      <c r="AP5" s="1136"/>
      <c r="AQ5" s="1142"/>
      <c r="AR5" s="1143"/>
      <c r="AS5" s="1143"/>
      <c r="AT5" s="1143"/>
      <c r="AU5" s="1143"/>
      <c r="AV5" s="1143"/>
      <c r="AW5" s="1143"/>
      <c r="AX5" s="1144"/>
      <c r="AY5" s="1158">
        <f>'S 003'!AY5</f>
        <v>0</v>
      </c>
      <c r="AZ5" s="1159"/>
      <c r="BA5" s="1159"/>
      <c r="BB5" s="1159"/>
      <c r="BC5" s="1159"/>
      <c r="BD5" s="1160"/>
      <c r="BE5" s="1161" t="str">
        <f>'S 003'!BE5</f>
        <v>Brutto-časť 1</v>
      </c>
      <c r="BF5" s="1162"/>
      <c r="BG5" s="1162"/>
      <c r="BH5" s="1162"/>
      <c r="BI5" s="1162"/>
      <c r="BJ5" s="1162"/>
      <c r="BK5" s="1162"/>
      <c r="BL5" s="1162"/>
      <c r="BM5" s="1162"/>
      <c r="BN5" s="1162"/>
      <c r="BO5" s="1162"/>
      <c r="BP5" s="1162"/>
      <c r="BQ5" s="1162"/>
      <c r="BR5" s="1162"/>
      <c r="BS5" s="1162"/>
      <c r="BT5" s="1162"/>
      <c r="BU5" s="1162"/>
      <c r="BV5" s="1162"/>
      <c r="BW5" s="1162"/>
      <c r="BX5" s="1162"/>
      <c r="BY5" s="1162"/>
      <c r="BZ5" s="1162"/>
      <c r="CA5" s="1162"/>
      <c r="CB5" s="1162"/>
      <c r="CC5" s="1162"/>
      <c r="CD5" s="1162"/>
      <c r="CE5" s="1162"/>
      <c r="CF5" s="1162"/>
      <c r="CG5" s="1162"/>
      <c r="CH5" s="1162"/>
      <c r="CI5" s="1162"/>
      <c r="CJ5" s="1162"/>
      <c r="CK5" s="1162"/>
      <c r="CL5" s="1162"/>
      <c r="CM5" s="1162"/>
      <c r="CN5" s="1162"/>
      <c r="CO5" s="1162"/>
      <c r="CP5" s="1162"/>
      <c r="CQ5" s="1162"/>
      <c r="CR5" s="1162"/>
      <c r="CS5" s="1162"/>
      <c r="CT5" s="1162"/>
      <c r="CU5" s="1162"/>
      <c r="CV5" s="1162"/>
      <c r="CW5" s="1162"/>
      <c r="CX5" s="1162"/>
      <c r="CY5" s="1162"/>
      <c r="CZ5" s="1162"/>
      <c r="DA5" s="1162"/>
      <c r="DB5" s="1162"/>
      <c r="DC5" s="1162"/>
      <c r="DD5" s="1162"/>
      <c r="DE5" s="1162"/>
      <c r="DF5" s="1162"/>
      <c r="DG5" s="1162"/>
      <c r="DH5" s="1162"/>
      <c r="DI5" s="1163"/>
      <c r="DJ5" s="1148" t="str">
        <f>'S 003'!DJ5</f>
        <v xml:space="preserve"> </v>
      </c>
      <c r="DK5" s="1149"/>
      <c r="DL5" s="1149"/>
      <c r="DM5" s="1149"/>
      <c r="DN5" s="1149"/>
      <c r="DO5" s="1149"/>
      <c r="DP5" s="1149"/>
      <c r="DQ5" s="1149"/>
      <c r="DR5" s="1149"/>
      <c r="DS5" s="1149"/>
      <c r="DT5" s="1149"/>
      <c r="DU5" s="1149"/>
      <c r="DV5" s="1149"/>
      <c r="DW5" s="1149"/>
      <c r="DX5" s="1149"/>
      <c r="DY5" s="1149"/>
      <c r="DZ5" s="1149"/>
      <c r="EA5" s="1149"/>
      <c r="EB5" s="1149"/>
      <c r="EC5" s="1149"/>
      <c r="ED5" s="1149"/>
      <c r="EE5" s="1149"/>
      <c r="EF5" s="1149"/>
      <c r="EG5" s="1149"/>
      <c r="EH5" s="1149"/>
      <c r="EI5" s="1149"/>
      <c r="EJ5" s="1149"/>
      <c r="EK5" s="1149"/>
      <c r="EL5" s="1149"/>
      <c r="EM5" s="1149"/>
      <c r="EN5" s="1149"/>
      <c r="EO5" s="1149"/>
      <c r="EP5" s="1149"/>
      <c r="EQ5" s="1149"/>
      <c r="ER5" s="1149"/>
      <c r="ES5" s="1149"/>
      <c r="ET5" s="1149"/>
      <c r="EU5" s="1149"/>
      <c r="EV5" s="1149"/>
      <c r="EW5" s="1149"/>
      <c r="EX5" s="1149"/>
      <c r="EY5" s="1149"/>
      <c r="EZ5" s="1149"/>
      <c r="FA5" s="1149"/>
      <c r="FB5" s="1150"/>
      <c r="FC5" s="1152"/>
      <c r="FD5" s="1153"/>
      <c r="FE5" s="1153"/>
      <c r="FF5" s="1153"/>
      <c r="FG5" s="1153"/>
      <c r="FH5" s="1153"/>
      <c r="FI5" s="1153"/>
      <c r="FJ5" s="1153"/>
      <c r="FK5" s="1153"/>
      <c r="FL5" s="1153"/>
      <c r="FM5" s="1153"/>
      <c r="FN5" s="1153"/>
      <c r="FO5" s="1153"/>
      <c r="FP5" s="1153"/>
      <c r="FQ5" s="1153"/>
      <c r="FR5" s="1153"/>
      <c r="FS5" s="1153"/>
      <c r="FT5" s="1153"/>
      <c r="FU5" s="1153"/>
      <c r="FV5" s="1153"/>
      <c r="FW5" s="1153"/>
      <c r="FX5" s="1153"/>
      <c r="FY5" s="1153"/>
      <c r="FZ5" s="1153"/>
      <c r="GA5" s="1153"/>
      <c r="GB5" s="1153"/>
      <c r="GC5" s="1153"/>
      <c r="GD5" s="1153"/>
      <c r="GE5" s="1153"/>
      <c r="GF5" s="1153"/>
      <c r="GG5" s="1153"/>
      <c r="GH5" s="1153"/>
      <c r="GI5" s="1153"/>
      <c r="GJ5" s="1153"/>
      <c r="GK5" s="1153"/>
      <c r="GL5" s="1153"/>
      <c r="GM5" s="1153"/>
      <c r="GN5" s="1153"/>
      <c r="GO5" s="1153"/>
      <c r="GP5" s="1153"/>
      <c r="GQ5" s="1153"/>
      <c r="GR5" s="1153"/>
      <c r="GS5" s="1153"/>
      <c r="GT5" s="1153"/>
      <c r="GU5" s="1153"/>
      <c r="GV5" s="1153"/>
      <c r="GW5" s="1154"/>
    </row>
    <row r="6" spans="1:205" ht="10.5" customHeight="1" x14ac:dyDescent="0.3">
      <c r="B6" s="1152" t="s">
        <v>1407</v>
      </c>
      <c r="C6" s="1153"/>
      <c r="D6" s="1153"/>
      <c r="E6" s="1153"/>
      <c r="F6" s="1153"/>
      <c r="G6" s="1153"/>
      <c r="H6" s="1153"/>
      <c r="I6" s="1153"/>
      <c r="J6" s="1153"/>
      <c r="K6" s="1154"/>
      <c r="L6" s="1137"/>
      <c r="M6" s="1138"/>
      <c r="N6" s="1138"/>
      <c r="O6" s="1138"/>
      <c r="P6" s="1138"/>
      <c r="Q6" s="1138"/>
      <c r="R6" s="1138"/>
      <c r="S6" s="1138"/>
      <c r="T6" s="1138"/>
      <c r="U6" s="1138"/>
      <c r="V6" s="1138"/>
      <c r="W6" s="1138"/>
      <c r="X6" s="1138"/>
      <c r="Y6" s="1138"/>
      <c r="Z6" s="1138"/>
      <c r="AA6" s="1138"/>
      <c r="AB6" s="1138"/>
      <c r="AC6" s="1138"/>
      <c r="AD6" s="1138"/>
      <c r="AE6" s="1138"/>
      <c r="AF6" s="1138"/>
      <c r="AG6" s="1138"/>
      <c r="AH6" s="1138"/>
      <c r="AI6" s="1138"/>
      <c r="AJ6" s="1138"/>
      <c r="AK6" s="1138"/>
      <c r="AL6" s="1138"/>
      <c r="AM6" s="1138"/>
      <c r="AN6" s="1138"/>
      <c r="AO6" s="1138"/>
      <c r="AP6" s="1138"/>
      <c r="AQ6" s="1145"/>
      <c r="AR6" s="1146"/>
      <c r="AS6" s="1146"/>
      <c r="AT6" s="1146"/>
      <c r="AU6" s="1146"/>
      <c r="AV6" s="1146"/>
      <c r="AW6" s="1146"/>
      <c r="AX6" s="1147"/>
      <c r="AY6" s="1158"/>
      <c r="AZ6" s="1159"/>
      <c r="BA6" s="1159"/>
      <c r="BB6" s="1159"/>
      <c r="BC6" s="1159"/>
      <c r="BD6" s="1160"/>
      <c r="BE6" s="1165" t="str">
        <f>'S 003'!BE6</f>
        <v>Oprávky</v>
      </c>
      <c r="BF6" s="1166"/>
      <c r="BG6" s="1166"/>
      <c r="BH6" s="1166"/>
      <c r="BI6" s="1166"/>
      <c r="BJ6" s="1166"/>
      <c r="BK6" s="1166"/>
      <c r="BL6" s="1166"/>
      <c r="BM6" s="1166"/>
      <c r="BN6" s="1166"/>
      <c r="BO6" s="1166"/>
      <c r="BP6" s="1166"/>
      <c r="BQ6" s="1166"/>
      <c r="BR6" s="1166"/>
      <c r="BS6" s="1166"/>
      <c r="BT6" s="1166"/>
      <c r="BU6" s="1166"/>
      <c r="BV6" s="1166"/>
      <c r="BW6" s="1166"/>
      <c r="BX6" s="1166"/>
      <c r="BY6" s="1166"/>
      <c r="BZ6" s="1166"/>
      <c r="CA6" s="1166"/>
      <c r="CB6" s="1166"/>
      <c r="CC6" s="1166"/>
      <c r="CD6" s="1166"/>
      <c r="CE6" s="1166"/>
      <c r="CF6" s="1166"/>
      <c r="CG6" s="1166"/>
      <c r="CH6" s="1166"/>
      <c r="CI6" s="1166"/>
      <c r="CJ6" s="1166"/>
      <c r="CK6" s="1166"/>
      <c r="CL6" s="1166"/>
      <c r="CM6" s="1166"/>
      <c r="CN6" s="1166"/>
      <c r="CO6" s="1166"/>
      <c r="CP6" s="1166"/>
      <c r="CQ6" s="1166"/>
      <c r="CR6" s="1166"/>
      <c r="CS6" s="1166"/>
      <c r="CT6" s="1166"/>
      <c r="CU6" s="1166"/>
      <c r="CV6" s="1166"/>
      <c r="CW6" s="1166"/>
      <c r="CX6" s="1166"/>
      <c r="CY6" s="1166"/>
      <c r="CZ6" s="1166"/>
      <c r="DA6" s="1166"/>
      <c r="DB6" s="1166"/>
      <c r="DC6" s="1166"/>
      <c r="DD6" s="1166"/>
      <c r="DE6" s="1166"/>
      <c r="DF6" s="1166"/>
      <c r="DG6" s="1166"/>
      <c r="DH6" s="1166"/>
      <c r="DI6" s="1167"/>
      <c r="DJ6" s="1148">
        <f>'S 003'!DJ6</f>
        <v>0</v>
      </c>
      <c r="DK6" s="1149"/>
      <c r="DL6" s="1149"/>
      <c r="DM6" s="1149"/>
      <c r="DN6" s="1149"/>
      <c r="DO6" s="1149"/>
      <c r="DP6" s="1149"/>
      <c r="DQ6" s="1149"/>
      <c r="DR6" s="1149"/>
      <c r="DS6" s="1149"/>
      <c r="DT6" s="1149"/>
      <c r="DU6" s="1149"/>
      <c r="DV6" s="1149"/>
      <c r="DW6" s="1149"/>
      <c r="DX6" s="1149"/>
      <c r="DY6" s="1149"/>
      <c r="DZ6" s="1149"/>
      <c r="EA6" s="1149"/>
      <c r="EB6" s="1149"/>
      <c r="EC6" s="1149"/>
      <c r="ED6" s="1149"/>
      <c r="EE6" s="1149"/>
      <c r="EF6" s="1149"/>
      <c r="EG6" s="1149"/>
      <c r="EH6" s="1149"/>
      <c r="EI6" s="1149"/>
      <c r="EJ6" s="1149"/>
      <c r="EK6" s="1149"/>
      <c r="EL6" s="1149"/>
      <c r="EM6" s="1149"/>
      <c r="EN6" s="1149"/>
      <c r="EO6" s="1149"/>
      <c r="EP6" s="1149"/>
      <c r="EQ6" s="1149"/>
      <c r="ER6" s="1149"/>
      <c r="ES6" s="1149"/>
      <c r="ET6" s="1149"/>
      <c r="EU6" s="1149"/>
      <c r="EV6" s="1149"/>
      <c r="EW6" s="1149"/>
      <c r="EX6" s="1149"/>
      <c r="EY6" s="1149"/>
      <c r="EZ6" s="1149"/>
      <c r="FA6" s="1149"/>
      <c r="FB6" s="1150"/>
      <c r="FC6" s="1188" t="str">
        <f>'S 003'!FC6</f>
        <v xml:space="preserve"> </v>
      </c>
      <c r="FD6" s="1169"/>
      <c r="FE6" s="1169"/>
      <c r="FF6" s="1169"/>
      <c r="FG6" s="1169"/>
      <c r="FH6" s="1169"/>
      <c r="FI6" s="1169"/>
      <c r="FJ6" s="1169"/>
      <c r="FK6" s="1169"/>
      <c r="FL6" s="1169"/>
      <c r="FM6" s="1169"/>
      <c r="FN6" s="1169"/>
      <c r="FO6" s="1169"/>
      <c r="FP6" s="1169"/>
      <c r="FQ6" s="1169"/>
      <c r="FR6" s="1169"/>
      <c r="FS6" s="1169"/>
      <c r="FT6" s="1169"/>
      <c r="FU6" s="1169"/>
      <c r="FV6" s="1169"/>
      <c r="FW6" s="1169"/>
      <c r="FX6" s="1169"/>
      <c r="FY6" s="1169"/>
      <c r="FZ6" s="1169"/>
      <c r="GA6" s="1169"/>
      <c r="GB6" s="1169"/>
      <c r="GC6" s="1169"/>
      <c r="GD6" s="1169"/>
      <c r="GE6" s="1169"/>
      <c r="GF6" s="1169"/>
      <c r="GG6" s="1169"/>
      <c r="GH6" s="1169"/>
      <c r="GI6" s="1169"/>
      <c r="GJ6" s="1169"/>
      <c r="GK6" s="1169"/>
      <c r="GL6" s="1169"/>
      <c r="GM6" s="1169"/>
      <c r="GN6" s="1169"/>
      <c r="GO6" s="1169"/>
      <c r="GP6" s="1169"/>
      <c r="GQ6" s="1169"/>
      <c r="GR6" s="1169"/>
      <c r="GS6" s="1169"/>
      <c r="GT6" s="1169"/>
      <c r="GU6" s="1169"/>
      <c r="GV6" s="1169"/>
      <c r="GW6" s="1170"/>
    </row>
    <row r="7" spans="1:205" ht="25.5" customHeight="1" x14ac:dyDescent="0.3">
      <c r="B7" s="1185" t="s">
        <v>2050</v>
      </c>
      <c r="C7" s="1185"/>
      <c r="D7" s="1185"/>
      <c r="E7" s="1185"/>
      <c r="F7" s="1185"/>
      <c r="G7" s="1185"/>
      <c r="H7" s="1185"/>
      <c r="I7" s="1185"/>
      <c r="J7" s="1185"/>
      <c r="K7" s="1185"/>
      <c r="L7" s="1190" t="str">
        <f>SUVAHAVUJ!$D$45</f>
        <v>Pohľadávky z obchodného styku voči prepojeným účtovným jednotkám (311A, 312A, 313A, 314A, 315A, 31XA) - /391A/</v>
      </c>
      <c r="M7" s="1190"/>
      <c r="N7" s="1190"/>
      <c r="O7" s="1190"/>
      <c r="P7" s="1190"/>
      <c r="Q7" s="1190"/>
      <c r="R7" s="1190"/>
      <c r="S7" s="1190"/>
      <c r="T7" s="1190"/>
      <c r="U7" s="1190"/>
      <c r="V7" s="1190"/>
      <c r="W7" s="1190"/>
      <c r="X7" s="1190"/>
      <c r="Y7" s="1190"/>
      <c r="Z7" s="1190"/>
      <c r="AA7" s="1190"/>
      <c r="AB7" s="1190"/>
      <c r="AC7" s="1190"/>
      <c r="AD7" s="1190"/>
      <c r="AE7" s="1190"/>
      <c r="AF7" s="1190"/>
      <c r="AG7" s="1190"/>
      <c r="AH7" s="1190"/>
      <c r="AI7" s="1190"/>
      <c r="AJ7" s="1190"/>
      <c r="AK7" s="1190"/>
      <c r="AL7" s="1190"/>
      <c r="AM7" s="1190"/>
      <c r="AN7" s="1190"/>
      <c r="AO7" s="1190"/>
      <c r="AP7" s="1190"/>
      <c r="AQ7" s="1176" t="s">
        <v>1230</v>
      </c>
      <c r="AR7" s="1176"/>
      <c r="AS7" s="1176"/>
      <c r="AT7" s="1176"/>
      <c r="AU7" s="1176"/>
      <c r="AV7" s="1176"/>
      <c r="AW7" s="1176"/>
      <c r="AX7" s="1176"/>
      <c r="AY7" s="242"/>
      <c r="AZ7" s="243"/>
      <c r="BA7" s="1171" t="str">
        <f>MID(SUVAHAVUJ!AD45,1,1)</f>
        <v xml:space="preserve"> </v>
      </c>
      <c r="BB7" s="1171"/>
      <c r="BC7" s="1171"/>
      <c r="BD7" s="1171"/>
      <c r="BE7" s="1171"/>
      <c r="BF7" s="1171"/>
      <c r="BG7" s="1171" t="str">
        <f>MID(SUVAHAVUJ!AD45,2,1)</f>
        <v xml:space="preserve"> </v>
      </c>
      <c r="BH7" s="1171"/>
      <c r="BI7" s="1171"/>
      <c r="BJ7" s="1171"/>
      <c r="BK7" s="1171"/>
      <c r="BL7" s="1171" t="str">
        <f>MID(SUVAHAVUJ!AD45,3,1)</f>
        <v xml:space="preserve"> </v>
      </c>
      <c r="BM7" s="1171"/>
      <c r="BN7" s="1171"/>
      <c r="BO7" s="1171"/>
      <c r="BP7" s="1171"/>
      <c r="BQ7" s="1171"/>
      <c r="BR7" s="1171" t="str">
        <f>MID(SUVAHAVUJ!AD45,4,1)</f>
        <v xml:space="preserve"> </v>
      </c>
      <c r="BS7" s="1171"/>
      <c r="BT7" s="1171"/>
      <c r="BU7" s="1171"/>
      <c r="BV7" s="1171"/>
      <c r="BW7" s="1171" t="str">
        <f>MID(SUVAHAVUJ!AD45,5,1)</f>
        <v xml:space="preserve"> </v>
      </c>
      <c r="BX7" s="1171"/>
      <c r="BY7" s="1171"/>
      <c r="BZ7" s="1171"/>
      <c r="CA7" s="1171"/>
      <c r="CB7" s="1171"/>
      <c r="CC7" s="1171" t="str">
        <f>MID(SUVAHAVUJ!AD45,6,1)</f>
        <v xml:space="preserve"> </v>
      </c>
      <c r="CD7" s="1171"/>
      <c r="CE7" s="1171"/>
      <c r="CF7" s="1171"/>
      <c r="CG7" s="1171"/>
      <c r="CH7" s="1171" t="str">
        <f>MID(SUVAHAVUJ!AD45,7,1)</f>
        <v xml:space="preserve"> </v>
      </c>
      <c r="CI7" s="1171"/>
      <c r="CJ7" s="1171"/>
      <c r="CK7" s="1171"/>
      <c r="CL7" s="1171"/>
      <c r="CM7" s="1171"/>
      <c r="CN7" s="1171" t="str">
        <f>MID(SUVAHAVUJ!AD45,8,1)</f>
        <v xml:space="preserve"> </v>
      </c>
      <c r="CO7" s="1171"/>
      <c r="CP7" s="1171"/>
      <c r="CQ7" s="1171"/>
      <c r="CR7" s="1171"/>
      <c r="CS7" s="1171" t="str">
        <f>MID(SUVAHAVUJ!AD45,9,1)</f>
        <v xml:space="preserve"> </v>
      </c>
      <c r="CT7" s="1171"/>
      <c r="CU7" s="1171"/>
      <c r="CV7" s="1171"/>
      <c r="CW7" s="1171"/>
      <c r="CX7" s="1171"/>
      <c r="CY7" s="1171" t="str">
        <f>MID(SUVAHAVUJ!AD45,10,1)</f>
        <v xml:space="preserve"> </v>
      </c>
      <c r="CZ7" s="1171"/>
      <c r="DA7" s="1171"/>
      <c r="DB7" s="1171"/>
      <c r="DC7" s="1171"/>
      <c r="DD7" s="1171" t="str">
        <f>MID(SUVAHAVUJ!AD45,11,1)</f>
        <v>0</v>
      </c>
      <c r="DE7" s="1171"/>
      <c r="DF7" s="1171"/>
      <c r="DG7" s="1171"/>
      <c r="DH7" s="1171"/>
      <c r="DI7" s="1179"/>
      <c r="DJ7" s="242"/>
      <c r="DK7" s="243"/>
      <c r="DL7" s="1171" t="str">
        <f>MID(SUVAHAVUJ!AF45,1,1)</f>
        <v xml:space="preserve"> </v>
      </c>
      <c r="DM7" s="1171"/>
      <c r="DN7" s="1171"/>
      <c r="DO7" s="1171"/>
      <c r="DP7" s="1171"/>
      <c r="DQ7" s="1171"/>
      <c r="DR7" s="1171" t="str">
        <f>MID(SUVAHAVUJ!AF45,2,1)</f>
        <v xml:space="preserve"> </v>
      </c>
      <c r="DS7" s="1171"/>
      <c r="DT7" s="1171"/>
      <c r="DU7" s="1171"/>
      <c r="DV7" s="1171"/>
      <c r="DW7" s="1171" t="str">
        <f>MID(SUVAHAVUJ!AF45,3,1)</f>
        <v xml:space="preserve"> </v>
      </c>
      <c r="DX7" s="1171"/>
      <c r="DY7" s="1171"/>
      <c r="DZ7" s="1171"/>
      <c r="EA7" s="1171"/>
      <c r="EB7" s="1171"/>
      <c r="EC7" s="1171" t="str">
        <f>MID(SUVAHAVUJ!AF45,4,1)</f>
        <v xml:space="preserve"> </v>
      </c>
      <c r="ED7" s="1171"/>
      <c r="EE7" s="1171"/>
      <c r="EF7" s="1171"/>
      <c r="EG7" s="1171"/>
      <c r="EH7" s="1171" t="str">
        <f>MID(SUVAHAVUJ!AF45,5,1)</f>
        <v xml:space="preserve"> </v>
      </c>
      <c r="EI7" s="1171"/>
      <c r="EJ7" s="1171"/>
      <c r="EK7" s="1171"/>
      <c r="EL7" s="1171"/>
      <c r="EM7" s="1171"/>
      <c r="EN7" s="1171" t="str">
        <f>MID(SUVAHAVUJ!AF45,6,1)</f>
        <v xml:space="preserve"> </v>
      </c>
      <c r="EO7" s="1171"/>
      <c r="EP7" s="1171"/>
      <c r="EQ7" s="1171"/>
      <c r="ER7" s="1171"/>
      <c r="ES7" s="1171" t="str">
        <f>MID(SUVAHAVUJ!AF45,7,1)</f>
        <v xml:space="preserve"> </v>
      </c>
      <c r="ET7" s="1171"/>
      <c r="EU7" s="1171"/>
      <c r="EV7" s="1171"/>
      <c r="EW7" s="1171"/>
      <c r="EX7" s="1171"/>
      <c r="EY7" s="1171" t="str">
        <f>MID(SUVAHAVUJ!AF45,8,1)</f>
        <v xml:space="preserve"> </v>
      </c>
      <c r="EZ7" s="1171"/>
      <c r="FA7" s="1171"/>
      <c r="FB7" s="1171"/>
      <c r="FC7" s="1171"/>
      <c r="FD7" s="1171" t="str">
        <f>MID(SUVAHAVUJ!AF45,9,1)</f>
        <v xml:space="preserve"> </v>
      </c>
      <c r="FE7" s="1171"/>
      <c r="FF7" s="1171"/>
      <c r="FG7" s="1171"/>
      <c r="FH7" s="1171"/>
      <c r="FI7" s="1171"/>
      <c r="FJ7" s="1171" t="str">
        <f>MID(SUVAHAVUJ!AF45,10,1)</f>
        <v xml:space="preserve"> </v>
      </c>
      <c r="FK7" s="1171"/>
      <c r="FL7" s="1171"/>
      <c r="FM7" s="1171"/>
      <c r="FN7" s="1171"/>
      <c r="FO7" s="1129" t="str">
        <f>MID(SUVAHAVUJ!AF45,11,1)</f>
        <v>0</v>
      </c>
      <c r="FP7" s="1129"/>
      <c r="FQ7" s="1129"/>
      <c r="FR7" s="1129"/>
      <c r="FS7" s="1177"/>
      <c r="FT7" s="1178"/>
      <c r="FU7" s="1178"/>
      <c r="FV7" s="1178"/>
      <c r="FW7" s="1178"/>
      <c r="FX7" s="1178"/>
      <c r="FY7" s="1178"/>
      <c r="FZ7" s="1178"/>
      <c r="GA7" s="1178"/>
      <c r="GB7" s="1178"/>
      <c r="GC7" s="1178"/>
      <c r="GD7" s="1178"/>
      <c r="GE7" s="1178"/>
      <c r="GF7" s="1178"/>
      <c r="GG7" s="1178"/>
      <c r="GH7" s="1178"/>
      <c r="GI7" s="1178"/>
      <c r="GJ7" s="1178"/>
      <c r="GK7" s="1178"/>
      <c r="GL7" s="1178"/>
      <c r="GM7" s="1178"/>
      <c r="GN7" s="1178"/>
      <c r="GO7" s="1178"/>
      <c r="GP7" s="1178"/>
      <c r="GQ7" s="1178"/>
      <c r="GR7" s="1178"/>
      <c r="GS7" s="1178"/>
      <c r="GT7" s="1178"/>
      <c r="GU7" s="1178"/>
      <c r="GV7" s="1178"/>
      <c r="GW7" s="1178"/>
    </row>
    <row r="8" spans="1:205" ht="22.5" customHeight="1" x14ac:dyDescent="0.3">
      <c r="B8" s="1185"/>
      <c r="C8" s="1185"/>
      <c r="D8" s="1185"/>
      <c r="E8" s="1185"/>
      <c r="F8" s="1185"/>
      <c r="G8" s="1185"/>
      <c r="H8" s="1185"/>
      <c r="I8" s="1185"/>
      <c r="J8" s="1185"/>
      <c r="K8" s="1185"/>
      <c r="L8" s="1190"/>
      <c r="M8" s="1190"/>
      <c r="N8" s="1190"/>
      <c r="O8" s="1190"/>
      <c r="P8" s="1190"/>
      <c r="Q8" s="1190"/>
      <c r="R8" s="1190"/>
      <c r="S8" s="1190"/>
      <c r="T8" s="1190"/>
      <c r="U8" s="1190"/>
      <c r="V8" s="1190"/>
      <c r="W8" s="1190"/>
      <c r="X8" s="1190"/>
      <c r="Y8" s="1190"/>
      <c r="Z8" s="1190"/>
      <c r="AA8" s="1190"/>
      <c r="AB8" s="1190"/>
      <c r="AC8" s="1190"/>
      <c r="AD8" s="1190"/>
      <c r="AE8" s="1190"/>
      <c r="AF8" s="1190"/>
      <c r="AG8" s="1190"/>
      <c r="AH8" s="1190"/>
      <c r="AI8" s="1190"/>
      <c r="AJ8" s="1190"/>
      <c r="AK8" s="1190"/>
      <c r="AL8" s="1190"/>
      <c r="AM8" s="1190"/>
      <c r="AN8" s="1190"/>
      <c r="AO8" s="1190"/>
      <c r="AP8" s="1190"/>
      <c r="AQ8" s="1176"/>
      <c r="AR8" s="1176"/>
      <c r="AS8" s="1176"/>
      <c r="AT8" s="1176"/>
      <c r="AU8" s="1176"/>
      <c r="AV8" s="1176"/>
      <c r="AW8" s="1176"/>
      <c r="AX8" s="1176"/>
      <c r="AY8" s="242"/>
      <c r="AZ8" s="243"/>
      <c r="BA8" s="1171" t="str">
        <f>MID(SUVAHAVUJ!AE45,1,1)</f>
        <v xml:space="preserve"> </v>
      </c>
      <c r="BB8" s="1171"/>
      <c r="BC8" s="1171"/>
      <c r="BD8" s="1171"/>
      <c r="BE8" s="1171"/>
      <c r="BF8" s="1171"/>
      <c r="BG8" s="1171" t="str">
        <f>MID(SUVAHAVUJ!AE45,2,1)</f>
        <v xml:space="preserve"> </v>
      </c>
      <c r="BH8" s="1171"/>
      <c r="BI8" s="1171"/>
      <c r="BJ8" s="1171"/>
      <c r="BK8" s="1171"/>
      <c r="BL8" s="1171" t="str">
        <f>MID(SUVAHAVUJ!AE45,3,1)</f>
        <v xml:space="preserve"> </v>
      </c>
      <c r="BM8" s="1171"/>
      <c r="BN8" s="1171"/>
      <c r="BO8" s="1171"/>
      <c r="BP8" s="1171"/>
      <c r="BQ8" s="1171"/>
      <c r="BR8" s="1171" t="str">
        <f>MID(SUVAHAVUJ!AE45,4,1)</f>
        <v xml:space="preserve"> </v>
      </c>
      <c r="BS8" s="1171"/>
      <c r="BT8" s="1171"/>
      <c r="BU8" s="1171"/>
      <c r="BV8" s="1171"/>
      <c r="BW8" s="1171" t="str">
        <f>MID(SUVAHAVUJ!AE45,5,1)</f>
        <v xml:space="preserve"> </v>
      </c>
      <c r="BX8" s="1171"/>
      <c r="BY8" s="1171"/>
      <c r="BZ8" s="1171"/>
      <c r="CA8" s="1171"/>
      <c r="CB8" s="1171"/>
      <c r="CC8" s="1171" t="str">
        <f>MID(SUVAHAVUJ!AE45,6,1)</f>
        <v xml:space="preserve"> </v>
      </c>
      <c r="CD8" s="1171"/>
      <c r="CE8" s="1171"/>
      <c r="CF8" s="1171"/>
      <c r="CG8" s="1171"/>
      <c r="CH8" s="1171" t="str">
        <f>MID(SUVAHAVUJ!AE45,7,1)</f>
        <v xml:space="preserve"> </v>
      </c>
      <c r="CI8" s="1171"/>
      <c r="CJ8" s="1171"/>
      <c r="CK8" s="1171"/>
      <c r="CL8" s="1171"/>
      <c r="CM8" s="1171"/>
      <c r="CN8" s="1171" t="str">
        <f>MID(SUVAHAVUJ!AE45,8,1)</f>
        <v xml:space="preserve"> </v>
      </c>
      <c r="CO8" s="1171"/>
      <c r="CP8" s="1171"/>
      <c r="CQ8" s="1171"/>
      <c r="CR8" s="1171"/>
      <c r="CS8" s="1171" t="str">
        <f>MID(SUVAHAVUJ!AE45,9,1)</f>
        <v xml:space="preserve"> </v>
      </c>
      <c r="CT8" s="1171"/>
      <c r="CU8" s="1171"/>
      <c r="CV8" s="1171"/>
      <c r="CW8" s="1171"/>
      <c r="CX8" s="1171"/>
      <c r="CY8" s="1171" t="str">
        <f>MID(SUVAHAVUJ!AE45,10,1)</f>
        <v xml:space="preserve"> </v>
      </c>
      <c r="CZ8" s="1171"/>
      <c r="DA8" s="1171"/>
      <c r="DB8" s="1171"/>
      <c r="DC8" s="1171"/>
      <c r="DD8" s="1171" t="str">
        <f>MID(SUVAHAVUJ!AE45,11,1)</f>
        <v>0</v>
      </c>
      <c r="DE8" s="1171"/>
      <c r="DF8" s="1171"/>
      <c r="DG8" s="1171"/>
      <c r="DH8" s="1171"/>
      <c r="DI8" s="1179"/>
      <c r="DJ8" s="1181"/>
      <c r="DK8" s="1181"/>
      <c r="DL8" s="1181"/>
      <c r="DM8" s="1181"/>
      <c r="DN8" s="1181"/>
      <c r="DO8" s="1181"/>
      <c r="DP8" s="1181"/>
      <c r="DQ8" s="1181"/>
      <c r="DR8" s="1181"/>
      <c r="DS8" s="1181"/>
      <c r="DT8" s="1181"/>
      <c r="DU8" s="1181"/>
      <c r="DV8" s="1181"/>
      <c r="DW8" s="1181"/>
      <c r="DX8" s="1181"/>
      <c r="DY8" s="1181"/>
      <c r="DZ8" s="1181"/>
      <c r="EA8" s="1181"/>
      <c r="EB8" s="1181"/>
      <c r="EC8" s="1181"/>
      <c r="ED8" s="1181"/>
      <c r="EE8" s="1181"/>
      <c r="EF8" s="1181"/>
      <c r="EG8" s="1181"/>
      <c r="EH8" s="1181"/>
      <c r="EI8" s="1181"/>
      <c r="EJ8" s="1181"/>
      <c r="EK8" s="1181"/>
      <c r="EL8" s="1181"/>
      <c r="EM8" s="1181"/>
      <c r="EN8" s="242"/>
      <c r="EO8" s="243"/>
      <c r="EP8" s="1171" t="str">
        <f>MID(SUVAHAVUJ!AG45,1,1)</f>
        <v xml:space="preserve"> </v>
      </c>
      <c r="EQ8" s="1171"/>
      <c r="ER8" s="1171"/>
      <c r="ES8" s="1171"/>
      <c r="ET8" s="1171"/>
      <c r="EU8" s="1171"/>
      <c r="EV8" s="1171" t="str">
        <f>MID(SUVAHAVUJ!AG45,2,1)</f>
        <v xml:space="preserve"> </v>
      </c>
      <c r="EW8" s="1171"/>
      <c r="EX8" s="1171"/>
      <c r="EY8" s="1171"/>
      <c r="EZ8" s="1171"/>
      <c r="FA8" s="1171" t="str">
        <f>MID(SUVAHAVUJ!AG45,3,1)</f>
        <v xml:space="preserve"> </v>
      </c>
      <c r="FB8" s="1171"/>
      <c r="FC8" s="1171"/>
      <c r="FD8" s="1171"/>
      <c r="FE8" s="1171"/>
      <c r="FF8" s="1171"/>
      <c r="FG8" s="1171" t="str">
        <f>MID(SUVAHAVUJ!AG45,4,1)</f>
        <v xml:space="preserve"> </v>
      </c>
      <c r="FH8" s="1171"/>
      <c r="FI8" s="1171"/>
      <c r="FJ8" s="1171"/>
      <c r="FK8" s="1171"/>
      <c r="FL8" s="1171" t="str">
        <f>MID(SUVAHAVUJ!AG45,5,1)</f>
        <v xml:space="preserve"> </v>
      </c>
      <c r="FM8" s="1171"/>
      <c r="FN8" s="1171"/>
      <c r="FO8" s="1171"/>
      <c r="FP8" s="1171"/>
      <c r="FQ8" s="1171"/>
      <c r="FR8" s="1171" t="str">
        <f>MID(SUVAHAVUJ!AG45,6,1)</f>
        <v xml:space="preserve"> </v>
      </c>
      <c r="FS8" s="1171"/>
      <c r="FT8" s="1171"/>
      <c r="FU8" s="1171"/>
      <c r="FV8" s="1171"/>
      <c r="FW8" s="1171" t="str">
        <f>MID(SUVAHAVUJ!AG45,7,1)</f>
        <v xml:space="preserve"> </v>
      </c>
      <c r="FX8" s="1171"/>
      <c r="FY8" s="1171"/>
      <c r="FZ8" s="1171"/>
      <c r="GA8" s="1171"/>
      <c r="GB8" s="1171"/>
      <c r="GC8" s="1171" t="str">
        <f>MID(SUVAHAVUJ!AG45,8,1)</f>
        <v xml:space="preserve"> </v>
      </c>
      <c r="GD8" s="1171"/>
      <c r="GE8" s="1171"/>
      <c r="GF8" s="1171"/>
      <c r="GG8" s="1171"/>
      <c r="GH8" s="1171" t="str">
        <f>MID(SUVAHAVUJ!AG45,9,1)</f>
        <v xml:space="preserve"> </v>
      </c>
      <c r="GI8" s="1171"/>
      <c r="GJ8" s="1171"/>
      <c r="GK8" s="1171"/>
      <c r="GL8" s="1171"/>
      <c r="GM8" s="1171"/>
      <c r="GN8" s="1171" t="str">
        <f>MID(SUVAHAVUJ!AG45,10,1)</f>
        <v xml:space="preserve"> </v>
      </c>
      <c r="GO8" s="1171"/>
      <c r="GP8" s="1171"/>
      <c r="GQ8" s="1171"/>
      <c r="GR8" s="1171"/>
      <c r="GS8" s="1129" t="str">
        <f>MID(SUVAHAVUJ!AG45,11,1)</f>
        <v>0</v>
      </c>
      <c r="GT8" s="1129"/>
      <c r="GU8" s="1129"/>
      <c r="GV8" s="1129"/>
      <c r="GW8" s="1177"/>
    </row>
    <row r="9" spans="1:205" ht="25.5" customHeight="1" x14ac:dyDescent="0.3">
      <c r="B9" s="1185" t="s">
        <v>2051</v>
      </c>
      <c r="C9" s="1185"/>
      <c r="D9" s="1185"/>
      <c r="E9" s="1185"/>
      <c r="F9" s="1185"/>
      <c r="G9" s="1185"/>
      <c r="H9" s="1185"/>
      <c r="I9" s="1185"/>
      <c r="J9" s="1185"/>
      <c r="K9" s="1185"/>
      <c r="L9" s="1190" t="str">
        <f>SUVAHAVUJ!$D$46</f>
        <v>Pohľadávky z obchodného styku v rámci podielovej účasti okrem pohľadávok voči prepojeným účtovným jednotkám (311A, 312A, 313A, 314A, 315A, 31XA)
- /391A/</v>
      </c>
      <c r="M9" s="1190"/>
      <c r="N9" s="1190"/>
      <c r="O9" s="1190"/>
      <c r="P9" s="1190"/>
      <c r="Q9" s="1190"/>
      <c r="R9" s="1190"/>
      <c r="S9" s="1190"/>
      <c r="T9" s="1190"/>
      <c r="U9" s="1190"/>
      <c r="V9" s="1190"/>
      <c r="W9" s="1190"/>
      <c r="X9" s="1190"/>
      <c r="Y9" s="1190"/>
      <c r="Z9" s="1190"/>
      <c r="AA9" s="1190"/>
      <c r="AB9" s="1190"/>
      <c r="AC9" s="1190"/>
      <c r="AD9" s="1190"/>
      <c r="AE9" s="1190"/>
      <c r="AF9" s="1190"/>
      <c r="AG9" s="1190"/>
      <c r="AH9" s="1190"/>
      <c r="AI9" s="1190"/>
      <c r="AJ9" s="1190"/>
      <c r="AK9" s="1190"/>
      <c r="AL9" s="1190"/>
      <c r="AM9" s="1190"/>
      <c r="AN9" s="1190"/>
      <c r="AO9" s="1190"/>
      <c r="AP9" s="1190"/>
      <c r="AQ9" s="1176" t="s">
        <v>1231</v>
      </c>
      <c r="AR9" s="1176"/>
      <c r="AS9" s="1176"/>
      <c r="AT9" s="1176"/>
      <c r="AU9" s="1176"/>
      <c r="AV9" s="1176"/>
      <c r="AW9" s="1176"/>
      <c r="AX9" s="1176"/>
      <c r="AY9" s="242"/>
      <c r="AZ9" s="243"/>
      <c r="BA9" s="1171" t="str">
        <f>MID(SUVAHAVUJ!AD46,1,1)</f>
        <v xml:space="preserve"> </v>
      </c>
      <c r="BB9" s="1171"/>
      <c r="BC9" s="1171"/>
      <c r="BD9" s="1171"/>
      <c r="BE9" s="1171"/>
      <c r="BF9" s="1171"/>
      <c r="BG9" s="1171" t="str">
        <f>MID(SUVAHAVUJ!AD46,2,1)</f>
        <v xml:space="preserve"> </v>
      </c>
      <c r="BH9" s="1171"/>
      <c r="BI9" s="1171"/>
      <c r="BJ9" s="1171"/>
      <c r="BK9" s="1171"/>
      <c r="BL9" s="1171" t="str">
        <f>MID(SUVAHAVUJ!AD46,3,1)</f>
        <v xml:space="preserve"> </v>
      </c>
      <c r="BM9" s="1171"/>
      <c r="BN9" s="1171"/>
      <c r="BO9" s="1171"/>
      <c r="BP9" s="1171"/>
      <c r="BQ9" s="1171"/>
      <c r="BR9" s="1171" t="str">
        <f>MID(SUVAHAVUJ!AD46,4,1)</f>
        <v xml:space="preserve"> </v>
      </c>
      <c r="BS9" s="1171"/>
      <c r="BT9" s="1171"/>
      <c r="BU9" s="1171"/>
      <c r="BV9" s="1171"/>
      <c r="BW9" s="1171" t="str">
        <f>MID(SUVAHAVUJ!AD46,5,1)</f>
        <v xml:space="preserve"> </v>
      </c>
      <c r="BX9" s="1171"/>
      <c r="BY9" s="1171"/>
      <c r="BZ9" s="1171"/>
      <c r="CA9" s="1171"/>
      <c r="CB9" s="1171"/>
      <c r="CC9" s="1171" t="str">
        <f>MID(SUVAHAVUJ!AD46,6,1)</f>
        <v xml:space="preserve"> </v>
      </c>
      <c r="CD9" s="1171"/>
      <c r="CE9" s="1171"/>
      <c r="CF9" s="1171"/>
      <c r="CG9" s="1171"/>
      <c r="CH9" s="1171" t="str">
        <f>MID(SUVAHAVUJ!AD46,7,1)</f>
        <v xml:space="preserve"> </v>
      </c>
      <c r="CI9" s="1171"/>
      <c r="CJ9" s="1171"/>
      <c r="CK9" s="1171"/>
      <c r="CL9" s="1171"/>
      <c r="CM9" s="1171"/>
      <c r="CN9" s="1171" t="str">
        <f>MID(SUVAHAVUJ!AD46,8,1)</f>
        <v xml:space="preserve"> </v>
      </c>
      <c r="CO9" s="1171"/>
      <c r="CP9" s="1171"/>
      <c r="CQ9" s="1171"/>
      <c r="CR9" s="1171"/>
      <c r="CS9" s="1171" t="str">
        <f>MID(SUVAHAVUJ!AD46,9,1)</f>
        <v xml:space="preserve"> </v>
      </c>
      <c r="CT9" s="1171"/>
      <c r="CU9" s="1171"/>
      <c r="CV9" s="1171"/>
      <c r="CW9" s="1171"/>
      <c r="CX9" s="1171"/>
      <c r="CY9" s="1171" t="str">
        <f>MID(SUVAHAVUJ!AD46,10,1)</f>
        <v xml:space="preserve"> </v>
      </c>
      <c r="CZ9" s="1171"/>
      <c r="DA9" s="1171"/>
      <c r="DB9" s="1171"/>
      <c r="DC9" s="1171"/>
      <c r="DD9" s="1171" t="str">
        <f>MID(SUVAHAVUJ!AD46,11,1)</f>
        <v>0</v>
      </c>
      <c r="DE9" s="1171"/>
      <c r="DF9" s="1171"/>
      <c r="DG9" s="1171"/>
      <c r="DH9" s="1171"/>
      <c r="DI9" s="1179"/>
      <c r="DJ9" s="242"/>
      <c r="DK9" s="243"/>
      <c r="DL9" s="1171" t="str">
        <f>MID(SUVAHAVUJ!AF46,1,1)</f>
        <v xml:space="preserve"> </v>
      </c>
      <c r="DM9" s="1171"/>
      <c r="DN9" s="1171"/>
      <c r="DO9" s="1171"/>
      <c r="DP9" s="1171"/>
      <c r="DQ9" s="1171"/>
      <c r="DR9" s="1171" t="str">
        <f>MID(SUVAHAVUJ!AF46,2,1)</f>
        <v xml:space="preserve"> </v>
      </c>
      <c r="DS9" s="1171"/>
      <c r="DT9" s="1171"/>
      <c r="DU9" s="1171"/>
      <c r="DV9" s="1171"/>
      <c r="DW9" s="1171" t="str">
        <f>MID(SUVAHAVUJ!AF46,3,1)</f>
        <v xml:space="preserve"> </v>
      </c>
      <c r="DX9" s="1171"/>
      <c r="DY9" s="1171"/>
      <c r="DZ9" s="1171"/>
      <c r="EA9" s="1171"/>
      <c r="EB9" s="1171"/>
      <c r="EC9" s="1171" t="str">
        <f>MID(SUVAHAVUJ!AF46,4,1)</f>
        <v xml:space="preserve"> </v>
      </c>
      <c r="ED9" s="1171"/>
      <c r="EE9" s="1171"/>
      <c r="EF9" s="1171"/>
      <c r="EG9" s="1171"/>
      <c r="EH9" s="1171" t="str">
        <f>MID(SUVAHAVUJ!AF46,5,1)</f>
        <v xml:space="preserve"> </v>
      </c>
      <c r="EI9" s="1171"/>
      <c r="EJ9" s="1171"/>
      <c r="EK9" s="1171"/>
      <c r="EL9" s="1171"/>
      <c r="EM9" s="1171"/>
      <c r="EN9" s="1171" t="str">
        <f>MID(SUVAHAVUJ!AF46,6,1)</f>
        <v xml:space="preserve"> </v>
      </c>
      <c r="EO9" s="1171"/>
      <c r="EP9" s="1171"/>
      <c r="EQ9" s="1171"/>
      <c r="ER9" s="1171"/>
      <c r="ES9" s="1171" t="str">
        <f>MID(SUVAHAVUJ!AF46,7,1)</f>
        <v xml:space="preserve"> </v>
      </c>
      <c r="ET9" s="1171"/>
      <c r="EU9" s="1171"/>
      <c r="EV9" s="1171"/>
      <c r="EW9" s="1171"/>
      <c r="EX9" s="1171"/>
      <c r="EY9" s="1171" t="str">
        <f>MID(SUVAHAVUJ!AF46,8,1)</f>
        <v xml:space="preserve"> </v>
      </c>
      <c r="EZ9" s="1171"/>
      <c r="FA9" s="1171"/>
      <c r="FB9" s="1171"/>
      <c r="FC9" s="1171"/>
      <c r="FD9" s="1171" t="str">
        <f>MID(SUVAHAVUJ!AF46,9,1)</f>
        <v xml:space="preserve"> </v>
      </c>
      <c r="FE9" s="1171"/>
      <c r="FF9" s="1171"/>
      <c r="FG9" s="1171"/>
      <c r="FH9" s="1171"/>
      <c r="FI9" s="1171"/>
      <c r="FJ9" s="1171" t="str">
        <f>MID(SUVAHAVUJ!AF46,10,1)</f>
        <v xml:space="preserve"> </v>
      </c>
      <c r="FK9" s="1171"/>
      <c r="FL9" s="1171"/>
      <c r="FM9" s="1171"/>
      <c r="FN9" s="1171"/>
      <c r="FO9" s="1129" t="str">
        <f>MID(SUVAHAVUJ!AF46,11,1)</f>
        <v>0</v>
      </c>
      <c r="FP9" s="1129"/>
      <c r="FQ9" s="1129"/>
      <c r="FR9" s="1129"/>
      <c r="FS9" s="1177"/>
      <c r="FT9" s="1178"/>
      <c r="FU9" s="1178"/>
      <c r="FV9" s="1178"/>
      <c r="FW9" s="1178"/>
      <c r="FX9" s="1178"/>
      <c r="FY9" s="1178"/>
      <c r="FZ9" s="1178"/>
      <c r="GA9" s="1178"/>
      <c r="GB9" s="1178"/>
      <c r="GC9" s="1178"/>
      <c r="GD9" s="1178"/>
      <c r="GE9" s="1178"/>
      <c r="GF9" s="1178"/>
      <c r="GG9" s="1178"/>
      <c r="GH9" s="1178"/>
      <c r="GI9" s="1178"/>
      <c r="GJ9" s="1178"/>
      <c r="GK9" s="1178"/>
      <c r="GL9" s="1178"/>
      <c r="GM9" s="1178"/>
      <c r="GN9" s="1178"/>
      <c r="GO9" s="1178"/>
      <c r="GP9" s="1178"/>
      <c r="GQ9" s="1178"/>
      <c r="GR9" s="1178"/>
      <c r="GS9" s="1178"/>
      <c r="GT9" s="1178"/>
      <c r="GU9" s="1178"/>
      <c r="GV9" s="1178"/>
      <c r="GW9" s="1178"/>
    </row>
    <row r="10" spans="1:205" ht="21" customHeight="1" x14ac:dyDescent="0.3">
      <c r="B10" s="1185"/>
      <c r="C10" s="1185"/>
      <c r="D10" s="1185"/>
      <c r="E10" s="1185"/>
      <c r="F10" s="1185"/>
      <c r="G10" s="1185"/>
      <c r="H10" s="1185"/>
      <c r="I10" s="1185"/>
      <c r="J10" s="1185"/>
      <c r="K10" s="1185"/>
      <c r="L10" s="1190"/>
      <c r="M10" s="1190"/>
      <c r="N10" s="1190"/>
      <c r="O10" s="1190"/>
      <c r="P10" s="1190"/>
      <c r="Q10" s="1190"/>
      <c r="R10" s="1190"/>
      <c r="S10" s="1190"/>
      <c r="T10" s="1190"/>
      <c r="U10" s="1190"/>
      <c r="V10" s="1190"/>
      <c r="W10" s="1190"/>
      <c r="X10" s="1190"/>
      <c r="Y10" s="1190"/>
      <c r="Z10" s="1190"/>
      <c r="AA10" s="1190"/>
      <c r="AB10" s="1190"/>
      <c r="AC10" s="1190"/>
      <c r="AD10" s="1190"/>
      <c r="AE10" s="1190"/>
      <c r="AF10" s="1190"/>
      <c r="AG10" s="1190"/>
      <c r="AH10" s="1190"/>
      <c r="AI10" s="1190"/>
      <c r="AJ10" s="1190"/>
      <c r="AK10" s="1190"/>
      <c r="AL10" s="1190"/>
      <c r="AM10" s="1190"/>
      <c r="AN10" s="1190"/>
      <c r="AO10" s="1190"/>
      <c r="AP10" s="1190"/>
      <c r="AQ10" s="1176"/>
      <c r="AR10" s="1176"/>
      <c r="AS10" s="1176"/>
      <c r="AT10" s="1176"/>
      <c r="AU10" s="1176"/>
      <c r="AV10" s="1176"/>
      <c r="AW10" s="1176"/>
      <c r="AX10" s="1176"/>
      <c r="AY10" s="242"/>
      <c r="AZ10" s="243"/>
      <c r="BA10" s="1171" t="str">
        <f>MID(SUVAHAVUJ!AE46,1,1)</f>
        <v xml:space="preserve"> </v>
      </c>
      <c r="BB10" s="1171"/>
      <c r="BC10" s="1171"/>
      <c r="BD10" s="1171"/>
      <c r="BE10" s="1171"/>
      <c r="BF10" s="1171"/>
      <c r="BG10" s="1171" t="str">
        <f>MID(SUVAHAVUJ!AE46,2,1)</f>
        <v xml:space="preserve"> </v>
      </c>
      <c r="BH10" s="1171"/>
      <c r="BI10" s="1171"/>
      <c r="BJ10" s="1171"/>
      <c r="BK10" s="1171"/>
      <c r="BL10" s="1171" t="str">
        <f>MID(SUVAHAVUJ!AE46,3,1)</f>
        <v xml:space="preserve"> </v>
      </c>
      <c r="BM10" s="1171"/>
      <c r="BN10" s="1171"/>
      <c r="BO10" s="1171"/>
      <c r="BP10" s="1171"/>
      <c r="BQ10" s="1171"/>
      <c r="BR10" s="1171" t="str">
        <f>MID(SUVAHAVUJ!AE46,4,1)</f>
        <v xml:space="preserve"> </v>
      </c>
      <c r="BS10" s="1171"/>
      <c r="BT10" s="1171"/>
      <c r="BU10" s="1171"/>
      <c r="BV10" s="1171"/>
      <c r="BW10" s="1171" t="str">
        <f>MID(SUVAHAVUJ!AE46,5,1)</f>
        <v xml:space="preserve"> </v>
      </c>
      <c r="BX10" s="1171"/>
      <c r="BY10" s="1171"/>
      <c r="BZ10" s="1171"/>
      <c r="CA10" s="1171"/>
      <c r="CB10" s="1171"/>
      <c r="CC10" s="1171" t="str">
        <f>MID(SUVAHAVUJ!AE46,6,1)</f>
        <v xml:space="preserve"> </v>
      </c>
      <c r="CD10" s="1171"/>
      <c r="CE10" s="1171"/>
      <c r="CF10" s="1171"/>
      <c r="CG10" s="1171"/>
      <c r="CH10" s="1171" t="str">
        <f>MID(SUVAHAVUJ!AE46,7,1)</f>
        <v xml:space="preserve"> </v>
      </c>
      <c r="CI10" s="1171"/>
      <c r="CJ10" s="1171"/>
      <c r="CK10" s="1171"/>
      <c r="CL10" s="1171"/>
      <c r="CM10" s="1171"/>
      <c r="CN10" s="1171" t="str">
        <f>MID(SUVAHAVUJ!AE46,8,1)</f>
        <v xml:space="preserve"> </v>
      </c>
      <c r="CO10" s="1171"/>
      <c r="CP10" s="1171"/>
      <c r="CQ10" s="1171"/>
      <c r="CR10" s="1171"/>
      <c r="CS10" s="1171" t="str">
        <f>MID(SUVAHAVUJ!AE46,9,1)</f>
        <v xml:space="preserve"> </v>
      </c>
      <c r="CT10" s="1171"/>
      <c r="CU10" s="1171"/>
      <c r="CV10" s="1171"/>
      <c r="CW10" s="1171"/>
      <c r="CX10" s="1171"/>
      <c r="CY10" s="1171" t="str">
        <f>MID(SUVAHAVUJ!AE46,10,1)</f>
        <v xml:space="preserve"> </v>
      </c>
      <c r="CZ10" s="1171"/>
      <c r="DA10" s="1171"/>
      <c r="DB10" s="1171"/>
      <c r="DC10" s="1171"/>
      <c r="DD10" s="1171" t="str">
        <f>MID(SUVAHAVUJ!AE46,11,1)</f>
        <v>0</v>
      </c>
      <c r="DE10" s="1171"/>
      <c r="DF10" s="1171"/>
      <c r="DG10" s="1171"/>
      <c r="DH10" s="1171"/>
      <c r="DI10" s="1179"/>
      <c r="DJ10" s="1181"/>
      <c r="DK10" s="1181"/>
      <c r="DL10" s="1181"/>
      <c r="DM10" s="1181"/>
      <c r="DN10" s="1181"/>
      <c r="DO10" s="1181"/>
      <c r="DP10" s="1181"/>
      <c r="DQ10" s="1181"/>
      <c r="DR10" s="1181"/>
      <c r="DS10" s="1181"/>
      <c r="DT10" s="1181"/>
      <c r="DU10" s="1181"/>
      <c r="DV10" s="1181"/>
      <c r="DW10" s="1181"/>
      <c r="DX10" s="1181"/>
      <c r="DY10" s="1181"/>
      <c r="DZ10" s="1181"/>
      <c r="EA10" s="1181"/>
      <c r="EB10" s="1181"/>
      <c r="EC10" s="1181"/>
      <c r="ED10" s="1181"/>
      <c r="EE10" s="1181"/>
      <c r="EF10" s="1181"/>
      <c r="EG10" s="1181"/>
      <c r="EH10" s="1181"/>
      <c r="EI10" s="1181"/>
      <c r="EJ10" s="1181"/>
      <c r="EK10" s="1181"/>
      <c r="EL10" s="1181"/>
      <c r="EM10" s="1181"/>
      <c r="EN10" s="242"/>
      <c r="EO10" s="243"/>
      <c r="EP10" s="1171" t="str">
        <f>MID(SUVAHAVUJ!AG46,1,1)</f>
        <v xml:space="preserve"> </v>
      </c>
      <c r="EQ10" s="1171"/>
      <c r="ER10" s="1171"/>
      <c r="ES10" s="1171"/>
      <c r="ET10" s="1171"/>
      <c r="EU10" s="1171"/>
      <c r="EV10" s="1171" t="str">
        <f>MID(SUVAHAVUJ!AG46,2,1)</f>
        <v xml:space="preserve"> </v>
      </c>
      <c r="EW10" s="1171"/>
      <c r="EX10" s="1171"/>
      <c r="EY10" s="1171"/>
      <c r="EZ10" s="1171"/>
      <c r="FA10" s="1171" t="str">
        <f>MID(SUVAHAVUJ!AG46,3,1)</f>
        <v xml:space="preserve"> </v>
      </c>
      <c r="FB10" s="1171"/>
      <c r="FC10" s="1171"/>
      <c r="FD10" s="1171"/>
      <c r="FE10" s="1171"/>
      <c r="FF10" s="1171"/>
      <c r="FG10" s="1171" t="str">
        <f>MID(SUVAHAVUJ!AG46,4,1)</f>
        <v xml:space="preserve"> </v>
      </c>
      <c r="FH10" s="1171"/>
      <c r="FI10" s="1171"/>
      <c r="FJ10" s="1171"/>
      <c r="FK10" s="1171"/>
      <c r="FL10" s="1171" t="str">
        <f>MID(SUVAHAVUJ!AG46,5,1)</f>
        <v xml:space="preserve"> </v>
      </c>
      <c r="FM10" s="1171"/>
      <c r="FN10" s="1171"/>
      <c r="FO10" s="1171"/>
      <c r="FP10" s="1171"/>
      <c r="FQ10" s="1171"/>
      <c r="FR10" s="1171" t="str">
        <f>MID(SUVAHAVUJ!AG46,6,1)</f>
        <v xml:space="preserve"> </v>
      </c>
      <c r="FS10" s="1171"/>
      <c r="FT10" s="1171"/>
      <c r="FU10" s="1171"/>
      <c r="FV10" s="1171"/>
      <c r="FW10" s="1171" t="str">
        <f>MID(SUVAHAVUJ!AG46,7,1)</f>
        <v xml:space="preserve"> </v>
      </c>
      <c r="FX10" s="1171"/>
      <c r="FY10" s="1171"/>
      <c r="FZ10" s="1171"/>
      <c r="GA10" s="1171"/>
      <c r="GB10" s="1171"/>
      <c r="GC10" s="1171" t="str">
        <f>MID(SUVAHAVUJ!AG46,8,1)</f>
        <v xml:space="preserve"> </v>
      </c>
      <c r="GD10" s="1171"/>
      <c r="GE10" s="1171"/>
      <c r="GF10" s="1171"/>
      <c r="GG10" s="1171"/>
      <c r="GH10" s="1171" t="str">
        <f>MID(SUVAHAVUJ!AG46,9,1)</f>
        <v xml:space="preserve"> </v>
      </c>
      <c r="GI10" s="1171"/>
      <c r="GJ10" s="1171"/>
      <c r="GK10" s="1171"/>
      <c r="GL10" s="1171"/>
      <c r="GM10" s="1171"/>
      <c r="GN10" s="1171" t="str">
        <f>MID(SUVAHAVUJ!AG46,10,1)</f>
        <v xml:space="preserve"> </v>
      </c>
      <c r="GO10" s="1171"/>
      <c r="GP10" s="1171"/>
      <c r="GQ10" s="1171"/>
      <c r="GR10" s="1171"/>
      <c r="GS10" s="1129" t="str">
        <f>MID(SUVAHAVUJ!AG46,11,1)</f>
        <v>0</v>
      </c>
      <c r="GT10" s="1129"/>
      <c r="GU10" s="1129"/>
      <c r="GV10" s="1129"/>
      <c r="GW10" s="1177"/>
    </row>
    <row r="11" spans="1:205" ht="23.25" customHeight="1" x14ac:dyDescent="0.3">
      <c r="B11" s="1185" t="s">
        <v>2052</v>
      </c>
      <c r="C11" s="1185"/>
      <c r="D11" s="1185"/>
      <c r="E11" s="1185"/>
      <c r="F11" s="1185"/>
      <c r="G11" s="1185"/>
      <c r="H11" s="1185"/>
      <c r="I11" s="1185"/>
      <c r="J11" s="1185"/>
      <c r="K11" s="1185"/>
      <c r="L11" s="1190" t="str">
        <f>SUVAHAVUJ!$D$47</f>
        <v>Ostatné pohľadávky z obchodného styku (311A, 312A, 313A, 314A, 315A, 31XA) - /391A/</v>
      </c>
      <c r="M11" s="1190"/>
      <c r="N11" s="1190"/>
      <c r="O11" s="1190"/>
      <c r="P11" s="1190"/>
      <c r="Q11" s="1190"/>
      <c r="R11" s="1190"/>
      <c r="S11" s="1190"/>
      <c r="T11" s="1190"/>
      <c r="U11" s="1190"/>
      <c r="V11" s="1190"/>
      <c r="W11" s="1190"/>
      <c r="X11" s="1190"/>
      <c r="Y11" s="1190"/>
      <c r="Z11" s="1190"/>
      <c r="AA11" s="1190"/>
      <c r="AB11" s="1190"/>
      <c r="AC11" s="1190"/>
      <c r="AD11" s="1190"/>
      <c r="AE11" s="1190"/>
      <c r="AF11" s="1190"/>
      <c r="AG11" s="1190"/>
      <c r="AH11" s="1190"/>
      <c r="AI11" s="1190"/>
      <c r="AJ11" s="1190"/>
      <c r="AK11" s="1190"/>
      <c r="AL11" s="1190"/>
      <c r="AM11" s="1190"/>
      <c r="AN11" s="1190"/>
      <c r="AO11" s="1190"/>
      <c r="AP11" s="1190"/>
      <c r="AQ11" s="1176" t="s">
        <v>1232</v>
      </c>
      <c r="AR11" s="1176"/>
      <c r="AS11" s="1176"/>
      <c r="AT11" s="1176"/>
      <c r="AU11" s="1176"/>
      <c r="AV11" s="1176"/>
      <c r="AW11" s="1176"/>
      <c r="AX11" s="1176"/>
      <c r="AY11" s="242"/>
      <c r="AZ11" s="243"/>
      <c r="BA11" s="1171" t="str">
        <f>MID(SUVAHAVUJ!AD47,1,1)</f>
        <v xml:space="preserve"> </v>
      </c>
      <c r="BB11" s="1171"/>
      <c r="BC11" s="1171"/>
      <c r="BD11" s="1171"/>
      <c r="BE11" s="1171"/>
      <c r="BF11" s="1171"/>
      <c r="BG11" s="1171" t="str">
        <f>MID(SUVAHAVUJ!AD47,2,1)</f>
        <v xml:space="preserve"> </v>
      </c>
      <c r="BH11" s="1171"/>
      <c r="BI11" s="1171"/>
      <c r="BJ11" s="1171"/>
      <c r="BK11" s="1171"/>
      <c r="BL11" s="1171" t="str">
        <f>MID(SUVAHAVUJ!AD47,3,1)</f>
        <v xml:space="preserve"> </v>
      </c>
      <c r="BM11" s="1171"/>
      <c r="BN11" s="1171"/>
      <c r="BO11" s="1171"/>
      <c r="BP11" s="1171"/>
      <c r="BQ11" s="1171"/>
      <c r="BR11" s="1171" t="str">
        <f>MID(SUVAHAVUJ!AD47,4,1)</f>
        <v xml:space="preserve"> </v>
      </c>
      <c r="BS11" s="1171"/>
      <c r="BT11" s="1171"/>
      <c r="BU11" s="1171"/>
      <c r="BV11" s="1171"/>
      <c r="BW11" s="1171" t="str">
        <f>MID(SUVAHAVUJ!AD47,5,1)</f>
        <v xml:space="preserve"> </v>
      </c>
      <c r="BX11" s="1171"/>
      <c r="BY11" s="1171"/>
      <c r="BZ11" s="1171"/>
      <c r="CA11" s="1171"/>
      <c r="CB11" s="1171"/>
      <c r="CC11" s="1171" t="str">
        <f>MID(SUVAHAVUJ!AD47,6,1)</f>
        <v xml:space="preserve"> </v>
      </c>
      <c r="CD11" s="1171"/>
      <c r="CE11" s="1171"/>
      <c r="CF11" s="1171"/>
      <c r="CG11" s="1171"/>
      <c r="CH11" s="1171" t="str">
        <f>MID(SUVAHAVUJ!AD47,7,1)</f>
        <v xml:space="preserve"> </v>
      </c>
      <c r="CI11" s="1171"/>
      <c r="CJ11" s="1171"/>
      <c r="CK11" s="1171"/>
      <c r="CL11" s="1171"/>
      <c r="CM11" s="1171"/>
      <c r="CN11" s="1171" t="str">
        <f>MID(SUVAHAVUJ!AD47,8,1)</f>
        <v xml:space="preserve"> </v>
      </c>
      <c r="CO11" s="1171"/>
      <c r="CP11" s="1171"/>
      <c r="CQ11" s="1171"/>
      <c r="CR11" s="1171"/>
      <c r="CS11" s="1171" t="str">
        <f>MID(SUVAHAVUJ!AD47,9,1)</f>
        <v xml:space="preserve"> </v>
      </c>
      <c r="CT11" s="1171"/>
      <c r="CU11" s="1171"/>
      <c r="CV11" s="1171"/>
      <c r="CW11" s="1171"/>
      <c r="CX11" s="1171"/>
      <c r="CY11" s="1171" t="str">
        <f>MID(SUVAHAVUJ!AD47,10,1)</f>
        <v xml:space="preserve"> </v>
      </c>
      <c r="CZ11" s="1171"/>
      <c r="DA11" s="1171"/>
      <c r="DB11" s="1171"/>
      <c r="DC11" s="1171"/>
      <c r="DD11" s="1171" t="str">
        <f>MID(SUVAHAVUJ!AD47,11,1)</f>
        <v>0</v>
      </c>
      <c r="DE11" s="1171"/>
      <c r="DF11" s="1171"/>
      <c r="DG11" s="1171"/>
      <c r="DH11" s="1171"/>
      <c r="DI11" s="1179"/>
      <c r="DJ11" s="242"/>
      <c r="DK11" s="243"/>
      <c r="DL11" s="1171" t="str">
        <f>MID(SUVAHAVUJ!AF47,1,1)</f>
        <v xml:space="preserve"> </v>
      </c>
      <c r="DM11" s="1171"/>
      <c r="DN11" s="1171"/>
      <c r="DO11" s="1171"/>
      <c r="DP11" s="1171"/>
      <c r="DQ11" s="1171"/>
      <c r="DR11" s="1171" t="str">
        <f>MID(SUVAHAVUJ!AF47,2,1)</f>
        <v xml:space="preserve"> </v>
      </c>
      <c r="DS11" s="1171"/>
      <c r="DT11" s="1171"/>
      <c r="DU11" s="1171"/>
      <c r="DV11" s="1171"/>
      <c r="DW11" s="1171" t="str">
        <f>MID(SUVAHAVUJ!AF47,3,1)</f>
        <v xml:space="preserve"> </v>
      </c>
      <c r="DX11" s="1171"/>
      <c r="DY11" s="1171"/>
      <c r="DZ11" s="1171"/>
      <c r="EA11" s="1171"/>
      <c r="EB11" s="1171"/>
      <c r="EC11" s="1171" t="str">
        <f>MID(SUVAHAVUJ!AF47,4,1)</f>
        <v xml:space="preserve"> </v>
      </c>
      <c r="ED11" s="1171"/>
      <c r="EE11" s="1171"/>
      <c r="EF11" s="1171"/>
      <c r="EG11" s="1171"/>
      <c r="EH11" s="1171" t="str">
        <f>MID(SUVAHAVUJ!AF47,5,1)</f>
        <v xml:space="preserve"> </v>
      </c>
      <c r="EI11" s="1171"/>
      <c r="EJ11" s="1171"/>
      <c r="EK11" s="1171"/>
      <c r="EL11" s="1171"/>
      <c r="EM11" s="1171"/>
      <c r="EN11" s="1171" t="str">
        <f>MID(SUVAHAVUJ!AF47,6,1)</f>
        <v xml:space="preserve"> </v>
      </c>
      <c r="EO11" s="1171"/>
      <c r="EP11" s="1171"/>
      <c r="EQ11" s="1171"/>
      <c r="ER11" s="1171"/>
      <c r="ES11" s="1171" t="str">
        <f>MID(SUVAHAVUJ!AF47,7,1)</f>
        <v xml:space="preserve"> </v>
      </c>
      <c r="ET11" s="1171"/>
      <c r="EU11" s="1171"/>
      <c r="EV11" s="1171"/>
      <c r="EW11" s="1171"/>
      <c r="EX11" s="1171"/>
      <c r="EY11" s="1171" t="str">
        <f>MID(SUVAHAVUJ!AF47,8,1)</f>
        <v xml:space="preserve"> </v>
      </c>
      <c r="EZ11" s="1171"/>
      <c r="FA11" s="1171"/>
      <c r="FB11" s="1171"/>
      <c r="FC11" s="1171"/>
      <c r="FD11" s="1171" t="str">
        <f>MID(SUVAHAVUJ!AF47,9,1)</f>
        <v xml:space="preserve"> </v>
      </c>
      <c r="FE11" s="1171"/>
      <c r="FF11" s="1171"/>
      <c r="FG11" s="1171"/>
      <c r="FH11" s="1171"/>
      <c r="FI11" s="1171"/>
      <c r="FJ11" s="1171" t="str">
        <f>MID(SUVAHAVUJ!AF47,10,1)</f>
        <v xml:space="preserve"> </v>
      </c>
      <c r="FK11" s="1171"/>
      <c r="FL11" s="1171"/>
      <c r="FM11" s="1171"/>
      <c r="FN11" s="1171"/>
      <c r="FO11" s="1129" t="str">
        <f>MID(SUVAHAVUJ!AF47,11,1)</f>
        <v>0</v>
      </c>
      <c r="FP11" s="1129"/>
      <c r="FQ11" s="1129"/>
      <c r="FR11" s="1129"/>
      <c r="FS11" s="1177"/>
      <c r="FT11" s="1178"/>
      <c r="FU11" s="1178"/>
      <c r="FV11" s="1178"/>
      <c r="FW11" s="1178"/>
      <c r="FX11" s="1178"/>
      <c r="FY11" s="1178"/>
      <c r="FZ11" s="1178"/>
      <c r="GA11" s="1178"/>
      <c r="GB11" s="1178"/>
      <c r="GC11" s="1178"/>
      <c r="GD11" s="1178"/>
      <c r="GE11" s="1178"/>
      <c r="GF11" s="1178"/>
      <c r="GG11" s="1178"/>
      <c r="GH11" s="1178"/>
      <c r="GI11" s="1178"/>
      <c r="GJ11" s="1178"/>
      <c r="GK11" s="1178"/>
      <c r="GL11" s="1178"/>
      <c r="GM11" s="1178"/>
      <c r="GN11" s="1178"/>
      <c r="GO11" s="1178"/>
      <c r="GP11" s="1178"/>
      <c r="GQ11" s="1178"/>
      <c r="GR11" s="1178"/>
      <c r="GS11" s="1178"/>
      <c r="GT11" s="1178"/>
      <c r="GU11" s="1178"/>
      <c r="GV11" s="1178"/>
      <c r="GW11" s="1178"/>
    </row>
    <row r="12" spans="1:205" ht="23.25" customHeight="1" x14ac:dyDescent="0.3">
      <c r="B12" s="1185"/>
      <c r="C12" s="1185"/>
      <c r="D12" s="1185"/>
      <c r="E12" s="1185"/>
      <c r="F12" s="1185"/>
      <c r="G12" s="1185"/>
      <c r="H12" s="1185"/>
      <c r="I12" s="1185"/>
      <c r="J12" s="1185"/>
      <c r="K12" s="1185"/>
      <c r="L12" s="1190"/>
      <c r="M12" s="1190"/>
      <c r="N12" s="1190"/>
      <c r="O12" s="1190"/>
      <c r="P12" s="1190"/>
      <c r="Q12" s="1190"/>
      <c r="R12" s="1190"/>
      <c r="S12" s="1190"/>
      <c r="T12" s="1190"/>
      <c r="U12" s="1190"/>
      <c r="V12" s="1190"/>
      <c r="W12" s="1190"/>
      <c r="X12" s="1190"/>
      <c r="Y12" s="1190"/>
      <c r="Z12" s="1190"/>
      <c r="AA12" s="1190"/>
      <c r="AB12" s="1190"/>
      <c r="AC12" s="1190"/>
      <c r="AD12" s="1190"/>
      <c r="AE12" s="1190"/>
      <c r="AF12" s="1190"/>
      <c r="AG12" s="1190"/>
      <c r="AH12" s="1190"/>
      <c r="AI12" s="1190"/>
      <c r="AJ12" s="1190"/>
      <c r="AK12" s="1190"/>
      <c r="AL12" s="1190"/>
      <c r="AM12" s="1190"/>
      <c r="AN12" s="1190"/>
      <c r="AO12" s="1190"/>
      <c r="AP12" s="1190"/>
      <c r="AQ12" s="1176"/>
      <c r="AR12" s="1176"/>
      <c r="AS12" s="1176"/>
      <c r="AT12" s="1176"/>
      <c r="AU12" s="1176"/>
      <c r="AV12" s="1176"/>
      <c r="AW12" s="1176"/>
      <c r="AX12" s="1176"/>
      <c r="AY12" s="242"/>
      <c r="AZ12" s="243"/>
      <c r="BA12" s="1171" t="str">
        <f>MID(SUVAHAVUJ!AE47,1,1)</f>
        <v xml:space="preserve"> </v>
      </c>
      <c r="BB12" s="1171"/>
      <c r="BC12" s="1171"/>
      <c r="BD12" s="1171"/>
      <c r="BE12" s="1171"/>
      <c r="BF12" s="1171"/>
      <c r="BG12" s="1171" t="str">
        <f>MID(SUVAHAVUJ!AE47,2,1)</f>
        <v xml:space="preserve"> </v>
      </c>
      <c r="BH12" s="1171"/>
      <c r="BI12" s="1171"/>
      <c r="BJ12" s="1171"/>
      <c r="BK12" s="1171"/>
      <c r="BL12" s="1171" t="str">
        <f>MID(SUVAHAVUJ!AE47,3,1)</f>
        <v xml:space="preserve"> </v>
      </c>
      <c r="BM12" s="1171"/>
      <c r="BN12" s="1171"/>
      <c r="BO12" s="1171"/>
      <c r="BP12" s="1171"/>
      <c r="BQ12" s="1171"/>
      <c r="BR12" s="1171" t="str">
        <f>MID(SUVAHAVUJ!AE47,4,1)</f>
        <v xml:space="preserve"> </v>
      </c>
      <c r="BS12" s="1171"/>
      <c r="BT12" s="1171"/>
      <c r="BU12" s="1171"/>
      <c r="BV12" s="1171"/>
      <c r="BW12" s="1171" t="str">
        <f>MID(SUVAHAVUJ!AE47,5,1)</f>
        <v xml:space="preserve"> </v>
      </c>
      <c r="BX12" s="1171"/>
      <c r="BY12" s="1171"/>
      <c r="BZ12" s="1171"/>
      <c r="CA12" s="1171"/>
      <c r="CB12" s="1171"/>
      <c r="CC12" s="1171" t="str">
        <f>MID(SUVAHAVUJ!AE47,6,1)</f>
        <v xml:space="preserve"> </v>
      </c>
      <c r="CD12" s="1171"/>
      <c r="CE12" s="1171"/>
      <c r="CF12" s="1171"/>
      <c r="CG12" s="1171"/>
      <c r="CH12" s="1171" t="str">
        <f>MID(SUVAHAVUJ!AE47,7,1)</f>
        <v xml:space="preserve"> </v>
      </c>
      <c r="CI12" s="1171"/>
      <c r="CJ12" s="1171"/>
      <c r="CK12" s="1171"/>
      <c r="CL12" s="1171"/>
      <c r="CM12" s="1171"/>
      <c r="CN12" s="1171" t="str">
        <f>MID(SUVAHAVUJ!AE47,8,1)</f>
        <v xml:space="preserve"> </v>
      </c>
      <c r="CO12" s="1171"/>
      <c r="CP12" s="1171"/>
      <c r="CQ12" s="1171"/>
      <c r="CR12" s="1171"/>
      <c r="CS12" s="1171" t="str">
        <f>MID(SUVAHAVUJ!AE47,9,1)</f>
        <v xml:space="preserve"> </v>
      </c>
      <c r="CT12" s="1171"/>
      <c r="CU12" s="1171"/>
      <c r="CV12" s="1171"/>
      <c r="CW12" s="1171"/>
      <c r="CX12" s="1171"/>
      <c r="CY12" s="1171" t="str">
        <f>MID(SUVAHAVUJ!AE47,10,1)</f>
        <v xml:space="preserve"> </v>
      </c>
      <c r="CZ12" s="1171"/>
      <c r="DA12" s="1171"/>
      <c r="DB12" s="1171"/>
      <c r="DC12" s="1171"/>
      <c r="DD12" s="1171" t="str">
        <f>MID(SUVAHAVUJ!AE47,11,1)</f>
        <v>0</v>
      </c>
      <c r="DE12" s="1171"/>
      <c r="DF12" s="1171"/>
      <c r="DG12" s="1171"/>
      <c r="DH12" s="1171"/>
      <c r="DI12" s="1179"/>
      <c r="DJ12" s="1181"/>
      <c r="DK12" s="1181"/>
      <c r="DL12" s="1181"/>
      <c r="DM12" s="1181"/>
      <c r="DN12" s="1181"/>
      <c r="DO12" s="1181"/>
      <c r="DP12" s="1181"/>
      <c r="DQ12" s="1181"/>
      <c r="DR12" s="1181"/>
      <c r="DS12" s="1181"/>
      <c r="DT12" s="1181"/>
      <c r="DU12" s="1181"/>
      <c r="DV12" s="1181"/>
      <c r="DW12" s="1181"/>
      <c r="DX12" s="1181"/>
      <c r="DY12" s="1181"/>
      <c r="DZ12" s="1181"/>
      <c r="EA12" s="1181"/>
      <c r="EB12" s="1181"/>
      <c r="EC12" s="1181"/>
      <c r="ED12" s="1181"/>
      <c r="EE12" s="1181"/>
      <c r="EF12" s="1181"/>
      <c r="EG12" s="1181"/>
      <c r="EH12" s="1181"/>
      <c r="EI12" s="1181"/>
      <c r="EJ12" s="1181"/>
      <c r="EK12" s="1181"/>
      <c r="EL12" s="1181"/>
      <c r="EM12" s="1181"/>
      <c r="EN12" s="242"/>
      <c r="EO12" s="243"/>
      <c r="EP12" s="1171" t="str">
        <f>MID(SUVAHAVUJ!AG47,1,1)</f>
        <v xml:space="preserve"> </v>
      </c>
      <c r="EQ12" s="1171"/>
      <c r="ER12" s="1171"/>
      <c r="ES12" s="1171"/>
      <c r="ET12" s="1171"/>
      <c r="EU12" s="1171"/>
      <c r="EV12" s="1171" t="str">
        <f>MID(SUVAHAVUJ!AG47,2,1)</f>
        <v xml:space="preserve"> </v>
      </c>
      <c r="EW12" s="1171"/>
      <c r="EX12" s="1171"/>
      <c r="EY12" s="1171"/>
      <c r="EZ12" s="1171"/>
      <c r="FA12" s="1171" t="str">
        <f>MID(SUVAHAVUJ!AG47,3,1)</f>
        <v xml:space="preserve"> </v>
      </c>
      <c r="FB12" s="1171"/>
      <c r="FC12" s="1171"/>
      <c r="FD12" s="1171"/>
      <c r="FE12" s="1171"/>
      <c r="FF12" s="1171"/>
      <c r="FG12" s="1171" t="str">
        <f>MID(SUVAHAVUJ!AG47,4,1)</f>
        <v xml:space="preserve"> </v>
      </c>
      <c r="FH12" s="1171"/>
      <c r="FI12" s="1171"/>
      <c r="FJ12" s="1171"/>
      <c r="FK12" s="1171"/>
      <c r="FL12" s="1171" t="str">
        <f>MID(SUVAHAVUJ!AG47,5,1)</f>
        <v xml:space="preserve"> </v>
      </c>
      <c r="FM12" s="1171"/>
      <c r="FN12" s="1171"/>
      <c r="FO12" s="1171"/>
      <c r="FP12" s="1171"/>
      <c r="FQ12" s="1171"/>
      <c r="FR12" s="1171" t="str">
        <f>MID(SUVAHAVUJ!AG47,6,1)</f>
        <v xml:space="preserve"> </v>
      </c>
      <c r="FS12" s="1171"/>
      <c r="FT12" s="1171"/>
      <c r="FU12" s="1171"/>
      <c r="FV12" s="1171"/>
      <c r="FW12" s="1171" t="str">
        <f>MID(SUVAHAVUJ!AG47,7,1)</f>
        <v xml:space="preserve"> </v>
      </c>
      <c r="FX12" s="1171"/>
      <c r="FY12" s="1171"/>
      <c r="FZ12" s="1171"/>
      <c r="GA12" s="1171"/>
      <c r="GB12" s="1171"/>
      <c r="GC12" s="1171" t="str">
        <f>MID(SUVAHAVUJ!AG47,8,1)</f>
        <v xml:space="preserve"> </v>
      </c>
      <c r="GD12" s="1171"/>
      <c r="GE12" s="1171"/>
      <c r="GF12" s="1171"/>
      <c r="GG12" s="1171"/>
      <c r="GH12" s="1171" t="str">
        <f>MID(SUVAHAVUJ!AG47,9,1)</f>
        <v xml:space="preserve"> </v>
      </c>
      <c r="GI12" s="1171"/>
      <c r="GJ12" s="1171"/>
      <c r="GK12" s="1171"/>
      <c r="GL12" s="1171"/>
      <c r="GM12" s="1171"/>
      <c r="GN12" s="1171" t="str">
        <f>MID(SUVAHAVUJ!AG47,10,1)</f>
        <v xml:space="preserve"> </v>
      </c>
      <c r="GO12" s="1171"/>
      <c r="GP12" s="1171"/>
      <c r="GQ12" s="1171"/>
      <c r="GR12" s="1171"/>
      <c r="GS12" s="1129" t="str">
        <f>MID(SUVAHAVUJ!AG47,11,1)</f>
        <v>0</v>
      </c>
      <c r="GT12" s="1129"/>
      <c r="GU12" s="1129"/>
      <c r="GV12" s="1129"/>
      <c r="GW12" s="1177"/>
    </row>
    <row r="13" spans="1:205" ht="23.25" customHeight="1" x14ac:dyDescent="0.3">
      <c r="B13" s="1185" t="s">
        <v>2017</v>
      </c>
      <c r="C13" s="1185"/>
      <c r="D13" s="1185"/>
      <c r="E13" s="1185"/>
      <c r="F13" s="1185"/>
      <c r="G13" s="1185"/>
      <c r="H13" s="1185"/>
      <c r="I13" s="1185"/>
      <c r="J13" s="1185"/>
      <c r="K13" s="1185"/>
      <c r="L13" s="1190" t="str">
        <f>SUVAHAVUJ!$D$48</f>
        <v>Čistá hodnota zákazky (316A)</v>
      </c>
      <c r="M13" s="1190"/>
      <c r="N13" s="1190"/>
      <c r="O13" s="1190"/>
      <c r="P13" s="1190"/>
      <c r="Q13" s="1190"/>
      <c r="R13" s="1190"/>
      <c r="S13" s="1190"/>
      <c r="T13" s="1190"/>
      <c r="U13" s="1190"/>
      <c r="V13" s="1190"/>
      <c r="W13" s="1190"/>
      <c r="X13" s="1190"/>
      <c r="Y13" s="1190"/>
      <c r="Z13" s="1190"/>
      <c r="AA13" s="1190"/>
      <c r="AB13" s="1190"/>
      <c r="AC13" s="1190"/>
      <c r="AD13" s="1190"/>
      <c r="AE13" s="1190"/>
      <c r="AF13" s="1190"/>
      <c r="AG13" s="1190"/>
      <c r="AH13" s="1190"/>
      <c r="AI13" s="1190"/>
      <c r="AJ13" s="1190"/>
      <c r="AK13" s="1190"/>
      <c r="AL13" s="1190"/>
      <c r="AM13" s="1190"/>
      <c r="AN13" s="1190"/>
      <c r="AO13" s="1190"/>
      <c r="AP13" s="1190"/>
      <c r="AQ13" s="1176" t="s">
        <v>1241</v>
      </c>
      <c r="AR13" s="1176"/>
      <c r="AS13" s="1176"/>
      <c r="AT13" s="1176"/>
      <c r="AU13" s="1176"/>
      <c r="AV13" s="1176"/>
      <c r="AW13" s="1176"/>
      <c r="AX13" s="1176"/>
      <c r="AY13" s="242"/>
      <c r="AZ13" s="243"/>
      <c r="BA13" s="1171" t="str">
        <f>MID(SUVAHAVUJ!AD48,1,1)</f>
        <v xml:space="preserve"> </v>
      </c>
      <c r="BB13" s="1171"/>
      <c r="BC13" s="1171"/>
      <c r="BD13" s="1171"/>
      <c r="BE13" s="1171"/>
      <c r="BF13" s="1171"/>
      <c r="BG13" s="1171" t="str">
        <f>MID(SUVAHAVUJ!AD48,2,1)</f>
        <v xml:space="preserve"> </v>
      </c>
      <c r="BH13" s="1171"/>
      <c r="BI13" s="1171"/>
      <c r="BJ13" s="1171"/>
      <c r="BK13" s="1171"/>
      <c r="BL13" s="1171" t="str">
        <f>MID(SUVAHAVUJ!AD48,3,1)</f>
        <v xml:space="preserve"> </v>
      </c>
      <c r="BM13" s="1171"/>
      <c r="BN13" s="1171"/>
      <c r="BO13" s="1171"/>
      <c r="BP13" s="1171"/>
      <c r="BQ13" s="1171"/>
      <c r="BR13" s="1171" t="str">
        <f>MID(SUVAHAVUJ!AD48,4,1)</f>
        <v xml:space="preserve"> </v>
      </c>
      <c r="BS13" s="1171"/>
      <c r="BT13" s="1171"/>
      <c r="BU13" s="1171"/>
      <c r="BV13" s="1171"/>
      <c r="BW13" s="1171" t="str">
        <f>MID(SUVAHAVUJ!AD48,5,1)</f>
        <v xml:space="preserve"> </v>
      </c>
      <c r="BX13" s="1171"/>
      <c r="BY13" s="1171"/>
      <c r="BZ13" s="1171"/>
      <c r="CA13" s="1171"/>
      <c r="CB13" s="1171"/>
      <c r="CC13" s="1171" t="str">
        <f>MID(SUVAHAVUJ!AD48,6,1)</f>
        <v xml:space="preserve"> </v>
      </c>
      <c r="CD13" s="1171"/>
      <c r="CE13" s="1171"/>
      <c r="CF13" s="1171"/>
      <c r="CG13" s="1171"/>
      <c r="CH13" s="1171" t="str">
        <f>MID(SUVAHAVUJ!AD48,7,1)</f>
        <v xml:space="preserve"> </v>
      </c>
      <c r="CI13" s="1171"/>
      <c r="CJ13" s="1171"/>
      <c r="CK13" s="1171"/>
      <c r="CL13" s="1171"/>
      <c r="CM13" s="1171"/>
      <c r="CN13" s="1171" t="str">
        <f>MID(SUVAHAVUJ!AD48,8,1)</f>
        <v xml:space="preserve"> </v>
      </c>
      <c r="CO13" s="1171"/>
      <c r="CP13" s="1171"/>
      <c r="CQ13" s="1171"/>
      <c r="CR13" s="1171"/>
      <c r="CS13" s="1171" t="str">
        <f>MID(SUVAHAVUJ!AD48,9,1)</f>
        <v xml:space="preserve"> </v>
      </c>
      <c r="CT13" s="1171"/>
      <c r="CU13" s="1171"/>
      <c r="CV13" s="1171"/>
      <c r="CW13" s="1171"/>
      <c r="CX13" s="1171"/>
      <c r="CY13" s="1171" t="str">
        <f>MID(SUVAHAVUJ!AD48,10,1)</f>
        <v xml:space="preserve"> </v>
      </c>
      <c r="CZ13" s="1171"/>
      <c r="DA13" s="1171"/>
      <c r="DB13" s="1171"/>
      <c r="DC13" s="1171"/>
      <c r="DD13" s="1171" t="str">
        <f>MID(SUVAHAVUJ!AD48,11,1)</f>
        <v>0</v>
      </c>
      <c r="DE13" s="1171"/>
      <c r="DF13" s="1171"/>
      <c r="DG13" s="1171"/>
      <c r="DH13" s="1171"/>
      <c r="DI13" s="1179"/>
      <c r="DJ13" s="242"/>
      <c r="DK13" s="243"/>
      <c r="DL13" s="1171" t="str">
        <f>MID(SUVAHAVUJ!AF48,1,1)</f>
        <v xml:space="preserve"> </v>
      </c>
      <c r="DM13" s="1171"/>
      <c r="DN13" s="1171"/>
      <c r="DO13" s="1171"/>
      <c r="DP13" s="1171"/>
      <c r="DQ13" s="1171"/>
      <c r="DR13" s="1171" t="str">
        <f>MID(SUVAHAVUJ!AF48,2,1)</f>
        <v xml:space="preserve"> </v>
      </c>
      <c r="DS13" s="1171"/>
      <c r="DT13" s="1171"/>
      <c r="DU13" s="1171"/>
      <c r="DV13" s="1171"/>
      <c r="DW13" s="1171" t="str">
        <f>MID(SUVAHAVUJ!AF48,3,1)</f>
        <v xml:space="preserve"> </v>
      </c>
      <c r="DX13" s="1171"/>
      <c r="DY13" s="1171"/>
      <c r="DZ13" s="1171"/>
      <c r="EA13" s="1171"/>
      <c r="EB13" s="1171"/>
      <c r="EC13" s="1171" t="str">
        <f>MID(SUVAHAVUJ!AF48,4,1)</f>
        <v xml:space="preserve"> </v>
      </c>
      <c r="ED13" s="1171"/>
      <c r="EE13" s="1171"/>
      <c r="EF13" s="1171"/>
      <c r="EG13" s="1171"/>
      <c r="EH13" s="1171" t="str">
        <f>MID(SUVAHAVUJ!AF48,5,1)</f>
        <v xml:space="preserve"> </v>
      </c>
      <c r="EI13" s="1171"/>
      <c r="EJ13" s="1171"/>
      <c r="EK13" s="1171"/>
      <c r="EL13" s="1171"/>
      <c r="EM13" s="1171"/>
      <c r="EN13" s="1171" t="str">
        <f>MID(SUVAHAVUJ!AF48,6,1)</f>
        <v xml:space="preserve"> </v>
      </c>
      <c r="EO13" s="1171"/>
      <c r="EP13" s="1171"/>
      <c r="EQ13" s="1171"/>
      <c r="ER13" s="1171"/>
      <c r="ES13" s="1171" t="str">
        <f>MID(SUVAHAVUJ!AF48,7,1)</f>
        <v xml:space="preserve"> </v>
      </c>
      <c r="ET13" s="1171"/>
      <c r="EU13" s="1171"/>
      <c r="EV13" s="1171"/>
      <c r="EW13" s="1171"/>
      <c r="EX13" s="1171"/>
      <c r="EY13" s="1171" t="str">
        <f>MID(SUVAHAVUJ!AF48,8,1)</f>
        <v xml:space="preserve"> </v>
      </c>
      <c r="EZ13" s="1171"/>
      <c r="FA13" s="1171"/>
      <c r="FB13" s="1171"/>
      <c r="FC13" s="1171"/>
      <c r="FD13" s="1171" t="str">
        <f>MID(SUVAHAVUJ!AF48,9,1)</f>
        <v xml:space="preserve"> </v>
      </c>
      <c r="FE13" s="1171"/>
      <c r="FF13" s="1171"/>
      <c r="FG13" s="1171"/>
      <c r="FH13" s="1171"/>
      <c r="FI13" s="1171"/>
      <c r="FJ13" s="1171" t="str">
        <f>MID(SUVAHAVUJ!AF48,10,1)</f>
        <v xml:space="preserve"> </v>
      </c>
      <c r="FK13" s="1171"/>
      <c r="FL13" s="1171"/>
      <c r="FM13" s="1171"/>
      <c r="FN13" s="1171"/>
      <c r="FO13" s="1129" t="str">
        <f>MID(SUVAHAVUJ!AF48,11,1)</f>
        <v>0</v>
      </c>
      <c r="FP13" s="1129"/>
      <c r="FQ13" s="1129"/>
      <c r="FR13" s="1129"/>
      <c r="FS13" s="1177"/>
      <c r="FT13" s="1178"/>
      <c r="FU13" s="1178"/>
      <c r="FV13" s="1178"/>
      <c r="FW13" s="1178"/>
      <c r="FX13" s="1178"/>
      <c r="FY13" s="1178"/>
      <c r="FZ13" s="1178"/>
      <c r="GA13" s="1178"/>
      <c r="GB13" s="1178"/>
      <c r="GC13" s="1178"/>
      <c r="GD13" s="1178"/>
      <c r="GE13" s="1178"/>
      <c r="GF13" s="1178"/>
      <c r="GG13" s="1178"/>
      <c r="GH13" s="1178"/>
      <c r="GI13" s="1178"/>
      <c r="GJ13" s="1178"/>
      <c r="GK13" s="1178"/>
      <c r="GL13" s="1178"/>
      <c r="GM13" s="1178"/>
      <c r="GN13" s="1178"/>
      <c r="GO13" s="1178"/>
      <c r="GP13" s="1178"/>
      <c r="GQ13" s="1178"/>
      <c r="GR13" s="1178"/>
      <c r="GS13" s="1178"/>
      <c r="GT13" s="1178"/>
      <c r="GU13" s="1178"/>
      <c r="GV13" s="1178"/>
      <c r="GW13" s="1178"/>
    </row>
    <row r="14" spans="1:205" ht="23.25" customHeight="1" x14ac:dyDescent="0.3">
      <c r="B14" s="1185"/>
      <c r="C14" s="1185"/>
      <c r="D14" s="1185"/>
      <c r="E14" s="1185"/>
      <c r="F14" s="1185"/>
      <c r="G14" s="1185"/>
      <c r="H14" s="1185"/>
      <c r="I14" s="1185"/>
      <c r="J14" s="1185"/>
      <c r="K14" s="1185"/>
      <c r="L14" s="1190"/>
      <c r="M14" s="1190"/>
      <c r="N14" s="1190"/>
      <c r="O14" s="1190"/>
      <c r="P14" s="1190"/>
      <c r="Q14" s="1190"/>
      <c r="R14" s="1190"/>
      <c r="S14" s="1190"/>
      <c r="T14" s="1190"/>
      <c r="U14" s="1190"/>
      <c r="V14" s="1190"/>
      <c r="W14" s="1190"/>
      <c r="X14" s="1190"/>
      <c r="Y14" s="1190"/>
      <c r="Z14" s="1190"/>
      <c r="AA14" s="1190"/>
      <c r="AB14" s="1190"/>
      <c r="AC14" s="1190"/>
      <c r="AD14" s="1190"/>
      <c r="AE14" s="1190"/>
      <c r="AF14" s="1190"/>
      <c r="AG14" s="1190"/>
      <c r="AH14" s="1190"/>
      <c r="AI14" s="1190"/>
      <c r="AJ14" s="1190"/>
      <c r="AK14" s="1190"/>
      <c r="AL14" s="1190"/>
      <c r="AM14" s="1190"/>
      <c r="AN14" s="1190"/>
      <c r="AO14" s="1190"/>
      <c r="AP14" s="1190"/>
      <c r="AQ14" s="1176"/>
      <c r="AR14" s="1176"/>
      <c r="AS14" s="1176"/>
      <c r="AT14" s="1176"/>
      <c r="AU14" s="1176"/>
      <c r="AV14" s="1176"/>
      <c r="AW14" s="1176"/>
      <c r="AX14" s="1176"/>
      <c r="AY14" s="242"/>
      <c r="AZ14" s="243"/>
      <c r="BA14" s="1171" t="str">
        <f>MID(SUVAHAVUJ!AE48,1,1)</f>
        <v xml:space="preserve"> </v>
      </c>
      <c r="BB14" s="1171"/>
      <c r="BC14" s="1171"/>
      <c r="BD14" s="1171"/>
      <c r="BE14" s="1171"/>
      <c r="BF14" s="1171"/>
      <c r="BG14" s="1171" t="str">
        <f>MID(SUVAHAVUJ!AE48,2,1)</f>
        <v xml:space="preserve"> </v>
      </c>
      <c r="BH14" s="1171"/>
      <c r="BI14" s="1171"/>
      <c r="BJ14" s="1171"/>
      <c r="BK14" s="1171"/>
      <c r="BL14" s="1171" t="str">
        <f>MID(SUVAHAVUJ!AE48,3,1)</f>
        <v xml:space="preserve"> </v>
      </c>
      <c r="BM14" s="1171"/>
      <c r="BN14" s="1171"/>
      <c r="BO14" s="1171"/>
      <c r="BP14" s="1171"/>
      <c r="BQ14" s="1171"/>
      <c r="BR14" s="1171" t="str">
        <f>MID(SUVAHAVUJ!AE48,4,1)</f>
        <v xml:space="preserve"> </v>
      </c>
      <c r="BS14" s="1171"/>
      <c r="BT14" s="1171"/>
      <c r="BU14" s="1171"/>
      <c r="BV14" s="1171"/>
      <c r="BW14" s="1171" t="str">
        <f>MID(SUVAHAVUJ!AE48,5,1)</f>
        <v xml:space="preserve"> </v>
      </c>
      <c r="BX14" s="1171"/>
      <c r="BY14" s="1171"/>
      <c r="BZ14" s="1171"/>
      <c r="CA14" s="1171"/>
      <c r="CB14" s="1171"/>
      <c r="CC14" s="1171" t="str">
        <f>MID(SUVAHAVUJ!AE48,6,1)</f>
        <v xml:space="preserve"> </v>
      </c>
      <c r="CD14" s="1171"/>
      <c r="CE14" s="1171"/>
      <c r="CF14" s="1171"/>
      <c r="CG14" s="1171"/>
      <c r="CH14" s="1171" t="str">
        <f>MID(SUVAHAVUJ!AE48,7,1)</f>
        <v xml:space="preserve"> </v>
      </c>
      <c r="CI14" s="1171"/>
      <c r="CJ14" s="1171"/>
      <c r="CK14" s="1171"/>
      <c r="CL14" s="1171"/>
      <c r="CM14" s="1171"/>
      <c r="CN14" s="1171" t="str">
        <f>MID(SUVAHAVUJ!AE48,8,1)</f>
        <v xml:space="preserve"> </v>
      </c>
      <c r="CO14" s="1171"/>
      <c r="CP14" s="1171"/>
      <c r="CQ14" s="1171"/>
      <c r="CR14" s="1171"/>
      <c r="CS14" s="1171" t="str">
        <f>MID(SUVAHAVUJ!AE48,9,1)</f>
        <v xml:space="preserve"> </v>
      </c>
      <c r="CT14" s="1171"/>
      <c r="CU14" s="1171"/>
      <c r="CV14" s="1171"/>
      <c r="CW14" s="1171"/>
      <c r="CX14" s="1171"/>
      <c r="CY14" s="1171" t="str">
        <f>MID(SUVAHAVUJ!AE48,10,1)</f>
        <v xml:space="preserve"> </v>
      </c>
      <c r="CZ14" s="1171"/>
      <c r="DA14" s="1171"/>
      <c r="DB14" s="1171"/>
      <c r="DC14" s="1171"/>
      <c r="DD14" s="1171" t="str">
        <f>MID(SUVAHAVUJ!AE48,11,1)</f>
        <v>0</v>
      </c>
      <c r="DE14" s="1171"/>
      <c r="DF14" s="1171"/>
      <c r="DG14" s="1171"/>
      <c r="DH14" s="1171"/>
      <c r="DI14" s="1179"/>
      <c r="DJ14" s="1181"/>
      <c r="DK14" s="1181"/>
      <c r="DL14" s="1181"/>
      <c r="DM14" s="1181"/>
      <c r="DN14" s="1181"/>
      <c r="DO14" s="1181"/>
      <c r="DP14" s="1181"/>
      <c r="DQ14" s="1181"/>
      <c r="DR14" s="1181"/>
      <c r="DS14" s="1181"/>
      <c r="DT14" s="1181"/>
      <c r="DU14" s="1181"/>
      <c r="DV14" s="1181"/>
      <c r="DW14" s="1181"/>
      <c r="DX14" s="1181"/>
      <c r="DY14" s="1181"/>
      <c r="DZ14" s="1181"/>
      <c r="EA14" s="1181"/>
      <c r="EB14" s="1181"/>
      <c r="EC14" s="1181"/>
      <c r="ED14" s="1181"/>
      <c r="EE14" s="1181"/>
      <c r="EF14" s="1181"/>
      <c r="EG14" s="1181"/>
      <c r="EH14" s="1181"/>
      <c r="EI14" s="1181"/>
      <c r="EJ14" s="1181"/>
      <c r="EK14" s="1181"/>
      <c r="EL14" s="1181"/>
      <c r="EM14" s="1181"/>
      <c r="EN14" s="242"/>
      <c r="EO14" s="243"/>
      <c r="EP14" s="1171" t="str">
        <f>MID(SUVAHAVUJ!AG48,1,1)</f>
        <v xml:space="preserve"> </v>
      </c>
      <c r="EQ14" s="1171"/>
      <c r="ER14" s="1171"/>
      <c r="ES14" s="1171"/>
      <c r="ET14" s="1171"/>
      <c r="EU14" s="1171"/>
      <c r="EV14" s="1171" t="str">
        <f>MID(SUVAHAVUJ!AG48,2,1)</f>
        <v xml:space="preserve"> </v>
      </c>
      <c r="EW14" s="1171"/>
      <c r="EX14" s="1171"/>
      <c r="EY14" s="1171"/>
      <c r="EZ14" s="1171"/>
      <c r="FA14" s="1171" t="str">
        <f>MID(SUVAHAVUJ!AG48,3,1)</f>
        <v xml:space="preserve"> </v>
      </c>
      <c r="FB14" s="1171"/>
      <c r="FC14" s="1171"/>
      <c r="FD14" s="1171"/>
      <c r="FE14" s="1171"/>
      <c r="FF14" s="1171"/>
      <c r="FG14" s="1171" t="str">
        <f>MID(SUVAHAVUJ!AG48,4,1)</f>
        <v xml:space="preserve"> </v>
      </c>
      <c r="FH14" s="1171"/>
      <c r="FI14" s="1171"/>
      <c r="FJ14" s="1171"/>
      <c r="FK14" s="1171"/>
      <c r="FL14" s="1171" t="str">
        <f>MID(SUVAHAVUJ!AG48,5,1)</f>
        <v xml:space="preserve"> </v>
      </c>
      <c r="FM14" s="1171"/>
      <c r="FN14" s="1171"/>
      <c r="FO14" s="1171"/>
      <c r="FP14" s="1171"/>
      <c r="FQ14" s="1171"/>
      <c r="FR14" s="1171" t="str">
        <f>MID(SUVAHAVUJ!AG48,6,1)</f>
        <v xml:space="preserve"> </v>
      </c>
      <c r="FS14" s="1171"/>
      <c r="FT14" s="1171"/>
      <c r="FU14" s="1171"/>
      <c r="FV14" s="1171"/>
      <c r="FW14" s="1171" t="str">
        <f>MID(SUVAHAVUJ!AG48,7,1)</f>
        <v xml:space="preserve"> </v>
      </c>
      <c r="FX14" s="1171"/>
      <c r="FY14" s="1171"/>
      <c r="FZ14" s="1171"/>
      <c r="GA14" s="1171"/>
      <c r="GB14" s="1171"/>
      <c r="GC14" s="1171" t="str">
        <f>MID(SUVAHAVUJ!AG48,8,1)</f>
        <v xml:space="preserve"> </v>
      </c>
      <c r="GD14" s="1171"/>
      <c r="GE14" s="1171"/>
      <c r="GF14" s="1171"/>
      <c r="GG14" s="1171"/>
      <c r="GH14" s="1171" t="str">
        <f>MID(SUVAHAVUJ!AG48,9,1)</f>
        <v xml:space="preserve"> </v>
      </c>
      <c r="GI14" s="1171"/>
      <c r="GJ14" s="1171"/>
      <c r="GK14" s="1171"/>
      <c r="GL14" s="1171"/>
      <c r="GM14" s="1171"/>
      <c r="GN14" s="1171" t="str">
        <f>MID(SUVAHAVUJ!AG48,10,1)</f>
        <v xml:space="preserve"> </v>
      </c>
      <c r="GO14" s="1171"/>
      <c r="GP14" s="1171"/>
      <c r="GQ14" s="1171"/>
      <c r="GR14" s="1171"/>
      <c r="GS14" s="1129" t="str">
        <f>MID(SUVAHAVUJ!AG48,11,1)</f>
        <v>0</v>
      </c>
      <c r="GT14" s="1129"/>
      <c r="GU14" s="1129"/>
      <c r="GV14" s="1129"/>
      <c r="GW14" s="1177"/>
    </row>
    <row r="15" spans="1:205" ht="24" customHeight="1" x14ac:dyDescent="0.3">
      <c r="B15" s="1185" t="s">
        <v>2018</v>
      </c>
      <c r="C15" s="1185"/>
      <c r="D15" s="1185"/>
      <c r="E15" s="1185"/>
      <c r="F15" s="1185"/>
      <c r="G15" s="1185"/>
      <c r="H15" s="1185"/>
      <c r="I15" s="1185"/>
      <c r="J15" s="1185"/>
      <c r="K15" s="1185"/>
      <c r="L15" s="1190" t="str">
        <f>SUVAHAVUJ!$D$49</f>
        <v>Ostatné pohľadávky voči prepojeným účtovným jednotkám (351A) - /391A/</v>
      </c>
      <c r="M15" s="1190"/>
      <c r="N15" s="1190"/>
      <c r="O15" s="1190"/>
      <c r="P15" s="1190"/>
      <c r="Q15" s="1190"/>
      <c r="R15" s="1190"/>
      <c r="S15" s="1190"/>
      <c r="T15" s="1190"/>
      <c r="U15" s="1190"/>
      <c r="V15" s="1190"/>
      <c r="W15" s="1190"/>
      <c r="X15" s="1190"/>
      <c r="Y15" s="1190"/>
      <c r="Z15" s="1190"/>
      <c r="AA15" s="1190"/>
      <c r="AB15" s="1190"/>
      <c r="AC15" s="1190"/>
      <c r="AD15" s="1190"/>
      <c r="AE15" s="1190"/>
      <c r="AF15" s="1190"/>
      <c r="AG15" s="1190"/>
      <c r="AH15" s="1190"/>
      <c r="AI15" s="1190"/>
      <c r="AJ15" s="1190"/>
      <c r="AK15" s="1190"/>
      <c r="AL15" s="1190"/>
      <c r="AM15" s="1190"/>
      <c r="AN15" s="1190"/>
      <c r="AO15" s="1190"/>
      <c r="AP15" s="1190"/>
      <c r="AQ15" s="1176" t="s">
        <v>1200</v>
      </c>
      <c r="AR15" s="1176"/>
      <c r="AS15" s="1176"/>
      <c r="AT15" s="1176"/>
      <c r="AU15" s="1176"/>
      <c r="AV15" s="1176"/>
      <c r="AW15" s="1176"/>
      <c r="AX15" s="1176"/>
      <c r="AY15" s="242"/>
      <c r="AZ15" s="243"/>
      <c r="BA15" s="1171" t="str">
        <f>MID(SUVAHAVUJ!AD49,1,1)</f>
        <v xml:space="preserve"> </v>
      </c>
      <c r="BB15" s="1171"/>
      <c r="BC15" s="1171"/>
      <c r="BD15" s="1171"/>
      <c r="BE15" s="1171"/>
      <c r="BF15" s="1171"/>
      <c r="BG15" s="1171" t="str">
        <f>MID(SUVAHAVUJ!AD49,2,1)</f>
        <v xml:space="preserve"> </v>
      </c>
      <c r="BH15" s="1171"/>
      <c r="BI15" s="1171"/>
      <c r="BJ15" s="1171"/>
      <c r="BK15" s="1171"/>
      <c r="BL15" s="1171" t="str">
        <f>MID(SUVAHAVUJ!AD49,3,1)</f>
        <v xml:space="preserve"> </v>
      </c>
      <c r="BM15" s="1171"/>
      <c r="BN15" s="1171"/>
      <c r="BO15" s="1171"/>
      <c r="BP15" s="1171"/>
      <c r="BQ15" s="1171"/>
      <c r="BR15" s="1171" t="str">
        <f>MID(SUVAHAVUJ!AD49,4,1)</f>
        <v xml:space="preserve"> </v>
      </c>
      <c r="BS15" s="1171"/>
      <c r="BT15" s="1171"/>
      <c r="BU15" s="1171"/>
      <c r="BV15" s="1171"/>
      <c r="BW15" s="1171" t="str">
        <f>MID(SUVAHAVUJ!AD49,5,1)</f>
        <v xml:space="preserve"> </v>
      </c>
      <c r="BX15" s="1171"/>
      <c r="BY15" s="1171"/>
      <c r="BZ15" s="1171"/>
      <c r="CA15" s="1171"/>
      <c r="CB15" s="1171"/>
      <c r="CC15" s="1171" t="str">
        <f>MID(SUVAHAVUJ!AD49,6,1)</f>
        <v xml:space="preserve"> </v>
      </c>
      <c r="CD15" s="1171"/>
      <c r="CE15" s="1171"/>
      <c r="CF15" s="1171"/>
      <c r="CG15" s="1171"/>
      <c r="CH15" s="1171" t="str">
        <f>MID(SUVAHAVUJ!AD49,7,1)</f>
        <v xml:space="preserve"> </v>
      </c>
      <c r="CI15" s="1171"/>
      <c r="CJ15" s="1171"/>
      <c r="CK15" s="1171"/>
      <c r="CL15" s="1171"/>
      <c r="CM15" s="1171"/>
      <c r="CN15" s="1171" t="str">
        <f>MID(SUVAHAVUJ!AD49,8,1)</f>
        <v xml:space="preserve"> </v>
      </c>
      <c r="CO15" s="1171"/>
      <c r="CP15" s="1171"/>
      <c r="CQ15" s="1171"/>
      <c r="CR15" s="1171"/>
      <c r="CS15" s="1171" t="str">
        <f>MID(SUVAHAVUJ!AD49,9,1)</f>
        <v xml:space="preserve"> </v>
      </c>
      <c r="CT15" s="1171"/>
      <c r="CU15" s="1171"/>
      <c r="CV15" s="1171"/>
      <c r="CW15" s="1171"/>
      <c r="CX15" s="1171"/>
      <c r="CY15" s="1171" t="str">
        <f>MID(SUVAHAVUJ!AD49,10,1)</f>
        <v xml:space="preserve"> </v>
      </c>
      <c r="CZ15" s="1171"/>
      <c r="DA15" s="1171"/>
      <c r="DB15" s="1171"/>
      <c r="DC15" s="1171"/>
      <c r="DD15" s="1171" t="str">
        <f>MID(SUVAHAVUJ!AD49,11,1)</f>
        <v>0</v>
      </c>
      <c r="DE15" s="1171"/>
      <c r="DF15" s="1171"/>
      <c r="DG15" s="1171"/>
      <c r="DH15" s="1171"/>
      <c r="DI15" s="1179"/>
      <c r="DJ15" s="242"/>
      <c r="DK15" s="243"/>
      <c r="DL15" s="1171" t="str">
        <f>MID(SUVAHAVUJ!AF49,1,1)</f>
        <v xml:space="preserve"> </v>
      </c>
      <c r="DM15" s="1171"/>
      <c r="DN15" s="1171"/>
      <c r="DO15" s="1171"/>
      <c r="DP15" s="1171"/>
      <c r="DQ15" s="1171"/>
      <c r="DR15" s="1171" t="str">
        <f>MID(SUVAHAVUJ!AF49,2,1)</f>
        <v xml:space="preserve"> </v>
      </c>
      <c r="DS15" s="1171"/>
      <c r="DT15" s="1171"/>
      <c r="DU15" s="1171"/>
      <c r="DV15" s="1171"/>
      <c r="DW15" s="1171" t="str">
        <f>MID(SUVAHAVUJ!AF49,3,1)</f>
        <v xml:space="preserve"> </v>
      </c>
      <c r="DX15" s="1171"/>
      <c r="DY15" s="1171"/>
      <c r="DZ15" s="1171"/>
      <c r="EA15" s="1171"/>
      <c r="EB15" s="1171"/>
      <c r="EC15" s="1171" t="str">
        <f>MID(SUVAHAVUJ!AF49,4,1)</f>
        <v xml:space="preserve"> </v>
      </c>
      <c r="ED15" s="1171"/>
      <c r="EE15" s="1171"/>
      <c r="EF15" s="1171"/>
      <c r="EG15" s="1171"/>
      <c r="EH15" s="1171" t="str">
        <f>MID(SUVAHAVUJ!AF49,5,1)</f>
        <v xml:space="preserve"> </v>
      </c>
      <c r="EI15" s="1171"/>
      <c r="EJ15" s="1171"/>
      <c r="EK15" s="1171"/>
      <c r="EL15" s="1171"/>
      <c r="EM15" s="1171"/>
      <c r="EN15" s="1171" t="str">
        <f>MID(SUVAHAVUJ!AF49,6,1)</f>
        <v xml:space="preserve"> </v>
      </c>
      <c r="EO15" s="1171"/>
      <c r="EP15" s="1171"/>
      <c r="EQ15" s="1171"/>
      <c r="ER15" s="1171"/>
      <c r="ES15" s="1171" t="str">
        <f>MID(SUVAHAVUJ!AF49,7,1)</f>
        <v xml:space="preserve"> </v>
      </c>
      <c r="ET15" s="1171"/>
      <c r="EU15" s="1171"/>
      <c r="EV15" s="1171"/>
      <c r="EW15" s="1171"/>
      <c r="EX15" s="1171"/>
      <c r="EY15" s="1171" t="str">
        <f>MID(SUVAHAVUJ!AF49,8,1)</f>
        <v xml:space="preserve"> </v>
      </c>
      <c r="EZ15" s="1171"/>
      <c r="FA15" s="1171"/>
      <c r="FB15" s="1171"/>
      <c r="FC15" s="1171"/>
      <c r="FD15" s="1171" t="str">
        <f>MID(SUVAHAVUJ!AF49,9,1)</f>
        <v xml:space="preserve"> </v>
      </c>
      <c r="FE15" s="1171"/>
      <c r="FF15" s="1171"/>
      <c r="FG15" s="1171"/>
      <c r="FH15" s="1171"/>
      <c r="FI15" s="1171"/>
      <c r="FJ15" s="1171" t="str">
        <f>MID(SUVAHAVUJ!AF49,10,1)</f>
        <v xml:space="preserve"> </v>
      </c>
      <c r="FK15" s="1171"/>
      <c r="FL15" s="1171"/>
      <c r="FM15" s="1171"/>
      <c r="FN15" s="1171"/>
      <c r="FO15" s="1129" t="str">
        <f>MID(SUVAHAVUJ!AF49,11,1)</f>
        <v>0</v>
      </c>
      <c r="FP15" s="1129"/>
      <c r="FQ15" s="1129"/>
      <c r="FR15" s="1129"/>
      <c r="FS15" s="1177"/>
      <c r="FT15" s="1178"/>
      <c r="FU15" s="1178"/>
      <c r="FV15" s="1178"/>
      <c r="FW15" s="1178"/>
      <c r="FX15" s="1178"/>
      <c r="FY15" s="1178"/>
      <c r="FZ15" s="1178"/>
      <c r="GA15" s="1178"/>
      <c r="GB15" s="1178"/>
      <c r="GC15" s="1178"/>
      <c r="GD15" s="1178"/>
      <c r="GE15" s="1178"/>
      <c r="GF15" s="1178"/>
      <c r="GG15" s="1178"/>
      <c r="GH15" s="1178"/>
      <c r="GI15" s="1178"/>
      <c r="GJ15" s="1178"/>
      <c r="GK15" s="1178"/>
      <c r="GL15" s="1178"/>
      <c r="GM15" s="1178"/>
      <c r="GN15" s="1178"/>
      <c r="GO15" s="1178"/>
      <c r="GP15" s="1178"/>
      <c r="GQ15" s="1178"/>
      <c r="GR15" s="1178"/>
      <c r="GS15" s="1178"/>
      <c r="GT15" s="1178"/>
      <c r="GU15" s="1178"/>
      <c r="GV15" s="1178"/>
      <c r="GW15" s="1178"/>
    </row>
    <row r="16" spans="1:205" ht="24.75" customHeight="1" x14ac:dyDescent="0.3">
      <c r="B16" s="1185"/>
      <c r="C16" s="1185"/>
      <c r="D16" s="1185"/>
      <c r="E16" s="1185"/>
      <c r="F16" s="1185"/>
      <c r="G16" s="1185"/>
      <c r="H16" s="1185"/>
      <c r="I16" s="1185"/>
      <c r="J16" s="1185"/>
      <c r="K16" s="1185"/>
      <c r="L16" s="1190"/>
      <c r="M16" s="1190"/>
      <c r="N16" s="1190"/>
      <c r="O16" s="1190"/>
      <c r="P16" s="1190"/>
      <c r="Q16" s="1190"/>
      <c r="R16" s="1190"/>
      <c r="S16" s="1190"/>
      <c r="T16" s="1190"/>
      <c r="U16" s="1190"/>
      <c r="V16" s="1190"/>
      <c r="W16" s="1190"/>
      <c r="X16" s="1190"/>
      <c r="Y16" s="1190"/>
      <c r="Z16" s="1190"/>
      <c r="AA16" s="1190"/>
      <c r="AB16" s="1190"/>
      <c r="AC16" s="1190"/>
      <c r="AD16" s="1190"/>
      <c r="AE16" s="1190"/>
      <c r="AF16" s="1190"/>
      <c r="AG16" s="1190"/>
      <c r="AH16" s="1190"/>
      <c r="AI16" s="1190"/>
      <c r="AJ16" s="1190"/>
      <c r="AK16" s="1190"/>
      <c r="AL16" s="1190"/>
      <c r="AM16" s="1190"/>
      <c r="AN16" s="1190"/>
      <c r="AO16" s="1190"/>
      <c r="AP16" s="1190"/>
      <c r="AQ16" s="1176"/>
      <c r="AR16" s="1176"/>
      <c r="AS16" s="1176"/>
      <c r="AT16" s="1176"/>
      <c r="AU16" s="1176"/>
      <c r="AV16" s="1176"/>
      <c r="AW16" s="1176"/>
      <c r="AX16" s="1176"/>
      <c r="AY16" s="242"/>
      <c r="AZ16" s="243"/>
      <c r="BA16" s="1171" t="str">
        <f>MID(SUVAHAVUJ!AE49,1,1)</f>
        <v xml:space="preserve"> </v>
      </c>
      <c r="BB16" s="1171"/>
      <c r="BC16" s="1171"/>
      <c r="BD16" s="1171"/>
      <c r="BE16" s="1171"/>
      <c r="BF16" s="1171"/>
      <c r="BG16" s="1171" t="str">
        <f>MID(SUVAHAVUJ!AE49,2,1)</f>
        <v xml:space="preserve"> </v>
      </c>
      <c r="BH16" s="1171"/>
      <c r="BI16" s="1171"/>
      <c r="BJ16" s="1171"/>
      <c r="BK16" s="1171"/>
      <c r="BL16" s="1171" t="str">
        <f>MID(SUVAHAVUJ!AE49,3,1)</f>
        <v xml:space="preserve"> </v>
      </c>
      <c r="BM16" s="1171"/>
      <c r="BN16" s="1171"/>
      <c r="BO16" s="1171"/>
      <c r="BP16" s="1171"/>
      <c r="BQ16" s="1171"/>
      <c r="BR16" s="1171" t="str">
        <f>MID(SUVAHAVUJ!AE49,4,1)</f>
        <v xml:space="preserve"> </v>
      </c>
      <c r="BS16" s="1171"/>
      <c r="BT16" s="1171"/>
      <c r="BU16" s="1171"/>
      <c r="BV16" s="1171"/>
      <c r="BW16" s="1171" t="str">
        <f>MID(SUVAHAVUJ!AE49,5,1)</f>
        <v xml:space="preserve"> </v>
      </c>
      <c r="BX16" s="1171"/>
      <c r="BY16" s="1171"/>
      <c r="BZ16" s="1171"/>
      <c r="CA16" s="1171"/>
      <c r="CB16" s="1171"/>
      <c r="CC16" s="1171" t="str">
        <f>MID(SUVAHAVUJ!AE49,6,1)</f>
        <v xml:space="preserve"> </v>
      </c>
      <c r="CD16" s="1171"/>
      <c r="CE16" s="1171"/>
      <c r="CF16" s="1171"/>
      <c r="CG16" s="1171"/>
      <c r="CH16" s="1171" t="str">
        <f>MID(SUVAHAVUJ!AE49,7,1)</f>
        <v xml:space="preserve"> </v>
      </c>
      <c r="CI16" s="1171"/>
      <c r="CJ16" s="1171"/>
      <c r="CK16" s="1171"/>
      <c r="CL16" s="1171"/>
      <c r="CM16" s="1171"/>
      <c r="CN16" s="1171" t="str">
        <f>MID(SUVAHAVUJ!AE49,8,1)</f>
        <v xml:space="preserve"> </v>
      </c>
      <c r="CO16" s="1171"/>
      <c r="CP16" s="1171"/>
      <c r="CQ16" s="1171"/>
      <c r="CR16" s="1171"/>
      <c r="CS16" s="1171" t="str">
        <f>MID(SUVAHAVUJ!AE49,9,1)</f>
        <v xml:space="preserve"> </v>
      </c>
      <c r="CT16" s="1171"/>
      <c r="CU16" s="1171"/>
      <c r="CV16" s="1171"/>
      <c r="CW16" s="1171"/>
      <c r="CX16" s="1171"/>
      <c r="CY16" s="1171" t="str">
        <f>MID(SUVAHAVUJ!AE49,10,1)</f>
        <v xml:space="preserve"> </v>
      </c>
      <c r="CZ16" s="1171"/>
      <c r="DA16" s="1171"/>
      <c r="DB16" s="1171"/>
      <c r="DC16" s="1171"/>
      <c r="DD16" s="1171" t="str">
        <f>MID(SUVAHAVUJ!AE49,11,1)</f>
        <v>0</v>
      </c>
      <c r="DE16" s="1171"/>
      <c r="DF16" s="1171"/>
      <c r="DG16" s="1171"/>
      <c r="DH16" s="1171"/>
      <c r="DI16" s="1179"/>
      <c r="DJ16" s="1181"/>
      <c r="DK16" s="1181"/>
      <c r="DL16" s="1181"/>
      <c r="DM16" s="1181"/>
      <c r="DN16" s="1181"/>
      <c r="DO16" s="1181"/>
      <c r="DP16" s="1181"/>
      <c r="DQ16" s="1181"/>
      <c r="DR16" s="1181"/>
      <c r="DS16" s="1181"/>
      <c r="DT16" s="1181"/>
      <c r="DU16" s="1181"/>
      <c r="DV16" s="1181"/>
      <c r="DW16" s="1181"/>
      <c r="DX16" s="1181"/>
      <c r="DY16" s="1181"/>
      <c r="DZ16" s="1181"/>
      <c r="EA16" s="1181"/>
      <c r="EB16" s="1181"/>
      <c r="EC16" s="1181"/>
      <c r="ED16" s="1181"/>
      <c r="EE16" s="1181"/>
      <c r="EF16" s="1181"/>
      <c r="EG16" s="1181"/>
      <c r="EH16" s="1181"/>
      <c r="EI16" s="1181"/>
      <c r="EJ16" s="1181"/>
      <c r="EK16" s="1181"/>
      <c r="EL16" s="1181"/>
      <c r="EM16" s="1181"/>
      <c r="EN16" s="242"/>
      <c r="EO16" s="243"/>
      <c r="EP16" s="1171" t="str">
        <f>MID(SUVAHAVUJ!AG49,1,1)</f>
        <v xml:space="preserve"> </v>
      </c>
      <c r="EQ16" s="1171"/>
      <c r="ER16" s="1171"/>
      <c r="ES16" s="1171"/>
      <c r="ET16" s="1171"/>
      <c r="EU16" s="1171"/>
      <c r="EV16" s="1171" t="str">
        <f>MID(SUVAHAVUJ!AG49,2,1)</f>
        <v xml:space="preserve"> </v>
      </c>
      <c r="EW16" s="1171"/>
      <c r="EX16" s="1171"/>
      <c r="EY16" s="1171"/>
      <c r="EZ16" s="1171"/>
      <c r="FA16" s="1171" t="str">
        <f>MID(SUVAHAVUJ!AG49,3,1)</f>
        <v xml:space="preserve"> </v>
      </c>
      <c r="FB16" s="1171"/>
      <c r="FC16" s="1171"/>
      <c r="FD16" s="1171"/>
      <c r="FE16" s="1171"/>
      <c r="FF16" s="1171"/>
      <c r="FG16" s="1171" t="str">
        <f>MID(SUVAHAVUJ!AG49,4,1)</f>
        <v xml:space="preserve"> </v>
      </c>
      <c r="FH16" s="1171"/>
      <c r="FI16" s="1171"/>
      <c r="FJ16" s="1171"/>
      <c r="FK16" s="1171"/>
      <c r="FL16" s="1171" t="str">
        <f>MID(SUVAHAVUJ!AG49,5,1)</f>
        <v xml:space="preserve"> </v>
      </c>
      <c r="FM16" s="1171"/>
      <c r="FN16" s="1171"/>
      <c r="FO16" s="1171"/>
      <c r="FP16" s="1171"/>
      <c r="FQ16" s="1171"/>
      <c r="FR16" s="1171" t="str">
        <f>MID(SUVAHAVUJ!AG49,6,1)</f>
        <v xml:space="preserve"> </v>
      </c>
      <c r="FS16" s="1171"/>
      <c r="FT16" s="1171"/>
      <c r="FU16" s="1171"/>
      <c r="FV16" s="1171"/>
      <c r="FW16" s="1171" t="str">
        <f>MID(SUVAHAVUJ!AG49,7,1)</f>
        <v xml:space="preserve"> </v>
      </c>
      <c r="FX16" s="1171"/>
      <c r="FY16" s="1171"/>
      <c r="FZ16" s="1171"/>
      <c r="GA16" s="1171"/>
      <c r="GB16" s="1171"/>
      <c r="GC16" s="1171" t="str">
        <f>MID(SUVAHAVUJ!AG49,8,1)</f>
        <v xml:space="preserve"> </v>
      </c>
      <c r="GD16" s="1171"/>
      <c r="GE16" s="1171"/>
      <c r="GF16" s="1171"/>
      <c r="GG16" s="1171"/>
      <c r="GH16" s="1171" t="str">
        <f>MID(SUVAHAVUJ!AG49,9,1)</f>
        <v xml:space="preserve"> </v>
      </c>
      <c r="GI16" s="1171"/>
      <c r="GJ16" s="1171"/>
      <c r="GK16" s="1171"/>
      <c r="GL16" s="1171"/>
      <c r="GM16" s="1171"/>
      <c r="GN16" s="1171" t="str">
        <f>MID(SUVAHAVUJ!AG49,10,1)</f>
        <v xml:space="preserve"> </v>
      </c>
      <c r="GO16" s="1171"/>
      <c r="GP16" s="1171"/>
      <c r="GQ16" s="1171"/>
      <c r="GR16" s="1171"/>
      <c r="GS16" s="1129" t="str">
        <f>MID(SUVAHAVUJ!AG49,11,1)</f>
        <v>0</v>
      </c>
      <c r="GT16" s="1129"/>
      <c r="GU16" s="1129"/>
      <c r="GV16" s="1129"/>
      <c r="GW16" s="1177"/>
    </row>
    <row r="17" spans="2:205" ht="23.25" customHeight="1" x14ac:dyDescent="0.3">
      <c r="B17" s="1185" t="s">
        <v>2019</v>
      </c>
      <c r="C17" s="1185"/>
      <c r="D17" s="1185"/>
      <c r="E17" s="1185"/>
      <c r="F17" s="1185"/>
      <c r="G17" s="1185"/>
      <c r="H17" s="1185"/>
      <c r="I17" s="1185"/>
      <c r="J17" s="1185"/>
      <c r="K17" s="1185"/>
      <c r="L17" s="1190" t="str">
        <f>SUVAHAVUJ!$D$50</f>
        <v>Ostatné pohľadávky v rámci podielovej účasti okrem pohľadávok voči prepojeným účtovným jednotkám (351A) - /391A/</v>
      </c>
      <c r="M17" s="1190"/>
      <c r="N17" s="1190"/>
      <c r="O17" s="1190"/>
      <c r="P17" s="1190"/>
      <c r="Q17" s="1190"/>
      <c r="R17" s="1190"/>
      <c r="S17" s="1190"/>
      <c r="T17" s="1190"/>
      <c r="U17" s="1190"/>
      <c r="V17" s="1190"/>
      <c r="W17" s="1190"/>
      <c r="X17" s="1190"/>
      <c r="Y17" s="1190"/>
      <c r="Z17" s="1190"/>
      <c r="AA17" s="1190"/>
      <c r="AB17" s="1190"/>
      <c r="AC17" s="1190"/>
      <c r="AD17" s="1190"/>
      <c r="AE17" s="1190"/>
      <c r="AF17" s="1190"/>
      <c r="AG17" s="1190"/>
      <c r="AH17" s="1190"/>
      <c r="AI17" s="1190"/>
      <c r="AJ17" s="1190"/>
      <c r="AK17" s="1190"/>
      <c r="AL17" s="1190"/>
      <c r="AM17" s="1190"/>
      <c r="AN17" s="1190"/>
      <c r="AO17" s="1190"/>
      <c r="AP17" s="1190"/>
      <c r="AQ17" s="1176" t="s">
        <v>1201</v>
      </c>
      <c r="AR17" s="1176"/>
      <c r="AS17" s="1176"/>
      <c r="AT17" s="1176"/>
      <c r="AU17" s="1176"/>
      <c r="AV17" s="1176"/>
      <c r="AW17" s="1176"/>
      <c r="AX17" s="1176"/>
      <c r="AY17" s="242"/>
      <c r="AZ17" s="243"/>
      <c r="BA17" s="1171" t="str">
        <f>MID(SUVAHAVUJ!AD50,1,1)</f>
        <v xml:space="preserve"> </v>
      </c>
      <c r="BB17" s="1171"/>
      <c r="BC17" s="1171"/>
      <c r="BD17" s="1171"/>
      <c r="BE17" s="1171"/>
      <c r="BF17" s="1171"/>
      <c r="BG17" s="1171" t="str">
        <f>MID(SUVAHAVUJ!AD50,2,1)</f>
        <v xml:space="preserve"> </v>
      </c>
      <c r="BH17" s="1171"/>
      <c r="BI17" s="1171"/>
      <c r="BJ17" s="1171"/>
      <c r="BK17" s="1171"/>
      <c r="BL17" s="1171" t="str">
        <f>MID(SUVAHAVUJ!AD50,3,1)</f>
        <v xml:space="preserve"> </v>
      </c>
      <c r="BM17" s="1171"/>
      <c r="BN17" s="1171"/>
      <c r="BO17" s="1171"/>
      <c r="BP17" s="1171"/>
      <c r="BQ17" s="1171"/>
      <c r="BR17" s="1171" t="str">
        <f>MID(SUVAHAVUJ!AD50,4,1)</f>
        <v xml:space="preserve"> </v>
      </c>
      <c r="BS17" s="1171"/>
      <c r="BT17" s="1171"/>
      <c r="BU17" s="1171"/>
      <c r="BV17" s="1171"/>
      <c r="BW17" s="1171" t="str">
        <f>MID(SUVAHAVUJ!AD50,5,1)</f>
        <v xml:space="preserve"> </v>
      </c>
      <c r="BX17" s="1171"/>
      <c r="BY17" s="1171"/>
      <c r="BZ17" s="1171"/>
      <c r="CA17" s="1171"/>
      <c r="CB17" s="1171"/>
      <c r="CC17" s="1171" t="str">
        <f>MID(SUVAHAVUJ!AD50,6,1)</f>
        <v xml:space="preserve"> </v>
      </c>
      <c r="CD17" s="1171"/>
      <c r="CE17" s="1171"/>
      <c r="CF17" s="1171"/>
      <c r="CG17" s="1171"/>
      <c r="CH17" s="1171" t="str">
        <f>MID(SUVAHAVUJ!AD50,7,1)</f>
        <v xml:space="preserve"> </v>
      </c>
      <c r="CI17" s="1171"/>
      <c r="CJ17" s="1171"/>
      <c r="CK17" s="1171"/>
      <c r="CL17" s="1171"/>
      <c r="CM17" s="1171"/>
      <c r="CN17" s="1171" t="str">
        <f>MID(SUVAHAVUJ!AD50,8,1)</f>
        <v xml:space="preserve"> </v>
      </c>
      <c r="CO17" s="1171"/>
      <c r="CP17" s="1171"/>
      <c r="CQ17" s="1171"/>
      <c r="CR17" s="1171"/>
      <c r="CS17" s="1171" t="str">
        <f>MID(SUVAHAVUJ!AD50,9,1)</f>
        <v xml:space="preserve"> </v>
      </c>
      <c r="CT17" s="1171"/>
      <c r="CU17" s="1171"/>
      <c r="CV17" s="1171"/>
      <c r="CW17" s="1171"/>
      <c r="CX17" s="1171"/>
      <c r="CY17" s="1171" t="str">
        <f>MID(SUVAHAVUJ!AD50,10,1)</f>
        <v xml:space="preserve"> </v>
      </c>
      <c r="CZ17" s="1171"/>
      <c r="DA17" s="1171"/>
      <c r="DB17" s="1171"/>
      <c r="DC17" s="1171"/>
      <c r="DD17" s="1171" t="str">
        <f>MID(SUVAHAVUJ!AD50,11,1)</f>
        <v>0</v>
      </c>
      <c r="DE17" s="1171"/>
      <c r="DF17" s="1171"/>
      <c r="DG17" s="1171"/>
      <c r="DH17" s="1171"/>
      <c r="DI17" s="1179"/>
      <c r="DJ17" s="242"/>
      <c r="DK17" s="243"/>
      <c r="DL17" s="1171" t="str">
        <f>MID(SUVAHAVUJ!AF50,1,1)</f>
        <v xml:space="preserve"> </v>
      </c>
      <c r="DM17" s="1171"/>
      <c r="DN17" s="1171"/>
      <c r="DO17" s="1171"/>
      <c r="DP17" s="1171"/>
      <c r="DQ17" s="1171"/>
      <c r="DR17" s="1171" t="str">
        <f>MID(SUVAHAVUJ!AF50,2,1)</f>
        <v xml:space="preserve"> </v>
      </c>
      <c r="DS17" s="1171"/>
      <c r="DT17" s="1171"/>
      <c r="DU17" s="1171"/>
      <c r="DV17" s="1171"/>
      <c r="DW17" s="1171" t="str">
        <f>MID(SUVAHAVUJ!AF50,3,1)</f>
        <v xml:space="preserve"> </v>
      </c>
      <c r="DX17" s="1171"/>
      <c r="DY17" s="1171"/>
      <c r="DZ17" s="1171"/>
      <c r="EA17" s="1171"/>
      <c r="EB17" s="1171"/>
      <c r="EC17" s="1171" t="str">
        <f>MID(SUVAHAVUJ!AF50,4,1)</f>
        <v xml:space="preserve"> </v>
      </c>
      <c r="ED17" s="1171"/>
      <c r="EE17" s="1171"/>
      <c r="EF17" s="1171"/>
      <c r="EG17" s="1171"/>
      <c r="EH17" s="1171" t="str">
        <f>MID(SUVAHAVUJ!AF50,5,1)</f>
        <v xml:space="preserve"> </v>
      </c>
      <c r="EI17" s="1171"/>
      <c r="EJ17" s="1171"/>
      <c r="EK17" s="1171"/>
      <c r="EL17" s="1171"/>
      <c r="EM17" s="1171"/>
      <c r="EN17" s="1171" t="str">
        <f>MID(SUVAHAVUJ!AF50,6,1)</f>
        <v xml:space="preserve"> </v>
      </c>
      <c r="EO17" s="1171"/>
      <c r="EP17" s="1171"/>
      <c r="EQ17" s="1171"/>
      <c r="ER17" s="1171"/>
      <c r="ES17" s="1171" t="str">
        <f>MID(SUVAHAVUJ!AF50,7,1)</f>
        <v xml:space="preserve"> </v>
      </c>
      <c r="ET17" s="1171"/>
      <c r="EU17" s="1171"/>
      <c r="EV17" s="1171"/>
      <c r="EW17" s="1171"/>
      <c r="EX17" s="1171"/>
      <c r="EY17" s="1171" t="str">
        <f>MID(SUVAHAVUJ!AF50,8,1)</f>
        <v xml:space="preserve"> </v>
      </c>
      <c r="EZ17" s="1171"/>
      <c r="FA17" s="1171"/>
      <c r="FB17" s="1171"/>
      <c r="FC17" s="1171"/>
      <c r="FD17" s="1171" t="str">
        <f>MID(SUVAHAVUJ!AF50,9,1)</f>
        <v xml:space="preserve"> </v>
      </c>
      <c r="FE17" s="1171"/>
      <c r="FF17" s="1171"/>
      <c r="FG17" s="1171"/>
      <c r="FH17" s="1171"/>
      <c r="FI17" s="1171"/>
      <c r="FJ17" s="1171" t="str">
        <f>MID(SUVAHAVUJ!AF50,10,1)</f>
        <v xml:space="preserve"> </v>
      </c>
      <c r="FK17" s="1171"/>
      <c r="FL17" s="1171"/>
      <c r="FM17" s="1171"/>
      <c r="FN17" s="1171"/>
      <c r="FO17" s="1129" t="str">
        <f>MID(SUVAHAVUJ!AF50,11,1)</f>
        <v>0</v>
      </c>
      <c r="FP17" s="1129"/>
      <c r="FQ17" s="1129"/>
      <c r="FR17" s="1129"/>
      <c r="FS17" s="1177"/>
      <c r="FT17" s="1178"/>
      <c r="FU17" s="1178"/>
      <c r="FV17" s="1178"/>
      <c r="FW17" s="1178"/>
      <c r="FX17" s="1178"/>
      <c r="FY17" s="1178"/>
      <c r="FZ17" s="1178"/>
      <c r="GA17" s="1178"/>
      <c r="GB17" s="1178"/>
      <c r="GC17" s="1178"/>
      <c r="GD17" s="1178"/>
      <c r="GE17" s="1178"/>
      <c r="GF17" s="1178"/>
      <c r="GG17" s="1178"/>
      <c r="GH17" s="1178"/>
      <c r="GI17" s="1178"/>
      <c r="GJ17" s="1178"/>
      <c r="GK17" s="1178"/>
      <c r="GL17" s="1178"/>
      <c r="GM17" s="1178"/>
      <c r="GN17" s="1178"/>
      <c r="GO17" s="1178"/>
      <c r="GP17" s="1178"/>
      <c r="GQ17" s="1178"/>
      <c r="GR17" s="1178"/>
      <c r="GS17" s="1178"/>
      <c r="GT17" s="1178"/>
      <c r="GU17" s="1178"/>
      <c r="GV17" s="1178"/>
      <c r="GW17" s="1178"/>
    </row>
    <row r="18" spans="2:205" ht="23.25" customHeight="1" x14ac:dyDescent="0.3">
      <c r="B18" s="1185"/>
      <c r="C18" s="1185"/>
      <c r="D18" s="1185"/>
      <c r="E18" s="1185"/>
      <c r="F18" s="1185"/>
      <c r="G18" s="1185"/>
      <c r="H18" s="1185"/>
      <c r="I18" s="1185"/>
      <c r="J18" s="1185"/>
      <c r="K18" s="1185"/>
      <c r="L18" s="1190"/>
      <c r="M18" s="1190"/>
      <c r="N18" s="1190"/>
      <c r="O18" s="1190"/>
      <c r="P18" s="1190"/>
      <c r="Q18" s="1190"/>
      <c r="R18" s="1190"/>
      <c r="S18" s="1190"/>
      <c r="T18" s="1190"/>
      <c r="U18" s="1190"/>
      <c r="V18" s="1190"/>
      <c r="W18" s="1190"/>
      <c r="X18" s="1190"/>
      <c r="Y18" s="1190"/>
      <c r="Z18" s="1190"/>
      <c r="AA18" s="1190"/>
      <c r="AB18" s="1190"/>
      <c r="AC18" s="1190"/>
      <c r="AD18" s="1190"/>
      <c r="AE18" s="1190"/>
      <c r="AF18" s="1190"/>
      <c r="AG18" s="1190"/>
      <c r="AH18" s="1190"/>
      <c r="AI18" s="1190"/>
      <c r="AJ18" s="1190"/>
      <c r="AK18" s="1190"/>
      <c r="AL18" s="1190"/>
      <c r="AM18" s="1190"/>
      <c r="AN18" s="1190"/>
      <c r="AO18" s="1190"/>
      <c r="AP18" s="1190"/>
      <c r="AQ18" s="1176"/>
      <c r="AR18" s="1176"/>
      <c r="AS18" s="1176"/>
      <c r="AT18" s="1176"/>
      <c r="AU18" s="1176"/>
      <c r="AV18" s="1176"/>
      <c r="AW18" s="1176"/>
      <c r="AX18" s="1176"/>
      <c r="AY18" s="242"/>
      <c r="AZ18" s="243"/>
      <c r="BA18" s="1171" t="str">
        <f>MID(SUVAHAVUJ!AE50,1,1)</f>
        <v xml:space="preserve"> </v>
      </c>
      <c r="BB18" s="1171"/>
      <c r="BC18" s="1171"/>
      <c r="BD18" s="1171"/>
      <c r="BE18" s="1171"/>
      <c r="BF18" s="1171"/>
      <c r="BG18" s="1171" t="str">
        <f>MID(SUVAHAVUJ!AE50,2,1)</f>
        <v xml:space="preserve"> </v>
      </c>
      <c r="BH18" s="1171"/>
      <c r="BI18" s="1171"/>
      <c r="BJ18" s="1171"/>
      <c r="BK18" s="1171"/>
      <c r="BL18" s="1171" t="str">
        <f>MID(SUVAHAVUJ!AE50,3,1)</f>
        <v xml:space="preserve"> </v>
      </c>
      <c r="BM18" s="1171"/>
      <c r="BN18" s="1171"/>
      <c r="BO18" s="1171"/>
      <c r="BP18" s="1171"/>
      <c r="BQ18" s="1171"/>
      <c r="BR18" s="1171" t="str">
        <f>MID(SUVAHAVUJ!AE50,4,1)</f>
        <v xml:space="preserve"> </v>
      </c>
      <c r="BS18" s="1171"/>
      <c r="BT18" s="1171"/>
      <c r="BU18" s="1171"/>
      <c r="BV18" s="1171"/>
      <c r="BW18" s="1171" t="str">
        <f>MID(SUVAHAVUJ!AE50,5,1)</f>
        <v xml:space="preserve"> </v>
      </c>
      <c r="BX18" s="1171"/>
      <c r="BY18" s="1171"/>
      <c r="BZ18" s="1171"/>
      <c r="CA18" s="1171"/>
      <c r="CB18" s="1171"/>
      <c r="CC18" s="1171" t="str">
        <f>MID(SUVAHAVUJ!AE50,6,1)</f>
        <v xml:space="preserve"> </v>
      </c>
      <c r="CD18" s="1171"/>
      <c r="CE18" s="1171"/>
      <c r="CF18" s="1171"/>
      <c r="CG18" s="1171"/>
      <c r="CH18" s="1171" t="str">
        <f>MID(SUVAHAVUJ!AE50,7,1)</f>
        <v xml:space="preserve"> </v>
      </c>
      <c r="CI18" s="1171"/>
      <c r="CJ18" s="1171"/>
      <c r="CK18" s="1171"/>
      <c r="CL18" s="1171"/>
      <c r="CM18" s="1171"/>
      <c r="CN18" s="1171" t="str">
        <f>MID(SUVAHAVUJ!AE50,8,1)</f>
        <v xml:space="preserve"> </v>
      </c>
      <c r="CO18" s="1171"/>
      <c r="CP18" s="1171"/>
      <c r="CQ18" s="1171"/>
      <c r="CR18" s="1171"/>
      <c r="CS18" s="1171" t="str">
        <f>MID(SUVAHAVUJ!AE50,9,1)</f>
        <v xml:space="preserve"> </v>
      </c>
      <c r="CT18" s="1171"/>
      <c r="CU18" s="1171"/>
      <c r="CV18" s="1171"/>
      <c r="CW18" s="1171"/>
      <c r="CX18" s="1171"/>
      <c r="CY18" s="1171" t="str">
        <f>MID(SUVAHAVUJ!AE50,10,1)</f>
        <v xml:space="preserve"> </v>
      </c>
      <c r="CZ18" s="1171"/>
      <c r="DA18" s="1171"/>
      <c r="DB18" s="1171"/>
      <c r="DC18" s="1171"/>
      <c r="DD18" s="1171" t="str">
        <f>MID(SUVAHAVUJ!AE50,11,1)</f>
        <v>0</v>
      </c>
      <c r="DE18" s="1171"/>
      <c r="DF18" s="1171"/>
      <c r="DG18" s="1171"/>
      <c r="DH18" s="1171"/>
      <c r="DI18" s="1179"/>
      <c r="DJ18" s="1181"/>
      <c r="DK18" s="1181"/>
      <c r="DL18" s="1181"/>
      <c r="DM18" s="1181"/>
      <c r="DN18" s="1181"/>
      <c r="DO18" s="1181"/>
      <c r="DP18" s="1181"/>
      <c r="DQ18" s="1181"/>
      <c r="DR18" s="1181"/>
      <c r="DS18" s="1181"/>
      <c r="DT18" s="1181"/>
      <c r="DU18" s="1181"/>
      <c r="DV18" s="1181"/>
      <c r="DW18" s="1181"/>
      <c r="DX18" s="1181"/>
      <c r="DY18" s="1181"/>
      <c r="DZ18" s="1181"/>
      <c r="EA18" s="1181"/>
      <c r="EB18" s="1181"/>
      <c r="EC18" s="1181"/>
      <c r="ED18" s="1181"/>
      <c r="EE18" s="1181"/>
      <c r="EF18" s="1181"/>
      <c r="EG18" s="1181"/>
      <c r="EH18" s="1181"/>
      <c r="EI18" s="1181"/>
      <c r="EJ18" s="1181"/>
      <c r="EK18" s="1181"/>
      <c r="EL18" s="1181"/>
      <c r="EM18" s="1181"/>
      <c r="EN18" s="242"/>
      <c r="EO18" s="243"/>
      <c r="EP18" s="1171" t="str">
        <f>MID(SUVAHAVUJ!AG50,1,1)</f>
        <v xml:space="preserve"> </v>
      </c>
      <c r="EQ18" s="1171"/>
      <c r="ER18" s="1171"/>
      <c r="ES18" s="1171"/>
      <c r="ET18" s="1171"/>
      <c r="EU18" s="1171"/>
      <c r="EV18" s="1171" t="str">
        <f>MID(SUVAHAVUJ!AG50,2,1)</f>
        <v xml:space="preserve"> </v>
      </c>
      <c r="EW18" s="1171"/>
      <c r="EX18" s="1171"/>
      <c r="EY18" s="1171"/>
      <c r="EZ18" s="1171"/>
      <c r="FA18" s="1171" t="str">
        <f>MID(SUVAHAVUJ!AG50,3,1)</f>
        <v xml:space="preserve"> </v>
      </c>
      <c r="FB18" s="1171"/>
      <c r="FC18" s="1171"/>
      <c r="FD18" s="1171"/>
      <c r="FE18" s="1171"/>
      <c r="FF18" s="1171"/>
      <c r="FG18" s="1171" t="str">
        <f>MID(SUVAHAVUJ!AG50,4,1)</f>
        <v xml:space="preserve"> </v>
      </c>
      <c r="FH18" s="1171"/>
      <c r="FI18" s="1171"/>
      <c r="FJ18" s="1171"/>
      <c r="FK18" s="1171"/>
      <c r="FL18" s="1171" t="str">
        <f>MID(SUVAHAVUJ!AG50,5,1)</f>
        <v xml:space="preserve"> </v>
      </c>
      <c r="FM18" s="1171"/>
      <c r="FN18" s="1171"/>
      <c r="FO18" s="1171"/>
      <c r="FP18" s="1171"/>
      <c r="FQ18" s="1171"/>
      <c r="FR18" s="1171" t="str">
        <f>MID(SUVAHAVUJ!AG50,6,1)</f>
        <v xml:space="preserve"> </v>
      </c>
      <c r="FS18" s="1171"/>
      <c r="FT18" s="1171"/>
      <c r="FU18" s="1171"/>
      <c r="FV18" s="1171"/>
      <c r="FW18" s="1171" t="str">
        <f>MID(SUVAHAVUJ!AG50,7,1)</f>
        <v xml:space="preserve"> </v>
      </c>
      <c r="FX18" s="1171"/>
      <c r="FY18" s="1171"/>
      <c r="FZ18" s="1171"/>
      <c r="GA18" s="1171"/>
      <c r="GB18" s="1171"/>
      <c r="GC18" s="1171" t="str">
        <f>MID(SUVAHAVUJ!AG50,8,1)</f>
        <v xml:space="preserve"> </v>
      </c>
      <c r="GD18" s="1171"/>
      <c r="GE18" s="1171"/>
      <c r="GF18" s="1171"/>
      <c r="GG18" s="1171"/>
      <c r="GH18" s="1171" t="str">
        <f>MID(SUVAHAVUJ!AG50,9,1)</f>
        <v xml:space="preserve"> </v>
      </c>
      <c r="GI18" s="1171"/>
      <c r="GJ18" s="1171"/>
      <c r="GK18" s="1171"/>
      <c r="GL18" s="1171"/>
      <c r="GM18" s="1171"/>
      <c r="GN18" s="1171" t="str">
        <f>MID(SUVAHAVUJ!AG50,10,1)</f>
        <v xml:space="preserve"> </v>
      </c>
      <c r="GO18" s="1171"/>
      <c r="GP18" s="1171"/>
      <c r="GQ18" s="1171"/>
      <c r="GR18" s="1171"/>
      <c r="GS18" s="1129" t="str">
        <f>MID(SUVAHAVUJ!AG50,11,1)</f>
        <v>0</v>
      </c>
      <c r="GT18" s="1129"/>
      <c r="GU18" s="1129"/>
      <c r="GV18" s="1129"/>
      <c r="GW18" s="1177"/>
    </row>
    <row r="19" spans="2:205" ht="23.25" customHeight="1" x14ac:dyDescent="0.3">
      <c r="B19" s="1185" t="s">
        <v>2020</v>
      </c>
      <c r="C19" s="1185"/>
      <c r="D19" s="1185"/>
      <c r="E19" s="1185"/>
      <c r="F19" s="1185"/>
      <c r="G19" s="1185"/>
      <c r="H19" s="1185"/>
      <c r="I19" s="1185"/>
      <c r="J19" s="1185"/>
      <c r="K19" s="1185"/>
      <c r="L19" s="1190" t="str">
        <f>SUVAHAVUJ!$D$51</f>
        <v>Pohľadávky voči spoločníkom, členom a združeniu (354A, 355A, 358A, 35XA) - /391A/</v>
      </c>
      <c r="M19" s="1190"/>
      <c r="N19" s="1190"/>
      <c r="O19" s="1190"/>
      <c r="P19" s="1190"/>
      <c r="Q19" s="1190"/>
      <c r="R19" s="1190"/>
      <c r="S19" s="1190"/>
      <c r="T19" s="1190"/>
      <c r="U19" s="1190"/>
      <c r="V19" s="1190"/>
      <c r="W19" s="1190"/>
      <c r="X19" s="1190"/>
      <c r="Y19" s="1190"/>
      <c r="Z19" s="1190"/>
      <c r="AA19" s="1190"/>
      <c r="AB19" s="1190"/>
      <c r="AC19" s="1190"/>
      <c r="AD19" s="1190"/>
      <c r="AE19" s="1190"/>
      <c r="AF19" s="1190"/>
      <c r="AG19" s="1190"/>
      <c r="AH19" s="1190"/>
      <c r="AI19" s="1190"/>
      <c r="AJ19" s="1190"/>
      <c r="AK19" s="1190"/>
      <c r="AL19" s="1190"/>
      <c r="AM19" s="1190"/>
      <c r="AN19" s="1190"/>
      <c r="AO19" s="1190"/>
      <c r="AP19" s="1190"/>
      <c r="AQ19" s="1176" t="s">
        <v>1208</v>
      </c>
      <c r="AR19" s="1176"/>
      <c r="AS19" s="1176"/>
      <c r="AT19" s="1176"/>
      <c r="AU19" s="1176"/>
      <c r="AV19" s="1176"/>
      <c r="AW19" s="1176"/>
      <c r="AX19" s="1176"/>
      <c r="AY19" s="242"/>
      <c r="AZ19" s="243"/>
      <c r="BA19" s="1171" t="str">
        <f>MID(SUVAHAVUJ!AD51,1,1)</f>
        <v xml:space="preserve"> </v>
      </c>
      <c r="BB19" s="1171"/>
      <c r="BC19" s="1171"/>
      <c r="BD19" s="1171"/>
      <c r="BE19" s="1171"/>
      <c r="BF19" s="1171"/>
      <c r="BG19" s="1171" t="str">
        <f>MID(SUVAHAVUJ!AD51,2,1)</f>
        <v xml:space="preserve"> </v>
      </c>
      <c r="BH19" s="1171"/>
      <c r="BI19" s="1171"/>
      <c r="BJ19" s="1171"/>
      <c r="BK19" s="1171"/>
      <c r="BL19" s="1171" t="str">
        <f>MID(SUVAHAVUJ!AD51,3,1)</f>
        <v xml:space="preserve"> </v>
      </c>
      <c r="BM19" s="1171"/>
      <c r="BN19" s="1171"/>
      <c r="BO19" s="1171"/>
      <c r="BP19" s="1171"/>
      <c r="BQ19" s="1171"/>
      <c r="BR19" s="1171" t="str">
        <f>MID(SUVAHAVUJ!AD51,4,1)</f>
        <v xml:space="preserve"> </v>
      </c>
      <c r="BS19" s="1171"/>
      <c r="BT19" s="1171"/>
      <c r="BU19" s="1171"/>
      <c r="BV19" s="1171"/>
      <c r="BW19" s="1171" t="str">
        <f>MID(SUVAHAVUJ!AD51,5,1)</f>
        <v xml:space="preserve"> </v>
      </c>
      <c r="BX19" s="1171"/>
      <c r="BY19" s="1171"/>
      <c r="BZ19" s="1171"/>
      <c r="CA19" s="1171"/>
      <c r="CB19" s="1171"/>
      <c r="CC19" s="1171" t="str">
        <f>MID(SUVAHAVUJ!AD51,6,1)</f>
        <v xml:space="preserve"> </v>
      </c>
      <c r="CD19" s="1171"/>
      <c r="CE19" s="1171"/>
      <c r="CF19" s="1171"/>
      <c r="CG19" s="1171"/>
      <c r="CH19" s="1171" t="str">
        <f>MID(SUVAHAVUJ!AD51,7,1)</f>
        <v xml:space="preserve"> </v>
      </c>
      <c r="CI19" s="1171"/>
      <c r="CJ19" s="1171"/>
      <c r="CK19" s="1171"/>
      <c r="CL19" s="1171"/>
      <c r="CM19" s="1171"/>
      <c r="CN19" s="1171" t="str">
        <f>MID(SUVAHAVUJ!AD51,8,1)</f>
        <v xml:space="preserve"> </v>
      </c>
      <c r="CO19" s="1171"/>
      <c r="CP19" s="1171"/>
      <c r="CQ19" s="1171"/>
      <c r="CR19" s="1171"/>
      <c r="CS19" s="1171" t="str">
        <f>MID(SUVAHAVUJ!AD51,9,1)</f>
        <v xml:space="preserve"> </v>
      </c>
      <c r="CT19" s="1171"/>
      <c r="CU19" s="1171"/>
      <c r="CV19" s="1171"/>
      <c r="CW19" s="1171"/>
      <c r="CX19" s="1171"/>
      <c r="CY19" s="1171" t="str">
        <f>MID(SUVAHAVUJ!AD51,10,1)</f>
        <v xml:space="preserve"> </v>
      </c>
      <c r="CZ19" s="1171"/>
      <c r="DA19" s="1171"/>
      <c r="DB19" s="1171"/>
      <c r="DC19" s="1171"/>
      <c r="DD19" s="1171" t="str">
        <f>MID(SUVAHAVUJ!AD51,11,1)</f>
        <v>0</v>
      </c>
      <c r="DE19" s="1171"/>
      <c r="DF19" s="1171"/>
      <c r="DG19" s="1171"/>
      <c r="DH19" s="1171"/>
      <c r="DI19" s="1179"/>
      <c r="DJ19" s="242"/>
      <c r="DK19" s="243"/>
      <c r="DL19" s="1171" t="str">
        <f>MID(SUVAHAVUJ!AF51,1,1)</f>
        <v xml:space="preserve"> </v>
      </c>
      <c r="DM19" s="1171"/>
      <c r="DN19" s="1171"/>
      <c r="DO19" s="1171"/>
      <c r="DP19" s="1171"/>
      <c r="DQ19" s="1171"/>
      <c r="DR19" s="1171" t="str">
        <f>MID(SUVAHAVUJ!AF51,2,1)</f>
        <v xml:space="preserve"> </v>
      </c>
      <c r="DS19" s="1171"/>
      <c r="DT19" s="1171"/>
      <c r="DU19" s="1171"/>
      <c r="DV19" s="1171"/>
      <c r="DW19" s="1171" t="str">
        <f>MID(SUVAHAVUJ!AF51,3,1)</f>
        <v xml:space="preserve"> </v>
      </c>
      <c r="DX19" s="1171"/>
      <c r="DY19" s="1171"/>
      <c r="DZ19" s="1171"/>
      <c r="EA19" s="1171"/>
      <c r="EB19" s="1171"/>
      <c r="EC19" s="1171" t="str">
        <f>MID(SUVAHAVUJ!AF51,4,1)</f>
        <v xml:space="preserve"> </v>
      </c>
      <c r="ED19" s="1171"/>
      <c r="EE19" s="1171"/>
      <c r="EF19" s="1171"/>
      <c r="EG19" s="1171"/>
      <c r="EH19" s="1171" t="str">
        <f>MID(SUVAHAVUJ!AF51,5,1)</f>
        <v xml:space="preserve"> </v>
      </c>
      <c r="EI19" s="1171"/>
      <c r="EJ19" s="1171"/>
      <c r="EK19" s="1171"/>
      <c r="EL19" s="1171"/>
      <c r="EM19" s="1171"/>
      <c r="EN19" s="1171" t="str">
        <f>MID(SUVAHAVUJ!AF51,6,1)</f>
        <v xml:space="preserve"> </v>
      </c>
      <c r="EO19" s="1171"/>
      <c r="EP19" s="1171"/>
      <c r="EQ19" s="1171"/>
      <c r="ER19" s="1171"/>
      <c r="ES19" s="1171" t="str">
        <f>MID(SUVAHAVUJ!AF51,7,1)</f>
        <v xml:space="preserve"> </v>
      </c>
      <c r="ET19" s="1171"/>
      <c r="EU19" s="1171"/>
      <c r="EV19" s="1171"/>
      <c r="EW19" s="1171"/>
      <c r="EX19" s="1171"/>
      <c r="EY19" s="1171" t="str">
        <f>MID(SUVAHAVUJ!AF51,8,1)</f>
        <v xml:space="preserve"> </v>
      </c>
      <c r="EZ19" s="1171"/>
      <c r="FA19" s="1171"/>
      <c r="FB19" s="1171"/>
      <c r="FC19" s="1171"/>
      <c r="FD19" s="1171" t="str">
        <f>MID(SUVAHAVUJ!AF51,9,1)</f>
        <v xml:space="preserve"> </v>
      </c>
      <c r="FE19" s="1171"/>
      <c r="FF19" s="1171"/>
      <c r="FG19" s="1171"/>
      <c r="FH19" s="1171"/>
      <c r="FI19" s="1171"/>
      <c r="FJ19" s="1171" t="str">
        <f>MID(SUVAHAVUJ!AF51,10,1)</f>
        <v xml:space="preserve"> </v>
      </c>
      <c r="FK19" s="1171"/>
      <c r="FL19" s="1171"/>
      <c r="FM19" s="1171"/>
      <c r="FN19" s="1171"/>
      <c r="FO19" s="1129" t="str">
        <f>MID(SUVAHAVUJ!AF51,11,1)</f>
        <v>0</v>
      </c>
      <c r="FP19" s="1129"/>
      <c r="FQ19" s="1129"/>
      <c r="FR19" s="1129"/>
      <c r="FS19" s="1177"/>
      <c r="FT19" s="1178"/>
      <c r="FU19" s="1178"/>
      <c r="FV19" s="1178"/>
      <c r="FW19" s="1178"/>
      <c r="FX19" s="1178"/>
      <c r="FY19" s="1178"/>
      <c r="FZ19" s="1178"/>
      <c r="GA19" s="1178"/>
      <c r="GB19" s="1178"/>
      <c r="GC19" s="1178"/>
      <c r="GD19" s="1178"/>
      <c r="GE19" s="1178"/>
      <c r="GF19" s="1178"/>
      <c r="GG19" s="1178"/>
      <c r="GH19" s="1178"/>
      <c r="GI19" s="1178"/>
      <c r="GJ19" s="1178"/>
      <c r="GK19" s="1178"/>
      <c r="GL19" s="1178"/>
      <c r="GM19" s="1178"/>
      <c r="GN19" s="1178"/>
      <c r="GO19" s="1178"/>
      <c r="GP19" s="1178"/>
      <c r="GQ19" s="1178"/>
      <c r="GR19" s="1178"/>
      <c r="GS19" s="1178"/>
      <c r="GT19" s="1178"/>
      <c r="GU19" s="1178"/>
      <c r="GV19" s="1178"/>
      <c r="GW19" s="1178"/>
    </row>
    <row r="20" spans="2:205" ht="24" customHeight="1" x14ac:dyDescent="0.3">
      <c r="B20" s="1185"/>
      <c r="C20" s="1185"/>
      <c r="D20" s="1185"/>
      <c r="E20" s="1185"/>
      <c r="F20" s="1185"/>
      <c r="G20" s="1185"/>
      <c r="H20" s="1185"/>
      <c r="I20" s="1185"/>
      <c r="J20" s="1185"/>
      <c r="K20" s="1185"/>
      <c r="L20" s="1190"/>
      <c r="M20" s="1190"/>
      <c r="N20" s="1190"/>
      <c r="O20" s="1190"/>
      <c r="P20" s="1190"/>
      <c r="Q20" s="1190"/>
      <c r="R20" s="1190"/>
      <c r="S20" s="1190"/>
      <c r="T20" s="1190"/>
      <c r="U20" s="1190"/>
      <c r="V20" s="1190"/>
      <c r="W20" s="1190"/>
      <c r="X20" s="1190"/>
      <c r="Y20" s="1190"/>
      <c r="Z20" s="1190"/>
      <c r="AA20" s="1190"/>
      <c r="AB20" s="1190"/>
      <c r="AC20" s="1190"/>
      <c r="AD20" s="1190"/>
      <c r="AE20" s="1190"/>
      <c r="AF20" s="1190"/>
      <c r="AG20" s="1190"/>
      <c r="AH20" s="1190"/>
      <c r="AI20" s="1190"/>
      <c r="AJ20" s="1190"/>
      <c r="AK20" s="1190"/>
      <c r="AL20" s="1190"/>
      <c r="AM20" s="1190"/>
      <c r="AN20" s="1190"/>
      <c r="AO20" s="1190"/>
      <c r="AP20" s="1190"/>
      <c r="AQ20" s="1176"/>
      <c r="AR20" s="1176"/>
      <c r="AS20" s="1176"/>
      <c r="AT20" s="1176"/>
      <c r="AU20" s="1176"/>
      <c r="AV20" s="1176"/>
      <c r="AW20" s="1176"/>
      <c r="AX20" s="1176"/>
      <c r="AY20" s="242"/>
      <c r="AZ20" s="243"/>
      <c r="BA20" s="1171" t="str">
        <f>MID(SUVAHAVUJ!AE51,1,1)</f>
        <v xml:space="preserve"> </v>
      </c>
      <c r="BB20" s="1171"/>
      <c r="BC20" s="1171"/>
      <c r="BD20" s="1171"/>
      <c r="BE20" s="1171"/>
      <c r="BF20" s="1171"/>
      <c r="BG20" s="1171" t="str">
        <f>MID(SUVAHAVUJ!AE51,2,1)</f>
        <v xml:space="preserve"> </v>
      </c>
      <c r="BH20" s="1171"/>
      <c r="BI20" s="1171"/>
      <c r="BJ20" s="1171"/>
      <c r="BK20" s="1171"/>
      <c r="BL20" s="1171" t="str">
        <f>MID(SUVAHAVUJ!AE51,3,1)</f>
        <v xml:space="preserve"> </v>
      </c>
      <c r="BM20" s="1171"/>
      <c r="BN20" s="1171"/>
      <c r="BO20" s="1171"/>
      <c r="BP20" s="1171"/>
      <c r="BQ20" s="1171"/>
      <c r="BR20" s="1171" t="str">
        <f>MID(SUVAHAVUJ!AE51,4,1)</f>
        <v xml:space="preserve"> </v>
      </c>
      <c r="BS20" s="1171"/>
      <c r="BT20" s="1171"/>
      <c r="BU20" s="1171"/>
      <c r="BV20" s="1171"/>
      <c r="BW20" s="1171" t="str">
        <f>MID(SUVAHAVUJ!AE51,5,1)</f>
        <v xml:space="preserve"> </v>
      </c>
      <c r="BX20" s="1171"/>
      <c r="BY20" s="1171"/>
      <c r="BZ20" s="1171"/>
      <c r="CA20" s="1171"/>
      <c r="CB20" s="1171"/>
      <c r="CC20" s="1171" t="str">
        <f>MID(SUVAHAVUJ!AE51,6,1)</f>
        <v xml:space="preserve"> </v>
      </c>
      <c r="CD20" s="1171"/>
      <c r="CE20" s="1171"/>
      <c r="CF20" s="1171"/>
      <c r="CG20" s="1171"/>
      <c r="CH20" s="1171" t="str">
        <f>MID(SUVAHAVUJ!AE51,7,1)</f>
        <v xml:space="preserve"> </v>
      </c>
      <c r="CI20" s="1171"/>
      <c r="CJ20" s="1171"/>
      <c r="CK20" s="1171"/>
      <c r="CL20" s="1171"/>
      <c r="CM20" s="1171"/>
      <c r="CN20" s="1171" t="str">
        <f>MID(SUVAHAVUJ!AE51,8,1)</f>
        <v xml:space="preserve"> </v>
      </c>
      <c r="CO20" s="1171"/>
      <c r="CP20" s="1171"/>
      <c r="CQ20" s="1171"/>
      <c r="CR20" s="1171"/>
      <c r="CS20" s="1171" t="str">
        <f>MID(SUVAHAVUJ!AE51,9,1)</f>
        <v xml:space="preserve"> </v>
      </c>
      <c r="CT20" s="1171"/>
      <c r="CU20" s="1171"/>
      <c r="CV20" s="1171"/>
      <c r="CW20" s="1171"/>
      <c r="CX20" s="1171"/>
      <c r="CY20" s="1171" t="str">
        <f>MID(SUVAHAVUJ!AE51,10,1)</f>
        <v xml:space="preserve"> </v>
      </c>
      <c r="CZ20" s="1171"/>
      <c r="DA20" s="1171"/>
      <c r="DB20" s="1171"/>
      <c r="DC20" s="1171"/>
      <c r="DD20" s="1171" t="str">
        <f>MID(SUVAHAVUJ!AE51,11,1)</f>
        <v>0</v>
      </c>
      <c r="DE20" s="1171"/>
      <c r="DF20" s="1171"/>
      <c r="DG20" s="1171"/>
      <c r="DH20" s="1171"/>
      <c r="DI20" s="1179"/>
      <c r="DJ20" s="1181"/>
      <c r="DK20" s="1181"/>
      <c r="DL20" s="1181"/>
      <c r="DM20" s="1181"/>
      <c r="DN20" s="1181"/>
      <c r="DO20" s="1181"/>
      <c r="DP20" s="1181"/>
      <c r="DQ20" s="1181"/>
      <c r="DR20" s="1181"/>
      <c r="DS20" s="1181"/>
      <c r="DT20" s="1181"/>
      <c r="DU20" s="1181"/>
      <c r="DV20" s="1181"/>
      <c r="DW20" s="1181"/>
      <c r="DX20" s="1181"/>
      <c r="DY20" s="1181"/>
      <c r="DZ20" s="1181"/>
      <c r="EA20" s="1181"/>
      <c r="EB20" s="1181"/>
      <c r="EC20" s="1181"/>
      <c r="ED20" s="1181"/>
      <c r="EE20" s="1181"/>
      <c r="EF20" s="1181"/>
      <c r="EG20" s="1181"/>
      <c r="EH20" s="1181"/>
      <c r="EI20" s="1181"/>
      <c r="EJ20" s="1181"/>
      <c r="EK20" s="1181"/>
      <c r="EL20" s="1181"/>
      <c r="EM20" s="1181"/>
      <c r="EN20" s="242"/>
      <c r="EO20" s="243"/>
      <c r="EP20" s="1171" t="str">
        <f>MID(SUVAHAVUJ!AG51,1,1)</f>
        <v xml:space="preserve"> </v>
      </c>
      <c r="EQ20" s="1171"/>
      <c r="ER20" s="1171"/>
      <c r="ES20" s="1171"/>
      <c r="ET20" s="1171"/>
      <c r="EU20" s="1171"/>
      <c r="EV20" s="1171" t="str">
        <f>MID(SUVAHAVUJ!AG51,2,1)</f>
        <v xml:space="preserve"> </v>
      </c>
      <c r="EW20" s="1171"/>
      <c r="EX20" s="1171"/>
      <c r="EY20" s="1171"/>
      <c r="EZ20" s="1171"/>
      <c r="FA20" s="1171" t="str">
        <f>MID(SUVAHAVUJ!AG51,3,1)</f>
        <v xml:space="preserve"> </v>
      </c>
      <c r="FB20" s="1171"/>
      <c r="FC20" s="1171"/>
      <c r="FD20" s="1171"/>
      <c r="FE20" s="1171"/>
      <c r="FF20" s="1171"/>
      <c r="FG20" s="1171" t="str">
        <f>MID(SUVAHAVUJ!AG51,4,1)</f>
        <v xml:space="preserve"> </v>
      </c>
      <c r="FH20" s="1171"/>
      <c r="FI20" s="1171"/>
      <c r="FJ20" s="1171"/>
      <c r="FK20" s="1171"/>
      <c r="FL20" s="1171" t="str">
        <f>MID(SUVAHAVUJ!AG51,5,1)</f>
        <v xml:space="preserve"> </v>
      </c>
      <c r="FM20" s="1171"/>
      <c r="FN20" s="1171"/>
      <c r="FO20" s="1171"/>
      <c r="FP20" s="1171"/>
      <c r="FQ20" s="1171"/>
      <c r="FR20" s="1171" t="str">
        <f>MID(SUVAHAVUJ!AG51,6,1)</f>
        <v xml:space="preserve"> </v>
      </c>
      <c r="FS20" s="1171"/>
      <c r="FT20" s="1171"/>
      <c r="FU20" s="1171"/>
      <c r="FV20" s="1171"/>
      <c r="FW20" s="1171" t="str">
        <f>MID(SUVAHAVUJ!AG51,7,1)</f>
        <v xml:space="preserve"> </v>
      </c>
      <c r="FX20" s="1171"/>
      <c r="FY20" s="1171"/>
      <c r="FZ20" s="1171"/>
      <c r="GA20" s="1171"/>
      <c r="GB20" s="1171"/>
      <c r="GC20" s="1171" t="str">
        <f>MID(SUVAHAVUJ!AG51,8,1)</f>
        <v xml:space="preserve"> </v>
      </c>
      <c r="GD20" s="1171"/>
      <c r="GE20" s="1171"/>
      <c r="GF20" s="1171"/>
      <c r="GG20" s="1171"/>
      <c r="GH20" s="1171" t="str">
        <f>MID(SUVAHAVUJ!AG51,9,1)</f>
        <v xml:space="preserve"> </v>
      </c>
      <c r="GI20" s="1171"/>
      <c r="GJ20" s="1171"/>
      <c r="GK20" s="1171"/>
      <c r="GL20" s="1171"/>
      <c r="GM20" s="1171"/>
      <c r="GN20" s="1171" t="str">
        <f>MID(SUVAHAVUJ!AG51,10,1)</f>
        <v xml:space="preserve"> </v>
      </c>
      <c r="GO20" s="1171"/>
      <c r="GP20" s="1171"/>
      <c r="GQ20" s="1171"/>
      <c r="GR20" s="1171"/>
      <c r="GS20" s="1129" t="str">
        <f>MID(SUVAHAVUJ!AG51,11,1)</f>
        <v>0</v>
      </c>
      <c r="GT20" s="1129"/>
      <c r="GU20" s="1129"/>
      <c r="GV20" s="1129"/>
      <c r="GW20" s="1177"/>
    </row>
    <row r="21" spans="2:205" ht="23.25" customHeight="1" x14ac:dyDescent="0.3">
      <c r="B21" s="1185" t="s">
        <v>2022</v>
      </c>
      <c r="C21" s="1185"/>
      <c r="D21" s="1185"/>
      <c r="E21" s="1185"/>
      <c r="F21" s="1185"/>
      <c r="G21" s="1185"/>
      <c r="H21" s="1185"/>
      <c r="I21" s="1185"/>
      <c r="J21" s="1185"/>
      <c r="K21" s="1185"/>
      <c r="L21" s="1190" t="str">
        <f>SUVAHAVUJ!$D$52</f>
        <v>Pohľadávky z derivátových operácií (373A, 376A)</v>
      </c>
      <c r="M21" s="1190"/>
      <c r="N21" s="1190"/>
      <c r="O21" s="1190"/>
      <c r="P21" s="1190"/>
      <c r="Q21" s="1190"/>
      <c r="R21" s="1190"/>
      <c r="S21" s="1190"/>
      <c r="T21" s="1190"/>
      <c r="U21" s="1190"/>
      <c r="V21" s="1190"/>
      <c r="W21" s="1190"/>
      <c r="X21" s="1190"/>
      <c r="Y21" s="1190"/>
      <c r="Z21" s="1190"/>
      <c r="AA21" s="1190"/>
      <c r="AB21" s="1190"/>
      <c r="AC21" s="1190"/>
      <c r="AD21" s="1190"/>
      <c r="AE21" s="1190"/>
      <c r="AF21" s="1190"/>
      <c r="AG21" s="1190"/>
      <c r="AH21" s="1190"/>
      <c r="AI21" s="1190"/>
      <c r="AJ21" s="1190"/>
      <c r="AK21" s="1190"/>
      <c r="AL21" s="1190"/>
      <c r="AM21" s="1190"/>
      <c r="AN21" s="1190"/>
      <c r="AO21" s="1190"/>
      <c r="AP21" s="1190"/>
      <c r="AQ21" s="1176" t="s">
        <v>1223</v>
      </c>
      <c r="AR21" s="1176"/>
      <c r="AS21" s="1176"/>
      <c r="AT21" s="1176"/>
      <c r="AU21" s="1176"/>
      <c r="AV21" s="1176"/>
      <c r="AW21" s="1176"/>
      <c r="AX21" s="1176"/>
      <c r="AY21" s="242"/>
      <c r="AZ21" s="243"/>
      <c r="BA21" s="1171" t="str">
        <f>MID(SUVAHAVUJ!AD52,1,1)</f>
        <v xml:space="preserve"> </v>
      </c>
      <c r="BB21" s="1171"/>
      <c r="BC21" s="1171"/>
      <c r="BD21" s="1171"/>
      <c r="BE21" s="1171"/>
      <c r="BF21" s="1171"/>
      <c r="BG21" s="1171" t="str">
        <f>MID(SUVAHAVUJ!AD52,2,1)</f>
        <v xml:space="preserve"> </v>
      </c>
      <c r="BH21" s="1171"/>
      <c r="BI21" s="1171"/>
      <c r="BJ21" s="1171"/>
      <c r="BK21" s="1171"/>
      <c r="BL21" s="1171" t="str">
        <f>MID(SUVAHAVUJ!AD52,3,1)</f>
        <v xml:space="preserve"> </v>
      </c>
      <c r="BM21" s="1171"/>
      <c r="BN21" s="1171"/>
      <c r="BO21" s="1171"/>
      <c r="BP21" s="1171"/>
      <c r="BQ21" s="1171"/>
      <c r="BR21" s="1171" t="str">
        <f>MID(SUVAHAVUJ!AD52,4,1)</f>
        <v xml:space="preserve"> </v>
      </c>
      <c r="BS21" s="1171"/>
      <c r="BT21" s="1171"/>
      <c r="BU21" s="1171"/>
      <c r="BV21" s="1171"/>
      <c r="BW21" s="1171" t="str">
        <f>MID(SUVAHAVUJ!AD52,5,1)</f>
        <v xml:space="preserve"> </v>
      </c>
      <c r="BX21" s="1171"/>
      <c r="BY21" s="1171"/>
      <c r="BZ21" s="1171"/>
      <c r="CA21" s="1171"/>
      <c r="CB21" s="1171"/>
      <c r="CC21" s="1171" t="str">
        <f>MID(SUVAHAVUJ!AD52,6,1)</f>
        <v xml:space="preserve"> </v>
      </c>
      <c r="CD21" s="1171"/>
      <c r="CE21" s="1171"/>
      <c r="CF21" s="1171"/>
      <c r="CG21" s="1171"/>
      <c r="CH21" s="1171" t="str">
        <f>MID(SUVAHAVUJ!AD52,7,1)</f>
        <v xml:space="preserve"> </v>
      </c>
      <c r="CI21" s="1171"/>
      <c r="CJ21" s="1171"/>
      <c r="CK21" s="1171"/>
      <c r="CL21" s="1171"/>
      <c r="CM21" s="1171"/>
      <c r="CN21" s="1171" t="str">
        <f>MID(SUVAHAVUJ!AD52,8,1)</f>
        <v xml:space="preserve"> </v>
      </c>
      <c r="CO21" s="1171"/>
      <c r="CP21" s="1171"/>
      <c r="CQ21" s="1171"/>
      <c r="CR21" s="1171"/>
      <c r="CS21" s="1171" t="str">
        <f>MID(SUVAHAVUJ!AD52,9,1)</f>
        <v xml:space="preserve"> </v>
      </c>
      <c r="CT21" s="1171"/>
      <c r="CU21" s="1171"/>
      <c r="CV21" s="1171"/>
      <c r="CW21" s="1171"/>
      <c r="CX21" s="1171"/>
      <c r="CY21" s="1171" t="str">
        <f>MID(SUVAHAVUJ!AD52,10,1)</f>
        <v xml:space="preserve"> </v>
      </c>
      <c r="CZ21" s="1171"/>
      <c r="DA21" s="1171"/>
      <c r="DB21" s="1171"/>
      <c r="DC21" s="1171"/>
      <c r="DD21" s="1171" t="str">
        <f>MID(SUVAHAVUJ!AD52,11,1)</f>
        <v>0</v>
      </c>
      <c r="DE21" s="1171"/>
      <c r="DF21" s="1171"/>
      <c r="DG21" s="1171"/>
      <c r="DH21" s="1171"/>
      <c r="DI21" s="1179"/>
      <c r="DJ21" s="242"/>
      <c r="DK21" s="243"/>
      <c r="DL21" s="1171" t="str">
        <f>MID(SUVAHAVUJ!AF52,1,1)</f>
        <v xml:space="preserve"> </v>
      </c>
      <c r="DM21" s="1171"/>
      <c r="DN21" s="1171"/>
      <c r="DO21" s="1171"/>
      <c r="DP21" s="1171"/>
      <c r="DQ21" s="1171"/>
      <c r="DR21" s="1171" t="str">
        <f>MID(SUVAHAVUJ!AF52,2,1)</f>
        <v xml:space="preserve"> </v>
      </c>
      <c r="DS21" s="1171"/>
      <c r="DT21" s="1171"/>
      <c r="DU21" s="1171"/>
      <c r="DV21" s="1171"/>
      <c r="DW21" s="1171" t="str">
        <f>MID(SUVAHAVUJ!AF52,3,1)</f>
        <v xml:space="preserve"> </v>
      </c>
      <c r="DX21" s="1171"/>
      <c r="DY21" s="1171"/>
      <c r="DZ21" s="1171"/>
      <c r="EA21" s="1171"/>
      <c r="EB21" s="1171"/>
      <c r="EC21" s="1171" t="str">
        <f>MID(SUVAHAVUJ!AF52,4,1)</f>
        <v xml:space="preserve"> </v>
      </c>
      <c r="ED21" s="1171"/>
      <c r="EE21" s="1171"/>
      <c r="EF21" s="1171"/>
      <c r="EG21" s="1171"/>
      <c r="EH21" s="1171" t="str">
        <f>MID(SUVAHAVUJ!AF52,5,1)</f>
        <v xml:space="preserve"> </v>
      </c>
      <c r="EI21" s="1171"/>
      <c r="EJ21" s="1171"/>
      <c r="EK21" s="1171"/>
      <c r="EL21" s="1171"/>
      <c r="EM21" s="1171"/>
      <c r="EN21" s="1171" t="str">
        <f>MID(SUVAHAVUJ!AF52,6,1)</f>
        <v xml:space="preserve"> </v>
      </c>
      <c r="EO21" s="1171"/>
      <c r="EP21" s="1171"/>
      <c r="EQ21" s="1171"/>
      <c r="ER21" s="1171"/>
      <c r="ES21" s="1171" t="str">
        <f>MID(SUVAHAVUJ!AF52,7,1)</f>
        <v xml:space="preserve"> </v>
      </c>
      <c r="ET21" s="1171"/>
      <c r="EU21" s="1171"/>
      <c r="EV21" s="1171"/>
      <c r="EW21" s="1171"/>
      <c r="EX21" s="1171"/>
      <c r="EY21" s="1171" t="str">
        <f>MID(SUVAHAVUJ!AF52,8,1)</f>
        <v xml:space="preserve"> </v>
      </c>
      <c r="EZ21" s="1171"/>
      <c r="FA21" s="1171"/>
      <c r="FB21" s="1171"/>
      <c r="FC21" s="1171"/>
      <c r="FD21" s="1171" t="str">
        <f>MID(SUVAHAVUJ!AF52,9,1)</f>
        <v xml:space="preserve"> </v>
      </c>
      <c r="FE21" s="1171"/>
      <c r="FF21" s="1171"/>
      <c r="FG21" s="1171"/>
      <c r="FH21" s="1171"/>
      <c r="FI21" s="1171"/>
      <c r="FJ21" s="1171" t="str">
        <f>MID(SUVAHAVUJ!AF52,10,1)</f>
        <v xml:space="preserve"> </v>
      </c>
      <c r="FK21" s="1171"/>
      <c r="FL21" s="1171"/>
      <c r="FM21" s="1171"/>
      <c r="FN21" s="1171"/>
      <c r="FO21" s="1129" t="str">
        <f>MID(SUVAHAVUJ!AF52,11,1)</f>
        <v>0</v>
      </c>
      <c r="FP21" s="1129"/>
      <c r="FQ21" s="1129"/>
      <c r="FR21" s="1129"/>
      <c r="FS21" s="1177"/>
      <c r="FT21" s="1178"/>
      <c r="FU21" s="1178"/>
      <c r="FV21" s="1178"/>
      <c r="FW21" s="1178"/>
      <c r="FX21" s="1178"/>
      <c r="FY21" s="1178"/>
      <c r="FZ21" s="1178"/>
      <c r="GA21" s="1178"/>
      <c r="GB21" s="1178"/>
      <c r="GC21" s="1178"/>
      <c r="GD21" s="1178"/>
      <c r="GE21" s="1178"/>
      <c r="GF21" s="1178"/>
      <c r="GG21" s="1178"/>
      <c r="GH21" s="1178"/>
      <c r="GI21" s="1178"/>
      <c r="GJ21" s="1178"/>
      <c r="GK21" s="1178"/>
      <c r="GL21" s="1178"/>
      <c r="GM21" s="1178"/>
      <c r="GN21" s="1178"/>
      <c r="GO21" s="1178"/>
      <c r="GP21" s="1178"/>
      <c r="GQ21" s="1178"/>
      <c r="GR21" s="1178"/>
      <c r="GS21" s="1178"/>
      <c r="GT21" s="1178"/>
      <c r="GU21" s="1178"/>
      <c r="GV21" s="1178"/>
      <c r="GW21" s="1178"/>
    </row>
    <row r="22" spans="2:205" ht="23.25" customHeight="1" x14ac:dyDescent="0.3">
      <c r="B22" s="1185"/>
      <c r="C22" s="1185"/>
      <c r="D22" s="1185"/>
      <c r="E22" s="1185"/>
      <c r="F22" s="1185"/>
      <c r="G22" s="1185"/>
      <c r="H22" s="1185"/>
      <c r="I22" s="1185"/>
      <c r="J22" s="1185"/>
      <c r="K22" s="1185"/>
      <c r="L22" s="1190"/>
      <c r="M22" s="1190"/>
      <c r="N22" s="1190"/>
      <c r="O22" s="1190"/>
      <c r="P22" s="1190"/>
      <c r="Q22" s="1190"/>
      <c r="R22" s="1190"/>
      <c r="S22" s="1190"/>
      <c r="T22" s="1190"/>
      <c r="U22" s="1190"/>
      <c r="V22" s="1190"/>
      <c r="W22" s="1190"/>
      <c r="X22" s="1190"/>
      <c r="Y22" s="1190"/>
      <c r="Z22" s="1190"/>
      <c r="AA22" s="1190"/>
      <c r="AB22" s="1190"/>
      <c r="AC22" s="1190"/>
      <c r="AD22" s="1190"/>
      <c r="AE22" s="1190"/>
      <c r="AF22" s="1190"/>
      <c r="AG22" s="1190"/>
      <c r="AH22" s="1190"/>
      <c r="AI22" s="1190"/>
      <c r="AJ22" s="1190"/>
      <c r="AK22" s="1190"/>
      <c r="AL22" s="1190"/>
      <c r="AM22" s="1190"/>
      <c r="AN22" s="1190"/>
      <c r="AO22" s="1190"/>
      <c r="AP22" s="1190"/>
      <c r="AQ22" s="1176"/>
      <c r="AR22" s="1176"/>
      <c r="AS22" s="1176"/>
      <c r="AT22" s="1176"/>
      <c r="AU22" s="1176"/>
      <c r="AV22" s="1176"/>
      <c r="AW22" s="1176"/>
      <c r="AX22" s="1176"/>
      <c r="AY22" s="242"/>
      <c r="AZ22" s="243"/>
      <c r="BA22" s="1171" t="str">
        <f>MID(SUVAHAVUJ!AE52,1,1)</f>
        <v xml:space="preserve"> </v>
      </c>
      <c r="BB22" s="1171"/>
      <c r="BC22" s="1171"/>
      <c r="BD22" s="1171"/>
      <c r="BE22" s="1171"/>
      <c r="BF22" s="1171"/>
      <c r="BG22" s="1171" t="str">
        <f>MID(SUVAHAVUJ!AE52,2,1)</f>
        <v xml:space="preserve"> </v>
      </c>
      <c r="BH22" s="1171"/>
      <c r="BI22" s="1171"/>
      <c r="BJ22" s="1171"/>
      <c r="BK22" s="1171"/>
      <c r="BL22" s="1171" t="str">
        <f>MID(SUVAHAVUJ!AE52,3,1)</f>
        <v xml:space="preserve"> </v>
      </c>
      <c r="BM22" s="1171"/>
      <c r="BN22" s="1171"/>
      <c r="BO22" s="1171"/>
      <c r="BP22" s="1171"/>
      <c r="BQ22" s="1171"/>
      <c r="BR22" s="1171" t="str">
        <f>MID(SUVAHAVUJ!AE52,4,1)</f>
        <v xml:space="preserve"> </v>
      </c>
      <c r="BS22" s="1171"/>
      <c r="BT22" s="1171"/>
      <c r="BU22" s="1171"/>
      <c r="BV22" s="1171"/>
      <c r="BW22" s="1171" t="str">
        <f>MID(SUVAHAVUJ!AE52,5,1)</f>
        <v xml:space="preserve"> </v>
      </c>
      <c r="BX22" s="1171"/>
      <c r="BY22" s="1171"/>
      <c r="BZ22" s="1171"/>
      <c r="CA22" s="1171"/>
      <c r="CB22" s="1171"/>
      <c r="CC22" s="1171" t="str">
        <f>MID(SUVAHAVUJ!AE52,6,1)</f>
        <v xml:space="preserve"> </v>
      </c>
      <c r="CD22" s="1171"/>
      <c r="CE22" s="1171"/>
      <c r="CF22" s="1171"/>
      <c r="CG22" s="1171"/>
      <c r="CH22" s="1171" t="str">
        <f>MID(SUVAHAVUJ!AE52,7,1)</f>
        <v xml:space="preserve"> </v>
      </c>
      <c r="CI22" s="1171"/>
      <c r="CJ22" s="1171"/>
      <c r="CK22" s="1171"/>
      <c r="CL22" s="1171"/>
      <c r="CM22" s="1171"/>
      <c r="CN22" s="1171" t="str">
        <f>MID(SUVAHAVUJ!AE52,8,1)</f>
        <v xml:space="preserve"> </v>
      </c>
      <c r="CO22" s="1171"/>
      <c r="CP22" s="1171"/>
      <c r="CQ22" s="1171"/>
      <c r="CR22" s="1171"/>
      <c r="CS22" s="1171" t="str">
        <f>MID(SUVAHAVUJ!AE52,9,1)</f>
        <v xml:space="preserve"> </v>
      </c>
      <c r="CT22" s="1171"/>
      <c r="CU22" s="1171"/>
      <c r="CV22" s="1171"/>
      <c r="CW22" s="1171"/>
      <c r="CX22" s="1171"/>
      <c r="CY22" s="1171" t="str">
        <f>MID(SUVAHAVUJ!AE52,10,1)</f>
        <v xml:space="preserve"> </v>
      </c>
      <c r="CZ22" s="1171"/>
      <c r="DA22" s="1171"/>
      <c r="DB22" s="1171"/>
      <c r="DC22" s="1171"/>
      <c r="DD22" s="1171" t="str">
        <f>MID(SUVAHAVUJ!AE52,11,1)</f>
        <v>0</v>
      </c>
      <c r="DE22" s="1171"/>
      <c r="DF22" s="1171"/>
      <c r="DG22" s="1171"/>
      <c r="DH22" s="1171"/>
      <c r="DI22" s="1179"/>
      <c r="DJ22" s="1181"/>
      <c r="DK22" s="1181"/>
      <c r="DL22" s="1181"/>
      <c r="DM22" s="1181"/>
      <c r="DN22" s="1181"/>
      <c r="DO22" s="1181"/>
      <c r="DP22" s="1181"/>
      <c r="DQ22" s="1181"/>
      <c r="DR22" s="1181"/>
      <c r="DS22" s="1181"/>
      <c r="DT22" s="1181"/>
      <c r="DU22" s="1181"/>
      <c r="DV22" s="1181"/>
      <c r="DW22" s="1181"/>
      <c r="DX22" s="1181"/>
      <c r="DY22" s="1181"/>
      <c r="DZ22" s="1181"/>
      <c r="EA22" s="1181"/>
      <c r="EB22" s="1181"/>
      <c r="EC22" s="1181"/>
      <c r="ED22" s="1181"/>
      <c r="EE22" s="1181"/>
      <c r="EF22" s="1181"/>
      <c r="EG22" s="1181"/>
      <c r="EH22" s="1181"/>
      <c r="EI22" s="1181"/>
      <c r="EJ22" s="1181"/>
      <c r="EK22" s="1181"/>
      <c r="EL22" s="1181"/>
      <c r="EM22" s="1181"/>
      <c r="EN22" s="242"/>
      <c r="EO22" s="243"/>
      <c r="EP22" s="1171" t="str">
        <f>MID(SUVAHAVUJ!AG52,1,1)</f>
        <v xml:space="preserve"> </v>
      </c>
      <c r="EQ22" s="1171"/>
      <c r="ER22" s="1171"/>
      <c r="ES22" s="1171"/>
      <c r="ET22" s="1171"/>
      <c r="EU22" s="1171"/>
      <c r="EV22" s="1171" t="str">
        <f>MID(SUVAHAVUJ!AG52,2,1)</f>
        <v xml:space="preserve"> </v>
      </c>
      <c r="EW22" s="1171"/>
      <c r="EX22" s="1171"/>
      <c r="EY22" s="1171"/>
      <c r="EZ22" s="1171"/>
      <c r="FA22" s="1171" t="str">
        <f>MID(SUVAHAVUJ!AG52,3,1)</f>
        <v xml:space="preserve"> </v>
      </c>
      <c r="FB22" s="1171"/>
      <c r="FC22" s="1171"/>
      <c r="FD22" s="1171"/>
      <c r="FE22" s="1171"/>
      <c r="FF22" s="1171"/>
      <c r="FG22" s="1171" t="str">
        <f>MID(SUVAHAVUJ!AG52,4,1)</f>
        <v xml:space="preserve"> </v>
      </c>
      <c r="FH22" s="1171"/>
      <c r="FI22" s="1171"/>
      <c r="FJ22" s="1171"/>
      <c r="FK22" s="1171"/>
      <c r="FL22" s="1171" t="str">
        <f>MID(SUVAHAVUJ!AG52,5,1)</f>
        <v xml:space="preserve"> </v>
      </c>
      <c r="FM22" s="1171"/>
      <c r="FN22" s="1171"/>
      <c r="FO22" s="1171"/>
      <c r="FP22" s="1171"/>
      <c r="FQ22" s="1171"/>
      <c r="FR22" s="1171" t="str">
        <f>MID(SUVAHAVUJ!AG52,6,1)</f>
        <v xml:space="preserve"> </v>
      </c>
      <c r="FS22" s="1171"/>
      <c r="FT22" s="1171"/>
      <c r="FU22" s="1171"/>
      <c r="FV22" s="1171"/>
      <c r="FW22" s="1171" t="str">
        <f>MID(SUVAHAVUJ!AG52,7,1)</f>
        <v xml:space="preserve"> </v>
      </c>
      <c r="FX22" s="1171"/>
      <c r="FY22" s="1171"/>
      <c r="FZ22" s="1171"/>
      <c r="GA22" s="1171"/>
      <c r="GB22" s="1171"/>
      <c r="GC22" s="1171" t="str">
        <f>MID(SUVAHAVUJ!AG52,8,1)</f>
        <v xml:space="preserve"> </v>
      </c>
      <c r="GD22" s="1171"/>
      <c r="GE22" s="1171"/>
      <c r="GF22" s="1171"/>
      <c r="GG22" s="1171"/>
      <c r="GH22" s="1171" t="str">
        <f>MID(SUVAHAVUJ!AG52,9,1)</f>
        <v xml:space="preserve"> </v>
      </c>
      <c r="GI22" s="1171"/>
      <c r="GJ22" s="1171"/>
      <c r="GK22" s="1171"/>
      <c r="GL22" s="1171"/>
      <c r="GM22" s="1171"/>
      <c r="GN22" s="1171" t="str">
        <f>MID(SUVAHAVUJ!AG52,10,1)</f>
        <v xml:space="preserve"> </v>
      </c>
      <c r="GO22" s="1171"/>
      <c r="GP22" s="1171"/>
      <c r="GQ22" s="1171"/>
      <c r="GR22" s="1171"/>
      <c r="GS22" s="1129" t="str">
        <f>MID(SUVAHAVUJ!AG52,11,1)</f>
        <v>0</v>
      </c>
      <c r="GT22" s="1129"/>
      <c r="GU22" s="1129"/>
      <c r="GV22" s="1129"/>
      <c r="GW22" s="1177"/>
    </row>
    <row r="23" spans="2:205" ht="23.25" customHeight="1" x14ac:dyDescent="0.3">
      <c r="B23" s="1185" t="s">
        <v>2023</v>
      </c>
      <c r="C23" s="1185"/>
      <c r="D23" s="1185"/>
      <c r="E23" s="1185"/>
      <c r="F23" s="1185"/>
      <c r="G23" s="1185"/>
      <c r="H23" s="1185"/>
      <c r="I23" s="1185"/>
      <c r="J23" s="1185"/>
      <c r="K23" s="1185"/>
      <c r="L23" s="1190" t="str">
        <f>SUVAHAVUJ!$D$53</f>
        <v>Iné pohľadávky (335A, 336A, 33XA, 371A, 374A, 375A, 378A) - /391A/</v>
      </c>
      <c r="M23" s="1190"/>
      <c r="N23" s="1190"/>
      <c r="O23" s="1190"/>
      <c r="P23" s="1190"/>
      <c r="Q23" s="1190"/>
      <c r="R23" s="1190"/>
      <c r="S23" s="1190"/>
      <c r="T23" s="1190"/>
      <c r="U23" s="1190"/>
      <c r="V23" s="1190"/>
      <c r="W23" s="1190"/>
      <c r="X23" s="1190"/>
      <c r="Y23" s="1190"/>
      <c r="Z23" s="1190"/>
      <c r="AA23" s="1190"/>
      <c r="AB23" s="1190"/>
      <c r="AC23" s="1190"/>
      <c r="AD23" s="1190"/>
      <c r="AE23" s="1190"/>
      <c r="AF23" s="1190"/>
      <c r="AG23" s="1190"/>
      <c r="AH23" s="1190"/>
      <c r="AI23" s="1190"/>
      <c r="AJ23" s="1190"/>
      <c r="AK23" s="1190"/>
      <c r="AL23" s="1190"/>
      <c r="AM23" s="1190"/>
      <c r="AN23" s="1190"/>
      <c r="AO23" s="1190"/>
      <c r="AP23" s="1190"/>
      <c r="AQ23" s="1176" t="s">
        <v>1196</v>
      </c>
      <c r="AR23" s="1176"/>
      <c r="AS23" s="1176"/>
      <c r="AT23" s="1176"/>
      <c r="AU23" s="1176"/>
      <c r="AV23" s="1176"/>
      <c r="AW23" s="1176"/>
      <c r="AX23" s="1176"/>
      <c r="AY23" s="242"/>
      <c r="AZ23" s="243"/>
      <c r="BA23" s="1171" t="str">
        <f>MID(SUVAHAVUJ!AD53,1,1)</f>
        <v xml:space="preserve"> </v>
      </c>
      <c r="BB23" s="1171"/>
      <c r="BC23" s="1171"/>
      <c r="BD23" s="1171"/>
      <c r="BE23" s="1171"/>
      <c r="BF23" s="1171"/>
      <c r="BG23" s="1171" t="str">
        <f>MID(SUVAHAVUJ!AD53,2,1)</f>
        <v xml:space="preserve"> </v>
      </c>
      <c r="BH23" s="1171"/>
      <c r="BI23" s="1171"/>
      <c r="BJ23" s="1171"/>
      <c r="BK23" s="1171"/>
      <c r="BL23" s="1171" t="str">
        <f>MID(SUVAHAVUJ!AD53,3,1)</f>
        <v xml:space="preserve"> </v>
      </c>
      <c r="BM23" s="1171"/>
      <c r="BN23" s="1171"/>
      <c r="BO23" s="1171"/>
      <c r="BP23" s="1171"/>
      <c r="BQ23" s="1171"/>
      <c r="BR23" s="1171" t="str">
        <f>MID(SUVAHAVUJ!AD53,4,1)</f>
        <v xml:space="preserve"> </v>
      </c>
      <c r="BS23" s="1171"/>
      <c r="BT23" s="1171"/>
      <c r="BU23" s="1171"/>
      <c r="BV23" s="1171"/>
      <c r="BW23" s="1171" t="str">
        <f>MID(SUVAHAVUJ!AD53,5,1)</f>
        <v xml:space="preserve"> </v>
      </c>
      <c r="BX23" s="1171"/>
      <c r="BY23" s="1171"/>
      <c r="BZ23" s="1171"/>
      <c r="CA23" s="1171"/>
      <c r="CB23" s="1171"/>
      <c r="CC23" s="1171" t="str">
        <f>MID(SUVAHAVUJ!AD53,6,1)</f>
        <v xml:space="preserve"> </v>
      </c>
      <c r="CD23" s="1171"/>
      <c r="CE23" s="1171"/>
      <c r="CF23" s="1171"/>
      <c r="CG23" s="1171"/>
      <c r="CH23" s="1171" t="str">
        <f>MID(SUVAHAVUJ!AD53,7,1)</f>
        <v xml:space="preserve"> </v>
      </c>
      <c r="CI23" s="1171"/>
      <c r="CJ23" s="1171"/>
      <c r="CK23" s="1171"/>
      <c r="CL23" s="1171"/>
      <c r="CM23" s="1171"/>
      <c r="CN23" s="1171" t="str">
        <f>MID(SUVAHAVUJ!AD53,8,1)</f>
        <v xml:space="preserve"> </v>
      </c>
      <c r="CO23" s="1171"/>
      <c r="CP23" s="1171"/>
      <c r="CQ23" s="1171"/>
      <c r="CR23" s="1171"/>
      <c r="CS23" s="1171" t="str">
        <f>MID(SUVAHAVUJ!AD53,9,1)</f>
        <v xml:space="preserve"> </v>
      </c>
      <c r="CT23" s="1171"/>
      <c r="CU23" s="1171"/>
      <c r="CV23" s="1171"/>
      <c r="CW23" s="1171"/>
      <c r="CX23" s="1171"/>
      <c r="CY23" s="1171" t="str">
        <f>MID(SUVAHAVUJ!AD53,10,1)</f>
        <v xml:space="preserve"> </v>
      </c>
      <c r="CZ23" s="1171"/>
      <c r="DA23" s="1171"/>
      <c r="DB23" s="1171"/>
      <c r="DC23" s="1171"/>
      <c r="DD23" s="1171" t="str">
        <f>MID(SUVAHAVUJ!AD53,11,1)</f>
        <v>0</v>
      </c>
      <c r="DE23" s="1171"/>
      <c r="DF23" s="1171"/>
      <c r="DG23" s="1171"/>
      <c r="DH23" s="1171"/>
      <c r="DI23" s="1179"/>
      <c r="DJ23" s="242"/>
      <c r="DK23" s="243"/>
      <c r="DL23" s="1171" t="str">
        <f>MID(SUVAHAVUJ!AF53,1,1)</f>
        <v xml:space="preserve"> </v>
      </c>
      <c r="DM23" s="1171"/>
      <c r="DN23" s="1171"/>
      <c r="DO23" s="1171"/>
      <c r="DP23" s="1171"/>
      <c r="DQ23" s="1171"/>
      <c r="DR23" s="1171" t="str">
        <f>MID(SUVAHAVUJ!AF53,2,1)</f>
        <v xml:space="preserve"> </v>
      </c>
      <c r="DS23" s="1171"/>
      <c r="DT23" s="1171"/>
      <c r="DU23" s="1171"/>
      <c r="DV23" s="1171"/>
      <c r="DW23" s="1171" t="str">
        <f>MID(SUVAHAVUJ!AF53,3,1)</f>
        <v xml:space="preserve"> </v>
      </c>
      <c r="DX23" s="1171"/>
      <c r="DY23" s="1171"/>
      <c r="DZ23" s="1171"/>
      <c r="EA23" s="1171"/>
      <c r="EB23" s="1171"/>
      <c r="EC23" s="1171" t="str">
        <f>MID(SUVAHAVUJ!AF53,4,1)</f>
        <v xml:space="preserve"> </v>
      </c>
      <c r="ED23" s="1171"/>
      <c r="EE23" s="1171"/>
      <c r="EF23" s="1171"/>
      <c r="EG23" s="1171"/>
      <c r="EH23" s="1171" t="str">
        <f>MID(SUVAHAVUJ!AF53,5,1)</f>
        <v xml:space="preserve"> </v>
      </c>
      <c r="EI23" s="1171"/>
      <c r="EJ23" s="1171"/>
      <c r="EK23" s="1171"/>
      <c r="EL23" s="1171"/>
      <c r="EM23" s="1171"/>
      <c r="EN23" s="1171" t="str">
        <f>MID(SUVAHAVUJ!AF53,6,1)</f>
        <v xml:space="preserve"> </v>
      </c>
      <c r="EO23" s="1171"/>
      <c r="EP23" s="1171"/>
      <c r="EQ23" s="1171"/>
      <c r="ER23" s="1171"/>
      <c r="ES23" s="1171" t="str">
        <f>MID(SUVAHAVUJ!AF53,7,1)</f>
        <v xml:space="preserve"> </v>
      </c>
      <c r="ET23" s="1171"/>
      <c r="EU23" s="1171"/>
      <c r="EV23" s="1171"/>
      <c r="EW23" s="1171"/>
      <c r="EX23" s="1171"/>
      <c r="EY23" s="1171" t="str">
        <f>MID(SUVAHAVUJ!AF53,8,1)</f>
        <v xml:space="preserve"> </v>
      </c>
      <c r="EZ23" s="1171"/>
      <c r="FA23" s="1171"/>
      <c r="FB23" s="1171"/>
      <c r="FC23" s="1171"/>
      <c r="FD23" s="1171" t="str">
        <f>MID(SUVAHAVUJ!AF53,9,1)</f>
        <v xml:space="preserve"> </v>
      </c>
      <c r="FE23" s="1171"/>
      <c r="FF23" s="1171"/>
      <c r="FG23" s="1171"/>
      <c r="FH23" s="1171"/>
      <c r="FI23" s="1171"/>
      <c r="FJ23" s="1171" t="str">
        <f>MID(SUVAHAVUJ!AF53,10,1)</f>
        <v xml:space="preserve"> </v>
      </c>
      <c r="FK23" s="1171"/>
      <c r="FL23" s="1171"/>
      <c r="FM23" s="1171"/>
      <c r="FN23" s="1171"/>
      <c r="FO23" s="1129" t="str">
        <f>MID(SUVAHAVUJ!AF53,11,1)</f>
        <v>0</v>
      </c>
      <c r="FP23" s="1129"/>
      <c r="FQ23" s="1129"/>
      <c r="FR23" s="1129"/>
      <c r="FS23" s="1177"/>
      <c r="FT23" s="1178"/>
      <c r="FU23" s="1178"/>
      <c r="FV23" s="1178"/>
      <c r="FW23" s="1178"/>
      <c r="FX23" s="1178"/>
      <c r="FY23" s="1178"/>
      <c r="FZ23" s="1178"/>
      <c r="GA23" s="1178"/>
      <c r="GB23" s="1178"/>
      <c r="GC23" s="1178"/>
      <c r="GD23" s="1178"/>
      <c r="GE23" s="1178"/>
      <c r="GF23" s="1178"/>
      <c r="GG23" s="1178"/>
      <c r="GH23" s="1178"/>
      <c r="GI23" s="1178"/>
      <c r="GJ23" s="1178"/>
      <c r="GK23" s="1178"/>
      <c r="GL23" s="1178"/>
      <c r="GM23" s="1178"/>
      <c r="GN23" s="1178"/>
      <c r="GO23" s="1178"/>
      <c r="GP23" s="1178"/>
      <c r="GQ23" s="1178"/>
      <c r="GR23" s="1178"/>
      <c r="GS23" s="1178"/>
      <c r="GT23" s="1178"/>
      <c r="GU23" s="1178"/>
      <c r="GV23" s="1178"/>
      <c r="GW23" s="1178"/>
    </row>
    <row r="24" spans="2:205" ht="23.25" customHeight="1" x14ac:dyDescent="0.3">
      <c r="B24" s="1185"/>
      <c r="C24" s="1185"/>
      <c r="D24" s="1185"/>
      <c r="E24" s="1185"/>
      <c r="F24" s="1185"/>
      <c r="G24" s="1185"/>
      <c r="H24" s="1185"/>
      <c r="I24" s="1185"/>
      <c r="J24" s="1185"/>
      <c r="K24" s="1185"/>
      <c r="L24" s="1190"/>
      <c r="M24" s="1190"/>
      <c r="N24" s="1190"/>
      <c r="O24" s="1190"/>
      <c r="P24" s="1190"/>
      <c r="Q24" s="1190"/>
      <c r="R24" s="1190"/>
      <c r="S24" s="1190"/>
      <c r="T24" s="1190"/>
      <c r="U24" s="1190"/>
      <c r="V24" s="1190"/>
      <c r="W24" s="1190"/>
      <c r="X24" s="1190"/>
      <c r="Y24" s="1190"/>
      <c r="Z24" s="1190"/>
      <c r="AA24" s="1190"/>
      <c r="AB24" s="1190"/>
      <c r="AC24" s="1190"/>
      <c r="AD24" s="1190"/>
      <c r="AE24" s="1190"/>
      <c r="AF24" s="1190"/>
      <c r="AG24" s="1190"/>
      <c r="AH24" s="1190"/>
      <c r="AI24" s="1190"/>
      <c r="AJ24" s="1190"/>
      <c r="AK24" s="1190"/>
      <c r="AL24" s="1190"/>
      <c r="AM24" s="1190"/>
      <c r="AN24" s="1190"/>
      <c r="AO24" s="1190"/>
      <c r="AP24" s="1190"/>
      <c r="AQ24" s="1176"/>
      <c r="AR24" s="1176"/>
      <c r="AS24" s="1176"/>
      <c r="AT24" s="1176"/>
      <c r="AU24" s="1176"/>
      <c r="AV24" s="1176"/>
      <c r="AW24" s="1176"/>
      <c r="AX24" s="1176"/>
      <c r="AY24" s="242"/>
      <c r="AZ24" s="243"/>
      <c r="BA24" s="1171" t="str">
        <f>MID(SUVAHAVUJ!AE53,1,1)</f>
        <v xml:space="preserve"> </v>
      </c>
      <c r="BB24" s="1171"/>
      <c r="BC24" s="1171"/>
      <c r="BD24" s="1171"/>
      <c r="BE24" s="1171"/>
      <c r="BF24" s="1171"/>
      <c r="BG24" s="1171" t="str">
        <f>MID(SUVAHAVUJ!AE53,2,1)</f>
        <v xml:space="preserve"> </v>
      </c>
      <c r="BH24" s="1171"/>
      <c r="BI24" s="1171"/>
      <c r="BJ24" s="1171"/>
      <c r="BK24" s="1171"/>
      <c r="BL24" s="1171" t="str">
        <f>MID(SUVAHAVUJ!AE53,3,1)</f>
        <v xml:space="preserve"> </v>
      </c>
      <c r="BM24" s="1171"/>
      <c r="BN24" s="1171"/>
      <c r="BO24" s="1171"/>
      <c r="BP24" s="1171"/>
      <c r="BQ24" s="1171"/>
      <c r="BR24" s="1171" t="str">
        <f>MID(SUVAHAVUJ!AE53,4,1)</f>
        <v xml:space="preserve"> </v>
      </c>
      <c r="BS24" s="1171"/>
      <c r="BT24" s="1171"/>
      <c r="BU24" s="1171"/>
      <c r="BV24" s="1171"/>
      <c r="BW24" s="1171" t="str">
        <f>MID(SUVAHAVUJ!AE53,5,1)</f>
        <v xml:space="preserve"> </v>
      </c>
      <c r="BX24" s="1171"/>
      <c r="BY24" s="1171"/>
      <c r="BZ24" s="1171"/>
      <c r="CA24" s="1171"/>
      <c r="CB24" s="1171"/>
      <c r="CC24" s="1171" t="str">
        <f>MID(SUVAHAVUJ!AE53,6,1)</f>
        <v xml:space="preserve"> </v>
      </c>
      <c r="CD24" s="1171"/>
      <c r="CE24" s="1171"/>
      <c r="CF24" s="1171"/>
      <c r="CG24" s="1171"/>
      <c r="CH24" s="1171" t="str">
        <f>MID(SUVAHAVUJ!AE53,7,1)</f>
        <v xml:space="preserve"> </v>
      </c>
      <c r="CI24" s="1171"/>
      <c r="CJ24" s="1171"/>
      <c r="CK24" s="1171"/>
      <c r="CL24" s="1171"/>
      <c r="CM24" s="1171"/>
      <c r="CN24" s="1171" t="str">
        <f>MID(SUVAHAVUJ!AE53,8,1)</f>
        <v xml:space="preserve"> </v>
      </c>
      <c r="CO24" s="1171"/>
      <c r="CP24" s="1171"/>
      <c r="CQ24" s="1171"/>
      <c r="CR24" s="1171"/>
      <c r="CS24" s="1171" t="str">
        <f>MID(SUVAHAVUJ!AE53,9,1)</f>
        <v xml:space="preserve"> </v>
      </c>
      <c r="CT24" s="1171"/>
      <c r="CU24" s="1171"/>
      <c r="CV24" s="1171"/>
      <c r="CW24" s="1171"/>
      <c r="CX24" s="1171"/>
      <c r="CY24" s="1171" t="str">
        <f>MID(SUVAHAVUJ!AE53,10,1)</f>
        <v xml:space="preserve"> </v>
      </c>
      <c r="CZ24" s="1171"/>
      <c r="DA24" s="1171"/>
      <c r="DB24" s="1171"/>
      <c r="DC24" s="1171"/>
      <c r="DD24" s="1171" t="str">
        <f>MID(SUVAHAVUJ!AE53,11,1)</f>
        <v>0</v>
      </c>
      <c r="DE24" s="1171"/>
      <c r="DF24" s="1171"/>
      <c r="DG24" s="1171"/>
      <c r="DH24" s="1171"/>
      <c r="DI24" s="1179"/>
      <c r="DJ24" s="1181"/>
      <c r="DK24" s="1181"/>
      <c r="DL24" s="1181"/>
      <c r="DM24" s="1181"/>
      <c r="DN24" s="1181"/>
      <c r="DO24" s="1181"/>
      <c r="DP24" s="1181"/>
      <c r="DQ24" s="1181"/>
      <c r="DR24" s="1181"/>
      <c r="DS24" s="1181"/>
      <c r="DT24" s="1181"/>
      <c r="DU24" s="1181"/>
      <c r="DV24" s="1181"/>
      <c r="DW24" s="1181"/>
      <c r="DX24" s="1181"/>
      <c r="DY24" s="1181"/>
      <c r="DZ24" s="1181"/>
      <c r="EA24" s="1181"/>
      <c r="EB24" s="1181"/>
      <c r="EC24" s="1181"/>
      <c r="ED24" s="1181"/>
      <c r="EE24" s="1181"/>
      <c r="EF24" s="1181"/>
      <c r="EG24" s="1181"/>
      <c r="EH24" s="1181"/>
      <c r="EI24" s="1181"/>
      <c r="EJ24" s="1181"/>
      <c r="EK24" s="1181"/>
      <c r="EL24" s="1181"/>
      <c r="EM24" s="1181"/>
      <c r="EN24" s="242"/>
      <c r="EO24" s="243"/>
      <c r="EP24" s="1171" t="str">
        <f>MID(SUVAHAVUJ!AG53,1,1)</f>
        <v xml:space="preserve"> </v>
      </c>
      <c r="EQ24" s="1171"/>
      <c r="ER24" s="1171"/>
      <c r="ES24" s="1171"/>
      <c r="ET24" s="1171"/>
      <c r="EU24" s="1171"/>
      <c r="EV24" s="1171" t="str">
        <f>MID(SUVAHAVUJ!AG53,2,1)</f>
        <v xml:space="preserve"> </v>
      </c>
      <c r="EW24" s="1171"/>
      <c r="EX24" s="1171"/>
      <c r="EY24" s="1171"/>
      <c r="EZ24" s="1171"/>
      <c r="FA24" s="1171" t="str">
        <f>MID(SUVAHAVUJ!AG53,3,1)</f>
        <v xml:space="preserve"> </v>
      </c>
      <c r="FB24" s="1171"/>
      <c r="FC24" s="1171"/>
      <c r="FD24" s="1171"/>
      <c r="FE24" s="1171"/>
      <c r="FF24" s="1171"/>
      <c r="FG24" s="1171" t="str">
        <f>MID(SUVAHAVUJ!AG53,4,1)</f>
        <v xml:space="preserve"> </v>
      </c>
      <c r="FH24" s="1171"/>
      <c r="FI24" s="1171"/>
      <c r="FJ24" s="1171"/>
      <c r="FK24" s="1171"/>
      <c r="FL24" s="1171" t="str">
        <f>MID(SUVAHAVUJ!AG53,5,1)</f>
        <v xml:space="preserve"> </v>
      </c>
      <c r="FM24" s="1171"/>
      <c r="FN24" s="1171"/>
      <c r="FO24" s="1171"/>
      <c r="FP24" s="1171"/>
      <c r="FQ24" s="1171"/>
      <c r="FR24" s="1171" t="str">
        <f>MID(SUVAHAVUJ!AG53,6,1)</f>
        <v xml:space="preserve"> </v>
      </c>
      <c r="FS24" s="1171"/>
      <c r="FT24" s="1171"/>
      <c r="FU24" s="1171"/>
      <c r="FV24" s="1171"/>
      <c r="FW24" s="1171" t="str">
        <f>MID(SUVAHAVUJ!AG53,7,1)</f>
        <v xml:space="preserve"> </v>
      </c>
      <c r="FX24" s="1171"/>
      <c r="FY24" s="1171"/>
      <c r="FZ24" s="1171"/>
      <c r="GA24" s="1171"/>
      <c r="GB24" s="1171"/>
      <c r="GC24" s="1171" t="str">
        <f>MID(SUVAHAVUJ!AG53,8,1)</f>
        <v xml:space="preserve"> </v>
      </c>
      <c r="GD24" s="1171"/>
      <c r="GE24" s="1171"/>
      <c r="GF24" s="1171"/>
      <c r="GG24" s="1171"/>
      <c r="GH24" s="1171" t="str">
        <f>MID(SUVAHAVUJ!AG53,9,1)</f>
        <v xml:space="preserve"> </v>
      </c>
      <c r="GI24" s="1171"/>
      <c r="GJ24" s="1171"/>
      <c r="GK24" s="1171"/>
      <c r="GL24" s="1171"/>
      <c r="GM24" s="1171"/>
      <c r="GN24" s="1171" t="str">
        <f>MID(SUVAHAVUJ!AG53,10,1)</f>
        <v xml:space="preserve"> </v>
      </c>
      <c r="GO24" s="1171"/>
      <c r="GP24" s="1171"/>
      <c r="GQ24" s="1171"/>
      <c r="GR24" s="1171"/>
      <c r="GS24" s="1129" t="str">
        <f>MID(SUVAHAVUJ!AG53,11,1)</f>
        <v>0</v>
      </c>
      <c r="GT24" s="1129"/>
      <c r="GU24" s="1129"/>
      <c r="GV24" s="1129"/>
      <c r="GW24" s="1177"/>
    </row>
    <row r="25" spans="2:205" ht="23.25" customHeight="1" x14ac:dyDescent="0.3">
      <c r="B25" s="1185" t="s">
        <v>2028</v>
      </c>
      <c r="C25" s="1185"/>
      <c r="D25" s="1185"/>
      <c r="E25" s="1185"/>
      <c r="F25" s="1185"/>
      <c r="G25" s="1185"/>
      <c r="H25" s="1185"/>
      <c r="I25" s="1185"/>
      <c r="J25" s="1185"/>
      <c r="K25" s="1185"/>
      <c r="L25" s="1190" t="str">
        <f>SUVAHAVUJ!$D$54</f>
        <v>Odložená daňová pohľadávka (481A)</v>
      </c>
      <c r="M25" s="1190"/>
      <c r="N25" s="1190"/>
      <c r="O25" s="1190"/>
      <c r="P25" s="1190"/>
      <c r="Q25" s="1190"/>
      <c r="R25" s="1190"/>
      <c r="S25" s="1190"/>
      <c r="T25" s="1190"/>
      <c r="U25" s="1190"/>
      <c r="V25" s="1190"/>
      <c r="W25" s="1190"/>
      <c r="X25" s="1190"/>
      <c r="Y25" s="1190"/>
      <c r="Z25" s="1190"/>
      <c r="AA25" s="1190"/>
      <c r="AB25" s="1190"/>
      <c r="AC25" s="1190"/>
      <c r="AD25" s="1190"/>
      <c r="AE25" s="1190"/>
      <c r="AF25" s="1190"/>
      <c r="AG25" s="1190"/>
      <c r="AH25" s="1190"/>
      <c r="AI25" s="1190"/>
      <c r="AJ25" s="1190"/>
      <c r="AK25" s="1190"/>
      <c r="AL25" s="1190"/>
      <c r="AM25" s="1190"/>
      <c r="AN25" s="1190"/>
      <c r="AO25" s="1190"/>
      <c r="AP25" s="1190"/>
      <c r="AQ25" s="1176" t="s">
        <v>1246</v>
      </c>
      <c r="AR25" s="1176"/>
      <c r="AS25" s="1176"/>
      <c r="AT25" s="1176"/>
      <c r="AU25" s="1176"/>
      <c r="AV25" s="1176"/>
      <c r="AW25" s="1176"/>
      <c r="AX25" s="1176"/>
      <c r="AY25" s="242"/>
      <c r="AZ25" s="243"/>
      <c r="BA25" s="1171" t="str">
        <f>MID(SUVAHAVUJ!AD54,1,1)</f>
        <v xml:space="preserve"> </v>
      </c>
      <c r="BB25" s="1171"/>
      <c r="BC25" s="1171"/>
      <c r="BD25" s="1171"/>
      <c r="BE25" s="1171"/>
      <c r="BF25" s="1171"/>
      <c r="BG25" s="1171" t="str">
        <f>MID(SUVAHAVUJ!AD54,2,1)</f>
        <v xml:space="preserve"> </v>
      </c>
      <c r="BH25" s="1171"/>
      <c r="BI25" s="1171"/>
      <c r="BJ25" s="1171"/>
      <c r="BK25" s="1171"/>
      <c r="BL25" s="1171" t="str">
        <f>MID(SUVAHAVUJ!AD54,3,1)</f>
        <v xml:space="preserve"> </v>
      </c>
      <c r="BM25" s="1171"/>
      <c r="BN25" s="1171"/>
      <c r="BO25" s="1171"/>
      <c r="BP25" s="1171"/>
      <c r="BQ25" s="1171"/>
      <c r="BR25" s="1171" t="str">
        <f>MID(SUVAHAVUJ!AD54,4,1)</f>
        <v xml:space="preserve"> </v>
      </c>
      <c r="BS25" s="1171"/>
      <c r="BT25" s="1171"/>
      <c r="BU25" s="1171"/>
      <c r="BV25" s="1171"/>
      <c r="BW25" s="1171" t="str">
        <f>MID(SUVAHAVUJ!AD54,5,1)</f>
        <v xml:space="preserve"> </v>
      </c>
      <c r="BX25" s="1171"/>
      <c r="BY25" s="1171"/>
      <c r="BZ25" s="1171"/>
      <c r="CA25" s="1171"/>
      <c r="CB25" s="1171"/>
      <c r="CC25" s="1171" t="str">
        <f>MID(SUVAHAVUJ!AD54,6,1)</f>
        <v xml:space="preserve"> </v>
      </c>
      <c r="CD25" s="1171"/>
      <c r="CE25" s="1171"/>
      <c r="CF25" s="1171"/>
      <c r="CG25" s="1171"/>
      <c r="CH25" s="1171" t="str">
        <f>MID(SUVAHAVUJ!AD54,7,1)</f>
        <v xml:space="preserve"> </v>
      </c>
      <c r="CI25" s="1171"/>
      <c r="CJ25" s="1171"/>
      <c r="CK25" s="1171"/>
      <c r="CL25" s="1171"/>
      <c r="CM25" s="1171"/>
      <c r="CN25" s="1171" t="str">
        <f>MID(SUVAHAVUJ!AD54,8,1)</f>
        <v xml:space="preserve"> </v>
      </c>
      <c r="CO25" s="1171"/>
      <c r="CP25" s="1171"/>
      <c r="CQ25" s="1171"/>
      <c r="CR25" s="1171"/>
      <c r="CS25" s="1171" t="str">
        <f>MID(SUVAHAVUJ!AD54,9,1)</f>
        <v xml:space="preserve"> </v>
      </c>
      <c r="CT25" s="1171"/>
      <c r="CU25" s="1171"/>
      <c r="CV25" s="1171"/>
      <c r="CW25" s="1171"/>
      <c r="CX25" s="1171"/>
      <c r="CY25" s="1171" t="str">
        <f>MID(SUVAHAVUJ!AD54,10,1)</f>
        <v xml:space="preserve"> </v>
      </c>
      <c r="CZ25" s="1171"/>
      <c r="DA25" s="1171"/>
      <c r="DB25" s="1171"/>
      <c r="DC25" s="1171"/>
      <c r="DD25" s="1171" t="str">
        <f>MID(SUVAHAVUJ!AD54,11,1)</f>
        <v>0</v>
      </c>
      <c r="DE25" s="1171"/>
      <c r="DF25" s="1171"/>
      <c r="DG25" s="1171"/>
      <c r="DH25" s="1171"/>
      <c r="DI25" s="1179"/>
      <c r="DJ25" s="242"/>
      <c r="DK25" s="243"/>
      <c r="DL25" s="1171" t="str">
        <f>MID(SUVAHAVUJ!AF54,1,1)</f>
        <v xml:space="preserve"> </v>
      </c>
      <c r="DM25" s="1171"/>
      <c r="DN25" s="1171"/>
      <c r="DO25" s="1171"/>
      <c r="DP25" s="1171"/>
      <c r="DQ25" s="1171"/>
      <c r="DR25" s="1171" t="str">
        <f>MID(SUVAHAVUJ!AF54,2,1)</f>
        <v xml:space="preserve"> </v>
      </c>
      <c r="DS25" s="1171"/>
      <c r="DT25" s="1171"/>
      <c r="DU25" s="1171"/>
      <c r="DV25" s="1171"/>
      <c r="DW25" s="1171" t="str">
        <f>MID(SUVAHAVUJ!AF54,3,1)</f>
        <v xml:space="preserve"> </v>
      </c>
      <c r="DX25" s="1171"/>
      <c r="DY25" s="1171"/>
      <c r="DZ25" s="1171"/>
      <c r="EA25" s="1171"/>
      <c r="EB25" s="1171"/>
      <c r="EC25" s="1171" t="str">
        <f>MID(SUVAHAVUJ!AF54,4,1)</f>
        <v xml:space="preserve"> </v>
      </c>
      <c r="ED25" s="1171"/>
      <c r="EE25" s="1171"/>
      <c r="EF25" s="1171"/>
      <c r="EG25" s="1171"/>
      <c r="EH25" s="1171" t="str">
        <f>MID(SUVAHAVUJ!AF54,5,1)</f>
        <v xml:space="preserve"> </v>
      </c>
      <c r="EI25" s="1171"/>
      <c r="EJ25" s="1171"/>
      <c r="EK25" s="1171"/>
      <c r="EL25" s="1171"/>
      <c r="EM25" s="1171"/>
      <c r="EN25" s="1171" t="str">
        <f>MID(SUVAHAVUJ!AF54,6,1)</f>
        <v xml:space="preserve"> </v>
      </c>
      <c r="EO25" s="1171"/>
      <c r="EP25" s="1171"/>
      <c r="EQ25" s="1171"/>
      <c r="ER25" s="1171"/>
      <c r="ES25" s="1171" t="str">
        <f>MID(SUVAHAVUJ!AF54,7,1)</f>
        <v xml:space="preserve"> </v>
      </c>
      <c r="ET25" s="1171"/>
      <c r="EU25" s="1171"/>
      <c r="EV25" s="1171"/>
      <c r="EW25" s="1171"/>
      <c r="EX25" s="1171"/>
      <c r="EY25" s="1171" t="str">
        <f>MID(SUVAHAVUJ!AF54,8,1)</f>
        <v xml:space="preserve"> </v>
      </c>
      <c r="EZ25" s="1171"/>
      <c r="FA25" s="1171"/>
      <c r="FB25" s="1171"/>
      <c r="FC25" s="1171"/>
      <c r="FD25" s="1171" t="str">
        <f>MID(SUVAHAVUJ!AF54,9,1)</f>
        <v xml:space="preserve"> </v>
      </c>
      <c r="FE25" s="1171"/>
      <c r="FF25" s="1171"/>
      <c r="FG25" s="1171"/>
      <c r="FH25" s="1171"/>
      <c r="FI25" s="1171"/>
      <c r="FJ25" s="1171" t="str">
        <f>MID(SUVAHAVUJ!AF54,10,1)</f>
        <v xml:space="preserve"> </v>
      </c>
      <c r="FK25" s="1171"/>
      <c r="FL25" s="1171"/>
      <c r="FM25" s="1171"/>
      <c r="FN25" s="1171"/>
      <c r="FO25" s="1129" t="str">
        <f>MID(SUVAHAVUJ!AF54,11,1)</f>
        <v>0</v>
      </c>
      <c r="FP25" s="1129"/>
      <c r="FQ25" s="1129"/>
      <c r="FR25" s="1129"/>
      <c r="FS25" s="1177"/>
      <c r="FT25" s="1178"/>
      <c r="FU25" s="1178"/>
      <c r="FV25" s="1178"/>
      <c r="FW25" s="1178"/>
      <c r="FX25" s="1178"/>
      <c r="FY25" s="1178"/>
      <c r="FZ25" s="1178"/>
      <c r="GA25" s="1178"/>
      <c r="GB25" s="1178"/>
      <c r="GC25" s="1178"/>
      <c r="GD25" s="1178"/>
      <c r="GE25" s="1178"/>
      <c r="GF25" s="1178"/>
      <c r="GG25" s="1178"/>
      <c r="GH25" s="1178"/>
      <c r="GI25" s="1178"/>
      <c r="GJ25" s="1178"/>
      <c r="GK25" s="1178"/>
      <c r="GL25" s="1178"/>
      <c r="GM25" s="1178"/>
      <c r="GN25" s="1178"/>
      <c r="GO25" s="1178"/>
      <c r="GP25" s="1178"/>
      <c r="GQ25" s="1178"/>
      <c r="GR25" s="1178"/>
      <c r="GS25" s="1178"/>
      <c r="GT25" s="1178"/>
      <c r="GU25" s="1178"/>
      <c r="GV25" s="1178"/>
      <c r="GW25" s="1178"/>
    </row>
    <row r="26" spans="2:205" ht="25.5" customHeight="1" x14ac:dyDescent="0.3">
      <c r="B26" s="1185"/>
      <c r="C26" s="1185"/>
      <c r="D26" s="1185"/>
      <c r="E26" s="1185"/>
      <c r="F26" s="1185"/>
      <c r="G26" s="1185"/>
      <c r="H26" s="1185"/>
      <c r="I26" s="1185"/>
      <c r="J26" s="1185"/>
      <c r="K26" s="1185"/>
      <c r="L26" s="1190"/>
      <c r="M26" s="1190"/>
      <c r="N26" s="1190"/>
      <c r="O26" s="1190"/>
      <c r="P26" s="1190"/>
      <c r="Q26" s="1190"/>
      <c r="R26" s="1190"/>
      <c r="S26" s="1190"/>
      <c r="T26" s="1190"/>
      <c r="U26" s="1190"/>
      <c r="V26" s="1190"/>
      <c r="W26" s="1190"/>
      <c r="X26" s="1190"/>
      <c r="Y26" s="1190"/>
      <c r="Z26" s="1190"/>
      <c r="AA26" s="1190"/>
      <c r="AB26" s="1190"/>
      <c r="AC26" s="1190"/>
      <c r="AD26" s="1190"/>
      <c r="AE26" s="1190"/>
      <c r="AF26" s="1190"/>
      <c r="AG26" s="1190"/>
      <c r="AH26" s="1190"/>
      <c r="AI26" s="1190"/>
      <c r="AJ26" s="1190"/>
      <c r="AK26" s="1190"/>
      <c r="AL26" s="1190"/>
      <c r="AM26" s="1190"/>
      <c r="AN26" s="1190"/>
      <c r="AO26" s="1190"/>
      <c r="AP26" s="1190"/>
      <c r="AQ26" s="1176"/>
      <c r="AR26" s="1176"/>
      <c r="AS26" s="1176"/>
      <c r="AT26" s="1176"/>
      <c r="AU26" s="1176"/>
      <c r="AV26" s="1176"/>
      <c r="AW26" s="1176"/>
      <c r="AX26" s="1176"/>
      <c r="AY26" s="242"/>
      <c r="AZ26" s="243"/>
      <c r="BA26" s="1171" t="str">
        <f>MID(SUVAHAVUJ!AE54,1,1)</f>
        <v xml:space="preserve"> </v>
      </c>
      <c r="BB26" s="1171"/>
      <c r="BC26" s="1171"/>
      <c r="BD26" s="1171"/>
      <c r="BE26" s="1171"/>
      <c r="BF26" s="1171"/>
      <c r="BG26" s="1171" t="str">
        <f>MID(SUVAHAVUJ!AE54,2,1)</f>
        <v xml:space="preserve"> </v>
      </c>
      <c r="BH26" s="1171"/>
      <c r="BI26" s="1171"/>
      <c r="BJ26" s="1171"/>
      <c r="BK26" s="1171"/>
      <c r="BL26" s="1171" t="str">
        <f>MID(SUVAHAVUJ!AE54,3,1)</f>
        <v xml:space="preserve"> </v>
      </c>
      <c r="BM26" s="1171"/>
      <c r="BN26" s="1171"/>
      <c r="BO26" s="1171"/>
      <c r="BP26" s="1171"/>
      <c r="BQ26" s="1171"/>
      <c r="BR26" s="1171" t="str">
        <f>MID(SUVAHAVUJ!AE54,4,1)</f>
        <v xml:space="preserve"> </v>
      </c>
      <c r="BS26" s="1171"/>
      <c r="BT26" s="1171"/>
      <c r="BU26" s="1171"/>
      <c r="BV26" s="1171"/>
      <c r="BW26" s="1171" t="str">
        <f>MID(SUVAHAVUJ!AE54,5,1)</f>
        <v xml:space="preserve"> </v>
      </c>
      <c r="BX26" s="1171"/>
      <c r="BY26" s="1171"/>
      <c r="BZ26" s="1171"/>
      <c r="CA26" s="1171"/>
      <c r="CB26" s="1171"/>
      <c r="CC26" s="1171" t="str">
        <f>MID(SUVAHAVUJ!AE54,6,1)</f>
        <v xml:space="preserve"> </v>
      </c>
      <c r="CD26" s="1171"/>
      <c r="CE26" s="1171"/>
      <c r="CF26" s="1171"/>
      <c r="CG26" s="1171"/>
      <c r="CH26" s="1171" t="str">
        <f>MID(SUVAHAVUJ!AE54,7,1)</f>
        <v xml:space="preserve"> </v>
      </c>
      <c r="CI26" s="1171"/>
      <c r="CJ26" s="1171"/>
      <c r="CK26" s="1171"/>
      <c r="CL26" s="1171"/>
      <c r="CM26" s="1171"/>
      <c r="CN26" s="1171" t="str">
        <f>MID(SUVAHAVUJ!AE54,8,1)</f>
        <v xml:space="preserve"> </v>
      </c>
      <c r="CO26" s="1171"/>
      <c r="CP26" s="1171"/>
      <c r="CQ26" s="1171"/>
      <c r="CR26" s="1171"/>
      <c r="CS26" s="1171" t="str">
        <f>MID(SUVAHAVUJ!AE54,9,1)</f>
        <v xml:space="preserve"> </v>
      </c>
      <c r="CT26" s="1171"/>
      <c r="CU26" s="1171"/>
      <c r="CV26" s="1171"/>
      <c r="CW26" s="1171"/>
      <c r="CX26" s="1171"/>
      <c r="CY26" s="1171" t="str">
        <f>MID(SUVAHAVUJ!AE54,10,1)</f>
        <v xml:space="preserve"> </v>
      </c>
      <c r="CZ26" s="1171"/>
      <c r="DA26" s="1171"/>
      <c r="DB26" s="1171"/>
      <c r="DC26" s="1171"/>
      <c r="DD26" s="1171" t="str">
        <f>MID(SUVAHAVUJ!AE54,11,1)</f>
        <v>0</v>
      </c>
      <c r="DE26" s="1171"/>
      <c r="DF26" s="1171"/>
      <c r="DG26" s="1171"/>
      <c r="DH26" s="1171"/>
      <c r="DI26" s="1179"/>
      <c r="DJ26" s="1181"/>
      <c r="DK26" s="1181"/>
      <c r="DL26" s="1181"/>
      <c r="DM26" s="1181"/>
      <c r="DN26" s="1181"/>
      <c r="DO26" s="1181"/>
      <c r="DP26" s="1181"/>
      <c r="DQ26" s="1181"/>
      <c r="DR26" s="1181"/>
      <c r="DS26" s="1181"/>
      <c r="DT26" s="1181"/>
      <c r="DU26" s="1181"/>
      <c r="DV26" s="1181"/>
      <c r="DW26" s="1181"/>
      <c r="DX26" s="1181"/>
      <c r="DY26" s="1181"/>
      <c r="DZ26" s="1181"/>
      <c r="EA26" s="1181"/>
      <c r="EB26" s="1181"/>
      <c r="EC26" s="1181"/>
      <c r="ED26" s="1181"/>
      <c r="EE26" s="1181"/>
      <c r="EF26" s="1181"/>
      <c r="EG26" s="1181"/>
      <c r="EH26" s="1181"/>
      <c r="EI26" s="1181"/>
      <c r="EJ26" s="1181"/>
      <c r="EK26" s="1181"/>
      <c r="EL26" s="1181"/>
      <c r="EM26" s="1181"/>
      <c r="EN26" s="242"/>
      <c r="EO26" s="243"/>
      <c r="EP26" s="1171" t="str">
        <f>MID(SUVAHAVUJ!AG54,1,1)</f>
        <v xml:space="preserve"> </v>
      </c>
      <c r="EQ26" s="1171"/>
      <c r="ER26" s="1171"/>
      <c r="ES26" s="1171"/>
      <c r="ET26" s="1171"/>
      <c r="EU26" s="1171"/>
      <c r="EV26" s="1171" t="str">
        <f>MID(SUVAHAVUJ!AG54,2,1)</f>
        <v xml:space="preserve"> </v>
      </c>
      <c r="EW26" s="1171"/>
      <c r="EX26" s="1171"/>
      <c r="EY26" s="1171"/>
      <c r="EZ26" s="1171"/>
      <c r="FA26" s="1171" t="str">
        <f>MID(SUVAHAVUJ!AG54,3,1)</f>
        <v xml:space="preserve"> </v>
      </c>
      <c r="FB26" s="1171"/>
      <c r="FC26" s="1171"/>
      <c r="FD26" s="1171"/>
      <c r="FE26" s="1171"/>
      <c r="FF26" s="1171"/>
      <c r="FG26" s="1171" t="str">
        <f>MID(SUVAHAVUJ!AG54,4,1)</f>
        <v xml:space="preserve"> </v>
      </c>
      <c r="FH26" s="1171"/>
      <c r="FI26" s="1171"/>
      <c r="FJ26" s="1171"/>
      <c r="FK26" s="1171"/>
      <c r="FL26" s="1171" t="str">
        <f>MID(SUVAHAVUJ!AG54,5,1)</f>
        <v xml:space="preserve"> </v>
      </c>
      <c r="FM26" s="1171"/>
      <c r="FN26" s="1171"/>
      <c r="FO26" s="1171"/>
      <c r="FP26" s="1171"/>
      <c r="FQ26" s="1171"/>
      <c r="FR26" s="1171" t="str">
        <f>MID(SUVAHAVUJ!AG54,6,1)</f>
        <v xml:space="preserve"> </v>
      </c>
      <c r="FS26" s="1171"/>
      <c r="FT26" s="1171"/>
      <c r="FU26" s="1171"/>
      <c r="FV26" s="1171"/>
      <c r="FW26" s="1171" t="str">
        <f>MID(SUVAHAVUJ!AG54,7,1)</f>
        <v xml:space="preserve"> </v>
      </c>
      <c r="FX26" s="1171"/>
      <c r="FY26" s="1171"/>
      <c r="FZ26" s="1171"/>
      <c r="GA26" s="1171"/>
      <c r="GB26" s="1171"/>
      <c r="GC26" s="1171" t="str">
        <f>MID(SUVAHAVUJ!AG54,8,1)</f>
        <v xml:space="preserve"> </v>
      </c>
      <c r="GD26" s="1171"/>
      <c r="GE26" s="1171"/>
      <c r="GF26" s="1171"/>
      <c r="GG26" s="1171"/>
      <c r="GH26" s="1171" t="str">
        <f>MID(SUVAHAVUJ!AG54,9,1)</f>
        <v xml:space="preserve"> </v>
      </c>
      <c r="GI26" s="1171"/>
      <c r="GJ26" s="1171"/>
      <c r="GK26" s="1171"/>
      <c r="GL26" s="1171"/>
      <c r="GM26" s="1171"/>
      <c r="GN26" s="1171" t="str">
        <f>MID(SUVAHAVUJ!AG54,10,1)</f>
        <v xml:space="preserve"> </v>
      </c>
      <c r="GO26" s="1171"/>
      <c r="GP26" s="1171"/>
      <c r="GQ26" s="1171"/>
      <c r="GR26" s="1171"/>
      <c r="GS26" s="1129" t="str">
        <f>MID(SUVAHAVUJ!AG54,11,1)</f>
        <v>0</v>
      </c>
      <c r="GT26" s="1129"/>
      <c r="GU26" s="1129"/>
      <c r="GV26" s="1129"/>
      <c r="GW26" s="1177"/>
    </row>
    <row r="27" spans="2:205" ht="23.25" customHeight="1" x14ac:dyDescent="0.3">
      <c r="B27" s="1180" t="s">
        <v>2054</v>
      </c>
      <c r="C27" s="1180"/>
      <c r="D27" s="1180"/>
      <c r="E27" s="1180"/>
      <c r="F27" s="1180"/>
      <c r="G27" s="1180"/>
      <c r="H27" s="1180"/>
      <c r="I27" s="1180"/>
      <c r="J27" s="1180"/>
      <c r="K27" s="1180"/>
      <c r="L27" s="1191" t="str">
        <f>SUVAHAVUJ!$D$55</f>
        <v>Krátkodobé pohľadávky súčet (r. 54 + r. 58 až r. 65)</v>
      </c>
      <c r="M27" s="1191"/>
      <c r="N27" s="1191"/>
      <c r="O27" s="1191"/>
      <c r="P27" s="1191"/>
      <c r="Q27" s="1191"/>
      <c r="R27" s="1191"/>
      <c r="S27" s="1191"/>
      <c r="T27" s="1191"/>
      <c r="U27" s="1191"/>
      <c r="V27" s="1191"/>
      <c r="W27" s="1191"/>
      <c r="X27" s="1191"/>
      <c r="Y27" s="1191"/>
      <c r="Z27" s="1191"/>
      <c r="AA27" s="1191"/>
      <c r="AB27" s="1191"/>
      <c r="AC27" s="1191"/>
      <c r="AD27" s="1191"/>
      <c r="AE27" s="1191"/>
      <c r="AF27" s="1191"/>
      <c r="AG27" s="1191"/>
      <c r="AH27" s="1191"/>
      <c r="AI27" s="1191"/>
      <c r="AJ27" s="1191"/>
      <c r="AK27" s="1191"/>
      <c r="AL27" s="1191"/>
      <c r="AM27" s="1191"/>
      <c r="AN27" s="1191"/>
      <c r="AO27" s="1191"/>
      <c r="AP27" s="1191"/>
      <c r="AQ27" s="1176" t="s">
        <v>2053</v>
      </c>
      <c r="AR27" s="1176"/>
      <c r="AS27" s="1176"/>
      <c r="AT27" s="1176"/>
      <c r="AU27" s="1176"/>
      <c r="AV27" s="1176"/>
      <c r="AW27" s="1176"/>
      <c r="AX27" s="1176"/>
      <c r="AY27" s="242"/>
      <c r="AZ27" s="243"/>
      <c r="BA27" s="1171" t="str">
        <f>MID(SUVAHAVUJ!AD55,1,1)</f>
        <v xml:space="preserve"> </v>
      </c>
      <c r="BB27" s="1171"/>
      <c r="BC27" s="1171"/>
      <c r="BD27" s="1171"/>
      <c r="BE27" s="1171"/>
      <c r="BF27" s="1171"/>
      <c r="BG27" s="1171" t="str">
        <f>MID(SUVAHAVUJ!AD55,2,1)</f>
        <v xml:space="preserve"> </v>
      </c>
      <c r="BH27" s="1171"/>
      <c r="BI27" s="1171"/>
      <c r="BJ27" s="1171"/>
      <c r="BK27" s="1171"/>
      <c r="BL27" s="1171" t="str">
        <f>MID(SUVAHAVUJ!AD55,3,1)</f>
        <v xml:space="preserve"> </v>
      </c>
      <c r="BM27" s="1171"/>
      <c r="BN27" s="1171"/>
      <c r="BO27" s="1171"/>
      <c r="BP27" s="1171"/>
      <c r="BQ27" s="1171"/>
      <c r="BR27" s="1171" t="str">
        <f>MID(SUVAHAVUJ!AD55,4,1)</f>
        <v xml:space="preserve"> </v>
      </c>
      <c r="BS27" s="1171"/>
      <c r="BT27" s="1171"/>
      <c r="BU27" s="1171"/>
      <c r="BV27" s="1171"/>
      <c r="BW27" s="1171" t="str">
        <f>MID(SUVAHAVUJ!AD55,5,1)</f>
        <v xml:space="preserve"> </v>
      </c>
      <c r="BX27" s="1171"/>
      <c r="BY27" s="1171"/>
      <c r="BZ27" s="1171"/>
      <c r="CA27" s="1171"/>
      <c r="CB27" s="1171"/>
      <c r="CC27" s="1171" t="str">
        <f>MID(SUVAHAVUJ!AD55,6,1)</f>
        <v xml:space="preserve"> </v>
      </c>
      <c r="CD27" s="1171"/>
      <c r="CE27" s="1171"/>
      <c r="CF27" s="1171"/>
      <c r="CG27" s="1171"/>
      <c r="CH27" s="1171" t="str">
        <f>MID(SUVAHAVUJ!AD55,7,1)</f>
        <v xml:space="preserve"> </v>
      </c>
      <c r="CI27" s="1171"/>
      <c r="CJ27" s="1171"/>
      <c r="CK27" s="1171"/>
      <c r="CL27" s="1171"/>
      <c r="CM27" s="1171"/>
      <c r="CN27" s="1171" t="str">
        <f>MID(SUVAHAVUJ!AD55,8,1)</f>
        <v xml:space="preserve"> </v>
      </c>
      <c r="CO27" s="1171"/>
      <c r="CP27" s="1171"/>
      <c r="CQ27" s="1171"/>
      <c r="CR27" s="1171"/>
      <c r="CS27" s="1171" t="str">
        <f>MID(SUVAHAVUJ!AD55,9,1)</f>
        <v>7</v>
      </c>
      <c r="CT27" s="1171"/>
      <c r="CU27" s="1171"/>
      <c r="CV27" s="1171"/>
      <c r="CW27" s="1171"/>
      <c r="CX27" s="1171"/>
      <c r="CY27" s="1171" t="str">
        <f>MID(SUVAHAVUJ!AD55,10,1)</f>
        <v>1</v>
      </c>
      <c r="CZ27" s="1171"/>
      <c r="DA27" s="1171"/>
      <c r="DB27" s="1171"/>
      <c r="DC27" s="1171"/>
      <c r="DD27" s="1171" t="str">
        <f>MID(SUVAHAVUJ!AD55,11,1)</f>
        <v>6</v>
      </c>
      <c r="DE27" s="1171"/>
      <c r="DF27" s="1171"/>
      <c r="DG27" s="1171"/>
      <c r="DH27" s="1171"/>
      <c r="DI27" s="1179"/>
      <c r="DJ27" s="242"/>
      <c r="DK27" s="243"/>
      <c r="DL27" s="1171" t="str">
        <f>MID(SUVAHAVUJ!AF55,1,1)</f>
        <v xml:space="preserve"> </v>
      </c>
      <c r="DM27" s="1171"/>
      <c r="DN27" s="1171"/>
      <c r="DO27" s="1171"/>
      <c r="DP27" s="1171"/>
      <c r="DQ27" s="1171"/>
      <c r="DR27" s="1171" t="str">
        <f>MID(SUVAHAVUJ!AF55,2,1)</f>
        <v xml:space="preserve"> </v>
      </c>
      <c r="DS27" s="1171"/>
      <c r="DT27" s="1171"/>
      <c r="DU27" s="1171"/>
      <c r="DV27" s="1171"/>
      <c r="DW27" s="1171" t="str">
        <f>MID(SUVAHAVUJ!AF55,3,1)</f>
        <v xml:space="preserve"> </v>
      </c>
      <c r="DX27" s="1171"/>
      <c r="DY27" s="1171"/>
      <c r="DZ27" s="1171"/>
      <c r="EA27" s="1171"/>
      <c r="EB27" s="1171"/>
      <c r="EC27" s="1171" t="str">
        <f>MID(SUVAHAVUJ!AF55,4,1)</f>
        <v xml:space="preserve"> </v>
      </c>
      <c r="ED27" s="1171"/>
      <c r="EE27" s="1171"/>
      <c r="EF27" s="1171"/>
      <c r="EG27" s="1171"/>
      <c r="EH27" s="1171" t="str">
        <f>MID(SUVAHAVUJ!AF55,5,1)</f>
        <v xml:space="preserve"> </v>
      </c>
      <c r="EI27" s="1171"/>
      <c r="EJ27" s="1171"/>
      <c r="EK27" s="1171"/>
      <c r="EL27" s="1171"/>
      <c r="EM27" s="1171"/>
      <c r="EN27" s="1171" t="str">
        <f>MID(SUVAHAVUJ!AF55,6,1)</f>
        <v xml:space="preserve"> </v>
      </c>
      <c r="EO27" s="1171"/>
      <c r="EP27" s="1171"/>
      <c r="EQ27" s="1171"/>
      <c r="ER27" s="1171"/>
      <c r="ES27" s="1171" t="str">
        <f>MID(SUVAHAVUJ!AF55,7,1)</f>
        <v xml:space="preserve"> </v>
      </c>
      <c r="ET27" s="1171"/>
      <c r="EU27" s="1171"/>
      <c r="EV27" s="1171"/>
      <c r="EW27" s="1171"/>
      <c r="EX27" s="1171"/>
      <c r="EY27" s="1171" t="str">
        <f>MID(SUVAHAVUJ!AF55,8,1)</f>
        <v xml:space="preserve"> </v>
      </c>
      <c r="EZ27" s="1171"/>
      <c r="FA27" s="1171"/>
      <c r="FB27" s="1171"/>
      <c r="FC27" s="1171"/>
      <c r="FD27" s="1171" t="str">
        <f>MID(SUVAHAVUJ!AF55,9,1)</f>
        <v>7</v>
      </c>
      <c r="FE27" s="1171"/>
      <c r="FF27" s="1171"/>
      <c r="FG27" s="1171"/>
      <c r="FH27" s="1171"/>
      <c r="FI27" s="1171"/>
      <c r="FJ27" s="1171" t="str">
        <f>MID(SUVAHAVUJ!AF55,10,1)</f>
        <v>1</v>
      </c>
      <c r="FK27" s="1171"/>
      <c r="FL27" s="1171"/>
      <c r="FM27" s="1171"/>
      <c r="FN27" s="1171"/>
      <c r="FO27" s="1129" t="str">
        <f>MID(SUVAHAVUJ!AF55,11,1)</f>
        <v>6</v>
      </c>
      <c r="FP27" s="1129"/>
      <c r="FQ27" s="1129"/>
      <c r="FR27" s="1129"/>
      <c r="FS27" s="1177"/>
      <c r="FT27" s="1178"/>
      <c r="FU27" s="1178"/>
      <c r="FV27" s="1178"/>
      <c r="FW27" s="1178"/>
      <c r="FX27" s="1178"/>
      <c r="FY27" s="1178"/>
      <c r="FZ27" s="1178"/>
      <c r="GA27" s="1178"/>
      <c r="GB27" s="1178"/>
      <c r="GC27" s="1178"/>
      <c r="GD27" s="1178"/>
      <c r="GE27" s="1178"/>
      <c r="GF27" s="1178"/>
      <c r="GG27" s="1178"/>
      <c r="GH27" s="1178"/>
      <c r="GI27" s="1178"/>
      <c r="GJ27" s="1178"/>
      <c r="GK27" s="1178"/>
      <c r="GL27" s="1178"/>
      <c r="GM27" s="1178"/>
      <c r="GN27" s="1178"/>
      <c r="GO27" s="1178"/>
      <c r="GP27" s="1178"/>
      <c r="GQ27" s="1178"/>
      <c r="GR27" s="1178"/>
      <c r="GS27" s="1178"/>
      <c r="GT27" s="1178"/>
      <c r="GU27" s="1178"/>
      <c r="GV27" s="1178"/>
      <c r="GW27" s="1178"/>
    </row>
    <row r="28" spans="2:205" ht="23.25" customHeight="1" x14ac:dyDescent="0.3">
      <c r="B28" s="1180"/>
      <c r="C28" s="1180"/>
      <c r="D28" s="1180"/>
      <c r="E28" s="1180"/>
      <c r="F28" s="1180"/>
      <c r="G28" s="1180"/>
      <c r="H28" s="1180"/>
      <c r="I28" s="1180"/>
      <c r="J28" s="1180"/>
      <c r="K28" s="1180"/>
      <c r="L28" s="1191"/>
      <c r="M28" s="1191"/>
      <c r="N28" s="1191"/>
      <c r="O28" s="1191"/>
      <c r="P28" s="1191"/>
      <c r="Q28" s="1191"/>
      <c r="R28" s="1191"/>
      <c r="S28" s="1191"/>
      <c r="T28" s="1191"/>
      <c r="U28" s="1191"/>
      <c r="V28" s="1191"/>
      <c r="W28" s="1191"/>
      <c r="X28" s="1191"/>
      <c r="Y28" s="1191"/>
      <c r="Z28" s="1191"/>
      <c r="AA28" s="1191"/>
      <c r="AB28" s="1191"/>
      <c r="AC28" s="1191"/>
      <c r="AD28" s="1191"/>
      <c r="AE28" s="1191"/>
      <c r="AF28" s="1191"/>
      <c r="AG28" s="1191"/>
      <c r="AH28" s="1191"/>
      <c r="AI28" s="1191"/>
      <c r="AJ28" s="1191"/>
      <c r="AK28" s="1191"/>
      <c r="AL28" s="1191"/>
      <c r="AM28" s="1191"/>
      <c r="AN28" s="1191"/>
      <c r="AO28" s="1191"/>
      <c r="AP28" s="1191"/>
      <c r="AQ28" s="1176"/>
      <c r="AR28" s="1176"/>
      <c r="AS28" s="1176"/>
      <c r="AT28" s="1176"/>
      <c r="AU28" s="1176"/>
      <c r="AV28" s="1176"/>
      <c r="AW28" s="1176"/>
      <c r="AX28" s="1176"/>
      <c r="AY28" s="242"/>
      <c r="AZ28" s="243"/>
      <c r="BA28" s="1171" t="str">
        <f>MID(SUVAHAVUJ!AE55,1,1)</f>
        <v xml:space="preserve"> </v>
      </c>
      <c r="BB28" s="1171"/>
      <c r="BC28" s="1171"/>
      <c r="BD28" s="1171"/>
      <c r="BE28" s="1171"/>
      <c r="BF28" s="1171"/>
      <c r="BG28" s="1171" t="str">
        <f>MID(SUVAHAVUJ!AE55,2,1)</f>
        <v xml:space="preserve"> </v>
      </c>
      <c r="BH28" s="1171"/>
      <c r="BI28" s="1171"/>
      <c r="BJ28" s="1171"/>
      <c r="BK28" s="1171"/>
      <c r="BL28" s="1171" t="str">
        <f>MID(SUVAHAVUJ!AE55,3,1)</f>
        <v xml:space="preserve"> </v>
      </c>
      <c r="BM28" s="1171"/>
      <c r="BN28" s="1171"/>
      <c r="BO28" s="1171"/>
      <c r="BP28" s="1171"/>
      <c r="BQ28" s="1171"/>
      <c r="BR28" s="1171" t="str">
        <f>MID(SUVAHAVUJ!AE55,4,1)</f>
        <v xml:space="preserve"> </v>
      </c>
      <c r="BS28" s="1171"/>
      <c r="BT28" s="1171"/>
      <c r="BU28" s="1171"/>
      <c r="BV28" s="1171"/>
      <c r="BW28" s="1171" t="str">
        <f>MID(SUVAHAVUJ!AE55,5,1)</f>
        <v xml:space="preserve"> </v>
      </c>
      <c r="BX28" s="1171"/>
      <c r="BY28" s="1171"/>
      <c r="BZ28" s="1171"/>
      <c r="CA28" s="1171"/>
      <c r="CB28" s="1171"/>
      <c r="CC28" s="1171" t="str">
        <f>MID(SUVAHAVUJ!AE55,6,1)</f>
        <v xml:space="preserve"> </v>
      </c>
      <c r="CD28" s="1171"/>
      <c r="CE28" s="1171"/>
      <c r="CF28" s="1171"/>
      <c r="CG28" s="1171"/>
      <c r="CH28" s="1171" t="str">
        <f>MID(SUVAHAVUJ!AE55,7,1)</f>
        <v xml:space="preserve"> </v>
      </c>
      <c r="CI28" s="1171"/>
      <c r="CJ28" s="1171"/>
      <c r="CK28" s="1171"/>
      <c r="CL28" s="1171"/>
      <c r="CM28" s="1171"/>
      <c r="CN28" s="1171" t="str">
        <f>MID(SUVAHAVUJ!AE55,8,1)</f>
        <v xml:space="preserve"> </v>
      </c>
      <c r="CO28" s="1171"/>
      <c r="CP28" s="1171"/>
      <c r="CQ28" s="1171"/>
      <c r="CR28" s="1171"/>
      <c r="CS28" s="1171" t="str">
        <f>MID(SUVAHAVUJ!AE55,9,1)</f>
        <v xml:space="preserve"> </v>
      </c>
      <c r="CT28" s="1171"/>
      <c r="CU28" s="1171"/>
      <c r="CV28" s="1171"/>
      <c r="CW28" s="1171"/>
      <c r="CX28" s="1171"/>
      <c r="CY28" s="1171" t="str">
        <f>MID(SUVAHAVUJ!AE55,10,1)</f>
        <v xml:space="preserve"> </v>
      </c>
      <c r="CZ28" s="1171"/>
      <c r="DA28" s="1171"/>
      <c r="DB28" s="1171"/>
      <c r="DC28" s="1171"/>
      <c r="DD28" s="1171" t="str">
        <f>MID(SUVAHAVUJ!AE55,11,1)</f>
        <v>0</v>
      </c>
      <c r="DE28" s="1171"/>
      <c r="DF28" s="1171"/>
      <c r="DG28" s="1171"/>
      <c r="DH28" s="1171"/>
      <c r="DI28" s="1179"/>
      <c r="DJ28" s="1181"/>
      <c r="DK28" s="1181"/>
      <c r="DL28" s="1181"/>
      <c r="DM28" s="1181"/>
      <c r="DN28" s="1181"/>
      <c r="DO28" s="1181"/>
      <c r="DP28" s="1181"/>
      <c r="DQ28" s="1181"/>
      <c r="DR28" s="1181"/>
      <c r="DS28" s="1181"/>
      <c r="DT28" s="1181"/>
      <c r="DU28" s="1181"/>
      <c r="DV28" s="1181"/>
      <c r="DW28" s="1181"/>
      <c r="DX28" s="1181"/>
      <c r="DY28" s="1181"/>
      <c r="DZ28" s="1181"/>
      <c r="EA28" s="1181"/>
      <c r="EB28" s="1181"/>
      <c r="EC28" s="1181"/>
      <c r="ED28" s="1181"/>
      <c r="EE28" s="1181"/>
      <c r="EF28" s="1181"/>
      <c r="EG28" s="1181"/>
      <c r="EH28" s="1181"/>
      <c r="EI28" s="1181"/>
      <c r="EJ28" s="1181"/>
      <c r="EK28" s="1181"/>
      <c r="EL28" s="1181"/>
      <c r="EM28" s="1181"/>
      <c r="EN28" s="242"/>
      <c r="EO28" s="243"/>
      <c r="EP28" s="1171" t="str">
        <f>MID(SUVAHAVUJ!AG55,1,1)</f>
        <v xml:space="preserve"> </v>
      </c>
      <c r="EQ28" s="1171"/>
      <c r="ER28" s="1171"/>
      <c r="ES28" s="1171"/>
      <c r="ET28" s="1171"/>
      <c r="EU28" s="1171"/>
      <c r="EV28" s="1171" t="str">
        <f>MID(SUVAHAVUJ!AG55,2,1)</f>
        <v xml:space="preserve"> </v>
      </c>
      <c r="EW28" s="1171"/>
      <c r="EX28" s="1171"/>
      <c r="EY28" s="1171"/>
      <c r="EZ28" s="1171"/>
      <c r="FA28" s="1171" t="str">
        <f>MID(SUVAHAVUJ!AG55,3,1)</f>
        <v xml:space="preserve"> </v>
      </c>
      <c r="FB28" s="1171"/>
      <c r="FC28" s="1171"/>
      <c r="FD28" s="1171"/>
      <c r="FE28" s="1171"/>
      <c r="FF28" s="1171"/>
      <c r="FG28" s="1171" t="str">
        <f>MID(SUVAHAVUJ!AG55,4,1)</f>
        <v xml:space="preserve"> </v>
      </c>
      <c r="FH28" s="1171"/>
      <c r="FI28" s="1171"/>
      <c r="FJ28" s="1171"/>
      <c r="FK28" s="1171"/>
      <c r="FL28" s="1171" t="str">
        <f>MID(SUVAHAVUJ!AG55,5,1)</f>
        <v xml:space="preserve"> </v>
      </c>
      <c r="FM28" s="1171"/>
      <c r="FN28" s="1171"/>
      <c r="FO28" s="1171"/>
      <c r="FP28" s="1171"/>
      <c r="FQ28" s="1171"/>
      <c r="FR28" s="1171" t="str">
        <f>MID(SUVAHAVUJ!AG55,6,1)</f>
        <v xml:space="preserve"> </v>
      </c>
      <c r="FS28" s="1171"/>
      <c r="FT28" s="1171"/>
      <c r="FU28" s="1171"/>
      <c r="FV28" s="1171"/>
      <c r="FW28" s="1171" t="str">
        <f>MID(SUVAHAVUJ!AG55,7,1)</f>
        <v xml:space="preserve"> </v>
      </c>
      <c r="FX28" s="1171"/>
      <c r="FY28" s="1171"/>
      <c r="FZ28" s="1171"/>
      <c r="GA28" s="1171"/>
      <c r="GB28" s="1171"/>
      <c r="GC28" s="1171" t="str">
        <f>MID(SUVAHAVUJ!AG55,8,1)</f>
        <v>2</v>
      </c>
      <c r="GD28" s="1171"/>
      <c r="GE28" s="1171"/>
      <c r="GF28" s="1171"/>
      <c r="GG28" s="1171"/>
      <c r="GH28" s="1171" t="str">
        <f>MID(SUVAHAVUJ!AG55,9,1)</f>
        <v>7</v>
      </c>
      <c r="GI28" s="1171"/>
      <c r="GJ28" s="1171"/>
      <c r="GK28" s="1171"/>
      <c r="GL28" s="1171"/>
      <c r="GM28" s="1171"/>
      <c r="GN28" s="1171" t="str">
        <f>MID(SUVAHAVUJ!AG55,10,1)</f>
        <v>9</v>
      </c>
      <c r="GO28" s="1171"/>
      <c r="GP28" s="1171"/>
      <c r="GQ28" s="1171"/>
      <c r="GR28" s="1171"/>
      <c r="GS28" s="1129" t="str">
        <f>MID(SUVAHAVUJ!AG55,11,1)</f>
        <v>2</v>
      </c>
      <c r="GT28" s="1129"/>
      <c r="GU28" s="1129"/>
      <c r="GV28" s="1129"/>
      <c r="GW28" s="1177"/>
    </row>
    <row r="29" spans="2:205" ht="24" customHeight="1" x14ac:dyDescent="0.3">
      <c r="B29" s="1192" t="s">
        <v>2056</v>
      </c>
      <c r="C29" s="1192"/>
      <c r="D29" s="1192"/>
      <c r="E29" s="1192"/>
      <c r="F29" s="1192"/>
      <c r="G29" s="1192"/>
      <c r="H29" s="1192"/>
      <c r="I29" s="1192"/>
      <c r="J29" s="1192"/>
      <c r="K29" s="1192"/>
      <c r="L29" s="1191" t="str">
        <f>SUVAHAVUJ!$D$56</f>
        <v>Pohľadávky z obchodného styku súčet (r. 55 až r. 57)</v>
      </c>
      <c r="M29" s="1191"/>
      <c r="N29" s="1191"/>
      <c r="O29" s="1191"/>
      <c r="P29" s="1191"/>
      <c r="Q29" s="1191"/>
      <c r="R29" s="1191"/>
      <c r="S29" s="1191"/>
      <c r="T29" s="1191"/>
      <c r="U29" s="1191"/>
      <c r="V29" s="1191"/>
      <c r="W29" s="1191"/>
      <c r="X29" s="1191"/>
      <c r="Y29" s="1191"/>
      <c r="Z29" s="1191"/>
      <c r="AA29" s="1191"/>
      <c r="AB29" s="1191"/>
      <c r="AC29" s="1191"/>
      <c r="AD29" s="1191"/>
      <c r="AE29" s="1191"/>
      <c r="AF29" s="1191"/>
      <c r="AG29" s="1191"/>
      <c r="AH29" s="1191"/>
      <c r="AI29" s="1191"/>
      <c r="AJ29" s="1191"/>
      <c r="AK29" s="1191"/>
      <c r="AL29" s="1191"/>
      <c r="AM29" s="1191"/>
      <c r="AN29" s="1191"/>
      <c r="AO29" s="1191"/>
      <c r="AP29" s="1191"/>
      <c r="AQ29" s="1176" t="s">
        <v>2055</v>
      </c>
      <c r="AR29" s="1176"/>
      <c r="AS29" s="1176"/>
      <c r="AT29" s="1176"/>
      <c r="AU29" s="1176"/>
      <c r="AV29" s="1176"/>
      <c r="AW29" s="1176"/>
      <c r="AX29" s="1176"/>
      <c r="AY29" s="242"/>
      <c r="AZ29" s="243"/>
      <c r="BA29" s="1171" t="str">
        <f>MID(SUVAHAVUJ!AD56,1,1)</f>
        <v xml:space="preserve"> </v>
      </c>
      <c r="BB29" s="1171"/>
      <c r="BC29" s="1171"/>
      <c r="BD29" s="1171"/>
      <c r="BE29" s="1171"/>
      <c r="BF29" s="1171"/>
      <c r="BG29" s="1171" t="str">
        <f>MID(SUVAHAVUJ!AD56,2,1)</f>
        <v xml:space="preserve"> </v>
      </c>
      <c r="BH29" s="1171"/>
      <c r="BI29" s="1171"/>
      <c r="BJ29" s="1171"/>
      <c r="BK29" s="1171"/>
      <c r="BL29" s="1171" t="str">
        <f>MID(SUVAHAVUJ!AD56,3,1)</f>
        <v xml:space="preserve"> </v>
      </c>
      <c r="BM29" s="1171"/>
      <c r="BN29" s="1171"/>
      <c r="BO29" s="1171"/>
      <c r="BP29" s="1171"/>
      <c r="BQ29" s="1171"/>
      <c r="BR29" s="1171" t="str">
        <f>MID(SUVAHAVUJ!AD56,4,1)</f>
        <v xml:space="preserve"> </v>
      </c>
      <c r="BS29" s="1171"/>
      <c r="BT29" s="1171"/>
      <c r="BU29" s="1171"/>
      <c r="BV29" s="1171"/>
      <c r="BW29" s="1171" t="str">
        <f>MID(SUVAHAVUJ!AD56,5,1)</f>
        <v xml:space="preserve"> </v>
      </c>
      <c r="BX29" s="1171"/>
      <c r="BY29" s="1171"/>
      <c r="BZ29" s="1171"/>
      <c r="CA29" s="1171"/>
      <c r="CB29" s="1171"/>
      <c r="CC29" s="1171" t="str">
        <f>MID(SUVAHAVUJ!AD56,6,1)</f>
        <v xml:space="preserve"> </v>
      </c>
      <c r="CD29" s="1171"/>
      <c r="CE29" s="1171"/>
      <c r="CF29" s="1171"/>
      <c r="CG29" s="1171"/>
      <c r="CH29" s="1171" t="str">
        <f>MID(SUVAHAVUJ!AD56,7,1)</f>
        <v xml:space="preserve"> </v>
      </c>
      <c r="CI29" s="1171"/>
      <c r="CJ29" s="1171"/>
      <c r="CK29" s="1171"/>
      <c r="CL29" s="1171"/>
      <c r="CM29" s="1171"/>
      <c r="CN29" s="1171" t="str">
        <f>MID(SUVAHAVUJ!AD56,8,1)</f>
        <v xml:space="preserve"> </v>
      </c>
      <c r="CO29" s="1171"/>
      <c r="CP29" s="1171"/>
      <c r="CQ29" s="1171"/>
      <c r="CR29" s="1171"/>
      <c r="CS29" s="1171" t="str">
        <f>MID(SUVAHAVUJ!AD56,9,1)</f>
        <v>7</v>
      </c>
      <c r="CT29" s="1171"/>
      <c r="CU29" s="1171"/>
      <c r="CV29" s="1171"/>
      <c r="CW29" s="1171"/>
      <c r="CX29" s="1171"/>
      <c r="CY29" s="1171" t="str">
        <f>MID(SUVAHAVUJ!AD56,10,1)</f>
        <v>1</v>
      </c>
      <c r="CZ29" s="1171"/>
      <c r="DA29" s="1171"/>
      <c r="DB29" s="1171"/>
      <c r="DC29" s="1171"/>
      <c r="DD29" s="1171" t="str">
        <f>MID(SUVAHAVUJ!AD56,11,1)</f>
        <v>6</v>
      </c>
      <c r="DE29" s="1171"/>
      <c r="DF29" s="1171"/>
      <c r="DG29" s="1171"/>
      <c r="DH29" s="1171"/>
      <c r="DI29" s="1179"/>
      <c r="DJ29" s="242"/>
      <c r="DK29" s="243"/>
      <c r="DL29" s="1171" t="str">
        <f>MID(SUVAHAVUJ!AF56,1,1)</f>
        <v xml:space="preserve"> </v>
      </c>
      <c r="DM29" s="1171"/>
      <c r="DN29" s="1171"/>
      <c r="DO29" s="1171"/>
      <c r="DP29" s="1171"/>
      <c r="DQ29" s="1171"/>
      <c r="DR29" s="1171" t="str">
        <f>MID(SUVAHAVUJ!AF56,2,1)</f>
        <v xml:space="preserve"> </v>
      </c>
      <c r="DS29" s="1171"/>
      <c r="DT29" s="1171"/>
      <c r="DU29" s="1171"/>
      <c r="DV29" s="1171"/>
      <c r="DW29" s="1171" t="str">
        <f>MID(SUVAHAVUJ!AF56,3,1)</f>
        <v xml:space="preserve"> </v>
      </c>
      <c r="DX29" s="1171"/>
      <c r="DY29" s="1171"/>
      <c r="DZ29" s="1171"/>
      <c r="EA29" s="1171"/>
      <c r="EB29" s="1171"/>
      <c r="EC29" s="1171" t="str">
        <f>MID(SUVAHAVUJ!AF56,4,1)</f>
        <v xml:space="preserve"> </v>
      </c>
      <c r="ED29" s="1171"/>
      <c r="EE29" s="1171"/>
      <c r="EF29" s="1171"/>
      <c r="EG29" s="1171"/>
      <c r="EH29" s="1171" t="str">
        <f>MID(SUVAHAVUJ!AF56,5,1)</f>
        <v xml:space="preserve"> </v>
      </c>
      <c r="EI29" s="1171"/>
      <c r="EJ29" s="1171"/>
      <c r="EK29" s="1171"/>
      <c r="EL29" s="1171"/>
      <c r="EM29" s="1171"/>
      <c r="EN29" s="1171" t="str">
        <f>MID(SUVAHAVUJ!AF56,6,1)</f>
        <v xml:space="preserve"> </v>
      </c>
      <c r="EO29" s="1171"/>
      <c r="EP29" s="1171"/>
      <c r="EQ29" s="1171"/>
      <c r="ER29" s="1171"/>
      <c r="ES29" s="1171" t="str">
        <f>MID(SUVAHAVUJ!AF56,7,1)</f>
        <v xml:space="preserve"> </v>
      </c>
      <c r="ET29" s="1171"/>
      <c r="EU29" s="1171"/>
      <c r="EV29" s="1171"/>
      <c r="EW29" s="1171"/>
      <c r="EX29" s="1171"/>
      <c r="EY29" s="1171" t="str">
        <f>MID(SUVAHAVUJ!AF56,8,1)</f>
        <v xml:space="preserve"> </v>
      </c>
      <c r="EZ29" s="1171"/>
      <c r="FA29" s="1171"/>
      <c r="FB29" s="1171"/>
      <c r="FC29" s="1171"/>
      <c r="FD29" s="1171" t="str">
        <f>MID(SUVAHAVUJ!AF56,9,1)</f>
        <v>7</v>
      </c>
      <c r="FE29" s="1171"/>
      <c r="FF29" s="1171"/>
      <c r="FG29" s="1171"/>
      <c r="FH29" s="1171"/>
      <c r="FI29" s="1171"/>
      <c r="FJ29" s="1171" t="str">
        <f>MID(SUVAHAVUJ!AF56,10,1)</f>
        <v>1</v>
      </c>
      <c r="FK29" s="1171"/>
      <c r="FL29" s="1171"/>
      <c r="FM29" s="1171"/>
      <c r="FN29" s="1171"/>
      <c r="FO29" s="1129" t="str">
        <f>MID(SUVAHAVUJ!AF56,11,1)</f>
        <v>6</v>
      </c>
      <c r="FP29" s="1129"/>
      <c r="FQ29" s="1129"/>
      <c r="FR29" s="1129"/>
      <c r="FS29" s="1177"/>
      <c r="FT29" s="1178"/>
      <c r="FU29" s="1178"/>
      <c r="FV29" s="1178"/>
      <c r="FW29" s="1178"/>
      <c r="FX29" s="1178"/>
      <c r="FY29" s="1178"/>
      <c r="FZ29" s="1178"/>
      <c r="GA29" s="1178"/>
      <c r="GB29" s="1178"/>
      <c r="GC29" s="1178"/>
      <c r="GD29" s="1178"/>
      <c r="GE29" s="1178"/>
      <c r="GF29" s="1178"/>
      <c r="GG29" s="1178"/>
      <c r="GH29" s="1178"/>
      <c r="GI29" s="1178"/>
      <c r="GJ29" s="1178"/>
      <c r="GK29" s="1178"/>
      <c r="GL29" s="1178"/>
      <c r="GM29" s="1178"/>
      <c r="GN29" s="1178"/>
      <c r="GO29" s="1178"/>
      <c r="GP29" s="1178"/>
      <c r="GQ29" s="1178"/>
      <c r="GR29" s="1178"/>
      <c r="GS29" s="1178"/>
      <c r="GT29" s="1178"/>
      <c r="GU29" s="1178"/>
      <c r="GV29" s="1178"/>
      <c r="GW29" s="1178"/>
    </row>
    <row r="30" spans="2:205" ht="23.25" customHeight="1" x14ac:dyDescent="0.3">
      <c r="B30" s="1192"/>
      <c r="C30" s="1192"/>
      <c r="D30" s="1192"/>
      <c r="E30" s="1192"/>
      <c r="F30" s="1192"/>
      <c r="G30" s="1192"/>
      <c r="H30" s="1192"/>
      <c r="I30" s="1192"/>
      <c r="J30" s="1192"/>
      <c r="K30" s="1192"/>
      <c r="L30" s="1191"/>
      <c r="M30" s="1191"/>
      <c r="N30" s="1191"/>
      <c r="O30" s="1191"/>
      <c r="P30" s="1191"/>
      <c r="Q30" s="1191"/>
      <c r="R30" s="1191"/>
      <c r="S30" s="1191"/>
      <c r="T30" s="1191"/>
      <c r="U30" s="1191"/>
      <c r="V30" s="1191"/>
      <c r="W30" s="1191"/>
      <c r="X30" s="1191"/>
      <c r="Y30" s="1191"/>
      <c r="Z30" s="1191"/>
      <c r="AA30" s="1191"/>
      <c r="AB30" s="1191"/>
      <c r="AC30" s="1191"/>
      <c r="AD30" s="1191"/>
      <c r="AE30" s="1191"/>
      <c r="AF30" s="1191"/>
      <c r="AG30" s="1191"/>
      <c r="AH30" s="1191"/>
      <c r="AI30" s="1191"/>
      <c r="AJ30" s="1191"/>
      <c r="AK30" s="1191"/>
      <c r="AL30" s="1191"/>
      <c r="AM30" s="1191"/>
      <c r="AN30" s="1191"/>
      <c r="AO30" s="1191"/>
      <c r="AP30" s="1191"/>
      <c r="AQ30" s="1176"/>
      <c r="AR30" s="1176"/>
      <c r="AS30" s="1176"/>
      <c r="AT30" s="1176"/>
      <c r="AU30" s="1176"/>
      <c r="AV30" s="1176"/>
      <c r="AW30" s="1176"/>
      <c r="AX30" s="1176"/>
      <c r="AY30" s="242"/>
      <c r="AZ30" s="243"/>
      <c r="BA30" s="1171" t="str">
        <f>MID(SUVAHAVUJ!AE56,1,1)</f>
        <v xml:space="preserve"> </v>
      </c>
      <c r="BB30" s="1171"/>
      <c r="BC30" s="1171"/>
      <c r="BD30" s="1171"/>
      <c r="BE30" s="1171"/>
      <c r="BF30" s="1171"/>
      <c r="BG30" s="1171" t="str">
        <f>MID(SUVAHAVUJ!AE56,2,1)</f>
        <v xml:space="preserve"> </v>
      </c>
      <c r="BH30" s="1171"/>
      <c r="BI30" s="1171"/>
      <c r="BJ30" s="1171"/>
      <c r="BK30" s="1171"/>
      <c r="BL30" s="1171" t="str">
        <f>MID(SUVAHAVUJ!AE56,3,1)</f>
        <v xml:space="preserve"> </v>
      </c>
      <c r="BM30" s="1171"/>
      <c r="BN30" s="1171"/>
      <c r="BO30" s="1171"/>
      <c r="BP30" s="1171"/>
      <c r="BQ30" s="1171"/>
      <c r="BR30" s="1171" t="str">
        <f>MID(SUVAHAVUJ!AE56,4,1)</f>
        <v xml:space="preserve"> </v>
      </c>
      <c r="BS30" s="1171"/>
      <c r="BT30" s="1171"/>
      <c r="BU30" s="1171"/>
      <c r="BV30" s="1171"/>
      <c r="BW30" s="1171" t="str">
        <f>MID(SUVAHAVUJ!AE56,5,1)</f>
        <v xml:space="preserve"> </v>
      </c>
      <c r="BX30" s="1171"/>
      <c r="BY30" s="1171"/>
      <c r="BZ30" s="1171"/>
      <c r="CA30" s="1171"/>
      <c r="CB30" s="1171"/>
      <c r="CC30" s="1171" t="str">
        <f>MID(SUVAHAVUJ!AE56,6,1)</f>
        <v xml:space="preserve"> </v>
      </c>
      <c r="CD30" s="1171"/>
      <c r="CE30" s="1171"/>
      <c r="CF30" s="1171"/>
      <c r="CG30" s="1171"/>
      <c r="CH30" s="1171" t="str">
        <f>MID(SUVAHAVUJ!AE56,7,1)</f>
        <v xml:space="preserve"> </v>
      </c>
      <c r="CI30" s="1171"/>
      <c r="CJ30" s="1171"/>
      <c r="CK30" s="1171"/>
      <c r="CL30" s="1171"/>
      <c r="CM30" s="1171"/>
      <c r="CN30" s="1171" t="str">
        <f>MID(SUVAHAVUJ!AE56,8,1)</f>
        <v xml:space="preserve"> </v>
      </c>
      <c r="CO30" s="1171"/>
      <c r="CP30" s="1171"/>
      <c r="CQ30" s="1171"/>
      <c r="CR30" s="1171"/>
      <c r="CS30" s="1171" t="str">
        <f>MID(SUVAHAVUJ!AE56,9,1)</f>
        <v xml:space="preserve"> </v>
      </c>
      <c r="CT30" s="1171"/>
      <c r="CU30" s="1171"/>
      <c r="CV30" s="1171"/>
      <c r="CW30" s="1171"/>
      <c r="CX30" s="1171"/>
      <c r="CY30" s="1171" t="str">
        <f>MID(SUVAHAVUJ!AE56,10,1)</f>
        <v xml:space="preserve"> </v>
      </c>
      <c r="CZ30" s="1171"/>
      <c r="DA30" s="1171"/>
      <c r="DB30" s="1171"/>
      <c r="DC30" s="1171"/>
      <c r="DD30" s="1171" t="str">
        <f>MID(SUVAHAVUJ!AE56,11,1)</f>
        <v>0</v>
      </c>
      <c r="DE30" s="1171"/>
      <c r="DF30" s="1171"/>
      <c r="DG30" s="1171"/>
      <c r="DH30" s="1171"/>
      <c r="DI30" s="1179"/>
      <c r="DJ30" s="1181"/>
      <c r="DK30" s="1181"/>
      <c r="DL30" s="1181"/>
      <c r="DM30" s="1181"/>
      <c r="DN30" s="1181"/>
      <c r="DO30" s="1181"/>
      <c r="DP30" s="1181"/>
      <c r="DQ30" s="1181"/>
      <c r="DR30" s="1181"/>
      <c r="DS30" s="1181"/>
      <c r="DT30" s="1181"/>
      <c r="DU30" s="1181"/>
      <c r="DV30" s="1181"/>
      <c r="DW30" s="1181"/>
      <c r="DX30" s="1181"/>
      <c r="DY30" s="1181"/>
      <c r="DZ30" s="1181"/>
      <c r="EA30" s="1181"/>
      <c r="EB30" s="1181"/>
      <c r="EC30" s="1181"/>
      <c r="ED30" s="1181"/>
      <c r="EE30" s="1181"/>
      <c r="EF30" s="1181"/>
      <c r="EG30" s="1181"/>
      <c r="EH30" s="1181"/>
      <c r="EI30" s="1181"/>
      <c r="EJ30" s="1181"/>
      <c r="EK30" s="1181"/>
      <c r="EL30" s="1181"/>
      <c r="EM30" s="1181"/>
      <c r="EN30" s="242"/>
      <c r="EO30" s="243"/>
      <c r="EP30" s="1171" t="str">
        <f>MID(SUVAHAVUJ!AG56,1,1)</f>
        <v xml:space="preserve"> </v>
      </c>
      <c r="EQ30" s="1171"/>
      <c r="ER30" s="1171"/>
      <c r="ES30" s="1171"/>
      <c r="ET30" s="1171"/>
      <c r="EU30" s="1171"/>
      <c r="EV30" s="1171" t="str">
        <f>MID(SUVAHAVUJ!AG56,2,1)</f>
        <v xml:space="preserve"> </v>
      </c>
      <c r="EW30" s="1171"/>
      <c r="EX30" s="1171"/>
      <c r="EY30" s="1171"/>
      <c r="EZ30" s="1171"/>
      <c r="FA30" s="1171" t="str">
        <f>MID(SUVAHAVUJ!AG56,3,1)</f>
        <v xml:space="preserve"> </v>
      </c>
      <c r="FB30" s="1171"/>
      <c r="FC30" s="1171"/>
      <c r="FD30" s="1171"/>
      <c r="FE30" s="1171"/>
      <c r="FF30" s="1171"/>
      <c r="FG30" s="1171" t="str">
        <f>MID(SUVAHAVUJ!AG56,4,1)</f>
        <v xml:space="preserve"> </v>
      </c>
      <c r="FH30" s="1171"/>
      <c r="FI30" s="1171"/>
      <c r="FJ30" s="1171"/>
      <c r="FK30" s="1171"/>
      <c r="FL30" s="1171" t="str">
        <f>MID(SUVAHAVUJ!AG56,5,1)</f>
        <v xml:space="preserve"> </v>
      </c>
      <c r="FM30" s="1171"/>
      <c r="FN30" s="1171"/>
      <c r="FO30" s="1171"/>
      <c r="FP30" s="1171"/>
      <c r="FQ30" s="1171"/>
      <c r="FR30" s="1171" t="str">
        <f>MID(SUVAHAVUJ!AG56,6,1)</f>
        <v xml:space="preserve"> </v>
      </c>
      <c r="FS30" s="1171"/>
      <c r="FT30" s="1171"/>
      <c r="FU30" s="1171"/>
      <c r="FV30" s="1171"/>
      <c r="FW30" s="1171" t="str">
        <f>MID(SUVAHAVUJ!AG56,7,1)</f>
        <v xml:space="preserve"> </v>
      </c>
      <c r="FX30" s="1171"/>
      <c r="FY30" s="1171"/>
      <c r="FZ30" s="1171"/>
      <c r="GA30" s="1171"/>
      <c r="GB30" s="1171"/>
      <c r="GC30" s="1171" t="str">
        <f>MID(SUVAHAVUJ!AG56,8,1)</f>
        <v>2</v>
      </c>
      <c r="GD30" s="1171"/>
      <c r="GE30" s="1171"/>
      <c r="GF30" s="1171"/>
      <c r="GG30" s="1171"/>
      <c r="GH30" s="1171" t="str">
        <f>MID(SUVAHAVUJ!AG56,9,1)</f>
        <v>7</v>
      </c>
      <c r="GI30" s="1171"/>
      <c r="GJ30" s="1171"/>
      <c r="GK30" s="1171"/>
      <c r="GL30" s="1171"/>
      <c r="GM30" s="1171"/>
      <c r="GN30" s="1171" t="str">
        <f>MID(SUVAHAVUJ!AG56,10,1)</f>
        <v>9</v>
      </c>
      <c r="GO30" s="1171"/>
      <c r="GP30" s="1171"/>
      <c r="GQ30" s="1171"/>
      <c r="GR30" s="1171"/>
      <c r="GS30" s="1129" t="str">
        <f>MID(SUVAHAVUJ!AG56,11,1)</f>
        <v>2</v>
      </c>
      <c r="GT30" s="1129"/>
      <c r="GU30" s="1129"/>
      <c r="GV30" s="1129"/>
      <c r="GW30" s="1177"/>
    </row>
    <row r="31" spans="2:205" ht="23.25" customHeight="1" x14ac:dyDescent="0.3">
      <c r="B31" s="1185" t="s">
        <v>2050</v>
      </c>
      <c r="C31" s="1185"/>
      <c r="D31" s="1185"/>
      <c r="E31" s="1185"/>
      <c r="F31" s="1185"/>
      <c r="G31" s="1185"/>
      <c r="H31" s="1185"/>
      <c r="I31" s="1185"/>
      <c r="J31" s="1185"/>
      <c r="K31" s="1185"/>
      <c r="L31" s="1190" t="str">
        <f>SUVAHAVUJ!$D$57</f>
        <v>Pohľadávky z obchodného styku voči prepojeným účtovným jednotkám (311A, 312A, 313A, 314A, 315A, 31XA) - /391A/</v>
      </c>
      <c r="M31" s="1190"/>
      <c r="N31" s="1190"/>
      <c r="O31" s="1190"/>
      <c r="P31" s="1190"/>
      <c r="Q31" s="1190"/>
      <c r="R31" s="1190"/>
      <c r="S31" s="1190"/>
      <c r="T31" s="1190"/>
      <c r="U31" s="1190"/>
      <c r="V31" s="1190"/>
      <c r="W31" s="1190"/>
      <c r="X31" s="1190"/>
      <c r="Y31" s="1190"/>
      <c r="Z31" s="1190"/>
      <c r="AA31" s="1190"/>
      <c r="AB31" s="1190"/>
      <c r="AC31" s="1190"/>
      <c r="AD31" s="1190"/>
      <c r="AE31" s="1190"/>
      <c r="AF31" s="1190"/>
      <c r="AG31" s="1190"/>
      <c r="AH31" s="1190"/>
      <c r="AI31" s="1190"/>
      <c r="AJ31" s="1190"/>
      <c r="AK31" s="1190"/>
      <c r="AL31" s="1190"/>
      <c r="AM31" s="1190"/>
      <c r="AN31" s="1190"/>
      <c r="AO31" s="1190"/>
      <c r="AP31" s="1190"/>
      <c r="AQ31" s="1176" t="s">
        <v>1233</v>
      </c>
      <c r="AR31" s="1176"/>
      <c r="AS31" s="1176"/>
      <c r="AT31" s="1176"/>
      <c r="AU31" s="1176"/>
      <c r="AV31" s="1176"/>
      <c r="AW31" s="1176"/>
      <c r="AX31" s="1176"/>
      <c r="AY31" s="242"/>
      <c r="AZ31" s="243"/>
      <c r="BA31" s="1171" t="str">
        <f>MID(SUVAHAVUJ!AD57,1,1)</f>
        <v xml:space="preserve"> </v>
      </c>
      <c r="BB31" s="1171"/>
      <c r="BC31" s="1171"/>
      <c r="BD31" s="1171"/>
      <c r="BE31" s="1171"/>
      <c r="BF31" s="1171"/>
      <c r="BG31" s="1171" t="str">
        <f>MID(SUVAHAVUJ!AD57,2,1)</f>
        <v xml:space="preserve"> </v>
      </c>
      <c r="BH31" s="1171"/>
      <c r="BI31" s="1171"/>
      <c r="BJ31" s="1171"/>
      <c r="BK31" s="1171"/>
      <c r="BL31" s="1171" t="str">
        <f>MID(SUVAHAVUJ!AD57,3,1)</f>
        <v xml:space="preserve"> </v>
      </c>
      <c r="BM31" s="1171"/>
      <c r="BN31" s="1171"/>
      <c r="BO31" s="1171"/>
      <c r="BP31" s="1171"/>
      <c r="BQ31" s="1171"/>
      <c r="BR31" s="1171" t="str">
        <f>MID(SUVAHAVUJ!AD57,4,1)</f>
        <v xml:space="preserve"> </v>
      </c>
      <c r="BS31" s="1171"/>
      <c r="BT31" s="1171"/>
      <c r="BU31" s="1171"/>
      <c r="BV31" s="1171"/>
      <c r="BW31" s="1171" t="str">
        <f>MID(SUVAHAVUJ!AD57,5,1)</f>
        <v xml:space="preserve"> </v>
      </c>
      <c r="BX31" s="1171"/>
      <c r="BY31" s="1171"/>
      <c r="BZ31" s="1171"/>
      <c r="CA31" s="1171"/>
      <c r="CB31" s="1171"/>
      <c r="CC31" s="1171" t="str">
        <f>MID(SUVAHAVUJ!AD57,6,1)</f>
        <v xml:space="preserve"> </v>
      </c>
      <c r="CD31" s="1171"/>
      <c r="CE31" s="1171"/>
      <c r="CF31" s="1171"/>
      <c r="CG31" s="1171"/>
      <c r="CH31" s="1171" t="str">
        <f>MID(SUVAHAVUJ!AD57,7,1)</f>
        <v xml:space="preserve"> </v>
      </c>
      <c r="CI31" s="1171"/>
      <c r="CJ31" s="1171"/>
      <c r="CK31" s="1171"/>
      <c r="CL31" s="1171"/>
      <c r="CM31" s="1171"/>
      <c r="CN31" s="1171" t="str">
        <f>MID(SUVAHAVUJ!AD57,8,1)</f>
        <v xml:space="preserve"> </v>
      </c>
      <c r="CO31" s="1171"/>
      <c r="CP31" s="1171"/>
      <c r="CQ31" s="1171"/>
      <c r="CR31" s="1171"/>
      <c r="CS31" s="1171" t="str">
        <f>MID(SUVAHAVUJ!AD57,9,1)</f>
        <v>7</v>
      </c>
      <c r="CT31" s="1171"/>
      <c r="CU31" s="1171"/>
      <c r="CV31" s="1171"/>
      <c r="CW31" s="1171"/>
      <c r="CX31" s="1171"/>
      <c r="CY31" s="1171" t="str">
        <f>MID(SUVAHAVUJ!AD57,10,1)</f>
        <v>1</v>
      </c>
      <c r="CZ31" s="1171"/>
      <c r="DA31" s="1171"/>
      <c r="DB31" s="1171"/>
      <c r="DC31" s="1171"/>
      <c r="DD31" s="1171" t="str">
        <f>MID(SUVAHAVUJ!AD57,11,1)</f>
        <v>6</v>
      </c>
      <c r="DE31" s="1171"/>
      <c r="DF31" s="1171"/>
      <c r="DG31" s="1171"/>
      <c r="DH31" s="1171"/>
      <c r="DI31" s="1179"/>
      <c r="DJ31" s="242"/>
      <c r="DK31" s="243"/>
      <c r="DL31" s="1171" t="str">
        <f>MID(SUVAHAVUJ!AF57,1,1)</f>
        <v xml:space="preserve"> </v>
      </c>
      <c r="DM31" s="1171"/>
      <c r="DN31" s="1171"/>
      <c r="DO31" s="1171"/>
      <c r="DP31" s="1171"/>
      <c r="DQ31" s="1171"/>
      <c r="DR31" s="1171" t="str">
        <f>MID(SUVAHAVUJ!AF57,2,1)</f>
        <v xml:space="preserve"> </v>
      </c>
      <c r="DS31" s="1171"/>
      <c r="DT31" s="1171"/>
      <c r="DU31" s="1171"/>
      <c r="DV31" s="1171"/>
      <c r="DW31" s="1171" t="str">
        <f>MID(SUVAHAVUJ!AF57,3,1)</f>
        <v xml:space="preserve"> </v>
      </c>
      <c r="DX31" s="1171"/>
      <c r="DY31" s="1171"/>
      <c r="DZ31" s="1171"/>
      <c r="EA31" s="1171"/>
      <c r="EB31" s="1171"/>
      <c r="EC31" s="1171" t="str">
        <f>MID(SUVAHAVUJ!AF57,4,1)</f>
        <v xml:space="preserve"> </v>
      </c>
      <c r="ED31" s="1171"/>
      <c r="EE31" s="1171"/>
      <c r="EF31" s="1171"/>
      <c r="EG31" s="1171"/>
      <c r="EH31" s="1171" t="str">
        <f>MID(SUVAHAVUJ!AF57,5,1)</f>
        <v xml:space="preserve"> </v>
      </c>
      <c r="EI31" s="1171"/>
      <c r="EJ31" s="1171"/>
      <c r="EK31" s="1171"/>
      <c r="EL31" s="1171"/>
      <c r="EM31" s="1171"/>
      <c r="EN31" s="1171" t="str">
        <f>MID(SUVAHAVUJ!AF57,6,1)</f>
        <v xml:space="preserve"> </v>
      </c>
      <c r="EO31" s="1171"/>
      <c r="EP31" s="1171"/>
      <c r="EQ31" s="1171"/>
      <c r="ER31" s="1171"/>
      <c r="ES31" s="1171" t="str">
        <f>MID(SUVAHAVUJ!AF57,7,1)</f>
        <v xml:space="preserve"> </v>
      </c>
      <c r="ET31" s="1171"/>
      <c r="EU31" s="1171"/>
      <c r="EV31" s="1171"/>
      <c r="EW31" s="1171"/>
      <c r="EX31" s="1171"/>
      <c r="EY31" s="1171" t="str">
        <f>MID(SUVAHAVUJ!AF57,8,1)</f>
        <v xml:space="preserve"> </v>
      </c>
      <c r="EZ31" s="1171"/>
      <c r="FA31" s="1171"/>
      <c r="FB31" s="1171"/>
      <c r="FC31" s="1171"/>
      <c r="FD31" s="1171" t="str">
        <f>MID(SUVAHAVUJ!AF57,9,1)</f>
        <v>7</v>
      </c>
      <c r="FE31" s="1171"/>
      <c r="FF31" s="1171"/>
      <c r="FG31" s="1171"/>
      <c r="FH31" s="1171"/>
      <c r="FI31" s="1171"/>
      <c r="FJ31" s="1171" t="str">
        <f>MID(SUVAHAVUJ!AF57,10,1)</f>
        <v>1</v>
      </c>
      <c r="FK31" s="1171"/>
      <c r="FL31" s="1171"/>
      <c r="FM31" s="1171"/>
      <c r="FN31" s="1171"/>
      <c r="FO31" s="1129" t="str">
        <f>MID(SUVAHAVUJ!AF57,11,1)</f>
        <v>6</v>
      </c>
      <c r="FP31" s="1129"/>
      <c r="FQ31" s="1129"/>
      <c r="FR31" s="1129"/>
      <c r="FS31" s="1177"/>
      <c r="FT31" s="1178"/>
      <c r="FU31" s="1178"/>
      <c r="FV31" s="1178"/>
      <c r="FW31" s="1178"/>
      <c r="FX31" s="1178"/>
      <c r="FY31" s="1178"/>
      <c r="FZ31" s="1178"/>
      <c r="GA31" s="1178"/>
      <c r="GB31" s="1178"/>
      <c r="GC31" s="1178"/>
      <c r="GD31" s="1178"/>
      <c r="GE31" s="1178"/>
      <c r="GF31" s="1178"/>
      <c r="GG31" s="1178"/>
      <c r="GH31" s="1178"/>
      <c r="GI31" s="1178"/>
      <c r="GJ31" s="1178"/>
      <c r="GK31" s="1178"/>
      <c r="GL31" s="1178"/>
      <c r="GM31" s="1178"/>
      <c r="GN31" s="1178"/>
      <c r="GO31" s="1178"/>
      <c r="GP31" s="1178"/>
      <c r="GQ31" s="1178"/>
      <c r="GR31" s="1178"/>
      <c r="GS31" s="1178"/>
      <c r="GT31" s="1178"/>
      <c r="GU31" s="1178"/>
      <c r="GV31" s="1178"/>
      <c r="GW31" s="1178"/>
    </row>
    <row r="32" spans="2:205" ht="23.25" customHeight="1" x14ac:dyDescent="0.3">
      <c r="B32" s="1185"/>
      <c r="C32" s="1185"/>
      <c r="D32" s="1185"/>
      <c r="E32" s="1185"/>
      <c r="F32" s="1185"/>
      <c r="G32" s="1185"/>
      <c r="H32" s="1185"/>
      <c r="I32" s="1185"/>
      <c r="J32" s="1185"/>
      <c r="K32" s="1185"/>
      <c r="L32" s="1190"/>
      <c r="M32" s="1190"/>
      <c r="N32" s="1190"/>
      <c r="O32" s="1190"/>
      <c r="P32" s="1190"/>
      <c r="Q32" s="1190"/>
      <c r="R32" s="1190"/>
      <c r="S32" s="1190"/>
      <c r="T32" s="1190"/>
      <c r="U32" s="1190"/>
      <c r="V32" s="1190"/>
      <c r="W32" s="1190"/>
      <c r="X32" s="1190"/>
      <c r="Y32" s="1190"/>
      <c r="Z32" s="1190"/>
      <c r="AA32" s="1190"/>
      <c r="AB32" s="1190"/>
      <c r="AC32" s="1190"/>
      <c r="AD32" s="1190"/>
      <c r="AE32" s="1190"/>
      <c r="AF32" s="1190"/>
      <c r="AG32" s="1190"/>
      <c r="AH32" s="1190"/>
      <c r="AI32" s="1190"/>
      <c r="AJ32" s="1190"/>
      <c r="AK32" s="1190"/>
      <c r="AL32" s="1190"/>
      <c r="AM32" s="1190"/>
      <c r="AN32" s="1190"/>
      <c r="AO32" s="1190"/>
      <c r="AP32" s="1190"/>
      <c r="AQ32" s="1176"/>
      <c r="AR32" s="1176"/>
      <c r="AS32" s="1176"/>
      <c r="AT32" s="1176"/>
      <c r="AU32" s="1176"/>
      <c r="AV32" s="1176"/>
      <c r="AW32" s="1176"/>
      <c r="AX32" s="1176"/>
      <c r="AY32" s="242"/>
      <c r="AZ32" s="243"/>
      <c r="BA32" s="1171" t="str">
        <f>MID(SUVAHAVUJ!AE57,1,1)</f>
        <v xml:space="preserve"> </v>
      </c>
      <c r="BB32" s="1171"/>
      <c r="BC32" s="1171"/>
      <c r="BD32" s="1171"/>
      <c r="BE32" s="1171"/>
      <c r="BF32" s="1171"/>
      <c r="BG32" s="1171" t="str">
        <f>MID(SUVAHAVUJ!AE57,2,1)</f>
        <v xml:space="preserve"> </v>
      </c>
      <c r="BH32" s="1171"/>
      <c r="BI32" s="1171"/>
      <c r="BJ32" s="1171"/>
      <c r="BK32" s="1171"/>
      <c r="BL32" s="1171" t="str">
        <f>MID(SUVAHAVUJ!AE57,3,1)</f>
        <v xml:space="preserve"> </v>
      </c>
      <c r="BM32" s="1171"/>
      <c r="BN32" s="1171"/>
      <c r="BO32" s="1171"/>
      <c r="BP32" s="1171"/>
      <c r="BQ32" s="1171"/>
      <c r="BR32" s="1171" t="str">
        <f>MID(SUVAHAVUJ!AE57,4,1)</f>
        <v xml:space="preserve"> </v>
      </c>
      <c r="BS32" s="1171"/>
      <c r="BT32" s="1171"/>
      <c r="BU32" s="1171"/>
      <c r="BV32" s="1171"/>
      <c r="BW32" s="1171" t="str">
        <f>MID(SUVAHAVUJ!AE57,5,1)</f>
        <v xml:space="preserve"> </v>
      </c>
      <c r="BX32" s="1171"/>
      <c r="BY32" s="1171"/>
      <c r="BZ32" s="1171"/>
      <c r="CA32" s="1171"/>
      <c r="CB32" s="1171"/>
      <c r="CC32" s="1171" t="str">
        <f>MID(SUVAHAVUJ!AE57,6,1)</f>
        <v xml:space="preserve"> </v>
      </c>
      <c r="CD32" s="1171"/>
      <c r="CE32" s="1171"/>
      <c r="CF32" s="1171"/>
      <c r="CG32" s="1171"/>
      <c r="CH32" s="1171" t="str">
        <f>MID(SUVAHAVUJ!AE57,7,1)</f>
        <v xml:space="preserve"> </v>
      </c>
      <c r="CI32" s="1171"/>
      <c r="CJ32" s="1171"/>
      <c r="CK32" s="1171"/>
      <c r="CL32" s="1171"/>
      <c r="CM32" s="1171"/>
      <c r="CN32" s="1171" t="str">
        <f>MID(SUVAHAVUJ!AE57,8,1)</f>
        <v xml:space="preserve"> </v>
      </c>
      <c r="CO32" s="1171"/>
      <c r="CP32" s="1171"/>
      <c r="CQ32" s="1171"/>
      <c r="CR32" s="1171"/>
      <c r="CS32" s="1171" t="str">
        <f>MID(SUVAHAVUJ!AE57,9,1)</f>
        <v xml:space="preserve"> </v>
      </c>
      <c r="CT32" s="1171"/>
      <c r="CU32" s="1171"/>
      <c r="CV32" s="1171"/>
      <c r="CW32" s="1171"/>
      <c r="CX32" s="1171"/>
      <c r="CY32" s="1171" t="str">
        <f>MID(SUVAHAVUJ!AE57,10,1)</f>
        <v xml:space="preserve"> </v>
      </c>
      <c r="CZ32" s="1171"/>
      <c r="DA32" s="1171"/>
      <c r="DB32" s="1171"/>
      <c r="DC32" s="1171"/>
      <c r="DD32" s="1171" t="str">
        <f>MID(SUVAHAVUJ!AE57,11,1)</f>
        <v>0</v>
      </c>
      <c r="DE32" s="1171"/>
      <c r="DF32" s="1171"/>
      <c r="DG32" s="1171"/>
      <c r="DH32" s="1171"/>
      <c r="DI32" s="1179"/>
      <c r="DJ32" s="1181"/>
      <c r="DK32" s="1181"/>
      <c r="DL32" s="1181"/>
      <c r="DM32" s="1181"/>
      <c r="DN32" s="1181"/>
      <c r="DO32" s="1181"/>
      <c r="DP32" s="1181"/>
      <c r="DQ32" s="1181"/>
      <c r="DR32" s="1181"/>
      <c r="DS32" s="1181"/>
      <c r="DT32" s="1181"/>
      <c r="DU32" s="1181"/>
      <c r="DV32" s="1181"/>
      <c r="DW32" s="1181"/>
      <c r="DX32" s="1181"/>
      <c r="DY32" s="1181"/>
      <c r="DZ32" s="1181"/>
      <c r="EA32" s="1181"/>
      <c r="EB32" s="1181"/>
      <c r="EC32" s="1181"/>
      <c r="ED32" s="1181"/>
      <c r="EE32" s="1181"/>
      <c r="EF32" s="1181"/>
      <c r="EG32" s="1181"/>
      <c r="EH32" s="1181"/>
      <c r="EI32" s="1181"/>
      <c r="EJ32" s="1181"/>
      <c r="EK32" s="1181"/>
      <c r="EL32" s="1181"/>
      <c r="EM32" s="1181"/>
      <c r="EN32" s="242"/>
      <c r="EO32" s="243"/>
      <c r="EP32" s="1171" t="str">
        <f>MID(SUVAHAVUJ!AG57,1,1)</f>
        <v xml:space="preserve"> </v>
      </c>
      <c r="EQ32" s="1171"/>
      <c r="ER32" s="1171"/>
      <c r="ES32" s="1171"/>
      <c r="ET32" s="1171"/>
      <c r="EU32" s="1171"/>
      <c r="EV32" s="1171" t="str">
        <f>MID(SUVAHAVUJ!AG57,2,1)</f>
        <v xml:space="preserve"> </v>
      </c>
      <c r="EW32" s="1171"/>
      <c r="EX32" s="1171"/>
      <c r="EY32" s="1171"/>
      <c r="EZ32" s="1171"/>
      <c r="FA32" s="1171" t="str">
        <f>MID(SUVAHAVUJ!AG57,3,1)</f>
        <v xml:space="preserve"> </v>
      </c>
      <c r="FB32" s="1171"/>
      <c r="FC32" s="1171"/>
      <c r="FD32" s="1171"/>
      <c r="FE32" s="1171"/>
      <c r="FF32" s="1171"/>
      <c r="FG32" s="1171" t="str">
        <f>MID(SUVAHAVUJ!AG57,4,1)</f>
        <v xml:space="preserve"> </v>
      </c>
      <c r="FH32" s="1171"/>
      <c r="FI32" s="1171"/>
      <c r="FJ32" s="1171"/>
      <c r="FK32" s="1171"/>
      <c r="FL32" s="1171" t="str">
        <f>MID(SUVAHAVUJ!AG57,5,1)</f>
        <v xml:space="preserve"> </v>
      </c>
      <c r="FM32" s="1171"/>
      <c r="FN32" s="1171"/>
      <c r="FO32" s="1171"/>
      <c r="FP32" s="1171"/>
      <c r="FQ32" s="1171"/>
      <c r="FR32" s="1171" t="str">
        <f>MID(SUVAHAVUJ!AG57,6,1)</f>
        <v xml:space="preserve"> </v>
      </c>
      <c r="FS32" s="1171"/>
      <c r="FT32" s="1171"/>
      <c r="FU32" s="1171"/>
      <c r="FV32" s="1171"/>
      <c r="FW32" s="1171" t="str">
        <f>MID(SUVAHAVUJ!AG57,7,1)</f>
        <v xml:space="preserve"> </v>
      </c>
      <c r="FX32" s="1171"/>
      <c r="FY32" s="1171"/>
      <c r="FZ32" s="1171"/>
      <c r="GA32" s="1171"/>
      <c r="GB32" s="1171"/>
      <c r="GC32" s="1171" t="str">
        <f>MID(SUVAHAVUJ!AG57,8,1)</f>
        <v>2</v>
      </c>
      <c r="GD32" s="1171"/>
      <c r="GE32" s="1171"/>
      <c r="GF32" s="1171"/>
      <c r="GG32" s="1171"/>
      <c r="GH32" s="1171" t="str">
        <f>MID(SUVAHAVUJ!AG57,9,1)</f>
        <v>7</v>
      </c>
      <c r="GI32" s="1171"/>
      <c r="GJ32" s="1171"/>
      <c r="GK32" s="1171"/>
      <c r="GL32" s="1171"/>
      <c r="GM32" s="1171"/>
      <c r="GN32" s="1171" t="str">
        <f>MID(SUVAHAVUJ!AG57,10,1)</f>
        <v>9</v>
      </c>
      <c r="GO32" s="1171"/>
      <c r="GP32" s="1171"/>
      <c r="GQ32" s="1171"/>
      <c r="GR32" s="1171"/>
      <c r="GS32" s="1129" t="str">
        <f>MID(SUVAHAVUJ!AG57,11,1)</f>
        <v>2</v>
      </c>
      <c r="GT32" s="1129"/>
      <c r="GU32" s="1129"/>
      <c r="GV32" s="1129"/>
      <c r="GW32" s="1177"/>
    </row>
    <row r="33" spans="2:205" ht="23.25" customHeight="1" x14ac:dyDescent="0.3">
      <c r="B33" s="1185" t="s">
        <v>2051</v>
      </c>
      <c r="C33" s="1185"/>
      <c r="D33" s="1185"/>
      <c r="E33" s="1185"/>
      <c r="F33" s="1185"/>
      <c r="G33" s="1185"/>
      <c r="H33" s="1185"/>
      <c r="I33" s="1185"/>
      <c r="J33" s="1185"/>
      <c r="K33" s="1185"/>
      <c r="L33" s="1190" t="str">
        <f>SUVAHAVUJ!$D$58</f>
        <v>Pohľadávky z obchodného styku v rámci podielovej účasti okrem pohľadávok voči prepojeným účtovným jednotkám (311A, 312A, 313A, 314A, 315A, 31XA)
- /391A/</v>
      </c>
      <c r="M33" s="1190"/>
      <c r="N33" s="1190"/>
      <c r="O33" s="1190"/>
      <c r="P33" s="1190"/>
      <c r="Q33" s="1190"/>
      <c r="R33" s="1190"/>
      <c r="S33" s="1190"/>
      <c r="T33" s="1190"/>
      <c r="U33" s="1190"/>
      <c r="V33" s="1190"/>
      <c r="W33" s="1190"/>
      <c r="X33" s="1190"/>
      <c r="Y33" s="1190"/>
      <c r="Z33" s="1190"/>
      <c r="AA33" s="1190"/>
      <c r="AB33" s="1190"/>
      <c r="AC33" s="1190"/>
      <c r="AD33" s="1190"/>
      <c r="AE33" s="1190"/>
      <c r="AF33" s="1190"/>
      <c r="AG33" s="1190"/>
      <c r="AH33" s="1190"/>
      <c r="AI33" s="1190"/>
      <c r="AJ33" s="1190"/>
      <c r="AK33" s="1190"/>
      <c r="AL33" s="1190"/>
      <c r="AM33" s="1190"/>
      <c r="AN33" s="1190"/>
      <c r="AO33" s="1190"/>
      <c r="AP33" s="1190"/>
      <c r="AQ33" s="1176" t="s">
        <v>1234</v>
      </c>
      <c r="AR33" s="1176"/>
      <c r="AS33" s="1176"/>
      <c r="AT33" s="1176"/>
      <c r="AU33" s="1176"/>
      <c r="AV33" s="1176"/>
      <c r="AW33" s="1176"/>
      <c r="AX33" s="1176"/>
      <c r="AY33" s="242"/>
      <c r="AZ33" s="243"/>
      <c r="BA33" s="1171" t="str">
        <f>MID(SUVAHAVUJ!AD58,1,1)</f>
        <v xml:space="preserve"> </v>
      </c>
      <c r="BB33" s="1171"/>
      <c r="BC33" s="1171"/>
      <c r="BD33" s="1171"/>
      <c r="BE33" s="1171"/>
      <c r="BF33" s="1171"/>
      <c r="BG33" s="1171" t="str">
        <f>MID(SUVAHAVUJ!AD58,2,1)</f>
        <v xml:space="preserve"> </v>
      </c>
      <c r="BH33" s="1171"/>
      <c r="BI33" s="1171"/>
      <c r="BJ33" s="1171"/>
      <c r="BK33" s="1171"/>
      <c r="BL33" s="1171" t="str">
        <f>MID(SUVAHAVUJ!AD58,3,1)</f>
        <v xml:space="preserve"> </v>
      </c>
      <c r="BM33" s="1171"/>
      <c r="BN33" s="1171"/>
      <c r="BO33" s="1171"/>
      <c r="BP33" s="1171"/>
      <c r="BQ33" s="1171"/>
      <c r="BR33" s="1171" t="str">
        <f>MID(SUVAHAVUJ!AD58,4,1)</f>
        <v xml:space="preserve"> </v>
      </c>
      <c r="BS33" s="1171"/>
      <c r="BT33" s="1171"/>
      <c r="BU33" s="1171"/>
      <c r="BV33" s="1171"/>
      <c r="BW33" s="1171" t="str">
        <f>MID(SUVAHAVUJ!AD58,5,1)</f>
        <v xml:space="preserve"> </v>
      </c>
      <c r="BX33" s="1171"/>
      <c r="BY33" s="1171"/>
      <c r="BZ33" s="1171"/>
      <c r="CA33" s="1171"/>
      <c r="CB33" s="1171"/>
      <c r="CC33" s="1171" t="str">
        <f>MID(SUVAHAVUJ!AD58,6,1)</f>
        <v xml:space="preserve"> </v>
      </c>
      <c r="CD33" s="1171"/>
      <c r="CE33" s="1171"/>
      <c r="CF33" s="1171"/>
      <c r="CG33" s="1171"/>
      <c r="CH33" s="1171" t="str">
        <f>MID(SUVAHAVUJ!AD58,7,1)</f>
        <v xml:space="preserve"> </v>
      </c>
      <c r="CI33" s="1171"/>
      <c r="CJ33" s="1171"/>
      <c r="CK33" s="1171"/>
      <c r="CL33" s="1171"/>
      <c r="CM33" s="1171"/>
      <c r="CN33" s="1171" t="str">
        <f>MID(SUVAHAVUJ!AD58,8,1)</f>
        <v xml:space="preserve"> </v>
      </c>
      <c r="CO33" s="1171"/>
      <c r="CP33" s="1171"/>
      <c r="CQ33" s="1171"/>
      <c r="CR33" s="1171"/>
      <c r="CS33" s="1171" t="str">
        <f>MID(SUVAHAVUJ!AD58,9,1)</f>
        <v xml:space="preserve"> </v>
      </c>
      <c r="CT33" s="1171"/>
      <c r="CU33" s="1171"/>
      <c r="CV33" s="1171"/>
      <c r="CW33" s="1171"/>
      <c r="CX33" s="1171"/>
      <c r="CY33" s="1171" t="str">
        <f>MID(SUVAHAVUJ!AD58,10,1)</f>
        <v xml:space="preserve"> </v>
      </c>
      <c r="CZ33" s="1171"/>
      <c r="DA33" s="1171"/>
      <c r="DB33" s="1171"/>
      <c r="DC33" s="1171"/>
      <c r="DD33" s="1171" t="str">
        <f>MID(SUVAHAVUJ!AD58,11,1)</f>
        <v>0</v>
      </c>
      <c r="DE33" s="1171"/>
      <c r="DF33" s="1171"/>
      <c r="DG33" s="1171"/>
      <c r="DH33" s="1171"/>
      <c r="DI33" s="1179"/>
      <c r="DJ33" s="242"/>
      <c r="DK33" s="243"/>
      <c r="DL33" s="1171" t="str">
        <f>MID(SUVAHAVUJ!AF58,1,1)</f>
        <v xml:space="preserve"> </v>
      </c>
      <c r="DM33" s="1171"/>
      <c r="DN33" s="1171"/>
      <c r="DO33" s="1171"/>
      <c r="DP33" s="1171"/>
      <c r="DQ33" s="1171"/>
      <c r="DR33" s="1171" t="str">
        <f>MID(SUVAHAVUJ!AF58,2,1)</f>
        <v xml:space="preserve"> </v>
      </c>
      <c r="DS33" s="1171"/>
      <c r="DT33" s="1171"/>
      <c r="DU33" s="1171"/>
      <c r="DV33" s="1171"/>
      <c r="DW33" s="1171" t="str">
        <f>MID(SUVAHAVUJ!AF58,3,1)</f>
        <v xml:space="preserve"> </v>
      </c>
      <c r="DX33" s="1171"/>
      <c r="DY33" s="1171"/>
      <c r="DZ33" s="1171"/>
      <c r="EA33" s="1171"/>
      <c r="EB33" s="1171"/>
      <c r="EC33" s="1171" t="str">
        <f>MID(SUVAHAVUJ!AF58,4,1)</f>
        <v xml:space="preserve"> </v>
      </c>
      <c r="ED33" s="1171"/>
      <c r="EE33" s="1171"/>
      <c r="EF33" s="1171"/>
      <c r="EG33" s="1171"/>
      <c r="EH33" s="1171" t="str">
        <f>MID(SUVAHAVUJ!AF58,5,1)</f>
        <v xml:space="preserve"> </v>
      </c>
      <c r="EI33" s="1171"/>
      <c r="EJ33" s="1171"/>
      <c r="EK33" s="1171"/>
      <c r="EL33" s="1171"/>
      <c r="EM33" s="1171"/>
      <c r="EN33" s="1171" t="str">
        <f>MID(SUVAHAVUJ!AF58,6,1)</f>
        <v xml:space="preserve"> </v>
      </c>
      <c r="EO33" s="1171"/>
      <c r="EP33" s="1171"/>
      <c r="EQ33" s="1171"/>
      <c r="ER33" s="1171"/>
      <c r="ES33" s="1171" t="str">
        <f>MID(SUVAHAVUJ!AF58,7,1)</f>
        <v xml:space="preserve"> </v>
      </c>
      <c r="ET33" s="1171"/>
      <c r="EU33" s="1171"/>
      <c r="EV33" s="1171"/>
      <c r="EW33" s="1171"/>
      <c r="EX33" s="1171"/>
      <c r="EY33" s="1171" t="str">
        <f>MID(SUVAHAVUJ!AF58,8,1)</f>
        <v xml:space="preserve"> </v>
      </c>
      <c r="EZ33" s="1171"/>
      <c r="FA33" s="1171"/>
      <c r="FB33" s="1171"/>
      <c r="FC33" s="1171"/>
      <c r="FD33" s="1171" t="str">
        <f>MID(SUVAHAVUJ!AF58,9,1)</f>
        <v xml:space="preserve"> </v>
      </c>
      <c r="FE33" s="1171"/>
      <c r="FF33" s="1171"/>
      <c r="FG33" s="1171"/>
      <c r="FH33" s="1171"/>
      <c r="FI33" s="1171"/>
      <c r="FJ33" s="1171" t="str">
        <f>MID(SUVAHAVUJ!AF58,10,1)</f>
        <v xml:space="preserve"> </v>
      </c>
      <c r="FK33" s="1171"/>
      <c r="FL33" s="1171"/>
      <c r="FM33" s="1171"/>
      <c r="FN33" s="1171"/>
      <c r="FO33" s="1129" t="str">
        <f>MID(SUVAHAVUJ!AF58,11,1)</f>
        <v>0</v>
      </c>
      <c r="FP33" s="1129"/>
      <c r="FQ33" s="1129"/>
      <c r="FR33" s="1129"/>
      <c r="FS33" s="1177"/>
      <c r="FT33" s="1178"/>
      <c r="FU33" s="1178"/>
      <c r="FV33" s="1178"/>
      <c r="FW33" s="1178"/>
      <c r="FX33" s="1178"/>
      <c r="FY33" s="1178"/>
      <c r="FZ33" s="1178"/>
      <c r="GA33" s="1178"/>
      <c r="GB33" s="1178"/>
      <c r="GC33" s="1178"/>
      <c r="GD33" s="1178"/>
      <c r="GE33" s="1178"/>
      <c r="GF33" s="1178"/>
      <c r="GG33" s="1178"/>
      <c r="GH33" s="1178"/>
      <c r="GI33" s="1178"/>
      <c r="GJ33" s="1178"/>
      <c r="GK33" s="1178"/>
      <c r="GL33" s="1178"/>
      <c r="GM33" s="1178"/>
      <c r="GN33" s="1178"/>
      <c r="GO33" s="1178"/>
      <c r="GP33" s="1178"/>
      <c r="GQ33" s="1178"/>
      <c r="GR33" s="1178"/>
      <c r="GS33" s="1178"/>
      <c r="GT33" s="1178"/>
      <c r="GU33" s="1178"/>
      <c r="GV33" s="1178"/>
      <c r="GW33" s="1178"/>
    </row>
    <row r="34" spans="2:205" ht="23.25" customHeight="1" x14ac:dyDescent="0.3">
      <c r="B34" s="1185"/>
      <c r="C34" s="1185"/>
      <c r="D34" s="1185"/>
      <c r="E34" s="1185"/>
      <c r="F34" s="1185"/>
      <c r="G34" s="1185"/>
      <c r="H34" s="1185"/>
      <c r="I34" s="1185"/>
      <c r="J34" s="1185"/>
      <c r="K34" s="1185"/>
      <c r="L34" s="1190"/>
      <c r="M34" s="1190"/>
      <c r="N34" s="1190"/>
      <c r="O34" s="1190"/>
      <c r="P34" s="1190"/>
      <c r="Q34" s="1190"/>
      <c r="R34" s="1190"/>
      <c r="S34" s="1190"/>
      <c r="T34" s="1190"/>
      <c r="U34" s="1190"/>
      <c r="V34" s="1190"/>
      <c r="W34" s="1190"/>
      <c r="X34" s="1190"/>
      <c r="Y34" s="1190"/>
      <c r="Z34" s="1190"/>
      <c r="AA34" s="1190"/>
      <c r="AB34" s="1190"/>
      <c r="AC34" s="1190"/>
      <c r="AD34" s="1190"/>
      <c r="AE34" s="1190"/>
      <c r="AF34" s="1190"/>
      <c r="AG34" s="1190"/>
      <c r="AH34" s="1190"/>
      <c r="AI34" s="1190"/>
      <c r="AJ34" s="1190"/>
      <c r="AK34" s="1190"/>
      <c r="AL34" s="1190"/>
      <c r="AM34" s="1190"/>
      <c r="AN34" s="1190"/>
      <c r="AO34" s="1190"/>
      <c r="AP34" s="1190"/>
      <c r="AQ34" s="1176"/>
      <c r="AR34" s="1176"/>
      <c r="AS34" s="1176"/>
      <c r="AT34" s="1176"/>
      <c r="AU34" s="1176"/>
      <c r="AV34" s="1176"/>
      <c r="AW34" s="1176"/>
      <c r="AX34" s="1176"/>
      <c r="AY34" s="242"/>
      <c r="AZ34" s="243"/>
      <c r="BA34" s="1171" t="str">
        <f>MID(SUVAHAVUJ!AE58,1,1)</f>
        <v xml:space="preserve"> </v>
      </c>
      <c r="BB34" s="1171"/>
      <c r="BC34" s="1171"/>
      <c r="BD34" s="1171"/>
      <c r="BE34" s="1171"/>
      <c r="BF34" s="1171"/>
      <c r="BG34" s="1171" t="str">
        <f>MID(SUVAHAVUJ!AE58,2,1)</f>
        <v xml:space="preserve"> </v>
      </c>
      <c r="BH34" s="1171"/>
      <c r="BI34" s="1171"/>
      <c r="BJ34" s="1171"/>
      <c r="BK34" s="1171"/>
      <c r="BL34" s="1171" t="str">
        <f>MID(SUVAHAVUJ!AE58,3,1)</f>
        <v xml:space="preserve"> </v>
      </c>
      <c r="BM34" s="1171"/>
      <c r="BN34" s="1171"/>
      <c r="BO34" s="1171"/>
      <c r="BP34" s="1171"/>
      <c r="BQ34" s="1171"/>
      <c r="BR34" s="1171" t="str">
        <f>MID(SUVAHAVUJ!AE58,4,1)</f>
        <v xml:space="preserve"> </v>
      </c>
      <c r="BS34" s="1171"/>
      <c r="BT34" s="1171"/>
      <c r="BU34" s="1171"/>
      <c r="BV34" s="1171"/>
      <c r="BW34" s="1171" t="str">
        <f>MID(SUVAHAVUJ!AE58,5,1)</f>
        <v xml:space="preserve"> </v>
      </c>
      <c r="BX34" s="1171"/>
      <c r="BY34" s="1171"/>
      <c r="BZ34" s="1171"/>
      <c r="CA34" s="1171"/>
      <c r="CB34" s="1171"/>
      <c r="CC34" s="1171" t="str">
        <f>MID(SUVAHAVUJ!AE58,6,1)</f>
        <v xml:space="preserve"> </v>
      </c>
      <c r="CD34" s="1171"/>
      <c r="CE34" s="1171"/>
      <c r="CF34" s="1171"/>
      <c r="CG34" s="1171"/>
      <c r="CH34" s="1171" t="str">
        <f>MID(SUVAHAVUJ!AE58,7,1)</f>
        <v xml:space="preserve"> </v>
      </c>
      <c r="CI34" s="1171"/>
      <c r="CJ34" s="1171"/>
      <c r="CK34" s="1171"/>
      <c r="CL34" s="1171"/>
      <c r="CM34" s="1171"/>
      <c r="CN34" s="1171" t="str">
        <f>MID(SUVAHAVUJ!AE58,8,1)</f>
        <v xml:space="preserve"> </v>
      </c>
      <c r="CO34" s="1171"/>
      <c r="CP34" s="1171"/>
      <c r="CQ34" s="1171"/>
      <c r="CR34" s="1171"/>
      <c r="CS34" s="1171" t="str">
        <f>MID(SUVAHAVUJ!AE58,9,1)</f>
        <v xml:space="preserve"> </v>
      </c>
      <c r="CT34" s="1171"/>
      <c r="CU34" s="1171"/>
      <c r="CV34" s="1171"/>
      <c r="CW34" s="1171"/>
      <c r="CX34" s="1171"/>
      <c r="CY34" s="1171" t="str">
        <f>MID(SUVAHAVUJ!AE58,10,1)</f>
        <v xml:space="preserve"> </v>
      </c>
      <c r="CZ34" s="1171"/>
      <c r="DA34" s="1171"/>
      <c r="DB34" s="1171"/>
      <c r="DC34" s="1171"/>
      <c r="DD34" s="1171" t="str">
        <f>MID(SUVAHAVUJ!AE58,11,1)</f>
        <v>0</v>
      </c>
      <c r="DE34" s="1171"/>
      <c r="DF34" s="1171"/>
      <c r="DG34" s="1171"/>
      <c r="DH34" s="1171"/>
      <c r="DI34" s="1179"/>
      <c r="DJ34" s="1181"/>
      <c r="DK34" s="1181"/>
      <c r="DL34" s="1181"/>
      <c r="DM34" s="1181"/>
      <c r="DN34" s="1181"/>
      <c r="DO34" s="1181"/>
      <c r="DP34" s="1181"/>
      <c r="DQ34" s="1181"/>
      <c r="DR34" s="1181"/>
      <c r="DS34" s="1181"/>
      <c r="DT34" s="1181"/>
      <c r="DU34" s="1181"/>
      <c r="DV34" s="1181"/>
      <c r="DW34" s="1181"/>
      <c r="DX34" s="1181"/>
      <c r="DY34" s="1181"/>
      <c r="DZ34" s="1181"/>
      <c r="EA34" s="1181"/>
      <c r="EB34" s="1181"/>
      <c r="EC34" s="1181"/>
      <c r="ED34" s="1181"/>
      <c r="EE34" s="1181"/>
      <c r="EF34" s="1181"/>
      <c r="EG34" s="1181"/>
      <c r="EH34" s="1181"/>
      <c r="EI34" s="1181"/>
      <c r="EJ34" s="1181"/>
      <c r="EK34" s="1181"/>
      <c r="EL34" s="1181"/>
      <c r="EM34" s="1181"/>
      <c r="EN34" s="242"/>
      <c r="EO34" s="243"/>
      <c r="EP34" s="1171" t="str">
        <f>MID(SUVAHAVUJ!AG58,1,1)</f>
        <v xml:space="preserve"> </v>
      </c>
      <c r="EQ34" s="1171"/>
      <c r="ER34" s="1171"/>
      <c r="ES34" s="1171"/>
      <c r="ET34" s="1171"/>
      <c r="EU34" s="1171"/>
      <c r="EV34" s="1171" t="str">
        <f>MID(SUVAHAVUJ!AG58,2,1)</f>
        <v xml:space="preserve"> </v>
      </c>
      <c r="EW34" s="1171"/>
      <c r="EX34" s="1171"/>
      <c r="EY34" s="1171"/>
      <c r="EZ34" s="1171"/>
      <c r="FA34" s="1171" t="str">
        <f>MID(SUVAHAVUJ!AG58,3,1)</f>
        <v xml:space="preserve"> </v>
      </c>
      <c r="FB34" s="1171"/>
      <c r="FC34" s="1171"/>
      <c r="FD34" s="1171"/>
      <c r="FE34" s="1171"/>
      <c r="FF34" s="1171"/>
      <c r="FG34" s="1171" t="str">
        <f>MID(SUVAHAVUJ!AG58,4,1)</f>
        <v xml:space="preserve"> </v>
      </c>
      <c r="FH34" s="1171"/>
      <c r="FI34" s="1171"/>
      <c r="FJ34" s="1171"/>
      <c r="FK34" s="1171"/>
      <c r="FL34" s="1171" t="str">
        <f>MID(SUVAHAVUJ!AG58,5,1)</f>
        <v xml:space="preserve"> </v>
      </c>
      <c r="FM34" s="1171"/>
      <c r="FN34" s="1171"/>
      <c r="FO34" s="1171"/>
      <c r="FP34" s="1171"/>
      <c r="FQ34" s="1171"/>
      <c r="FR34" s="1171" t="str">
        <f>MID(SUVAHAVUJ!AG58,6,1)</f>
        <v xml:space="preserve"> </v>
      </c>
      <c r="FS34" s="1171"/>
      <c r="FT34" s="1171"/>
      <c r="FU34" s="1171"/>
      <c r="FV34" s="1171"/>
      <c r="FW34" s="1171" t="str">
        <f>MID(SUVAHAVUJ!AG58,7,1)</f>
        <v xml:space="preserve"> </v>
      </c>
      <c r="FX34" s="1171"/>
      <c r="FY34" s="1171"/>
      <c r="FZ34" s="1171"/>
      <c r="GA34" s="1171"/>
      <c r="GB34" s="1171"/>
      <c r="GC34" s="1171" t="str">
        <f>MID(SUVAHAVUJ!AG58,8,1)</f>
        <v xml:space="preserve"> </v>
      </c>
      <c r="GD34" s="1171"/>
      <c r="GE34" s="1171"/>
      <c r="GF34" s="1171"/>
      <c r="GG34" s="1171"/>
      <c r="GH34" s="1171" t="str">
        <f>MID(SUVAHAVUJ!AG58,9,1)</f>
        <v xml:space="preserve"> </v>
      </c>
      <c r="GI34" s="1171"/>
      <c r="GJ34" s="1171"/>
      <c r="GK34" s="1171"/>
      <c r="GL34" s="1171"/>
      <c r="GM34" s="1171"/>
      <c r="GN34" s="1171" t="str">
        <f>MID(SUVAHAVUJ!AG58,10,1)</f>
        <v xml:space="preserve"> </v>
      </c>
      <c r="GO34" s="1171"/>
      <c r="GP34" s="1171"/>
      <c r="GQ34" s="1171"/>
      <c r="GR34" s="1171"/>
      <c r="GS34" s="1129" t="str">
        <f>MID(SUVAHAVUJ!AG58,11,1)</f>
        <v>0</v>
      </c>
      <c r="GT34" s="1129"/>
      <c r="GU34" s="1129"/>
      <c r="GV34" s="1129"/>
      <c r="GW34" s="1177"/>
    </row>
    <row r="35" spans="2:205" ht="12" customHeight="1" x14ac:dyDescent="0.2">
      <c r="B35" s="245"/>
      <c r="C35" s="246"/>
      <c r="D35" s="246"/>
      <c r="E35" s="246"/>
      <c r="F35" s="246"/>
      <c r="G35" s="246"/>
      <c r="H35" s="246"/>
      <c r="I35" s="246"/>
      <c r="J35" s="246"/>
      <c r="GQ35" s="246"/>
      <c r="GR35" s="246"/>
      <c r="GS35" s="246"/>
      <c r="GT35" s="246"/>
      <c r="GU35" s="246"/>
      <c r="GV35" s="246"/>
      <c r="GW35" s="247"/>
    </row>
    <row r="36" spans="2:205" ht="12.75" customHeight="1" thickBot="1" x14ac:dyDescent="0.25">
      <c r="B36" s="249"/>
      <c r="C36" s="250"/>
      <c r="D36" s="250"/>
      <c r="E36" s="250"/>
      <c r="F36" s="250"/>
      <c r="G36" s="250"/>
      <c r="H36" s="250"/>
      <c r="I36" s="250"/>
      <c r="J36" s="250"/>
      <c r="GQ36" s="250"/>
      <c r="GR36" s="250"/>
      <c r="GS36" s="250"/>
      <c r="GT36" s="250"/>
      <c r="GU36" s="250"/>
      <c r="GV36" s="250"/>
      <c r="GW36" s="251"/>
    </row>
    <row r="37" spans="2:205" ht="9" customHeight="1" x14ac:dyDescent="0.2"/>
    <row r="52" spans="43:43" ht="3.75" customHeight="1" x14ac:dyDescent="0.2">
      <c r="AQ52" s="236">
        <v>57</v>
      </c>
    </row>
    <row r="147" spans="10:10" ht="3.75" customHeight="1" x14ac:dyDescent="0.2">
      <c r="J147" s="236">
        <v>33</v>
      </c>
    </row>
  </sheetData>
  <mergeCells count="704">
    <mergeCell ref="GN34:GR34"/>
    <mergeCell ref="GS34:GW34"/>
    <mergeCell ref="FG34:FK34"/>
    <mergeCell ref="FL34:FQ34"/>
    <mergeCell ref="FR34:FV34"/>
    <mergeCell ref="FW34:GB34"/>
    <mergeCell ref="GC34:GG34"/>
    <mergeCell ref="GH34:GM34"/>
    <mergeCell ref="CY34:DC34"/>
    <mergeCell ref="DD34:DI34"/>
    <mergeCell ref="DJ34:EM34"/>
    <mergeCell ref="EP34:EU34"/>
    <mergeCell ref="EV34:EZ34"/>
    <mergeCell ref="FA34:FF34"/>
    <mergeCell ref="FT33:GW33"/>
    <mergeCell ref="BA34:BF34"/>
    <mergeCell ref="BG34:BK34"/>
    <mergeCell ref="BL34:BQ34"/>
    <mergeCell ref="BR34:BV34"/>
    <mergeCell ref="BW34:CB34"/>
    <mergeCell ref="CC34:CG34"/>
    <mergeCell ref="CH34:CM34"/>
    <mergeCell ref="CN34:CR34"/>
    <mergeCell ref="CS34:CX34"/>
    <mergeCell ref="EN33:ER33"/>
    <mergeCell ref="ES33:EX33"/>
    <mergeCell ref="EY33:FC33"/>
    <mergeCell ref="FD33:FI33"/>
    <mergeCell ref="FJ33:FN33"/>
    <mergeCell ref="FO33:FS33"/>
    <mergeCell ref="DD33:DI33"/>
    <mergeCell ref="DL33:DQ33"/>
    <mergeCell ref="DR33:DV33"/>
    <mergeCell ref="DW33:EB33"/>
    <mergeCell ref="EC33:EG33"/>
    <mergeCell ref="EH33:EM33"/>
    <mergeCell ref="BW33:CB33"/>
    <mergeCell ref="CC33:CG33"/>
    <mergeCell ref="CH33:CM33"/>
    <mergeCell ref="CN33:CR33"/>
    <mergeCell ref="CS33:CX33"/>
    <mergeCell ref="CY33:DC33"/>
    <mergeCell ref="GH32:GM32"/>
    <mergeCell ref="GN32:GR32"/>
    <mergeCell ref="GS32:GW32"/>
    <mergeCell ref="B33:K34"/>
    <mergeCell ref="L33:AP34"/>
    <mergeCell ref="AQ33:AX34"/>
    <mergeCell ref="BA33:BF33"/>
    <mergeCell ref="BG33:BK33"/>
    <mergeCell ref="BL33:BQ33"/>
    <mergeCell ref="BR33:BV33"/>
    <mergeCell ref="FA32:FF32"/>
    <mergeCell ref="FG32:FK32"/>
    <mergeCell ref="FL32:FQ32"/>
    <mergeCell ref="FR32:FV32"/>
    <mergeCell ref="FW32:GB32"/>
    <mergeCell ref="GC32:GG32"/>
    <mergeCell ref="CS32:CX32"/>
    <mergeCell ref="CY32:DC32"/>
    <mergeCell ref="DD32:DI32"/>
    <mergeCell ref="DJ32:EM32"/>
    <mergeCell ref="EP32:EU32"/>
    <mergeCell ref="EV32:EZ32"/>
    <mergeCell ref="FO31:FS31"/>
    <mergeCell ref="FT31:GW31"/>
    <mergeCell ref="BA32:BF32"/>
    <mergeCell ref="BG32:BK32"/>
    <mergeCell ref="BL32:BQ32"/>
    <mergeCell ref="BR32:BV32"/>
    <mergeCell ref="BW32:CB32"/>
    <mergeCell ref="CC32:CG32"/>
    <mergeCell ref="CH32:CM32"/>
    <mergeCell ref="CN32:CR32"/>
    <mergeCell ref="EH31:EM31"/>
    <mergeCell ref="EN31:ER31"/>
    <mergeCell ref="ES31:EX31"/>
    <mergeCell ref="EY31:FC31"/>
    <mergeCell ref="FD31:FI31"/>
    <mergeCell ref="FJ31:FN31"/>
    <mergeCell ref="CY31:DC31"/>
    <mergeCell ref="DD31:DI31"/>
    <mergeCell ref="DL31:DQ31"/>
    <mergeCell ref="DR31:DV31"/>
    <mergeCell ref="DW31:EB31"/>
    <mergeCell ref="EC31:EG31"/>
    <mergeCell ref="BR31:BV31"/>
    <mergeCell ref="BW31:CB31"/>
    <mergeCell ref="CC31:CG31"/>
    <mergeCell ref="CH31:CM31"/>
    <mergeCell ref="CN31:CR31"/>
    <mergeCell ref="CS31:CX31"/>
    <mergeCell ref="GC30:GG30"/>
    <mergeCell ref="GH30:GM30"/>
    <mergeCell ref="GN30:GR30"/>
    <mergeCell ref="GS30:GW30"/>
    <mergeCell ref="B31:K32"/>
    <mergeCell ref="L31:AP32"/>
    <mergeCell ref="AQ31:AX32"/>
    <mergeCell ref="BA31:BF31"/>
    <mergeCell ref="BG31:BK31"/>
    <mergeCell ref="BL31:BQ31"/>
    <mergeCell ref="EV30:EZ30"/>
    <mergeCell ref="FA30:FF30"/>
    <mergeCell ref="FG30:FK30"/>
    <mergeCell ref="FL30:FQ30"/>
    <mergeCell ref="FR30:FV30"/>
    <mergeCell ref="FW30:GB30"/>
    <mergeCell ref="CN30:CR30"/>
    <mergeCell ref="CS30:CX30"/>
    <mergeCell ref="CY30:DC30"/>
    <mergeCell ref="DD30:DI30"/>
    <mergeCell ref="DJ30:EM30"/>
    <mergeCell ref="EP30:EU30"/>
    <mergeCell ref="B29:K30"/>
    <mergeCell ref="L29:AP30"/>
    <mergeCell ref="AQ29:AX30"/>
    <mergeCell ref="BA29:BF29"/>
    <mergeCell ref="BG29:BK29"/>
    <mergeCell ref="BA30:BF30"/>
    <mergeCell ref="BG30:BK30"/>
    <mergeCell ref="BL30:BQ30"/>
    <mergeCell ref="BR30:BV30"/>
    <mergeCell ref="BW30:CB30"/>
    <mergeCell ref="CC30:CG30"/>
    <mergeCell ref="CH30:CM30"/>
    <mergeCell ref="EC29:EG29"/>
    <mergeCell ref="EH29:EM29"/>
    <mergeCell ref="BL29:BQ29"/>
    <mergeCell ref="BR29:BV29"/>
    <mergeCell ref="BW29:CB29"/>
    <mergeCell ref="CC29:CG29"/>
    <mergeCell ref="CH29:CM29"/>
    <mergeCell ref="CN29:CR29"/>
    <mergeCell ref="CS29:CX29"/>
    <mergeCell ref="CY29:DC29"/>
    <mergeCell ref="DD29:DI29"/>
    <mergeCell ref="DL29:DQ29"/>
    <mergeCell ref="DR29:DV29"/>
    <mergeCell ref="DW29:EB29"/>
    <mergeCell ref="CS28:CX28"/>
    <mergeCell ref="CY28:DC28"/>
    <mergeCell ref="DD28:DI28"/>
    <mergeCell ref="DJ28:EM28"/>
    <mergeCell ref="FJ29:FN29"/>
    <mergeCell ref="FO29:FS29"/>
    <mergeCell ref="FT29:GW29"/>
    <mergeCell ref="FW28:GB28"/>
    <mergeCell ref="GC28:GG28"/>
    <mergeCell ref="GH28:GM28"/>
    <mergeCell ref="GN28:GR28"/>
    <mergeCell ref="GS28:GW28"/>
    <mergeCell ref="EP28:EU28"/>
    <mergeCell ref="EV28:EZ28"/>
    <mergeCell ref="FA28:FF28"/>
    <mergeCell ref="FG28:FK28"/>
    <mergeCell ref="FL28:FQ28"/>
    <mergeCell ref="FR28:FV28"/>
    <mergeCell ref="EN29:ER29"/>
    <mergeCell ref="ES29:EX29"/>
    <mergeCell ref="EY29:FC29"/>
    <mergeCell ref="FD29:FI29"/>
    <mergeCell ref="FT27:GW27"/>
    <mergeCell ref="DL27:DQ27"/>
    <mergeCell ref="DR27:DV27"/>
    <mergeCell ref="DW27:EB27"/>
    <mergeCell ref="EC27:EG27"/>
    <mergeCell ref="EH27:EM27"/>
    <mergeCell ref="EN27:ER27"/>
    <mergeCell ref="BA28:BF28"/>
    <mergeCell ref="BG28:BK28"/>
    <mergeCell ref="BL28:BQ28"/>
    <mergeCell ref="BR28:BV28"/>
    <mergeCell ref="BW28:CB28"/>
    <mergeCell ref="CC28:CG28"/>
    <mergeCell ref="ES27:EX27"/>
    <mergeCell ref="EY27:FC27"/>
    <mergeCell ref="FD27:FI27"/>
    <mergeCell ref="CC27:CG27"/>
    <mergeCell ref="CH27:CM27"/>
    <mergeCell ref="CN27:CR27"/>
    <mergeCell ref="CS27:CX27"/>
    <mergeCell ref="CY27:DC27"/>
    <mergeCell ref="DD27:DI27"/>
    <mergeCell ref="CH28:CM28"/>
    <mergeCell ref="CN28:CR28"/>
    <mergeCell ref="GN26:GR26"/>
    <mergeCell ref="GS26:GW26"/>
    <mergeCell ref="B27:K28"/>
    <mergeCell ref="L27:AP28"/>
    <mergeCell ref="AQ27:AX28"/>
    <mergeCell ref="BA27:BF27"/>
    <mergeCell ref="BG27:BK27"/>
    <mergeCell ref="BL27:BQ27"/>
    <mergeCell ref="BR27:BV27"/>
    <mergeCell ref="BW27:CB27"/>
    <mergeCell ref="FG26:FK26"/>
    <mergeCell ref="FL26:FQ26"/>
    <mergeCell ref="FR26:FV26"/>
    <mergeCell ref="FW26:GB26"/>
    <mergeCell ref="GC26:GG26"/>
    <mergeCell ref="GH26:GM26"/>
    <mergeCell ref="CY26:DC26"/>
    <mergeCell ref="DD26:DI26"/>
    <mergeCell ref="DJ26:EM26"/>
    <mergeCell ref="EP26:EU26"/>
    <mergeCell ref="EV26:EZ26"/>
    <mergeCell ref="FA26:FF26"/>
    <mergeCell ref="FJ27:FN27"/>
    <mergeCell ref="FO27:FS27"/>
    <mergeCell ref="FT25:GW25"/>
    <mergeCell ref="BA26:BF26"/>
    <mergeCell ref="BG26:BK26"/>
    <mergeCell ref="BL26:BQ26"/>
    <mergeCell ref="BR26:BV26"/>
    <mergeCell ref="BW26:CB26"/>
    <mergeCell ref="CC26:CG26"/>
    <mergeCell ref="CH26:CM26"/>
    <mergeCell ref="CN26:CR26"/>
    <mergeCell ref="CS26:CX26"/>
    <mergeCell ref="EN25:ER25"/>
    <mergeCell ref="ES25:EX25"/>
    <mergeCell ref="EY25:FC25"/>
    <mergeCell ref="FD25:FI25"/>
    <mergeCell ref="FJ25:FN25"/>
    <mergeCell ref="FO25:FS25"/>
    <mergeCell ref="DD25:DI25"/>
    <mergeCell ref="DL25:DQ25"/>
    <mergeCell ref="DR25:DV25"/>
    <mergeCell ref="DW25:EB25"/>
    <mergeCell ref="EC25:EG25"/>
    <mergeCell ref="EH25:EM25"/>
    <mergeCell ref="BW25:CB25"/>
    <mergeCell ref="CC25:CG25"/>
    <mergeCell ref="CH25:CM25"/>
    <mergeCell ref="CN25:CR25"/>
    <mergeCell ref="CS25:CX25"/>
    <mergeCell ref="CY25:DC25"/>
    <mergeCell ref="GH24:GM24"/>
    <mergeCell ref="GN24:GR24"/>
    <mergeCell ref="GS24:GW24"/>
    <mergeCell ref="B25:K26"/>
    <mergeCell ref="L25:AP26"/>
    <mergeCell ref="AQ25:AX26"/>
    <mergeCell ref="BA25:BF25"/>
    <mergeCell ref="BG25:BK25"/>
    <mergeCell ref="BL25:BQ25"/>
    <mergeCell ref="BR25:BV25"/>
    <mergeCell ref="FA24:FF24"/>
    <mergeCell ref="FG24:FK24"/>
    <mergeCell ref="FL24:FQ24"/>
    <mergeCell ref="FR24:FV24"/>
    <mergeCell ref="FW24:GB24"/>
    <mergeCell ref="GC24:GG24"/>
    <mergeCell ref="CS24:CX24"/>
    <mergeCell ref="CY24:DC24"/>
    <mergeCell ref="DD24:DI24"/>
    <mergeCell ref="DJ24:EM24"/>
    <mergeCell ref="EP24:EU24"/>
    <mergeCell ref="EV24:EZ24"/>
    <mergeCell ref="FO23:FS23"/>
    <mergeCell ref="FT23:GW23"/>
    <mergeCell ref="BA24:BF24"/>
    <mergeCell ref="BG24:BK24"/>
    <mergeCell ref="BL24:BQ24"/>
    <mergeCell ref="BR24:BV24"/>
    <mergeCell ref="BW24:CB24"/>
    <mergeCell ref="CC24:CG24"/>
    <mergeCell ref="CH24:CM24"/>
    <mergeCell ref="CN24:CR24"/>
    <mergeCell ref="EH23:EM23"/>
    <mergeCell ref="EN23:ER23"/>
    <mergeCell ref="ES23:EX23"/>
    <mergeCell ref="EY23:FC23"/>
    <mergeCell ref="FD23:FI23"/>
    <mergeCell ref="FJ23:FN23"/>
    <mergeCell ref="CY23:DC23"/>
    <mergeCell ref="DD23:DI23"/>
    <mergeCell ref="DL23:DQ23"/>
    <mergeCell ref="DR23:DV23"/>
    <mergeCell ref="DW23:EB23"/>
    <mergeCell ref="EC23:EG23"/>
    <mergeCell ref="BR23:BV23"/>
    <mergeCell ref="BW23:CB23"/>
    <mergeCell ref="CC23:CG23"/>
    <mergeCell ref="CH23:CM23"/>
    <mergeCell ref="CN23:CR23"/>
    <mergeCell ref="CS23:CX23"/>
    <mergeCell ref="GC22:GG22"/>
    <mergeCell ref="GH22:GM22"/>
    <mergeCell ref="GN22:GR22"/>
    <mergeCell ref="GS22:GW22"/>
    <mergeCell ref="B23:K24"/>
    <mergeCell ref="L23:AP24"/>
    <mergeCell ref="AQ23:AX24"/>
    <mergeCell ref="BA23:BF23"/>
    <mergeCell ref="BG23:BK23"/>
    <mergeCell ref="BL23:BQ23"/>
    <mergeCell ref="EV22:EZ22"/>
    <mergeCell ref="FA22:FF22"/>
    <mergeCell ref="FG22:FK22"/>
    <mergeCell ref="FL22:FQ22"/>
    <mergeCell ref="FR22:FV22"/>
    <mergeCell ref="FW22:GB22"/>
    <mergeCell ref="CN22:CR22"/>
    <mergeCell ref="CS22:CX22"/>
    <mergeCell ref="CY22:DC22"/>
    <mergeCell ref="DD22:DI22"/>
    <mergeCell ref="DJ22:EM22"/>
    <mergeCell ref="EP22:EU22"/>
    <mergeCell ref="B21:K22"/>
    <mergeCell ref="L21:AP22"/>
    <mergeCell ref="AQ21:AX22"/>
    <mergeCell ref="BA21:BF21"/>
    <mergeCell ref="BG21:BK21"/>
    <mergeCell ref="BA22:BF22"/>
    <mergeCell ref="BG22:BK22"/>
    <mergeCell ref="BL22:BQ22"/>
    <mergeCell ref="BR22:BV22"/>
    <mergeCell ref="BW22:CB22"/>
    <mergeCell ref="CC22:CG22"/>
    <mergeCell ref="CH22:CM22"/>
    <mergeCell ref="EC21:EG21"/>
    <mergeCell ref="EH21:EM21"/>
    <mergeCell ref="BL21:BQ21"/>
    <mergeCell ref="BR21:BV21"/>
    <mergeCell ref="BW21:CB21"/>
    <mergeCell ref="CC21:CG21"/>
    <mergeCell ref="CH21:CM21"/>
    <mergeCell ref="CN21:CR21"/>
    <mergeCell ref="CS21:CX21"/>
    <mergeCell ref="CY21:DC21"/>
    <mergeCell ref="DD21:DI21"/>
    <mergeCell ref="DL21:DQ21"/>
    <mergeCell ref="DR21:DV21"/>
    <mergeCell ref="DW21:EB21"/>
    <mergeCell ref="CS20:CX20"/>
    <mergeCell ref="CY20:DC20"/>
    <mergeCell ref="DD20:DI20"/>
    <mergeCell ref="DJ20:EM20"/>
    <mergeCell ref="FJ21:FN21"/>
    <mergeCell ref="FO21:FS21"/>
    <mergeCell ref="FT21:GW21"/>
    <mergeCell ref="FW20:GB20"/>
    <mergeCell ref="GC20:GG20"/>
    <mergeCell ref="GH20:GM20"/>
    <mergeCell ref="GN20:GR20"/>
    <mergeCell ref="GS20:GW20"/>
    <mergeCell ref="EP20:EU20"/>
    <mergeCell ref="EV20:EZ20"/>
    <mergeCell ref="FA20:FF20"/>
    <mergeCell ref="FG20:FK20"/>
    <mergeCell ref="FL20:FQ20"/>
    <mergeCell ref="FR20:FV20"/>
    <mergeCell ref="EN21:ER21"/>
    <mergeCell ref="ES21:EX21"/>
    <mergeCell ref="EY21:FC21"/>
    <mergeCell ref="FD21:FI21"/>
    <mergeCell ref="FT19:GW19"/>
    <mergeCell ref="DL19:DQ19"/>
    <mergeCell ref="DR19:DV19"/>
    <mergeCell ref="DW19:EB19"/>
    <mergeCell ref="EC19:EG19"/>
    <mergeCell ref="EH19:EM19"/>
    <mergeCell ref="EN19:ER19"/>
    <mergeCell ref="BA20:BF20"/>
    <mergeCell ref="BG20:BK20"/>
    <mergeCell ref="BL20:BQ20"/>
    <mergeCell ref="BR20:BV20"/>
    <mergeCell ref="BW20:CB20"/>
    <mergeCell ref="CC20:CG20"/>
    <mergeCell ref="ES19:EX19"/>
    <mergeCell ref="EY19:FC19"/>
    <mergeCell ref="FD19:FI19"/>
    <mergeCell ref="CC19:CG19"/>
    <mergeCell ref="CH19:CM19"/>
    <mergeCell ref="CN19:CR19"/>
    <mergeCell ref="CS19:CX19"/>
    <mergeCell ref="CY19:DC19"/>
    <mergeCell ref="DD19:DI19"/>
    <mergeCell ref="CH20:CM20"/>
    <mergeCell ref="CN20:CR20"/>
    <mergeCell ref="GN18:GR18"/>
    <mergeCell ref="GS18:GW18"/>
    <mergeCell ref="B19:K20"/>
    <mergeCell ref="L19:AP20"/>
    <mergeCell ref="AQ19:AX20"/>
    <mergeCell ref="BA19:BF19"/>
    <mergeCell ref="BG19:BK19"/>
    <mergeCell ref="BL19:BQ19"/>
    <mergeCell ref="BR19:BV19"/>
    <mergeCell ref="BW19:CB19"/>
    <mergeCell ref="FG18:FK18"/>
    <mergeCell ref="FL18:FQ18"/>
    <mergeCell ref="FR18:FV18"/>
    <mergeCell ref="FW18:GB18"/>
    <mergeCell ref="GC18:GG18"/>
    <mergeCell ref="GH18:GM18"/>
    <mergeCell ref="CY18:DC18"/>
    <mergeCell ref="DD18:DI18"/>
    <mergeCell ref="DJ18:EM18"/>
    <mergeCell ref="EP18:EU18"/>
    <mergeCell ref="EV18:EZ18"/>
    <mergeCell ref="FA18:FF18"/>
    <mergeCell ref="FJ19:FN19"/>
    <mergeCell ref="FO19:FS19"/>
    <mergeCell ref="FT17:GW17"/>
    <mergeCell ref="BA18:BF18"/>
    <mergeCell ref="BG18:BK18"/>
    <mergeCell ref="BL18:BQ18"/>
    <mergeCell ref="BR18:BV18"/>
    <mergeCell ref="BW18:CB18"/>
    <mergeCell ref="CC18:CG18"/>
    <mergeCell ref="CH18:CM18"/>
    <mergeCell ref="CN18:CR18"/>
    <mergeCell ref="CS18:CX18"/>
    <mergeCell ref="EN17:ER17"/>
    <mergeCell ref="ES17:EX17"/>
    <mergeCell ref="EY17:FC17"/>
    <mergeCell ref="FD17:FI17"/>
    <mergeCell ref="FJ17:FN17"/>
    <mergeCell ref="FO17:FS17"/>
    <mergeCell ref="DD17:DI17"/>
    <mergeCell ref="DL17:DQ17"/>
    <mergeCell ref="DR17:DV17"/>
    <mergeCell ref="DW17:EB17"/>
    <mergeCell ref="EC17:EG17"/>
    <mergeCell ref="EH17:EM17"/>
    <mergeCell ref="BW17:CB17"/>
    <mergeCell ref="CC17:CG17"/>
    <mergeCell ref="CH17:CM17"/>
    <mergeCell ref="CN17:CR17"/>
    <mergeCell ref="CS17:CX17"/>
    <mergeCell ref="CY17:DC17"/>
    <mergeCell ref="GH16:GM16"/>
    <mergeCell ref="GN16:GR16"/>
    <mergeCell ref="GS16:GW16"/>
    <mergeCell ref="B17:K18"/>
    <mergeCell ref="L17:AP18"/>
    <mergeCell ref="AQ17:AX18"/>
    <mergeCell ref="BA17:BF17"/>
    <mergeCell ref="BG17:BK17"/>
    <mergeCell ref="BL17:BQ17"/>
    <mergeCell ref="BR17:BV17"/>
    <mergeCell ref="FA16:FF16"/>
    <mergeCell ref="FG16:FK16"/>
    <mergeCell ref="FL16:FQ16"/>
    <mergeCell ref="FR16:FV16"/>
    <mergeCell ref="FW16:GB16"/>
    <mergeCell ref="GC16:GG16"/>
    <mergeCell ref="CS16:CX16"/>
    <mergeCell ref="CY16:DC16"/>
    <mergeCell ref="DD16:DI16"/>
    <mergeCell ref="DJ16:EM16"/>
    <mergeCell ref="EP16:EU16"/>
    <mergeCell ref="EV16:EZ16"/>
    <mergeCell ref="FO15:FS15"/>
    <mergeCell ref="FT15:GW15"/>
    <mergeCell ref="BA16:BF16"/>
    <mergeCell ref="BG16:BK16"/>
    <mergeCell ref="BL16:BQ16"/>
    <mergeCell ref="BR16:BV16"/>
    <mergeCell ref="BW16:CB16"/>
    <mergeCell ref="CC16:CG16"/>
    <mergeCell ref="CH16:CM16"/>
    <mergeCell ref="CN16:CR16"/>
    <mergeCell ref="EH15:EM15"/>
    <mergeCell ref="EN15:ER15"/>
    <mergeCell ref="ES15:EX15"/>
    <mergeCell ref="EY15:FC15"/>
    <mergeCell ref="FD15:FI15"/>
    <mergeCell ref="FJ15:FN15"/>
    <mergeCell ref="CY15:DC15"/>
    <mergeCell ref="DD15:DI15"/>
    <mergeCell ref="DL15:DQ15"/>
    <mergeCell ref="DR15:DV15"/>
    <mergeCell ref="DW15:EB15"/>
    <mergeCell ref="EC15:EG15"/>
    <mergeCell ref="BR15:BV15"/>
    <mergeCell ref="BW15:CB15"/>
    <mergeCell ref="CC15:CG15"/>
    <mergeCell ref="CH15:CM15"/>
    <mergeCell ref="CN15:CR15"/>
    <mergeCell ref="CS15:CX15"/>
    <mergeCell ref="GC14:GG14"/>
    <mergeCell ref="GH14:GM14"/>
    <mergeCell ref="GN14:GR14"/>
    <mergeCell ref="GS14:GW14"/>
    <mergeCell ref="B15:K16"/>
    <mergeCell ref="L15:AP16"/>
    <mergeCell ref="AQ15:AX16"/>
    <mergeCell ref="BA15:BF15"/>
    <mergeCell ref="BG15:BK15"/>
    <mergeCell ref="BL15:BQ15"/>
    <mergeCell ref="EV14:EZ14"/>
    <mergeCell ref="FA14:FF14"/>
    <mergeCell ref="FG14:FK14"/>
    <mergeCell ref="FL14:FQ14"/>
    <mergeCell ref="FR14:FV14"/>
    <mergeCell ref="FW14:GB14"/>
    <mergeCell ref="CN14:CR14"/>
    <mergeCell ref="CS14:CX14"/>
    <mergeCell ref="CY14:DC14"/>
    <mergeCell ref="DD14:DI14"/>
    <mergeCell ref="DJ14:EM14"/>
    <mergeCell ref="EP14:EU14"/>
    <mergeCell ref="B13:K14"/>
    <mergeCell ref="L13:AP14"/>
    <mergeCell ref="AQ13:AX14"/>
    <mergeCell ref="BA13:BF13"/>
    <mergeCell ref="BG13:BK13"/>
    <mergeCell ref="BA14:BF14"/>
    <mergeCell ref="BG14:BK14"/>
    <mergeCell ref="BL14:BQ14"/>
    <mergeCell ref="BR14:BV14"/>
    <mergeCell ref="BW14:CB14"/>
    <mergeCell ref="CC14:CG14"/>
    <mergeCell ref="CH14:CM14"/>
    <mergeCell ref="EC13:EG13"/>
    <mergeCell ref="EH13:EM13"/>
    <mergeCell ref="BL13:BQ13"/>
    <mergeCell ref="BR13:BV13"/>
    <mergeCell ref="BW13:CB13"/>
    <mergeCell ref="CC13:CG13"/>
    <mergeCell ref="CH13:CM13"/>
    <mergeCell ref="CN13:CR13"/>
    <mergeCell ref="CS13:CX13"/>
    <mergeCell ref="CY13:DC13"/>
    <mergeCell ref="DD13:DI13"/>
    <mergeCell ref="DL13:DQ13"/>
    <mergeCell ref="DR13:DV13"/>
    <mergeCell ref="DW13:EB13"/>
    <mergeCell ref="CS12:CX12"/>
    <mergeCell ref="CY12:DC12"/>
    <mergeCell ref="DD12:DI12"/>
    <mergeCell ref="DJ12:EM12"/>
    <mergeCell ref="FJ13:FN13"/>
    <mergeCell ref="FO13:FS13"/>
    <mergeCell ref="FT13:GW13"/>
    <mergeCell ref="FW12:GB12"/>
    <mergeCell ref="GC12:GG12"/>
    <mergeCell ref="GH12:GM12"/>
    <mergeCell ref="GN12:GR12"/>
    <mergeCell ref="GS12:GW12"/>
    <mergeCell ref="EP12:EU12"/>
    <mergeCell ref="EV12:EZ12"/>
    <mergeCell ref="FA12:FF12"/>
    <mergeCell ref="FG12:FK12"/>
    <mergeCell ref="FL12:FQ12"/>
    <mergeCell ref="FR12:FV12"/>
    <mergeCell ref="EN13:ER13"/>
    <mergeCell ref="ES13:EX13"/>
    <mergeCell ref="EY13:FC13"/>
    <mergeCell ref="FD13:FI13"/>
    <mergeCell ref="FT11:GW11"/>
    <mergeCell ref="DL11:DQ11"/>
    <mergeCell ref="DR11:DV11"/>
    <mergeCell ref="DW11:EB11"/>
    <mergeCell ref="EC11:EG11"/>
    <mergeCell ref="EH11:EM11"/>
    <mergeCell ref="EN11:ER11"/>
    <mergeCell ref="BA12:BF12"/>
    <mergeCell ref="BG12:BK12"/>
    <mergeCell ref="BL12:BQ12"/>
    <mergeCell ref="BR12:BV12"/>
    <mergeCell ref="BW12:CB12"/>
    <mergeCell ref="CC12:CG12"/>
    <mergeCell ref="ES11:EX11"/>
    <mergeCell ref="EY11:FC11"/>
    <mergeCell ref="FD11:FI11"/>
    <mergeCell ref="CC11:CG11"/>
    <mergeCell ref="CH11:CM11"/>
    <mergeCell ref="CN11:CR11"/>
    <mergeCell ref="CS11:CX11"/>
    <mergeCell ref="CY11:DC11"/>
    <mergeCell ref="DD11:DI11"/>
    <mergeCell ref="CH12:CM12"/>
    <mergeCell ref="CN12:CR12"/>
    <mergeCell ref="GN10:GR10"/>
    <mergeCell ref="GS10:GW10"/>
    <mergeCell ref="B11:K12"/>
    <mergeCell ref="L11:AP12"/>
    <mergeCell ref="AQ11:AX12"/>
    <mergeCell ref="BA11:BF11"/>
    <mergeCell ref="BG11:BK11"/>
    <mergeCell ref="BL11:BQ11"/>
    <mergeCell ref="BR11:BV11"/>
    <mergeCell ref="BW11:CB11"/>
    <mergeCell ref="FG10:FK10"/>
    <mergeCell ref="FL10:FQ10"/>
    <mergeCell ref="FR10:FV10"/>
    <mergeCell ref="FW10:GB10"/>
    <mergeCell ref="GC10:GG10"/>
    <mergeCell ref="GH10:GM10"/>
    <mergeCell ref="CY10:DC10"/>
    <mergeCell ref="DD10:DI10"/>
    <mergeCell ref="DJ10:EM10"/>
    <mergeCell ref="EP10:EU10"/>
    <mergeCell ref="EV10:EZ10"/>
    <mergeCell ref="FA10:FF10"/>
    <mergeCell ref="FJ11:FN11"/>
    <mergeCell ref="FO11:FS11"/>
    <mergeCell ref="FT9:GW9"/>
    <mergeCell ref="BA10:BF10"/>
    <mergeCell ref="BG10:BK10"/>
    <mergeCell ref="BL10:BQ10"/>
    <mergeCell ref="BR10:BV10"/>
    <mergeCell ref="BW10:CB10"/>
    <mergeCell ref="CC10:CG10"/>
    <mergeCell ref="CH10:CM10"/>
    <mergeCell ref="CN10:CR10"/>
    <mergeCell ref="CS10:CX10"/>
    <mergeCell ref="EN9:ER9"/>
    <mergeCell ref="ES9:EX9"/>
    <mergeCell ref="EY9:FC9"/>
    <mergeCell ref="FD9:FI9"/>
    <mergeCell ref="FJ9:FN9"/>
    <mergeCell ref="FO9:FS9"/>
    <mergeCell ref="DD9:DI9"/>
    <mergeCell ref="DL9:DQ9"/>
    <mergeCell ref="DR9:DV9"/>
    <mergeCell ref="DW9:EB9"/>
    <mergeCell ref="EC9:EG9"/>
    <mergeCell ref="EH9:EM9"/>
    <mergeCell ref="BW9:CB9"/>
    <mergeCell ref="CC9:CG9"/>
    <mergeCell ref="CH9:CM9"/>
    <mergeCell ref="CN9:CR9"/>
    <mergeCell ref="CS9:CX9"/>
    <mergeCell ref="CY9:DC9"/>
    <mergeCell ref="GH8:GM8"/>
    <mergeCell ref="GN8:GR8"/>
    <mergeCell ref="GS8:GW8"/>
    <mergeCell ref="B9:K10"/>
    <mergeCell ref="L9:AP10"/>
    <mergeCell ref="AQ9:AX10"/>
    <mergeCell ref="BA9:BF9"/>
    <mergeCell ref="BG9:BK9"/>
    <mergeCell ref="BL9:BQ9"/>
    <mergeCell ref="BR9:BV9"/>
    <mergeCell ref="FA8:FF8"/>
    <mergeCell ref="FG8:FK8"/>
    <mergeCell ref="FL8:FQ8"/>
    <mergeCell ref="FR8:FV8"/>
    <mergeCell ref="FW8:GB8"/>
    <mergeCell ref="GC8:GG8"/>
    <mergeCell ref="CS8:CX8"/>
    <mergeCell ref="CY8:DC8"/>
    <mergeCell ref="DD8:DI8"/>
    <mergeCell ref="DJ8:EM8"/>
    <mergeCell ref="EP8:EU8"/>
    <mergeCell ref="EV8:EZ8"/>
    <mergeCell ref="FO7:FS7"/>
    <mergeCell ref="FT7:GW7"/>
    <mergeCell ref="BA8:BF8"/>
    <mergeCell ref="BG8:BK8"/>
    <mergeCell ref="BL8:BQ8"/>
    <mergeCell ref="BR8:BV8"/>
    <mergeCell ref="BW8:CB8"/>
    <mergeCell ref="CC8:CG8"/>
    <mergeCell ref="CH8:CM8"/>
    <mergeCell ref="CN8:CR8"/>
    <mergeCell ref="EH7:EM7"/>
    <mergeCell ref="EN7:ER7"/>
    <mergeCell ref="ES7:EX7"/>
    <mergeCell ref="EY7:FC7"/>
    <mergeCell ref="FD7:FI7"/>
    <mergeCell ref="FJ7:FN7"/>
    <mergeCell ref="CY7:DC7"/>
    <mergeCell ref="DD7:DI7"/>
    <mergeCell ref="DL7:DQ7"/>
    <mergeCell ref="DR7:DV7"/>
    <mergeCell ref="DW7:EB7"/>
    <mergeCell ref="EC7:EG7"/>
    <mergeCell ref="BR7:BV7"/>
    <mergeCell ref="BW7:CB7"/>
    <mergeCell ref="CC7:CG7"/>
    <mergeCell ref="CH7:CM7"/>
    <mergeCell ref="CN7:CR7"/>
    <mergeCell ref="CS7:CX7"/>
    <mergeCell ref="B7:K8"/>
    <mergeCell ref="L7:AP8"/>
    <mergeCell ref="AQ7:AX8"/>
    <mergeCell ref="BA7:BF7"/>
    <mergeCell ref="BG7:BK7"/>
    <mergeCell ref="BL7:BQ7"/>
    <mergeCell ref="FC4:GW5"/>
    <mergeCell ref="B5:K5"/>
    <mergeCell ref="AY5:BD6"/>
    <mergeCell ref="BE5:DI5"/>
    <mergeCell ref="DJ5:FB5"/>
    <mergeCell ref="B6:K6"/>
    <mergeCell ref="BE6:DI6"/>
    <mergeCell ref="DJ6:FB6"/>
    <mergeCell ref="FC6:GW6"/>
    <mergeCell ref="I2:AI2"/>
    <mergeCell ref="AK2:AR2"/>
    <mergeCell ref="AT2:CS2"/>
    <mergeCell ref="CW2:DC2"/>
    <mergeCell ref="DE2:EU2"/>
    <mergeCell ref="B4:K4"/>
    <mergeCell ref="L4:AP6"/>
    <mergeCell ref="AQ4:AX6"/>
    <mergeCell ref="AY4:FB4"/>
  </mergeCells>
  <pageMargins left="0.70866141732283472" right="0.70866141732283472" top="0.78740157480314965" bottom="0.78740157480314965" header="0.31496062992125984" footer="0.31496062992125984"/>
  <pageSetup paperSize="9" scale="95" orientation="portrait" r:id="rId1"/>
  <rowBreaks count="1" manualBreakCount="1">
    <brk id="36" max="204" man="1"/>
  </rowBreaks>
  <drawing r:id="rId2"/>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CCFF"/>
  </sheetPr>
  <dimension ref="A1:GW147"/>
  <sheetViews>
    <sheetView workbookViewId="0"/>
  </sheetViews>
  <sheetFormatPr defaultColWidth="0.42578125" defaultRowHeight="3.75" customHeight="1" x14ac:dyDescent="0.2"/>
  <cols>
    <col min="1" max="16384" width="0.42578125" style="236"/>
  </cols>
  <sheetData>
    <row r="1" spans="1:205" ht="3.75" customHeight="1" thickBot="1" x14ac:dyDescent="0.35">
      <c r="A1" s="280"/>
    </row>
    <row r="2" spans="1:205" ht="25.5" customHeight="1" x14ac:dyDescent="0.2">
      <c r="B2" s="237"/>
      <c r="C2" s="238"/>
      <c r="D2" s="238"/>
      <c r="E2" s="238"/>
      <c r="F2" s="238"/>
      <c r="G2" s="238"/>
      <c r="H2" s="238"/>
      <c r="I2" s="1124" t="s">
        <v>4939</v>
      </c>
      <c r="J2" s="1124"/>
      <c r="K2" s="1124"/>
      <c r="L2" s="1124"/>
      <c r="M2" s="1124"/>
      <c r="N2" s="1124"/>
      <c r="O2" s="1124"/>
      <c r="P2" s="1124"/>
      <c r="Q2" s="1124"/>
      <c r="R2" s="1124"/>
      <c r="S2" s="1124"/>
      <c r="T2" s="1124"/>
      <c r="U2" s="1124"/>
      <c r="V2" s="1124"/>
      <c r="W2" s="1124"/>
      <c r="X2" s="1124"/>
      <c r="Y2" s="1124"/>
      <c r="Z2" s="1124"/>
      <c r="AA2" s="1124"/>
      <c r="AB2" s="1124"/>
      <c r="AC2" s="1124"/>
      <c r="AD2" s="1124"/>
      <c r="AE2" s="1124"/>
      <c r="AF2" s="1124"/>
      <c r="AG2" s="1124"/>
      <c r="AH2" s="1124"/>
      <c r="AI2" s="1125"/>
      <c r="AK2" s="1126" t="s">
        <v>2178</v>
      </c>
      <c r="AL2" s="1127"/>
      <c r="AM2" s="1127"/>
      <c r="AN2" s="1127"/>
      <c r="AO2" s="1127"/>
      <c r="AP2" s="1127"/>
      <c r="AQ2" s="1127"/>
      <c r="AR2" s="1127"/>
      <c r="AS2" s="239"/>
      <c r="AT2" s="1186" t="str">
        <f>'S 002'!$AT$2</f>
        <v>2121635384</v>
      </c>
      <c r="AU2" s="1186"/>
      <c r="AV2" s="1186"/>
      <c r="AW2" s="1186"/>
      <c r="AX2" s="1186"/>
      <c r="AY2" s="1186"/>
      <c r="AZ2" s="1186"/>
      <c r="BA2" s="1186"/>
      <c r="BB2" s="1186"/>
      <c r="BC2" s="1186"/>
      <c r="BD2" s="1186"/>
      <c r="BE2" s="1186"/>
      <c r="BF2" s="1186"/>
      <c r="BG2" s="1186"/>
      <c r="BH2" s="1186"/>
      <c r="BI2" s="1186"/>
      <c r="BJ2" s="1186"/>
      <c r="BK2" s="1186"/>
      <c r="BL2" s="1186"/>
      <c r="BM2" s="1186"/>
      <c r="BN2" s="1186"/>
      <c r="BO2" s="1186"/>
      <c r="BP2" s="1186"/>
      <c r="BQ2" s="1186"/>
      <c r="BR2" s="1186"/>
      <c r="BS2" s="1186"/>
      <c r="BT2" s="1186"/>
      <c r="BU2" s="1186"/>
      <c r="BV2" s="1186"/>
      <c r="BW2" s="1186"/>
      <c r="BX2" s="1186"/>
      <c r="BY2" s="1186"/>
      <c r="BZ2" s="1186"/>
      <c r="CA2" s="1186"/>
      <c r="CB2" s="1186"/>
      <c r="CC2" s="1186"/>
      <c r="CD2" s="1186"/>
      <c r="CE2" s="1186"/>
      <c r="CF2" s="1186"/>
      <c r="CG2" s="1186"/>
      <c r="CH2" s="1186"/>
      <c r="CI2" s="1186"/>
      <c r="CJ2" s="1186"/>
      <c r="CK2" s="1186"/>
      <c r="CL2" s="1186"/>
      <c r="CM2" s="1186"/>
      <c r="CN2" s="1186"/>
      <c r="CO2" s="1186"/>
      <c r="CP2" s="1186"/>
      <c r="CQ2" s="1186"/>
      <c r="CR2" s="1186"/>
      <c r="CS2" s="1186"/>
      <c r="CT2" s="239"/>
      <c r="CU2" s="240"/>
      <c r="CW2" s="1126" t="s">
        <v>3</v>
      </c>
      <c r="CX2" s="1127"/>
      <c r="CY2" s="1127"/>
      <c r="CZ2" s="1127"/>
      <c r="DA2" s="1127"/>
      <c r="DB2" s="1127"/>
      <c r="DC2" s="1127"/>
      <c r="DD2" s="239"/>
      <c r="DE2" s="1186" t="str">
        <f>'S 002'!$DE$2</f>
        <v>54353718</v>
      </c>
      <c r="DF2" s="1186"/>
      <c r="DG2" s="1186"/>
      <c r="DH2" s="1186"/>
      <c r="DI2" s="1186"/>
      <c r="DJ2" s="1186"/>
      <c r="DK2" s="1186"/>
      <c r="DL2" s="1186"/>
      <c r="DM2" s="1186"/>
      <c r="DN2" s="1186"/>
      <c r="DO2" s="1186"/>
      <c r="DP2" s="1186"/>
      <c r="DQ2" s="1186"/>
      <c r="DR2" s="1186"/>
      <c r="DS2" s="1186"/>
      <c r="DT2" s="1186"/>
      <c r="DU2" s="1186"/>
      <c r="DV2" s="1186"/>
      <c r="DW2" s="1186"/>
      <c r="DX2" s="1186"/>
      <c r="DY2" s="1186"/>
      <c r="DZ2" s="1186"/>
      <c r="EA2" s="1186"/>
      <c r="EB2" s="1186"/>
      <c r="EC2" s="1186"/>
      <c r="ED2" s="1186"/>
      <c r="EE2" s="1186"/>
      <c r="EF2" s="1186"/>
      <c r="EG2" s="1186"/>
      <c r="EH2" s="1186"/>
      <c r="EI2" s="1186"/>
      <c r="EJ2" s="1186"/>
      <c r="EK2" s="1186"/>
      <c r="EL2" s="1186"/>
      <c r="EM2" s="1186"/>
      <c r="EN2" s="1186"/>
      <c r="EO2" s="1186"/>
      <c r="EP2" s="1186"/>
      <c r="EQ2" s="1186"/>
      <c r="ER2" s="1186"/>
      <c r="ES2" s="1186"/>
      <c r="ET2" s="1186"/>
      <c r="EU2" s="1186"/>
      <c r="EV2" s="239"/>
      <c r="EW2" s="240"/>
      <c r="GQ2" s="238"/>
      <c r="GR2" s="238"/>
      <c r="GS2" s="238"/>
      <c r="GT2" s="238"/>
      <c r="GU2" s="238"/>
      <c r="GV2" s="238"/>
      <c r="GW2" s="241"/>
    </row>
    <row r="3" spans="1:205" ht="3" customHeight="1" x14ac:dyDescent="0.3"/>
    <row r="4" spans="1:205" ht="11.25" customHeight="1" x14ac:dyDescent="0.3">
      <c r="B4" s="1130" t="s">
        <v>4932</v>
      </c>
      <c r="C4" s="1131"/>
      <c r="D4" s="1131"/>
      <c r="E4" s="1131"/>
      <c r="F4" s="1131"/>
      <c r="G4" s="1131"/>
      <c r="H4" s="1131"/>
      <c r="I4" s="1131"/>
      <c r="J4" s="1131"/>
      <c r="K4" s="1132"/>
      <c r="L4" s="1133" t="s">
        <v>4933</v>
      </c>
      <c r="M4" s="1134"/>
      <c r="N4" s="1134"/>
      <c r="O4" s="1134"/>
      <c r="P4" s="1134"/>
      <c r="Q4" s="1134"/>
      <c r="R4" s="1134"/>
      <c r="S4" s="1134"/>
      <c r="T4" s="1134"/>
      <c r="U4" s="1134"/>
      <c r="V4" s="1134"/>
      <c r="W4" s="1134"/>
      <c r="X4" s="1134"/>
      <c r="Y4" s="1134"/>
      <c r="Z4" s="1134"/>
      <c r="AA4" s="1134"/>
      <c r="AB4" s="1134"/>
      <c r="AC4" s="1134"/>
      <c r="AD4" s="1134"/>
      <c r="AE4" s="1134"/>
      <c r="AF4" s="1134"/>
      <c r="AG4" s="1134"/>
      <c r="AH4" s="1134"/>
      <c r="AI4" s="1134"/>
      <c r="AJ4" s="1134"/>
      <c r="AK4" s="1134"/>
      <c r="AL4" s="1134"/>
      <c r="AM4" s="1134"/>
      <c r="AN4" s="1134"/>
      <c r="AO4" s="1134"/>
      <c r="AP4" s="1134"/>
      <c r="AQ4" s="1139" t="str">
        <f>'S 003'!AQ4</f>
        <v>Číslo riadku</v>
      </c>
      <c r="AR4" s="1140"/>
      <c r="AS4" s="1140"/>
      <c r="AT4" s="1140"/>
      <c r="AU4" s="1140"/>
      <c r="AV4" s="1140"/>
      <c r="AW4" s="1140"/>
      <c r="AX4" s="1141"/>
      <c r="AY4" s="1148" t="str">
        <f>'S 003'!AY4</f>
        <v>Bežné účtovné obdobie rok 2023</v>
      </c>
      <c r="AZ4" s="1149"/>
      <c r="BA4" s="1149"/>
      <c r="BB4" s="1149"/>
      <c r="BC4" s="1149"/>
      <c r="BD4" s="1149"/>
      <c r="BE4" s="1149"/>
      <c r="BF4" s="1149"/>
      <c r="BG4" s="1149"/>
      <c r="BH4" s="1149"/>
      <c r="BI4" s="1149"/>
      <c r="BJ4" s="1149"/>
      <c r="BK4" s="1149"/>
      <c r="BL4" s="1149"/>
      <c r="BM4" s="1149"/>
      <c r="BN4" s="1149"/>
      <c r="BO4" s="1149"/>
      <c r="BP4" s="1149"/>
      <c r="BQ4" s="1149"/>
      <c r="BR4" s="1149"/>
      <c r="BS4" s="1149"/>
      <c r="BT4" s="1149"/>
      <c r="BU4" s="1149"/>
      <c r="BV4" s="1149"/>
      <c r="BW4" s="1149"/>
      <c r="BX4" s="1149"/>
      <c r="BY4" s="1149"/>
      <c r="BZ4" s="1149"/>
      <c r="CA4" s="1149"/>
      <c r="CB4" s="1149"/>
      <c r="CC4" s="1149"/>
      <c r="CD4" s="1149"/>
      <c r="CE4" s="1149"/>
      <c r="CF4" s="1149"/>
      <c r="CG4" s="1149"/>
      <c r="CH4" s="1149"/>
      <c r="CI4" s="1149"/>
      <c r="CJ4" s="1149"/>
      <c r="CK4" s="1149"/>
      <c r="CL4" s="1149"/>
      <c r="CM4" s="1149"/>
      <c r="CN4" s="1149"/>
      <c r="CO4" s="1149"/>
      <c r="CP4" s="1149"/>
      <c r="CQ4" s="1149"/>
      <c r="CR4" s="1149"/>
      <c r="CS4" s="1149"/>
      <c r="CT4" s="1149"/>
      <c r="CU4" s="1149"/>
      <c r="CV4" s="1149"/>
      <c r="CW4" s="1149"/>
      <c r="CX4" s="1149"/>
      <c r="CY4" s="1149"/>
      <c r="CZ4" s="1149"/>
      <c r="DA4" s="1149"/>
      <c r="DB4" s="1149"/>
      <c r="DC4" s="1149"/>
      <c r="DD4" s="1149"/>
      <c r="DE4" s="1149"/>
      <c r="DF4" s="1149"/>
      <c r="DG4" s="1149"/>
      <c r="DH4" s="1149"/>
      <c r="DI4" s="1149"/>
      <c r="DJ4" s="1149"/>
      <c r="DK4" s="1149"/>
      <c r="DL4" s="1149"/>
      <c r="DM4" s="1149"/>
      <c r="DN4" s="1149"/>
      <c r="DO4" s="1149"/>
      <c r="DP4" s="1149"/>
      <c r="DQ4" s="1149"/>
      <c r="DR4" s="1149"/>
      <c r="DS4" s="1149"/>
      <c r="DT4" s="1149"/>
      <c r="DU4" s="1149"/>
      <c r="DV4" s="1149"/>
      <c r="DW4" s="1149"/>
      <c r="DX4" s="1149"/>
      <c r="DY4" s="1149"/>
      <c r="DZ4" s="1149"/>
      <c r="EA4" s="1149"/>
      <c r="EB4" s="1149"/>
      <c r="EC4" s="1149"/>
      <c r="ED4" s="1149"/>
      <c r="EE4" s="1149"/>
      <c r="EF4" s="1149"/>
      <c r="EG4" s="1149"/>
      <c r="EH4" s="1149"/>
      <c r="EI4" s="1149"/>
      <c r="EJ4" s="1149"/>
      <c r="EK4" s="1149"/>
      <c r="EL4" s="1149"/>
      <c r="EM4" s="1149"/>
      <c r="EN4" s="1149"/>
      <c r="EO4" s="1149"/>
      <c r="EP4" s="1149"/>
      <c r="EQ4" s="1149"/>
      <c r="ER4" s="1149"/>
      <c r="ES4" s="1149"/>
      <c r="ET4" s="1149"/>
      <c r="EU4" s="1149"/>
      <c r="EV4" s="1149"/>
      <c r="EW4" s="1149"/>
      <c r="EX4" s="1149"/>
      <c r="EY4" s="1149"/>
      <c r="EZ4" s="1149"/>
      <c r="FA4" s="1149"/>
      <c r="FB4" s="1150"/>
      <c r="FC4" s="1187">
        <f>'S 003'!FC4</f>
        <v>0</v>
      </c>
      <c r="FD4" s="1131"/>
      <c r="FE4" s="1131"/>
      <c r="FF4" s="1131"/>
      <c r="FG4" s="1131"/>
      <c r="FH4" s="1131"/>
      <c r="FI4" s="1131"/>
      <c r="FJ4" s="1131"/>
      <c r="FK4" s="1131"/>
      <c r="FL4" s="1131"/>
      <c r="FM4" s="1131"/>
      <c r="FN4" s="1131"/>
      <c r="FO4" s="1131"/>
      <c r="FP4" s="1131"/>
      <c r="FQ4" s="1131"/>
      <c r="FR4" s="1131"/>
      <c r="FS4" s="1131"/>
      <c r="FT4" s="1131"/>
      <c r="FU4" s="1131"/>
      <c r="FV4" s="1131"/>
      <c r="FW4" s="1131"/>
      <c r="FX4" s="1131"/>
      <c r="FY4" s="1131"/>
      <c r="FZ4" s="1131"/>
      <c r="GA4" s="1131"/>
      <c r="GB4" s="1131"/>
      <c r="GC4" s="1131"/>
      <c r="GD4" s="1131"/>
      <c r="GE4" s="1131"/>
      <c r="GF4" s="1131"/>
      <c r="GG4" s="1131"/>
      <c r="GH4" s="1131"/>
      <c r="GI4" s="1131"/>
      <c r="GJ4" s="1131"/>
      <c r="GK4" s="1131"/>
      <c r="GL4" s="1131"/>
      <c r="GM4" s="1131"/>
      <c r="GN4" s="1131"/>
      <c r="GO4" s="1131"/>
      <c r="GP4" s="1131"/>
      <c r="GQ4" s="1131"/>
      <c r="GR4" s="1131"/>
      <c r="GS4" s="1131"/>
      <c r="GT4" s="1131"/>
      <c r="GU4" s="1131"/>
      <c r="GV4" s="1131"/>
      <c r="GW4" s="1132"/>
    </row>
    <row r="5" spans="1:205" ht="11.25" customHeight="1" x14ac:dyDescent="0.3">
      <c r="B5" s="1155" t="s">
        <v>4934</v>
      </c>
      <c r="C5" s="1156"/>
      <c r="D5" s="1156"/>
      <c r="E5" s="1156"/>
      <c r="F5" s="1156"/>
      <c r="G5" s="1156"/>
      <c r="H5" s="1156"/>
      <c r="I5" s="1156"/>
      <c r="J5" s="1156"/>
      <c r="K5" s="1157"/>
      <c r="L5" s="1135"/>
      <c r="M5" s="1136"/>
      <c r="N5" s="1136"/>
      <c r="O5" s="1136"/>
      <c r="P5" s="1136"/>
      <c r="Q5" s="1136"/>
      <c r="R5" s="1136"/>
      <c r="S5" s="1136"/>
      <c r="T5" s="1136"/>
      <c r="U5" s="1136"/>
      <c r="V5" s="1136"/>
      <c r="W5" s="1136"/>
      <c r="X5" s="1136"/>
      <c r="Y5" s="1136"/>
      <c r="Z5" s="1136"/>
      <c r="AA5" s="1136"/>
      <c r="AB5" s="1136"/>
      <c r="AC5" s="1136"/>
      <c r="AD5" s="1136"/>
      <c r="AE5" s="1136"/>
      <c r="AF5" s="1136"/>
      <c r="AG5" s="1136"/>
      <c r="AH5" s="1136"/>
      <c r="AI5" s="1136"/>
      <c r="AJ5" s="1136"/>
      <c r="AK5" s="1136"/>
      <c r="AL5" s="1136"/>
      <c r="AM5" s="1136"/>
      <c r="AN5" s="1136"/>
      <c r="AO5" s="1136"/>
      <c r="AP5" s="1136"/>
      <c r="AQ5" s="1142"/>
      <c r="AR5" s="1143"/>
      <c r="AS5" s="1143"/>
      <c r="AT5" s="1143"/>
      <c r="AU5" s="1143"/>
      <c r="AV5" s="1143"/>
      <c r="AW5" s="1143"/>
      <c r="AX5" s="1144"/>
      <c r="AY5" s="1158">
        <f>'S 003'!AY5</f>
        <v>0</v>
      </c>
      <c r="AZ5" s="1159"/>
      <c r="BA5" s="1159"/>
      <c r="BB5" s="1159"/>
      <c r="BC5" s="1159"/>
      <c r="BD5" s="1160"/>
      <c r="BE5" s="1161" t="str">
        <f>'S 003'!BE5</f>
        <v>Brutto-časť 1</v>
      </c>
      <c r="BF5" s="1162"/>
      <c r="BG5" s="1162"/>
      <c r="BH5" s="1162"/>
      <c r="BI5" s="1162"/>
      <c r="BJ5" s="1162"/>
      <c r="BK5" s="1162"/>
      <c r="BL5" s="1162"/>
      <c r="BM5" s="1162"/>
      <c r="BN5" s="1162"/>
      <c r="BO5" s="1162"/>
      <c r="BP5" s="1162"/>
      <c r="BQ5" s="1162"/>
      <c r="BR5" s="1162"/>
      <c r="BS5" s="1162"/>
      <c r="BT5" s="1162"/>
      <c r="BU5" s="1162"/>
      <c r="BV5" s="1162"/>
      <c r="BW5" s="1162"/>
      <c r="BX5" s="1162"/>
      <c r="BY5" s="1162"/>
      <c r="BZ5" s="1162"/>
      <c r="CA5" s="1162"/>
      <c r="CB5" s="1162"/>
      <c r="CC5" s="1162"/>
      <c r="CD5" s="1162"/>
      <c r="CE5" s="1162"/>
      <c r="CF5" s="1162"/>
      <c r="CG5" s="1162"/>
      <c r="CH5" s="1162"/>
      <c r="CI5" s="1162"/>
      <c r="CJ5" s="1162"/>
      <c r="CK5" s="1162"/>
      <c r="CL5" s="1162"/>
      <c r="CM5" s="1162"/>
      <c r="CN5" s="1162"/>
      <c r="CO5" s="1162"/>
      <c r="CP5" s="1162"/>
      <c r="CQ5" s="1162"/>
      <c r="CR5" s="1162"/>
      <c r="CS5" s="1162"/>
      <c r="CT5" s="1162"/>
      <c r="CU5" s="1162"/>
      <c r="CV5" s="1162"/>
      <c r="CW5" s="1162"/>
      <c r="CX5" s="1162"/>
      <c r="CY5" s="1162"/>
      <c r="CZ5" s="1162"/>
      <c r="DA5" s="1162"/>
      <c r="DB5" s="1162"/>
      <c r="DC5" s="1162"/>
      <c r="DD5" s="1162"/>
      <c r="DE5" s="1162"/>
      <c r="DF5" s="1162"/>
      <c r="DG5" s="1162"/>
      <c r="DH5" s="1162"/>
      <c r="DI5" s="1163"/>
      <c r="DJ5" s="1148" t="str">
        <f>'S 003'!DJ5</f>
        <v xml:space="preserve"> </v>
      </c>
      <c r="DK5" s="1149"/>
      <c r="DL5" s="1149"/>
      <c r="DM5" s="1149"/>
      <c r="DN5" s="1149"/>
      <c r="DO5" s="1149"/>
      <c r="DP5" s="1149"/>
      <c r="DQ5" s="1149"/>
      <c r="DR5" s="1149"/>
      <c r="DS5" s="1149"/>
      <c r="DT5" s="1149"/>
      <c r="DU5" s="1149"/>
      <c r="DV5" s="1149"/>
      <c r="DW5" s="1149"/>
      <c r="DX5" s="1149"/>
      <c r="DY5" s="1149"/>
      <c r="DZ5" s="1149"/>
      <c r="EA5" s="1149"/>
      <c r="EB5" s="1149"/>
      <c r="EC5" s="1149"/>
      <c r="ED5" s="1149"/>
      <c r="EE5" s="1149"/>
      <c r="EF5" s="1149"/>
      <c r="EG5" s="1149"/>
      <c r="EH5" s="1149"/>
      <c r="EI5" s="1149"/>
      <c r="EJ5" s="1149"/>
      <c r="EK5" s="1149"/>
      <c r="EL5" s="1149"/>
      <c r="EM5" s="1149"/>
      <c r="EN5" s="1149"/>
      <c r="EO5" s="1149"/>
      <c r="EP5" s="1149"/>
      <c r="EQ5" s="1149"/>
      <c r="ER5" s="1149"/>
      <c r="ES5" s="1149"/>
      <c r="ET5" s="1149"/>
      <c r="EU5" s="1149"/>
      <c r="EV5" s="1149"/>
      <c r="EW5" s="1149"/>
      <c r="EX5" s="1149"/>
      <c r="EY5" s="1149"/>
      <c r="EZ5" s="1149"/>
      <c r="FA5" s="1149"/>
      <c r="FB5" s="1150"/>
      <c r="FC5" s="1152"/>
      <c r="FD5" s="1153"/>
      <c r="FE5" s="1153"/>
      <c r="FF5" s="1153"/>
      <c r="FG5" s="1153"/>
      <c r="FH5" s="1153"/>
      <c r="FI5" s="1153"/>
      <c r="FJ5" s="1153"/>
      <c r="FK5" s="1153"/>
      <c r="FL5" s="1153"/>
      <c r="FM5" s="1153"/>
      <c r="FN5" s="1153"/>
      <c r="FO5" s="1153"/>
      <c r="FP5" s="1153"/>
      <c r="FQ5" s="1153"/>
      <c r="FR5" s="1153"/>
      <c r="FS5" s="1153"/>
      <c r="FT5" s="1153"/>
      <c r="FU5" s="1153"/>
      <c r="FV5" s="1153"/>
      <c r="FW5" s="1153"/>
      <c r="FX5" s="1153"/>
      <c r="FY5" s="1153"/>
      <c r="FZ5" s="1153"/>
      <c r="GA5" s="1153"/>
      <c r="GB5" s="1153"/>
      <c r="GC5" s="1153"/>
      <c r="GD5" s="1153"/>
      <c r="GE5" s="1153"/>
      <c r="GF5" s="1153"/>
      <c r="GG5" s="1153"/>
      <c r="GH5" s="1153"/>
      <c r="GI5" s="1153"/>
      <c r="GJ5" s="1153"/>
      <c r="GK5" s="1153"/>
      <c r="GL5" s="1153"/>
      <c r="GM5" s="1153"/>
      <c r="GN5" s="1153"/>
      <c r="GO5" s="1153"/>
      <c r="GP5" s="1153"/>
      <c r="GQ5" s="1153"/>
      <c r="GR5" s="1153"/>
      <c r="GS5" s="1153"/>
      <c r="GT5" s="1153"/>
      <c r="GU5" s="1153"/>
      <c r="GV5" s="1153"/>
      <c r="GW5" s="1154"/>
    </row>
    <row r="6" spans="1:205" ht="10.5" customHeight="1" x14ac:dyDescent="0.3">
      <c r="B6" s="1152" t="s">
        <v>1407</v>
      </c>
      <c r="C6" s="1153"/>
      <c r="D6" s="1153"/>
      <c r="E6" s="1153"/>
      <c r="F6" s="1153"/>
      <c r="G6" s="1153"/>
      <c r="H6" s="1153"/>
      <c r="I6" s="1153"/>
      <c r="J6" s="1153"/>
      <c r="K6" s="1154"/>
      <c r="L6" s="1137"/>
      <c r="M6" s="1138"/>
      <c r="N6" s="1138"/>
      <c r="O6" s="1138"/>
      <c r="P6" s="1138"/>
      <c r="Q6" s="1138"/>
      <c r="R6" s="1138"/>
      <c r="S6" s="1138"/>
      <c r="T6" s="1138"/>
      <c r="U6" s="1138"/>
      <c r="V6" s="1138"/>
      <c r="W6" s="1138"/>
      <c r="X6" s="1138"/>
      <c r="Y6" s="1138"/>
      <c r="Z6" s="1138"/>
      <c r="AA6" s="1138"/>
      <c r="AB6" s="1138"/>
      <c r="AC6" s="1138"/>
      <c r="AD6" s="1138"/>
      <c r="AE6" s="1138"/>
      <c r="AF6" s="1138"/>
      <c r="AG6" s="1138"/>
      <c r="AH6" s="1138"/>
      <c r="AI6" s="1138"/>
      <c r="AJ6" s="1138"/>
      <c r="AK6" s="1138"/>
      <c r="AL6" s="1138"/>
      <c r="AM6" s="1138"/>
      <c r="AN6" s="1138"/>
      <c r="AO6" s="1138"/>
      <c r="AP6" s="1138"/>
      <c r="AQ6" s="1145"/>
      <c r="AR6" s="1146"/>
      <c r="AS6" s="1146"/>
      <c r="AT6" s="1146"/>
      <c r="AU6" s="1146"/>
      <c r="AV6" s="1146"/>
      <c r="AW6" s="1146"/>
      <c r="AX6" s="1147"/>
      <c r="AY6" s="1158"/>
      <c r="AZ6" s="1159"/>
      <c r="BA6" s="1159"/>
      <c r="BB6" s="1159"/>
      <c r="BC6" s="1159"/>
      <c r="BD6" s="1160"/>
      <c r="BE6" s="1165" t="str">
        <f>'S 003'!BE6</f>
        <v>Oprávky</v>
      </c>
      <c r="BF6" s="1166"/>
      <c r="BG6" s="1166"/>
      <c r="BH6" s="1166"/>
      <c r="BI6" s="1166"/>
      <c r="BJ6" s="1166"/>
      <c r="BK6" s="1166"/>
      <c r="BL6" s="1166"/>
      <c r="BM6" s="1166"/>
      <c r="BN6" s="1166"/>
      <c r="BO6" s="1166"/>
      <c r="BP6" s="1166"/>
      <c r="BQ6" s="1166"/>
      <c r="BR6" s="1166"/>
      <c r="BS6" s="1166"/>
      <c r="BT6" s="1166"/>
      <c r="BU6" s="1166"/>
      <c r="BV6" s="1166"/>
      <c r="BW6" s="1166"/>
      <c r="BX6" s="1166"/>
      <c r="BY6" s="1166"/>
      <c r="BZ6" s="1166"/>
      <c r="CA6" s="1166"/>
      <c r="CB6" s="1166"/>
      <c r="CC6" s="1166"/>
      <c r="CD6" s="1166"/>
      <c r="CE6" s="1166"/>
      <c r="CF6" s="1166"/>
      <c r="CG6" s="1166"/>
      <c r="CH6" s="1166"/>
      <c r="CI6" s="1166"/>
      <c r="CJ6" s="1166"/>
      <c r="CK6" s="1166"/>
      <c r="CL6" s="1166"/>
      <c r="CM6" s="1166"/>
      <c r="CN6" s="1166"/>
      <c r="CO6" s="1166"/>
      <c r="CP6" s="1166"/>
      <c r="CQ6" s="1166"/>
      <c r="CR6" s="1166"/>
      <c r="CS6" s="1166"/>
      <c r="CT6" s="1166"/>
      <c r="CU6" s="1166"/>
      <c r="CV6" s="1166"/>
      <c r="CW6" s="1166"/>
      <c r="CX6" s="1166"/>
      <c r="CY6" s="1166"/>
      <c r="CZ6" s="1166"/>
      <c r="DA6" s="1166"/>
      <c r="DB6" s="1166"/>
      <c r="DC6" s="1166"/>
      <c r="DD6" s="1166"/>
      <c r="DE6" s="1166"/>
      <c r="DF6" s="1166"/>
      <c r="DG6" s="1166"/>
      <c r="DH6" s="1166"/>
      <c r="DI6" s="1167"/>
      <c r="DJ6" s="1148">
        <f>'S 003'!DJ6</f>
        <v>0</v>
      </c>
      <c r="DK6" s="1149"/>
      <c r="DL6" s="1149"/>
      <c r="DM6" s="1149"/>
      <c r="DN6" s="1149"/>
      <c r="DO6" s="1149"/>
      <c r="DP6" s="1149"/>
      <c r="DQ6" s="1149"/>
      <c r="DR6" s="1149"/>
      <c r="DS6" s="1149"/>
      <c r="DT6" s="1149"/>
      <c r="DU6" s="1149"/>
      <c r="DV6" s="1149"/>
      <c r="DW6" s="1149"/>
      <c r="DX6" s="1149"/>
      <c r="DY6" s="1149"/>
      <c r="DZ6" s="1149"/>
      <c r="EA6" s="1149"/>
      <c r="EB6" s="1149"/>
      <c r="EC6" s="1149"/>
      <c r="ED6" s="1149"/>
      <c r="EE6" s="1149"/>
      <c r="EF6" s="1149"/>
      <c r="EG6" s="1149"/>
      <c r="EH6" s="1149"/>
      <c r="EI6" s="1149"/>
      <c r="EJ6" s="1149"/>
      <c r="EK6" s="1149"/>
      <c r="EL6" s="1149"/>
      <c r="EM6" s="1149"/>
      <c r="EN6" s="1149"/>
      <c r="EO6" s="1149"/>
      <c r="EP6" s="1149"/>
      <c r="EQ6" s="1149"/>
      <c r="ER6" s="1149"/>
      <c r="ES6" s="1149"/>
      <c r="ET6" s="1149"/>
      <c r="EU6" s="1149"/>
      <c r="EV6" s="1149"/>
      <c r="EW6" s="1149"/>
      <c r="EX6" s="1149"/>
      <c r="EY6" s="1149"/>
      <c r="EZ6" s="1149"/>
      <c r="FA6" s="1149"/>
      <c r="FB6" s="1150"/>
      <c r="FC6" s="1188" t="str">
        <f>'S 003'!FC6</f>
        <v xml:space="preserve"> </v>
      </c>
      <c r="FD6" s="1169"/>
      <c r="FE6" s="1169"/>
      <c r="FF6" s="1169"/>
      <c r="FG6" s="1169"/>
      <c r="FH6" s="1169"/>
      <c r="FI6" s="1169"/>
      <c r="FJ6" s="1169"/>
      <c r="FK6" s="1169"/>
      <c r="FL6" s="1169"/>
      <c r="FM6" s="1169"/>
      <c r="FN6" s="1169"/>
      <c r="FO6" s="1169"/>
      <c r="FP6" s="1169"/>
      <c r="FQ6" s="1169"/>
      <c r="FR6" s="1169"/>
      <c r="FS6" s="1169"/>
      <c r="FT6" s="1169"/>
      <c r="FU6" s="1169"/>
      <c r="FV6" s="1169"/>
      <c r="FW6" s="1169"/>
      <c r="FX6" s="1169"/>
      <c r="FY6" s="1169"/>
      <c r="FZ6" s="1169"/>
      <c r="GA6" s="1169"/>
      <c r="GB6" s="1169"/>
      <c r="GC6" s="1169"/>
      <c r="GD6" s="1169"/>
      <c r="GE6" s="1169"/>
      <c r="GF6" s="1169"/>
      <c r="GG6" s="1169"/>
      <c r="GH6" s="1169"/>
      <c r="GI6" s="1169"/>
      <c r="GJ6" s="1169"/>
      <c r="GK6" s="1169"/>
      <c r="GL6" s="1169"/>
      <c r="GM6" s="1169"/>
      <c r="GN6" s="1169"/>
      <c r="GO6" s="1169"/>
      <c r="GP6" s="1169"/>
      <c r="GQ6" s="1169"/>
      <c r="GR6" s="1169"/>
      <c r="GS6" s="1169"/>
      <c r="GT6" s="1169"/>
      <c r="GU6" s="1169"/>
      <c r="GV6" s="1169"/>
      <c r="GW6" s="1170"/>
    </row>
    <row r="7" spans="1:205" ht="25.5" customHeight="1" x14ac:dyDescent="0.3">
      <c r="B7" s="1185" t="s">
        <v>2052</v>
      </c>
      <c r="C7" s="1185"/>
      <c r="D7" s="1185"/>
      <c r="E7" s="1185"/>
      <c r="F7" s="1185"/>
      <c r="G7" s="1185"/>
      <c r="H7" s="1185"/>
      <c r="I7" s="1185"/>
      <c r="J7" s="1185"/>
      <c r="K7" s="1185"/>
      <c r="L7" s="1190" t="str">
        <f>SUVAHAVUJ!$D$59</f>
        <v>Ostatné pohľadávky z obchodného styku (311A, 312A, 313A, 314A, 315A, 31XA) - /391A/</v>
      </c>
      <c r="M7" s="1190"/>
      <c r="N7" s="1190"/>
      <c r="O7" s="1190"/>
      <c r="P7" s="1190"/>
      <c r="Q7" s="1190"/>
      <c r="R7" s="1190"/>
      <c r="S7" s="1190"/>
      <c r="T7" s="1190"/>
      <c r="U7" s="1190"/>
      <c r="V7" s="1190"/>
      <c r="W7" s="1190"/>
      <c r="X7" s="1190"/>
      <c r="Y7" s="1190"/>
      <c r="Z7" s="1190"/>
      <c r="AA7" s="1190"/>
      <c r="AB7" s="1190"/>
      <c r="AC7" s="1190"/>
      <c r="AD7" s="1190"/>
      <c r="AE7" s="1190"/>
      <c r="AF7" s="1190"/>
      <c r="AG7" s="1190"/>
      <c r="AH7" s="1190"/>
      <c r="AI7" s="1190"/>
      <c r="AJ7" s="1190"/>
      <c r="AK7" s="1190"/>
      <c r="AL7" s="1190"/>
      <c r="AM7" s="1190"/>
      <c r="AN7" s="1190"/>
      <c r="AO7" s="1190"/>
      <c r="AP7" s="1190"/>
      <c r="AQ7" s="1176" t="s">
        <v>1235</v>
      </c>
      <c r="AR7" s="1176"/>
      <c r="AS7" s="1176"/>
      <c r="AT7" s="1176"/>
      <c r="AU7" s="1176"/>
      <c r="AV7" s="1176"/>
      <c r="AW7" s="1176"/>
      <c r="AX7" s="1176"/>
      <c r="AY7" s="242"/>
      <c r="AZ7" s="243"/>
      <c r="BA7" s="1171" t="str">
        <f>MID(SUVAHAVUJ!AD59,1,1)</f>
        <v xml:space="preserve"> </v>
      </c>
      <c r="BB7" s="1171"/>
      <c r="BC7" s="1171"/>
      <c r="BD7" s="1171"/>
      <c r="BE7" s="1171"/>
      <c r="BF7" s="1171"/>
      <c r="BG7" s="1171" t="str">
        <f>MID(SUVAHAVUJ!AD59,2,1)</f>
        <v xml:space="preserve"> </v>
      </c>
      <c r="BH7" s="1171"/>
      <c r="BI7" s="1171"/>
      <c r="BJ7" s="1171"/>
      <c r="BK7" s="1171"/>
      <c r="BL7" s="1171" t="str">
        <f>MID(SUVAHAVUJ!AD59,3,1)</f>
        <v xml:space="preserve"> </v>
      </c>
      <c r="BM7" s="1171"/>
      <c r="BN7" s="1171"/>
      <c r="BO7" s="1171"/>
      <c r="BP7" s="1171"/>
      <c r="BQ7" s="1171"/>
      <c r="BR7" s="1171" t="str">
        <f>MID(SUVAHAVUJ!AD59,4,1)</f>
        <v xml:space="preserve"> </v>
      </c>
      <c r="BS7" s="1171"/>
      <c r="BT7" s="1171"/>
      <c r="BU7" s="1171"/>
      <c r="BV7" s="1171"/>
      <c r="BW7" s="1171" t="str">
        <f>MID(SUVAHAVUJ!AD59,5,1)</f>
        <v xml:space="preserve"> </v>
      </c>
      <c r="BX7" s="1171"/>
      <c r="BY7" s="1171"/>
      <c r="BZ7" s="1171"/>
      <c r="CA7" s="1171"/>
      <c r="CB7" s="1171"/>
      <c r="CC7" s="1171" t="str">
        <f>MID(SUVAHAVUJ!AD59,6,1)</f>
        <v xml:space="preserve"> </v>
      </c>
      <c r="CD7" s="1171"/>
      <c r="CE7" s="1171"/>
      <c r="CF7" s="1171"/>
      <c r="CG7" s="1171"/>
      <c r="CH7" s="1171" t="str">
        <f>MID(SUVAHAVUJ!AD59,7,1)</f>
        <v xml:space="preserve"> </v>
      </c>
      <c r="CI7" s="1171"/>
      <c r="CJ7" s="1171"/>
      <c r="CK7" s="1171"/>
      <c r="CL7" s="1171"/>
      <c r="CM7" s="1171"/>
      <c r="CN7" s="1171" t="str">
        <f>MID(SUVAHAVUJ!AD59,8,1)</f>
        <v xml:space="preserve"> </v>
      </c>
      <c r="CO7" s="1171"/>
      <c r="CP7" s="1171"/>
      <c r="CQ7" s="1171"/>
      <c r="CR7" s="1171"/>
      <c r="CS7" s="1171" t="str">
        <f>MID(SUVAHAVUJ!AD59,9,1)</f>
        <v xml:space="preserve"> </v>
      </c>
      <c r="CT7" s="1171"/>
      <c r="CU7" s="1171"/>
      <c r="CV7" s="1171"/>
      <c r="CW7" s="1171"/>
      <c r="CX7" s="1171"/>
      <c r="CY7" s="1171" t="str">
        <f>MID(SUVAHAVUJ!AD59,10,1)</f>
        <v xml:space="preserve"> </v>
      </c>
      <c r="CZ7" s="1171"/>
      <c r="DA7" s="1171"/>
      <c r="DB7" s="1171"/>
      <c r="DC7" s="1171"/>
      <c r="DD7" s="1171" t="str">
        <f>MID(SUVAHAVUJ!AD59,11,1)</f>
        <v>0</v>
      </c>
      <c r="DE7" s="1171"/>
      <c r="DF7" s="1171"/>
      <c r="DG7" s="1171"/>
      <c r="DH7" s="1171"/>
      <c r="DI7" s="1179"/>
      <c r="DJ7" s="242"/>
      <c r="DK7" s="243"/>
      <c r="DL7" s="1171" t="str">
        <f>MID(SUVAHAVUJ!AF59,1,1)</f>
        <v xml:space="preserve"> </v>
      </c>
      <c r="DM7" s="1171"/>
      <c r="DN7" s="1171"/>
      <c r="DO7" s="1171"/>
      <c r="DP7" s="1171"/>
      <c r="DQ7" s="1171"/>
      <c r="DR7" s="1171" t="str">
        <f>MID(SUVAHAVUJ!AF59,2,1)</f>
        <v xml:space="preserve"> </v>
      </c>
      <c r="DS7" s="1171"/>
      <c r="DT7" s="1171"/>
      <c r="DU7" s="1171"/>
      <c r="DV7" s="1171"/>
      <c r="DW7" s="1171" t="str">
        <f>MID(SUVAHAVUJ!AF59,3,1)</f>
        <v xml:space="preserve"> </v>
      </c>
      <c r="DX7" s="1171"/>
      <c r="DY7" s="1171"/>
      <c r="DZ7" s="1171"/>
      <c r="EA7" s="1171"/>
      <c r="EB7" s="1171"/>
      <c r="EC7" s="1171" t="str">
        <f>MID(SUVAHAVUJ!AF59,4,1)</f>
        <v xml:space="preserve"> </v>
      </c>
      <c r="ED7" s="1171"/>
      <c r="EE7" s="1171"/>
      <c r="EF7" s="1171"/>
      <c r="EG7" s="1171"/>
      <c r="EH7" s="1171" t="str">
        <f>MID(SUVAHAVUJ!AF59,5,1)</f>
        <v xml:space="preserve"> </v>
      </c>
      <c r="EI7" s="1171"/>
      <c r="EJ7" s="1171"/>
      <c r="EK7" s="1171"/>
      <c r="EL7" s="1171"/>
      <c r="EM7" s="1171"/>
      <c r="EN7" s="1171" t="str">
        <f>MID(SUVAHAVUJ!AF59,6,1)</f>
        <v xml:space="preserve"> </v>
      </c>
      <c r="EO7" s="1171"/>
      <c r="EP7" s="1171"/>
      <c r="EQ7" s="1171"/>
      <c r="ER7" s="1171"/>
      <c r="ES7" s="1171" t="str">
        <f>MID(SUVAHAVUJ!AF59,7,1)</f>
        <v xml:space="preserve"> </v>
      </c>
      <c r="ET7" s="1171"/>
      <c r="EU7" s="1171"/>
      <c r="EV7" s="1171"/>
      <c r="EW7" s="1171"/>
      <c r="EX7" s="1171"/>
      <c r="EY7" s="1171" t="str">
        <f>MID(SUVAHAVUJ!AF59,8,1)</f>
        <v xml:space="preserve"> </v>
      </c>
      <c r="EZ7" s="1171"/>
      <c r="FA7" s="1171"/>
      <c r="FB7" s="1171"/>
      <c r="FC7" s="1171"/>
      <c r="FD7" s="1171" t="str">
        <f>MID(SUVAHAVUJ!AF59,9,1)</f>
        <v xml:space="preserve"> </v>
      </c>
      <c r="FE7" s="1171"/>
      <c r="FF7" s="1171"/>
      <c r="FG7" s="1171"/>
      <c r="FH7" s="1171"/>
      <c r="FI7" s="1171"/>
      <c r="FJ7" s="1171" t="str">
        <f>MID(SUVAHAVUJ!AF59,10,1)</f>
        <v xml:space="preserve"> </v>
      </c>
      <c r="FK7" s="1171"/>
      <c r="FL7" s="1171"/>
      <c r="FM7" s="1171"/>
      <c r="FN7" s="1171"/>
      <c r="FO7" s="1129" t="str">
        <f>MID(SUVAHAVUJ!AF59,11,1)</f>
        <v>0</v>
      </c>
      <c r="FP7" s="1129"/>
      <c r="FQ7" s="1129"/>
      <c r="FR7" s="1129"/>
      <c r="FS7" s="1177"/>
      <c r="FT7" s="1178"/>
      <c r="FU7" s="1178"/>
      <c r="FV7" s="1178"/>
      <c r="FW7" s="1178"/>
      <c r="FX7" s="1178"/>
      <c r="FY7" s="1178"/>
      <c r="FZ7" s="1178"/>
      <c r="GA7" s="1178"/>
      <c r="GB7" s="1178"/>
      <c r="GC7" s="1178"/>
      <c r="GD7" s="1178"/>
      <c r="GE7" s="1178"/>
      <c r="GF7" s="1178"/>
      <c r="GG7" s="1178"/>
      <c r="GH7" s="1178"/>
      <c r="GI7" s="1178"/>
      <c r="GJ7" s="1178"/>
      <c r="GK7" s="1178"/>
      <c r="GL7" s="1178"/>
      <c r="GM7" s="1178"/>
      <c r="GN7" s="1178"/>
      <c r="GO7" s="1178"/>
      <c r="GP7" s="1178"/>
      <c r="GQ7" s="1178"/>
      <c r="GR7" s="1178"/>
      <c r="GS7" s="1178"/>
      <c r="GT7" s="1178"/>
      <c r="GU7" s="1178"/>
      <c r="GV7" s="1178"/>
      <c r="GW7" s="1178"/>
    </row>
    <row r="8" spans="1:205" ht="22.5" customHeight="1" x14ac:dyDescent="0.3">
      <c r="B8" s="1185"/>
      <c r="C8" s="1185"/>
      <c r="D8" s="1185"/>
      <c r="E8" s="1185"/>
      <c r="F8" s="1185"/>
      <c r="G8" s="1185"/>
      <c r="H8" s="1185"/>
      <c r="I8" s="1185"/>
      <c r="J8" s="1185"/>
      <c r="K8" s="1185"/>
      <c r="L8" s="1190"/>
      <c r="M8" s="1190"/>
      <c r="N8" s="1190"/>
      <c r="O8" s="1190"/>
      <c r="P8" s="1190"/>
      <c r="Q8" s="1190"/>
      <c r="R8" s="1190"/>
      <c r="S8" s="1190"/>
      <c r="T8" s="1190"/>
      <c r="U8" s="1190"/>
      <c r="V8" s="1190"/>
      <c r="W8" s="1190"/>
      <c r="X8" s="1190"/>
      <c r="Y8" s="1190"/>
      <c r="Z8" s="1190"/>
      <c r="AA8" s="1190"/>
      <c r="AB8" s="1190"/>
      <c r="AC8" s="1190"/>
      <c r="AD8" s="1190"/>
      <c r="AE8" s="1190"/>
      <c r="AF8" s="1190"/>
      <c r="AG8" s="1190"/>
      <c r="AH8" s="1190"/>
      <c r="AI8" s="1190"/>
      <c r="AJ8" s="1190"/>
      <c r="AK8" s="1190"/>
      <c r="AL8" s="1190"/>
      <c r="AM8" s="1190"/>
      <c r="AN8" s="1190"/>
      <c r="AO8" s="1190"/>
      <c r="AP8" s="1190"/>
      <c r="AQ8" s="1176"/>
      <c r="AR8" s="1176"/>
      <c r="AS8" s="1176"/>
      <c r="AT8" s="1176"/>
      <c r="AU8" s="1176"/>
      <c r="AV8" s="1176"/>
      <c r="AW8" s="1176"/>
      <c r="AX8" s="1176"/>
      <c r="AY8" s="242"/>
      <c r="AZ8" s="243"/>
      <c r="BA8" s="1171" t="str">
        <f>MID(SUVAHAVUJ!AE59,1,1)</f>
        <v xml:space="preserve"> </v>
      </c>
      <c r="BB8" s="1171"/>
      <c r="BC8" s="1171"/>
      <c r="BD8" s="1171"/>
      <c r="BE8" s="1171"/>
      <c r="BF8" s="1171"/>
      <c r="BG8" s="1171" t="str">
        <f>MID(SUVAHAVUJ!AE59,2,1)</f>
        <v xml:space="preserve"> </v>
      </c>
      <c r="BH8" s="1171"/>
      <c r="BI8" s="1171"/>
      <c r="BJ8" s="1171"/>
      <c r="BK8" s="1171"/>
      <c r="BL8" s="1171" t="str">
        <f>MID(SUVAHAVUJ!AE59,3,1)</f>
        <v xml:space="preserve"> </v>
      </c>
      <c r="BM8" s="1171"/>
      <c r="BN8" s="1171"/>
      <c r="BO8" s="1171"/>
      <c r="BP8" s="1171"/>
      <c r="BQ8" s="1171"/>
      <c r="BR8" s="1171" t="str">
        <f>MID(SUVAHAVUJ!AE59,4,1)</f>
        <v xml:space="preserve"> </v>
      </c>
      <c r="BS8" s="1171"/>
      <c r="BT8" s="1171"/>
      <c r="BU8" s="1171"/>
      <c r="BV8" s="1171"/>
      <c r="BW8" s="1171" t="str">
        <f>MID(SUVAHAVUJ!AE59,5,1)</f>
        <v xml:space="preserve"> </v>
      </c>
      <c r="BX8" s="1171"/>
      <c r="BY8" s="1171"/>
      <c r="BZ8" s="1171"/>
      <c r="CA8" s="1171"/>
      <c r="CB8" s="1171"/>
      <c r="CC8" s="1171" t="str">
        <f>MID(SUVAHAVUJ!AE59,6,1)</f>
        <v xml:space="preserve"> </v>
      </c>
      <c r="CD8" s="1171"/>
      <c r="CE8" s="1171"/>
      <c r="CF8" s="1171"/>
      <c r="CG8" s="1171"/>
      <c r="CH8" s="1171" t="str">
        <f>MID(SUVAHAVUJ!AE59,7,1)</f>
        <v xml:space="preserve"> </v>
      </c>
      <c r="CI8" s="1171"/>
      <c r="CJ8" s="1171"/>
      <c r="CK8" s="1171"/>
      <c r="CL8" s="1171"/>
      <c r="CM8" s="1171"/>
      <c r="CN8" s="1171" t="str">
        <f>MID(SUVAHAVUJ!AE59,8,1)</f>
        <v xml:space="preserve"> </v>
      </c>
      <c r="CO8" s="1171"/>
      <c r="CP8" s="1171"/>
      <c r="CQ8" s="1171"/>
      <c r="CR8" s="1171"/>
      <c r="CS8" s="1171" t="str">
        <f>MID(SUVAHAVUJ!AE59,9,1)</f>
        <v xml:space="preserve"> </v>
      </c>
      <c r="CT8" s="1171"/>
      <c r="CU8" s="1171"/>
      <c r="CV8" s="1171"/>
      <c r="CW8" s="1171"/>
      <c r="CX8" s="1171"/>
      <c r="CY8" s="1171" t="str">
        <f>MID(SUVAHAVUJ!AE59,10,1)</f>
        <v xml:space="preserve"> </v>
      </c>
      <c r="CZ8" s="1171"/>
      <c r="DA8" s="1171"/>
      <c r="DB8" s="1171"/>
      <c r="DC8" s="1171"/>
      <c r="DD8" s="1171" t="str">
        <f>MID(SUVAHAVUJ!AE59,11,1)</f>
        <v>0</v>
      </c>
      <c r="DE8" s="1171"/>
      <c r="DF8" s="1171"/>
      <c r="DG8" s="1171"/>
      <c r="DH8" s="1171"/>
      <c r="DI8" s="1179"/>
      <c r="DJ8" s="1181"/>
      <c r="DK8" s="1181"/>
      <c r="DL8" s="1181"/>
      <c r="DM8" s="1181"/>
      <c r="DN8" s="1181"/>
      <c r="DO8" s="1181"/>
      <c r="DP8" s="1181"/>
      <c r="DQ8" s="1181"/>
      <c r="DR8" s="1181"/>
      <c r="DS8" s="1181"/>
      <c r="DT8" s="1181"/>
      <c r="DU8" s="1181"/>
      <c r="DV8" s="1181"/>
      <c r="DW8" s="1181"/>
      <c r="DX8" s="1181"/>
      <c r="DY8" s="1181"/>
      <c r="DZ8" s="1181"/>
      <c r="EA8" s="1181"/>
      <c r="EB8" s="1181"/>
      <c r="EC8" s="1181"/>
      <c r="ED8" s="1181"/>
      <c r="EE8" s="1181"/>
      <c r="EF8" s="1181"/>
      <c r="EG8" s="1181"/>
      <c r="EH8" s="1181"/>
      <c r="EI8" s="1181"/>
      <c r="EJ8" s="1181"/>
      <c r="EK8" s="1181"/>
      <c r="EL8" s="1181"/>
      <c r="EM8" s="1181"/>
      <c r="EN8" s="242"/>
      <c r="EO8" s="243"/>
      <c r="EP8" s="1171" t="str">
        <f>MID(SUVAHAVUJ!AG59,1,1)</f>
        <v xml:space="preserve"> </v>
      </c>
      <c r="EQ8" s="1171"/>
      <c r="ER8" s="1171"/>
      <c r="ES8" s="1171"/>
      <c r="ET8" s="1171"/>
      <c r="EU8" s="1171"/>
      <c r="EV8" s="1171" t="str">
        <f>MID(SUVAHAVUJ!AG59,2,1)</f>
        <v xml:space="preserve"> </v>
      </c>
      <c r="EW8" s="1171"/>
      <c r="EX8" s="1171"/>
      <c r="EY8" s="1171"/>
      <c r="EZ8" s="1171"/>
      <c r="FA8" s="1171" t="str">
        <f>MID(SUVAHAVUJ!AG59,3,1)</f>
        <v xml:space="preserve"> </v>
      </c>
      <c r="FB8" s="1171"/>
      <c r="FC8" s="1171"/>
      <c r="FD8" s="1171"/>
      <c r="FE8" s="1171"/>
      <c r="FF8" s="1171"/>
      <c r="FG8" s="1171" t="str">
        <f>MID(SUVAHAVUJ!AG59,4,1)</f>
        <v xml:space="preserve"> </v>
      </c>
      <c r="FH8" s="1171"/>
      <c r="FI8" s="1171"/>
      <c r="FJ8" s="1171"/>
      <c r="FK8" s="1171"/>
      <c r="FL8" s="1171" t="str">
        <f>MID(SUVAHAVUJ!AG59,5,1)</f>
        <v xml:space="preserve"> </v>
      </c>
      <c r="FM8" s="1171"/>
      <c r="FN8" s="1171"/>
      <c r="FO8" s="1171"/>
      <c r="FP8" s="1171"/>
      <c r="FQ8" s="1171"/>
      <c r="FR8" s="1171" t="str">
        <f>MID(SUVAHAVUJ!AG59,6,1)</f>
        <v xml:space="preserve"> </v>
      </c>
      <c r="FS8" s="1171"/>
      <c r="FT8" s="1171"/>
      <c r="FU8" s="1171"/>
      <c r="FV8" s="1171"/>
      <c r="FW8" s="1171" t="str">
        <f>MID(SUVAHAVUJ!AG59,7,1)</f>
        <v xml:space="preserve"> </v>
      </c>
      <c r="FX8" s="1171"/>
      <c r="FY8" s="1171"/>
      <c r="FZ8" s="1171"/>
      <c r="GA8" s="1171"/>
      <c r="GB8" s="1171"/>
      <c r="GC8" s="1171" t="str">
        <f>MID(SUVAHAVUJ!AG59,8,1)</f>
        <v xml:space="preserve"> </v>
      </c>
      <c r="GD8" s="1171"/>
      <c r="GE8" s="1171"/>
      <c r="GF8" s="1171"/>
      <c r="GG8" s="1171"/>
      <c r="GH8" s="1171" t="str">
        <f>MID(SUVAHAVUJ!AG59,9,1)</f>
        <v xml:space="preserve"> </v>
      </c>
      <c r="GI8" s="1171"/>
      <c r="GJ8" s="1171"/>
      <c r="GK8" s="1171"/>
      <c r="GL8" s="1171"/>
      <c r="GM8" s="1171"/>
      <c r="GN8" s="1171" t="str">
        <f>MID(SUVAHAVUJ!AG59,10,1)</f>
        <v xml:space="preserve"> </v>
      </c>
      <c r="GO8" s="1171"/>
      <c r="GP8" s="1171"/>
      <c r="GQ8" s="1171"/>
      <c r="GR8" s="1171"/>
      <c r="GS8" s="1129" t="str">
        <f>MID(SUVAHAVUJ!AG59,11,1)</f>
        <v>0</v>
      </c>
      <c r="GT8" s="1129"/>
      <c r="GU8" s="1129"/>
      <c r="GV8" s="1129"/>
      <c r="GW8" s="1177"/>
    </row>
    <row r="9" spans="1:205" ht="25.5" customHeight="1" x14ac:dyDescent="0.3">
      <c r="B9" s="1193" t="s">
        <v>2017</v>
      </c>
      <c r="C9" s="1194"/>
      <c r="D9" s="1194"/>
      <c r="E9" s="1194"/>
      <c r="F9" s="1194"/>
      <c r="G9" s="1194"/>
      <c r="H9" s="1194"/>
      <c r="I9" s="1194"/>
      <c r="J9" s="1194"/>
      <c r="K9" s="1195"/>
      <c r="L9" s="1190" t="str">
        <f>SUVAHAVUJ!$D$60</f>
        <v>Čistá hodnota zákazky (316A)</v>
      </c>
      <c r="M9" s="1190"/>
      <c r="N9" s="1190"/>
      <c r="O9" s="1190"/>
      <c r="P9" s="1190"/>
      <c r="Q9" s="1190"/>
      <c r="R9" s="1190"/>
      <c r="S9" s="1190"/>
      <c r="T9" s="1190"/>
      <c r="U9" s="1190"/>
      <c r="V9" s="1190"/>
      <c r="W9" s="1190"/>
      <c r="X9" s="1190"/>
      <c r="Y9" s="1190"/>
      <c r="Z9" s="1190"/>
      <c r="AA9" s="1190"/>
      <c r="AB9" s="1190"/>
      <c r="AC9" s="1190"/>
      <c r="AD9" s="1190"/>
      <c r="AE9" s="1190"/>
      <c r="AF9" s="1190"/>
      <c r="AG9" s="1190"/>
      <c r="AH9" s="1190"/>
      <c r="AI9" s="1190"/>
      <c r="AJ9" s="1190"/>
      <c r="AK9" s="1190"/>
      <c r="AL9" s="1190"/>
      <c r="AM9" s="1190"/>
      <c r="AN9" s="1190"/>
      <c r="AO9" s="1190"/>
      <c r="AP9" s="1190"/>
      <c r="AQ9" s="1176" t="s">
        <v>1242</v>
      </c>
      <c r="AR9" s="1176"/>
      <c r="AS9" s="1176"/>
      <c r="AT9" s="1176"/>
      <c r="AU9" s="1176"/>
      <c r="AV9" s="1176"/>
      <c r="AW9" s="1176"/>
      <c r="AX9" s="1176"/>
      <c r="AY9" s="242"/>
      <c r="AZ9" s="243"/>
      <c r="BA9" s="1171" t="str">
        <f>MID(SUVAHAVUJ!AD60,1,1)</f>
        <v xml:space="preserve"> </v>
      </c>
      <c r="BB9" s="1171"/>
      <c r="BC9" s="1171"/>
      <c r="BD9" s="1171"/>
      <c r="BE9" s="1171"/>
      <c r="BF9" s="1171"/>
      <c r="BG9" s="1171" t="str">
        <f>MID(SUVAHAVUJ!AD60,2,1)</f>
        <v xml:space="preserve"> </v>
      </c>
      <c r="BH9" s="1171"/>
      <c r="BI9" s="1171"/>
      <c r="BJ9" s="1171"/>
      <c r="BK9" s="1171"/>
      <c r="BL9" s="1171" t="str">
        <f>MID(SUVAHAVUJ!AD60,3,1)</f>
        <v xml:space="preserve"> </v>
      </c>
      <c r="BM9" s="1171"/>
      <c r="BN9" s="1171"/>
      <c r="BO9" s="1171"/>
      <c r="BP9" s="1171"/>
      <c r="BQ9" s="1171"/>
      <c r="BR9" s="1171" t="str">
        <f>MID(SUVAHAVUJ!AD60,4,1)</f>
        <v xml:space="preserve"> </v>
      </c>
      <c r="BS9" s="1171"/>
      <c r="BT9" s="1171"/>
      <c r="BU9" s="1171"/>
      <c r="BV9" s="1171"/>
      <c r="BW9" s="1171" t="str">
        <f>MID(SUVAHAVUJ!AD60,5,1)</f>
        <v xml:space="preserve"> </v>
      </c>
      <c r="BX9" s="1171"/>
      <c r="BY9" s="1171"/>
      <c r="BZ9" s="1171"/>
      <c r="CA9" s="1171"/>
      <c r="CB9" s="1171"/>
      <c r="CC9" s="1171" t="str">
        <f>MID(SUVAHAVUJ!AD60,6,1)</f>
        <v xml:space="preserve"> </v>
      </c>
      <c r="CD9" s="1171"/>
      <c r="CE9" s="1171"/>
      <c r="CF9" s="1171"/>
      <c r="CG9" s="1171"/>
      <c r="CH9" s="1171" t="str">
        <f>MID(SUVAHAVUJ!AD60,7,1)</f>
        <v xml:space="preserve"> </v>
      </c>
      <c r="CI9" s="1171"/>
      <c r="CJ9" s="1171"/>
      <c r="CK9" s="1171"/>
      <c r="CL9" s="1171"/>
      <c r="CM9" s="1171"/>
      <c r="CN9" s="1171" t="str">
        <f>MID(SUVAHAVUJ!AD60,8,1)</f>
        <v xml:space="preserve"> </v>
      </c>
      <c r="CO9" s="1171"/>
      <c r="CP9" s="1171"/>
      <c r="CQ9" s="1171"/>
      <c r="CR9" s="1171"/>
      <c r="CS9" s="1171" t="str">
        <f>MID(SUVAHAVUJ!AD60,9,1)</f>
        <v xml:space="preserve"> </v>
      </c>
      <c r="CT9" s="1171"/>
      <c r="CU9" s="1171"/>
      <c r="CV9" s="1171"/>
      <c r="CW9" s="1171"/>
      <c r="CX9" s="1171"/>
      <c r="CY9" s="1171" t="str">
        <f>MID(SUVAHAVUJ!AD60,10,1)</f>
        <v xml:space="preserve"> </v>
      </c>
      <c r="CZ9" s="1171"/>
      <c r="DA9" s="1171"/>
      <c r="DB9" s="1171"/>
      <c r="DC9" s="1171"/>
      <c r="DD9" s="1171" t="str">
        <f>MID(SUVAHAVUJ!AD60,11,1)</f>
        <v>0</v>
      </c>
      <c r="DE9" s="1171"/>
      <c r="DF9" s="1171"/>
      <c r="DG9" s="1171"/>
      <c r="DH9" s="1171"/>
      <c r="DI9" s="1179"/>
      <c r="DJ9" s="242"/>
      <c r="DK9" s="243"/>
      <c r="DL9" s="1171" t="str">
        <f>MID(SUVAHAVUJ!AF60,1,1)</f>
        <v xml:space="preserve"> </v>
      </c>
      <c r="DM9" s="1171"/>
      <c r="DN9" s="1171"/>
      <c r="DO9" s="1171"/>
      <c r="DP9" s="1171"/>
      <c r="DQ9" s="1171"/>
      <c r="DR9" s="1171" t="str">
        <f>MID(SUVAHAVUJ!AF60,2,1)</f>
        <v xml:space="preserve"> </v>
      </c>
      <c r="DS9" s="1171"/>
      <c r="DT9" s="1171"/>
      <c r="DU9" s="1171"/>
      <c r="DV9" s="1171"/>
      <c r="DW9" s="1171" t="str">
        <f>MID(SUVAHAVUJ!AF60,3,1)</f>
        <v xml:space="preserve"> </v>
      </c>
      <c r="DX9" s="1171"/>
      <c r="DY9" s="1171"/>
      <c r="DZ9" s="1171"/>
      <c r="EA9" s="1171"/>
      <c r="EB9" s="1171"/>
      <c r="EC9" s="1171" t="str">
        <f>MID(SUVAHAVUJ!AF60,4,1)</f>
        <v xml:space="preserve"> </v>
      </c>
      <c r="ED9" s="1171"/>
      <c r="EE9" s="1171"/>
      <c r="EF9" s="1171"/>
      <c r="EG9" s="1171"/>
      <c r="EH9" s="1171" t="str">
        <f>MID(SUVAHAVUJ!AF60,5,1)</f>
        <v xml:space="preserve"> </v>
      </c>
      <c r="EI9" s="1171"/>
      <c r="EJ9" s="1171"/>
      <c r="EK9" s="1171"/>
      <c r="EL9" s="1171"/>
      <c r="EM9" s="1171"/>
      <c r="EN9" s="1171" t="str">
        <f>MID(SUVAHAVUJ!AF60,6,1)</f>
        <v xml:space="preserve"> </v>
      </c>
      <c r="EO9" s="1171"/>
      <c r="EP9" s="1171"/>
      <c r="EQ9" s="1171"/>
      <c r="ER9" s="1171"/>
      <c r="ES9" s="1171" t="str">
        <f>MID(SUVAHAVUJ!AF60,7,1)</f>
        <v xml:space="preserve"> </v>
      </c>
      <c r="ET9" s="1171"/>
      <c r="EU9" s="1171"/>
      <c r="EV9" s="1171"/>
      <c r="EW9" s="1171"/>
      <c r="EX9" s="1171"/>
      <c r="EY9" s="1171" t="str">
        <f>MID(SUVAHAVUJ!AF60,8,1)</f>
        <v xml:space="preserve"> </v>
      </c>
      <c r="EZ9" s="1171"/>
      <c r="FA9" s="1171"/>
      <c r="FB9" s="1171"/>
      <c r="FC9" s="1171"/>
      <c r="FD9" s="1171" t="str">
        <f>MID(SUVAHAVUJ!AF60,9,1)</f>
        <v xml:space="preserve"> </v>
      </c>
      <c r="FE9" s="1171"/>
      <c r="FF9" s="1171"/>
      <c r="FG9" s="1171"/>
      <c r="FH9" s="1171"/>
      <c r="FI9" s="1171"/>
      <c r="FJ9" s="1171" t="str">
        <f>MID(SUVAHAVUJ!AF60,10,1)</f>
        <v xml:space="preserve"> </v>
      </c>
      <c r="FK9" s="1171"/>
      <c r="FL9" s="1171"/>
      <c r="FM9" s="1171"/>
      <c r="FN9" s="1171"/>
      <c r="FO9" s="1129" t="str">
        <f>MID(SUVAHAVUJ!AF60,11,1)</f>
        <v>0</v>
      </c>
      <c r="FP9" s="1129"/>
      <c r="FQ9" s="1129"/>
      <c r="FR9" s="1129"/>
      <c r="FS9" s="1177"/>
      <c r="FT9" s="1178"/>
      <c r="FU9" s="1178"/>
      <c r="FV9" s="1178"/>
      <c r="FW9" s="1178"/>
      <c r="FX9" s="1178"/>
      <c r="FY9" s="1178"/>
      <c r="FZ9" s="1178"/>
      <c r="GA9" s="1178"/>
      <c r="GB9" s="1178"/>
      <c r="GC9" s="1178"/>
      <c r="GD9" s="1178"/>
      <c r="GE9" s="1178"/>
      <c r="GF9" s="1178"/>
      <c r="GG9" s="1178"/>
      <c r="GH9" s="1178"/>
      <c r="GI9" s="1178"/>
      <c r="GJ9" s="1178"/>
      <c r="GK9" s="1178"/>
      <c r="GL9" s="1178"/>
      <c r="GM9" s="1178"/>
      <c r="GN9" s="1178"/>
      <c r="GO9" s="1178"/>
      <c r="GP9" s="1178"/>
      <c r="GQ9" s="1178"/>
      <c r="GR9" s="1178"/>
      <c r="GS9" s="1178"/>
      <c r="GT9" s="1178"/>
      <c r="GU9" s="1178"/>
      <c r="GV9" s="1178"/>
      <c r="GW9" s="1178"/>
    </row>
    <row r="10" spans="1:205" ht="21" customHeight="1" x14ac:dyDescent="0.3">
      <c r="B10" s="1196"/>
      <c r="C10" s="1197"/>
      <c r="D10" s="1197"/>
      <c r="E10" s="1197"/>
      <c r="F10" s="1197"/>
      <c r="G10" s="1197"/>
      <c r="H10" s="1197"/>
      <c r="I10" s="1197"/>
      <c r="J10" s="1197"/>
      <c r="K10" s="1198"/>
      <c r="L10" s="1190"/>
      <c r="M10" s="1190"/>
      <c r="N10" s="1190"/>
      <c r="O10" s="1190"/>
      <c r="P10" s="1190"/>
      <c r="Q10" s="1190"/>
      <c r="R10" s="1190"/>
      <c r="S10" s="1190"/>
      <c r="T10" s="1190"/>
      <c r="U10" s="1190"/>
      <c r="V10" s="1190"/>
      <c r="W10" s="1190"/>
      <c r="X10" s="1190"/>
      <c r="Y10" s="1190"/>
      <c r="Z10" s="1190"/>
      <c r="AA10" s="1190"/>
      <c r="AB10" s="1190"/>
      <c r="AC10" s="1190"/>
      <c r="AD10" s="1190"/>
      <c r="AE10" s="1190"/>
      <c r="AF10" s="1190"/>
      <c r="AG10" s="1190"/>
      <c r="AH10" s="1190"/>
      <c r="AI10" s="1190"/>
      <c r="AJ10" s="1190"/>
      <c r="AK10" s="1190"/>
      <c r="AL10" s="1190"/>
      <c r="AM10" s="1190"/>
      <c r="AN10" s="1190"/>
      <c r="AO10" s="1190"/>
      <c r="AP10" s="1190"/>
      <c r="AQ10" s="1176"/>
      <c r="AR10" s="1176"/>
      <c r="AS10" s="1176"/>
      <c r="AT10" s="1176"/>
      <c r="AU10" s="1176"/>
      <c r="AV10" s="1176"/>
      <c r="AW10" s="1176"/>
      <c r="AX10" s="1176"/>
      <c r="AY10" s="242"/>
      <c r="AZ10" s="243"/>
      <c r="BA10" s="1171" t="str">
        <f>MID(SUVAHAVUJ!AE60,1,1)</f>
        <v xml:space="preserve"> </v>
      </c>
      <c r="BB10" s="1171"/>
      <c r="BC10" s="1171"/>
      <c r="BD10" s="1171"/>
      <c r="BE10" s="1171"/>
      <c r="BF10" s="1171"/>
      <c r="BG10" s="1171" t="str">
        <f>MID(SUVAHAVUJ!AE60,2,1)</f>
        <v xml:space="preserve"> </v>
      </c>
      <c r="BH10" s="1171"/>
      <c r="BI10" s="1171"/>
      <c r="BJ10" s="1171"/>
      <c r="BK10" s="1171"/>
      <c r="BL10" s="1171" t="str">
        <f>MID(SUVAHAVUJ!AE60,3,1)</f>
        <v xml:space="preserve"> </v>
      </c>
      <c r="BM10" s="1171"/>
      <c r="BN10" s="1171"/>
      <c r="BO10" s="1171"/>
      <c r="BP10" s="1171"/>
      <c r="BQ10" s="1171"/>
      <c r="BR10" s="1171" t="str">
        <f>MID(SUVAHAVUJ!AE60,4,1)</f>
        <v xml:space="preserve"> </v>
      </c>
      <c r="BS10" s="1171"/>
      <c r="BT10" s="1171"/>
      <c r="BU10" s="1171"/>
      <c r="BV10" s="1171"/>
      <c r="BW10" s="1171" t="str">
        <f>MID(SUVAHAVUJ!AE60,5,1)</f>
        <v xml:space="preserve"> </v>
      </c>
      <c r="BX10" s="1171"/>
      <c r="BY10" s="1171"/>
      <c r="BZ10" s="1171"/>
      <c r="CA10" s="1171"/>
      <c r="CB10" s="1171"/>
      <c r="CC10" s="1171" t="str">
        <f>MID(SUVAHAVUJ!AE60,6,1)</f>
        <v xml:space="preserve"> </v>
      </c>
      <c r="CD10" s="1171"/>
      <c r="CE10" s="1171"/>
      <c r="CF10" s="1171"/>
      <c r="CG10" s="1171"/>
      <c r="CH10" s="1171" t="str">
        <f>MID(SUVAHAVUJ!AE60,7,1)</f>
        <v xml:space="preserve"> </v>
      </c>
      <c r="CI10" s="1171"/>
      <c r="CJ10" s="1171"/>
      <c r="CK10" s="1171"/>
      <c r="CL10" s="1171"/>
      <c r="CM10" s="1171"/>
      <c r="CN10" s="1171" t="str">
        <f>MID(SUVAHAVUJ!AE60,8,1)</f>
        <v xml:space="preserve"> </v>
      </c>
      <c r="CO10" s="1171"/>
      <c r="CP10" s="1171"/>
      <c r="CQ10" s="1171"/>
      <c r="CR10" s="1171"/>
      <c r="CS10" s="1171" t="str">
        <f>MID(SUVAHAVUJ!AE60,9,1)</f>
        <v xml:space="preserve"> </v>
      </c>
      <c r="CT10" s="1171"/>
      <c r="CU10" s="1171"/>
      <c r="CV10" s="1171"/>
      <c r="CW10" s="1171"/>
      <c r="CX10" s="1171"/>
      <c r="CY10" s="1171" t="str">
        <f>MID(SUVAHAVUJ!AE60,10,1)</f>
        <v xml:space="preserve"> </v>
      </c>
      <c r="CZ10" s="1171"/>
      <c r="DA10" s="1171"/>
      <c r="DB10" s="1171"/>
      <c r="DC10" s="1171"/>
      <c r="DD10" s="1171" t="str">
        <f>MID(SUVAHAVUJ!AE60,11,1)</f>
        <v>0</v>
      </c>
      <c r="DE10" s="1171"/>
      <c r="DF10" s="1171"/>
      <c r="DG10" s="1171"/>
      <c r="DH10" s="1171"/>
      <c r="DI10" s="1179"/>
      <c r="DJ10" s="1181"/>
      <c r="DK10" s="1181"/>
      <c r="DL10" s="1181"/>
      <c r="DM10" s="1181"/>
      <c r="DN10" s="1181"/>
      <c r="DO10" s="1181"/>
      <c r="DP10" s="1181"/>
      <c r="DQ10" s="1181"/>
      <c r="DR10" s="1181"/>
      <c r="DS10" s="1181"/>
      <c r="DT10" s="1181"/>
      <c r="DU10" s="1181"/>
      <c r="DV10" s="1181"/>
      <c r="DW10" s="1181"/>
      <c r="DX10" s="1181"/>
      <c r="DY10" s="1181"/>
      <c r="DZ10" s="1181"/>
      <c r="EA10" s="1181"/>
      <c r="EB10" s="1181"/>
      <c r="EC10" s="1181"/>
      <c r="ED10" s="1181"/>
      <c r="EE10" s="1181"/>
      <c r="EF10" s="1181"/>
      <c r="EG10" s="1181"/>
      <c r="EH10" s="1181"/>
      <c r="EI10" s="1181"/>
      <c r="EJ10" s="1181"/>
      <c r="EK10" s="1181"/>
      <c r="EL10" s="1181"/>
      <c r="EM10" s="1181"/>
      <c r="EN10" s="242"/>
      <c r="EO10" s="243"/>
      <c r="EP10" s="1171" t="str">
        <f>MID(SUVAHAVUJ!AG60,1,1)</f>
        <v xml:space="preserve"> </v>
      </c>
      <c r="EQ10" s="1171"/>
      <c r="ER10" s="1171"/>
      <c r="ES10" s="1171"/>
      <c r="ET10" s="1171"/>
      <c r="EU10" s="1171"/>
      <c r="EV10" s="1171" t="str">
        <f>MID(SUVAHAVUJ!AG60,2,1)</f>
        <v xml:space="preserve"> </v>
      </c>
      <c r="EW10" s="1171"/>
      <c r="EX10" s="1171"/>
      <c r="EY10" s="1171"/>
      <c r="EZ10" s="1171"/>
      <c r="FA10" s="1171" t="str">
        <f>MID(SUVAHAVUJ!AG60,3,1)</f>
        <v xml:space="preserve"> </v>
      </c>
      <c r="FB10" s="1171"/>
      <c r="FC10" s="1171"/>
      <c r="FD10" s="1171"/>
      <c r="FE10" s="1171"/>
      <c r="FF10" s="1171"/>
      <c r="FG10" s="1171" t="str">
        <f>MID(SUVAHAVUJ!AG60,4,1)</f>
        <v xml:space="preserve"> </v>
      </c>
      <c r="FH10" s="1171"/>
      <c r="FI10" s="1171"/>
      <c r="FJ10" s="1171"/>
      <c r="FK10" s="1171"/>
      <c r="FL10" s="1171" t="str">
        <f>MID(SUVAHAVUJ!AG60,5,1)</f>
        <v xml:space="preserve"> </v>
      </c>
      <c r="FM10" s="1171"/>
      <c r="FN10" s="1171"/>
      <c r="FO10" s="1171"/>
      <c r="FP10" s="1171"/>
      <c r="FQ10" s="1171"/>
      <c r="FR10" s="1171" t="str">
        <f>MID(SUVAHAVUJ!AG60,6,1)</f>
        <v xml:space="preserve"> </v>
      </c>
      <c r="FS10" s="1171"/>
      <c r="FT10" s="1171"/>
      <c r="FU10" s="1171"/>
      <c r="FV10" s="1171"/>
      <c r="FW10" s="1171" t="str">
        <f>MID(SUVAHAVUJ!AG60,7,1)</f>
        <v xml:space="preserve"> </v>
      </c>
      <c r="FX10" s="1171"/>
      <c r="FY10" s="1171"/>
      <c r="FZ10" s="1171"/>
      <c r="GA10" s="1171"/>
      <c r="GB10" s="1171"/>
      <c r="GC10" s="1171" t="str">
        <f>MID(SUVAHAVUJ!AG60,8,1)</f>
        <v xml:space="preserve"> </v>
      </c>
      <c r="GD10" s="1171"/>
      <c r="GE10" s="1171"/>
      <c r="GF10" s="1171"/>
      <c r="GG10" s="1171"/>
      <c r="GH10" s="1171" t="str">
        <f>MID(SUVAHAVUJ!AG60,9,1)</f>
        <v xml:space="preserve"> </v>
      </c>
      <c r="GI10" s="1171"/>
      <c r="GJ10" s="1171"/>
      <c r="GK10" s="1171"/>
      <c r="GL10" s="1171"/>
      <c r="GM10" s="1171"/>
      <c r="GN10" s="1171" t="str">
        <f>MID(SUVAHAVUJ!AG60,10,1)</f>
        <v xml:space="preserve"> </v>
      </c>
      <c r="GO10" s="1171"/>
      <c r="GP10" s="1171"/>
      <c r="GQ10" s="1171"/>
      <c r="GR10" s="1171"/>
      <c r="GS10" s="1129" t="str">
        <f>MID(SUVAHAVUJ!AG60,11,1)</f>
        <v>0</v>
      </c>
      <c r="GT10" s="1129"/>
      <c r="GU10" s="1129"/>
      <c r="GV10" s="1129"/>
      <c r="GW10" s="1177"/>
    </row>
    <row r="11" spans="1:205" ht="23.25" customHeight="1" x14ac:dyDescent="0.3">
      <c r="B11" s="1193" t="s">
        <v>2018</v>
      </c>
      <c r="C11" s="1194"/>
      <c r="D11" s="1194"/>
      <c r="E11" s="1194"/>
      <c r="F11" s="1194"/>
      <c r="G11" s="1194"/>
      <c r="H11" s="1194"/>
      <c r="I11" s="1194"/>
      <c r="J11" s="1194"/>
      <c r="K11" s="1195"/>
      <c r="L11" s="1190" t="str">
        <f>SUVAHAVUJ!$D$61</f>
        <v>Ostatné pohľadávky voči prepojeným účtovným jednotkám  (351A) - /391A/</v>
      </c>
      <c r="M11" s="1190"/>
      <c r="N11" s="1190"/>
      <c r="O11" s="1190"/>
      <c r="P11" s="1190"/>
      <c r="Q11" s="1190"/>
      <c r="R11" s="1190"/>
      <c r="S11" s="1190"/>
      <c r="T11" s="1190"/>
      <c r="U11" s="1190"/>
      <c r="V11" s="1190"/>
      <c r="W11" s="1190"/>
      <c r="X11" s="1190"/>
      <c r="Y11" s="1190"/>
      <c r="Z11" s="1190"/>
      <c r="AA11" s="1190"/>
      <c r="AB11" s="1190"/>
      <c r="AC11" s="1190"/>
      <c r="AD11" s="1190"/>
      <c r="AE11" s="1190"/>
      <c r="AF11" s="1190"/>
      <c r="AG11" s="1190"/>
      <c r="AH11" s="1190"/>
      <c r="AI11" s="1190"/>
      <c r="AJ11" s="1190"/>
      <c r="AK11" s="1190"/>
      <c r="AL11" s="1190"/>
      <c r="AM11" s="1190"/>
      <c r="AN11" s="1190"/>
      <c r="AO11" s="1190"/>
      <c r="AP11" s="1190"/>
      <c r="AQ11" s="1176" t="s">
        <v>1203</v>
      </c>
      <c r="AR11" s="1176"/>
      <c r="AS11" s="1176"/>
      <c r="AT11" s="1176"/>
      <c r="AU11" s="1176"/>
      <c r="AV11" s="1176"/>
      <c r="AW11" s="1176"/>
      <c r="AX11" s="1176"/>
      <c r="AY11" s="242"/>
      <c r="AZ11" s="243"/>
      <c r="BA11" s="1171" t="str">
        <f>MID(SUVAHAVUJ!AD61,1,1)</f>
        <v xml:space="preserve"> </v>
      </c>
      <c r="BB11" s="1171"/>
      <c r="BC11" s="1171"/>
      <c r="BD11" s="1171"/>
      <c r="BE11" s="1171"/>
      <c r="BF11" s="1171"/>
      <c r="BG11" s="1171" t="str">
        <f>MID(SUVAHAVUJ!AD61,2,1)</f>
        <v xml:space="preserve"> </v>
      </c>
      <c r="BH11" s="1171"/>
      <c r="BI11" s="1171"/>
      <c r="BJ11" s="1171"/>
      <c r="BK11" s="1171"/>
      <c r="BL11" s="1171" t="str">
        <f>MID(SUVAHAVUJ!AD61,3,1)</f>
        <v xml:space="preserve"> </v>
      </c>
      <c r="BM11" s="1171"/>
      <c r="BN11" s="1171"/>
      <c r="BO11" s="1171"/>
      <c r="BP11" s="1171"/>
      <c r="BQ11" s="1171"/>
      <c r="BR11" s="1171" t="str">
        <f>MID(SUVAHAVUJ!AD61,4,1)</f>
        <v xml:space="preserve"> </v>
      </c>
      <c r="BS11" s="1171"/>
      <c r="BT11" s="1171"/>
      <c r="BU11" s="1171"/>
      <c r="BV11" s="1171"/>
      <c r="BW11" s="1171" t="str">
        <f>MID(SUVAHAVUJ!AD61,5,1)</f>
        <v xml:space="preserve"> </v>
      </c>
      <c r="BX11" s="1171"/>
      <c r="BY11" s="1171"/>
      <c r="BZ11" s="1171"/>
      <c r="CA11" s="1171"/>
      <c r="CB11" s="1171"/>
      <c r="CC11" s="1171" t="str">
        <f>MID(SUVAHAVUJ!AD61,6,1)</f>
        <v xml:space="preserve"> </v>
      </c>
      <c r="CD11" s="1171"/>
      <c r="CE11" s="1171"/>
      <c r="CF11" s="1171"/>
      <c r="CG11" s="1171"/>
      <c r="CH11" s="1171" t="str">
        <f>MID(SUVAHAVUJ!AD61,7,1)</f>
        <v xml:space="preserve"> </v>
      </c>
      <c r="CI11" s="1171"/>
      <c r="CJ11" s="1171"/>
      <c r="CK11" s="1171"/>
      <c r="CL11" s="1171"/>
      <c r="CM11" s="1171"/>
      <c r="CN11" s="1171" t="str">
        <f>MID(SUVAHAVUJ!AD61,8,1)</f>
        <v xml:space="preserve"> </v>
      </c>
      <c r="CO11" s="1171"/>
      <c r="CP11" s="1171"/>
      <c r="CQ11" s="1171"/>
      <c r="CR11" s="1171"/>
      <c r="CS11" s="1171" t="str">
        <f>MID(SUVAHAVUJ!AD61,9,1)</f>
        <v xml:space="preserve"> </v>
      </c>
      <c r="CT11" s="1171"/>
      <c r="CU11" s="1171"/>
      <c r="CV11" s="1171"/>
      <c r="CW11" s="1171"/>
      <c r="CX11" s="1171"/>
      <c r="CY11" s="1171" t="str">
        <f>MID(SUVAHAVUJ!AD61,10,1)</f>
        <v xml:space="preserve"> </v>
      </c>
      <c r="CZ11" s="1171"/>
      <c r="DA11" s="1171"/>
      <c r="DB11" s="1171"/>
      <c r="DC11" s="1171"/>
      <c r="DD11" s="1171" t="str">
        <f>MID(SUVAHAVUJ!AD61,11,1)</f>
        <v>0</v>
      </c>
      <c r="DE11" s="1171"/>
      <c r="DF11" s="1171"/>
      <c r="DG11" s="1171"/>
      <c r="DH11" s="1171"/>
      <c r="DI11" s="1179"/>
      <c r="DJ11" s="242"/>
      <c r="DK11" s="243"/>
      <c r="DL11" s="1171" t="str">
        <f>MID(SUVAHAVUJ!AF61,1,1)</f>
        <v xml:space="preserve"> </v>
      </c>
      <c r="DM11" s="1171"/>
      <c r="DN11" s="1171"/>
      <c r="DO11" s="1171"/>
      <c r="DP11" s="1171"/>
      <c r="DQ11" s="1171"/>
      <c r="DR11" s="1171" t="str">
        <f>MID(SUVAHAVUJ!AF61,2,1)</f>
        <v xml:space="preserve"> </v>
      </c>
      <c r="DS11" s="1171"/>
      <c r="DT11" s="1171"/>
      <c r="DU11" s="1171"/>
      <c r="DV11" s="1171"/>
      <c r="DW11" s="1171" t="str">
        <f>MID(SUVAHAVUJ!AF61,3,1)</f>
        <v xml:space="preserve"> </v>
      </c>
      <c r="DX11" s="1171"/>
      <c r="DY11" s="1171"/>
      <c r="DZ11" s="1171"/>
      <c r="EA11" s="1171"/>
      <c r="EB11" s="1171"/>
      <c r="EC11" s="1171" t="str">
        <f>MID(SUVAHAVUJ!AF61,4,1)</f>
        <v xml:space="preserve"> </v>
      </c>
      <c r="ED11" s="1171"/>
      <c r="EE11" s="1171"/>
      <c r="EF11" s="1171"/>
      <c r="EG11" s="1171"/>
      <c r="EH11" s="1171" t="str">
        <f>MID(SUVAHAVUJ!AF61,5,1)</f>
        <v xml:space="preserve"> </v>
      </c>
      <c r="EI11" s="1171"/>
      <c r="EJ11" s="1171"/>
      <c r="EK11" s="1171"/>
      <c r="EL11" s="1171"/>
      <c r="EM11" s="1171"/>
      <c r="EN11" s="1171" t="str">
        <f>MID(SUVAHAVUJ!AF61,6,1)</f>
        <v xml:space="preserve"> </v>
      </c>
      <c r="EO11" s="1171"/>
      <c r="EP11" s="1171"/>
      <c r="EQ11" s="1171"/>
      <c r="ER11" s="1171"/>
      <c r="ES11" s="1171" t="str">
        <f>MID(SUVAHAVUJ!AF61,7,1)</f>
        <v xml:space="preserve"> </v>
      </c>
      <c r="ET11" s="1171"/>
      <c r="EU11" s="1171"/>
      <c r="EV11" s="1171"/>
      <c r="EW11" s="1171"/>
      <c r="EX11" s="1171"/>
      <c r="EY11" s="1171" t="str">
        <f>MID(SUVAHAVUJ!AF61,8,1)</f>
        <v xml:space="preserve"> </v>
      </c>
      <c r="EZ11" s="1171"/>
      <c r="FA11" s="1171"/>
      <c r="FB11" s="1171"/>
      <c r="FC11" s="1171"/>
      <c r="FD11" s="1171" t="str">
        <f>MID(SUVAHAVUJ!AF61,9,1)</f>
        <v xml:space="preserve"> </v>
      </c>
      <c r="FE11" s="1171"/>
      <c r="FF11" s="1171"/>
      <c r="FG11" s="1171"/>
      <c r="FH11" s="1171"/>
      <c r="FI11" s="1171"/>
      <c r="FJ11" s="1171" t="str">
        <f>MID(SUVAHAVUJ!AF61,10,1)</f>
        <v xml:space="preserve"> </v>
      </c>
      <c r="FK11" s="1171"/>
      <c r="FL11" s="1171"/>
      <c r="FM11" s="1171"/>
      <c r="FN11" s="1171"/>
      <c r="FO11" s="1129" t="str">
        <f>MID(SUVAHAVUJ!AF61,11,1)</f>
        <v>0</v>
      </c>
      <c r="FP11" s="1129"/>
      <c r="FQ11" s="1129"/>
      <c r="FR11" s="1129"/>
      <c r="FS11" s="1177"/>
      <c r="FT11" s="1178"/>
      <c r="FU11" s="1178"/>
      <c r="FV11" s="1178"/>
      <c r="FW11" s="1178"/>
      <c r="FX11" s="1178"/>
      <c r="FY11" s="1178"/>
      <c r="FZ11" s="1178"/>
      <c r="GA11" s="1178"/>
      <c r="GB11" s="1178"/>
      <c r="GC11" s="1178"/>
      <c r="GD11" s="1178"/>
      <c r="GE11" s="1178"/>
      <c r="GF11" s="1178"/>
      <c r="GG11" s="1178"/>
      <c r="GH11" s="1178"/>
      <c r="GI11" s="1178"/>
      <c r="GJ11" s="1178"/>
      <c r="GK11" s="1178"/>
      <c r="GL11" s="1178"/>
      <c r="GM11" s="1178"/>
      <c r="GN11" s="1178"/>
      <c r="GO11" s="1178"/>
      <c r="GP11" s="1178"/>
      <c r="GQ11" s="1178"/>
      <c r="GR11" s="1178"/>
      <c r="GS11" s="1178"/>
      <c r="GT11" s="1178"/>
      <c r="GU11" s="1178"/>
      <c r="GV11" s="1178"/>
      <c r="GW11" s="1178"/>
    </row>
    <row r="12" spans="1:205" ht="23.25" customHeight="1" x14ac:dyDescent="0.3">
      <c r="B12" s="1196"/>
      <c r="C12" s="1197"/>
      <c r="D12" s="1197"/>
      <c r="E12" s="1197"/>
      <c r="F12" s="1197"/>
      <c r="G12" s="1197"/>
      <c r="H12" s="1197"/>
      <c r="I12" s="1197"/>
      <c r="J12" s="1197"/>
      <c r="K12" s="1198"/>
      <c r="L12" s="1190"/>
      <c r="M12" s="1190"/>
      <c r="N12" s="1190"/>
      <c r="O12" s="1190"/>
      <c r="P12" s="1190"/>
      <c r="Q12" s="1190"/>
      <c r="R12" s="1190"/>
      <c r="S12" s="1190"/>
      <c r="T12" s="1190"/>
      <c r="U12" s="1190"/>
      <c r="V12" s="1190"/>
      <c r="W12" s="1190"/>
      <c r="X12" s="1190"/>
      <c r="Y12" s="1190"/>
      <c r="Z12" s="1190"/>
      <c r="AA12" s="1190"/>
      <c r="AB12" s="1190"/>
      <c r="AC12" s="1190"/>
      <c r="AD12" s="1190"/>
      <c r="AE12" s="1190"/>
      <c r="AF12" s="1190"/>
      <c r="AG12" s="1190"/>
      <c r="AH12" s="1190"/>
      <c r="AI12" s="1190"/>
      <c r="AJ12" s="1190"/>
      <c r="AK12" s="1190"/>
      <c r="AL12" s="1190"/>
      <c r="AM12" s="1190"/>
      <c r="AN12" s="1190"/>
      <c r="AO12" s="1190"/>
      <c r="AP12" s="1190"/>
      <c r="AQ12" s="1176"/>
      <c r="AR12" s="1176"/>
      <c r="AS12" s="1176"/>
      <c r="AT12" s="1176"/>
      <c r="AU12" s="1176"/>
      <c r="AV12" s="1176"/>
      <c r="AW12" s="1176"/>
      <c r="AX12" s="1176"/>
      <c r="AY12" s="242"/>
      <c r="AZ12" s="243"/>
      <c r="BA12" s="1171" t="str">
        <f>MID(SUVAHAVUJ!AE61,1,1)</f>
        <v xml:space="preserve"> </v>
      </c>
      <c r="BB12" s="1171"/>
      <c r="BC12" s="1171"/>
      <c r="BD12" s="1171"/>
      <c r="BE12" s="1171"/>
      <c r="BF12" s="1171"/>
      <c r="BG12" s="1171" t="str">
        <f>MID(SUVAHAVUJ!AE61,2,1)</f>
        <v xml:space="preserve"> </v>
      </c>
      <c r="BH12" s="1171"/>
      <c r="BI12" s="1171"/>
      <c r="BJ12" s="1171"/>
      <c r="BK12" s="1171"/>
      <c r="BL12" s="1171" t="str">
        <f>MID(SUVAHAVUJ!AE61,3,1)</f>
        <v xml:space="preserve"> </v>
      </c>
      <c r="BM12" s="1171"/>
      <c r="BN12" s="1171"/>
      <c r="BO12" s="1171"/>
      <c r="BP12" s="1171"/>
      <c r="BQ12" s="1171"/>
      <c r="BR12" s="1171" t="str">
        <f>MID(SUVAHAVUJ!AE61,4,1)</f>
        <v xml:space="preserve"> </v>
      </c>
      <c r="BS12" s="1171"/>
      <c r="BT12" s="1171"/>
      <c r="BU12" s="1171"/>
      <c r="BV12" s="1171"/>
      <c r="BW12" s="1171" t="str">
        <f>MID(SUVAHAVUJ!AE61,5,1)</f>
        <v xml:space="preserve"> </v>
      </c>
      <c r="BX12" s="1171"/>
      <c r="BY12" s="1171"/>
      <c r="BZ12" s="1171"/>
      <c r="CA12" s="1171"/>
      <c r="CB12" s="1171"/>
      <c r="CC12" s="1171" t="str">
        <f>MID(SUVAHAVUJ!AE61,6,1)</f>
        <v xml:space="preserve"> </v>
      </c>
      <c r="CD12" s="1171"/>
      <c r="CE12" s="1171"/>
      <c r="CF12" s="1171"/>
      <c r="CG12" s="1171"/>
      <c r="CH12" s="1171" t="str">
        <f>MID(SUVAHAVUJ!AE61,7,1)</f>
        <v xml:space="preserve"> </v>
      </c>
      <c r="CI12" s="1171"/>
      <c r="CJ12" s="1171"/>
      <c r="CK12" s="1171"/>
      <c r="CL12" s="1171"/>
      <c r="CM12" s="1171"/>
      <c r="CN12" s="1171" t="str">
        <f>MID(SUVAHAVUJ!AE61,8,1)</f>
        <v xml:space="preserve"> </v>
      </c>
      <c r="CO12" s="1171"/>
      <c r="CP12" s="1171"/>
      <c r="CQ12" s="1171"/>
      <c r="CR12" s="1171"/>
      <c r="CS12" s="1171" t="str">
        <f>MID(SUVAHAVUJ!AE61,9,1)</f>
        <v xml:space="preserve"> </v>
      </c>
      <c r="CT12" s="1171"/>
      <c r="CU12" s="1171"/>
      <c r="CV12" s="1171"/>
      <c r="CW12" s="1171"/>
      <c r="CX12" s="1171"/>
      <c r="CY12" s="1171" t="str">
        <f>MID(SUVAHAVUJ!AE61,10,1)</f>
        <v xml:space="preserve"> </v>
      </c>
      <c r="CZ12" s="1171"/>
      <c r="DA12" s="1171"/>
      <c r="DB12" s="1171"/>
      <c r="DC12" s="1171"/>
      <c r="DD12" s="1171" t="str">
        <f>MID(SUVAHAVUJ!AE61,11,1)</f>
        <v>0</v>
      </c>
      <c r="DE12" s="1171"/>
      <c r="DF12" s="1171"/>
      <c r="DG12" s="1171"/>
      <c r="DH12" s="1171"/>
      <c r="DI12" s="1179"/>
      <c r="DJ12" s="1181"/>
      <c r="DK12" s="1181"/>
      <c r="DL12" s="1181"/>
      <c r="DM12" s="1181"/>
      <c r="DN12" s="1181"/>
      <c r="DO12" s="1181"/>
      <c r="DP12" s="1181"/>
      <c r="DQ12" s="1181"/>
      <c r="DR12" s="1181"/>
      <c r="DS12" s="1181"/>
      <c r="DT12" s="1181"/>
      <c r="DU12" s="1181"/>
      <c r="DV12" s="1181"/>
      <c r="DW12" s="1181"/>
      <c r="DX12" s="1181"/>
      <c r="DY12" s="1181"/>
      <c r="DZ12" s="1181"/>
      <c r="EA12" s="1181"/>
      <c r="EB12" s="1181"/>
      <c r="EC12" s="1181"/>
      <c r="ED12" s="1181"/>
      <c r="EE12" s="1181"/>
      <c r="EF12" s="1181"/>
      <c r="EG12" s="1181"/>
      <c r="EH12" s="1181"/>
      <c r="EI12" s="1181"/>
      <c r="EJ12" s="1181"/>
      <c r="EK12" s="1181"/>
      <c r="EL12" s="1181"/>
      <c r="EM12" s="1181"/>
      <c r="EN12" s="242"/>
      <c r="EO12" s="243"/>
      <c r="EP12" s="1171" t="str">
        <f>MID(SUVAHAVUJ!AG61,1,1)</f>
        <v xml:space="preserve"> </v>
      </c>
      <c r="EQ12" s="1171"/>
      <c r="ER12" s="1171"/>
      <c r="ES12" s="1171"/>
      <c r="ET12" s="1171"/>
      <c r="EU12" s="1171"/>
      <c r="EV12" s="1171" t="str">
        <f>MID(SUVAHAVUJ!AG61,2,1)</f>
        <v xml:space="preserve"> </v>
      </c>
      <c r="EW12" s="1171"/>
      <c r="EX12" s="1171"/>
      <c r="EY12" s="1171"/>
      <c r="EZ12" s="1171"/>
      <c r="FA12" s="1171" t="str">
        <f>MID(SUVAHAVUJ!AG61,3,1)</f>
        <v xml:space="preserve"> </v>
      </c>
      <c r="FB12" s="1171"/>
      <c r="FC12" s="1171"/>
      <c r="FD12" s="1171"/>
      <c r="FE12" s="1171"/>
      <c r="FF12" s="1171"/>
      <c r="FG12" s="1171" t="str">
        <f>MID(SUVAHAVUJ!AG61,4,1)</f>
        <v xml:space="preserve"> </v>
      </c>
      <c r="FH12" s="1171"/>
      <c r="FI12" s="1171"/>
      <c r="FJ12" s="1171"/>
      <c r="FK12" s="1171"/>
      <c r="FL12" s="1171" t="str">
        <f>MID(SUVAHAVUJ!AG61,5,1)</f>
        <v xml:space="preserve"> </v>
      </c>
      <c r="FM12" s="1171"/>
      <c r="FN12" s="1171"/>
      <c r="FO12" s="1171"/>
      <c r="FP12" s="1171"/>
      <c r="FQ12" s="1171"/>
      <c r="FR12" s="1171" t="str">
        <f>MID(SUVAHAVUJ!AG61,6,1)</f>
        <v xml:space="preserve"> </v>
      </c>
      <c r="FS12" s="1171"/>
      <c r="FT12" s="1171"/>
      <c r="FU12" s="1171"/>
      <c r="FV12" s="1171"/>
      <c r="FW12" s="1171" t="str">
        <f>MID(SUVAHAVUJ!AG61,7,1)</f>
        <v xml:space="preserve"> </v>
      </c>
      <c r="FX12" s="1171"/>
      <c r="FY12" s="1171"/>
      <c r="FZ12" s="1171"/>
      <c r="GA12" s="1171"/>
      <c r="GB12" s="1171"/>
      <c r="GC12" s="1171" t="str">
        <f>MID(SUVAHAVUJ!AG61,8,1)</f>
        <v xml:space="preserve"> </v>
      </c>
      <c r="GD12" s="1171"/>
      <c r="GE12" s="1171"/>
      <c r="GF12" s="1171"/>
      <c r="GG12" s="1171"/>
      <c r="GH12" s="1171" t="str">
        <f>MID(SUVAHAVUJ!AG61,9,1)</f>
        <v xml:space="preserve"> </v>
      </c>
      <c r="GI12" s="1171"/>
      <c r="GJ12" s="1171"/>
      <c r="GK12" s="1171"/>
      <c r="GL12" s="1171"/>
      <c r="GM12" s="1171"/>
      <c r="GN12" s="1171" t="str">
        <f>MID(SUVAHAVUJ!AG61,10,1)</f>
        <v xml:space="preserve"> </v>
      </c>
      <c r="GO12" s="1171"/>
      <c r="GP12" s="1171"/>
      <c r="GQ12" s="1171"/>
      <c r="GR12" s="1171"/>
      <c r="GS12" s="1129" t="str">
        <f>MID(SUVAHAVUJ!AG61,11,1)</f>
        <v>0</v>
      </c>
      <c r="GT12" s="1129"/>
      <c r="GU12" s="1129"/>
      <c r="GV12" s="1129"/>
      <c r="GW12" s="1177"/>
    </row>
    <row r="13" spans="1:205" ht="23.25" customHeight="1" x14ac:dyDescent="0.3">
      <c r="B13" s="1193" t="s">
        <v>2019</v>
      </c>
      <c r="C13" s="1194"/>
      <c r="D13" s="1194"/>
      <c r="E13" s="1194"/>
      <c r="F13" s="1194"/>
      <c r="G13" s="1194"/>
      <c r="H13" s="1194"/>
      <c r="I13" s="1194"/>
      <c r="J13" s="1194"/>
      <c r="K13" s="1195"/>
      <c r="L13" s="1190" t="str">
        <f>SUVAHAVUJ!$D$62</f>
        <v>Ostatné pohľadávky v rámci podielovej účasti okrem pohľadávok voči prepojeným účtovným jednotkám  (351A) - /391A/</v>
      </c>
      <c r="M13" s="1190"/>
      <c r="N13" s="1190"/>
      <c r="O13" s="1190"/>
      <c r="P13" s="1190"/>
      <c r="Q13" s="1190"/>
      <c r="R13" s="1190"/>
      <c r="S13" s="1190"/>
      <c r="T13" s="1190"/>
      <c r="U13" s="1190"/>
      <c r="V13" s="1190"/>
      <c r="W13" s="1190"/>
      <c r="X13" s="1190"/>
      <c r="Y13" s="1190"/>
      <c r="Z13" s="1190"/>
      <c r="AA13" s="1190"/>
      <c r="AB13" s="1190"/>
      <c r="AC13" s="1190"/>
      <c r="AD13" s="1190"/>
      <c r="AE13" s="1190"/>
      <c r="AF13" s="1190"/>
      <c r="AG13" s="1190"/>
      <c r="AH13" s="1190"/>
      <c r="AI13" s="1190"/>
      <c r="AJ13" s="1190"/>
      <c r="AK13" s="1190"/>
      <c r="AL13" s="1190"/>
      <c r="AM13" s="1190"/>
      <c r="AN13" s="1190"/>
      <c r="AO13" s="1190"/>
      <c r="AP13" s="1190"/>
      <c r="AQ13" s="1176" t="s">
        <v>1204</v>
      </c>
      <c r="AR13" s="1176"/>
      <c r="AS13" s="1176"/>
      <c r="AT13" s="1176"/>
      <c r="AU13" s="1176"/>
      <c r="AV13" s="1176"/>
      <c r="AW13" s="1176"/>
      <c r="AX13" s="1176"/>
      <c r="AY13" s="242"/>
      <c r="AZ13" s="243"/>
      <c r="BA13" s="1171" t="str">
        <f>MID(SUVAHAVUJ!AD62,1,1)</f>
        <v xml:space="preserve"> </v>
      </c>
      <c r="BB13" s="1171"/>
      <c r="BC13" s="1171"/>
      <c r="BD13" s="1171"/>
      <c r="BE13" s="1171"/>
      <c r="BF13" s="1171"/>
      <c r="BG13" s="1171" t="str">
        <f>MID(SUVAHAVUJ!AD62,2,1)</f>
        <v xml:space="preserve"> </v>
      </c>
      <c r="BH13" s="1171"/>
      <c r="BI13" s="1171"/>
      <c r="BJ13" s="1171"/>
      <c r="BK13" s="1171"/>
      <c r="BL13" s="1171" t="str">
        <f>MID(SUVAHAVUJ!AD62,3,1)</f>
        <v xml:space="preserve"> </v>
      </c>
      <c r="BM13" s="1171"/>
      <c r="BN13" s="1171"/>
      <c r="BO13" s="1171"/>
      <c r="BP13" s="1171"/>
      <c r="BQ13" s="1171"/>
      <c r="BR13" s="1171" t="str">
        <f>MID(SUVAHAVUJ!AD62,4,1)</f>
        <v xml:space="preserve"> </v>
      </c>
      <c r="BS13" s="1171"/>
      <c r="BT13" s="1171"/>
      <c r="BU13" s="1171"/>
      <c r="BV13" s="1171"/>
      <c r="BW13" s="1171" t="str">
        <f>MID(SUVAHAVUJ!AD62,5,1)</f>
        <v xml:space="preserve"> </v>
      </c>
      <c r="BX13" s="1171"/>
      <c r="BY13" s="1171"/>
      <c r="BZ13" s="1171"/>
      <c r="CA13" s="1171"/>
      <c r="CB13" s="1171"/>
      <c r="CC13" s="1171" t="str">
        <f>MID(SUVAHAVUJ!AD62,6,1)</f>
        <v xml:space="preserve"> </v>
      </c>
      <c r="CD13" s="1171"/>
      <c r="CE13" s="1171"/>
      <c r="CF13" s="1171"/>
      <c r="CG13" s="1171"/>
      <c r="CH13" s="1171" t="str">
        <f>MID(SUVAHAVUJ!AD62,7,1)</f>
        <v xml:space="preserve"> </v>
      </c>
      <c r="CI13" s="1171"/>
      <c r="CJ13" s="1171"/>
      <c r="CK13" s="1171"/>
      <c r="CL13" s="1171"/>
      <c r="CM13" s="1171"/>
      <c r="CN13" s="1171" t="str">
        <f>MID(SUVAHAVUJ!AD62,8,1)</f>
        <v xml:space="preserve"> </v>
      </c>
      <c r="CO13" s="1171"/>
      <c r="CP13" s="1171"/>
      <c r="CQ13" s="1171"/>
      <c r="CR13" s="1171"/>
      <c r="CS13" s="1171" t="str">
        <f>MID(SUVAHAVUJ!AD62,9,1)</f>
        <v xml:space="preserve"> </v>
      </c>
      <c r="CT13" s="1171"/>
      <c r="CU13" s="1171"/>
      <c r="CV13" s="1171"/>
      <c r="CW13" s="1171"/>
      <c r="CX13" s="1171"/>
      <c r="CY13" s="1171" t="str">
        <f>MID(SUVAHAVUJ!AD62,10,1)</f>
        <v xml:space="preserve"> </v>
      </c>
      <c r="CZ13" s="1171"/>
      <c r="DA13" s="1171"/>
      <c r="DB13" s="1171"/>
      <c r="DC13" s="1171"/>
      <c r="DD13" s="1171" t="str">
        <f>MID(SUVAHAVUJ!AD62,11,1)</f>
        <v>0</v>
      </c>
      <c r="DE13" s="1171"/>
      <c r="DF13" s="1171"/>
      <c r="DG13" s="1171"/>
      <c r="DH13" s="1171"/>
      <c r="DI13" s="1179"/>
      <c r="DJ13" s="242"/>
      <c r="DK13" s="243"/>
      <c r="DL13" s="1171" t="str">
        <f>MID(SUVAHAVUJ!AF62,1,1)</f>
        <v xml:space="preserve"> </v>
      </c>
      <c r="DM13" s="1171"/>
      <c r="DN13" s="1171"/>
      <c r="DO13" s="1171"/>
      <c r="DP13" s="1171"/>
      <c r="DQ13" s="1171"/>
      <c r="DR13" s="1171" t="str">
        <f>MID(SUVAHAVUJ!AF62,2,1)</f>
        <v xml:space="preserve"> </v>
      </c>
      <c r="DS13" s="1171"/>
      <c r="DT13" s="1171"/>
      <c r="DU13" s="1171"/>
      <c r="DV13" s="1171"/>
      <c r="DW13" s="1171" t="str">
        <f>MID(SUVAHAVUJ!AF62,3,1)</f>
        <v xml:space="preserve"> </v>
      </c>
      <c r="DX13" s="1171"/>
      <c r="DY13" s="1171"/>
      <c r="DZ13" s="1171"/>
      <c r="EA13" s="1171"/>
      <c r="EB13" s="1171"/>
      <c r="EC13" s="1171" t="str">
        <f>MID(SUVAHAVUJ!AF62,4,1)</f>
        <v xml:space="preserve"> </v>
      </c>
      <c r="ED13" s="1171"/>
      <c r="EE13" s="1171"/>
      <c r="EF13" s="1171"/>
      <c r="EG13" s="1171"/>
      <c r="EH13" s="1171" t="str">
        <f>MID(SUVAHAVUJ!AF62,5,1)</f>
        <v xml:space="preserve"> </v>
      </c>
      <c r="EI13" s="1171"/>
      <c r="EJ13" s="1171"/>
      <c r="EK13" s="1171"/>
      <c r="EL13" s="1171"/>
      <c r="EM13" s="1171"/>
      <c r="EN13" s="1171" t="str">
        <f>MID(SUVAHAVUJ!AF62,6,1)</f>
        <v xml:space="preserve"> </v>
      </c>
      <c r="EO13" s="1171"/>
      <c r="EP13" s="1171"/>
      <c r="EQ13" s="1171"/>
      <c r="ER13" s="1171"/>
      <c r="ES13" s="1171" t="str">
        <f>MID(SUVAHAVUJ!AF62,7,1)</f>
        <v xml:space="preserve"> </v>
      </c>
      <c r="ET13" s="1171"/>
      <c r="EU13" s="1171"/>
      <c r="EV13" s="1171"/>
      <c r="EW13" s="1171"/>
      <c r="EX13" s="1171"/>
      <c r="EY13" s="1171" t="str">
        <f>MID(SUVAHAVUJ!AF62,8,1)</f>
        <v xml:space="preserve"> </v>
      </c>
      <c r="EZ13" s="1171"/>
      <c r="FA13" s="1171"/>
      <c r="FB13" s="1171"/>
      <c r="FC13" s="1171"/>
      <c r="FD13" s="1171" t="str">
        <f>MID(SUVAHAVUJ!AF62,9,1)</f>
        <v xml:space="preserve"> </v>
      </c>
      <c r="FE13" s="1171"/>
      <c r="FF13" s="1171"/>
      <c r="FG13" s="1171"/>
      <c r="FH13" s="1171"/>
      <c r="FI13" s="1171"/>
      <c r="FJ13" s="1171" t="str">
        <f>MID(SUVAHAVUJ!AF62,10,1)</f>
        <v xml:space="preserve"> </v>
      </c>
      <c r="FK13" s="1171"/>
      <c r="FL13" s="1171"/>
      <c r="FM13" s="1171"/>
      <c r="FN13" s="1171"/>
      <c r="FO13" s="1129" t="str">
        <f>MID(SUVAHAVUJ!AF62,11,1)</f>
        <v>0</v>
      </c>
      <c r="FP13" s="1129"/>
      <c r="FQ13" s="1129"/>
      <c r="FR13" s="1129"/>
      <c r="FS13" s="1177"/>
      <c r="FT13" s="1178"/>
      <c r="FU13" s="1178"/>
      <c r="FV13" s="1178"/>
      <c r="FW13" s="1178"/>
      <c r="FX13" s="1178"/>
      <c r="FY13" s="1178"/>
      <c r="FZ13" s="1178"/>
      <c r="GA13" s="1178"/>
      <c r="GB13" s="1178"/>
      <c r="GC13" s="1178"/>
      <c r="GD13" s="1178"/>
      <c r="GE13" s="1178"/>
      <c r="GF13" s="1178"/>
      <c r="GG13" s="1178"/>
      <c r="GH13" s="1178"/>
      <c r="GI13" s="1178"/>
      <c r="GJ13" s="1178"/>
      <c r="GK13" s="1178"/>
      <c r="GL13" s="1178"/>
      <c r="GM13" s="1178"/>
      <c r="GN13" s="1178"/>
      <c r="GO13" s="1178"/>
      <c r="GP13" s="1178"/>
      <c r="GQ13" s="1178"/>
      <c r="GR13" s="1178"/>
      <c r="GS13" s="1178"/>
      <c r="GT13" s="1178"/>
      <c r="GU13" s="1178"/>
      <c r="GV13" s="1178"/>
      <c r="GW13" s="1178"/>
    </row>
    <row r="14" spans="1:205" ht="23.25" customHeight="1" x14ac:dyDescent="0.3">
      <c r="B14" s="1196"/>
      <c r="C14" s="1197"/>
      <c r="D14" s="1197"/>
      <c r="E14" s="1197"/>
      <c r="F14" s="1197"/>
      <c r="G14" s="1197"/>
      <c r="H14" s="1197"/>
      <c r="I14" s="1197"/>
      <c r="J14" s="1197"/>
      <c r="K14" s="1198"/>
      <c r="L14" s="1190"/>
      <c r="M14" s="1190"/>
      <c r="N14" s="1190"/>
      <c r="O14" s="1190"/>
      <c r="P14" s="1190"/>
      <c r="Q14" s="1190"/>
      <c r="R14" s="1190"/>
      <c r="S14" s="1190"/>
      <c r="T14" s="1190"/>
      <c r="U14" s="1190"/>
      <c r="V14" s="1190"/>
      <c r="W14" s="1190"/>
      <c r="X14" s="1190"/>
      <c r="Y14" s="1190"/>
      <c r="Z14" s="1190"/>
      <c r="AA14" s="1190"/>
      <c r="AB14" s="1190"/>
      <c r="AC14" s="1190"/>
      <c r="AD14" s="1190"/>
      <c r="AE14" s="1190"/>
      <c r="AF14" s="1190"/>
      <c r="AG14" s="1190"/>
      <c r="AH14" s="1190"/>
      <c r="AI14" s="1190"/>
      <c r="AJ14" s="1190"/>
      <c r="AK14" s="1190"/>
      <c r="AL14" s="1190"/>
      <c r="AM14" s="1190"/>
      <c r="AN14" s="1190"/>
      <c r="AO14" s="1190"/>
      <c r="AP14" s="1190"/>
      <c r="AQ14" s="1176"/>
      <c r="AR14" s="1176"/>
      <c r="AS14" s="1176"/>
      <c r="AT14" s="1176"/>
      <c r="AU14" s="1176"/>
      <c r="AV14" s="1176"/>
      <c r="AW14" s="1176"/>
      <c r="AX14" s="1176"/>
      <c r="AY14" s="242"/>
      <c r="AZ14" s="243"/>
      <c r="BA14" s="1171" t="str">
        <f>MID(SUVAHAVUJ!AE62,1,1)</f>
        <v xml:space="preserve"> </v>
      </c>
      <c r="BB14" s="1171"/>
      <c r="BC14" s="1171"/>
      <c r="BD14" s="1171"/>
      <c r="BE14" s="1171"/>
      <c r="BF14" s="1171"/>
      <c r="BG14" s="1171" t="str">
        <f>MID(SUVAHAVUJ!AE62,2,1)</f>
        <v xml:space="preserve"> </v>
      </c>
      <c r="BH14" s="1171"/>
      <c r="BI14" s="1171"/>
      <c r="BJ14" s="1171"/>
      <c r="BK14" s="1171"/>
      <c r="BL14" s="1171" t="str">
        <f>MID(SUVAHAVUJ!AE62,3,1)</f>
        <v xml:space="preserve"> </v>
      </c>
      <c r="BM14" s="1171"/>
      <c r="BN14" s="1171"/>
      <c r="BO14" s="1171"/>
      <c r="BP14" s="1171"/>
      <c r="BQ14" s="1171"/>
      <c r="BR14" s="1171" t="str">
        <f>MID(SUVAHAVUJ!AE62,4,1)</f>
        <v xml:space="preserve"> </v>
      </c>
      <c r="BS14" s="1171"/>
      <c r="BT14" s="1171"/>
      <c r="BU14" s="1171"/>
      <c r="BV14" s="1171"/>
      <c r="BW14" s="1171" t="str">
        <f>MID(SUVAHAVUJ!AE62,5,1)</f>
        <v xml:space="preserve"> </v>
      </c>
      <c r="BX14" s="1171"/>
      <c r="BY14" s="1171"/>
      <c r="BZ14" s="1171"/>
      <c r="CA14" s="1171"/>
      <c r="CB14" s="1171"/>
      <c r="CC14" s="1171" t="str">
        <f>MID(SUVAHAVUJ!AE62,6,1)</f>
        <v xml:space="preserve"> </v>
      </c>
      <c r="CD14" s="1171"/>
      <c r="CE14" s="1171"/>
      <c r="CF14" s="1171"/>
      <c r="CG14" s="1171"/>
      <c r="CH14" s="1171" t="str">
        <f>MID(SUVAHAVUJ!AE62,7,1)</f>
        <v xml:space="preserve"> </v>
      </c>
      <c r="CI14" s="1171"/>
      <c r="CJ14" s="1171"/>
      <c r="CK14" s="1171"/>
      <c r="CL14" s="1171"/>
      <c r="CM14" s="1171"/>
      <c r="CN14" s="1171" t="str">
        <f>MID(SUVAHAVUJ!AE62,8,1)</f>
        <v xml:space="preserve"> </v>
      </c>
      <c r="CO14" s="1171"/>
      <c r="CP14" s="1171"/>
      <c r="CQ14" s="1171"/>
      <c r="CR14" s="1171"/>
      <c r="CS14" s="1171" t="str">
        <f>MID(SUVAHAVUJ!AE62,9,1)</f>
        <v xml:space="preserve"> </v>
      </c>
      <c r="CT14" s="1171"/>
      <c r="CU14" s="1171"/>
      <c r="CV14" s="1171"/>
      <c r="CW14" s="1171"/>
      <c r="CX14" s="1171"/>
      <c r="CY14" s="1171" t="str">
        <f>MID(SUVAHAVUJ!AE62,10,1)</f>
        <v xml:space="preserve"> </v>
      </c>
      <c r="CZ14" s="1171"/>
      <c r="DA14" s="1171"/>
      <c r="DB14" s="1171"/>
      <c r="DC14" s="1171"/>
      <c r="DD14" s="1171" t="str">
        <f>MID(SUVAHAVUJ!AE62,11,1)</f>
        <v>0</v>
      </c>
      <c r="DE14" s="1171"/>
      <c r="DF14" s="1171"/>
      <c r="DG14" s="1171"/>
      <c r="DH14" s="1171"/>
      <c r="DI14" s="1179"/>
      <c r="DJ14" s="1181"/>
      <c r="DK14" s="1181"/>
      <c r="DL14" s="1181"/>
      <c r="DM14" s="1181"/>
      <c r="DN14" s="1181"/>
      <c r="DO14" s="1181"/>
      <c r="DP14" s="1181"/>
      <c r="DQ14" s="1181"/>
      <c r="DR14" s="1181"/>
      <c r="DS14" s="1181"/>
      <c r="DT14" s="1181"/>
      <c r="DU14" s="1181"/>
      <c r="DV14" s="1181"/>
      <c r="DW14" s="1181"/>
      <c r="DX14" s="1181"/>
      <c r="DY14" s="1181"/>
      <c r="DZ14" s="1181"/>
      <c r="EA14" s="1181"/>
      <c r="EB14" s="1181"/>
      <c r="EC14" s="1181"/>
      <c r="ED14" s="1181"/>
      <c r="EE14" s="1181"/>
      <c r="EF14" s="1181"/>
      <c r="EG14" s="1181"/>
      <c r="EH14" s="1181"/>
      <c r="EI14" s="1181"/>
      <c r="EJ14" s="1181"/>
      <c r="EK14" s="1181"/>
      <c r="EL14" s="1181"/>
      <c r="EM14" s="1181"/>
      <c r="EN14" s="242"/>
      <c r="EO14" s="243"/>
      <c r="EP14" s="1171" t="str">
        <f>MID(SUVAHAVUJ!AG62,1,1)</f>
        <v xml:space="preserve"> </v>
      </c>
      <c r="EQ14" s="1171"/>
      <c r="ER14" s="1171"/>
      <c r="ES14" s="1171"/>
      <c r="ET14" s="1171"/>
      <c r="EU14" s="1171"/>
      <c r="EV14" s="1171" t="str">
        <f>MID(SUVAHAVUJ!AG62,2,1)</f>
        <v xml:space="preserve"> </v>
      </c>
      <c r="EW14" s="1171"/>
      <c r="EX14" s="1171"/>
      <c r="EY14" s="1171"/>
      <c r="EZ14" s="1171"/>
      <c r="FA14" s="1171" t="str">
        <f>MID(SUVAHAVUJ!AG62,3,1)</f>
        <v xml:space="preserve"> </v>
      </c>
      <c r="FB14" s="1171"/>
      <c r="FC14" s="1171"/>
      <c r="FD14" s="1171"/>
      <c r="FE14" s="1171"/>
      <c r="FF14" s="1171"/>
      <c r="FG14" s="1171" t="str">
        <f>MID(SUVAHAVUJ!AG62,4,1)</f>
        <v xml:space="preserve"> </v>
      </c>
      <c r="FH14" s="1171"/>
      <c r="FI14" s="1171"/>
      <c r="FJ14" s="1171"/>
      <c r="FK14" s="1171"/>
      <c r="FL14" s="1171" t="str">
        <f>MID(SUVAHAVUJ!AG62,5,1)</f>
        <v xml:space="preserve"> </v>
      </c>
      <c r="FM14" s="1171"/>
      <c r="FN14" s="1171"/>
      <c r="FO14" s="1171"/>
      <c r="FP14" s="1171"/>
      <c r="FQ14" s="1171"/>
      <c r="FR14" s="1171" t="str">
        <f>MID(SUVAHAVUJ!AG62,6,1)</f>
        <v xml:space="preserve"> </v>
      </c>
      <c r="FS14" s="1171"/>
      <c r="FT14" s="1171"/>
      <c r="FU14" s="1171"/>
      <c r="FV14" s="1171"/>
      <c r="FW14" s="1171" t="str">
        <f>MID(SUVAHAVUJ!AG62,7,1)</f>
        <v xml:space="preserve"> </v>
      </c>
      <c r="FX14" s="1171"/>
      <c r="FY14" s="1171"/>
      <c r="FZ14" s="1171"/>
      <c r="GA14" s="1171"/>
      <c r="GB14" s="1171"/>
      <c r="GC14" s="1171" t="str">
        <f>MID(SUVAHAVUJ!AG62,8,1)</f>
        <v xml:space="preserve"> </v>
      </c>
      <c r="GD14" s="1171"/>
      <c r="GE14" s="1171"/>
      <c r="GF14" s="1171"/>
      <c r="GG14" s="1171"/>
      <c r="GH14" s="1171" t="str">
        <f>MID(SUVAHAVUJ!AG62,9,1)</f>
        <v xml:space="preserve"> </v>
      </c>
      <c r="GI14" s="1171"/>
      <c r="GJ14" s="1171"/>
      <c r="GK14" s="1171"/>
      <c r="GL14" s="1171"/>
      <c r="GM14" s="1171"/>
      <c r="GN14" s="1171" t="str">
        <f>MID(SUVAHAVUJ!AG62,10,1)</f>
        <v xml:space="preserve"> </v>
      </c>
      <c r="GO14" s="1171"/>
      <c r="GP14" s="1171"/>
      <c r="GQ14" s="1171"/>
      <c r="GR14" s="1171"/>
      <c r="GS14" s="1129" t="str">
        <f>MID(SUVAHAVUJ!AG62,11,1)</f>
        <v>0</v>
      </c>
      <c r="GT14" s="1129"/>
      <c r="GU14" s="1129"/>
      <c r="GV14" s="1129"/>
      <c r="GW14" s="1177"/>
    </row>
    <row r="15" spans="1:205" ht="24" customHeight="1" x14ac:dyDescent="0.3">
      <c r="B15" s="1193" t="s">
        <v>2020</v>
      </c>
      <c r="C15" s="1194"/>
      <c r="D15" s="1194"/>
      <c r="E15" s="1194"/>
      <c r="F15" s="1194"/>
      <c r="G15" s="1194"/>
      <c r="H15" s="1194"/>
      <c r="I15" s="1194"/>
      <c r="J15" s="1194"/>
      <c r="K15" s="1195"/>
      <c r="L15" s="1190" t="str">
        <f>SUVAHAVUJ!$D$63</f>
        <v>Pohľadávky voči spoločníkom, členom a združeniu (354A, 355A, 358A, 35XA, 398A) - /391A/</v>
      </c>
      <c r="M15" s="1190"/>
      <c r="N15" s="1190"/>
      <c r="O15" s="1190"/>
      <c r="P15" s="1190"/>
      <c r="Q15" s="1190"/>
      <c r="R15" s="1190"/>
      <c r="S15" s="1190"/>
      <c r="T15" s="1190"/>
      <c r="U15" s="1190"/>
      <c r="V15" s="1190"/>
      <c r="W15" s="1190"/>
      <c r="X15" s="1190"/>
      <c r="Y15" s="1190"/>
      <c r="Z15" s="1190"/>
      <c r="AA15" s="1190"/>
      <c r="AB15" s="1190"/>
      <c r="AC15" s="1190"/>
      <c r="AD15" s="1190"/>
      <c r="AE15" s="1190"/>
      <c r="AF15" s="1190"/>
      <c r="AG15" s="1190"/>
      <c r="AH15" s="1190"/>
      <c r="AI15" s="1190"/>
      <c r="AJ15" s="1190"/>
      <c r="AK15" s="1190"/>
      <c r="AL15" s="1190"/>
      <c r="AM15" s="1190"/>
      <c r="AN15" s="1190"/>
      <c r="AO15" s="1190"/>
      <c r="AP15" s="1190"/>
      <c r="AQ15" s="1176" t="s">
        <v>1209</v>
      </c>
      <c r="AR15" s="1176"/>
      <c r="AS15" s="1176"/>
      <c r="AT15" s="1176"/>
      <c r="AU15" s="1176"/>
      <c r="AV15" s="1176"/>
      <c r="AW15" s="1176"/>
      <c r="AX15" s="1176"/>
      <c r="AY15" s="242"/>
      <c r="AZ15" s="243"/>
      <c r="BA15" s="1171" t="str">
        <f>MID(SUVAHAVUJ!AD63,1,1)</f>
        <v xml:space="preserve"> </v>
      </c>
      <c r="BB15" s="1171"/>
      <c r="BC15" s="1171"/>
      <c r="BD15" s="1171"/>
      <c r="BE15" s="1171"/>
      <c r="BF15" s="1171"/>
      <c r="BG15" s="1171" t="str">
        <f>MID(SUVAHAVUJ!AD63,2,1)</f>
        <v xml:space="preserve"> </v>
      </c>
      <c r="BH15" s="1171"/>
      <c r="BI15" s="1171"/>
      <c r="BJ15" s="1171"/>
      <c r="BK15" s="1171"/>
      <c r="BL15" s="1171" t="str">
        <f>MID(SUVAHAVUJ!AD63,3,1)</f>
        <v xml:space="preserve"> </v>
      </c>
      <c r="BM15" s="1171"/>
      <c r="BN15" s="1171"/>
      <c r="BO15" s="1171"/>
      <c r="BP15" s="1171"/>
      <c r="BQ15" s="1171"/>
      <c r="BR15" s="1171" t="str">
        <f>MID(SUVAHAVUJ!AD63,4,1)</f>
        <v xml:space="preserve"> </v>
      </c>
      <c r="BS15" s="1171"/>
      <c r="BT15" s="1171"/>
      <c r="BU15" s="1171"/>
      <c r="BV15" s="1171"/>
      <c r="BW15" s="1171" t="str">
        <f>MID(SUVAHAVUJ!AD63,5,1)</f>
        <v xml:space="preserve"> </v>
      </c>
      <c r="BX15" s="1171"/>
      <c r="BY15" s="1171"/>
      <c r="BZ15" s="1171"/>
      <c r="CA15" s="1171"/>
      <c r="CB15" s="1171"/>
      <c r="CC15" s="1171" t="str">
        <f>MID(SUVAHAVUJ!AD63,6,1)</f>
        <v xml:space="preserve"> </v>
      </c>
      <c r="CD15" s="1171"/>
      <c r="CE15" s="1171"/>
      <c r="CF15" s="1171"/>
      <c r="CG15" s="1171"/>
      <c r="CH15" s="1171" t="str">
        <f>MID(SUVAHAVUJ!AD63,7,1)</f>
        <v xml:space="preserve"> </v>
      </c>
      <c r="CI15" s="1171"/>
      <c r="CJ15" s="1171"/>
      <c r="CK15" s="1171"/>
      <c r="CL15" s="1171"/>
      <c r="CM15" s="1171"/>
      <c r="CN15" s="1171" t="str">
        <f>MID(SUVAHAVUJ!AD63,8,1)</f>
        <v xml:space="preserve"> </v>
      </c>
      <c r="CO15" s="1171"/>
      <c r="CP15" s="1171"/>
      <c r="CQ15" s="1171"/>
      <c r="CR15" s="1171"/>
      <c r="CS15" s="1171" t="str">
        <f>MID(SUVAHAVUJ!AD63,9,1)</f>
        <v xml:space="preserve"> </v>
      </c>
      <c r="CT15" s="1171"/>
      <c r="CU15" s="1171"/>
      <c r="CV15" s="1171"/>
      <c r="CW15" s="1171"/>
      <c r="CX15" s="1171"/>
      <c r="CY15" s="1171" t="str">
        <f>MID(SUVAHAVUJ!AD63,10,1)</f>
        <v xml:space="preserve"> </v>
      </c>
      <c r="CZ15" s="1171"/>
      <c r="DA15" s="1171"/>
      <c r="DB15" s="1171"/>
      <c r="DC15" s="1171"/>
      <c r="DD15" s="1171" t="str">
        <f>MID(SUVAHAVUJ!AD63,11,1)</f>
        <v>0</v>
      </c>
      <c r="DE15" s="1171"/>
      <c r="DF15" s="1171"/>
      <c r="DG15" s="1171"/>
      <c r="DH15" s="1171"/>
      <c r="DI15" s="1179"/>
      <c r="DJ15" s="242"/>
      <c r="DK15" s="243"/>
      <c r="DL15" s="1171" t="str">
        <f>MID(SUVAHAVUJ!AF63,1,1)</f>
        <v xml:space="preserve"> </v>
      </c>
      <c r="DM15" s="1171"/>
      <c r="DN15" s="1171"/>
      <c r="DO15" s="1171"/>
      <c r="DP15" s="1171"/>
      <c r="DQ15" s="1171"/>
      <c r="DR15" s="1171" t="str">
        <f>MID(SUVAHAVUJ!AF63,2,1)</f>
        <v xml:space="preserve"> </v>
      </c>
      <c r="DS15" s="1171"/>
      <c r="DT15" s="1171"/>
      <c r="DU15" s="1171"/>
      <c r="DV15" s="1171"/>
      <c r="DW15" s="1171" t="str">
        <f>MID(SUVAHAVUJ!AF63,3,1)</f>
        <v xml:space="preserve"> </v>
      </c>
      <c r="DX15" s="1171"/>
      <c r="DY15" s="1171"/>
      <c r="DZ15" s="1171"/>
      <c r="EA15" s="1171"/>
      <c r="EB15" s="1171"/>
      <c r="EC15" s="1171" t="str">
        <f>MID(SUVAHAVUJ!AF63,4,1)</f>
        <v xml:space="preserve"> </v>
      </c>
      <c r="ED15" s="1171"/>
      <c r="EE15" s="1171"/>
      <c r="EF15" s="1171"/>
      <c r="EG15" s="1171"/>
      <c r="EH15" s="1171" t="str">
        <f>MID(SUVAHAVUJ!AF63,5,1)</f>
        <v xml:space="preserve"> </v>
      </c>
      <c r="EI15" s="1171"/>
      <c r="EJ15" s="1171"/>
      <c r="EK15" s="1171"/>
      <c r="EL15" s="1171"/>
      <c r="EM15" s="1171"/>
      <c r="EN15" s="1171" t="str">
        <f>MID(SUVAHAVUJ!AF63,6,1)</f>
        <v xml:space="preserve"> </v>
      </c>
      <c r="EO15" s="1171"/>
      <c r="EP15" s="1171"/>
      <c r="EQ15" s="1171"/>
      <c r="ER15" s="1171"/>
      <c r="ES15" s="1171" t="str">
        <f>MID(SUVAHAVUJ!AF63,7,1)</f>
        <v xml:space="preserve"> </v>
      </c>
      <c r="ET15" s="1171"/>
      <c r="EU15" s="1171"/>
      <c r="EV15" s="1171"/>
      <c r="EW15" s="1171"/>
      <c r="EX15" s="1171"/>
      <c r="EY15" s="1171" t="str">
        <f>MID(SUVAHAVUJ!AF63,8,1)</f>
        <v xml:space="preserve"> </v>
      </c>
      <c r="EZ15" s="1171"/>
      <c r="FA15" s="1171"/>
      <c r="FB15" s="1171"/>
      <c r="FC15" s="1171"/>
      <c r="FD15" s="1171" t="str">
        <f>MID(SUVAHAVUJ!AF63,9,1)</f>
        <v xml:space="preserve"> </v>
      </c>
      <c r="FE15" s="1171"/>
      <c r="FF15" s="1171"/>
      <c r="FG15" s="1171"/>
      <c r="FH15" s="1171"/>
      <c r="FI15" s="1171"/>
      <c r="FJ15" s="1171" t="str">
        <f>MID(SUVAHAVUJ!AF63,10,1)</f>
        <v xml:space="preserve"> </v>
      </c>
      <c r="FK15" s="1171"/>
      <c r="FL15" s="1171"/>
      <c r="FM15" s="1171"/>
      <c r="FN15" s="1171"/>
      <c r="FO15" s="1129" t="str">
        <f>MID(SUVAHAVUJ!AF63,11,1)</f>
        <v>0</v>
      </c>
      <c r="FP15" s="1129"/>
      <c r="FQ15" s="1129"/>
      <c r="FR15" s="1129"/>
      <c r="FS15" s="1177"/>
      <c r="FT15" s="1178"/>
      <c r="FU15" s="1178"/>
      <c r="FV15" s="1178"/>
      <c r="FW15" s="1178"/>
      <c r="FX15" s="1178"/>
      <c r="FY15" s="1178"/>
      <c r="FZ15" s="1178"/>
      <c r="GA15" s="1178"/>
      <c r="GB15" s="1178"/>
      <c r="GC15" s="1178"/>
      <c r="GD15" s="1178"/>
      <c r="GE15" s="1178"/>
      <c r="GF15" s="1178"/>
      <c r="GG15" s="1178"/>
      <c r="GH15" s="1178"/>
      <c r="GI15" s="1178"/>
      <c r="GJ15" s="1178"/>
      <c r="GK15" s="1178"/>
      <c r="GL15" s="1178"/>
      <c r="GM15" s="1178"/>
      <c r="GN15" s="1178"/>
      <c r="GO15" s="1178"/>
      <c r="GP15" s="1178"/>
      <c r="GQ15" s="1178"/>
      <c r="GR15" s="1178"/>
      <c r="GS15" s="1178"/>
      <c r="GT15" s="1178"/>
      <c r="GU15" s="1178"/>
      <c r="GV15" s="1178"/>
      <c r="GW15" s="1178"/>
    </row>
    <row r="16" spans="1:205" ht="24.75" customHeight="1" x14ac:dyDescent="0.3">
      <c r="B16" s="1196"/>
      <c r="C16" s="1197"/>
      <c r="D16" s="1197"/>
      <c r="E16" s="1197"/>
      <c r="F16" s="1197"/>
      <c r="G16" s="1197"/>
      <c r="H16" s="1197"/>
      <c r="I16" s="1197"/>
      <c r="J16" s="1197"/>
      <c r="K16" s="1198"/>
      <c r="L16" s="1190"/>
      <c r="M16" s="1190"/>
      <c r="N16" s="1190"/>
      <c r="O16" s="1190"/>
      <c r="P16" s="1190"/>
      <c r="Q16" s="1190"/>
      <c r="R16" s="1190"/>
      <c r="S16" s="1190"/>
      <c r="T16" s="1190"/>
      <c r="U16" s="1190"/>
      <c r="V16" s="1190"/>
      <c r="W16" s="1190"/>
      <c r="X16" s="1190"/>
      <c r="Y16" s="1190"/>
      <c r="Z16" s="1190"/>
      <c r="AA16" s="1190"/>
      <c r="AB16" s="1190"/>
      <c r="AC16" s="1190"/>
      <c r="AD16" s="1190"/>
      <c r="AE16" s="1190"/>
      <c r="AF16" s="1190"/>
      <c r="AG16" s="1190"/>
      <c r="AH16" s="1190"/>
      <c r="AI16" s="1190"/>
      <c r="AJ16" s="1190"/>
      <c r="AK16" s="1190"/>
      <c r="AL16" s="1190"/>
      <c r="AM16" s="1190"/>
      <c r="AN16" s="1190"/>
      <c r="AO16" s="1190"/>
      <c r="AP16" s="1190"/>
      <c r="AQ16" s="1176"/>
      <c r="AR16" s="1176"/>
      <c r="AS16" s="1176"/>
      <c r="AT16" s="1176"/>
      <c r="AU16" s="1176"/>
      <c r="AV16" s="1176"/>
      <c r="AW16" s="1176"/>
      <c r="AX16" s="1176"/>
      <c r="AY16" s="242"/>
      <c r="AZ16" s="243"/>
      <c r="BA16" s="1171" t="str">
        <f>MID(SUVAHAVUJ!AE63,1,1)</f>
        <v xml:space="preserve"> </v>
      </c>
      <c r="BB16" s="1171"/>
      <c r="BC16" s="1171"/>
      <c r="BD16" s="1171"/>
      <c r="BE16" s="1171"/>
      <c r="BF16" s="1171"/>
      <c r="BG16" s="1171" t="str">
        <f>MID(SUVAHAVUJ!AE63,2,1)</f>
        <v xml:space="preserve"> </v>
      </c>
      <c r="BH16" s="1171"/>
      <c r="BI16" s="1171"/>
      <c r="BJ16" s="1171"/>
      <c r="BK16" s="1171"/>
      <c r="BL16" s="1171" t="str">
        <f>MID(SUVAHAVUJ!AE63,3,1)</f>
        <v xml:space="preserve"> </v>
      </c>
      <c r="BM16" s="1171"/>
      <c r="BN16" s="1171"/>
      <c r="BO16" s="1171"/>
      <c r="BP16" s="1171"/>
      <c r="BQ16" s="1171"/>
      <c r="BR16" s="1171" t="str">
        <f>MID(SUVAHAVUJ!AE63,4,1)</f>
        <v xml:space="preserve"> </v>
      </c>
      <c r="BS16" s="1171"/>
      <c r="BT16" s="1171"/>
      <c r="BU16" s="1171"/>
      <c r="BV16" s="1171"/>
      <c r="BW16" s="1171" t="str">
        <f>MID(SUVAHAVUJ!AE63,5,1)</f>
        <v xml:space="preserve"> </v>
      </c>
      <c r="BX16" s="1171"/>
      <c r="BY16" s="1171"/>
      <c r="BZ16" s="1171"/>
      <c r="CA16" s="1171"/>
      <c r="CB16" s="1171"/>
      <c r="CC16" s="1171" t="str">
        <f>MID(SUVAHAVUJ!AE63,6,1)</f>
        <v xml:space="preserve"> </v>
      </c>
      <c r="CD16" s="1171"/>
      <c r="CE16" s="1171"/>
      <c r="CF16" s="1171"/>
      <c r="CG16" s="1171"/>
      <c r="CH16" s="1171" t="str">
        <f>MID(SUVAHAVUJ!AE63,7,1)</f>
        <v xml:space="preserve"> </v>
      </c>
      <c r="CI16" s="1171"/>
      <c r="CJ16" s="1171"/>
      <c r="CK16" s="1171"/>
      <c r="CL16" s="1171"/>
      <c r="CM16" s="1171"/>
      <c r="CN16" s="1171" t="str">
        <f>MID(SUVAHAVUJ!AE63,8,1)</f>
        <v xml:space="preserve"> </v>
      </c>
      <c r="CO16" s="1171"/>
      <c r="CP16" s="1171"/>
      <c r="CQ16" s="1171"/>
      <c r="CR16" s="1171"/>
      <c r="CS16" s="1171" t="str">
        <f>MID(SUVAHAVUJ!AE63,9,1)</f>
        <v xml:space="preserve"> </v>
      </c>
      <c r="CT16" s="1171"/>
      <c r="CU16" s="1171"/>
      <c r="CV16" s="1171"/>
      <c r="CW16" s="1171"/>
      <c r="CX16" s="1171"/>
      <c r="CY16" s="1171" t="str">
        <f>MID(SUVAHAVUJ!AE63,10,1)</f>
        <v xml:space="preserve"> </v>
      </c>
      <c r="CZ16" s="1171"/>
      <c r="DA16" s="1171"/>
      <c r="DB16" s="1171"/>
      <c r="DC16" s="1171"/>
      <c r="DD16" s="1171" t="str">
        <f>MID(SUVAHAVUJ!AE63,11,1)</f>
        <v>0</v>
      </c>
      <c r="DE16" s="1171"/>
      <c r="DF16" s="1171"/>
      <c r="DG16" s="1171"/>
      <c r="DH16" s="1171"/>
      <c r="DI16" s="1179"/>
      <c r="DJ16" s="1181"/>
      <c r="DK16" s="1181"/>
      <c r="DL16" s="1181"/>
      <c r="DM16" s="1181"/>
      <c r="DN16" s="1181"/>
      <c r="DO16" s="1181"/>
      <c r="DP16" s="1181"/>
      <c r="DQ16" s="1181"/>
      <c r="DR16" s="1181"/>
      <c r="DS16" s="1181"/>
      <c r="DT16" s="1181"/>
      <c r="DU16" s="1181"/>
      <c r="DV16" s="1181"/>
      <c r="DW16" s="1181"/>
      <c r="DX16" s="1181"/>
      <c r="DY16" s="1181"/>
      <c r="DZ16" s="1181"/>
      <c r="EA16" s="1181"/>
      <c r="EB16" s="1181"/>
      <c r="EC16" s="1181"/>
      <c r="ED16" s="1181"/>
      <c r="EE16" s="1181"/>
      <c r="EF16" s="1181"/>
      <c r="EG16" s="1181"/>
      <c r="EH16" s="1181"/>
      <c r="EI16" s="1181"/>
      <c r="EJ16" s="1181"/>
      <c r="EK16" s="1181"/>
      <c r="EL16" s="1181"/>
      <c r="EM16" s="1181"/>
      <c r="EN16" s="242"/>
      <c r="EO16" s="243"/>
      <c r="EP16" s="1171" t="str">
        <f>MID(SUVAHAVUJ!AG63,1,1)</f>
        <v xml:space="preserve"> </v>
      </c>
      <c r="EQ16" s="1171"/>
      <c r="ER16" s="1171"/>
      <c r="ES16" s="1171"/>
      <c r="ET16" s="1171"/>
      <c r="EU16" s="1171"/>
      <c r="EV16" s="1171" t="str">
        <f>MID(SUVAHAVUJ!AG63,2,1)</f>
        <v xml:space="preserve"> </v>
      </c>
      <c r="EW16" s="1171"/>
      <c r="EX16" s="1171"/>
      <c r="EY16" s="1171"/>
      <c r="EZ16" s="1171"/>
      <c r="FA16" s="1171" t="str">
        <f>MID(SUVAHAVUJ!AG63,3,1)</f>
        <v xml:space="preserve"> </v>
      </c>
      <c r="FB16" s="1171"/>
      <c r="FC16" s="1171"/>
      <c r="FD16" s="1171"/>
      <c r="FE16" s="1171"/>
      <c r="FF16" s="1171"/>
      <c r="FG16" s="1171" t="str">
        <f>MID(SUVAHAVUJ!AG63,4,1)</f>
        <v xml:space="preserve"> </v>
      </c>
      <c r="FH16" s="1171"/>
      <c r="FI16" s="1171"/>
      <c r="FJ16" s="1171"/>
      <c r="FK16" s="1171"/>
      <c r="FL16" s="1171" t="str">
        <f>MID(SUVAHAVUJ!AG63,5,1)</f>
        <v xml:space="preserve"> </v>
      </c>
      <c r="FM16" s="1171"/>
      <c r="FN16" s="1171"/>
      <c r="FO16" s="1171"/>
      <c r="FP16" s="1171"/>
      <c r="FQ16" s="1171"/>
      <c r="FR16" s="1171" t="str">
        <f>MID(SUVAHAVUJ!AG63,6,1)</f>
        <v xml:space="preserve"> </v>
      </c>
      <c r="FS16" s="1171"/>
      <c r="FT16" s="1171"/>
      <c r="FU16" s="1171"/>
      <c r="FV16" s="1171"/>
      <c r="FW16" s="1171" t="str">
        <f>MID(SUVAHAVUJ!AG63,7,1)</f>
        <v xml:space="preserve"> </v>
      </c>
      <c r="FX16" s="1171"/>
      <c r="FY16" s="1171"/>
      <c r="FZ16" s="1171"/>
      <c r="GA16" s="1171"/>
      <c r="GB16" s="1171"/>
      <c r="GC16" s="1171" t="str">
        <f>MID(SUVAHAVUJ!AG63,8,1)</f>
        <v xml:space="preserve"> </v>
      </c>
      <c r="GD16" s="1171"/>
      <c r="GE16" s="1171"/>
      <c r="GF16" s="1171"/>
      <c r="GG16" s="1171"/>
      <c r="GH16" s="1171" t="str">
        <f>MID(SUVAHAVUJ!AG63,9,1)</f>
        <v xml:space="preserve"> </v>
      </c>
      <c r="GI16" s="1171"/>
      <c r="GJ16" s="1171"/>
      <c r="GK16" s="1171"/>
      <c r="GL16" s="1171"/>
      <c r="GM16" s="1171"/>
      <c r="GN16" s="1171" t="str">
        <f>MID(SUVAHAVUJ!AG63,10,1)</f>
        <v xml:space="preserve"> </v>
      </c>
      <c r="GO16" s="1171"/>
      <c r="GP16" s="1171"/>
      <c r="GQ16" s="1171"/>
      <c r="GR16" s="1171"/>
      <c r="GS16" s="1129" t="str">
        <f>MID(SUVAHAVUJ!AG63,11,1)</f>
        <v>0</v>
      </c>
      <c r="GT16" s="1129"/>
      <c r="GU16" s="1129"/>
      <c r="GV16" s="1129"/>
      <c r="GW16" s="1177"/>
    </row>
    <row r="17" spans="2:205" ht="23.25" customHeight="1" x14ac:dyDescent="0.3">
      <c r="B17" s="1193" t="s">
        <v>2022</v>
      </c>
      <c r="C17" s="1194"/>
      <c r="D17" s="1194"/>
      <c r="E17" s="1194"/>
      <c r="F17" s="1194"/>
      <c r="G17" s="1194"/>
      <c r="H17" s="1194"/>
      <c r="I17" s="1194"/>
      <c r="J17" s="1194"/>
      <c r="K17" s="1195"/>
      <c r="L17" s="1190" t="str">
        <f>SUVAHAVUJ!$D$64</f>
        <v>Sociálne poistenie (336A) - /391A/</v>
      </c>
      <c r="M17" s="1190"/>
      <c r="N17" s="1190"/>
      <c r="O17" s="1190"/>
      <c r="P17" s="1190"/>
      <c r="Q17" s="1190"/>
      <c r="R17" s="1190"/>
      <c r="S17" s="1190"/>
      <c r="T17" s="1190"/>
      <c r="U17" s="1190"/>
      <c r="V17" s="1190"/>
      <c r="W17" s="1190"/>
      <c r="X17" s="1190"/>
      <c r="Y17" s="1190"/>
      <c r="Z17" s="1190"/>
      <c r="AA17" s="1190"/>
      <c r="AB17" s="1190"/>
      <c r="AC17" s="1190"/>
      <c r="AD17" s="1190"/>
      <c r="AE17" s="1190"/>
      <c r="AF17" s="1190"/>
      <c r="AG17" s="1190"/>
      <c r="AH17" s="1190"/>
      <c r="AI17" s="1190"/>
      <c r="AJ17" s="1190"/>
      <c r="AK17" s="1190"/>
      <c r="AL17" s="1190"/>
      <c r="AM17" s="1190"/>
      <c r="AN17" s="1190"/>
      <c r="AO17" s="1190"/>
      <c r="AP17" s="1190"/>
      <c r="AQ17" s="1176" t="s">
        <v>1236</v>
      </c>
      <c r="AR17" s="1176"/>
      <c r="AS17" s="1176"/>
      <c r="AT17" s="1176"/>
      <c r="AU17" s="1176"/>
      <c r="AV17" s="1176"/>
      <c r="AW17" s="1176"/>
      <c r="AX17" s="1176"/>
      <c r="AY17" s="242"/>
      <c r="AZ17" s="243"/>
      <c r="BA17" s="1171" t="str">
        <f>MID(SUVAHAVUJ!AD64,1,1)</f>
        <v xml:space="preserve"> </v>
      </c>
      <c r="BB17" s="1171"/>
      <c r="BC17" s="1171"/>
      <c r="BD17" s="1171"/>
      <c r="BE17" s="1171"/>
      <c r="BF17" s="1171"/>
      <c r="BG17" s="1171" t="str">
        <f>MID(SUVAHAVUJ!AD64,2,1)</f>
        <v xml:space="preserve"> </v>
      </c>
      <c r="BH17" s="1171"/>
      <c r="BI17" s="1171"/>
      <c r="BJ17" s="1171"/>
      <c r="BK17" s="1171"/>
      <c r="BL17" s="1171" t="str">
        <f>MID(SUVAHAVUJ!AD64,3,1)</f>
        <v xml:space="preserve"> </v>
      </c>
      <c r="BM17" s="1171"/>
      <c r="BN17" s="1171"/>
      <c r="BO17" s="1171"/>
      <c r="BP17" s="1171"/>
      <c r="BQ17" s="1171"/>
      <c r="BR17" s="1171" t="str">
        <f>MID(SUVAHAVUJ!AD64,4,1)</f>
        <v xml:space="preserve"> </v>
      </c>
      <c r="BS17" s="1171"/>
      <c r="BT17" s="1171"/>
      <c r="BU17" s="1171"/>
      <c r="BV17" s="1171"/>
      <c r="BW17" s="1171" t="str">
        <f>MID(SUVAHAVUJ!AD64,5,1)</f>
        <v xml:space="preserve"> </v>
      </c>
      <c r="BX17" s="1171"/>
      <c r="BY17" s="1171"/>
      <c r="BZ17" s="1171"/>
      <c r="CA17" s="1171"/>
      <c r="CB17" s="1171"/>
      <c r="CC17" s="1171" t="str">
        <f>MID(SUVAHAVUJ!AD64,6,1)</f>
        <v xml:space="preserve"> </v>
      </c>
      <c r="CD17" s="1171"/>
      <c r="CE17" s="1171"/>
      <c r="CF17" s="1171"/>
      <c r="CG17" s="1171"/>
      <c r="CH17" s="1171" t="str">
        <f>MID(SUVAHAVUJ!AD64,7,1)</f>
        <v xml:space="preserve"> </v>
      </c>
      <c r="CI17" s="1171"/>
      <c r="CJ17" s="1171"/>
      <c r="CK17" s="1171"/>
      <c r="CL17" s="1171"/>
      <c r="CM17" s="1171"/>
      <c r="CN17" s="1171" t="str">
        <f>MID(SUVAHAVUJ!AD64,8,1)</f>
        <v xml:space="preserve"> </v>
      </c>
      <c r="CO17" s="1171"/>
      <c r="CP17" s="1171"/>
      <c r="CQ17" s="1171"/>
      <c r="CR17" s="1171"/>
      <c r="CS17" s="1171" t="str">
        <f>MID(SUVAHAVUJ!AD64,9,1)</f>
        <v xml:space="preserve"> </v>
      </c>
      <c r="CT17" s="1171"/>
      <c r="CU17" s="1171"/>
      <c r="CV17" s="1171"/>
      <c r="CW17" s="1171"/>
      <c r="CX17" s="1171"/>
      <c r="CY17" s="1171" t="str">
        <f>MID(SUVAHAVUJ!AD64,10,1)</f>
        <v xml:space="preserve"> </v>
      </c>
      <c r="CZ17" s="1171"/>
      <c r="DA17" s="1171"/>
      <c r="DB17" s="1171"/>
      <c r="DC17" s="1171"/>
      <c r="DD17" s="1171" t="str">
        <f>MID(SUVAHAVUJ!AD64,11,1)</f>
        <v>0</v>
      </c>
      <c r="DE17" s="1171"/>
      <c r="DF17" s="1171"/>
      <c r="DG17" s="1171"/>
      <c r="DH17" s="1171"/>
      <c r="DI17" s="1179"/>
      <c r="DJ17" s="242"/>
      <c r="DK17" s="243"/>
      <c r="DL17" s="1171" t="str">
        <f>MID(SUVAHAVUJ!AF64,1,1)</f>
        <v xml:space="preserve"> </v>
      </c>
      <c r="DM17" s="1171"/>
      <c r="DN17" s="1171"/>
      <c r="DO17" s="1171"/>
      <c r="DP17" s="1171"/>
      <c r="DQ17" s="1171"/>
      <c r="DR17" s="1171" t="str">
        <f>MID(SUVAHAVUJ!AF64,2,1)</f>
        <v xml:space="preserve"> </v>
      </c>
      <c r="DS17" s="1171"/>
      <c r="DT17" s="1171"/>
      <c r="DU17" s="1171"/>
      <c r="DV17" s="1171"/>
      <c r="DW17" s="1171" t="str">
        <f>MID(SUVAHAVUJ!AF64,3,1)</f>
        <v xml:space="preserve"> </v>
      </c>
      <c r="DX17" s="1171"/>
      <c r="DY17" s="1171"/>
      <c r="DZ17" s="1171"/>
      <c r="EA17" s="1171"/>
      <c r="EB17" s="1171"/>
      <c r="EC17" s="1171" t="str">
        <f>MID(SUVAHAVUJ!AF64,4,1)</f>
        <v xml:space="preserve"> </v>
      </c>
      <c r="ED17" s="1171"/>
      <c r="EE17" s="1171"/>
      <c r="EF17" s="1171"/>
      <c r="EG17" s="1171"/>
      <c r="EH17" s="1171" t="str">
        <f>MID(SUVAHAVUJ!AF64,5,1)</f>
        <v xml:space="preserve"> </v>
      </c>
      <c r="EI17" s="1171"/>
      <c r="EJ17" s="1171"/>
      <c r="EK17" s="1171"/>
      <c r="EL17" s="1171"/>
      <c r="EM17" s="1171"/>
      <c r="EN17" s="1171" t="str">
        <f>MID(SUVAHAVUJ!AF64,6,1)</f>
        <v xml:space="preserve"> </v>
      </c>
      <c r="EO17" s="1171"/>
      <c r="EP17" s="1171"/>
      <c r="EQ17" s="1171"/>
      <c r="ER17" s="1171"/>
      <c r="ES17" s="1171" t="str">
        <f>MID(SUVAHAVUJ!AF64,7,1)</f>
        <v xml:space="preserve"> </v>
      </c>
      <c r="ET17" s="1171"/>
      <c r="EU17" s="1171"/>
      <c r="EV17" s="1171"/>
      <c r="EW17" s="1171"/>
      <c r="EX17" s="1171"/>
      <c r="EY17" s="1171" t="str">
        <f>MID(SUVAHAVUJ!AF64,8,1)</f>
        <v xml:space="preserve"> </v>
      </c>
      <c r="EZ17" s="1171"/>
      <c r="FA17" s="1171"/>
      <c r="FB17" s="1171"/>
      <c r="FC17" s="1171"/>
      <c r="FD17" s="1171" t="str">
        <f>MID(SUVAHAVUJ!AF64,9,1)</f>
        <v xml:space="preserve"> </v>
      </c>
      <c r="FE17" s="1171"/>
      <c r="FF17" s="1171"/>
      <c r="FG17" s="1171"/>
      <c r="FH17" s="1171"/>
      <c r="FI17" s="1171"/>
      <c r="FJ17" s="1171" t="str">
        <f>MID(SUVAHAVUJ!AF64,10,1)</f>
        <v xml:space="preserve"> </v>
      </c>
      <c r="FK17" s="1171"/>
      <c r="FL17" s="1171"/>
      <c r="FM17" s="1171"/>
      <c r="FN17" s="1171"/>
      <c r="FO17" s="1129" t="str">
        <f>MID(SUVAHAVUJ!AF64,11,1)</f>
        <v>0</v>
      </c>
      <c r="FP17" s="1129"/>
      <c r="FQ17" s="1129"/>
      <c r="FR17" s="1129"/>
      <c r="FS17" s="1177"/>
      <c r="FT17" s="1178"/>
      <c r="FU17" s="1178"/>
      <c r="FV17" s="1178"/>
      <c r="FW17" s="1178"/>
      <c r="FX17" s="1178"/>
      <c r="FY17" s="1178"/>
      <c r="FZ17" s="1178"/>
      <c r="GA17" s="1178"/>
      <c r="GB17" s="1178"/>
      <c r="GC17" s="1178"/>
      <c r="GD17" s="1178"/>
      <c r="GE17" s="1178"/>
      <c r="GF17" s="1178"/>
      <c r="GG17" s="1178"/>
      <c r="GH17" s="1178"/>
      <c r="GI17" s="1178"/>
      <c r="GJ17" s="1178"/>
      <c r="GK17" s="1178"/>
      <c r="GL17" s="1178"/>
      <c r="GM17" s="1178"/>
      <c r="GN17" s="1178"/>
      <c r="GO17" s="1178"/>
      <c r="GP17" s="1178"/>
      <c r="GQ17" s="1178"/>
      <c r="GR17" s="1178"/>
      <c r="GS17" s="1178"/>
      <c r="GT17" s="1178"/>
      <c r="GU17" s="1178"/>
      <c r="GV17" s="1178"/>
      <c r="GW17" s="1178"/>
    </row>
    <row r="18" spans="2:205" ht="23.25" customHeight="1" x14ac:dyDescent="0.3">
      <c r="B18" s="1196"/>
      <c r="C18" s="1197"/>
      <c r="D18" s="1197"/>
      <c r="E18" s="1197"/>
      <c r="F18" s="1197"/>
      <c r="G18" s="1197"/>
      <c r="H18" s="1197"/>
      <c r="I18" s="1197"/>
      <c r="J18" s="1197"/>
      <c r="K18" s="1198"/>
      <c r="L18" s="1190"/>
      <c r="M18" s="1190"/>
      <c r="N18" s="1190"/>
      <c r="O18" s="1190"/>
      <c r="P18" s="1190"/>
      <c r="Q18" s="1190"/>
      <c r="R18" s="1190"/>
      <c r="S18" s="1190"/>
      <c r="T18" s="1190"/>
      <c r="U18" s="1190"/>
      <c r="V18" s="1190"/>
      <c r="W18" s="1190"/>
      <c r="X18" s="1190"/>
      <c r="Y18" s="1190"/>
      <c r="Z18" s="1190"/>
      <c r="AA18" s="1190"/>
      <c r="AB18" s="1190"/>
      <c r="AC18" s="1190"/>
      <c r="AD18" s="1190"/>
      <c r="AE18" s="1190"/>
      <c r="AF18" s="1190"/>
      <c r="AG18" s="1190"/>
      <c r="AH18" s="1190"/>
      <c r="AI18" s="1190"/>
      <c r="AJ18" s="1190"/>
      <c r="AK18" s="1190"/>
      <c r="AL18" s="1190"/>
      <c r="AM18" s="1190"/>
      <c r="AN18" s="1190"/>
      <c r="AO18" s="1190"/>
      <c r="AP18" s="1190"/>
      <c r="AQ18" s="1176"/>
      <c r="AR18" s="1176"/>
      <c r="AS18" s="1176"/>
      <c r="AT18" s="1176"/>
      <c r="AU18" s="1176"/>
      <c r="AV18" s="1176"/>
      <c r="AW18" s="1176"/>
      <c r="AX18" s="1176"/>
      <c r="AY18" s="242"/>
      <c r="AZ18" s="243"/>
      <c r="BA18" s="1171" t="str">
        <f>MID(SUVAHAVUJ!AE64,1,1)</f>
        <v xml:space="preserve"> </v>
      </c>
      <c r="BB18" s="1171"/>
      <c r="BC18" s="1171"/>
      <c r="BD18" s="1171"/>
      <c r="BE18" s="1171"/>
      <c r="BF18" s="1171"/>
      <c r="BG18" s="1171" t="str">
        <f>MID(SUVAHAVUJ!AE64,2,1)</f>
        <v xml:space="preserve"> </v>
      </c>
      <c r="BH18" s="1171"/>
      <c r="BI18" s="1171"/>
      <c r="BJ18" s="1171"/>
      <c r="BK18" s="1171"/>
      <c r="BL18" s="1171" t="str">
        <f>MID(SUVAHAVUJ!AE64,3,1)</f>
        <v xml:space="preserve"> </v>
      </c>
      <c r="BM18" s="1171"/>
      <c r="BN18" s="1171"/>
      <c r="BO18" s="1171"/>
      <c r="BP18" s="1171"/>
      <c r="BQ18" s="1171"/>
      <c r="BR18" s="1171" t="str">
        <f>MID(SUVAHAVUJ!AE64,4,1)</f>
        <v xml:space="preserve"> </v>
      </c>
      <c r="BS18" s="1171"/>
      <c r="BT18" s="1171"/>
      <c r="BU18" s="1171"/>
      <c r="BV18" s="1171"/>
      <c r="BW18" s="1171" t="str">
        <f>MID(SUVAHAVUJ!AE64,5,1)</f>
        <v xml:space="preserve"> </v>
      </c>
      <c r="BX18" s="1171"/>
      <c r="BY18" s="1171"/>
      <c r="BZ18" s="1171"/>
      <c r="CA18" s="1171"/>
      <c r="CB18" s="1171"/>
      <c r="CC18" s="1171" t="str">
        <f>MID(SUVAHAVUJ!AE64,6,1)</f>
        <v xml:space="preserve"> </v>
      </c>
      <c r="CD18" s="1171"/>
      <c r="CE18" s="1171"/>
      <c r="CF18" s="1171"/>
      <c r="CG18" s="1171"/>
      <c r="CH18" s="1171" t="str">
        <f>MID(SUVAHAVUJ!AE64,7,1)</f>
        <v xml:space="preserve"> </v>
      </c>
      <c r="CI18" s="1171"/>
      <c r="CJ18" s="1171"/>
      <c r="CK18" s="1171"/>
      <c r="CL18" s="1171"/>
      <c r="CM18" s="1171"/>
      <c r="CN18" s="1171" t="str">
        <f>MID(SUVAHAVUJ!AE64,8,1)</f>
        <v xml:space="preserve"> </v>
      </c>
      <c r="CO18" s="1171"/>
      <c r="CP18" s="1171"/>
      <c r="CQ18" s="1171"/>
      <c r="CR18" s="1171"/>
      <c r="CS18" s="1171" t="str">
        <f>MID(SUVAHAVUJ!AE64,9,1)</f>
        <v xml:space="preserve"> </v>
      </c>
      <c r="CT18" s="1171"/>
      <c r="CU18" s="1171"/>
      <c r="CV18" s="1171"/>
      <c r="CW18" s="1171"/>
      <c r="CX18" s="1171"/>
      <c r="CY18" s="1171" t="str">
        <f>MID(SUVAHAVUJ!AE64,10,1)</f>
        <v xml:space="preserve"> </v>
      </c>
      <c r="CZ18" s="1171"/>
      <c r="DA18" s="1171"/>
      <c r="DB18" s="1171"/>
      <c r="DC18" s="1171"/>
      <c r="DD18" s="1171" t="str">
        <f>MID(SUVAHAVUJ!AE64,11,1)</f>
        <v>0</v>
      </c>
      <c r="DE18" s="1171"/>
      <c r="DF18" s="1171"/>
      <c r="DG18" s="1171"/>
      <c r="DH18" s="1171"/>
      <c r="DI18" s="1179"/>
      <c r="DJ18" s="1181"/>
      <c r="DK18" s="1181"/>
      <c r="DL18" s="1181"/>
      <c r="DM18" s="1181"/>
      <c r="DN18" s="1181"/>
      <c r="DO18" s="1181"/>
      <c r="DP18" s="1181"/>
      <c r="DQ18" s="1181"/>
      <c r="DR18" s="1181"/>
      <c r="DS18" s="1181"/>
      <c r="DT18" s="1181"/>
      <c r="DU18" s="1181"/>
      <c r="DV18" s="1181"/>
      <c r="DW18" s="1181"/>
      <c r="DX18" s="1181"/>
      <c r="DY18" s="1181"/>
      <c r="DZ18" s="1181"/>
      <c r="EA18" s="1181"/>
      <c r="EB18" s="1181"/>
      <c r="EC18" s="1181"/>
      <c r="ED18" s="1181"/>
      <c r="EE18" s="1181"/>
      <c r="EF18" s="1181"/>
      <c r="EG18" s="1181"/>
      <c r="EH18" s="1181"/>
      <c r="EI18" s="1181"/>
      <c r="EJ18" s="1181"/>
      <c r="EK18" s="1181"/>
      <c r="EL18" s="1181"/>
      <c r="EM18" s="1181"/>
      <c r="EN18" s="242"/>
      <c r="EO18" s="243"/>
      <c r="EP18" s="1171" t="str">
        <f>MID(SUVAHAVUJ!AG64,1,1)</f>
        <v xml:space="preserve"> </v>
      </c>
      <c r="EQ18" s="1171"/>
      <c r="ER18" s="1171"/>
      <c r="ES18" s="1171"/>
      <c r="ET18" s="1171"/>
      <c r="EU18" s="1171"/>
      <c r="EV18" s="1171" t="str">
        <f>MID(SUVAHAVUJ!AG64,2,1)</f>
        <v xml:space="preserve"> </v>
      </c>
      <c r="EW18" s="1171"/>
      <c r="EX18" s="1171"/>
      <c r="EY18" s="1171"/>
      <c r="EZ18" s="1171"/>
      <c r="FA18" s="1171" t="str">
        <f>MID(SUVAHAVUJ!AG64,3,1)</f>
        <v xml:space="preserve"> </v>
      </c>
      <c r="FB18" s="1171"/>
      <c r="FC18" s="1171"/>
      <c r="FD18" s="1171"/>
      <c r="FE18" s="1171"/>
      <c r="FF18" s="1171"/>
      <c r="FG18" s="1171" t="str">
        <f>MID(SUVAHAVUJ!AG64,4,1)</f>
        <v xml:space="preserve"> </v>
      </c>
      <c r="FH18" s="1171"/>
      <c r="FI18" s="1171"/>
      <c r="FJ18" s="1171"/>
      <c r="FK18" s="1171"/>
      <c r="FL18" s="1171" t="str">
        <f>MID(SUVAHAVUJ!AG64,5,1)</f>
        <v xml:space="preserve"> </v>
      </c>
      <c r="FM18" s="1171"/>
      <c r="FN18" s="1171"/>
      <c r="FO18" s="1171"/>
      <c r="FP18" s="1171"/>
      <c r="FQ18" s="1171"/>
      <c r="FR18" s="1171" t="str">
        <f>MID(SUVAHAVUJ!AG64,6,1)</f>
        <v xml:space="preserve"> </v>
      </c>
      <c r="FS18" s="1171"/>
      <c r="FT18" s="1171"/>
      <c r="FU18" s="1171"/>
      <c r="FV18" s="1171"/>
      <c r="FW18" s="1171" t="str">
        <f>MID(SUVAHAVUJ!AG64,7,1)</f>
        <v xml:space="preserve"> </v>
      </c>
      <c r="FX18" s="1171"/>
      <c r="FY18" s="1171"/>
      <c r="FZ18" s="1171"/>
      <c r="GA18" s="1171"/>
      <c r="GB18" s="1171"/>
      <c r="GC18" s="1171" t="str">
        <f>MID(SUVAHAVUJ!AG64,8,1)</f>
        <v xml:space="preserve"> </v>
      </c>
      <c r="GD18" s="1171"/>
      <c r="GE18" s="1171"/>
      <c r="GF18" s="1171"/>
      <c r="GG18" s="1171"/>
      <c r="GH18" s="1171" t="str">
        <f>MID(SUVAHAVUJ!AG64,9,1)</f>
        <v xml:space="preserve"> </v>
      </c>
      <c r="GI18" s="1171"/>
      <c r="GJ18" s="1171"/>
      <c r="GK18" s="1171"/>
      <c r="GL18" s="1171"/>
      <c r="GM18" s="1171"/>
      <c r="GN18" s="1171" t="str">
        <f>MID(SUVAHAVUJ!AG64,10,1)</f>
        <v xml:space="preserve"> </v>
      </c>
      <c r="GO18" s="1171"/>
      <c r="GP18" s="1171"/>
      <c r="GQ18" s="1171"/>
      <c r="GR18" s="1171"/>
      <c r="GS18" s="1129" t="str">
        <f>MID(SUVAHAVUJ!AG64,11,1)</f>
        <v>0</v>
      </c>
      <c r="GT18" s="1129"/>
      <c r="GU18" s="1129"/>
      <c r="GV18" s="1129"/>
      <c r="GW18" s="1177"/>
    </row>
    <row r="19" spans="2:205" ht="23.25" customHeight="1" x14ac:dyDescent="0.3">
      <c r="B19" s="1185" t="s">
        <v>2023</v>
      </c>
      <c r="C19" s="1185"/>
      <c r="D19" s="1185"/>
      <c r="E19" s="1185"/>
      <c r="F19" s="1185"/>
      <c r="G19" s="1185"/>
      <c r="H19" s="1185"/>
      <c r="I19" s="1185"/>
      <c r="J19" s="1185"/>
      <c r="K19" s="1185"/>
      <c r="L19" s="1190" t="str">
        <f>SUVAHAVUJ!$D$65</f>
        <v>Daňové pohľadávky a dotácie (341, 342, 343, 345, 346, 347) - /391A/</v>
      </c>
      <c r="M19" s="1190"/>
      <c r="N19" s="1190"/>
      <c r="O19" s="1190"/>
      <c r="P19" s="1190"/>
      <c r="Q19" s="1190"/>
      <c r="R19" s="1190"/>
      <c r="S19" s="1190"/>
      <c r="T19" s="1190"/>
      <c r="U19" s="1190"/>
      <c r="V19" s="1190"/>
      <c r="W19" s="1190"/>
      <c r="X19" s="1190"/>
      <c r="Y19" s="1190"/>
      <c r="Z19" s="1190"/>
      <c r="AA19" s="1190"/>
      <c r="AB19" s="1190"/>
      <c r="AC19" s="1190"/>
      <c r="AD19" s="1190"/>
      <c r="AE19" s="1190"/>
      <c r="AF19" s="1190"/>
      <c r="AG19" s="1190"/>
      <c r="AH19" s="1190"/>
      <c r="AI19" s="1190"/>
      <c r="AJ19" s="1190"/>
      <c r="AK19" s="1190"/>
      <c r="AL19" s="1190"/>
      <c r="AM19" s="1190"/>
      <c r="AN19" s="1190"/>
      <c r="AO19" s="1190"/>
      <c r="AP19" s="1190"/>
      <c r="AQ19" s="1176" t="s">
        <v>1238</v>
      </c>
      <c r="AR19" s="1176"/>
      <c r="AS19" s="1176"/>
      <c r="AT19" s="1176"/>
      <c r="AU19" s="1176"/>
      <c r="AV19" s="1176"/>
      <c r="AW19" s="1176"/>
      <c r="AX19" s="1176"/>
      <c r="AY19" s="242"/>
      <c r="AZ19" s="243"/>
      <c r="BA19" s="1171" t="str">
        <f>MID(SUVAHAVUJ!AD65,1,1)</f>
        <v xml:space="preserve"> </v>
      </c>
      <c r="BB19" s="1171"/>
      <c r="BC19" s="1171"/>
      <c r="BD19" s="1171"/>
      <c r="BE19" s="1171"/>
      <c r="BF19" s="1171"/>
      <c r="BG19" s="1171" t="str">
        <f>MID(SUVAHAVUJ!AD65,2,1)</f>
        <v xml:space="preserve"> </v>
      </c>
      <c r="BH19" s="1171"/>
      <c r="BI19" s="1171"/>
      <c r="BJ19" s="1171"/>
      <c r="BK19" s="1171"/>
      <c r="BL19" s="1171" t="str">
        <f>MID(SUVAHAVUJ!AD65,3,1)</f>
        <v xml:space="preserve"> </v>
      </c>
      <c r="BM19" s="1171"/>
      <c r="BN19" s="1171"/>
      <c r="BO19" s="1171"/>
      <c r="BP19" s="1171"/>
      <c r="BQ19" s="1171"/>
      <c r="BR19" s="1171" t="str">
        <f>MID(SUVAHAVUJ!AD65,4,1)</f>
        <v xml:space="preserve"> </v>
      </c>
      <c r="BS19" s="1171"/>
      <c r="BT19" s="1171"/>
      <c r="BU19" s="1171"/>
      <c r="BV19" s="1171"/>
      <c r="BW19" s="1171" t="str">
        <f>MID(SUVAHAVUJ!AD65,5,1)</f>
        <v xml:space="preserve"> </v>
      </c>
      <c r="BX19" s="1171"/>
      <c r="BY19" s="1171"/>
      <c r="BZ19" s="1171"/>
      <c r="CA19" s="1171"/>
      <c r="CB19" s="1171"/>
      <c r="CC19" s="1171" t="str">
        <f>MID(SUVAHAVUJ!AD65,6,1)</f>
        <v xml:space="preserve"> </v>
      </c>
      <c r="CD19" s="1171"/>
      <c r="CE19" s="1171"/>
      <c r="CF19" s="1171"/>
      <c r="CG19" s="1171"/>
      <c r="CH19" s="1171" t="str">
        <f>MID(SUVAHAVUJ!AD65,7,1)</f>
        <v xml:space="preserve"> </v>
      </c>
      <c r="CI19" s="1171"/>
      <c r="CJ19" s="1171"/>
      <c r="CK19" s="1171"/>
      <c r="CL19" s="1171"/>
      <c r="CM19" s="1171"/>
      <c r="CN19" s="1171" t="str">
        <f>MID(SUVAHAVUJ!AD65,8,1)</f>
        <v xml:space="preserve"> </v>
      </c>
      <c r="CO19" s="1171"/>
      <c r="CP19" s="1171"/>
      <c r="CQ19" s="1171"/>
      <c r="CR19" s="1171"/>
      <c r="CS19" s="1171" t="str">
        <f>MID(SUVAHAVUJ!AD65,9,1)</f>
        <v xml:space="preserve"> </v>
      </c>
      <c r="CT19" s="1171"/>
      <c r="CU19" s="1171"/>
      <c r="CV19" s="1171"/>
      <c r="CW19" s="1171"/>
      <c r="CX19" s="1171"/>
      <c r="CY19" s="1171" t="str">
        <f>MID(SUVAHAVUJ!AD65,10,1)</f>
        <v xml:space="preserve"> </v>
      </c>
      <c r="CZ19" s="1171"/>
      <c r="DA19" s="1171"/>
      <c r="DB19" s="1171"/>
      <c r="DC19" s="1171"/>
      <c r="DD19" s="1171" t="str">
        <f>MID(SUVAHAVUJ!AD65,11,1)</f>
        <v>0</v>
      </c>
      <c r="DE19" s="1171"/>
      <c r="DF19" s="1171"/>
      <c r="DG19" s="1171"/>
      <c r="DH19" s="1171"/>
      <c r="DI19" s="1179"/>
      <c r="DJ19" s="242"/>
      <c r="DK19" s="243"/>
      <c r="DL19" s="1171" t="str">
        <f>MID(SUVAHAVUJ!AF65,1,1)</f>
        <v xml:space="preserve"> </v>
      </c>
      <c r="DM19" s="1171"/>
      <c r="DN19" s="1171"/>
      <c r="DO19" s="1171"/>
      <c r="DP19" s="1171"/>
      <c r="DQ19" s="1171"/>
      <c r="DR19" s="1171" t="str">
        <f>MID(SUVAHAVUJ!AF65,2,1)</f>
        <v xml:space="preserve"> </v>
      </c>
      <c r="DS19" s="1171"/>
      <c r="DT19" s="1171"/>
      <c r="DU19" s="1171"/>
      <c r="DV19" s="1171"/>
      <c r="DW19" s="1171" t="str">
        <f>MID(SUVAHAVUJ!AF65,3,1)</f>
        <v xml:space="preserve"> </v>
      </c>
      <c r="DX19" s="1171"/>
      <c r="DY19" s="1171"/>
      <c r="DZ19" s="1171"/>
      <c r="EA19" s="1171"/>
      <c r="EB19" s="1171"/>
      <c r="EC19" s="1171" t="str">
        <f>MID(SUVAHAVUJ!AF65,4,1)</f>
        <v xml:space="preserve"> </v>
      </c>
      <c r="ED19" s="1171"/>
      <c r="EE19" s="1171"/>
      <c r="EF19" s="1171"/>
      <c r="EG19" s="1171"/>
      <c r="EH19" s="1171" t="str">
        <f>MID(SUVAHAVUJ!AF65,5,1)</f>
        <v xml:space="preserve"> </v>
      </c>
      <c r="EI19" s="1171"/>
      <c r="EJ19" s="1171"/>
      <c r="EK19" s="1171"/>
      <c r="EL19" s="1171"/>
      <c r="EM19" s="1171"/>
      <c r="EN19" s="1171" t="str">
        <f>MID(SUVAHAVUJ!AF65,6,1)</f>
        <v xml:space="preserve"> </v>
      </c>
      <c r="EO19" s="1171"/>
      <c r="EP19" s="1171"/>
      <c r="EQ19" s="1171"/>
      <c r="ER19" s="1171"/>
      <c r="ES19" s="1171" t="str">
        <f>MID(SUVAHAVUJ!AF65,7,1)</f>
        <v xml:space="preserve"> </v>
      </c>
      <c r="ET19" s="1171"/>
      <c r="EU19" s="1171"/>
      <c r="EV19" s="1171"/>
      <c r="EW19" s="1171"/>
      <c r="EX19" s="1171"/>
      <c r="EY19" s="1171" t="str">
        <f>MID(SUVAHAVUJ!AF65,8,1)</f>
        <v xml:space="preserve"> </v>
      </c>
      <c r="EZ19" s="1171"/>
      <c r="FA19" s="1171"/>
      <c r="FB19" s="1171"/>
      <c r="FC19" s="1171"/>
      <c r="FD19" s="1171" t="str">
        <f>MID(SUVAHAVUJ!AF65,9,1)</f>
        <v xml:space="preserve"> </v>
      </c>
      <c r="FE19" s="1171"/>
      <c r="FF19" s="1171"/>
      <c r="FG19" s="1171"/>
      <c r="FH19" s="1171"/>
      <c r="FI19" s="1171"/>
      <c r="FJ19" s="1171" t="str">
        <f>MID(SUVAHAVUJ!AF65,10,1)</f>
        <v xml:space="preserve"> </v>
      </c>
      <c r="FK19" s="1171"/>
      <c r="FL19" s="1171"/>
      <c r="FM19" s="1171"/>
      <c r="FN19" s="1171"/>
      <c r="FO19" s="1129" t="str">
        <f>MID(SUVAHAVUJ!AF65,11,1)</f>
        <v>0</v>
      </c>
      <c r="FP19" s="1129"/>
      <c r="FQ19" s="1129"/>
      <c r="FR19" s="1129"/>
      <c r="FS19" s="1177"/>
      <c r="FT19" s="1178"/>
      <c r="FU19" s="1178"/>
      <c r="FV19" s="1178"/>
      <c r="FW19" s="1178"/>
      <c r="FX19" s="1178"/>
      <c r="FY19" s="1178"/>
      <c r="FZ19" s="1178"/>
      <c r="GA19" s="1178"/>
      <c r="GB19" s="1178"/>
      <c r="GC19" s="1178"/>
      <c r="GD19" s="1178"/>
      <c r="GE19" s="1178"/>
      <c r="GF19" s="1178"/>
      <c r="GG19" s="1178"/>
      <c r="GH19" s="1178"/>
      <c r="GI19" s="1178"/>
      <c r="GJ19" s="1178"/>
      <c r="GK19" s="1178"/>
      <c r="GL19" s="1178"/>
      <c r="GM19" s="1178"/>
      <c r="GN19" s="1178"/>
      <c r="GO19" s="1178"/>
      <c r="GP19" s="1178"/>
      <c r="GQ19" s="1178"/>
      <c r="GR19" s="1178"/>
      <c r="GS19" s="1178"/>
      <c r="GT19" s="1178"/>
      <c r="GU19" s="1178"/>
      <c r="GV19" s="1178"/>
      <c r="GW19" s="1178"/>
    </row>
    <row r="20" spans="2:205" ht="24" customHeight="1" x14ac:dyDescent="0.3">
      <c r="B20" s="1185"/>
      <c r="C20" s="1185"/>
      <c r="D20" s="1185"/>
      <c r="E20" s="1185"/>
      <c r="F20" s="1185"/>
      <c r="G20" s="1185"/>
      <c r="H20" s="1185"/>
      <c r="I20" s="1185"/>
      <c r="J20" s="1185"/>
      <c r="K20" s="1185"/>
      <c r="L20" s="1190"/>
      <c r="M20" s="1190"/>
      <c r="N20" s="1190"/>
      <c r="O20" s="1190"/>
      <c r="P20" s="1190"/>
      <c r="Q20" s="1190"/>
      <c r="R20" s="1190"/>
      <c r="S20" s="1190"/>
      <c r="T20" s="1190"/>
      <c r="U20" s="1190"/>
      <c r="V20" s="1190"/>
      <c r="W20" s="1190"/>
      <c r="X20" s="1190"/>
      <c r="Y20" s="1190"/>
      <c r="Z20" s="1190"/>
      <c r="AA20" s="1190"/>
      <c r="AB20" s="1190"/>
      <c r="AC20" s="1190"/>
      <c r="AD20" s="1190"/>
      <c r="AE20" s="1190"/>
      <c r="AF20" s="1190"/>
      <c r="AG20" s="1190"/>
      <c r="AH20" s="1190"/>
      <c r="AI20" s="1190"/>
      <c r="AJ20" s="1190"/>
      <c r="AK20" s="1190"/>
      <c r="AL20" s="1190"/>
      <c r="AM20" s="1190"/>
      <c r="AN20" s="1190"/>
      <c r="AO20" s="1190"/>
      <c r="AP20" s="1190"/>
      <c r="AQ20" s="1176"/>
      <c r="AR20" s="1176"/>
      <c r="AS20" s="1176"/>
      <c r="AT20" s="1176"/>
      <c r="AU20" s="1176"/>
      <c r="AV20" s="1176"/>
      <c r="AW20" s="1176"/>
      <c r="AX20" s="1176"/>
      <c r="AY20" s="242"/>
      <c r="AZ20" s="243"/>
      <c r="BA20" s="1171" t="str">
        <f>MID(SUVAHAVUJ!AE65,1,1)</f>
        <v xml:space="preserve"> </v>
      </c>
      <c r="BB20" s="1171"/>
      <c r="BC20" s="1171"/>
      <c r="BD20" s="1171"/>
      <c r="BE20" s="1171"/>
      <c r="BF20" s="1171"/>
      <c r="BG20" s="1171" t="str">
        <f>MID(SUVAHAVUJ!AE65,2,1)</f>
        <v xml:space="preserve"> </v>
      </c>
      <c r="BH20" s="1171"/>
      <c r="BI20" s="1171"/>
      <c r="BJ20" s="1171"/>
      <c r="BK20" s="1171"/>
      <c r="BL20" s="1171" t="str">
        <f>MID(SUVAHAVUJ!AE65,3,1)</f>
        <v xml:space="preserve"> </v>
      </c>
      <c r="BM20" s="1171"/>
      <c r="BN20" s="1171"/>
      <c r="BO20" s="1171"/>
      <c r="BP20" s="1171"/>
      <c r="BQ20" s="1171"/>
      <c r="BR20" s="1171" t="str">
        <f>MID(SUVAHAVUJ!AE65,4,1)</f>
        <v xml:space="preserve"> </v>
      </c>
      <c r="BS20" s="1171"/>
      <c r="BT20" s="1171"/>
      <c r="BU20" s="1171"/>
      <c r="BV20" s="1171"/>
      <c r="BW20" s="1171" t="str">
        <f>MID(SUVAHAVUJ!AE65,5,1)</f>
        <v xml:space="preserve"> </v>
      </c>
      <c r="BX20" s="1171"/>
      <c r="BY20" s="1171"/>
      <c r="BZ20" s="1171"/>
      <c r="CA20" s="1171"/>
      <c r="CB20" s="1171"/>
      <c r="CC20" s="1171" t="str">
        <f>MID(SUVAHAVUJ!AE65,6,1)</f>
        <v xml:space="preserve"> </v>
      </c>
      <c r="CD20" s="1171"/>
      <c r="CE20" s="1171"/>
      <c r="CF20" s="1171"/>
      <c r="CG20" s="1171"/>
      <c r="CH20" s="1171" t="str">
        <f>MID(SUVAHAVUJ!AE65,7,1)</f>
        <v xml:space="preserve"> </v>
      </c>
      <c r="CI20" s="1171"/>
      <c r="CJ20" s="1171"/>
      <c r="CK20" s="1171"/>
      <c r="CL20" s="1171"/>
      <c r="CM20" s="1171"/>
      <c r="CN20" s="1171" t="str">
        <f>MID(SUVAHAVUJ!AE65,8,1)</f>
        <v xml:space="preserve"> </v>
      </c>
      <c r="CO20" s="1171"/>
      <c r="CP20" s="1171"/>
      <c r="CQ20" s="1171"/>
      <c r="CR20" s="1171"/>
      <c r="CS20" s="1171" t="str">
        <f>MID(SUVAHAVUJ!AE65,9,1)</f>
        <v xml:space="preserve"> </v>
      </c>
      <c r="CT20" s="1171"/>
      <c r="CU20" s="1171"/>
      <c r="CV20" s="1171"/>
      <c r="CW20" s="1171"/>
      <c r="CX20" s="1171"/>
      <c r="CY20" s="1171" t="str">
        <f>MID(SUVAHAVUJ!AE65,10,1)</f>
        <v xml:space="preserve"> </v>
      </c>
      <c r="CZ20" s="1171"/>
      <c r="DA20" s="1171"/>
      <c r="DB20" s="1171"/>
      <c r="DC20" s="1171"/>
      <c r="DD20" s="1171" t="str">
        <f>MID(SUVAHAVUJ!AE65,11,1)</f>
        <v>0</v>
      </c>
      <c r="DE20" s="1171"/>
      <c r="DF20" s="1171"/>
      <c r="DG20" s="1171"/>
      <c r="DH20" s="1171"/>
      <c r="DI20" s="1179"/>
      <c r="DJ20" s="1181"/>
      <c r="DK20" s="1181"/>
      <c r="DL20" s="1181"/>
      <c r="DM20" s="1181"/>
      <c r="DN20" s="1181"/>
      <c r="DO20" s="1181"/>
      <c r="DP20" s="1181"/>
      <c r="DQ20" s="1181"/>
      <c r="DR20" s="1181"/>
      <c r="DS20" s="1181"/>
      <c r="DT20" s="1181"/>
      <c r="DU20" s="1181"/>
      <c r="DV20" s="1181"/>
      <c r="DW20" s="1181"/>
      <c r="DX20" s="1181"/>
      <c r="DY20" s="1181"/>
      <c r="DZ20" s="1181"/>
      <c r="EA20" s="1181"/>
      <c r="EB20" s="1181"/>
      <c r="EC20" s="1181"/>
      <c r="ED20" s="1181"/>
      <c r="EE20" s="1181"/>
      <c r="EF20" s="1181"/>
      <c r="EG20" s="1181"/>
      <c r="EH20" s="1181"/>
      <c r="EI20" s="1181"/>
      <c r="EJ20" s="1181"/>
      <c r="EK20" s="1181"/>
      <c r="EL20" s="1181"/>
      <c r="EM20" s="1181"/>
      <c r="EN20" s="242"/>
      <c r="EO20" s="243"/>
      <c r="EP20" s="1171" t="str">
        <f>MID(SUVAHAVUJ!AG65,1,1)</f>
        <v xml:space="preserve"> </v>
      </c>
      <c r="EQ20" s="1171"/>
      <c r="ER20" s="1171"/>
      <c r="ES20" s="1171"/>
      <c r="ET20" s="1171"/>
      <c r="EU20" s="1171"/>
      <c r="EV20" s="1171" t="str">
        <f>MID(SUVAHAVUJ!AG65,2,1)</f>
        <v xml:space="preserve"> </v>
      </c>
      <c r="EW20" s="1171"/>
      <c r="EX20" s="1171"/>
      <c r="EY20" s="1171"/>
      <c r="EZ20" s="1171"/>
      <c r="FA20" s="1171" t="str">
        <f>MID(SUVAHAVUJ!AG65,3,1)</f>
        <v xml:space="preserve"> </v>
      </c>
      <c r="FB20" s="1171"/>
      <c r="FC20" s="1171"/>
      <c r="FD20" s="1171"/>
      <c r="FE20" s="1171"/>
      <c r="FF20" s="1171"/>
      <c r="FG20" s="1171" t="str">
        <f>MID(SUVAHAVUJ!AG65,4,1)</f>
        <v xml:space="preserve"> </v>
      </c>
      <c r="FH20" s="1171"/>
      <c r="FI20" s="1171"/>
      <c r="FJ20" s="1171"/>
      <c r="FK20" s="1171"/>
      <c r="FL20" s="1171" t="str">
        <f>MID(SUVAHAVUJ!AG65,5,1)</f>
        <v xml:space="preserve"> </v>
      </c>
      <c r="FM20" s="1171"/>
      <c r="FN20" s="1171"/>
      <c r="FO20" s="1171"/>
      <c r="FP20" s="1171"/>
      <c r="FQ20" s="1171"/>
      <c r="FR20" s="1171" t="str">
        <f>MID(SUVAHAVUJ!AG65,6,1)</f>
        <v xml:space="preserve"> </v>
      </c>
      <c r="FS20" s="1171"/>
      <c r="FT20" s="1171"/>
      <c r="FU20" s="1171"/>
      <c r="FV20" s="1171"/>
      <c r="FW20" s="1171" t="str">
        <f>MID(SUVAHAVUJ!AG65,7,1)</f>
        <v xml:space="preserve"> </v>
      </c>
      <c r="FX20" s="1171"/>
      <c r="FY20" s="1171"/>
      <c r="FZ20" s="1171"/>
      <c r="GA20" s="1171"/>
      <c r="GB20" s="1171"/>
      <c r="GC20" s="1171" t="str">
        <f>MID(SUVAHAVUJ!AG65,8,1)</f>
        <v xml:space="preserve"> </v>
      </c>
      <c r="GD20" s="1171"/>
      <c r="GE20" s="1171"/>
      <c r="GF20" s="1171"/>
      <c r="GG20" s="1171"/>
      <c r="GH20" s="1171" t="str">
        <f>MID(SUVAHAVUJ!AG65,9,1)</f>
        <v xml:space="preserve"> </v>
      </c>
      <c r="GI20" s="1171"/>
      <c r="GJ20" s="1171"/>
      <c r="GK20" s="1171"/>
      <c r="GL20" s="1171"/>
      <c r="GM20" s="1171"/>
      <c r="GN20" s="1171" t="str">
        <f>MID(SUVAHAVUJ!AG65,10,1)</f>
        <v xml:space="preserve"> </v>
      </c>
      <c r="GO20" s="1171"/>
      <c r="GP20" s="1171"/>
      <c r="GQ20" s="1171"/>
      <c r="GR20" s="1171"/>
      <c r="GS20" s="1129" t="str">
        <f>MID(SUVAHAVUJ!AG65,11,1)</f>
        <v>0</v>
      </c>
      <c r="GT20" s="1129"/>
      <c r="GU20" s="1129"/>
      <c r="GV20" s="1129"/>
      <c r="GW20" s="1177"/>
    </row>
    <row r="21" spans="2:205" ht="23.25" customHeight="1" x14ac:dyDescent="0.3">
      <c r="B21" s="1185" t="s">
        <v>2028</v>
      </c>
      <c r="C21" s="1185"/>
      <c r="D21" s="1185"/>
      <c r="E21" s="1185"/>
      <c r="F21" s="1185"/>
      <c r="G21" s="1185"/>
      <c r="H21" s="1185"/>
      <c r="I21" s="1185"/>
      <c r="J21" s="1185"/>
      <c r="K21" s="1185"/>
      <c r="L21" s="1190" t="str">
        <f>SUVAHAVUJ!$D$66</f>
        <v>Pohľadávky z derivátových operácií (373A, 376A)</v>
      </c>
      <c r="M21" s="1190"/>
      <c r="N21" s="1190"/>
      <c r="O21" s="1190"/>
      <c r="P21" s="1190"/>
      <c r="Q21" s="1190"/>
      <c r="R21" s="1190"/>
      <c r="S21" s="1190"/>
      <c r="T21" s="1190"/>
      <c r="U21" s="1190"/>
      <c r="V21" s="1190"/>
      <c r="W21" s="1190"/>
      <c r="X21" s="1190"/>
      <c r="Y21" s="1190"/>
      <c r="Z21" s="1190"/>
      <c r="AA21" s="1190"/>
      <c r="AB21" s="1190"/>
      <c r="AC21" s="1190"/>
      <c r="AD21" s="1190"/>
      <c r="AE21" s="1190"/>
      <c r="AF21" s="1190"/>
      <c r="AG21" s="1190"/>
      <c r="AH21" s="1190"/>
      <c r="AI21" s="1190"/>
      <c r="AJ21" s="1190"/>
      <c r="AK21" s="1190"/>
      <c r="AL21" s="1190"/>
      <c r="AM21" s="1190"/>
      <c r="AN21" s="1190"/>
      <c r="AO21" s="1190"/>
      <c r="AP21" s="1190"/>
      <c r="AQ21" s="1176" t="s">
        <v>1224</v>
      </c>
      <c r="AR21" s="1176"/>
      <c r="AS21" s="1176"/>
      <c r="AT21" s="1176"/>
      <c r="AU21" s="1176"/>
      <c r="AV21" s="1176"/>
      <c r="AW21" s="1176"/>
      <c r="AX21" s="1176"/>
      <c r="AY21" s="242"/>
      <c r="AZ21" s="243"/>
      <c r="BA21" s="1171" t="str">
        <f>MID(SUVAHAVUJ!AD66,1,1)</f>
        <v xml:space="preserve"> </v>
      </c>
      <c r="BB21" s="1171"/>
      <c r="BC21" s="1171"/>
      <c r="BD21" s="1171"/>
      <c r="BE21" s="1171"/>
      <c r="BF21" s="1171"/>
      <c r="BG21" s="1171" t="str">
        <f>MID(SUVAHAVUJ!AD66,2,1)</f>
        <v xml:space="preserve"> </v>
      </c>
      <c r="BH21" s="1171"/>
      <c r="BI21" s="1171"/>
      <c r="BJ21" s="1171"/>
      <c r="BK21" s="1171"/>
      <c r="BL21" s="1171" t="str">
        <f>MID(SUVAHAVUJ!AD66,3,1)</f>
        <v xml:space="preserve"> </v>
      </c>
      <c r="BM21" s="1171"/>
      <c r="BN21" s="1171"/>
      <c r="BO21" s="1171"/>
      <c r="BP21" s="1171"/>
      <c r="BQ21" s="1171"/>
      <c r="BR21" s="1171" t="str">
        <f>MID(SUVAHAVUJ!AD66,4,1)</f>
        <v xml:space="preserve"> </v>
      </c>
      <c r="BS21" s="1171"/>
      <c r="BT21" s="1171"/>
      <c r="BU21" s="1171"/>
      <c r="BV21" s="1171"/>
      <c r="BW21" s="1171" t="str">
        <f>MID(SUVAHAVUJ!AD66,5,1)</f>
        <v xml:space="preserve"> </v>
      </c>
      <c r="BX21" s="1171"/>
      <c r="BY21" s="1171"/>
      <c r="BZ21" s="1171"/>
      <c r="CA21" s="1171"/>
      <c r="CB21" s="1171"/>
      <c r="CC21" s="1171" t="str">
        <f>MID(SUVAHAVUJ!AD66,6,1)</f>
        <v xml:space="preserve"> </v>
      </c>
      <c r="CD21" s="1171"/>
      <c r="CE21" s="1171"/>
      <c r="CF21" s="1171"/>
      <c r="CG21" s="1171"/>
      <c r="CH21" s="1171" t="str">
        <f>MID(SUVAHAVUJ!AD66,7,1)</f>
        <v xml:space="preserve"> </v>
      </c>
      <c r="CI21" s="1171"/>
      <c r="CJ21" s="1171"/>
      <c r="CK21" s="1171"/>
      <c r="CL21" s="1171"/>
      <c r="CM21" s="1171"/>
      <c r="CN21" s="1171" t="str">
        <f>MID(SUVAHAVUJ!AD66,8,1)</f>
        <v xml:space="preserve"> </v>
      </c>
      <c r="CO21" s="1171"/>
      <c r="CP21" s="1171"/>
      <c r="CQ21" s="1171"/>
      <c r="CR21" s="1171"/>
      <c r="CS21" s="1171" t="str">
        <f>MID(SUVAHAVUJ!AD66,9,1)</f>
        <v xml:space="preserve"> </v>
      </c>
      <c r="CT21" s="1171"/>
      <c r="CU21" s="1171"/>
      <c r="CV21" s="1171"/>
      <c r="CW21" s="1171"/>
      <c r="CX21" s="1171"/>
      <c r="CY21" s="1171" t="str">
        <f>MID(SUVAHAVUJ!AD66,10,1)</f>
        <v xml:space="preserve"> </v>
      </c>
      <c r="CZ21" s="1171"/>
      <c r="DA21" s="1171"/>
      <c r="DB21" s="1171"/>
      <c r="DC21" s="1171"/>
      <c r="DD21" s="1171" t="str">
        <f>MID(SUVAHAVUJ!AD66,11,1)</f>
        <v>0</v>
      </c>
      <c r="DE21" s="1171"/>
      <c r="DF21" s="1171"/>
      <c r="DG21" s="1171"/>
      <c r="DH21" s="1171"/>
      <c r="DI21" s="1179"/>
      <c r="DJ21" s="242"/>
      <c r="DK21" s="243"/>
      <c r="DL21" s="1171" t="str">
        <f>MID(SUVAHAVUJ!AF66,1,1)</f>
        <v xml:space="preserve"> </v>
      </c>
      <c r="DM21" s="1171"/>
      <c r="DN21" s="1171"/>
      <c r="DO21" s="1171"/>
      <c r="DP21" s="1171"/>
      <c r="DQ21" s="1171"/>
      <c r="DR21" s="1171" t="str">
        <f>MID(SUVAHAVUJ!AF66,2,1)</f>
        <v xml:space="preserve"> </v>
      </c>
      <c r="DS21" s="1171"/>
      <c r="DT21" s="1171"/>
      <c r="DU21" s="1171"/>
      <c r="DV21" s="1171"/>
      <c r="DW21" s="1171" t="str">
        <f>MID(SUVAHAVUJ!AF66,3,1)</f>
        <v xml:space="preserve"> </v>
      </c>
      <c r="DX21" s="1171"/>
      <c r="DY21" s="1171"/>
      <c r="DZ21" s="1171"/>
      <c r="EA21" s="1171"/>
      <c r="EB21" s="1171"/>
      <c r="EC21" s="1171" t="str">
        <f>MID(SUVAHAVUJ!AF66,4,1)</f>
        <v xml:space="preserve"> </v>
      </c>
      <c r="ED21" s="1171"/>
      <c r="EE21" s="1171"/>
      <c r="EF21" s="1171"/>
      <c r="EG21" s="1171"/>
      <c r="EH21" s="1171" t="str">
        <f>MID(SUVAHAVUJ!AF66,5,1)</f>
        <v xml:space="preserve"> </v>
      </c>
      <c r="EI21" s="1171"/>
      <c r="EJ21" s="1171"/>
      <c r="EK21" s="1171"/>
      <c r="EL21" s="1171"/>
      <c r="EM21" s="1171"/>
      <c r="EN21" s="1171" t="str">
        <f>MID(SUVAHAVUJ!AF66,6,1)</f>
        <v xml:space="preserve"> </v>
      </c>
      <c r="EO21" s="1171"/>
      <c r="EP21" s="1171"/>
      <c r="EQ21" s="1171"/>
      <c r="ER21" s="1171"/>
      <c r="ES21" s="1171" t="str">
        <f>MID(SUVAHAVUJ!AF66,7,1)</f>
        <v xml:space="preserve"> </v>
      </c>
      <c r="ET21" s="1171"/>
      <c r="EU21" s="1171"/>
      <c r="EV21" s="1171"/>
      <c r="EW21" s="1171"/>
      <c r="EX21" s="1171"/>
      <c r="EY21" s="1171" t="str">
        <f>MID(SUVAHAVUJ!AF66,8,1)</f>
        <v xml:space="preserve"> </v>
      </c>
      <c r="EZ21" s="1171"/>
      <c r="FA21" s="1171"/>
      <c r="FB21" s="1171"/>
      <c r="FC21" s="1171"/>
      <c r="FD21" s="1171" t="str">
        <f>MID(SUVAHAVUJ!AF66,9,1)</f>
        <v xml:space="preserve"> </v>
      </c>
      <c r="FE21" s="1171"/>
      <c r="FF21" s="1171"/>
      <c r="FG21" s="1171"/>
      <c r="FH21" s="1171"/>
      <c r="FI21" s="1171"/>
      <c r="FJ21" s="1171" t="str">
        <f>MID(SUVAHAVUJ!AF66,10,1)</f>
        <v xml:space="preserve"> </v>
      </c>
      <c r="FK21" s="1171"/>
      <c r="FL21" s="1171"/>
      <c r="FM21" s="1171"/>
      <c r="FN21" s="1171"/>
      <c r="FO21" s="1129" t="str">
        <f>MID(SUVAHAVUJ!AF66,11,1)</f>
        <v>0</v>
      </c>
      <c r="FP21" s="1129"/>
      <c r="FQ21" s="1129"/>
      <c r="FR21" s="1129"/>
      <c r="FS21" s="1177"/>
      <c r="FT21" s="1178"/>
      <c r="FU21" s="1178"/>
      <c r="FV21" s="1178"/>
      <c r="FW21" s="1178"/>
      <c r="FX21" s="1178"/>
      <c r="FY21" s="1178"/>
      <c r="FZ21" s="1178"/>
      <c r="GA21" s="1178"/>
      <c r="GB21" s="1178"/>
      <c r="GC21" s="1178"/>
      <c r="GD21" s="1178"/>
      <c r="GE21" s="1178"/>
      <c r="GF21" s="1178"/>
      <c r="GG21" s="1178"/>
      <c r="GH21" s="1178"/>
      <c r="GI21" s="1178"/>
      <c r="GJ21" s="1178"/>
      <c r="GK21" s="1178"/>
      <c r="GL21" s="1178"/>
      <c r="GM21" s="1178"/>
      <c r="GN21" s="1178"/>
      <c r="GO21" s="1178"/>
      <c r="GP21" s="1178"/>
      <c r="GQ21" s="1178"/>
      <c r="GR21" s="1178"/>
      <c r="GS21" s="1178"/>
      <c r="GT21" s="1178"/>
      <c r="GU21" s="1178"/>
      <c r="GV21" s="1178"/>
      <c r="GW21" s="1178"/>
    </row>
    <row r="22" spans="2:205" ht="23.25" customHeight="1" x14ac:dyDescent="0.3">
      <c r="B22" s="1185"/>
      <c r="C22" s="1185"/>
      <c r="D22" s="1185"/>
      <c r="E22" s="1185"/>
      <c r="F22" s="1185"/>
      <c r="G22" s="1185"/>
      <c r="H22" s="1185"/>
      <c r="I22" s="1185"/>
      <c r="J22" s="1185"/>
      <c r="K22" s="1185"/>
      <c r="L22" s="1190"/>
      <c r="M22" s="1190"/>
      <c r="N22" s="1190"/>
      <c r="O22" s="1190"/>
      <c r="P22" s="1190"/>
      <c r="Q22" s="1190"/>
      <c r="R22" s="1190"/>
      <c r="S22" s="1190"/>
      <c r="T22" s="1190"/>
      <c r="U22" s="1190"/>
      <c r="V22" s="1190"/>
      <c r="W22" s="1190"/>
      <c r="X22" s="1190"/>
      <c r="Y22" s="1190"/>
      <c r="Z22" s="1190"/>
      <c r="AA22" s="1190"/>
      <c r="AB22" s="1190"/>
      <c r="AC22" s="1190"/>
      <c r="AD22" s="1190"/>
      <c r="AE22" s="1190"/>
      <c r="AF22" s="1190"/>
      <c r="AG22" s="1190"/>
      <c r="AH22" s="1190"/>
      <c r="AI22" s="1190"/>
      <c r="AJ22" s="1190"/>
      <c r="AK22" s="1190"/>
      <c r="AL22" s="1190"/>
      <c r="AM22" s="1190"/>
      <c r="AN22" s="1190"/>
      <c r="AO22" s="1190"/>
      <c r="AP22" s="1190"/>
      <c r="AQ22" s="1176"/>
      <c r="AR22" s="1176"/>
      <c r="AS22" s="1176"/>
      <c r="AT22" s="1176"/>
      <c r="AU22" s="1176"/>
      <c r="AV22" s="1176"/>
      <c r="AW22" s="1176"/>
      <c r="AX22" s="1176"/>
      <c r="AY22" s="242"/>
      <c r="AZ22" s="243"/>
      <c r="BA22" s="1171" t="str">
        <f>MID(SUVAHAVUJ!AE66,1,1)</f>
        <v xml:space="preserve"> </v>
      </c>
      <c r="BB22" s="1171"/>
      <c r="BC22" s="1171"/>
      <c r="BD22" s="1171"/>
      <c r="BE22" s="1171"/>
      <c r="BF22" s="1171"/>
      <c r="BG22" s="1171" t="str">
        <f>MID(SUVAHAVUJ!AE66,2,1)</f>
        <v xml:space="preserve"> </v>
      </c>
      <c r="BH22" s="1171"/>
      <c r="BI22" s="1171"/>
      <c r="BJ22" s="1171"/>
      <c r="BK22" s="1171"/>
      <c r="BL22" s="1171" t="str">
        <f>MID(SUVAHAVUJ!AE66,3,1)</f>
        <v xml:space="preserve"> </v>
      </c>
      <c r="BM22" s="1171"/>
      <c r="BN22" s="1171"/>
      <c r="BO22" s="1171"/>
      <c r="BP22" s="1171"/>
      <c r="BQ22" s="1171"/>
      <c r="BR22" s="1171" t="str">
        <f>MID(SUVAHAVUJ!AE66,4,1)</f>
        <v xml:space="preserve"> </v>
      </c>
      <c r="BS22" s="1171"/>
      <c r="BT22" s="1171"/>
      <c r="BU22" s="1171"/>
      <c r="BV22" s="1171"/>
      <c r="BW22" s="1171" t="str">
        <f>MID(SUVAHAVUJ!AE66,5,1)</f>
        <v xml:space="preserve"> </v>
      </c>
      <c r="BX22" s="1171"/>
      <c r="BY22" s="1171"/>
      <c r="BZ22" s="1171"/>
      <c r="CA22" s="1171"/>
      <c r="CB22" s="1171"/>
      <c r="CC22" s="1171" t="str">
        <f>MID(SUVAHAVUJ!AE66,6,1)</f>
        <v xml:space="preserve"> </v>
      </c>
      <c r="CD22" s="1171"/>
      <c r="CE22" s="1171"/>
      <c r="CF22" s="1171"/>
      <c r="CG22" s="1171"/>
      <c r="CH22" s="1171" t="str">
        <f>MID(SUVAHAVUJ!AE66,7,1)</f>
        <v xml:space="preserve"> </v>
      </c>
      <c r="CI22" s="1171"/>
      <c r="CJ22" s="1171"/>
      <c r="CK22" s="1171"/>
      <c r="CL22" s="1171"/>
      <c r="CM22" s="1171"/>
      <c r="CN22" s="1171" t="str">
        <f>MID(SUVAHAVUJ!AE66,8,1)</f>
        <v xml:space="preserve"> </v>
      </c>
      <c r="CO22" s="1171"/>
      <c r="CP22" s="1171"/>
      <c r="CQ22" s="1171"/>
      <c r="CR22" s="1171"/>
      <c r="CS22" s="1171" t="str">
        <f>MID(SUVAHAVUJ!AE66,9,1)</f>
        <v xml:space="preserve"> </v>
      </c>
      <c r="CT22" s="1171"/>
      <c r="CU22" s="1171"/>
      <c r="CV22" s="1171"/>
      <c r="CW22" s="1171"/>
      <c r="CX22" s="1171"/>
      <c r="CY22" s="1171" t="str">
        <f>MID(SUVAHAVUJ!AE66,10,1)</f>
        <v xml:space="preserve"> </v>
      </c>
      <c r="CZ22" s="1171"/>
      <c r="DA22" s="1171"/>
      <c r="DB22" s="1171"/>
      <c r="DC22" s="1171"/>
      <c r="DD22" s="1171" t="str">
        <f>MID(SUVAHAVUJ!AE66,11,1)</f>
        <v>0</v>
      </c>
      <c r="DE22" s="1171"/>
      <c r="DF22" s="1171"/>
      <c r="DG22" s="1171"/>
      <c r="DH22" s="1171"/>
      <c r="DI22" s="1179"/>
      <c r="DJ22" s="1181"/>
      <c r="DK22" s="1181"/>
      <c r="DL22" s="1181"/>
      <c r="DM22" s="1181"/>
      <c r="DN22" s="1181"/>
      <c r="DO22" s="1181"/>
      <c r="DP22" s="1181"/>
      <c r="DQ22" s="1181"/>
      <c r="DR22" s="1181"/>
      <c r="DS22" s="1181"/>
      <c r="DT22" s="1181"/>
      <c r="DU22" s="1181"/>
      <c r="DV22" s="1181"/>
      <c r="DW22" s="1181"/>
      <c r="DX22" s="1181"/>
      <c r="DY22" s="1181"/>
      <c r="DZ22" s="1181"/>
      <c r="EA22" s="1181"/>
      <c r="EB22" s="1181"/>
      <c r="EC22" s="1181"/>
      <c r="ED22" s="1181"/>
      <c r="EE22" s="1181"/>
      <c r="EF22" s="1181"/>
      <c r="EG22" s="1181"/>
      <c r="EH22" s="1181"/>
      <c r="EI22" s="1181"/>
      <c r="EJ22" s="1181"/>
      <c r="EK22" s="1181"/>
      <c r="EL22" s="1181"/>
      <c r="EM22" s="1181"/>
      <c r="EN22" s="242"/>
      <c r="EO22" s="243"/>
      <c r="EP22" s="1171" t="str">
        <f>MID(SUVAHAVUJ!AG66,1,1)</f>
        <v xml:space="preserve"> </v>
      </c>
      <c r="EQ22" s="1171"/>
      <c r="ER22" s="1171"/>
      <c r="ES22" s="1171"/>
      <c r="ET22" s="1171"/>
      <c r="EU22" s="1171"/>
      <c r="EV22" s="1171" t="str">
        <f>MID(SUVAHAVUJ!AG66,2,1)</f>
        <v xml:space="preserve"> </v>
      </c>
      <c r="EW22" s="1171"/>
      <c r="EX22" s="1171"/>
      <c r="EY22" s="1171"/>
      <c r="EZ22" s="1171"/>
      <c r="FA22" s="1171" t="str">
        <f>MID(SUVAHAVUJ!AG66,3,1)</f>
        <v xml:space="preserve"> </v>
      </c>
      <c r="FB22" s="1171"/>
      <c r="FC22" s="1171"/>
      <c r="FD22" s="1171"/>
      <c r="FE22" s="1171"/>
      <c r="FF22" s="1171"/>
      <c r="FG22" s="1171" t="str">
        <f>MID(SUVAHAVUJ!AG66,4,1)</f>
        <v xml:space="preserve"> </v>
      </c>
      <c r="FH22" s="1171"/>
      <c r="FI22" s="1171"/>
      <c r="FJ22" s="1171"/>
      <c r="FK22" s="1171"/>
      <c r="FL22" s="1171" t="str">
        <f>MID(SUVAHAVUJ!AG66,5,1)</f>
        <v xml:space="preserve"> </v>
      </c>
      <c r="FM22" s="1171"/>
      <c r="FN22" s="1171"/>
      <c r="FO22" s="1171"/>
      <c r="FP22" s="1171"/>
      <c r="FQ22" s="1171"/>
      <c r="FR22" s="1171" t="str">
        <f>MID(SUVAHAVUJ!AG66,6,1)</f>
        <v xml:space="preserve"> </v>
      </c>
      <c r="FS22" s="1171"/>
      <c r="FT22" s="1171"/>
      <c r="FU22" s="1171"/>
      <c r="FV22" s="1171"/>
      <c r="FW22" s="1171" t="str">
        <f>MID(SUVAHAVUJ!AG66,7,1)</f>
        <v xml:space="preserve"> </v>
      </c>
      <c r="FX22" s="1171"/>
      <c r="FY22" s="1171"/>
      <c r="FZ22" s="1171"/>
      <c r="GA22" s="1171"/>
      <c r="GB22" s="1171"/>
      <c r="GC22" s="1171" t="str">
        <f>MID(SUVAHAVUJ!AG66,8,1)</f>
        <v xml:space="preserve"> </v>
      </c>
      <c r="GD22" s="1171"/>
      <c r="GE22" s="1171"/>
      <c r="GF22" s="1171"/>
      <c r="GG22" s="1171"/>
      <c r="GH22" s="1171" t="str">
        <f>MID(SUVAHAVUJ!AG66,9,1)</f>
        <v xml:space="preserve"> </v>
      </c>
      <c r="GI22" s="1171"/>
      <c r="GJ22" s="1171"/>
      <c r="GK22" s="1171"/>
      <c r="GL22" s="1171"/>
      <c r="GM22" s="1171"/>
      <c r="GN22" s="1171" t="str">
        <f>MID(SUVAHAVUJ!AG66,10,1)</f>
        <v xml:space="preserve"> </v>
      </c>
      <c r="GO22" s="1171"/>
      <c r="GP22" s="1171"/>
      <c r="GQ22" s="1171"/>
      <c r="GR22" s="1171"/>
      <c r="GS22" s="1129" t="str">
        <f>MID(SUVAHAVUJ!AG66,11,1)</f>
        <v>0</v>
      </c>
      <c r="GT22" s="1129"/>
      <c r="GU22" s="1129"/>
      <c r="GV22" s="1129"/>
      <c r="GW22" s="1177"/>
    </row>
    <row r="23" spans="2:205" ht="23.25" customHeight="1" x14ac:dyDescent="0.3">
      <c r="B23" s="1185" t="s">
        <v>2029</v>
      </c>
      <c r="C23" s="1185"/>
      <c r="D23" s="1185"/>
      <c r="E23" s="1185"/>
      <c r="F23" s="1185"/>
      <c r="G23" s="1185"/>
      <c r="H23" s="1185"/>
      <c r="I23" s="1185"/>
      <c r="J23" s="1185"/>
      <c r="K23" s="1185"/>
      <c r="L23" s="1190" t="str">
        <f>SUVAHAVUJ!$D$67</f>
        <v>Iné pohľadávky (335A, 33XA, 371A, 374A, 375A,  378A)
- /391A/</v>
      </c>
      <c r="M23" s="1190"/>
      <c r="N23" s="1190"/>
      <c r="O23" s="1190"/>
      <c r="P23" s="1190"/>
      <c r="Q23" s="1190"/>
      <c r="R23" s="1190"/>
      <c r="S23" s="1190"/>
      <c r="T23" s="1190"/>
      <c r="U23" s="1190"/>
      <c r="V23" s="1190"/>
      <c r="W23" s="1190"/>
      <c r="X23" s="1190"/>
      <c r="Y23" s="1190"/>
      <c r="Z23" s="1190"/>
      <c r="AA23" s="1190"/>
      <c r="AB23" s="1190"/>
      <c r="AC23" s="1190"/>
      <c r="AD23" s="1190"/>
      <c r="AE23" s="1190"/>
      <c r="AF23" s="1190"/>
      <c r="AG23" s="1190"/>
      <c r="AH23" s="1190"/>
      <c r="AI23" s="1190"/>
      <c r="AJ23" s="1190"/>
      <c r="AK23" s="1190"/>
      <c r="AL23" s="1190"/>
      <c r="AM23" s="1190"/>
      <c r="AN23" s="1190"/>
      <c r="AO23" s="1190"/>
      <c r="AP23" s="1190"/>
      <c r="AQ23" s="1176" t="s">
        <v>1198</v>
      </c>
      <c r="AR23" s="1176"/>
      <c r="AS23" s="1176"/>
      <c r="AT23" s="1176"/>
      <c r="AU23" s="1176"/>
      <c r="AV23" s="1176"/>
      <c r="AW23" s="1176"/>
      <c r="AX23" s="1176"/>
      <c r="AY23" s="242"/>
      <c r="AZ23" s="243"/>
      <c r="BA23" s="1171" t="str">
        <f>MID(SUVAHAVUJ!AD67,1,1)</f>
        <v xml:space="preserve"> </v>
      </c>
      <c r="BB23" s="1171"/>
      <c r="BC23" s="1171"/>
      <c r="BD23" s="1171"/>
      <c r="BE23" s="1171"/>
      <c r="BF23" s="1171"/>
      <c r="BG23" s="1171" t="str">
        <f>MID(SUVAHAVUJ!AD67,2,1)</f>
        <v xml:space="preserve"> </v>
      </c>
      <c r="BH23" s="1171"/>
      <c r="BI23" s="1171"/>
      <c r="BJ23" s="1171"/>
      <c r="BK23" s="1171"/>
      <c r="BL23" s="1171" t="str">
        <f>MID(SUVAHAVUJ!AD67,3,1)</f>
        <v xml:space="preserve"> </v>
      </c>
      <c r="BM23" s="1171"/>
      <c r="BN23" s="1171"/>
      <c r="BO23" s="1171"/>
      <c r="BP23" s="1171"/>
      <c r="BQ23" s="1171"/>
      <c r="BR23" s="1171" t="str">
        <f>MID(SUVAHAVUJ!AD67,4,1)</f>
        <v xml:space="preserve"> </v>
      </c>
      <c r="BS23" s="1171"/>
      <c r="BT23" s="1171"/>
      <c r="BU23" s="1171"/>
      <c r="BV23" s="1171"/>
      <c r="BW23" s="1171" t="str">
        <f>MID(SUVAHAVUJ!AD67,5,1)</f>
        <v xml:space="preserve"> </v>
      </c>
      <c r="BX23" s="1171"/>
      <c r="BY23" s="1171"/>
      <c r="BZ23" s="1171"/>
      <c r="CA23" s="1171"/>
      <c r="CB23" s="1171"/>
      <c r="CC23" s="1171" t="str">
        <f>MID(SUVAHAVUJ!AD67,6,1)</f>
        <v xml:space="preserve"> </v>
      </c>
      <c r="CD23" s="1171"/>
      <c r="CE23" s="1171"/>
      <c r="CF23" s="1171"/>
      <c r="CG23" s="1171"/>
      <c r="CH23" s="1171" t="str">
        <f>MID(SUVAHAVUJ!AD67,7,1)</f>
        <v xml:space="preserve"> </v>
      </c>
      <c r="CI23" s="1171"/>
      <c r="CJ23" s="1171"/>
      <c r="CK23" s="1171"/>
      <c r="CL23" s="1171"/>
      <c r="CM23" s="1171"/>
      <c r="CN23" s="1171" t="str">
        <f>MID(SUVAHAVUJ!AD67,8,1)</f>
        <v xml:space="preserve"> </v>
      </c>
      <c r="CO23" s="1171"/>
      <c r="CP23" s="1171"/>
      <c r="CQ23" s="1171"/>
      <c r="CR23" s="1171"/>
      <c r="CS23" s="1171" t="str">
        <f>MID(SUVAHAVUJ!AD67,9,1)</f>
        <v xml:space="preserve"> </v>
      </c>
      <c r="CT23" s="1171"/>
      <c r="CU23" s="1171"/>
      <c r="CV23" s="1171"/>
      <c r="CW23" s="1171"/>
      <c r="CX23" s="1171"/>
      <c r="CY23" s="1171" t="str">
        <f>MID(SUVAHAVUJ!AD67,10,1)</f>
        <v xml:space="preserve"> </v>
      </c>
      <c r="CZ23" s="1171"/>
      <c r="DA23" s="1171"/>
      <c r="DB23" s="1171"/>
      <c r="DC23" s="1171"/>
      <c r="DD23" s="1171" t="str">
        <f>MID(SUVAHAVUJ!AD67,11,1)</f>
        <v>0</v>
      </c>
      <c r="DE23" s="1171"/>
      <c r="DF23" s="1171"/>
      <c r="DG23" s="1171"/>
      <c r="DH23" s="1171"/>
      <c r="DI23" s="1179"/>
      <c r="DJ23" s="242"/>
      <c r="DK23" s="243"/>
      <c r="DL23" s="1171" t="str">
        <f>MID(SUVAHAVUJ!AF67,1,1)</f>
        <v xml:space="preserve"> </v>
      </c>
      <c r="DM23" s="1171"/>
      <c r="DN23" s="1171"/>
      <c r="DO23" s="1171"/>
      <c r="DP23" s="1171"/>
      <c r="DQ23" s="1171"/>
      <c r="DR23" s="1171" t="str">
        <f>MID(SUVAHAVUJ!AF67,2,1)</f>
        <v xml:space="preserve"> </v>
      </c>
      <c r="DS23" s="1171"/>
      <c r="DT23" s="1171"/>
      <c r="DU23" s="1171"/>
      <c r="DV23" s="1171"/>
      <c r="DW23" s="1171" t="str">
        <f>MID(SUVAHAVUJ!AF67,3,1)</f>
        <v xml:space="preserve"> </v>
      </c>
      <c r="DX23" s="1171"/>
      <c r="DY23" s="1171"/>
      <c r="DZ23" s="1171"/>
      <c r="EA23" s="1171"/>
      <c r="EB23" s="1171"/>
      <c r="EC23" s="1171" t="str">
        <f>MID(SUVAHAVUJ!AF67,4,1)</f>
        <v xml:space="preserve"> </v>
      </c>
      <c r="ED23" s="1171"/>
      <c r="EE23" s="1171"/>
      <c r="EF23" s="1171"/>
      <c r="EG23" s="1171"/>
      <c r="EH23" s="1171" t="str">
        <f>MID(SUVAHAVUJ!AF67,5,1)</f>
        <v xml:space="preserve"> </v>
      </c>
      <c r="EI23" s="1171"/>
      <c r="EJ23" s="1171"/>
      <c r="EK23" s="1171"/>
      <c r="EL23" s="1171"/>
      <c r="EM23" s="1171"/>
      <c r="EN23" s="1171" t="str">
        <f>MID(SUVAHAVUJ!AF67,6,1)</f>
        <v xml:space="preserve"> </v>
      </c>
      <c r="EO23" s="1171"/>
      <c r="EP23" s="1171"/>
      <c r="EQ23" s="1171"/>
      <c r="ER23" s="1171"/>
      <c r="ES23" s="1171" t="str">
        <f>MID(SUVAHAVUJ!AF67,7,1)</f>
        <v xml:space="preserve"> </v>
      </c>
      <c r="ET23" s="1171"/>
      <c r="EU23" s="1171"/>
      <c r="EV23" s="1171"/>
      <c r="EW23" s="1171"/>
      <c r="EX23" s="1171"/>
      <c r="EY23" s="1171" t="str">
        <f>MID(SUVAHAVUJ!AF67,8,1)</f>
        <v xml:space="preserve"> </v>
      </c>
      <c r="EZ23" s="1171"/>
      <c r="FA23" s="1171"/>
      <c r="FB23" s="1171"/>
      <c r="FC23" s="1171"/>
      <c r="FD23" s="1171" t="str">
        <f>MID(SUVAHAVUJ!AF67,9,1)</f>
        <v xml:space="preserve"> </v>
      </c>
      <c r="FE23" s="1171"/>
      <c r="FF23" s="1171"/>
      <c r="FG23" s="1171"/>
      <c r="FH23" s="1171"/>
      <c r="FI23" s="1171"/>
      <c r="FJ23" s="1171" t="str">
        <f>MID(SUVAHAVUJ!AF67,10,1)</f>
        <v xml:space="preserve"> </v>
      </c>
      <c r="FK23" s="1171"/>
      <c r="FL23" s="1171"/>
      <c r="FM23" s="1171"/>
      <c r="FN23" s="1171"/>
      <c r="FO23" s="1129" t="str">
        <f>MID(SUVAHAVUJ!AF67,11,1)</f>
        <v>0</v>
      </c>
      <c r="FP23" s="1129"/>
      <c r="FQ23" s="1129"/>
      <c r="FR23" s="1129"/>
      <c r="FS23" s="1177"/>
      <c r="FT23" s="1178"/>
      <c r="FU23" s="1178"/>
      <c r="FV23" s="1178"/>
      <c r="FW23" s="1178"/>
      <c r="FX23" s="1178"/>
      <c r="FY23" s="1178"/>
      <c r="FZ23" s="1178"/>
      <c r="GA23" s="1178"/>
      <c r="GB23" s="1178"/>
      <c r="GC23" s="1178"/>
      <c r="GD23" s="1178"/>
      <c r="GE23" s="1178"/>
      <c r="GF23" s="1178"/>
      <c r="GG23" s="1178"/>
      <c r="GH23" s="1178"/>
      <c r="GI23" s="1178"/>
      <c r="GJ23" s="1178"/>
      <c r="GK23" s="1178"/>
      <c r="GL23" s="1178"/>
      <c r="GM23" s="1178"/>
      <c r="GN23" s="1178"/>
      <c r="GO23" s="1178"/>
      <c r="GP23" s="1178"/>
      <c r="GQ23" s="1178"/>
      <c r="GR23" s="1178"/>
      <c r="GS23" s="1178"/>
      <c r="GT23" s="1178"/>
      <c r="GU23" s="1178"/>
      <c r="GV23" s="1178"/>
      <c r="GW23" s="1178"/>
    </row>
    <row r="24" spans="2:205" ht="23.25" customHeight="1" x14ac:dyDescent="0.3">
      <c r="B24" s="1185"/>
      <c r="C24" s="1185"/>
      <c r="D24" s="1185"/>
      <c r="E24" s="1185"/>
      <c r="F24" s="1185"/>
      <c r="G24" s="1185"/>
      <c r="H24" s="1185"/>
      <c r="I24" s="1185"/>
      <c r="J24" s="1185"/>
      <c r="K24" s="1185"/>
      <c r="L24" s="1190"/>
      <c r="M24" s="1190"/>
      <c r="N24" s="1190"/>
      <c r="O24" s="1190"/>
      <c r="P24" s="1190"/>
      <c r="Q24" s="1190"/>
      <c r="R24" s="1190"/>
      <c r="S24" s="1190"/>
      <c r="T24" s="1190"/>
      <c r="U24" s="1190"/>
      <c r="V24" s="1190"/>
      <c r="W24" s="1190"/>
      <c r="X24" s="1190"/>
      <c r="Y24" s="1190"/>
      <c r="Z24" s="1190"/>
      <c r="AA24" s="1190"/>
      <c r="AB24" s="1190"/>
      <c r="AC24" s="1190"/>
      <c r="AD24" s="1190"/>
      <c r="AE24" s="1190"/>
      <c r="AF24" s="1190"/>
      <c r="AG24" s="1190"/>
      <c r="AH24" s="1190"/>
      <c r="AI24" s="1190"/>
      <c r="AJ24" s="1190"/>
      <c r="AK24" s="1190"/>
      <c r="AL24" s="1190"/>
      <c r="AM24" s="1190"/>
      <c r="AN24" s="1190"/>
      <c r="AO24" s="1190"/>
      <c r="AP24" s="1190"/>
      <c r="AQ24" s="1176"/>
      <c r="AR24" s="1176"/>
      <c r="AS24" s="1176"/>
      <c r="AT24" s="1176"/>
      <c r="AU24" s="1176"/>
      <c r="AV24" s="1176"/>
      <c r="AW24" s="1176"/>
      <c r="AX24" s="1176"/>
      <c r="AY24" s="242"/>
      <c r="AZ24" s="243"/>
      <c r="BA24" s="1171" t="str">
        <f>MID(SUVAHAVUJ!AE67,1,1)</f>
        <v xml:space="preserve"> </v>
      </c>
      <c r="BB24" s="1171"/>
      <c r="BC24" s="1171"/>
      <c r="BD24" s="1171"/>
      <c r="BE24" s="1171"/>
      <c r="BF24" s="1171"/>
      <c r="BG24" s="1171" t="str">
        <f>MID(SUVAHAVUJ!AE67,2,1)</f>
        <v xml:space="preserve"> </v>
      </c>
      <c r="BH24" s="1171"/>
      <c r="BI24" s="1171"/>
      <c r="BJ24" s="1171"/>
      <c r="BK24" s="1171"/>
      <c r="BL24" s="1171" t="str">
        <f>MID(SUVAHAVUJ!AE67,3,1)</f>
        <v xml:space="preserve"> </v>
      </c>
      <c r="BM24" s="1171"/>
      <c r="BN24" s="1171"/>
      <c r="BO24" s="1171"/>
      <c r="BP24" s="1171"/>
      <c r="BQ24" s="1171"/>
      <c r="BR24" s="1171" t="str">
        <f>MID(SUVAHAVUJ!AE67,4,1)</f>
        <v xml:space="preserve"> </v>
      </c>
      <c r="BS24" s="1171"/>
      <c r="BT24" s="1171"/>
      <c r="BU24" s="1171"/>
      <c r="BV24" s="1171"/>
      <c r="BW24" s="1171" t="str">
        <f>MID(SUVAHAVUJ!AE67,5,1)</f>
        <v xml:space="preserve"> </v>
      </c>
      <c r="BX24" s="1171"/>
      <c r="BY24" s="1171"/>
      <c r="BZ24" s="1171"/>
      <c r="CA24" s="1171"/>
      <c r="CB24" s="1171"/>
      <c r="CC24" s="1171" t="str">
        <f>MID(SUVAHAVUJ!AE67,6,1)</f>
        <v xml:space="preserve"> </v>
      </c>
      <c r="CD24" s="1171"/>
      <c r="CE24" s="1171"/>
      <c r="CF24" s="1171"/>
      <c r="CG24" s="1171"/>
      <c r="CH24" s="1171" t="str">
        <f>MID(SUVAHAVUJ!AE67,7,1)</f>
        <v xml:space="preserve"> </v>
      </c>
      <c r="CI24" s="1171"/>
      <c r="CJ24" s="1171"/>
      <c r="CK24" s="1171"/>
      <c r="CL24" s="1171"/>
      <c r="CM24" s="1171"/>
      <c r="CN24" s="1171" t="str">
        <f>MID(SUVAHAVUJ!AE67,8,1)</f>
        <v xml:space="preserve"> </v>
      </c>
      <c r="CO24" s="1171"/>
      <c r="CP24" s="1171"/>
      <c r="CQ24" s="1171"/>
      <c r="CR24" s="1171"/>
      <c r="CS24" s="1171" t="str">
        <f>MID(SUVAHAVUJ!AE67,9,1)</f>
        <v xml:space="preserve"> </v>
      </c>
      <c r="CT24" s="1171"/>
      <c r="CU24" s="1171"/>
      <c r="CV24" s="1171"/>
      <c r="CW24" s="1171"/>
      <c r="CX24" s="1171"/>
      <c r="CY24" s="1171" t="str">
        <f>MID(SUVAHAVUJ!AE67,10,1)</f>
        <v xml:space="preserve"> </v>
      </c>
      <c r="CZ24" s="1171"/>
      <c r="DA24" s="1171"/>
      <c r="DB24" s="1171"/>
      <c r="DC24" s="1171"/>
      <c r="DD24" s="1171" t="str">
        <f>MID(SUVAHAVUJ!AE67,11,1)</f>
        <v>0</v>
      </c>
      <c r="DE24" s="1171"/>
      <c r="DF24" s="1171"/>
      <c r="DG24" s="1171"/>
      <c r="DH24" s="1171"/>
      <c r="DI24" s="1179"/>
      <c r="DJ24" s="1181"/>
      <c r="DK24" s="1181"/>
      <c r="DL24" s="1181"/>
      <c r="DM24" s="1181"/>
      <c r="DN24" s="1181"/>
      <c r="DO24" s="1181"/>
      <c r="DP24" s="1181"/>
      <c r="DQ24" s="1181"/>
      <c r="DR24" s="1181"/>
      <c r="DS24" s="1181"/>
      <c r="DT24" s="1181"/>
      <c r="DU24" s="1181"/>
      <c r="DV24" s="1181"/>
      <c r="DW24" s="1181"/>
      <c r="DX24" s="1181"/>
      <c r="DY24" s="1181"/>
      <c r="DZ24" s="1181"/>
      <c r="EA24" s="1181"/>
      <c r="EB24" s="1181"/>
      <c r="EC24" s="1181"/>
      <c r="ED24" s="1181"/>
      <c r="EE24" s="1181"/>
      <c r="EF24" s="1181"/>
      <c r="EG24" s="1181"/>
      <c r="EH24" s="1181"/>
      <c r="EI24" s="1181"/>
      <c r="EJ24" s="1181"/>
      <c r="EK24" s="1181"/>
      <c r="EL24" s="1181"/>
      <c r="EM24" s="1181"/>
      <c r="EN24" s="242"/>
      <c r="EO24" s="243"/>
      <c r="EP24" s="1171" t="str">
        <f>MID(SUVAHAVUJ!AG67,1,1)</f>
        <v xml:space="preserve"> </v>
      </c>
      <c r="EQ24" s="1171"/>
      <c r="ER24" s="1171"/>
      <c r="ES24" s="1171"/>
      <c r="ET24" s="1171"/>
      <c r="EU24" s="1171"/>
      <c r="EV24" s="1171" t="str">
        <f>MID(SUVAHAVUJ!AG67,2,1)</f>
        <v xml:space="preserve"> </v>
      </c>
      <c r="EW24" s="1171"/>
      <c r="EX24" s="1171"/>
      <c r="EY24" s="1171"/>
      <c r="EZ24" s="1171"/>
      <c r="FA24" s="1171" t="str">
        <f>MID(SUVAHAVUJ!AG67,3,1)</f>
        <v xml:space="preserve"> </v>
      </c>
      <c r="FB24" s="1171"/>
      <c r="FC24" s="1171"/>
      <c r="FD24" s="1171"/>
      <c r="FE24" s="1171"/>
      <c r="FF24" s="1171"/>
      <c r="FG24" s="1171" t="str">
        <f>MID(SUVAHAVUJ!AG67,4,1)</f>
        <v xml:space="preserve"> </v>
      </c>
      <c r="FH24" s="1171"/>
      <c r="FI24" s="1171"/>
      <c r="FJ24" s="1171"/>
      <c r="FK24" s="1171"/>
      <c r="FL24" s="1171" t="str">
        <f>MID(SUVAHAVUJ!AG67,5,1)</f>
        <v xml:space="preserve"> </v>
      </c>
      <c r="FM24" s="1171"/>
      <c r="FN24" s="1171"/>
      <c r="FO24" s="1171"/>
      <c r="FP24" s="1171"/>
      <c r="FQ24" s="1171"/>
      <c r="FR24" s="1171" t="str">
        <f>MID(SUVAHAVUJ!AG67,6,1)</f>
        <v xml:space="preserve"> </v>
      </c>
      <c r="FS24" s="1171"/>
      <c r="FT24" s="1171"/>
      <c r="FU24" s="1171"/>
      <c r="FV24" s="1171"/>
      <c r="FW24" s="1171" t="str">
        <f>MID(SUVAHAVUJ!AG67,7,1)</f>
        <v xml:space="preserve"> </v>
      </c>
      <c r="FX24" s="1171"/>
      <c r="FY24" s="1171"/>
      <c r="FZ24" s="1171"/>
      <c r="GA24" s="1171"/>
      <c r="GB24" s="1171"/>
      <c r="GC24" s="1171" t="str">
        <f>MID(SUVAHAVUJ!AG67,8,1)</f>
        <v xml:space="preserve"> </v>
      </c>
      <c r="GD24" s="1171"/>
      <c r="GE24" s="1171"/>
      <c r="GF24" s="1171"/>
      <c r="GG24" s="1171"/>
      <c r="GH24" s="1171" t="str">
        <f>MID(SUVAHAVUJ!AG67,9,1)</f>
        <v xml:space="preserve"> </v>
      </c>
      <c r="GI24" s="1171"/>
      <c r="GJ24" s="1171"/>
      <c r="GK24" s="1171"/>
      <c r="GL24" s="1171"/>
      <c r="GM24" s="1171"/>
      <c r="GN24" s="1171" t="str">
        <f>MID(SUVAHAVUJ!AG67,10,1)</f>
        <v xml:space="preserve"> </v>
      </c>
      <c r="GO24" s="1171"/>
      <c r="GP24" s="1171"/>
      <c r="GQ24" s="1171"/>
      <c r="GR24" s="1171"/>
      <c r="GS24" s="1129" t="str">
        <f>MID(SUVAHAVUJ!AG67,11,1)</f>
        <v>0</v>
      </c>
      <c r="GT24" s="1129"/>
      <c r="GU24" s="1129"/>
      <c r="GV24" s="1129"/>
      <c r="GW24" s="1177"/>
    </row>
    <row r="25" spans="2:205" ht="23.25" customHeight="1" x14ac:dyDescent="0.3">
      <c r="B25" s="1192" t="s">
        <v>2058</v>
      </c>
      <c r="C25" s="1192"/>
      <c r="D25" s="1192"/>
      <c r="E25" s="1192"/>
      <c r="F25" s="1192"/>
      <c r="G25" s="1192"/>
      <c r="H25" s="1192"/>
      <c r="I25" s="1192"/>
      <c r="J25" s="1192"/>
      <c r="K25" s="1192"/>
      <c r="L25" s="1191" t="str">
        <f>SUVAHAVUJ!$D$68</f>
        <v>Krátkodobý finančný majetok súčet (r . 67 až r. 70)</v>
      </c>
      <c r="M25" s="1191"/>
      <c r="N25" s="1191"/>
      <c r="O25" s="1191"/>
      <c r="P25" s="1191"/>
      <c r="Q25" s="1191"/>
      <c r="R25" s="1191"/>
      <c r="S25" s="1191"/>
      <c r="T25" s="1191"/>
      <c r="U25" s="1191"/>
      <c r="V25" s="1191"/>
      <c r="W25" s="1191"/>
      <c r="X25" s="1191"/>
      <c r="Y25" s="1191"/>
      <c r="Z25" s="1191"/>
      <c r="AA25" s="1191"/>
      <c r="AB25" s="1191"/>
      <c r="AC25" s="1191"/>
      <c r="AD25" s="1191"/>
      <c r="AE25" s="1191"/>
      <c r="AF25" s="1191"/>
      <c r="AG25" s="1191"/>
      <c r="AH25" s="1191"/>
      <c r="AI25" s="1191"/>
      <c r="AJ25" s="1191"/>
      <c r="AK25" s="1191"/>
      <c r="AL25" s="1191"/>
      <c r="AM25" s="1191"/>
      <c r="AN25" s="1191"/>
      <c r="AO25" s="1191"/>
      <c r="AP25" s="1191"/>
      <c r="AQ25" s="1176" t="s">
        <v>2057</v>
      </c>
      <c r="AR25" s="1176"/>
      <c r="AS25" s="1176"/>
      <c r="AT25" s="1176"/>
      <c r="AU25" s="1176"/>
      <c r="AV25" s="1176"/>
      <c r="AW25" s="1176"/>
      <c r="AX25" s="1176"/>
      <c r="AY25" s="242"/>
      <c r="AZ25" s="243"/>
      <c r="BA25" s="1171" t="str">
        <f>MID(SUVAHAVUJ!AD68,1,1)</f>
        <v xml:space="preserve"> </v>
      </c>
      <c r="BB25" s="1171"/>
      <c r="BC25" s="1171"/>
      <c r="BD25" s="1171"/>
      <c r="BE25" s="1171"/>
      <c r="BF25" s="1171"/>
      <c r="BG25" s="1171" t="str">
        <f>MID(SUVAHAVUJ!AD68,2,1)</f>
        <v xml:space="preserve"> </v>
      </c>
      <c r="BH25" s="1171"/>
      <c r="BI25" s="1171"/>
      <c r="BJ25" s="1171"/>
      <c r="BK25" s="1171"/>
      <c r="BL25" s="1171" t="str">
        <f>MID(SUVAHAVUJ!AD68,3,1)</f>
        <v xml:space="preserve"> </v>
      </c>
      <c r="BM25" s="1171"/>
      <c r="BN25" s="1171"/>
      <c r="BO25" s="1171"/>
      <c r="BP25" s="1171"/>
      <c r="BQ25" s="1171"/>
      <c r="BR25" s="1171" t="str">
        <f>MID(SUVAHAVUJ!AD68,4,1)</f>
        <v xml:space="preserve"> </v>
      </c>
      <c r="BS25" s="1171"/>
      <c r="BT25" s="1171"/>
      <c r="BU25" s="1171"/>
      <c r="BV25" s="1171"/>
      <c r="BW25" s="1171" t="str">
        <f>MID(SUVAHAVUJ!AD68,5,1)</f>
        <v xml:space="preserve"> </v>
      </c>
      <c r="BX25" s="1171"/>
      <c r="BY25" s="1171"/>
      <c r="BZ25" s="1171"/>
      <c r="CA25" s="1171"/>
      <c r="CB25" s="1171"/>
      <c r="CC25" s="1171" t="str">
        <f>MID(SUVAHAVUJ!AD68,6,1)</f>
        <v xml:space="preserve"> </v>
      </c>
      <c r="CD25" s="1171"/>
      <c r="CE25" s="1171"/>
      <c r="CF25" s="1171"/>
      <c r="CG25" s="1171"/>
      <c r="CH25" s="1171" t="str">
        <f>MID(SUVAHAVUJ!AD68,7,1)</f>
        <v xml:space="preserve"> </v>
      </c>
      <c r="CI25" s="1171"/>
      <c r="CJ25" s="1171"/>
      <c r="CK25" s="1171"/>
      <c r="CL25" s="1171"/>
      <c r="CM25" s="1171"/>
      <c r="CN25" s="1171" t="str">
        <f>MID(SUVAHAVUJ!AD68,8,1)</f>
        <v xml:space="preserve"> </v>
      </c>
      <c r="CO25" s="1171"/>
      <c r="CP25" s="1171"/>
      <c r="CQ25" s="1171"/>
      <c r="CR25" s="1171"/>
      <c r="CS25" s="1171" t="str">
        <f>MID(SUVAHAVUJ!AD68,9,1)</f>
        <v xml:space="preserve"> </v>
      </c>
      <c r="CT25" s="1171"/>
      <c r="CU25" s="1171"/>
      <c r="CV25" s="1171"/>
      <c r="CW25" s="1171"/>
      <c r="CX25" s="1171"/>
      <c r="CY25" s="1171" t="str">
        <f>MID(SUVAHAVUJ!AD68,10,1)</f>
        <v xml:space="preserve"> </v>
      </c>
      <c r="CZ25" s="1171"/>
      <c r="DA25" s="1171"/>
      <c r="DB25" s="1171"/>
      <c r="DC25" s="1171"/>
      <c r="DD25" s="1171" t="str">
        <f>MID(SUVAHAVUJ!AD68,11,1)</f>
        <v>0</v>
      </c>
      <c r="DE25" s="1171"/>
      <c r="DF25" s="1171"/>
      <c r="DG25" s="1171"/>
      <c r="DH25" s="1171"/>
      <c r="DI25" s="1179"/>
      <c r="DJ25" s="242"/>
      <c r="DK25" s="243"/>
      <c r="DL25" s="1171" t="str">
        <f>MID(SUVAHAVUJ!AF68,1,1)</f>
        <v xml:space="preserve"> </v>
      </c>
      <c r="DM25" s="1171"/>
      <c r="DN25" s="1171"/>
      <c r="DO25" s="1171"/>
      <c r="DP25" s="1171"/>
      <c r="DQ25" s="1171"/>
      <c r="DR25" s="1171" t="str">
        <f>MID(SUVAHAVUJ!AF68,2,1)</f>
        <v xml:space="preserve"> </v>
      </c>
      <c r="DS25" s="1171"/>
      <c r="DT25" s="1171"/>
      <c r="DU25" s="1171"/>
      <c r="DV25" s="1171"/>
      <c r="DW25" s="1171" t="str">
        <f>MID(SUVAHAVUJ!AF68,3,1)</f>
        <v xml:space="preserve"> </v>
      </c>
      <c r="DX25" s="1171"/>
      <c r="DY25" s="1171"/>
      <c r="DZ25" s="1171"/>
      <c r="EA25" s="1171"/>
      <c r="EB25" s="1171"/>
      <c r="EC25" s="1171" t="str">
        <f>MID(SUVAHAVUJ!AF68,4,1)</f>
        <v xml:space="preserve"> </v>
      </c>
      <c r="ED25" s="1171"/>
      <c r="EE25" s="1171"/>
      <c r="EF25" s="1171"/>
      <c r="EG25" s="1171"/>
      <c r="EH25" s="1171" t="str">
        <f>MID(SUVAHAVUJ!AF68,5,1)</f>
        <v xml:space="preserve"> </v>
      </c>
      <c r="EI25" s="1171"/>
      <c r="EJ25" s="1171"/>
      <c r="EK25" s="1171"/>
      <c r="EL25" s="1171"/>
      <c r="EM25" s="1171"/>
      <c r="EN25" s="1171" t="str">
        <f>MID(SUVAHAVUJ!AF68,6,1)</f>
        <v xml:space="preserve"> </v>
      </c>
      <c r="EO25" s="1171"/>
      <c r="EP25" s="1171"/>
      <c r="EQ25" s="1171"/>
      <c r="ER25" s="1171"/>
      <c r="ES25" s="1171" t="str">
        <f>MID(SUVAHAVUJ!AF68,7,1)</f>
        <v xml:space="preserve"> </v>
      </c>
      <c r="ET25" s="1171"/>
      <c r="EU25" s="1171"/>
      <c r="EV25" s="1171"/>
      <c r="EW25" s="1171"/>
      <c r="EX25" s="1171"/>
      <c r="EY25" s="1171" t="str">
        <f>MID(SUVAHAVUJ!AF68,8,1)</f>
        <v xml:space="preserve"> </v>
      </c>
      <c r="EZ25" s="1171"/>
      <c r="FA25" s="1171"/>
      <c r="FB25" s="1171"/>
      <c r="FC25" s="1171"/>
      <c r="FD25" s="1171" t="str">
        <f>MID(SUVAHAVUJ!AF68,9,1)</f>
        <v xml:space="preserve"> </v>
      </c>
      <c r="FE25" s="1171"/>
      <c r="FF25" s="1171"/>
      <c r="FG25" s="1171"/>
      <c r="FH25" s="1171"/>
      <c r="FI25" s="1171"/>
      <c r="FJ25" s="1171" t="str">
        <f>MID(SUVAHAVUJ!AF68,10,1)</f>
        <v xml:space="preserve"> </v>
      </c>
      <c r="FK25" s="1171"/>
      <c r="FL25" s="1171"/>
      <c r="FM25" s="1171"/>
      <c r="FN25" s="1171"/>
      <c r="FO25" s="1129" t="str">
        <f>MID(SUVAHAVUJ!AF68,11,1)</f>
        <v>0</v>
      </c>
      <c r="FP25" s="1129"/>
      <c r="FQ25" s="1129"/>
      <c r="FR25" s="1129"/>
      <c r="FS25" s="1177"/>
      <c r="FT25" s="1178"/>
      <c r="FU25" s="1178"/>
      <c r="FV25" s="1178"/>
      <c r="FW25" s="1178"/>
      <c r="FX25" s="1178"/>
      <c r="FY25" s="1178"/>
      <c r="FZ25" s="1178"/>
      <c r="GA25" s="1178"/>
      <c r="GB25" s="1178"/>
      <c r="GC25" s="1178"/>
      <c r="GD25" s="1178"/>
      <c r="GE25" s="1178"/>
      <c r="GF25" s="1178"/>
      <c r="GG25" s="1178"/>
      <c r="GH25" s="1178"/>
      <c r="GI25" s="1178"/>
      <c r="GJ25" s="1178"/>
      <c r="GK25" s="1178"/>
      <c r="GL25" s="1178"/>
      <c r="GM25" s="1178"/>
      <c r="GN25" s="1178"/>
      <c r="GO25" s="1178"/>
      <c r="GP25" s="1178"/>
      <c r="GQ25" s="1178"/>
      <c r="GR25" s="1178"/>
      <c r="GS25" s="1178"/>
      <c r="GT25" s="1178"/>
      <c r="GU25" s="1178"/>
      <c r="GV25" s="1178"/>
      <c r="GW25" s="1178"/>
    </row>
    <row r="26" spans="2:205" ht="25.5" customHeight="1" x14ac:dyDescent="0.3">
      <c r="B26" s="1192"/>
      <c r="C26" s="1192"/>
      <c r="D26" s="1192"/>
      <c r="E26" s="1192"/>
      <c r="F26" s="1192"/>
      <c r="G26" s="1192"/>
      <c r="H26" s="1192"/>
      <c r="I26" s="1192"/>
      <c r="J26" s="1192"/>
      <c r="K26" s="1192"/>
      <c r="L26" s="1191"/>
      <c r="M26" s="1191"/>
      <c r="N26" s="1191"/>
      <c r="O26" s="1191"/>
      <c r="P26" s="1191"/>
      <c r="Q26" s="1191"/>
      <c r="R26" s="1191"/>
      <c r="S26" s="1191"/>
      <c r="T26" s="1191"/>
      <c r="U26" s="1191"/>
      <c r="V26" s="1191"/>
      <c r="W26" s="1191"/>
      <c r="X26" s="1191"/>
      <c r="Y26" s="1191"/>
      <c r="Z26" s="1191"/>
      <c r="AA26" s="1191"/>
      <c r="AB26" s="1191"/>
      <c r="AC26" s="1191"/>
      <c r="AD26" s="1191"/>
      <c r="AE26" s="1191"/>
      <c r="AF26" s="1191"/>
      <c r="AG26" s="1191"/>
      <c r="AH26" s="1191"/>
      <c r="AI26" s="1191"/>
      <c r="AJ26" s="1191"/>
      <c r="AK26" s="1191"/>
      <c r="AL26" s="1191"/>
      <c r="AM26" s="1191"/>
      <c r="AN26" s="1191"/>
      <c r="AO26" s="1191"/>
      <c r="AP26" s="1191"/>
      <c r="AQ26" s="1176"/>
      <c r="AR26" s="1176"/>
      <c r="AS26" s="1176"/>
      <c r="AT26" s="1176"/>
      <c r="AU26" s="1176"/>
      <c r="AV26" s="1176"/>
      <c r="AW26" s="1176"/>
      <c r="AX26" s="1176"/>
      <c r="AY26" s="242"/>
      <c r="AZ26" s="243"/>
      <c r="BA26" s="1171" t="str">
        <f>MID(SUVAHAVUJ!AE68,1,1)</f>
        <v xml:space="preserve"> </v>
      </c>
      <c r="BB26" s="1171"/>
      <c r="BC26" s="1171"/>
      <c r="BD26" s="1171"/>
      <c r="BE26" s="1171"/>
      <c r="BF26" s="1171"/>
      <c r="BG26" s="1171" t="str">
        <f>MID(SUVAHAVUJ!AE68,2,1)</f>
        <v xml:space="preserve"> </v>
      </c>
      <c r="BH26" s="1171"/>
      <c r="BI26" s="1171"/>
      <c r="BJ26" s="1171"/>
      <c r="BK26" s="1171"/>
      <c r="BL26" s="1171" t="str">
        <f>MID(SUVAHAVUJ!AE68,3,1)</f>
        <v xml:space="preserve"> </v>
      </c>
      <c r="BM26" s="1171"/>
      <c r="BN26" s="1171"/>
      <c r="BO26" s="1171"/>
      <c r="BP26" s="1171"/>
      <c r="BQ26" s="1171"/>
      <c r="BR26" s="1171" t="str">
        <f>MID(SUVAHAVUJ!AE68,4,1)</f>
        <v xml:space="preserve"> </v>
      </c>
      <c r="BS26" s="1171"/>
      <c r="BT26" s="1171"/>
      <c r="BU26" s="1171"/>
      <c r="BV26" s="1171"/>
      <c r="BW26" s="1171" t="str">
        <f>MID(SUVAHAVUJ!AE68,5,1)</f>
        <v xml:space="preserve"> </v>
      </c>
      <c r="BX26" s="1171"/>
      <c r="BY26" s="1171"/>
      <c r="BZ26" s="1171"/>
      <c r="CA26" s="1171"/>
      <c r="CB26" s="1171"/>
      <c r="CC26" s="1171" t="str">
        <f>MID(SUVAHAVUJ!AE68,6,1)</f>
        <v xml:space="preserve"> </v>
      </c>
      <c r="CD26" s="1171"/>
      <c r="CE26" s="1171"/>
      <c r="CF26" s="1171"/>
      <c r="CG26" s="1171"/>
      <c r="CH26" s="1171" t="str">
        <f>MID(SUVAHAVUJ!AE68,7,1)</f>
        <v xml:space="preserve"> </v>
      </c>
      <c r="CI26" s="1171"/>
      <c r="CJ26" s="1171"/>
      <c r="CK26" s="1171"/>
      <c r="CL26" s="1171"/>
      <c r="CM26" s="1171"/>
      <c r="CN26" s="1171" t="str">
        <f>MID(SUVAHAVUJ!AE68,8,1)</f>
        <v xml:space="preserve"> </v>
      </c>
      <c r="CO26" s="1171"/>
      <c r="CP26" s="1171"/>
      <c r="CQ26" s="1171"/>
      <c r="CR26" s="1171"/>
      <c r="CS26" s="1171" t="str">
        <f>MID(SUVAHAVUJ!AE68,9,1)</f>
        <v xml:space="preserve"> </v>
      </c>
      <c r="CT26" s="1171"/>
      <c r="CU26" s="1171"/>
      <c r="CV26" s="1171"/>
      <c r="CW26" s="1171"/>
      <c r="CX26" s="1171"/>
      <c r="CY26" s="1171" t="str">
        <f>MID(SUVAHAVUJ!AE68,10,1)</f>
        <v xml:space="preserve"> </v>
      </c>
      <c r="CZ26" s="1171"/>
      <c r="DA26" s="1171"/>
      <c r="DB26" s="1171"/>
      <c r="DC26" s="1171"/>
      <c r="DD26" s="1171" t="str">
        <f>MID(SUVAHAVUJ!AE68,11,1)</f>
        <v>0</v>
      </c>
      <c r="DE26" s="1171"/>
      <c r="DF26" s="1171"/>
      <c r="DG26" s="1171"/>
      <c r="DH26" s="1171"/>
      <c r="DI26" s="1179"/>
      <c r="DJ26" s="1181"/>
      <c r="DK26" s="1181"/>
      <c r="DL26" s="1181"/>
      <c r="DM26" s="1181"/>
      <c r="DN26" s="1181"/>
      <c r="DO26" s="1181"/>
      <c r="DP26" s="1181"/>
      <c r="DQ26" s="1181"/>
      <c r="DR26" s="1181"/>
      <c r="DS26" s="1181"/>
      <c r="DT26" s="1181"/>
      <c r="DU26" s="1181"/>
      <c r="DV26" s="1181"/>
      <c r="DW26" s="1181"/>
      <c r="DX26" s="1181"/>
      <c r="DY26" s="1181"/>
      <c r="DZ26" s="1181"/>
      <c r="EA26" s="1181"/>
      <c r="EB26" s="1181"/>
      <c r="EC26" s="1181"/>
      <c r="ED26" s="1181"/>
      <c r="EE26" s="1181"/>
      <c r="EF26" s="1181"/>
      <c r="EG26" s="1181"/>
      <c r="EH26" s="1181"/>
      <c r="EI26" s="1181"/>
      <c r="EJ26" s="1181"/>
      <c r="EK26" s="1181"/>
      <c r="EL26" s="1181"/>
      <c r="EM26" s="1181"/>
      <c r="EN26" s="242"/>
      <c r="EO26" s="243"/>
      <c r="EP26" s="1171" t="str">
        <f>MID(SUVAHAVUJ!AG68,1,1)</f>
        <v xml:space="preserve"> </v>
      </c>
      <c r="EQ26" s="1171"/>
      <c r="ER26" s="1171"/>
      <c r="ES26" s="1171"/>
      <c r="ET26" s="1171"/>
      <c r="EU26" s="1171"/>
      <c r="EV26" s="1171" t="str">
        <f>MID(SUVAHAVUJ!AG68,2,1)</f>
        <v xml:space="preserve"> </v>
      </c>
      <c r="EW26" s="1171"/>
      <c r="EX26" s="1171"/>
      <c r="EY26" s="1171"/>
      <c r="EZ26" s="1171"/>
      <c r="FA26" s="1171" t="str">
        <f>MID(SUVAHAVUJ!AG68,3,1)</f>
        <v xml:space="preserve"> </v>
      </c>
      <c r="FB26" s="1171"/>
      <c r="FC26" s="1171"/>
      <c r="FD26" s="1171"/>
      <c r="FE26" s="1171"/>
      <c r="FF26" s="1171"/>
      <c r="FG26" s="1171" t="str">
        <f>MID(SUVAHAVUJ!AG68,4,1)</f>
        <v xml:space="preserve"> </v>
      </c>
      <c r="FH26" s="1171"/>
      <c r="FI26" s="1171"/>
      <c r="FJ26" s="1171"/>
      <c r="FK26" s="1171"/>
      <c r="FL26" s="1171" t="str">
        <f>MID(SUVAHAVUJ!AG68,5,1)</f>
        <v xml:space="preserve"> </v>
      </c>
      <c r="FM26" s="1171"/>
      <c r="FN26" s="1171"/>
      <c r="FO26" s="1171"/>
      <c r="FP26" s="1171"/>
      <c r="FQ26" s="1171"/>
      <c r="FR26" s="1171" t="str">
        <f>MID(SUVAHAVUJ!AG68,6,1)</f>
        <v xml:space="preserve"> </v>
      </c>
      <c r="FS26" s="1171"/>
      <c r="FT26" s="1171"/>
      <c r="FU26" s="1171"/>
      <c r="FV26" s="1171"/>
      <c r="FW26" s="1171" t="str">
        <f>MID(SUVAHAVUJ!AG68,7,1)</f>
        <v xml:space="preserve"> </v>
      </c>
      <c r="FX26" s="1171"/>
      <c r="FY26" s="1171"/>
      <c r="FZ26" s="1171"/>
      <c r="GA26" s="1171"/>
      <c r="GB26" s="1171"/>
      <c r="GC26" s="1171" t="str">
        <f>MID(SUVAHAVUJ!AG68,8,1)</f>
        <v xml:space="preserve"> </v>
      </c>
      <c r="GD26" s="1171"/>
      <c r="GE26" s="1171"/>
      <c r="GF26" s="1171"/>
      <c r="GG26" s="1171"/>
      <c r="GH26" s="1171" t="str">
        <f>MID(SUVAHAVUJ!AG68,9,1)</f>
        <v xml:space="preserve"> </v>
      </c>
      <c r="GI26" s="1171"/>
      <c r="GJ26" s="1171"/>
      <c r="GK26" s="1171"/>
      <c r="GL26" s="1171"/>
      <c r="GM26" s="1171"/>
      <c r="GN26" s="1171" t="str">
        <f>MID(SUVAHAVUJ!AG68,10,1)</f>
        <v xml:space="preserve"> </v>
      </c>
      <c r="GO26" s="1171"/>
      <c r="GP26" s="1171"/>
      <c r="GQ26" s="1171"/>
      <c r="GR26" s="1171"/>
      <c r="GS26" s="1129" t="str">
        <f>MID(SUVAHAVUJ!AG68,11,1)</f>
        <v>0</v>
      </c>
      <c r="GT26" s="1129"/>
      <c r="GU26" s="1129"/>
      <c r="GV26" s="1129"/>
      <c r="GW26" s="1177"/>
    </row>
    <row r="27" spans="2:205" ht="23.25" customHeight="1" x14ac:dyDescent="0.3">
      <c r="B27" s="1189" t="s">
        <v>2060</v>
      </c>
      <c r="C27" s="1189"/>
      <c r="D27" s="1189"/>
      <c r="E27" s="1189"/>
      <c r="F27" s="1189"/>
      <c r="G27" s="1189"/>
      <c r="H27" s="1189"/>
      <c r="I27" s="1189"/>
      <c r="J27" s="1189"/>
      <c r="K27" s="1189"/>
      <c r="L27" s="1190" t="str">
        <f>SUVAHAVUJ!$D$69</f>
        <v>Krátkodobý finančný majetok v prepojených účtovných jednotkách (251A, 253A, 256A, 257A, 25XA)
- /291A, 29XA/</v>
      </c>
      <c r="M27" s="1190"/>
      <c r="N27" s="1190"/>
      <c r="O27" s="1190"/>
      <c r="P27" s="1190"/>
      <c r="Q27" s="1190"/>
      <c r="R27" s="1190"/>
      <c r="S27" s="1190"/>
      <c r="T27" s="1190"/>
      <c r="U27" s="1190"/>
      <c r="V27" s="1190"/>
      <c r="W27" s="1190"/>
      <c r="X27" s="1190"/>
      <c r="Y27" s="1190"/>
      <c r="Z27" s="1190"/>
      <c r="AA27" s="1190"/>
      <c r="AB27" s="1190"/>
      <c r="AC27" s="1190"/>
      <c r="AD27" s="1190"/>
      <c r="AE27" s="1190"/>
      <c r="AF27" s="1190"/>
      <c r="AG27" s="1190"/>
      <c r="AH27" s="1190"/>
      <c r="AI27" s="1190"/>
      <c r="AJ27" s="1190"/>
      <c r="AK27" s="1190"/>
      <c r="AL27" s="1190"/>
      <c r="AM27" s="1190"/>
      <c r="AN27" s="1190"/>
      <c r="AO27" s="1190"/>
      <c r="AP27" s="1190"/>
      <c r="AQ27" s="1176" t="s">
        <v>2059</v>
      </c>
      <c r="AR27" s="1176"/>
      <c r="AS27" s="1176"/>
      <c r="AT27" s="1176"/>
      <c r="AU27" s="1176"/>
      <c r="AV27" s="1176"/>
      <c r="AW27" s="1176"/>
      <c r="AX27" s="1176"/>
      <c r="AY27" s="242"/>
      <c r="AZ27" s="243"/>
      <c r="BA27" s="1171" t="str">
        <f>MID(SUVAHAVUJ!AD69,1,1)</f>
        <v xml:space="preserve"> </v>
      </c>
      <c r="BB27" s="1171"/>
      <c r="BC27" s="1171"/>
      <c r="BD27" s="1171"/>
      <c r="BE27" s="1171"/>
      <c r="BF27" s="1171"/>
      <c r="BG27" s="1171" t="str">
        <f>MID(SUVAHAVUJ!AD69,2,1)</f>
        <v xml:space="preserve"> </v>
      </c>
      <c r="BH27" s="1171"/>
      <c r="BI27" s="1171"/>
      <c r="BJ27" s="1171"/>
      <c r="BK27" s="1171"/>
      <c r="BL27" s="1171" t="str">
        <f>MID(SUVAHAVUJ!AD69,3,1)</f>
        <v xml:space="preserve"> </v>
      </c>
      <c r="BM27" s="1171"/>
      <c r="BN27" s="1171"/>
      <c r="BO27" s="1171"/>
      <c r="BP27" s="1171"/>
      <c r="BQ27" s="1171"/>
      <c r="BR27" s="1171" t="str">
        <f>MID(SUVAHAVUJ!AD69,4,1)</f>
        <v xml:space="preserve"> </v>
      </c>
      <c r="BS27" s="1171"/>
      <c r="BT27" s="1171"/>
      <c r="BU27" s="1171"/>
      <c r="BV27" s="1171"/>
      <c r="BW27" s="1171" t="str">
        <f>MID(SUVAHAVUJ!AD69,5,1)</f>
        <v xml:space="preserve"> </v>
      </c>
      <c r="BX27" s="1171"/>
      <c r="BY27" s="1171"/>
      <c r="BZ27" s="1171"/>
      <c r="CA27" s="1171"/>
      <c r="CB27" s="1171"/>
      <c r="CC27" s="1171" t="str">
        <f>MID(SUVAHAVUJ!AD69,6,1)</f>
        <v xml:space="preserve"> </v>
      </c>
      <c r="CD27" s="1171"/>
      <c r="CE27" s="1171"/>
      <c r="CF27" s="1171"/>
      <c r="CG27" s="1171"/>
      <c r="CH27" s="1171" t="str">
        <f>MID(SUVAHAVUJ!AD69,7,1)</f>
        <v xml:space="preserve"> </v>
      </c>
      <c r="CI27" s="1171"/>
      <c r="CJ27" s="1171"/>
      <c r="CK27" s="1171"/>
      <c r="CL27" s="1171"/>
      <c r="CM27" s="1171"/>
      <c r="CN27" s="1171" t="str">
        <f>MID(SUVAHAVUJ!AD69,8,1)</f>
        <v xml:space="preserve"> </v>
      </c>
      <c r="CO27" s="1171"/>
      <c r="CP27" s="1171"/>
      <c r="CQ27" s="1171"/>
      <c r="CR27" s="1171"/>
      <c r="CS27" s="1171" t="str">
        <f>MID(SUVAHAVUJ!AD69,9,1)</f>
        <v xml:space="preserve"> </v>
      </c>
      <c r="CT27" s="1171"/>
      <c r="CU27" s="1171"/>
      <c r="CV27" s="1171"/>
      <c r="CW27" s="1171"/>
      <c r="CX27" s="1171"/>
      <c r="CY27" s="1171" t="str">
        <f>MID(SUVAHAVUJ!AD69,10,1)</f>
        <v xml:space="preserve"> </v>
      </c>
      <c r="CZ27" s="1171"/>
      <c r="DA27" s="1171"/>
      <c r="DB27" s="1171"/>
      <c r="DC27" s="1171"/>
      <c r="DD27" s="1171" t="str">
        <f>MID(SUVAHAVUJ!AD69,11,1)</f>
        <v>0</v>
      </c>
      <c r="DE27" s="1171"/>
      <c r="DF27" s="1171"/>
      <c r="DG27" s="1171"/>
      <c r="DH27" s="1171"/>
      <c r="DI27" s="1179"/>
      <c r="DJ27" s="242"/>
      <c r="DK27" s="243"/>
      <c r="DL27" s="1171" t="str">
        <f>MID(SUVAHAVUJ!AF69,1,1)</f>
        <v xml:space="preserve"> </v>
      </c>
      <c r="DM27" s="1171"/>
      <c r="DN27" s="1171"/>
      <c r="DO27" s="1171"/>
      <c r="DP27" s="1171"/>
      <c r="DQ27" s="1171"/>
      <c r="DR27" s="1171" t="str">
        <f>MID(SUVAHAVUJ!AF69,2,1)</f>
        <v xml:space="preserve"> </v>
      </c>
      <c r="DS27" s="1171"/>
      <c r="DT27" s="1171"/>
      <c r="DU27" s="1171"/>
      <c r="DV27" s="1171"/>
      <c r="DW27" s="1171" t="str">
        <f>MID(SUVAHAVUJ!AF69,3,1)</f>
        <v xml:space="preserve"> </v>
      </c>
      <c r="DX27" s="1171"/>
      <c r="DY27" s="1171"/>
      <c r="DZ27" s="1171"/>
      <c r="EA27" s="1171"/>
      <c r="EB27" s="1171"/>
      <c r="EC27" s="1171" t="str">
        <f>MID(SUVAHAVUJ!AF69,4,1)</f>
        <v xml:space="preserve"> </v>
      </c>
      <c r="ED27" s="1171"/>
      <c r="EE27" s="1171"/>
      <c r="EF27" s="1171"/>
      <c r="EG27" s="1171"/>
      <c r="EH27" s="1171" t="str">
        <f>MID(SUVAHAVUJ!AF69,5,1)</f>
        <v xml:space="preserve"> </v>
      </c>
      <c r="EI27" s="1171"/>
      <c r="EJ27" s="1171"/>
      <c r="EK27" s="1171"/>
      <c r="EL27" s="1171"/>
      <c r="EM27" s="1171"/>
      <c r="EN27" s="1171" t="str">
        <f>MID(SUVAHAVUJ!AF69,6,1)</f>
        <v xml:space="preserve"> </v>
      </c>
      <c r="EO27" s="1171"/>
      <c r="EP27" s="1171"/>
      <c r="EQ27" s="1171"/>
      <c r="ER27" s="1171"/>
      <c r="ES27" s="1171" t="str">
        <f>MID(SUVAHAVUJ!AF69,7,1)</f>
        <v xml:space="preserve"> </v>
      </c>
      <c r="ET27" s="1171"/>
      <c r="EU27" s="1171"/>
      <c r="EV27" s="1171"/>
      <c r="EW27" s="1171"/>
      <c r="EX27" s="1171"/>
      <c r="EY27" s="1171" t="str">
        <f>MID(SUVAHAVUJ!AF69,8,1)</f>
        <v xml:space="preserve"> </v>
      </c>
      <c r="EZ27" s="1171"/>
      <c r="FA27" s="1171"/>
      <c r="FB27" s="1171"/>
      <c r="FC27" s="1171"/>
      <c r="FD27" s="1171" t="str">
        <f>MID(SUVAHAVUJ!AF69,9,1)</f>
        <v xml:space="preserve"> </v>
      </c>
      <c r="FE27" s="1171"/>
      <c r="FF27" s="1171"/>
      <c r="FG27" s="1171"/>
      <c r="FH27" s="1171"/>
      <c r="FI27" s="1171"/>
      <c r="FJ27" s="1171" t="str">
        <f>MID(SUVAHAVUJ!AF69,10,1)</f>
        <v xml:space="preserve"> </v>
      </c>
      <c r="FK27" s="1171"/>
      <c r="FL27" s="1171"/>
      <c r="FM27" s="1171"/>
      <c r="FN27" s="1171"/>
      <c r="FO27" s="1129" t="str">
        <f>MID(SUVAHAVUJ!AF69,11,1)</f>
        <v>0</v>
      </c>
      <c r="FP27" s="1129"/>
      <c r="FQ27" s="1129"/>
      <c r="FR27" s="1129"/>
      <c r="FS27" s="1177"/>
      <c r="FT27" s="1178"/>
      <c r="FU27" s="1178"/>
      <c r="FV27" s="1178"/>
      <c r="FW27" s="1178"/>
      <c r="FX27" s="1178"/>
      <c r="FY27" s="1178"/>
      <c r="FZ27" s="1178"/>
      <c r="GA27" s="1178"/>
      <c r="GB27" s="1178"/>
      <c r="GC27" s="1178"/>
      <c r="GD27" s="1178"/>
      <c r="GE27" s="1178"/>
      <c r="GF27" s="1178"/>
      <c r="GG27" s="1178"/>
      <c r="GH27" s="1178"/>
      <c r="GI27" s="1178"/>
      <c r="GJ27" s="1178"/>
      <c r="GK27" s="1178"/>
      <c r="GL27" s="1178"/>
      <c r="GM27" s="1178"/>
      <c r="GN27" s="1178"/>
      <c r="GO27" s="1178"/>
      <c r="GP27" s="1178"/>
      <c r="GQ27" s="1178"/>
      <c r="GR27" s="1178"/>
      <c r="GS27" s="1178"/>
      <c r="GT27" s="1178"/>
      <c r="GU27" s="1178"/>
      <c r="GV27" s="1178"/>
      <c r="GW27" s="1178"/>
    </row>
    <row r="28" spans="2:205" ht="23.25" customHeight="1" x14ac:dyDescent="0.3">
      <c r="B28" s="1189"/>
      <c r="C28" s="1189"/>
      <c r="D28" s="1189"/>
      <c r="E28" s="1189"/>
      <c r="F28" s="1189"/>
      <c r="G28" s="1189"/>
      <c r="H28" s="1189"/>
      <c r="I28" s="1189"/>
      <c r="J28" s="1189"/>
      <c r="K28" s="1189"/>
      <c r="L28" s="1190"/>
      <c r="M28" s="1190"/>
      <c r="N28" s="1190"/>
      <c r="O28" s="1190"/>
      <c r="P28" s="1190"/>
      <c r="Q28" s="1190"/>
      <c r="R28" s="1190"/>
      <c r="S28" s="1190"/>
      <c r="T28" s="1190"/>
      <c r="U28" s="1190"/>
      <c r="V28" s="1190"/>
      <c r="W28" s="1190"/>
      <c r="X28" s="1190"/>
      <c r="Y28" s="1190"/>
      <c r="Z28" s="1190"/>
      <c r="AA28" s="1190"/>
      <c r="AB28" s="1190"/>
      <c r="AC28" s="1190"/>
      <c r="AD28" s="1190"/>
      <c r="AE28" s="1190"/>
      <c r="AF28" s="1190"/>
      <c r="AG28" s="1190"/>
      <c r="AH28" s="1190"/>
      <c r="AI28" s="1190"/>
      <c r="AJ28" s="1190"/>
      <c r="AK28" s="1190"/>
      <c r="AL28" s="1190"/>
      <c r="AM28" s="1190"/>
      <c r="AN28" s="1190"/>
      <c r="AO28" s="1190"/>
      <c r="AP28" s="1190"/>
      <c r="AQ28" s="1176"/>
      <c r="AR28" s="1176"/>
      <c r="AS28" s="1176"/>
      <c r="AT28" s="1176"/>
      <c r="AU28" s="1176"/>
      <c r="AV28" s="1176"/>
      <c r="AW28" s="1176"/>
      <c r="AX28" s="1176"/>
      <c r="AY28" s="242"/>
      <c r="AZ28" s="243"/>
      <c r="BA28" s="1171" t="str">
        <f>MID(SUVAHAVUJ!AE69,1,1)</f>
        <v xml:space="preserve"> </v>
      </c>
      <c r="BB28" s="1171"/>
      <c r="BC28" s="1171"/>
      <c r="BD28" s="1171"/>
      <c r="BE28" s="1171"/>
      <c r="BF28" s="1171"/>
      <c r="BG28" s="1171" t="str">
        <f>MID(SUVAHAVUJ!AE69,2,1)</f>
        <v xml:space="preserve"> </v>
      </c>
      <c r="BH28" s="1171"/>
      <c r="BI28" s="1171"/>
      <c r="BJ28" s="1171"/>
      <c r="BK28" s="1171"/>
      <c r="BL28" s="1171" t="str">
        <f>MID(SUVAHAVUJ!AE69,3,1)</f>
        <v xml:space="preserve"> </v>
      </c>
      <c r="BM28" s="1171"/>
      <c r="BN28" s="1171"/>
      <c r="BO28" s="1171"/>
      <c r="BP28" s="1171"/>
      <c r="BQ28" s="1171"/>
      <c r="BR28" s="1171" t="str">
        <f>MID(SUVAHAVUJ!AE69,4,1)</f>
        <v xml:space="preserve"> </v>
      </c>
      <c r="BS28" s="1171"/>
      <c r="BT28" s="1171"/>
      <c r="BU28" s="1171"/>
      <c r="BV28" s="1171"/>
      <c r="BW28" s="1171" t="str">
        <f>MID(SUVAHAVUJ!AE69,5,1)</f>
        <v xml:space="preserve"> </v>
      </c>
      <c r="BX28" s="1171"/>
      <c r="BY28" s="1171"/>
      <c r="BZ28" s="1171"/>
      <c r="CA28" s="1171"/>
      <c r="CB28" s="1171"/>
      <c r="CC28" s="1171" t="str">
        <f>MID(SUVAHAVUJ!AE69,6,1)</f>
        <v xml:space="preserve"> </v>
      </c>
      <c r="CD28" s="1171"/>
      <c r="CE28" s="1171"/>
      <c r="CF28" s="1171"/>
      <c r="CG28" s="1171"/>
      <c r="CH28" s="1171" t="str">
        <f>MID(SUVAHAVUJ!AE69,7,1)</f>
        <v xml:space="preserve"> </v>
      </c>
      <c r="CI28" s="1171"/>
      <c r="CJ28" s="1171"/>
      <c r="CK28" s="1171"/>
      <c r="CL28" s="1171"/>
      <c r="CM28" s="1171"/>
      <c r="CN28" s="1171" t="str">
        <f>MID(SUVAHAVUJ!AE69,8,1)</f>
        <v xml:space="preserve"> </v>
      </c>
      <c r="CO28" s="1171"/>
      <c r="CP28" s="1171"/>
      <c r="CQ28" s="1171"/>
      <c r="CR28" s="1171"/>
      <c r="CS28" s="1171" t="str">
        <f>MID(SUVAHAVUJ!AE69,9,1)</f>
        <v xml:space="preserve"> </v>
      </c>
      <c r="CT28" s="1171"/>
      <c r="CU28" s="1171"/>
      <c r="CV28" s="1171"/>
      <c r="CW28" s="1171"/>
      <c r="CX28" s="1171"/>
      <c r="CY28" s="1171" t="str">
        <f>MID(SUVAHAVUJ!AE69,10,1)</f>
        <v xml:space="preserve"> </v>
      </c>
      <c r="CZ28" s="1171"/>
      <c r="DA28" s="1171"/>
      <c r="DB28" s="1171"/>
      <c r="DC28" s="1171"/>
      <c r="DD28" s="1171" t="str">
        <f>MID(SUVAHAVUJ!AE69,11,1)</f>
        <v>0</v>
      </c>
      <c r="DE28" s="1171"/>
      <c r="DF28" s="1171"/>
      <c r="DG28" s="1171"/>
      <c r="DH28" s="1171"/>
      <c r="DI28" s="1179"/>
      <c r="DJ28" s="1181"/>
      <c r="DK28" s="1181"/>
      <c r="DL28" s="1181"/>
      <c r="DM28" s="1181"/>
      <c r="DN28" s="1181"/>
      <c r="DO28" s="1181"/>
      <c r="DP28" s="1181"/>
      <c r="DQ28" s="1181"/>
      <c r="DR28" s="1181"/>
      <c r="DS28" s="1181"/>
      <c r="DT28" s="1181"/>
      <c r="DU28" s="1181"/>
      <c r="DV28" s="1181"/>
      <c r="DW28" s="1181"/>
      <c r="DX28" s="1181"/>
      <c r="DY28" s="1181"/>
      <c r="DZ28" s="1181"/>
      <c r="EA28" s="1181"/>
      <c r="EB28" s="1181"/>
      <c r="EC28" s="1181"/>
      <c r="ED28" s="1181"/>
      <c r="EE28" s="1181"/>
      <c r="EF28" s="1181"/>
      <c r="EG28" s="1181"/>
      <c r="EH28" s="1181"/>
      <c r="EI28" s="1181"/>
      <c r="EJ28" s="1181"/>
      <c r="EK28" s="1181"/>
      <c r="EL28" s="1181"/>
      <c r="EM28" s="1181"/>
      <c r="EN28" s="242"/>
      <c r="EO28" s="243"/>
      <c r="EP28" s="1171" t="str">
        <f>MID(SUVAHAVUJ!AG69,1,1)</f>
        <v xml:space="preserve"> </v>
      </c>
      <c r="EQ28" s="1171"/>
      <c r="ER28" s="1171"/>
      <c r="ES28" s="1171"/>
      <c r="ET28" s="1171"/>
      <c r="EU28" s="1171"/>
      <c r="EV28" s="1171" t="str">
        <f>MID(SUVAHAVUJ!AG69,2,1)</f>
        <v xml:space="preserve"> </v>
      </c>
      <c r="EW28" s="1171"/>
      <c r="EX28" s="1171"/>
      <c r="EY28" s="1171"/>
      <c r="EZ28" s="1171"/>
      <c r="FA28" s="1171" t="str">
        <f>MID(SUVAHAVUJ!AG69,3,1)</f>
        <v xml:space="preserve"> </v>
      </c>
      <c r="FB28" s="1171"/>
      <c r="FC28" s="1171"/>
      <c r="FD28" s="1171"/>
      <c r="FE28" s="1171"/>
      <c r="FF28" s="1171"/>
      <c r="FG28" s="1171" t="str">
        <f>MID(SUVAHAVUJ!AG69,4,1)</f>
        <v xml:space="preserve"> </v>
      </c>
      <c r="FH28" s="1171"/>
      <c r="FI28" s="1171"/>
      <c r="FJ28" s="1171"/>
      <c r="FK28" s="1171"/>
      <c r="FL28" s="1171" t="str">
        <f>MID(SUVAHAVUJ!AG69,5,1)</f>
        <v xml:space="preserve"> </v>
      </c>
      <c r="FM28" s="1171"/>
      <c r="FN28" s="1171"/>
      <c r="FO28" s="1171"/>
      <c r="FP28" s="1171"/>
      <c r="FQ28" s="1171"/>
      <c r="FR28" s="1171" t="str">
        <f>MID(SUVAHAVUJ!AG69,6,1)</f>
        <v xml:space="preserve"> </v>
      </c>
      <c r="FS28" s="1171"/>
      <c r="FT28" s="1171"/>
      <c r="FU28" s="1171"/>
      <c r="FV28" s="1171"/>
      <c r="FW28" s="1171" t="str">
        <f>MID(SUVAHAVUJ!AG69,7,1)</f>
        <v xml:space="preserve"> </v>
      </c>
      <c r="FX28" s="1171"/>
      <c r="FY28" s="1171"/>
      <c r="FZ28" s="1171"/>
      <c r="GA28" s="1171"/>
      <c r="GB28" s="1171"/>
      <c r="GC28" s="1171" t="str">
        <f>MID(SUVAHAVUJ!AG69,8,1)</f>
        <v xml:space="preserve"> </v>
      </c>
      <c r="GD28" s="1171"/>
      <c r="GE28" s="1171"/>
      <c r="GF28" s="1171"/>
      <c r="GG28" s="1171"/>
      <c r="GH28" s="1171" t="str">
        <f>MID(SUVAHAVUJ!AG69,9,1)</f>
        <v xml:space="preserve"> </v>
      </c>
      <c r="GI28" s="1171"/>
      <c r="GJ28" s="1171"/>
      <c r="GK28" s="1171"/>
      <c r="GL28" s="1171"/>
      <c r="GM28" s="1171"/>
      <c r="GN28" s="1171" t="str">
        <f>MID(SUVAHAVUJ!AG69,10,1)</f>
        <v xml:space="preserve"> </v>
      </c>
      <c r="GO28" s="1171"/>
      <c r="GP28" s="1171"/>
      <c r="GQ28" s="1171"/>
      <c r="GR28" s="1171"/>
      <c r="GS28" s="1129" t="str">
        <f>MID(SUVAHAVUJ!AG69,11,1)</f>
        <v>0</v>
      </c>
      <c r="GT28" s="1129"/>
      <c r="GU28" s="1129"/>
      <c r="GV28" s="1129"/>
      <c r="GW28" s="1177"/>
    </row>
    <row r="29" spans="2:205" ht="24" customHeight="1" x14ac:dyDescent="0.3">
      <c r="B29" s="1193" t="s">
        <v>2017</v>
      </c>
      <c r="C29" s="1194"/>
      <c r="D29" s="1194"/>
      <c r="E29" s="1194"/>
      <c r="F29" s="1194"/>
      <c r="G29" s="1194"/>
      <c r="H29" s="1194"/>
      <c r="I29" s="1194"/>
      <c r="J29" s="1194"/>
      <c r="K29" s="1195"/>
      <c r="L29" s="1190" t="str">
        <f>SUVAHAVUJ!$D$70</f>
        <v>Krátkodobý finančný majetok bez krátkodobého finančného majetku v prepojených účtovných jednotkách (251A, 253A, 256A, 257A, 25XA)
- /291A, 29XA/</v>
      </c>
      <c r="M29" s="1190"/>
      <c r="N29" s="1190"/>
      <c r="O29" s="1190"/>
      <c r="P29" s="1190"/>
      <c r="Q29" s="1190"/>
      <c r="R29" s="1190"/>
      <c r="S29" s="1190"/>
      <c r="T29" s="1190"/>
      <c r="U29" s="1190"/>
      <c r="V29" s="1190"/>
      <c r="W29" s="1190"/>
      <c r="X29" s="1190"/>
      <c r="Y29" s="1190"/>
      <c r="Z29" s="1190"/>
      <c r="AA29" s="1190"/>
      <c r="AB29" s="1190"/>
      <c r="AC29" s="1190"/>
      <c r="AD29" s="1190"/>
      <c r="AE29" s="1190"/>
      <c r="AF29" s="1190"/>
      <c r="AG29" s="1190"/>
      <c r="AH29" s="1190"/>
      <c r="AI29" s="1190"/>
      <c r="AJ29" s="1190"/>
      <c r="AK29" s="1190"/>
      <c r="AL29" s="1190"/>
      <c r="AM29" s="1190"/>
      <c r="AN29" s="1190"/>
      <c r="AO29" s="1190"/>
      <c r="AP29" s="1190"/>
      <c r="AQ29" s="1176" t="s">
        <v>2061</v>
      </c>
      <c r="AR29" s="1176"/>
      <c r="AS29" s="1176"/>
      <c r="AT29" s="1176"/>
      <c r="AU29" s="1176"/>
      <c r="AV29" s="1176"/>
      <c r="AW29" s="1176"/>
      <c r="AX29" s="1176"/>
      <c r="AY29" s="242"/>
      <c r="AZ29" s="243"/>
      <c r="BA29" s="1171" t="str">
        <f>MID(SUVAHAVUJ!AD70,1,1)</f>
        <v xml:space="preserve"> </v>
      </c>
      <c r="BB29" s="1171"/>
      <c r="BC29" s="1171"/>
      <c r="BD29" s="1171"/>
      <c r="BE29" s="1171"/>
      <c r="BF29" s="1171"/>
      <c r="BG29" s="1171" t="str">
        <f>MID(SUVAHAVUJ!AD70,2,1)</f>
        <v xml:space="preserve"> </v>
      </c>
      <c r="BH29" s="1171"/>
      <c r="BI29" s="1171"/>
      <c r="BJ29" s="1171"/>
      <c r="BK29" s="1171"/>
      <c r="BL29" s="1171" t="str">
        <f>MID(SUVAHAVUJ!AD70,3,1)</f>
        <v xml:space="preserve"> </v>
      </c>
      <c r="BM29" s="1171"/>
      <c r="BN29" s="1171"/>
      <c r="BO29" s="1171"/>
      <c r="BP29" s="1171"/>
      <c r="BQ29" s="1171"/>
      <c r="BR29" s="1171" t="str">
        <f>MID(SUVAHAVUJ!AD70,4,1)</f>
        <v xml:space="preserve"> </v>
      </c>
      <c r="BS29" s="1171"/>
      <c r="BT29" s="1171"/>
      <c r="BU29" s="1171"/>
      <c r="BV29" s="1171"/>
      <c r="BW29" s="1171" t="str">
        <f>MID(SUVAHAVUJ!AD70,5,1)</f>
        <v xml:space="preserve"> </v>
      </c>
      <c r="BX29" s="1171"/>
      <c r="BY29" s="1171"/>
      <c r="BZ29" s="1171"/>
      <c r="CA29" s="1171"/>
      <c r="CB29" s="1171"/>
      <c r="CC29" s="1171" t="str">
        <f>MID(SUVAHAVUJ!AD70,6,1)</f>
        <v xml:space="preserve"> </v>
      </c>
      <c r="CD29" s="1171"/>
      <c r="CE29" s="1171"/>
      <c r="CF29" s="1171"/>
      <c r="CG29" s="1171"/>
      <c r="CH29" s="1171" t="str">
        <f>MID(SUVAHAVUJ!AD70,7,1)</f>
        <v xml:space="preserve"> </v>
      </c>
      <c r="CI29" s="1171"/>
      <c r="CJ29" s="1171"/>
      <c r="CK29" s="1171"/>
      <c r="CL29" s="1171"/>
      <c r="CM29" s="1171"/>
      <c r="CN29" s="1171" t="str">
        <f>MID(SUVAHAVUJ!AD70,8,1)</f>
        <v xml:space="preserve"> </v>
      </c>
      <c r="CO29" s="1171"/>
      <c r="CP29" s="1171"/>
      <c r="CQ29" s="1171"/>
      <c r="CR29" s="1171"/>
      <c r="CS29" s="1171" t="str">
        <f>MID(SUVAHAVUJ!AD70,9,1)</f>
        <v xml:space="preserve"> </v>
      </c>
      <c r="CT29" s="1171"/>
      <c r="CU29" s="1171"/>
      <c r="CV29" s="1171"/>
      <c r="CW29" s="1171"/>
      <c r="CX29" s="1171"/>
      <c r="CY29" s="1171" t="str">
        <f>MID(SUVAHAVUJ!AD70,10,1)</f>
        <v xml:space="preserve"> </v>
      </c>
      <c r="CZ29" s="1171"/>
      <c r="DA29" s="1171"/>
      <c r="DB29" s="1171"/>
      <c r="DC29" s="1171"/>
      <c r="DD29" s="1171" t="str">
        <f>MID(SUVAHAVUJ!AD70,11,1)</f>
        <v>0</v>
      </c>
      <c r="DE29" s="1171"/>
      <c r="DF29" s="1171"/>
      <c r="DG29" s="1171"/>
      <c r="DH29" s="1171"/>
      <c r="DI29" s="1179"/>
      <c r="DJ29" s="242"/>
      <c r="DK29" s="243"/>
      <c r="DL29" s="1171" t="str">
        <f>MID(SUVAHAVUJ!AF70,1,1)</f>
        <v xml:space="preserve"> </v>
      </c>
      <c r="DM29" s="1171"/>
      <c r="DN29" s="1171"/>
      <c r="DO29" s="1171"/>
      <c r="DP29" s="1171"/>
      <c r="DQ29" s="1171"/>
      <c r="DR29" s="1171" t="str">
        <f>MID(SUVAHAVUJ!AF70,2,1)</f>
        <v xml:space="preserve"> </v>
      </c>
      <c r="DS29" s="1171"/>
      <c r="DT29" s="1171"/>
      <c r="DU29" s="1171"/>
      <c r="DV29" s="1171"/>
      <c r="DW29" s="1171" t="str">
        <f>MID(SUVAHAVUJ!AF70,3,1)</f>
        <v xml:space="preserve"> </v>
      </c>
      <c r="DX29" s="1171"/>
      <c r="DY29" s="1171"/>
      <c r="DZ29" s="1171"/>
      <c r="EA29" s="1171"/>
      <c r="EB29" s="1171"/>
      <c r="EC29" s="1171" t="str">
        <f>MID(SUVAHAVUJ!AF70,4,1)</f>
        <v xml:space="preserve"> </v>
      </c>
      <c r="ED29" s="1171"/>
      <c r="EE29" s="1171"/>
      <c r="EF29" s="1171"/>
      <c r="EG29" s="1171"/>
      <c r="EH29" s="1171" t="str">
        <f>MID(SUVAHAVUJ!AF70,5,1)</f>
        <v xml:space="preserve"> </v>
      </c>
      <c r="EI29" s="1171"/>
      <c r="EJ29" s="1171"/>
      <c r="EK29" s="1171"/>
      <c r="EL29" s="1171"/>
      <c r="EM29" s="1171"/>
      <c r="EN29" s="1171" t="str">
        <f>MID(SUVAHAVUJ!AF70,6,1)</f>
        <v xml:space="preserve"> </v>
      </c>
      <c r="EO29" s="1171"/>
      <c r="EP29" s="1171"/>
      <c r="EQ29" s="1171"/>
      <c r="ER29" s="1171"/>
      <c r="ES29" s="1171" t="str">
        <f>MID(SUVAHAVUJ!AF70,7,1)</f>
        <v xml:space="preserve"> </v>
      </c>
      <c r="ET29" s="1171"/>
      <c r="EU29" s="1171"/>
      <c r="EV29" s="1171"/>
      <c r="EW29" s="1171"/>
      <c r="EX29" s="1171"/>
      <c r="EY29" s="1171" t="str">
        <f>MID(SUVAHAVUJ!AF70,8,1)</f>
        <v xml:space="preserve"> </v>
      </c>
      <c r="EZ29" s="1171"/>
      <c r="FA29" s="1171"/>
      <c r="FB29" s="1171"/>
      <c r="FC29" s="1171"/>
      <c r="FD29" s="1171" t="str">
        <f>MID(SUVAHAVUJ!AF70,9,1)</f>
        <v xml:space="preserve"> </v>
      </c>
      <c r="FE29" s="1171"/>
      <c r="FF29" s="1171"/>
      <c r="FG29" s="1171"/>
      <c r="FH29" s="1171"/>
      <c r="FI29" s="1171"/>
      <c r="FJ29" s="1171" t="str">
        <f>MID(SUVAHAVUJ!AF70,10,1)</f>
        <v xml:space="preserve"> </v>
      </c>
      <c r="FK29" s="1171"/>
      <c r="FL29" s="1171"/>
      <c r="FM29" s="1171"/>
      <c r="FN29" s="1171"/>
      <c r="FO29" s="1129" t="str">
        <f>MID(SUVAHAVUJ!AF70,11,1)</f>
        <v>0</v>
      </c>
      <c r="FP29" s="1129"/>
      <c r="FQ29" s="1129"/>
      <c r="FR29" s="1129"/>
      <c r="FS29" s="1177"/>
      <c r="FT29" s="1178"/>
      <c r="FU29" s="1178"/>
      <c r="FV29" s="1178"/>
      <c r="FW29" s="1178"/>
      <c r="FX29" s="1178"/>
      <c r="FY29" s="1178"/>
      <c r="FZ29" s="1178"/>
      <c r="GA29" s="1178"/>
      <c r="GB29" s="1178"/>
      <c r="GC29" s="1178"/>
      <c r="GD29" s="1178"/>
      <c r="GE29" s="1178"/>
      <c r="GF29" s="1178"/>
      <c r="GG29" s="1178"/>
      <c r="GH29" s="1178"/>
      <c r="GI29" s="1178"/>
      <c r="GJ29" s="1178"/>
      <c r="GK29" s="1178"/>
      <c r="GL29" s="1178"/>
      <c r="GM29" s="1178"/>
      <c r="GN29" s="1178"/>
      <c r="GO29" s="1178"/>
      <c r="GP29" s="1178"/>
      <c r="GQ29" s="1178"/>
      <c r="GR29" s="1178"/>
      <c r="GS29" s="1178"/>
      <c r="GT29" s="1178"/>
      <c r="GU29" s="1178"/>
      <c r="GV29" s="1178"/>
      <c r="GW29" s="1178"/>
    </row>
    <row r="30" spans="2:205" ht="23.25" customHeight="1" x14ac:dyDescent="0.3">
      <c r="B30" s="1196"/>
      <c r="C30" s="1197"/>
      <c r="D30" s="1197"/>
      <c r="E30" s="1197"/>
      <c r="F30" s="1197"/>
      <c r="G30" s="1197"/>
      <c r="H30" s="1197"/>
      <c r="I30" s="1197"/>
      <c r="J30" s="1197"/>
      <c r="K30" s="1198"/>
      <c r="L30" s="1190"/>
      <c r="M30" s="1190"/>
      <c r="N30" s="1190"/>
      <c r="O30" s="1190"/>
      <c r="P30" s="1190"/>
      <c r="Q30" s="1190"/>
      <c r="R30" s="1190"/>
      <c r="S30" s="1190"/>
      <c r="T30" s="1190"/>
      <c r="U30" s="1190"/>
      <c r="V30" s="1190"/>
      <c r="W30" s="1190"/>
      <c r="X30" s="1190"/>
      <c r="Y30" s="1190"/>
      <c r="Z30" s="1190"/>
      <c r="AA30" s="1190"/>
      <c r="AB30" s="1190"/>
      <c r="AC30" s="1190"/>
      <c r="AD30" s="1190"/>
      <c r="AE30" s="1190"/>
      <c r="AF30" s="1190"/>
      <c r="AG30" s="1190"/>
      <c r="AH30" s="1190"/>
      <c r="AI30" s="1190"/>
      <c r="AJ30" s="1190"/>
      <c r="AK30" s="1190"/>
      <c r="AL30" s="1190"/>
      <c r="AM30" s="1190"/>
      <c r="AN30" s="1190"/>
      <c r="AO30" s="1190"/>
      <c r="AP30" s="1190"/>
      <c r="AQ30" s="1176"/>
      <c r="AR30" s="1176"/>
      <c r="AS30" s="1176"/>
      <c r="AT30" s="1176"/>
      <c r="AU30" s="1176"/>
      <c r="AV30" s="1176"/>
      <c r="AW30" s="1176"/>
      <c r="AX30" s="1176"/>
      <c r="AY30" s="242"/>
      <c r="AZ30" s="243"/>
      <c r="BA30" s="1171" t="str">
        <f>MID(SUVAHAVUJ!AE70,1,1)</f>
        <v xml:space="preserve"> </v>
      </c>
      <c r="BB30" s="1171"/>
      <c r="BC30" s="1171"/>
      <c r="BD30" s="1171"/>
      <c r="BE30" s="1171"/>
      <c r="BF30" s="1171"/>
      <c r="BG30" s="1171" t="str">
        <f>MID(SUVAHAVUJ!AE70,2,1)</f>
        <v xml:space="preserve"> </v>
      </c>
      <c r="BH30" s="1171"/>
      <c r="BI30" s="1171"/>
      <c r="BJ30" s="1171"/>
      <c r="BK30" s="1171"/>
      <c r="BL30" s="1171" t="str">
        <f>MID(SUVAHAVUJ!AE70,3,1)</f>
        <v xml:space="preserve"> </v>
      </c>
      <c r="BM30" s="1171"/>
      <c r="BN30" s="1171"/>
      <c r="BO30" s="1171"/>
      <c r="BP30" s="1171"/>
      <c r="BQ30" s="1171"/>
      <c r="BR30" s="1171" t="str">
        <f>MID(SUVAHAVUJ!AE70,4,1)</f>
        <v xml:space="preserve"> </v>
      </c>
      <c r="BS30" s="1171"/>
      <c r="BT30" s="1171"/>
      <c r="BU30" s="1171"/>
      <c r="BV30" s="1171"/>
      <c r="BW30" s="1171" t="str">
        <f>MID(SUVAHAVUJ!AE70,5,1)</f>
        <v xml:space="preserve"> </v>
      </c>
      <c r="BX30" s="1171"/>
      <c r="BY30" s="1171"/>
      <c r="BZ30" s="1171"/>
      <c r="CA30" s="1171"/>
      <c r="CB30" s="1171"/>
      <c r="CC30" s="1171" t="str">
        <f>MID(SUVAHAVUJ!AE70,6,1)</f>
        <v xml:space="preserve"> </v>
      </c>
      <c r="CD30" s="1171"/>
      <c r="CE30" s="1171"/>
      <c r="CF30" s="1171"/>
      <c r="CG30" s="1171"/>
      <c r="CH30" s="1171" t="str">
        <f>MID(SUVAHAVUJ!AE70,7,1)</f>
        <v xml:space="preserve"> </v>
      </c>
      <c r="CI30" s="1171"/>
      <c r="CJ30" s="1171"/>
      <c r="CK30" s="1171"/>
      <c r="CL30" s="1171"/>
      <c r="CM30" s="1171"/>
      <c r="CN30" s="1171" t="str">
        <f>MID(SUVAHAVUJ!AE70,8,1)</f>
        <v xml:space="preserve"> </v>
      </c>
      <c r="CO30" s="1171"/>
      <c r="CP30" s="1171"/>
      <c r="CQ30" s="1171"/>
      <c r="CR30" s="1171"/>
      <c r="CS30" s="1171" t="str">
        <f>MID(SUVAHAVUJ!AE70,9,1)</f>
        <v xml:space="preserve"> </v>
      </c>
      <c r="CT30" s="1171"/>
      <c r="CU30" s="1171"/>
      <c r="CV30" s="1171"/>
      <c r="CW30" s="1171"/>
      <c r="CX30" s="1171"/>
      <c r="CY30" s="1171" t="str">
        <f>MID(SUVAHAVUJ!AE70,10,1)</f>
        <v xml:space="preserve"> </v>
      </c>
      <c r="CZ30" s="1171"/>
      <c r="DA30" s="1171"/>
      <c r="DB30" s="1171"/>
      <c r="DC30" s="1171"/>
      <c r="DD30" s="1171" t="str">
        <f>MID(SUVAHAVUJ!AE70,11,1)</f>
        <v>0</v>
      </c>
      <c r="DE30" s="1171"/>
      <c r="DF30" s="1171"/>
      <c r="DG30" s="1171"/>
      <c r="DH30" s="1171"/>
      <c r="DI30" s="1179"/>
      <c r="DJ30" s="1181"/>
      <c r="DK30" s="1181"/>
      <c r="DL30" s="1181"/>
      <c r="DM30" s="1181"/>
      <c r="DN30" s="1181"/>
      <c r="DO30" s="1181"/>
      <c r="DP30" s="1181"/>
      <c r="DQ30" s="1181"/>
      <c r="DR30" s="1181"/>
      <c r="DS30" s="1181"/>
      <c r="DT30" s="1181"/>
      <c r="DU30" s="1181"/>
      <c r="DV30" s="1181"/>
      <c r="DW30" s="1181"/>
      <c r="DX30" s="1181"/>
      <c r="DY30" s="1181"/>
      <c r="DZ30" s="1181"/>
      <c r="EA30" s="1181"/>
      <c r="EB30" s="1181"/>
      <c r="EC30" s="1181"/>
      <c r="ED30" s="1181"/>
      <c r="EE30" s="1181"/>
      <c r="EF30" s="1181"/>
      <c r="EG30" s="1181"/>
      <c r="EH30" s="1181"/>
      <c r="EI30" s="1181"/>
      <c r="EJ30" s="1181"/>
      <c r="EK30" s="1181"/>
      <c r="EL30" s="1181"/>
      <c r="EM30" s="1181"/>
      <c r="EN30" s="242"/>
      <c r="EO30" s="243"/>
      <c r="EP30" s="1171" t="str">
        <f>MID(SUVAHAVUJ!AG70,1,1)</f>
        <v xml:space="preserve"> </v>
      </c>
      <c r="EQ30" s="1171"/>
      <c r="ER30" s="1171"/>
      <c r="ES30" s="1171"/>
      <c r="ET30" s="1171"/>
      <c r="EU30" s="1171"/>
      <c r="EV30" s="1171" t="str">
        <f>MID(SUVAHAVUJ!AG70,2,1)</f>
        <v xml:space="preserve"> </v>
      </c>
      <c r="EW30" s="1171"/>
      <c r="EX30" s="1171"/>
      <c r="EY30" s="1171"/>
      <c r="EZ30" s="1171"/>
      <c r="FA30" s="1171" t="str">
        <f>MID(SUVAHAVUJ!AG70,3,1)</f>
        <v xml:space="preserve"> </v>
      </c>
      <c r="FB30" s="1171"/>
      <c r="FC30" s="1171"/>
      <c r="FD30" s="1171"/>
      <c r="FE30" s="1171"/>
      <c r="FF30" s="1171"/>
      <c r="FG30" s="1171" t="str">
        <f>MID(SUVAHAVUJ!AG70,4,1)</f>
        <v xml:space="preserve"> </v>
      </c>
      <c r="FH30" s="1171"/>
      <c r="FI30" s="1171"/>
      <c r="FJ30" s="1171"/>
      <c r="FK30" s="1171"/>
      <c r="FL30" s="1171" t="str">
        <f>MID(SUVAHAVUJ!AG70,5,1)</f>
        <v xml:space="preserve"> </v>
      </c>
      <c r="FM30" s="1171"/>
      <c r="FN30" s="1171"/>
      <c r="FO30" s="1171"/>
      <c r="FP30" s="1171"/>
      <c r="FQ30" s="1171"/>
      <c r="FR30" s="1171" t="str">
        <f>MID(SUVAHAVUJ!AG70,6,1)</f>
        <v xml:space="preserve"> </v>
      </c>
      <c r="FS30" s="1171"/>
      <c r="FT30" s="1171"/>
      <c r="FU30" s="1171"/>
      <c r="FV30" s="1171"/>
      <c r="FW30" s="1171" t="str">
        <f>MID(SUVAHAVUJ!AG70,7,1)</f>
        <v xml:space="preserve"> </v>
      </c>
      <c r="FX30" s="1171"/>
      <c r="FY30" s="1171"/>
      <c r="FZ30" s="1171"/>
      <c r="GA30" s="1171"/>
      <c r="GB30" s="1171"/>
      <c r="GC30" s="1171" t="str">
        <f>MID(SUVAHAVUJ!AG70,8,1)</f>
        <v xml:space="preserve"> </v>
      </c>
      <c r="GD30" s="1171"/>
      <c r="GE30" s="1171"/>
      <c r="GF30" s="1171"/>
      <c r="GG30" s="1171"/>
      <c r="GH30" s="1171" t="str">
        <f>MID(SUVAHAVUJ!AG70,9,1)</f>
        <v xml:space="preserve"> </v>
      </c>
      <c r="GI30" s="1171"/>
      <c r="GJ30" s="1171"/>
      <c r="GK30" s="1171"/>
      <c r="GL30" s="1171"/>
      <c r="GM30" s="1171"/>
      <c r="GN30" s="1171" t="str">
        <f>MID(SUVAHAVUJ!AG70,10,1)</f>
        <v xml:space="preserve"> </v>
      </c>
      <c r="GO30" s="1171"/>
      <c r="GP30" s="1171"/>
      <c r="GQ30" s="1171"/>
      <c r="GR30" s="1171"/>
      <c r="GS30" s="1129" t="str">
        <f>MID(SUVAHAVUJ!AG70,11,1)</f>
        <v>0</v>
      </c>
      <c r="GT30" s="1129"/>
      <c r="GU30" s="1129"/>
      <c r="GV30" s="1129"/>
      <c r="GW30" s="1177"/>
    </row>
    <row r="31" spans="2:205" ht="23.25" customHeight="1" x14ac:dyDescent="0.3">
      <c r="B31" s="1193" t="s">
        <v>2018</v>
      </c>
      <c r="C31" s="1194"/>
      <c r="D31" s="1194"/>
      <c r="E31" s="1194"/>
      <c r="F31" s="1194"/>
      <c r="G31" s="1194"/>
      <c r="H31" s="1194"/>
      <c r="I31" s="1194"/>
      <c r="J31" s="1194"/>
      <c r="K31" s="1195"/>
      <c r="L31" s="1190" t="str">
        <f>SUVAHAVUJ!$D$71</f>
        <v>Vlastné akcie a vlastné obchodné podiely (252)</v>
      </c>
      <c r="M31" s="1190"/>
      <c r="N31" s="1190"/>
      <c r="O31" s="1190"/>
      <c r="P31" s="1190"/>
      <c r="Q31" s="1190"/>
      <c r="R31" s="1190"/>
      <c r="S31" s="1190"/>
      <c r="T31" s="1190"/>
      <c r="U31" s="1190"/>
      <c r="V31" s="1190"/>
      <c r="W31" s="1190"/>
      <c r="X31" s="1190"/>
      <c r="Y31" s="1190"/>
      <c r="Z31" s="1190"/>
      <c r="AA31" s="1190"/>
      <c r="AB31" s="1190"/>
      <c r="AC31" s="1190"/>
      <c r="AD31" s="1190"/>
      <c r="AE31" s="1190"/>
      <c r="AF31" s="1190"/>
      <c r="AG31" s="1190"/>
      <c r="AH31" s="1190"/>
      <c r="AI31" s="1190"/>
      <c r="AJ31" s="1190"/>
      <c r="AK31" s="1190"/>
      <c r="AL31" s="1190"/>
      <c r="AM31" s="1190"/>
      <c r="AN31" s="1190"/>
      <c r="AO31" s="1190"/>
      <c r="AP31" s="1190"/>
      <c r="AQ31" s="1176" t="s">
        <v>2062</v>
      </c>
      <c r="AR31" s="1176"/>
      <c r="AS31" s="1176"/>
      <c r="AT31" s="1176"/>
      <c r="AU31" s="1176"/>
      <c r="AV31" s="1176"/>
      <c r="AW31" s="1176"/>
      <c r="AX31" s="1176"/>
      <c r="AY31" s="242"/>
      <c r="AZ31" s="243"/>
      <c r="BA31" s="1171" t="str">
        <f>MID(SUVAHAVUJ!AD71,1,1)</f>
        <v xml:space="preserve"> </v>
      </c>
      <c r="BB31" s="1171"/>
      <c r="BC31" s="1171"/>
      <c r="BD31" s="1171"/>
      <c r="BE31" s="1171"/>
      <c r="BF31" s="1171"/>
      <c r="BG31" s="1171" t="str">
        <f>MID(SUVAHAVUJ!AD71,2,1)</f>
        <v xml:space="preserve"> </v>
      </c>
      <c r="BH31" s="1171"/>
      <c r="BI31" s="1171"/>
      <c r="BJ31" s="1171"/>
      <c r="BK31" s="1171"/>
      <c r="BL31" s="1171" t="str">
        <f>MID(SUVAHAVUJ!AD71,3,1)</f>
        <v xml:space="preserve"> </v>
      </c>
      <c r="BM31" s="1171"/>
      <c r="BN31" s="1171"/>
      <c r="BO31" s="1171"/>
      <c r="BP31" s="1171"/>
      <c r="BQ31" s="1171"/>
      <c r="BR31" s="1171" t="str">
        <f>MID(SUVAHAVUJ!AD71,4,1)</f>
        <v xml:space="preserve"> </v>
      </c>
      <c r="BS31" s="1171"/>
      <c r="BT31" s="1171"/>
      <c r="BU31" s="1171"/>
      <c r="BV31" s="1171"/>
      <c r="BW31" s="1171" t="str">
        <f>MID(SUVAHAVUJ!AD71,5,1)</f>
        <v xml:space="preserve"> </v>
      </c>
      <c r="BX31" s="1171"/>
      <c r="BY31" s="1171"/>
      <c r="BZ31" s="1171"/>
      <c r="CA31" s="1171"/>
      <c r="CB31" s="1171"/>
      <c r="CC31" s="1171" t="str">
        <f>MID(SUVAHAVUJ!AD71,6,1)</f>
        <v xml:space="preserve"> </v>
      </c>
      <c r="CD31" s="1171"/>
      <c r="CE31" s="1171"/>
      <c r="CF31" s="1171"/>
      <c r="CG31" s="1171"/>
      <c r="CH31" s="1171" t="str">
        <f>MID(SUVAHAVUJ!AD71,7,1)</f>
        <v xml:space="preserve"> </v>
      </c>
      <c r="CI31" s="1171"/>
      <c r="CJ31" s="1171"/>
      <c r="CK31" s="1171"/>
      <c r="CL31" s="1171"/>
      <c r="CM31" s="1171"/>
      <c r="CN31" s="1171" t="str">
        <f>MID(SUVAHAVUJ!AD71,8,1)</f>
        <v xml:space="preserve"> </v>
      </c>
      <c r="CO31" s="1171"/>
      <c r="CP31" s="1171"/>
      <c r="CQ31" s="1171"/>
      <c r="CR31" s="1171"/>
      <c r="CS31" s="1171" t="str">
        <f>MID(SUVAHAVUJ!AD71,9,1)</f>
        <v xml:space="preserve"> </v>
      </c>
      <c r="CT31" s="1171"/>
      <c r="CU31" s="1171"/>
      <c r="CV31" s="1171"/>
      <c r="CW31" s="1171"/>
      <c r="CX31" s="1171"/>
      <c r="CY31" s="1171" t="str">
        <f>MID(SUVAHAVUJ!AD71,10,1)</f>
        <v xml:space="preserve"> </v>
      </c>
      <c r="CZ31" s="1171"/>
      <c r="DA31" s="1171"/>
      <c r="DB31" s="1171"/>
      <c r="DC31" s="1171"/>
      <c r="DD31" s="1171" t="str">
        <f>MID(SUVAHAVUJ!AD71,11,1)</f>
        <v>0</v>
      </c>
      <c r="DE31" s="1171"/>
      <c r="DF31" s="1171"/>
      <c r="DG31" s="1171"/>
      <c r="DH31" s="1171"/>
      <c r="DI31" s="1179"/>
      <c r="DJ31" s="242"/>
      <c r="DK31" s="243"/>
      <c r="DL31" s="1171" t="str">
        <f>MID(SUVAHAVUJ!AF71,1,1)</f>
        <v xml:space="preserve"> </v>
      </c>
      <c r="DM31" s="1171"/>
      <c r="DN31" s="1171"/>
      <c r="DO31" s="1171"/>
      <c r="DP31" s="1171"/>
      <c r="DQ31" s="1171"/>
      <c r="DR31" s="1171" t="str">
        <f>MID(SUVAHAVUJ!AF71,2,1)</f>
        <v xml:space="preserve"> </v>
      </c>
      <c r="DS31" s="1171"/>
      <c r="DT31" s="1171"/>
      <c r="DU31" s="1171"/>
      <c r="DV31" s="1171"/>
      <c r="DW31" s="1171" t="str">
        <f>MID(SUVAHAVUJ!AF71,3,1)</f>
        <v xml:space="preserve"> </v>
      </c>
      <c r="DX31" s="1171"/>
      <c r="DY31" s="1171"/>
      <c r="DZ31" s="1171"/>
      <c r="EA31" s="1171"/>
      <c r="EB31" s="1171"/>
      <c r="EC31" s="1171" t="str">
        <f>MID(SUVAHAVUJ!AF71,4,1)</f>
        <v xml:space="preserve"> </v>
      </c>
      <c r="ED31" s="1171"/>
      <c r="EE31" s="1171"/>
      <c r="EF31" s="1171"/>
      <c r="EG31" s="1171"/>
      <c r="EH31" s="1171" t="str">
        <f>MID(SUVAHAVUJ!AF71,5,1)</f>
        <v xml:space="preserve"> </v>
      </c>
      <c r="EI31" s="1171"/>
      <c r="EJ31" s="1171"/>
      <c r="EK31" s="1171"/>
      <c r="EL31" s="1171"/>
      <c r="EM31" s="1171"/>
      <c r="EN31" s="1171" t="str">
        <f>MID(SUVAHAVUJ!AF71,6,1)</f>
        <v xml:space="preserve"> </v>
      </c>
      <c r="EO31" s="1171"/>
      <c r="EP31" s="1171"/>
      <c r="EQ31" s="1171"/>
      <c r="ER31" s="1171"/>
      <c r="ES31" s="1171" t="str">
        <f>MID(SUVAHAVUJ!AF71,7,1)</f>
        <v xml:space="preserve"> </v>
      </c>
      <c r="ET31" s="1171"/>
      <c r="EU31" s="1171"/>
      <c r="EV31" s="1171"/>
      <c r="EW31" s="1171"/>
      <c r="EX31" s="1171"/>
      <c r="EY31" s="1171" t="str">
        <f>MID(SUVAHAVUJ!AF71,8,1)</f>
        <v xml:space="preserve"> </v>
      </c>
      <c r="EZ31" s="1171"/>
      <c r="FA31" s="1171"/>
      <c r="FB31" s="1171"/>
      <c r="FC31" s="1171"/>
      <c r="FD31" s="1171" t="str">
        <f>MID(SUVAHAVUJ!AF71,9,1)</f>
        <v xml:space="preserve"> </v>
      </c>
      <c r="FE31" s="1171"/>
      <c r="FF31" s="1171"/>
      <c r="FG31" s="1171"/>
      <c r="FH31" s="1171"/>
      <c r="FI31" s="1171"/>
      <c r="FJ31" s="1171" t="str">
        <f>MID(SUVAHAVUJ!AF71,10,1)</f>
        <v xml:space="preserve"> </v>
      </c>
      <c r="FK31" s="1171"/>
      <c r="FL31" s="1171"/>
      <c r="FM31" s="1171"/>
      <c r="FN31" s="1171"/>
      <c r="FO31" s="1129" t="str">
        <f>MID(SUVAHAVUJ!AF71,11,1)</f>
        <v>0</v>
      </c>
      <c r="FP31" s="1129"/>
      <c r="FQ31" s="1129"/>
      <c r="FR31" s="1129"/>
      <c r="FS31" s="1177"/>
      <c r="FT31" s="1178"/>
      <c r="FU31" s="1178"/>
      <c r="FV31" s="1178"/>
      <c r="FW31" s="1178"/>
      <c r="FX31" s="1178"/>
      <c r="FY31" s="1178"/>
      <c r="FZ31" s="1178"/>
      <c r="GA31" s="1178"/>
      <c r="GB31" s="1178"/>
      <c r="GC31" s="1178"/>
      <c r="GD31" s="1178"/>
      <c r="GE31" s="1178"/>
      <c r="GF31" s="1178"/>
      <c r="GG31" s="1178"/>
      <c r="GH31" s="1178"/>
      <c r="GI31" s="1178"/>
      <c r="GJ31" s="1178"/>
      <c r="GK31" s="1178"/>
      <c r="GL31" s="1178"/>
      <c r="GM31" s="1178"/>
      <c r="GN31" s="1178"/>
      <c r="GO31" s="1178"/>
      <c r="GP31" s="1178"/>
      <c r="GQ31" s="1178"/>
      <c r="GR31" s="1178"/>
      <c r="GS31" s="1178"/>
      <c r="GT31" s="1178"/>
      <c r="GU31" s="1178"/>
      <c r="GV31" s="1178"/>
      <c r="GW31" s="1178"/>
    </row>
    <row r="32" spans="2:205" ht="23.25" customHeight="1" x14ac:dyDescent="0.3">
      <c r="B32" s="1196"/>
      <c r="C32" s="1197"/>
      <c r="D32" s="1197"/>
      <c r="E32" s="1197"/>
      <c r="F32" s="1197"/>
      <c r="G32" s="1197"/>
      <c r="H32" s="1197"/>
      <c r="I32" s="1197"/>
      <c r="J32" s="1197"/>
      <c r="K32" s="1198"/>
      <c r="L32" s="1190"/>
      <c r="M32" s="1190"/>
      <c r="N32" s="1190"/>
      <c r="O32" s="1190"/>
      <c r="P32" s="1190"/>
      <c r="Q32" s="1190"/>
      <c r="R32" s="1190"/>
      <c r="S32" s="1190"/>
      <c r="T32" s="1190"/>
      <c r="U32" s="1190"/>
      <c r="V32" s="1190"/>
      <c r="W32" s="1190"/>
      <c r="X32" s="1190"/>
      <c r="Y32" s="1190"/>
      <c r="Z32" s="1190"/>
      <c r="AA32" s="1190"/>
      <c r="AB32" s="1190"/>
      <c r="AC32" s="1190"/>
      <c r="AD32" s="1190"/>
      <c r="AE32" s="1190"/>
      <c r="AF32" s="1190"/>
      <c r="AG32" s="1190"/>
      <c r="AH32" s="1190"/>
      <c r="AI32" s="1190"/>
      <c r="AJ32" s="1190"/>
      <c r="AK32" s="1190"/>
      <c r="AL32" s="1190"/>
      <c r="AM32" s="1190"/>
      <c r="AN32" s="1190"/>
      <c r="AO32" s="1190"/>
      <c r="AP32" s="1190"/>
      <c r="AQ32" s="1176"/>
      <c r="AR32" s="1176"/>
      <c r="AS32" s="1176"/>
      <c r="AT32" s="1176"/>
      <c r="AU32" s="1176"/>
      <c r="AV32" s="1176"/>
      <c r="AW32" s="1176"/>
      <c r="AX32" s="1176"/>
      <c r="AY32" s="242"/>
      <c r="AZ32" s="243"/>
      <c r="BA32" s="1171" t="str">
        <f>MID(SUVAHAVUJ!AE71,1,1)</f>
        <v xml:space="preserve"> </v>
      </c>
      <c r="BB32" s="1171"/>
      <c r="BC32" s="1171"/>
      <c r="BD32" s="1171"/>
      <c r="BE32" s="1171"/>
      <c r="BF32" s="1171"/>
      <c r="BG32" s="1171" t="str">
        <f>MID(SUVAHAVUJ!AE71,2,1)</f>
        <v xml:space="preserve"> </v>
      </c>
      <c r="BH32" s="1171"/>
      <c r="BI32" s="1171"/>
      <c r="BJ32" s="1171"/>
      <c r="BK32" s="1171"/>
      <c r="BL32" s="1171" t="str">
        <f>MID(SUVAHAVUJ!AE71,3,1)</f>
        <v xml:space="preserve"> </v>
      </c>
      <c r="BM32" s="1171"/>
      <c r="BN32" s="1171"/>
      <c r="BO32" s="1171"/>
      <c r="BP32" s="1171"/>
      <c r="BQ32" s="1171"/>
      <c r="BR32" s="1171" t="str">
        <f>MID(SUVAHAVUJ!AE71,4,1)</f>
        <v xml:space="preserve"> </v>
      </c>
      <c r="BS32" s="1171"/>
      <c r="BT32" s="1171"/>
      <c r="BU32" s="1171"/>
      <c r="BV32" s="1171"/>
      <c r="BW32" s="1171" t="str">
        <f>MID(SUVAHAVUJ!AE71,5,1)</f>
        <v xml:space="preserve"> </v>
      </c>
      <c r="BX32" s="1171"/>
      <c r="BY32" s="1171"/>
      <c r="BZ32" s="1171"/>
      <c r="CA32" s="1171"/>
      <c r="CB32" s="1171"/>
      <c r="CC32" s="1171" t="str">
        <f>MID(SUVAHAVUJ!AE71,6,1)</f>
        <v xml:space="preserve"> </v>
      </c>
      <c r="CD32" s="1171"/>
      <c r="CE32" s="1171"/>
      <c r="CF32" s="1171"/>
      <c r="CG32" s="1171"/>
      <c r="CH32" s="1171" t="str">
        <f>MID(SUVAHAVUJ!AE71,7,1)</f>
        <v xml:space="preserve"> </v>
      </c>
      <c r="CI32" s="1171"/>
      <c r="CJ32" s="1171"/>
      <c r="CK32" s="1171"/>
      <c r="CL32" s="1171"/>
      <c r="CM32" s="1171"/>
      <c r="CN32" s="1171" t="str">
        <f>MID(SUVAHAVUJ!AE71,8,1)</f>
        <v xml:space="preserve"> </v>
      </c>
      <c r="CO32" s="1171"/>
      <c r="CP32" s="1171"/>
      <c r="CQ32" s="1171"/>
      <c r="CR32" s="1171"/>
      <c r="CS32" s="1171" t="str">
        <f>MID(SUVAHAVUJ!AE71,9,1)</f>
        <v xml:space="preserve"> </v>
      </c>
      <c r="CT32" s="1171"/>
      <c r="CU32" s="1171"/>
      <c r="CV32" s="1171"/>
      <c r="CW32" s="1171"/>
      <c r="CX32" s="1171"/>
      <c r="CY32" s="1171" t="str">
        <f>MID(SUVAHAVUJ!AE71,10,1)</f>
        <v xml:space="preserve"> </v>
      </c>
      <c r="CZ32" s="1171"/>
      <c r="DA32" s="1171"/>
      <c r="DB32" s="1171"/>
      <c r="DC32" s="1171"/>
      <c r="DD32" s="1171" t="str">
        <f>MID(SUVAHAVUJ!AE71,11,1)</f>
        <v>0</v>
      </c>
      <c r="DE32" s="1171"/>
      <c r="DF32" s="1171"/>
      <c r="DG32" s="1171"/>
      <c r="DH32" s="1171"/>
      <c r="DI32" s="1179"/>
      <c r="DJ32" s="1181"/>
      <c r="DK32" s="1181"/>
      <c r="DL32" s="1181"/>
      <c r="DM32" s="1181"/>
      <c r="DN32" s="1181"/>
      <c r="DO32" s="1181"/>
      <c r="DP32" s="1181"/>
      <c r="DQ32" s="1181"/>
      <c r="DR32" s="1181"/>
      <c r="DS32" s="1181"/>
      <c r="DT32" s="1181"/>
      <c r="DU32" s="1181"/>
      <c r="DV32" s="1181"/>
      <c r="DW32" s="1181"/>
      <c r="DX32" s="1181"/>
      <c r="DY32" s="1181"/>
      <c r="DZ32" s="1181"/>
      <c r="EA32" s="1181"/>
      <c r="EB32" s="1181"/>
      <c r="EC32" s="1181"/>
      <c r="ED32" s="1181"/>
      <c r="EE32" s="1181"/>
      <c r="EF32" s="1181"/>
      <c r="EG32" s="1181"/>
      <c r="EH32" s="1181"/>
      <c r="EI32" s="1181"/>
      <c r="EJ32" s="1181"/>
      <c r="EK32" s="1181"/>
      <c r="EL32" s="1181"/>
      <c r="EM32" s="1181"/>
      <c r="EN32" s="242"/>
      <c r="EO32" s="243"/>
      <c r="EP32" s="1171" t="str">
        <f>MID(SUVAHAVUJ!AG71,1,1)</f>
        <v xml:space="preserve"> </v>
      </c>
      <c r="EQ32" s="1171"/>
      <c r="ER32" s="1171"/>
      <c r="ES32" s="1171"/>
      <c r="ET32" s="1171"/>
      <c r="EU32" s="1171"/>
      <c r="EV32" s="1171" t="str">
        <f>MID(SUVAHAVUJ!AG71,2,1)</f>
        <v xml:space="preserve"> </v>
      </c>
      <c r="EW32" s="1171"/>
      <c r="EX32" s="1171"/>
      <c r="EY32" s="1171"/>
      <c r="EZ32" s="1171"/>
      <c r="FA32" s="1171" t="str">
        <f>MID(SUVAHAVUJ!AG71,3,1)</f>
        <v xml:space="preserve"> </v>
      </c>
      <c r="FB32" s="1171"/>
      <c r="FC32" s="1171"/>
      <c r="FD32" s="1171"/>
      <c r="FE32" s="1171"/>
      <c r="FF32" s="1171"/>
      <c r="FG32" s="1171" t="str">
        <f>MID(SUVAHAVUJ!AG71,4,1)</f>
        <v xml:space="preserve"> </v>
      </c>
      <c r="FH32" s="1171"/>
      <c r="FI32" s="1171"/>
      <c r="FJ32" s="1171"/>
      <c r="FK32" s="1171"/>
      <c r="FL32" s="1171" t="str">
        <f>MID(SUVAHAVUJ!AG71,5,1)</f>
        <v xml:space="preserve"> </v>
      </c>
      <c r="FM32" s="1171"/>
      <c r="FN32" s="1171"/>
      <c r="FO32" s="1171"/>
      <c r="FP32" s="1171"/>
      <c r="FQ32" s="1171"/>
      <c r="FR32" s="1171" t="str">
        <f>MID(SUVAHAVUJ!AG71,6,1)</f>
        <v xml:space="preserve"> </v>
      </c>
      <c r="FS32" s="1171"/>
      <c r="FT32" s="1171"/>
      <c r="FU32" s="1171"/>
      <c r="FV32" s="1171"/>
      <c r="FW32" s="1171" t="str">
        <f>MID(SUVAHAVUJ!AG71,7,1)</f>
        <v xml:space="preserve"> </v>
      </c>
      <c r="FX32" s="1171"/>
      <c r="FY32" s="1171"/>
      <c r="FZ32" s="1171"/>
      <c r="GA32" s="1171"/>
      <c r="GB32" s="1171"/>
      <c r="GC32" s="1171" t="str">
        <f>MID(SUVAHAVUJ!AG71,8,1)</f>
        <v xml:space="preserve"> </v>
      </c>
      <c r="GD32" s="1171"/>
      <c r="GE32" s="1171"/>
      <c r="GF32" s="1171"/>
      <c r="GG32" s="1171"/>
      <c r="GH32" s="1171" t="str">
        <f>MID(SUVAHAVUJ!AG71,9,1)</f>
        <v xml:space="preserve"> </v>
      </c>
      <c r="GI32" s="1171"/>
      <c r="GJ32" s="1171"/>
      <c r="GK32" s="1171"/>
      <c r="GL32" s="1171"/>
      <c r="GM32" s="1171"/>
      <c r="GN32" s="1171" t="str">
        <f>MID(SUVAHAVUJ!AG71,10,1)</f>
        <v xml:space="preserve"> </v>
      </c>
      <c r="GO32" s="1171"/>
      <c r="GP32" s="1171"/>
      <c r="GQ32" s="1171"/>
      <c r="GR32" s="1171"/>
      <c r="GS32" s="1129" t="str">
        <f>MID(SUVAHAVUJ!AG71,11,1)</f>
        <v>0</v>
      </c>
      <c r="GT32" s="1129"/>
      <c r="GU32" s="1129"/>
      <c r="GV32" s="1129"/>
      <c r="GW32" s="1177"/>
    </row>
    <row r="33" spans="2:205" ht="23.25" customHeight="1" x14ac:dyDescent="0.3">
      <c r="B33" s="1193" t="s">
        <v>2019</v>
      </c>
      <c r="C33" s="1194"/>
      <c r="D33" s="1194"/>
      <c r="E33" s="1194"/>
      <c r="F33" s="1194"/>
      <c r="G33" s="1194"/>
      <c r="H33" s="1194"/>
      <c r="I33" s="1194"/>
      <c r="J33" s="1194"/>
      <c r="K33" s="1195"/>
      <c r="L33" s="1190" t="str">
        <f>SUVAHAVUJ!$D$72</f>
        <v>Obstarávaný krátkodobý finančný majetok 
(259, 314A) - /291A/</v>
      </c>
      <c r="M33" s="1190"/>
      <c r="N33" s="1190"/>
      <c r="O33" s="1190"/>
      <c r="P33" s="1190"/>
      <c r="Q33" s="1190"/>
      <c r="R33" s="1190"/>
      <c r="S33" s="1190"/>
      <c r="T33" s="1190"/>
      <c r="U33" s="1190"/>
      <c r="V33" s="1190"/>
      <c r="W33" s="1190"/>
      <c r="X33" s="1190"/>
      <c r="Y33" s="1190"/>
      <c r="Z33" s="1190"/>
      <c r="AA33" s="1190"/>
      <c r="AB33" s="1190"/>
      <c r="AC33" s="1190"/>
      <c r="AD33" s="1190"/>
      <c r="AE33" s="1190"/>
      <c r="AF33" s="1190"/>
      <c r="AG33" s="1190"/>
      <c r="AH33" s="1190"/>
      <c r="AI33" s="1190"/>
      <c r="AJ33" s="1190"/>
      <c r="AK33" s="1190"/>
      <c r="AL33" s="1190"/>
      <c r="AM33" s="1190"/>
      <c r="AN33" s="1190"/>
      <c r="AO33" s="1190"/>
      <c r="AP33" s="1190"/>
      <c r="AQ33" s="1176" t="s">
        <v>1237</v>
      </c>
      <c r="AR33" s="1176"/>
      <c r="AS33" s="1176"/>
      <c r="AT33" s="1176"/>
      <c r="AU33" s="1176"/>
      <c r="AV33" s="1176"/>
      <c r="AW33" s="1176"/>
      <c r="AX33" s="1176"/>
      <c r="AY33" s="242"/>
      <c r="AZ33" s="243"/>
      <c r="BA33" s="1171" t="str">
        <f>MID(SUVAHAVUJ!AD72,1,1)</f>
        <v xml:space="preserve"> </v>
      </c>
      <c r="BB33" s="1171"/>
      <c r="BC33" s="1171"/>
      <c r="BD33" s="1171"/>
      <c r="BE33" s="1171"/>
      <c r="BF33" s="1171"/>
      <c r="BG33" s="1171" t="str">
        <f>MID(SUVAHAVUJ!AD72,2,1)</f>
        <v xml:space="preserve"> </v>
      </c>
      <c r="BH33" s="1171"/>
      <c r="BI33" s="1171"/>
      <c r="BJ33" s="1171"/>
      <c r="BK33" s="1171"/>
      <c r="BL33" s="1171" t="str">
        <f>MID(SUVAHAVUJ!AD72,3,1)</f>
        <v xml:space="preserve"> </v>
      </c>
      <c r="BM33" s="1171"/>
      <c r="BN33" s="1171"/>
      <c r="BO33" s="1171"/>
      <c r="BP33" s="1171"/>
      <c r="BQ33" s="1171"/>
      <c r="BR33" s="1171" t="str">
        <f>MID(SUVAHAVUJ!AD72,4,1)</f>
        <v xml:space="preserve"> </v>
      </c>
      <c r="BS33" s="1171"/>
      <c r="BT33" s="1171"/>
      <c r="BU33" s="1171"/>
      <c r="BV33" s="1171"/>
      <c r="BW33" s="1171" t="str">
        <f>MID(SUVAHAVUJ!AD72,5,1)</f>
        <v xml:space="preserve"> </v>
      </c>
      <c r="BX33" s="1171"/>
      <c r="BY33" s="1171"/>
      <c r="BZ33" s="1171"/>
      <c r="CA33" s="1171"/>
      <c r="CB33" s="1171"/>
      <c r="CC33" s="1171" t="str">
        <f>MID(SUVAHAVUJ!AD72,6,1)</f>
        <v xml:space="preserve"> </v>
      </c>
      <c r="CD33" s="1171"/>
      <c r="CE33" s="1171"/>
      <c r="CF33" s="1171"/>
      <c r="CG33" s="1171"/>
      <c r="CH33" s="1171" t="str">
        <f>MID(SUVAHAVUJ!AD72,7,1)</f>
        <v xml:space="preserve"> </v>
      </c>
      <c r="CI33" s="1171"/>
      <c r="CJ33" s="1171"/>
      <c r="CK33" s="1171"/>
      <c r="CL33" s="1171"/>
      <c r="CM33" s="1171"/>
      <c r="CN33" s="1171" t="str">
        <f>MID(SUVAHAVUJ!AD72,8,1)</f>
        <v xml:space="preserve"> </v>
      </c>
      <c r="CO33" s="1171"/>
      <c r="CP33" s="1171"/>
      <c r="CQ33" s="1171"/>
      <c r="CR33" s="1171"/>
      <c r="CS33" s="1171" t="str">
        <f>MID(SUVAHAVUJ!AD72,9,1)</f>
        <v xml:space="preserve"> </v>
      </c>
      <c r="CT33" s="1171"/>
      <c r="CU33" s="1171"/>
      <c r="CV33" s="1171"/>
      <c r="CW33" s="1171"/>
      <c r="CX33" s="1171"/>
      <c r="CY33" s="1171" t="str">
        <f>MID(SUVAHAVUJ!AD72,10,1)</f>
        <v xml:space="preserve"> </v>
      </c>
      <c r="CZ33" s="1171"/>
      <c r="DA33" s="1171"/>
      <c r="DB33" s="1171"/>
      <c r="DC33" s="1171"/>
      <c r="DD33" s="1171" t="str">
        <f>MID(SUVAHAVUJ!AD72,11,1)</f>
        <v>0</v>
      </c>
      <c r="DE33" s="1171"/>
      <c r="DF33" s="1171"/>
      <c r="DG33" s="1171"/>
      <c r="DH33" s="1171"/>
      <c r="DI33" s="1179"/>
      <c r="DJ33" s="242"/>
      <c r="DK33" s="243"/>
      <c r="DL33" s="1171" t="str">
        <f>MID(SUVAHAVUJ!AF72,1,1)</f>
        <v xml:space="preserve"> </v>
      </c>
      <c r="DM33" s="1171"/>
      <c r="DN33" s="1171"/>
      <c r="DO33" s="1171"/>
      <c r="DP33" s="1171"/>
      <c r="DQ33" s="1171"/>
      <c r="DR33" s="1171" t="str">
        <f>MID(SUVAHAVUJ!AF72,2,1)</f>
        <v xml:space="preserve"> </v>
      </c>
      <c r="DS33" s="1171"/>
      <c r="DT33" s="1171"/>
      <c r="DU33" s="1171"/>
      <c r="DV33" s="1171"/>
      <c r="DW33" s="1171" t="str">
        <f>MID(SUVAHAVUJ!AF72,3,1)</f>
        <v xml:space="preserve"> </v>
      </c>
      <c r="DX33" s="1171"/>
      <c r="DY33" s="1171"/>
      <c r="DZ33" s="1171"/>
      <c r="EA33" s="1171"/>
      <c r="EB33" s="1171"/>
      <c r="EC33" s="1171" t="str">
        <f>MID(SUVAHAVUJ!AF72,4,1)</f>
        <v xml:space="preserve"> </v>
      </c>
      <c r="ED33" s="1171"/>
      <c r="EE33" s="1171"/>
      <c r="EF33" s="1171"/>
      <c r="EG33" s="1171"/>
      <c r="EH33" s="1171" t="str">
        <f>MID(SUVAHAVUJ!AF72,5,1)</f>
        <v xml:space="preserve"> </v>
      </c>
      <c r="EI33" s="1171"/>
      <c r="EJ33" s="1171"/>
      <c r="EK33" s="1171"/>
      <c r="EL33" s="1171"/>
      <c r="EM33" s="1171"/>
      <c r="EN33" s="1171" t="str">
        <f>MID(SUVAHAVUJ!AF72,6,1)</f>
        <v xml:space="preserve"> </v>
      </c>
      <c r="EO33" s="1171"/>
      <c r="EP33" s="1171"/>
      <c r="EQ33" s="1171"/>
      <c r="ER33" s="1171"/>
      <c r="ES33" s="1171" t="str">
        <f>MID(SUVAHAVUJ!AF72,7,1)</f>
        <v xml:space="preserve"> </v>
      </c>
      <c r="ET33" s="1171"/>
      <c r="EU33" s="1171"/>
      <c r="EV33" s="1171"/>
      <c r="EW33" s="1171"/>
      <c r="EX33" s="1171"/>
      <c r="EY33" s="1171" t="str">
        <f>MID(SUVAHAVUJ!AF72,8,1)</f>
        <v xml:space="preserve"> </v>
      </c>
      <c r="EZ33" s="1171"/>
      <c r="FA33" s="1171"/>
      <c r="FB33" s="1171"/>
      <c r="FC33" s="1171"/>
      <c r="FD33" s="1171" t="str">
        <f>MID(SUVAHAVUJ!AF72,9,1)</f>
        <v xml:space="preserve"> </v>
      </c>
      <c r="FE33" s="1171"/>
      <c r="FF33" s="1171"/>
      <c r="FG33" s="1171"/>
      <c r="FH33" s="1171"/>
      <c r="FI33" s="1171"/>
      <c r="FJ33" s="1171" t="str">
        <f>MID(SUVAHAVUJ!AF72,10,1)</f>
        <v xml:space="preserve"> </v>
      </c>
      <c r="FK33" s="1171"/>
      <c r="FL33" s="1171"/>
      <c r="FM33" s="1171"/>
      <c r="FN33" s="1171"/>
      <c r="FO33" s="1129" t="str">
        <f>MID(SUVAHAVUJ!AF72,11,1)</f>
        <v>0</v>
      </c>
      <c r="FP33" s="1129"/>
      <c r="FQ33" s="1129"/>
      <c r="FR33" s="1129"/>
      <c r="FS33" s="1177"/>
      <c r="FT33" s="1178"/>
      <c r="FU33" s="1178"/>
      <c r="FV33" s="1178"/>
      <c r="FW33" s="1178"/>
      <c r="FX33" s="1178"/>
      <c r="FY33" s="1178"/>
      <c r="FZ33" s="1178"/>
      <c r="GA33" s="1178"/>
      <c r="GB33" s="1178"/>
      <c r="GC33" s="1178"/>
      <c r="GD33" s="1178"/>
      <c r="GE33" s="1178"/>
      <c r="GF33" s="1178"/>
      <c r="GG33" s="1178"/>
      <c r="GH33" s="1178"/>
      <c r="GI33" s="1178"/>
      <c r="GJ33" s="1178"/>
      <c r="GK33" s="1178"/>
      <c r="GL33" s="1178"/>
      <c r="GM33" s="1178"/>
      <c r="GN33" s="1178"/>
      <c r="GO33" s="1178"/>
      <c r="GP33" s="1178"/>
      <c r="GQ33" s="1178"/>
      <c r="GR33" s="1178"/>
      <c r="GS33" s="1178"/>
      <c r="GT33" s="1178"/>
      <c r="GU33" s="1178"/>
      <c r="GV33" s="1178"/>
      <c r="GW33" s="1178"/>
    </row>
    <row r="34" spans="2:205" ht="23.25" customHeight="1" x14ac:dyDescent="0.3">
      <c r="B34" s="1196"/>
      <c r="C34" s="1197"/>
      <c r="D34" s="1197"/>
      <c r="E34" s="1197"/>
      <c r="F34" s="1197"/>
      <c r="G34" s="1197"/>
      <c r="H34" s="1197"/>
      <c r="I34" s="1197"/>
      <c r="J34" s="1197"/>
      <c r="K34" s="1198"/>
      <c r="L34" s="1190"/>
      <c r="M34" s="1190"/>
      <c r="N34" s="1190"/>
      <c r="O34" s="1190"/>
      <c r="P34" s="1190"/>
      <c r="Q34" s="1190"/>
      <c r="R34" s="1190"/>
      <c r="S34" s="1190"/>
      <c r="T34" s="1190"/>
      <c r="U34" s="1190"/>
      <c r="V34" s="1190"/>
      <c r="W34" s="1190"/>
      <c r="X34" s="1190"/>
      <c r="Y34" s="1190"/>
      <c r="Z34" s="1190"/>
      <c r="AA34" s="1190"/>
      <c r="AB34" s="1190"/>
      <c r="AC34" s="1190"/>
      <c r="AD34" s="1190"/>
      <c r="AE34" s="1190"/>
      <c r="AF34" s="1190"/>
      <c r="AG34" s="1190"/>
      <c r="AH34" s="1190"/>
      <c r="AI34" s="1190"/>
      <c r="AJ34" s="1190"/>
      <c r="AK34" s="1190"/>
      <c r="AL34" s="1190"/>
      <c r="AM34" s="1190"/>
      <c r="AN34" s="1190"/>
      <c r="AO34" s="1190"/>
      <c r="AP34" s="1190"/>
      <c r="AQ34" s="1176"/>
      <c r="AR34" s="1176"/>
      <c r="AS34" s="1176"/>
      <c r="AT34" s="1176"/>
      <c r="AU34" s="1176"/>
      <c r="AV34" s="1176"/>
      <c r="AW34" s="1176"/>
      <c r="AX34" s="1176"/>
      <c r="AY34" s="242"/>
      <c r="AZ34" s="243"/>
      <c r="BA34" s="1171" t="str">
        <f>MID(SUVAHAVUJ!AE72,1,1)</f>
        <v xml:space="preserve"> </v>
      </c>
      <c r="BB34" s="1171"/>
      <c r="BC34" s="1171"/>
      <c r="BD34" s="1171"/>
      <c r="BE34" s="1171"/>
      <c r="BF34" s="1171"/>
      <c r="BG34" s="1171" t="str">
        <f>MID(SUVAHAVUJ!AE72,2,1)</f>
        <v xml:space="preserve"> </v>
      </c>
      <c r="BH34" s="1171"/>
      <c r="BI34" s="1171"/>
      <c r="BJ34" s="1171"/>
      <c r="BK34" s="1171"/>
      <c r="BL34" s="1171" t="str">
        <f>MID(SUVAHAVUJ!AE72,3,1)</f>
        <v xml:space="preserve"> </v>
      </c>
      <c r="BM34" s="1171"/>
      <c r="BN34" s="1171"/>
      <c r="BO34" s="1171"/>
      <c r="BP34" s="1171"/>
      <c r="BQ34" s="1171"/>
      <c r="BR34" s="1171" t="str">
        <f>MID(SUVAHAVUJ!AE72,4,1)</f>
        <v xml:space="preserve"> </v>
      </c>
      <c r="BS34" s="1171"/>
      <c r="BT34" s="1171"/>
      <c r="BU34" s="1171"/>
      <c r="BV34" s="1171"/>
      <c r="BW34" s="1171" t="str">
        <f>MID(SUVAHAVUJ!AE72,5,1)</f>
        <v xml:space="preserve"> </v>
      </c>
      <c r="BX34" s="1171"/>
      <c r="BY34" s="1171"/>
      <c r="BZ34" s="1171"/>
      <c r="CA34" s="1171"/>
      <c r="CB34" s="1171"/>
      <c r="CC34" s="1171" t="str">
        <f>MID(SUVAHAVUJ!AE72,6,1)</f>
        <v xml:space="preserve"> </v>
      </c>
      <c r="CD34" s="1171"/>
      <c r="CE34" s="1171"/>
      <c r="CF34" s="1171"/>
      <c r="CG34" s="1171"/>
      <c r="CH34" s="1171" t="str">
        <f>MID(SUVAHAVUJ!AE72,7,1)</f>
        <v xml:space="preserve"> </v>
      </c>
      <c r="CI34" s="1171"/>
      <c r="CJ34" s="1171"/>
      <c r="CK34" s="1171"/>
      <c r="CL34" s="1171"/>
      <c r="CM34" s="1171"/>
      <c r="CN34" s="1171" t="str">
        <f>MID(SUVAHAVUJ!AE72,8,1)</f>
        <v xml:space="preserve"> </v>
      </c>
      <c r="CO34" s="1171"/>
      <c r="CP34" s="1171"/>
      <c r="CQ34" s="1171"/>
      <c r="CR34" s="1171"/>
      <c r="CS34" s="1171" t="str">
        <f>MID(SUVAHAVUJ!AE72,9,1)</f>
        <v xml:space="preserve"> </v>
      </c>
      <c r="CT34" s="1171"/>
      <c r="CU34" s="1171"/>
      <c r="CV34" s="1171"/>
      <c r="CW34" s="1171"/>
      <c r="CX34" s="1171"/>
      <c r="CY34" s="1171" t="str">
        <f>MID(SUVAHAVUJ!AE72,10,1)</f>
        <v xml:space="preserve"> </v>
      </c>
      <c r="CZ34" s="1171"/>
      <c r="DA34" s="1171"/>
      <c r="DB34" s="1171"/>
      <c r="DC34" s="1171"/>
      <c r="DD34" s="1171" t="str">
        <f>MID(SUVAHAVUJ!AE72,11,1)</f>
        <v>0</v>
      </c>
      <c r="DE34" s="1171"/>
      <c r="DF34" s="1171"/>
      <c r="DG34" s="1171"/>
      <c r="DH34" s="1171"/>
      <c r="DI34" s="1179"/>
      <c r="DJ34" s="1181"/>
      <c r="DK34" s="1181"/>
      <c r="DL34" s="1181"/>
      <c r="DM34" s="1181"/>
      <c r="DN34" s="1181"/>
      <c r="DO34" s="1181"/>
      <c r="DP34" s="1181"/>
      <c r="DQ34" s="1181"/>
      <c r="DR34" s="1181"/>
      <c r="DS34" s="1181"/>
      <c r="DT34" s="1181"/>
      <c r="DU34" s="1181"/>
      <c r="DV34" s="1181"/>
      <c r="DW34" s="1181"/>
      <c r="DX34" s="1181"/>
      <c r="DY34" s="1181"/>
      <c r="DZ34" s="1181"/>
      <c r="EA34" s="1181"/>
      <c r="EB34" s="1181"/>
      <c r="EC34" s="1181"/>
      <c r="ED34" s="1181"/>
      <c r="EE34" s="1181"/>
      <c r="EF34" s="1181"/>
      <c r="EG34" s="1181"/>
      <c r="EH34" s="1181"/>
      <c r="EI34" s="1181"/>
      <c r="EJ34" s="1181"/>
      <c r="EK34" s="1181"/>
      <c r="EL34" s="1181"/>
      <c r="EM34" s="1181"/>
      <c r="EN34" s="242"/>
      <c r="EO34" s="243"/>
      <c r="EP34" s="1171" t="str">
        <f>MID(SUVAHAVUJ!AG72,1,1)</f>
        <v xml:space="preserve"> </v>
      </c>
      <c r="EQ34" s="1171"/>
      <c r="ER34" s="1171"/>
      <c r="ES34" s="1171"/>
      <c r="ET34" s="1171"/>
      <c r="EU34" s="1171"/>
      <c r="EV34" s="1171" t="str">
        <f>MID(SUVAHAVUJ!AG72,2,1)</f>
        <v xml:space="preserve"> </v>
      </c>
      <c r="EW34" s="1171"/>
      <c r="EX34" s="1171"/>
      <c r="EY34" s="1171"/>
      <c r="EZ34" s="1171"/>
      <c r="FA34" s="1171" t="str">
        <f>MID(SUVAHAVUJ!AG72,3,1)</f>
        <v xml:space="preserve"> </v>
      </c>
      <c r="FB34" s="1171"/>
      <c r="FC34" s="1171"/>
      <c r="FD34" s="1171"/>
      <c r="FE34" s="1171"/>
      <c r="FF34" s="1171"/>
      <c r="FG34" s="1171" t="str">
        <f>MID(SUVAHAVUJ!AG72,4,1)</f>
        <v xml:space="preserve"> </v>
      </c>
      <c r="FH34" s="1171"/>
      <c r="FI34" s="1171"/>
      <c r="FJ34" s="1171"/>
      <c r="FK34" s="1171"/>
      <c r="FL34" s="1171" t="str">
        <f>MID(SUVAHAVUJ!AG72,5,1)</f>
        <v xml:space="preserve"> </v>
      </c>
      <c r="FM34" s="1171"/>
      <c r="FN34" s="1171"/>
      <c r="FO34" s="1171"/>
      <c r="FP34" s="1171"/>
      <c r="FQ34" s="1171"/>
      <c r="FR34" s="1171" t="str">
        <f>MID(SUVAHAVUJ!AG72,6,1)</f>
        <v xml:space="preserve"> </v>
      </c>
      <c r="FS34" s="1171"/>
      <c r="FT34" s="1171"/>
      <c r="FU34" s="1171"/>
      <c r="FV34" s="1171"/>
      <c r="FW34" s="1171" t="str">
        <f>MID(SUVAHAVUJ!AG72,7,1)</f>
        <v xml:space="preserve"> </v>
      </c>
      <c r="FX34" s="1171"/>
      <c r="FY34" s="1171"/>
      <c r="FZ34" s="1171"/>
      <c r="GA34" s="1171"/>
      <c r="GB34" s="1171"/>
      <c r="GC34" s="1171" t="str">
        <f>MID(SUVAHAVUJ!AG72,8,1)</f>
        <v xml:space="preserve"> </v>
      </c>
      <c r="GD34" s="1171"/>
      <c r="GE34" s="1171"/>
      <c r="GF34" s="1171"/>
      <c r="GG34" s="1171"/>
      <c r="GH34" s="1171" t="str">
        <f>MID(SUVAHAVUJ!AG72,9,1)</f>
        <v xml:space="preserve"> </v>
      </c>
      <c r="GI34" s="1171"/>
      <c r="GJ34" s="1171"/>
      <c r="GK34" s="1171"/>
      <c r="GL34" s="1171"/>
      <c r="GM34" s="1171"/>
      <c r="GN34" s="1171" t="str">
        <f>MID(SUVAHAVUJ!AG72,10,1)</f>
        <v xml:space="preserve"> </v>
      </c>
      <c r="GO34" s="1171"/>
      <c r="GP34" s="1171"/>
      <c r="GQ34" s="1171"/>
      <c r="GR34" s="1171"/>
      <c r="GS34" s="1129" t="str">
        <f>MID(SUVAHAVUJ!AG72,11,1)</f>
        <v>0</v>
      </c>
      <c r="GT34" s="1129"/>
      <c r="GU34" s="1129"/>
      <c r="GV34" s="1129"/>
      <c r="GW34" s="1177"/>
    </row>
    <row r="35" spans="2:205" ht="12" customHeight="1" x14ac:dyDescent="0.2">
      <c r="B35" s="245"/>
      <c r="C35" s="246"/>
      <c r="D35" s="246"/>
      <c r="E35" s="246"/>
      <c r="F35" s="246"/>
      <c r="G35" s="246"/>
      <c r="H35" s="246"/>
      <c r="I35" s="246"/>
      <c r="J35" s="246"/>
      <c r="GQ35" s="246"/>
      <c r="GR35" s="246"/>
      <c r="GS35" s="246"/>
      <c r="GT35" s="246"/>
      <c r="GU35" s="246"/>
      <c r="GV35" s="246"/>
      <c r="GW35" s="247"/>
    </row>
    <row r="36" spans="2:205" ht="12.75" customHeight="1" thickBot="1" x14ac:dyDescent="0.25">
      <c r="B36" s="249"/>
      <c r="C36" s="250"/>
      <c r="D36" s="250"/>
      <c r="E36" s="250"/>
      <c r="F36" s="250"/>
      <c r="G36" s="250"/>
      <c r="H36" s="250"/>
      <c r="I36" s="250"/>
      <c r="J36" s="250"/>
      <c r="GQ36" s="250"/>
      <c r="GR36" s="250"/>
      <c r="GS36" s="250"/>
      <c r="GT36" s="250"/>
      <c r="GU36" s="250"/>
      <c r="GV36" s="250"/>
      <c r="GW36" s="251"/>
    </row>
    <row r="37" spans="2:205" ht="9" customHeight="1" x14ac:dyDescent="0.2"/>
    <row r="52" spans="43:43" ht="3.75" customHeight="1" x14ac:dyDescent="0.2">
      <c r="AQ52" s="236">
        <v>57</v>
      </c>
    </row>
    <row r="147" spans="10:10" ht="3.75" customHeight="1" x14ac:dyDescent="0.2">
      <c r="J147" s="236">
        <v>33</v>
      </c>
    </row>
  </sheetData>
  <mergeCells count="704">
    <mergeCell ref="GN34:GR34"/>
    <mergeCell ref="GS34:GW34"/>
    <mergeCell ref="FG34:FK34"/>
    <mergeCell ref="FL34:FQ34"/>
    <mergeCell ref="FR34:FV34"/>
    <mergeCell ref="FW34:GB34"/>
    <mergeCell ref="GC34:GG34"/>
    <mergeCell ref="GH34:GM34"/>
    <mergeCell ref="CY34:DC34"/>
    <mergeCell ref="DD34:DI34"/>
    <mergeCell ref="DJ34:EM34"/>
    <mergeCell ref="EP34:EU34"/>
    <mergeCell ref="EV34:EZ34"/>
    <mergeCell ref="FA34:FF34"/>
    <mergeCell ref="FT33:GW33"/>
    <mergeCell ref="BA34:BF34"/>
    <mergeCell ref="BG34:BK34"/>
    <mergeCell ref="BL34:BQ34"/>
    <mergeCell ref="BR34:BV34"/>
    <mergeCell ref="BW34:CB34"/>
    <mergeCell ref="CC34:CG34"/>
    <mergeCell ref="CH34:CM34"/>
    <mergeCell ref="CN34:CR34"/>
    <mergeCell ref="CS34:CX34"/>
    <mergeCell ref="EN33:ER33"/>
    <mergeCell ref="ES33:EX33"/>
    <mergeCell ref="EY33:FC33"/>
    <mergeCell ref="FD33:FI33"/>
    <mergeCell ref="FJ33:FN33"/>
    <mergeCell ref="FO33:FS33"/>
    <mergeCell ref="DD33:DI33"/>
    <mergeCell ref="DL33:DQ33"/>
    <mergeCell ref="DR33:DV33"/>
    <mergeCell ref="DW33:EB33"/>
    <mergeCell ref="EC33:EG33"/>
    <mergeCell ref="EH33:EM33"/>
    <mergeCell ref="BW33:CB33"/>
    <mergeCell ref="CC33:CG33"/>
    <mergeCell ref="CH33:CM33"/>
    <mergeCell ref="CN33:CR33"/>
    <mergeCell ref="CS33:CX33"/>
    <mergeCell ref="CY33:DC33"/>
    <mergeCell ref="GH32:GM32"/>
    <mergeCell ref="GN32:GR32"/>
    <mergeCell ref="GS32:GW32"/>
    <mergeCell ref="B33:K34"/>
    <mergeCell ref="L33:AP34"/>
    <mergeCell ref="AQ33:AX34"/>
    <mergeCell ref="BA33:BF33"/>
    <mergeCell ref="BG33:BK33"/>
    <mergeCell ref="BL33:BQ33"/>
    <mergeCell ref="BR33:BV33"/>
    <mergeCell ref="FA32:FF32"/>
    <mergeCell ref="FG32:FK32"/>
    <mergeCell ref="FL32:FQ32"/>
    <mergeCell ref="FR32:FV32"/>
    <mergeCell ref="FW32:GB32"/>
    <mergeCell ref="GC32:GG32"/>
    <mergeCell ref="CS32:CX32"/>
    <mergeCell ref="CY32:DC32"/>
    <mergeCell ref="DD32:DI32"/>
    <mergeCell ref="DJ32:EM32"/>
    <mergeCell ref="EP32:EU32"/>
    <mergeCell ref="EV32:EZ32"/>
    <mergeCell ref="FO31:FS31"/>
    <mergeCell ref="FT31:GW31"/>
    <mergeCell ref="BA32:BF32"/>
    <mergeCell ref="BG32:BK32"/>
    <mergeCell ref="BL32:BQ32"/>
    <mergeCell ref="BR32:BV32"/>
    <mergeCell ref="BW32:CB32"/>
    <mergeCell ref="CC32:CG32"/>
    <mergeCell ref="CH32:CM32"/>
    <mergeCell ref="CN32:CR32"/>
    <mergeCell ref="EH31:EM31"/>
    <mergeCell ref="EN31:ER31"/>
    <mergeCell ref="ES31:EX31"/>
    <mergeCell ref="EY31:FC31"/>
    <mergeCell ref="FD31:FI31"/>
    <mergeCell ref="FJ31:FN31"/>
    <mergeCell ref="CY31:DC31"/>
    <mergeCell ref="DD31:DI31"/>
    <mergeCell ref="DL31:DQ31"/>
    <mergeCell ref="DR31:DV31"/>
    <mergeCell ref="DW31:EB31"/>
    <mergeCell ref="EC31:EG31"/>
    <mergeCell ref="BR31:BV31"/>
    <mergeCell ref="BW31:CB31"/>
    <mergeCell ref="CC31:CG31"/>
    <mergeCell ref="CH31:CM31"/>
    <mergeCell ref="CN31:CR31"/>
    <mergeCell ref="CS31:CX31"/>
    <mergeCell ref="GC30:GG30"/>
    <mergeCell ref="GH30:GM30"/>
    <mergeCell ref="GN30:GR30"/>
    <mergeCell ref="GS30:GW30"/>
    <mergeCell ref="B31:K32"/>
    <mergeCell ref="L31:AP32"/>
    <mergeCell ref="AQ31:AX32"/>
    <mergeCell ref="BA31:BF31"/>
    <mergeCell ref="BG31:BK31"/>
    <mergeCell ref="BL31:BQ31"/>
    <mergeCell ref="EV30:EZ30"/>
    <mergeCell ref="FA30:FF30"/>
    <mergeCell ref="FG30:FK30"/>
    <mergeCell ref="FL30:FQ30"/>
    <mergeCell ref="FR30:FV30"/>
    <mergeCell ref="FW30:GB30"/>
    <mergeCell ref="CN30:CR30"/>
    <mergeCell ref="CS30:CX30"/>
    <mergeCell ref="CY30:DC30"/>
    <mergeCell ref="DD30:DI30"/>
    <mergeCell ref="DJ30:EM30"/>
    <mergeCell ref="EP30:EU30"/>
    <mergeCell ref="B29:K30"/>
    <mergeCell ref="L29:AP30"/>
    <mergeCell ref="AQ29:AX30"/>
    <mergeCell ref="BA29:BF29"/>
    <mergeCell ref="BG29:BK29"/>
    <mergeCell ref="BA30:BF30"/>
    <mergeCell ref="BG30:BK30"/>
    <mergeCell ref="BL30:BQ30"/>
    <mergeCell ref="BR30:BV30"/>
    <mergeCell ref="BW30:CB30"/>
    <mergeCell ref="CC30:CG30"/>
    <mergeCell ref="CH30:CM30"/>
    <mergeCell ref="EC29:EG29"/>
    <mergeCell ref="EH29:EM29"/>
    <mergeCell ref="BL29:BQ29"/>
    <mergeCell ref="BR29:BV29"/>
    <mergeCell ref="BW29:CB29"/>
    <mergeCell ref="CC29:CG29"/>
    <mergeCell ref="CH29:CM29"/>
    <mergeCell ref="CN29:CR29"/>
    <mergeCell ref="CS29:CX29"/>
    <mergeCell ref="CY29:DC29"/>
    <mergeCell ref="DD29:DI29"/>
    <mergeCell ref="DL29:DQ29"/>
    <mergeCell ref="DR29:DV29"/>
    <mergeCell ref="DW29:EB29"/>
    <mergeCell ref="CS28:CX28"/>
    <mergeCell ref="CY28:DC28"/>
    <mergeCell ref="DD28:DI28"/>
    <mergeCell ref="DJ28:EM28"/>
    <mergeCell ref="FJ29:FN29"/>
    <mergeCell ref="FO29:FS29"/>
    <mergeCell ref="FT29:GW29"/>
    <mergeCell ref="FW28:GB28"/>
    <mergeCell ref="GC28:GG28"/>
    <mergeCell ref="GH28:GM28"/>
    <mergeCell ref="GN28:GR28"/>
    <mergeCell ref="GS28:GW28"/>
    <mergeCell ref="EP28:EU28"/>
    <mergeCell ref="EV28:EZ28"/>
    <mergeCell ref="FA28:FF28"/>
    <mergeCell ref="FG28:FK28"/>
    <mergeCell ref="FL28:FQ28"/>
    <mergeCell ref="FR28:FV28"/>
    <mergeCell ref="EN29:ER29"/>
    <mergeCell ref="ES29:EX29"/>
    <mergeCell ref="EY29:FC29"/>
    <mergeCell ref="FD29:FI29"/>
    <mergeCell ref="FT27:GW27"/>
    <mergeCell ref="DL27:DQ27"/>
    <mergeCell ref="DR27:DV27"/>
    <mergeCell ref="DW27:EB27"/>
    <mergeCell ref="EC27:EG27"/>
    <mergeCell ref="EH27:EM27"/>
    <mergeCell ref="EN27:ER27"/>
    <mergeCell ref="BA28:BF28"/>
    <mergeCell ref="BG28:BK28"/>
    <mergeCell ref="BL28:BQ28"/>
    <mergeCell ref="BR28:BV28"/>
    <mergeCell ref="BW28:CB28"/>
    <mergeCell ref="CC28:CG28"/>
    <mergeCell ref="ES27:EX27"/>
    <mergeCell ref="EY27:FC27"/>
    <mergeCell ref="FD27:FI27"/>
    <mergeCell ref="CC27:CG27"/>
    <mergeCell ref="CH27:CM27"/>
    <mergeCell ref="CN27:CR27"/>
    <mergeCell ref="CS27:CX27"/>
    <mergeCell ref="CY27:DC27"/>
    <mergeCell ref="DD27:DI27"/>
    <mergeCell ref="CH28:CM28"/>
    <mergeCell ref="CN28:CR28"/>
    <mergeCell ref="GN26:GR26"/>
    <mergeCell ref="GS26:GW26"/>
    <mergeCell ref="B27:K28"/>
    <mergeCell ref="L27:AP28"/>
    <mergeCell ref="AQ27:AX28"/>
    <mergeCell ref="BA27:BF27"/>
    <mergeCell ref="BG27:BK27"/>
    <mergeCell ref="BL27:BQ27"/>
    <mergeCell ref="BR27:BV27"/>
    <mergeCell ref="BW27:CB27"/>
    <mergeCell ref="FG26:FK26"/>
    <mergeCell ref="FL26:FQ26"/>
    <mergeCell ref="FR26:FV26"/>
    <mergeCell ref="FW26:GB26"/>
    <mergeCell ref="GC26:GG26"/>
    <mergeCell ref="GH26:GM26"/>
    <mergeCell ref="CY26:DC26"/>
    <mergeCell ref="DD26:DI26"/>
    <mergeCell ref="DJ26:EM26"/>
    <mergeCell ref="EP26:EU26"/>
    <mergeCell ref="EV26:EZ26"/>
    <mergeCell ref="FA26:FF26"/>
    <mergeCell ref="FJ27:FN27"/>
    <mergeCell ref="FO27:FS27"/>
    <mergeCell ref="FT25:GW25"/>
    <mergeCell ref="BA26:BF26"/>
    <mergeCell ref="BG26:BK26"/>
    <mergeCell ref="BL26:BQ26"/>
    <mergeCell ref="BR26:BV26"/>
    <mergeCell ref="BW26:CB26"/>
    <mergeCell ref="CC26:CG26"/>
    <mergeCell ref="CH26:CM26"/>
    <mergeCell ref="CN26:CR26"/>
    <mergeCell ref="CS26:CX26"/>
    <mergeCell ref="EN25:ER25"/>
    <mergeCell ref="ES25:EX25"/>
    <mergeCell ref="EY25:FC25"/>
    <mergeCell ref="FD25:FI25"/>
    <mergeCell ref="FJ25:FN25"/>
    <mergeCell ref="FO25:FS25"/>
    <mergeCell ref="DD25:DI25"/>
    <mergeCell ref="DL25:DQ25"/>
    <mergeCell ref="DR25:DV25"/>
    <mergeCell ref="DW25:EB25"/>
    <mergeCell ref="EC25:EG25"/>
    <mergeCell ref="EH25:EM25"/>
    <mergeCell ref="BW25:CB25"/>
    <mergeCell ref="CC25:CG25"/>
    <mergeCell ref="CH25:CM25"/>
    <mergeCell ref="CN25:CR25"/>
    <mergeCell ref="CS25:CX25"/>
    <mergeCell ref="CY25:DC25"/>
    <mergeCell ref="GH24:GM24"/>
    <mergeCell ref="GN24:GR24"/>
    <mergeCell ref="GS24:GW24"/>
    <mergeCell ref="B25:K26"/>
    <mergeCell ref="L25:AP26"/>
    <mergeCell ref="AQ25:AX26"/>
    <mergeCell ref="BA25:BF25"/>
    <mergeCell ref="BG25:BK25"/>
    <mergeCell ref="BL25:BQ25"/>
    <mergeCell ref="BR25:BV25"/>
    <mergeCell ref="FA24:FF24"/>
    <mergeCell ref="FG24:FK24"/>
    <mergeCell ref="FL24:FQ24"/>
    <mergeCell ref="FR24:FV24"/>
    <mergeCell ref="FW24:GB24"/>
    <mergeCell ref="GC24:GG24"/>
    <mergeCell ref="CS24:CX24"/>
    <mergeCell ref="CY24:DC24"/>
    <mergeCell ref="DD24:DI24"/>
    <mergeCell ref="DJ24:EM24"/>
    <mergeCell ref="EP24:EU24"/>
    <mergeCell ref="EV24:EZ24"/>
    <mergeCell ref="FO23:FS23"/>
    <mergeCell ref="FT23:GW23"/>
    <mergeCell ref="BA24:BF24"/>
    <mergeCell ref="BG24:BK24"/>
    <mergeCell ref="BL24:BQ24"/>
    <mergeCell ref="BR24:BV24"/>
    <mergeCell ref="BW24:CB24"/>
    <mergeCell ref="CC24:CG24"/>
    <mergeCell ref="CH24:CM24"/>
    <mergeCell ref="CN24:CR24"/>
    <mergeCell ref="EH23:EM23"/>
    <mergeCell ref="EN23:ER23"/>
    <mergeCell ref="ES23:EX23"/>
    <mergeCell ref="EY23:FC23"/>
    <mergeCell ref="FD23:FI23"/>
    <mergeCell ref="FJ23:FN23"/>
    <mergeCell ref="CY23:DC23"/>
    <mergeCell ref="DD23:DI23"/>
    <mergeCell ref="DL23:DQ23"/>
    <mergeCell ref="DR23:DV23"/>
    <mergeCell ref="DW23:EB23"/>
    <mergeCell ref="EC23:EG23"/>
    <mergeCell ref="BR23:BV23"/>
    <mergeCell ref="BW23:CB23"/>
    <mergeCell ref="CC23:CG23"/>
    <mergeCell ref="CH23:CM23"/>
    <mergeCell ref="CN23:CR23"/>
    <mergeCell ref="CS23:CX23"/>
    <mergeCell ref="GC22:GG22"/>
    <mergeCell ref="GH22:GM22"/>
    <mergeCell ref="GN22:GR22"/>
    <mergeCell ref="GS22:GW22"/>
    <mergeCell ref="B23:K24"/>
    <mergeCell ref="L23:AP24"/>
    <mergeCell ref="AQ23:AX24"/>
    <mergeCell ref="BA23:BF23"/>
    <mergeCell ref="BG23:BK23"/>
    <mergeCell ref="BL23:BQ23"/>
    <mergeCell ref="EV22:EZ22"/>
    <mergeCell ref="FA22:FF22"/>
    <mergeCell ref="FG22:FK22"/>
    <mergeCell ref="FL22:FQ22"/>
    <mergeCell ref="FR22:FV22"/>
    <mergeCell ref="FW22:GB22"/>
    <mergeCell ref="CN22:CR22"/>
    <mergeCell ref="CS22:CX22"/>
    <mergeCell ref="CY22:DC22"/>
    <mergeCell ref="DD22:DI22"/>
    <mergeCell ref="DJ22:EM22"/>
    <mergeCell ref="EP22:EU22"/>
    <mergeCell ref="B21:K22"/>
    <mergeCell ref="L21:AP22"/>
    <mergeCell ref="AQ21:AX22"/>
    <mergeCell ref="BA21:BF21"/>
    <mergeCell ref="BG21:BK21"/>
    <mergeCell ref="BA22:BF22"/>
    <mergeCell ref="BG22:BK22"/>
    <mergeCell ref="BL22:BQ22"/>
    <mergeCell ref="BR22:BV22"/>
    <mergeCell ref="BW22:CB22"/>
    <mergeCell ref="CC22:CG22"/>
    <mergeCell ref="CH22:CM22"/>
    <mergeCell ref="EC21:EG21"/>
    <mergeCell ref="EH21:EM21"/>
    <mergeCell ref="BL21:BQ21"/>
    <mergeCell ref="BR21:BV21"/>
    <mergeCell ref="BW21:CB21"/>
    <mergeCell ref="CC21:CG21"/>
    <mergeCell ref="CH21:CM21"/>
    <mergeCell ref="CN21:CR21"/>
    <mergeCell ref="CS21:CX21"/>
    <mergeCell ref="CY21:DC21"/>
    <mergeCell ref="DD21:DI21"/>
    <mergeCell ref="DL21:DQ21"/>
    <mergeCell ref="DR21:DV21"/>
    <mergeCell ref="DW21:EB21"/>
    <mergeCell ref="CS20:CX20"/>
    <mergeCell ref="CY20:DC20"/>
    <mergeCell ref="DD20:DI20"/>
    <mergeCell ref="DJ20:EM20"/>
    <mergeCell ref="FJ21:FN21"/>
    <mergeCell ref="FO21:FS21"/>
    <mergeCell ref="FT21:GW21"/>
    <mergeCell ref="FW20:GB20"/>
    <mergeCell ref="GC20:GG20"/>
    <mergeCell ref="GH20:GM20"/>
    <mergeCell ref="GN20:GR20"/>
    <mergeCell ref="GS20:GW20"/>
    <mergeCell ref="EP20:EU20"/>
    <mergeCell ref="EV20:EZ20"/>
    <mergeCell ref="FA20:FF20"/>
    <mergeCell ref="FG20:FK20"/>
    <mergeCell ref="FL20:FQ20"/>
    <mergeCell ref="FR20:FV20"/>
    <mergeCell ref="EN21:ER21"/>
    <mergeCell ref="ES21:EX21"/>
    <mergeCell ref="EY21:FC21"/>
    <mergeCell ref="FD21:FI21"/>
    <mergeCell ref="FT19:GW19"/>
    <mergeCell ref="DL19:DQ19"/>
    <mergeCell ref="DR19:DV19"/>
    <mergeCell ref="DW19:EB19"/>
    <mergeCell ref="EC19:EG19"/>
    <mergeCell ref="EH19:EM19"/>
    <mergeCell ref="EN19:ER19"/>
    <mergeCell ref="BA20:BF20"/>
    <mergeCell ref="BG20:BK20"/>
    <mergeCell ref="BL20:BQ20"/>
    <mergeCell ref="BR20:BV20"/>
    <mergeCell ref="BW20:CB20"/>
    <mergeCell ref="CC20:CG20"/>
    <mergeCell ref="ES19:EX19"/>
    <mergeCell ref="EY19:FC19"/>
    <mergeCell ref="FD19:FI19"/>
    <mergeCell ref="CC19:CG19"/>
    <mergeCell ref="CH19:CM19"/>
    <mergeCell ref="CN19:CR19"/>
    <mergeCell ref="CS19:CX19"/>
    <mergeCell ref="CY19:DC19"/>
    <mergeCell ref="DD19:DI19"/>
    <mergeCell ref="CH20:CM20"/>
    <mergeCell ref="CN20:CR20"/>
    <mergeCell ref="GN18:GR18"/>
    <mergeCell ref="GS18:GW18"/>
    <mergeCell ref="B19:K20"/>
    <mergeCell ref="L19:AP20"/>
    <mergeCell ref="AQ19:AX20"/>
    <mergeCell ref="BA19:BF19"/>
    <mergeCell ref="BG19:BK19"/>
    <mergeCell ref="BL19:BQ19"/>
    <mergeCell ref="BR19:BV19"/>
    <mergeCell ref="BW19:CB19"/>
    <mergeCell ref="FG18:FK18"/>
    <mergeCell ref="FL18:FQ18"/>
    <mergeCell ref="FR18:FV18"/>
    <mergeCell ref="FW18:GB18"/>
    <mergeCell ref="GC18:GG18"/>
    <mergeCell ref="GH18:GM18"/>
    <mergeCell ref="CY18:DC18"/>
    <mergeCell ref="DD18:DI18"/>
    <mergeCell ref="DJ18:EM18"/>
    <mergeCell ref="EP18:EU18"/>
    <mergeCell ref="EV18:EZ18"/>
    <mergeCell ref="FA18:FF18"/>
    <mergeCell ref="FJ19:FN19"/>
    <mergeCell ref="FO19:FS19"/>
    <mergeCell ref="FT17:GW17"/>
    <mergeCell ref="BA18:BF18"/>
    <mergeCell ref="BG18:BK18"/>
    <mergeCell ref="BL18:BQ18"/>
    <mergeCell ref="BR18:BV18"/>
    <mergeCell ref="BW18:CB18"/>
    <mergeCell ref="CC18:CG18"/>
    <mergeCell ref="CH18:CM18"/>
    <mergeCell ref="CN18:CR18"/>
    <mergeCell ref="CS18:CX18"/>
    <mergeCell ref="EN17:ER17"/>
    <mergeCell ref="ES17:EX17"/>
    <mergeCell ref="EY17:FC17"/>
    <mergeCell ref="FD17:FI17"/>
    <mergeCell ref="FJ17:FN17"/>
    <mergeCell ref="FO17:FS17"/>
    <mergeCell ref="DD17:DI17"/>
    <mergeCell ref="DL17:DQ17"/>
    <mergeCell ref="DR17:DV17"/>
    <mergeCell ref="DW17:EB17"/>
    <mergeCell ref="EC17:EG17"/>
    <mergeCell ref="EH17:EM17"/>
    <mergeCell ref="BW17:CB17"/>
    <mergeCell ref="CC17:CG17"/>
    <mergeCell ref="CH17:CM17"/>
    <mergeCell ref="CN17:CR17"/>
    <mergeCell ref="CS17:CX17"/>
    <mergeCell ref="CY17:DC17"/>
    <mergeCell ref="GH16:GM16"/>
    <mergeCell ref="GN16:GR16"/>
    <mergeCell ref="GS16:GW16"/>
    <mergeCell ref="B17:K18"/>
    <mergeCell ref="L17:AP18"/>
    <mergeCell ref="AQ17:AX18"/>
    <mergeCell ref="BA17:BF17"/>
    <mergeCell ref="BG17:BK17"/>
    <mergeCell ref="BL17:BQ17"/>
    <mergeCell ref="BR17:BV17"/>
    <mergeCell ref="FA16:FF16"/>
    <mergeCell ref="FG16:FK16"/>
    <mergeCell ref="FL16:FQ16"/>
    <mergeCell ref="FR16:FV16"/>
    <mergeCell ref="FW16:GB16"/>
    <mergeCell ref="GC16:GG16"/>
    <mergeCell ref="CS16:CX16"/>
    <mergeCell ref="CY16:DC16"/>
    <mergeCell ref="DD16:DI16"/>
    <mergeCell ref="DJ16:EM16"/>
    <mergeCell ref="EP16:EU16"/>
    <mergeCell ref="EV16:EZ16"/>
    <mergeCell ref="FO15:FS15"/>
    <mergeCell ref="FT15:GW15"/>
    <mergeCell ref="BA16:BF16"/>
    <mergeCell ref="BG16:BK16"/>
    <mergeCell ref="BL16:BQ16"/>
    <mergeCell ref="BR16:BV16"/>
    <mergeCell ref="BW16:CB16"/>
    <mergeCell ref="CC16:CG16"/>
    <mergeCell ref="CH16:CM16"/>
    <mergeCell ref="CN16:CR16"/>
    <mergeCell ref="EH15:EM15"/>
    <mergeCell ref="EN15:ER15"/>
    <mergeCell ref="ES15:EX15"/>
    <mergeCell ref="EY15:FC15"/>
    <mergeCell ref="FD15:FI15"/>
    <mergeCell ref="FJ15:FN15"/>
    <mergeCell ref="CY15:DC15"/>
    <mergeCell ref="DD15:DI15"/>
    <mergeCell ref="DL15:DQ15"/>
    <mergeCell ref="DR15:DV15"/>
    <mergeCell ref="DW15:EB15"/>
    <mergeCell ref="EC15:EG15"/>
    <mergeCell ref="BR15:BV15"/>
    <mergeCell ref="BW15:CB15"/>
    <mergeCell ref="CC15:CG15"/>
    <mergeCell ref="CH15:CM15"/>
    <mergeCell ref="CN15:CR15"/>
    <mergeCell ref="CS15:CX15"/>
    <mergeCell ref="GC14:GG14"/>
    <mergeCell ref="GH14:GM14"/>
    <mergeCell ref="GN14:GR14"/>
    <mergeCell ref="GS14:GW14"/>
    <mergeCell ref="B15:K16"/>
    <mergeCell ref="L15:AP16"/>
    <mergeCell ref="AQ15:AX16"/>
    <mergeCell ref="BA15:BF15"/>
    <mergeCell ref="BG15:BK15"/>
    <mergeCell ref="BL15:BQ15"/>
    <mergeCell ref="EV14:EZ14"/>
    <mergeCell ref="FA14:FF14"/>
    <mergeCell ref="FG14:FK14"/>
    <mergeCell ref="FL14:FQ14"/>
    <mergeCell ref="FR14:FV14"/>
    <mergeCell ref="FW14:GB14"/>
    <mergeCell ref="CN14:CR14"/>
    <mergeCell ref="CS14:CX14"/>
    <mergeCell ref="CY14:DC14"/>
    <mergeCell ref="DD14:DI14"/>
    <mergeCell ref="DJ14:EM14"/>
    <mergeCell ref="EP14:EU14"/>
    <mergeCell ref="B13:K14"/>
    <mergeCell ref="L13:AP14"/>
    <mergeCell ref="AQ13:AX14"/>
    <mergeCell ref="BA13:BF13"/>
    <mergeCell ref="BG13:BK13"/>
    <mergeCell ref="BA14:BF14"/>
    <mergeCell ref="BG14:BK14"/>
    <mergeCell ref="BL14:BQ14"/>
    <mergeCell ref="BR14:BV14"/>
    <mergeCell ref="BW14:CB14"/>
    <mergeCell ref="CC14:CG14"/>
    <mergeCell ref="CH14:CM14"/>
    <mergeCell ref="EC13:EG13"/>
    <mergeCell ref="EH13:EM13"/>
    <mergeCell ref="BL13:BQ13"/>
    <mergeCell ref="BR13:BV13"/>
    <mergeCell ref="BW13:CB13"/>
    <mergeCell ref="CC13:CG13"/>
    <mergeCell ref="CH13:CM13"/>
    <mergeCell ref="CN13:CR13"/>
    <mergeCell ref="CS13:CX13"/>
    <mergeCell ref="CY13:DC13"/>
    <mergeCell ref="DD13:DI13"/>
    <mergeCell ref="DL13:DQ13"/>
    <mergeCell ref="DR13:DV13"/>
    <mergeCell ref="DW13:EB13"/>
    <mergeCell ref="CS12:CX12"/>
    <mergeCell ref="CY12:DC12"/>
    <mergeCell ref="DD12:DI12"/>
    <mergeCell ref="DJ12:EM12"/>
    <mergeCell ref="FJ13:FN13"/>
    <mergeCell ref="FO13:FS13"/>
    <mergeCell ref="FT13:GW13"/>
    <mergeCell ref="FW12:GB12"/>
    <mergeCell ref="GC12:GG12"/>
    <mergeCell ref="GH12:GM12"/>
    <mergeCell ref="GN12:GR12"/>
    <mergeCell ref="GS12:GW12"/>
    <mergeCell ref="EP12:EU12"/>
    <mergeCell ref="EV12:EZ12"/>
    <mergeCell ref="FA12:FF12"/>
    <mergeCell ref="FG12:FK12"/>
    <mergeCell ref="FL12:FQ12"/>
    <mergeCell ref="FR12:FV12"/>
    <mergeCell ref="EN13:ER13"/>
    <mergeCell ref="ES13:EX13"/>
    <mergeCell ref="EY13:FC13"/>
    <mergeCell ref="FD13:FI13"/>
    <mergeCell ref="FT11:GW11"/>
    <mergeCell ref="DL11:DQ11"/>
    <mergeCell ref="DR11:DV11"/>
    <mergeCell ref="DW11:EB11"/>
    <mergeCell ref="EC11:EG11"/>
    <mergeCell ref="EH11:EM11"/>
    <mergeCell ref="EN11:ER11"/>
    <mergeCell ref="BA12:BF12"/>
    <mergeCell ref="BG12:BK12"/>
    <mergeCell ref="BL12:BQ12"/>
    <mergeCell ref="BR12:BV12"/>
    <mergeCell ref="BW12:CB12"/>
    <mergeCell ref="CC12:CG12"/>
    <mergeCell ref="ES11:EX11"/>
    <mergeCell ref="EY11:FC11"/>
    <mergeCell ref="FD11:FI11"/>
    <mergeCell ref="CC11:CG11"/>
    <mergeCell ref="CH11:CM11"/>
    <mergeCell ref="CN11:CR11"/>
    <mergeCell ref="CS11:CX11"/>
    <mergeCell ref="CY11:DC11"/>
    <mergeCell ref="DD11:DI11"/>
    <mergeCell ref="CH12:CM12"/>
    <mergeCell ref="CN12:CR12"/>
    <mergeCell ref="GN10:GR10"/>
    <mergeCell ref="GS10:GW10"/>
    <mergeCell ref="B11:K12"/>
    <mergeCell ref="L11:AP12"/>
    <mergeCell ref="AQ11:AX12"/>
    <mergeCell ref="BA11:BF11"/>
    <mergeCell ref="BG11:BK11"/>
    <mergeCell ref="BL11:BQ11"/>
    <mergeCell ref="BR11:BV11"/>
    <mergeCell ref="BW11:CB11"/>
    <mergeCell ref="FG10:FK10"/>
    <mergeCell ref="FL10:FQ10"/>
    <mergeCell ref="FR10:FV10"/>
    <mergeCell ref="FW10:GB10"/>
    <mergeCell ref="GC10:GG10"/>
    <mergeCell ref="GH10:GM10"/>
    <mergeCell ref="CY10:DC10"/>
    <mergeCell ref="DD10:DI10"/>
    <mergeCell ref="DJ10:EM10"/>
    <mergeCell ref="EP10:EU10"/>
    <mergeCell ref="EV10:EZ10"/>
    <mergeCell ref="FA10:FF10"/>
    <mergeCell ref="FJ11:FN11"/>
    <mergeCell ref="FO11:FS11"/>
    <mergeCell ref="FT9:GW9"/>
    <mergeCell ref="BA10:BF10"/>
    <mergeCell ref="BG10:BK10"/>
    <mergeCell ref="BL10:BQ10"/>
    <mergeCell ref="BR10:BV10"/>
    <mergeCell ref="BW10:CB10"/>
    <mergeCell ref="CC10:CG10"/>
    <mergeCell ref="CH10:CM10"/>
    <mergeCell ref="CN10:CR10"/>
    <mergeCell ref="CS10:CX10"/>
    <mergeCell ref="EN9:ER9"/>
    <mergeCell ref="ES9:EX9"/>
    <mergeCell ref="EY9:FC9"/>
    <mergeCell ref="FD9:FI9"/>
    <mergeCell ref="FJ9:FN9"/>
    <mergeCell ref="FO9:FS9"/>
    <mergeCell ref="DD9:DI9"/>
    <mergeCell ref="DL9:DQ9"/>
    <mergeCell ref="DR9:DV9"/>
    <mergeCell ref="DW9:EB9"/>
    <mergeCell ref="EC9:EG9"/>
    <mergeCell ref="EH9:EM9"/>
    <mergeCell ref="BW9:CB9"/>
    <mergeCell ref="CC9:CG9"/>
    <mergeCell ref="CH9:CM9"/>
    <mergeCell ref="CN9:CR9"/>
    <mergeCell ref="CS9:CX9"/>
    <mergeCell ref="CY9:DC9"/>
    <mergeCell ref="GH8:GM8"/>
    <mergeCell ref="GN8:GR8"/>
    <mergeCell ref="GS8:GW8"/>
    <mergeCell ref="B9:K10"/>
    <mergeCell ref="L9:AP10"/>
    <mergeCell ref="AQ9:AX10"/>
    <mergeCell ref="BA9:BF9"/>
    <mergeCell ref="BG9:BK9"/>
    <mergeCell ref="BL9:BQ9"/>
    <mergeCell ref="BR9:BV9"/>
    <mergeCell ref="FA8:FF8"/>
    <mergeCell ref="FG8:FK8"/>
    <mergeCell ref="FL8:FQ8"/>
    <mergeCell ref="FR8:FV8"/>
    <mergeCell ref="FW8:GB8"/>
    <mergeCell ref="GC8:GG8"/>
    <mergeCell ref="CS8:CX8"/>
    <mergeCell ref="CY8:DC8"/>
    <mergeCell ref="DD8:DI8"/>
    <mergeCell ref="DJ8:EM8"/>
    <mergeCell ref="EP8:EU8"/>
    <mergeCell ref="EV8:EZ8"/>
    <mergeCell ref="FO7:FS7"/>
    <mergeCell ref="FT7:GW7"/>
    <mergeCell ref="BA8:BF8"/>
    <mergeCell ref="BG8:BK8"/>
    <mergeCell ref="BL8:BQ8"/>
    <mergeCell ref="BR8:BV8"/>
    <mergeCell ref="BW8:CB8"/>
    <mergeCell ref="CC8:CG8"/>
    <mergeCell ref="CH8:CM8"/>
    <mergeCell ref="CN8:CR8"/>
    <mergeCell ref="EH7:EM7"/>
    <mergeCell ref="EN7:ER7"/>
    <mergeCell ref="ES7:EX7"/>
    <mergeCell ref="EY7:FC7"/>
    <mergeCell ref="FD7:FI7"/>
    <mergeCell ref="FJ7:FN7"/>
    <mergeCell ref="CY7:DC7"/>
    <mergeCell ref="DD7:DI7"/>
    <mergeCell ref="DL7:DQ7"/>
    <mergeCell ref="DR7:DV7"/>
    <mergeCell ref="DW7:EB7"/>
    <mergeCell ref="EC7:EG7"/>
    <mergeCell ref="BR7:BV7"/>
    <mergeCell ref="BW7:CB7"/>
    <mergeCell ref="CC7:CG7"/>
    <mergeCell ref="CH7:CM7"/>
    <mergeCell ref="CN7:CR7"/>
    <mergeCell ref="CS7:CX7"/>
    <mergeCell ref="B7:K8"/>
    <mergeCell ref="L7:AP8"/>
    <mergeCell ref="AQ7:AX8"/>
    <mergeCell ref="BA7:BF7"/>
    <mergeCell ref="BG7:BK7"/>
    <mergeCell ref="BL7:BQ7"/>
    <mergeCell ref="FC4:GW5"/>
    <mergeCell ref="B5:K5"/>
    <mergeCell ref="AY5:BD6"/>
    <mergeCell ref="BE5:DI5"/>
    <mergeCell ref="DJ5:FB5"/>
    <mergeCell ref="B6:K6"/>
    <mergeCell ref="BE6:DI6"/>
    <mergeCell ref="DJ6:FB6"/>
    <mergeCell ref="FC6:GW6"/>
    <mergeCell ref="I2:AI2"/>
    <mergeCell ref="AK2:AR2"/>
    <mergeCell ref="AT2:CS2"/>
    <mergeCell ref="CW2:DC2"/>
    <mergeCell ref="DE2:EU2"/>
    <mergeCell ref="B4:K4"/>
    <mergeCell ref="L4:AP6"/>
    <mergeCell ref="AQ4:AX6"/>
    <mergeCell ref="AY4:FB4"/>
  </mergeCells>
  <pageMargins left="0.70866141732283472" right="0.70866141732283472" top="0.78740157480314965" bottom="0.78740157480314965" header="0.31496062992125984" footer="0.31496062992125984"/>
  <pageSetup paperSize="9" scale="95" orientation="portrait" r:id="rId1"/>
  <rowBreaks count="1" manualBreakCount="1">
    <brk id="36" max="204" man="1"/>
  </rowBreaks>
  <drawing r:id="rId2"/>
  <legacyDrawingHF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CCFF"/>
  </sheetPr>
  <dimension ref="A1:GW147"/>
  <sheetViews>
    <sheetView workbookViewId="0"/>
  </sheetViews>
  <sheetFormatPr defaultColWidth="0.42578125" defaultRowHeight="3.75" customHeight="1" x14ac:dyDescent="0.2"/>
  <cols>
    <col min="1" max="16384" width="0.42578125" style="236"/>
  </cols>
  <sheetData>
    <row r="1" spans="1:205" ht="3.75" customHeight="1" thickBot="1" x14ac:dyDescent="0.35">
      <c r="A1" s="280"/>
    </row>
    <row r="2" spans="1:205" ht="25.5" customHeight="1" x14ac:dyDescent="0.2">
      <c r="B2" s="237"/>
      <c r="C2" s="238"/>
      <c r="D2" s="238"/>
      <c r="E2" s="238"/>
      <c r="F2" s="238"/>
      <c r="G2" s="238"/>
      <c r="H2" s="238"/>
      <c r="J2" s="1124" t="s">
        <v>4940</v>
      </c>
      <c r="K2" s="1124"/>
      <c r="L2" s="1124"/>
      <c r="M2" s="1124"/>
      <c r="N2" s="1124"/>
      <c r="O2" s="1124"/>
      <c r="P2" s="1124"/>
      <c r="Q2" s="1124"/>
      <c r="R2" s="1124"/>
      <c r="S2" s="1124"/>
      <c r="T2" s="1124"/>
      <c r="U2" s="1124"/>
      <c r="V2" s="1124"/>
      <c r="W2" s="1124"/>
      <c r="X2" s="1124"/>
      <c r="Y2" s="1124"/>
      <c r="Z2" s="1124"/>
      <c r="AA2" s="1124"/>
      <c r="AB2" s="1124"/>
      <c r="AC2" s="1124"/>
      <c r="AD2" s="1124"/>
      <c r="AE2" s="1124"/>
      <c r="AF2" s="1124"/>
      <c r="AG2" s="1124"/>
      <c r="AH2" s="1124"/>
      <c r="AI2" s="1124"/>
      <c r="AJ2" s="1125"/>
      <c r="AK2" s="1126" t="s">
        <v>2178</v>
      </c>
      <c r="AL2" s="1127"/>
      <c r="AM2" s="1127"/>
      <c r="AN2" s="1127"/>
      <c r="AO2" s="1127"/>
      <c r="AP2" s="1127"/>
      <c r="AQ2" s="1127"/>
      <c r="AR2" s="1127"/>
      <c r="AS2" s="239"/>
      <c r="AT2" s="1186" t="str">
        <f>'S 002'!$AT$2</f>
        <v>2121635384</v>
      </c>
      <c r="AU2" s="1186"/>
      <c r="AV2" s="1186"/>
      <c r="AW2" s="1186"/>
      <c r="AX2" s="1186"/>
      <c r="AY2" s="1186"/>
      <c r="AZ2" s="1186"/>
      <c r="BA2" s="1186"/>
      <c r="BB2" s="1186"/>
      <c r="BC2" s="1186"/>
      <c r="BD2" s="1186"/>
      <c r="BE2" s="1186"/>
      <c r="BF2" s="1186"/>
      <c r="BG2" s="1186"/>
      <c r="BH2" s="1186"/>
      <c r="BI2" s="1186"/>
      <c r="BJ2" s="1186"/>
      <c r="BK2" s="1186"/>
      <c r="BL2" s="1186"/>
      <c r="BM2" s="1186"/>
      <c r="BN2" s="1186"/>
      <c r="BO2" s="1186"/>
      <c r="BP2" s="1186"/>
      <c r="BQ2" s="1186"/>
      <c r="BR2" s="1186"/>
      <c r="BS2" s="1186"/>
      <c r="BT2" s="1186"/>
      <c r="BU2" s="1186"/>
      <c r="BV2" s="1186"/>
      <c r="BW2" s="1186"/>
      <c r="BX2" s="1186"/>
      <c r="BY2" s="1186"/>
      <c r="BZ2" s="1186"/>
      <c r="CA2" s="1186"/>
      <c r="CB2" s="1186"/>
      <c r="CC2" s="1186"/>
      <c r="CD2" s="1186"/>
      <c r="CE2" s="1186"/>
      <c r="CF2" s="1186"/>
      <c r="CG2" s="1186"/>
      <c r="CH2" s="1186"/>
      <c r="CI2" s="1186"/>
      <c r="CJ2" s="1186"/>
      <c r="CK2" s="1186"/>
      <c r="CL2" s="1186"/>
      <c r="CM2" s="1186"/>
      <c r="CN2" s="1186"/>
      <c r="CO2" s="1186"/>
      <c r="CP2" s="1186"/>
      <c r="CQ2" s="1186"/>
      <c r="CR2" s="1186"/>
      <c r="CS2" s="1186"/>
      <c r="CT2" s="239"/>
      <c r="CU2" s="240"/>
      <c r="CW2" s="1126" t="s">
        <v>3</v>
      </c>
      <c r="CX2" s="1127"/>
      <c r="CY2" s="1127"/>
      <c r="CZ2" s="1127"/>
      <c r="DA2" s="1127"/>
      <c r="DB2" s="1127"/>
      <c r="DC2" s="1127"/>
      <c r="DD2" s="239"/>
      <c r="DE2" s="1186" t="str">
        <f>'S 002'!$DE$2</f>
        <v>54353718</v>
      </c>
      <c r="DF2" s="1186"/>
      <c r="DG2" s="1186"/>
      <c r="DH2" s="1186"/>
      <c r="DI2" s="1186"/>
      <c r="DJ2" s="1186"/>
      <c r="DK2" s="1186"/>
      <c r="DL2" s="1186"/>
      <c r="DM2" s="1186"/>
      <c r="DN2" s="1186"/>
      <c r="DO2" s="1186"/>
      <c r="DP2" s="1186"/>
      <c r="DQ2" s="1186"/>
      <c r="DR2" s="1186"/>
      <c r="DS2" s="1186"/>
      <c r="DT2" s="1186"/>
      <c r="DU2" s="1186"/>
      <c r="DV2" s="1186"/>
      <c r="DW2" s="1186"/>
      <c r="DX2" s="1186"/>
      <c r="DY2" s="1186"/>
      <c r="DZ2" s="1186"/>
      <c r="EA2" s="1186"/>
      <c r="EB2" s="1186"/>
      <c r="EC2" s="1186"/>
      <c r="ED2" s="1186"/>
      <c r="EE2" s="1186"/>
      <c r="EF2" s="1186"/>
      <c r="EG2" s="1186"/>
      <c r="EH2" s="1186"/>
      <c r="EI2" s="1186"/>
      <c r="EJ2" s="1186"/>
      <c r="EK2" s="1186"/>
      <c r="EL2" s="1186"/>
      <c r="EM2" s="1186"/>
      <c r="EN2" s="1186"/>
      <c r="EO2" s="1186"/>
      <c r="EP2" s="1186"/>
      <c r="EQ2" s="1186"/>
      <c r="ER2" s="1186"/>
      <c r="ES2" s="1186"/>
      <c r="ET2" s="1186"/>
      <c r="EU2" s="1186"/>
      <c r="EV2" s="239"/>
      <c r="EW2" s="240"/>
      <c r="GQ2" s="238"/>
      <c r="GR2" s="238"/>
      <c r="GS2" s="238"/>
      <c r="GT2" s="238"/>
      <c r="GU2" s="238"/>
      <c r="GV2" s="238"/>
      <c r="GW2" s="241"/>
    </row>
    <row r="3" spans="1:205" ht="3" customHeight="1" x14ac:dyDescent="0.3"/>
    <row r="4" spans="1:205" ht="11.25" customHeight="1" x14ac:dyDescent="0.3">
      <c r="B4" s="1130" t="s">
        <v>4932</v>
      </c>
      <c r="C4" s="1131"/>
      <c r="D4" s="1131"/>
      <c r="E4" s="1131"/>
      <c r="F4" s="1131"/>
      <c r="G4" s="1131"/>
      <c r="H4" s="1131"/>
      <c r="I4" s="1131"/>
      <c r="J4" s="1131"/>
      <c r="K4" s="1132"/>
      <c r="L4" s="1133" t="s">
        <v>4933</v>
      </c>
      <c r="M4" s="1134"/>
      <c r="N4" s="1134"/>
      <c r="O4" s="1134"/>
      <c r="P4" s="1134"/>
      <c r="Q4" s="1134"/>
      <c r="R4" s="1134"/>
      <c r="S4" s="1134"/>
      <c r="T4" s="1134"/>
      <c r="U4" s="1134"/>
      <c r="V4" s="1134"/>
      <c r="W4" s="1134"/>
      <c r="X4" s="1134"/>
      <c r="Y4" s="1134"/>
      <c r="Z4" s="1134"/>
      <c r="AA4" s="1134"/>
      <c r="AB4" s="1134"/>
      <c r="AC4" s="1134"/>
      <c r="AD4" s="1134"/>
      <c r="AE4" s="1134"/>
      <c r="AF4" s="1134"/>
      <c r="AG4" s="1134"/>
      <c r="AH4" s="1134"/>
      <c r="AI4" s="1134"/>
      <c r="AJ4" s="1134"/>
      <c r="AK4" s="1134"/>
      <c r="AL4" s="1134"/>
      <c r="AM4" s="1134"/>
      <c r="AN4" s="1134"/>
      <c r="AO4" s="1134"/>
      <c r="AP4" s="1134"/>
      <c r="AQ4" s="1139" t="str">
        <f>'S 003'!AQ4</f>
        <v>Číslo riadku</v>
      </c>
      <c r="AR4" s="1140"/>
      <c r="AS4" s="1140"/>
      <c r="AT4" s="1140"/>
      <c r="AU4" s="1140"/>
      <c r="AV4" s="1140"/>
      <c r="AW4" s="1140"/>
      <c r="AX4" s="1141"/>
      <c r="AY4" s="1148" t="str">
        <f>'S 003'!AY4</f>
        <v>Bežné účtovné obdobie rok 2023</v>
      </c>
      <c r="AZ4" s="1149"/>
      <c r="BA4" s="1149"/>
      <c r="BB4" s="1149"/>
      <c r="BC4" s="1149"/>
      <c r="BD4" s="1149"/>
      <c r="BE4" s="1149"/>
      <c r="BF4" s="1149"/>
      <c r="BG4" s="1149"/>
      <c r="BH4" s="1149"/>
      <c r="BI4" s="1149"/>
      <c r="BJ4" s="1149"/>
      <c r="BK4" s="1149"/>
      <c r="BL4" s="1149"/>
      <c r="BM4" s="1149"/>
      <c r="BN4" s="1149"/>
      <c r="BO4" s="1149"/>
      <c r="BP4" s="1149"/>
      <c r="BQ4" s="1149"/>
      <c r="BR4" s="1149"/>
      <c r="BS4" s="1149"/>
      <c r="BT4" s="1149"/>
      <c r="BU4" s="1149"/>
      <c r="BV4" s="1149"/>
      <c r="BW4" s="1149"/>
      <c r="BX4" s="1149"/>
      <c r="BY4" s="1149"/>
      <c r="BZ4" s="1149"/>
      <c r="CA4" s="1149"/>
      <c r="CB4" s="1149"/>
      <c r="CC4" s="1149"/>
      <c r="CD4" s="1149"/>
      <c r="CE4" s="1149"/>
      <c r="CF4" s="1149"/>
      <c r="CG4" s="1149"/>
      <c r="CH4" s="1149"/>
      <c r="CI4" s="1149"/>
      <c r="CJ4" s="1149"/>
      <c r="CK4" s="1149"/>
      <c r="CL4" s="1149"/>
      <c r="CM4" s="1149"/>
      <c r="CN4" s="1149"/>
      <c r="CO4" s="1149"/>
      <c r="CP4" s="1149"/>
      <c r="CQ4" s="1149"/>
      <c r="CR4" s="1149"/>
      <c r="CS4" s="1149"/>
      <c r="CT4" s="1149"/>
      <c r="CU4" s="1149"/>
      <c r="CV4" s="1149"/>
      <c r="CW4" s="1149"/>
      <c r="CX4" s="1149"/>
      <c r="CY4" s="1149"/>
      <c r="CZ4" s="1149"/>
      <c r="DA4" s="1149"/>
      <c r="DB4" s="1149"/>
      <c r="DC4" s="1149"/>
      <c r="DD4" s="1149"/>
      <c r="DE4" s="1149"/>
      <c r="DF4" s="1149"/>
      <c r="DG4" s="1149"/>
      <c r="DH4" s="1149"/>
      <c r="DI4" s="1149"/>
      <c r="DJ4" s="1149"/>
      <c r="DK4" s="1149"/>
      <c r="DL4" s="1149"/>
      <c r="DM4" s="1149"/>
      <c r="DN4" s="1149"/>
      <c r="DO4" s="1149"/>
      <c r="DP4" s="1149"/>
      <c r="DQ4" s="1149"/>
      <c r="DR4" s="1149"/>
      <c r="DS4" s="1149"/>
      <c r="DT4" s="1149"/>
      <c r="DU4" s="1149"/>
      <c r="DV4" s="1149"/>
      <c r="DW4" s="1149"/>
      <c r="DX4" s="1149"/>
      <c r="DY4" s="1149"/>
      <c r="DZ4" s="1149"/>
      <c r="EA4" s="1149"/>
      <c r="EB4" s="1149"/>
      <c r="EC4" s="1149"/>
      <c r="ED4" s="1149"/>
      <c r="EE4" s="1149"/>
      <c r="EF4" s="1149"/>
      <c r="EG4" s="1149"/>
      <c r="EH4" s="1149"/>
      <c r="EI4" s="1149"/>
      <c r="EJ4" s="1149"/>
      <c r="EK4" s="1149"/>
      <c r="EL4" s="1149"/>
      <c r="EM4" s="1149"/>
      <c r="EN4" s="1149"/>
      <c r="EO4" s="1149"/>
      <c r="EP4" s="1149"/>
      <c r="EQ4" s="1149"/>
      <c r="ER4" s="1149"/>
      <c r="ES4" s="1149"/>
      <c r="ET4" s="1149"/>
      <c r="EU4" s="1149"/>
      <c r="EV4" s="1149"/>
      <c r="EW4" s="1149"/>
      <c r="EX4" s="1149"/>
      <c r="EY4" s="1149"/>
      <c r="EZ4" s="1149"/>
      <c r="FA4" s="1149"/>
      <c r="FB4" s="1150"/>
      <c r="FC4" s="1187">
        <f>'S 003'!FC4</f>
        <v>0</v>
      </c>
      <c r="FD4" s="1131"/>
      <c r="FE4" s="1131"/>
      <c r="FF4" s="1131"/>
      <c r="FG4" s="1131"/>
      <c r="FH4" s="1131"/>
      <c r="FI4" s="1131"/>
      <c r="FJ4" s="1131"/>
      <c r="FK4" s="1131"/>
      <c r="FL4" s="1131"/>
      <c r="FM4" s="1131"/>
      <c r="FN4" s="1131"/>
      <c r="FO4" s="1131"/>
      <c r="FP4" s="1131"/>
      <c r="FQ4" s="1131"/>
      <c r="FR4" s="1131"/>
      <c r="FS4" s="1131"/>
      <c r="FT4" s="1131"/>
      <c r="FU4" s="1131"/>
      <c r="FV4" s="1131"/>
      <c r="FW4" s="1131"/>
      <c r="FX4" s="1131"/>
      <c r="FY4" s="1131"/>
      <c r="FZ4" s="1131"/>
      <c r="GA4" s="1131"/>
      <c r="GB4" s="1131"/>
      <c r="GC4" s="1131"/>
      <c r="GD4" s="1131"/>
      <c r="GE4" s="1131"/>
      <c r="GF4" s="1131"/>
      <c r="GG4" s="1131"/>
      <c r="GH4" s="1131"/>
      <c r="GI4" s="1131"/>
      <c r="GJ4" s="1131"/>
      <c r="GK4" s="1131"/>
      <c r="GL4" s="1131"/>
      <c r="GM4" s="1131"/>
      <c r="GN4" s="1131"/>
      <c r="GO4" s="1131"/>
      <c r="GP4" s="1131"/>
      <c r="GQ4" s="1131"/>
      <c r="GR4" s="1131"/>
      <c r="GS4" s="1131"/>
      <c r="GT4" s="1131"/>
      <c r="GU4" s="1131"/>
      <c r="GV4" s="1131"/>
      <c r="GW4" s="1132"/>
    </row>
    <row r="5" spans="1:205" ht="11.25" customHeight="1" x14ac:dyDescent="0.3">
      <c r="B5" s="1155" t="s">
        <v>4934</v>
      </c>
      <c r="C5" s="1156"/>
      <c r="D5" s="1156"/>
      <c r="E5" s="1156"/>
      <c r="F5" s="1156"/>
      <c r="G5" s="1156"/>
      <c r="H5" s="1156"/>
      <c r="I5" s="1156"/>
      <c r="J5" s="1156"/>
      <c r="K5" s="1157"/>
      <c r="L5" s="1135"/>
      <c r="M5" s="1136"/>
      <c r="N5" s="1136"/>
      <c r="O5" s="1136"/>
      <c r="P5" s="1136"/>
      <c r="Q5" s="1136"/>
      <c r="R5" s="1136"/>
      <c r="S5" s="1136"/>
      <c r="T5" s="1136"/>
      <c r="U5" s="1136"/>
      <c r="V5" s="1136"/>
      <c r="W5" s="1136"/>
      <c r="X5" s="1136"/>
      <c r="Y5" s="1136"/>
      <c r="Z5" s="1136"/>
      <c r="AA5" s="1136"/>
      <c r="AB5" s="1136"/>
      <c r="AC5" s="1136"/>
      <c r="AD5" s="1136"/>
      <c r="AE5" s="1136"/>
      <c r="AF5" s="1136"/>
      <c r="AG5" s="1136"/>
      <c r="AH5" s="1136"/>
      <c r="AI5" s="1136"/>
      <c r="AJ5" s="1136"/>
      <c r="AK5" s="1136"/>
      <c r="AL5" s="1136"/>
      <c r="AM5" s="1136"/>
      <c r="AN5" s="1136"/>
      <c r="AO5" s="1136"/>
      <c r="AP5" s="1136"/>
      <c r="AQ5" s="1142"/>
      <c r="AR5" s="1143"/>
      <c r="AS5" s="1143"/>
      <c r="AT5" s="1143"/>
      <c r="AU5" s="1143"/>
      <c r="AV5" s="1143"/>
      <c r="AW5" s="1143"/>
      <c r="AX5" s="1144"/>
      <c r="AY5" s="1199">
        <f>'S 003'!AY5</f>
        <v>0</v>
      </c>
      <c r="AZ5" s="1200"/>
      <c r="BA5" s="1200"/>
      <c r="BB5" s="1200"/>
      <c r="BC5" s="1200"/>
      <c r="BD5" s="1201"/>
      <c r="BE5" s="1161" t="str">
        <f>'S 003'!BE5</f>
        <v>Brutto-časť 1</v>
      </c>
      <c r="BF5" s="1162"/>
      <c r="BG5" s="1162"/>
      <c r="BH5" s="1162"/>
      <c r="BI5" s="1162"/>
      <c r="BJ5" s="1162"/>
      <c r="BK5" s="1162"/>
      <c r="BL5" s="1162"/>
      <c r="BM5" s="1162"/>
      <c r="BN5" s="1162"/>
      <c r="BO5" s="1162"/>
      <c r="BP5" s="1162"/>
      <c r="BQ5" s="1162"/>
      <c r="BR5" s="1162"/>
      <c r="BS5" s="1162"/>
      <c r="BT5" s="1162"/>
      <c r="BU5" s="1162"/>
      <c r="BV5" s="1162"/>
      <c r="BW5" s="1162"/>
      <c r="BX5" s="1162"/>
      <c r="BY5" s="1162"/>
      <c r="BZ5" s="1162"/>
      <c r="CA5" s="1162"/>
      <c r="CB5" s="1162"/>
      <c r="CC5" s="1162"/>
      <c r="CD5" s="1162"/>
      <c r="CE5" s="1162"/>
      <c r="CF5" s="1162"/>
      <c r="CG5" s="1162"/>
      <c r="CH5" s="1162"/>
      <c r="CI5" s="1162"/>
      <c r="CJ5" s="1162"/>
      <c r="CK5" s="1162"/>
      <c r="CL5" s="1162"/>
      <c r="CM5" s="1162"/>
      <c r="CN5" s="1162"/>
      <c r="CO5" s="1162"/>
      <c r="CP5" s="1162"/>
      <c r="CQ5" s="1162"/>
      <c r="CR5" s="1162"/>
      <c r="CS5" s="1162"/>
      <c r="CT5" s="1162"/>
      <c r="CU5" s="1162"/>
      <c r="CV5" s="1162"/>
      <c r="CW5" s="1162"/>
      <c r="CX5" s="1162"/>
      <c r="CY5" s="1162"/>
      <c r="CZ5" s="1162"/>
      <c r="DA5" s="1162"/>
      <c r="DB5" s="1162"/>
      <c r="DC5" s="1162"/>
      <c r="DD5" s="1162"/>
      <c r="DE5" s="1162"/>
      <c r="DF5" s="1162"/>
      <c r="DG5" s="1162"/>
      <c r="DH5" s="1162"/>
      <c r="DI5" s="1163"/>
      <c r="DJ5" s="1148" t="str">
        <f>'S 003'!DJ5</f>
        <v xml:space="preserve"> </v>
      </c>
      <c r="DK5" s="1149"/>
      <c r="DL5" s="1149"/>
      <c r="DM5" s="1149"/>
      <c r="DN5" s="1149"/>
      <c r="DO5" s="1149"/>
      <c r="DP5" s="1149"/>
      <c r="DQ5" s="1149"/>
      <c r="DR5" s="1149"/>
      <c r="DS5" s="1149"/>
      <c r="DT5" s="1149"/>
      <c r="DU5" s="1149"/>
      <c r="DV5" s="1149"/>
      <c r="DW5" s="1149"/>
      <c r="DX5" s="1149"/>
      <c r="DY5" s="1149"/>
      <c r="DZ5" s="1149"/>
      <c r="EA5" s="1149"/>
      <c r="EB5" s="1149"/>
      <c r="EC5" s="1149"/>
      <c r="ED5" s="1149"/>
      <c r="EE5" s="1149"/>
      <c r="EF5" s="1149"/>
      <c r="EG5" s="1149"/>
      <c r="EH5" s="1149"/>
      <c r="EI5" s="1149"/>
      <c r="EJ5" s="1149"/>
      <c r="EK5" s="1149"/>
      <c r="EL5" s="1149"/>
      <c r="EM5" s="1149"/>
      <c r="EN5" s="1149"/>
      <c r="EO5" s="1149"/>
      <c r="EP5" s="1149"/>
      <c r="EQ5" s="1149"/>
      <c r="ER5" s="1149"/>
      <c r="ES5" s="1149"/>
      <c r="ET5" s="1149"/>
      <c r="EU5" s="1149"/>
      <c r="EV5" s="1149"/>
      <c r="EW5" s="1149"/>
      <c r="EX5" s="1149"/>
      <c r="EY5" s="1149"/>
      <c r="EZ5" s="1149"/>
      <c r="FA5" s="1149"/>
      <c r="FB5" s="1150"/>
      <c r="FC5" s="1152"/>
      <c r="FD5" s="1153"/>
      <c r="FE5" s="1153"/>
      <c r="FF5" s="1153"/>
      <c r="FG5" s="1153"/>
      <c r="FH5" s="1153"/>
      <c r="FI5" s="1153"/>
      <c r="FJ5" s="1153"/>
      <c r="FK5" s="1153"/>
      <c r="FL5" s="1153"/>
      <c r="FM5" s="1153"/>
      <c r="FN5" s="1153"/>
      <c r="FO5" s="1153"/>
      <c r="FP5" s="1153"/>
      <c r="FQ5" s="1153"/>
      <c r="FR5" s="1153"/>
      <c r="FS5" s="1153"/>
      <c r="FT5" s="1153"/>
      <c r="FU5" s="1153"/>
      <c r="FV5" s="1153"/>
      <c r="FW5" s="1153"/>
      <c r="FX5" s="1153"/>
      <c r="FY5" s="1153"/>
      <c r="FZ5" s="1153"/>
      <c r="GA5" s="1153"/>
      <c r="GB5" s="1153"/>
      <c r="GC5" s="1153"/>
      <c r="GD5" s="1153"/>
      <c r="GE5" s="1153"/>
      <c r="GF5" s="1153"/>
      <c r="GG5" s="1153"/>
      <c r="GH5" s="1153"/>
      <c r="GI5" s="1153"/>
      <c r="GJ5" s="1153"/>
      <c r="GK5" s="1153"/>
      <c r="GL5" s="1153"/>
      <c r="GM5" s="1153"/>
      <c r="GN5" s="1153"/>
      <c r="GO5" s="1153"/>
      <c r="GP5" s="1153"/>
      <c r="GQ5" s="1153"/>
      <c r="GR5" s="1153"/>
      <c r="GS5" s="1153"/>
      <c r="GT5" s="1153"/>
      <c r="GU5" s="1153"/>
      <c r="GV5" s="1153"/>
      <c r="GW5" s="1154"/>
    </row>
    <row r="6" spans="1:205" ht="10.5" customHeight="1" x14ac:dyDescent="0.3">
      <c r="B6" s="1152" t="s">
        <v>1407</v>
      </c>
      <c r="C6" s="1153"/>
      <c r="D6" s="1153"/>
      <c r="E6" s="1153"/>
      <c r="F6" s="1153"/>
      <c r="G6" s="1153"/>
      <c r="H6" s="1153"/>
      <c r="I6" s="1153"/>
      <c r="J6" s="1153"/>
      <c r="K6" s="1154"/>
      <c r="L6" s="1137"/>
      <c r="M6" s="1138"/>
      <c r="N6" s="1138"/>
      <c r="O6" s="1138"/>
      <c r="P6" s="1138"/>
      <c r="Q6" s="1138"/>
      <c r="R6" s="1138"/>
      <c r="S6" s="1138"/>
      <c r="T6" s="1138"/>
      <c r="U6" s="1138"/>
      <c r="V6" s="1138"/>
      <c r="W6" s="1138"/>
      <c r="X6" s="1138"/>
      <c r="Y6" s="1138"/>
      <c r="Z6" s="1138"/>
      <c r="AA6" s="1138"/>
      <c r="AB6" s="1138"/>
      <c r="AC6" s="1138"/>
      <c r="AD6" s="1138"/>
      <c r="AE6" s="1138"/>
      <c r="AF6" s="1138"/>
      <c r="AG6" s="1138"/>
      <c r="AH6" s="1138"/>
      <c r="AI6" s="1138"/>
      <c r="AJ6" s="1138"/>
      <c r="AK6" s="1138"/>
      <c r="AL6" s="1138"/>
      <c r="AM6" s="1138"/>
      <c r="AN6" s="1138"/>
      <c r="AO6" s="1138"/>
      <c r="AP6" s="1138"/>
      <c r="AQ6" s="1145"/>
      <c r="AR6" s="1146"/>
      <c r="AS6" s="1146"/>
      <c r="AT6" s="1146"/>
      <c r="AU6" s="1146"/>
      <c r="AV6" s="1146"/>
      <c r="AW6" s="1146"/>
      <c r="AX6" s="1147"/>
      <c r="AY6" s="1199"/>
      <c r="AZ6" s="1200"/>
      <c r="BA6" s="1200"/>
      <c r="BB6" s="1200"/>
      <c r="BC6" s="1200"/>
      <c r="BD6" s="1201"/>
      <c r="BE6" s="1165" t="str">
        <f>'S 003'!BE6</f>
        <v>Oprávky</v>
      </c>
      <c r="BF6" s="1166"/>
      <c r="BG6" s="1166"/>
      <c r="BH6" s="1166"/>
      <c r="BI6" s="1166"/>
      <c r="BJ6" s="1166"/>
      <c r="BK6" s="1166"/>
      <c r="BL6" s="1166"/>
      <c r="BM6" s="1166"/>
      <c r="BN6" s="1166"/>
      <c r="BO6" s="1166"/>
      <c r="BP6" s="1166"/>
      <c r="BQ6" s="1166"/>
      <c r="BR6" s="1166"/>
      <c r="BS6" s="1166"/>
      <c r="BT6" s="1166"/>
      <c r="BU6" s="1166"/>
      <c r="BV6" s="1166"/>
      <c r="BW6" s="1166"/>
      <c r="BX6" s="1166"/>
      <c r="BY6" s="1166"/>
      <c r="BZ6" s="1166"/>
      <c r="CA6" s="1166"/>
      <c r="CB6" s="1166"/>
      <c r="CC6" s="1166"/>
      <c r="CD6" s="1166"/>
      <c r="CE6" s="1166"/>
      <c r="CF6" s="1166"/>
      <c r="CG6" s="1166"/>
      <c r="CH6" s="1166"/>
      <c r="CI6" s="1166"/>
      <c r="CJ6" s="1166"/>
      <c r="CK6" s="1166"/>
      <c r="CL6" s="1166"/>
      <c r="CM6" s="1166"/>
      <c r="CN6" s="1166"/>
      <c r="CO6" s="1166"/>
      <c r="CP6" s="1166"/>
      <c r="CQ6" s="1166"/>
      <c r="CR6" s="1166"/>
      <c r="CS6" s="1166"/>
      <c r="CT6" s="1166"/>
      <c r="CU6" s="1166"/>
      <c r="CV6" s="1166"/>
      <c r="CW6" s="1166"/>
      <c r="CX6" s="1166"/>
      <c r="CY6" s="1166"/>
      <c r="CZ6" s="1166"/>
      <c r="DA6" s="1166"/>
      <c r="DB6" s="1166"/>
      <c r="DC6" s="1166"/>
      <c r="DD6" s="1166"/>
      <c r="DE6" s="1166"/>
      <c r="DF6" s="1166"/>
      <c r="DG6" s="1166"/>
      <c r="DH6" s="1166"/>
      <c r="DI6" s="1167"/>
      <c r="DJ6" s="1148">
        <f>'S 003'!DJ6</f>
        <v>0</v>
      </c>
      <c r="DK6" s="1149"/>
      <c r="DL6" s="1149"/>
      <c r="DM6" s="1149"/>
      <c r="DN6" s="1149"/>
      <c r="DO6" s="1149"/>
      <c r="DP6" s="1149"/>
      <c r="DQ6" s="1149"/>
      <c r="DR6" s="1149"/>
      <c r="DS6" s="1149"/>
      <c r="DT6" s="1149"/>
      <c r="DU6" s="1149"/>
      <c r="DV6" s="1149"/>
      <c r="DW6" s="1149"/>
      <c r="DX6" s="1149"/>
      <c r="DY6" s="1149"/>
      <c r="DZ6" s="1149"/>
      <c r="EA6" s="1149"/>
      <c r="EB6" s="1149"/>
      <c r="EC6" s="1149"/>
      <c r="ED6" s="1149"/>
      <c r="EE6" s="1149"/>
      <c r="EF6" s="1149"/>
      <c r="EG6" s="1149"/>
      <c r="EH6" s="1149"/>
      <c r="EI6" s="1149"/>
      <c r="EJ6" s="1149"/>
      <c r="EK6" s="1149"/>
      <c r="EL6" s="1149"/>
      <c r="EM6" s="1149"/>
      <c r="EN6" s="1149"/>
      <c r="EO6" s="1149"/>
      <c r="EP6" s="1149"/>
      <c r="EQ6" s="1149"/>
      <c r="ER6" s="1149"/>
      <c r="ES6" s="1149"/>
      <c r="ET6" s="1149"/>
      <c r="EU6" s="1149"/>
      <c r="EV6" s="1149"/>
      <c r="EW6" s="1149"/>
      <c r="EX6" s="1149"/>
      <c r="EY6" s="1149"/>
      <c r="EZ6" s="1149"/>
      <c r="FA6" s="1149"/>
      <c r="FB6" s="1150"/>
      <c r="FC6" s="1188" t="str">
        <f>'S 003'!FC6</f>
        <v xml:space="preserve"> </v>
      </c>
      <c r="FD6" s="1169"/>
      <c r="FE6" s="1169"/>
      <c r="FF6" s="1169"/>
      <c r="FG6" s="1169"/>
      <c r="FH6" s="1169"/>
      <c r="FI6" s="1169"/>
      <c r="FJ6" s="1169"/>
      <c r="FK6" s="1169"/>
      <c r="FL6" s="1169"/>
      <c r="FM6" s="1169"/>
      <c r="FN6" s="1169"/>
      <c r="FO6" s="1169"/>
      <c r="FP6" s="1169"/>
      <c r="FQ6" s="1169"/>
      <c r="FR6" s="1169"/>
      <c r="FS6" s="1169"/>
      <c r="FT6" s="1169"/>
      <c r="FU6" s="1169"/>
      <c r="FV6" s="1169"/>
      <c r="FW6" s="1169"/>
      <c r="FX6" s="1169"/>
      <c r="FY6" s="1169"/>
      <c r="FZ6" s="1169"/>
      <c r="GA6" s="1169"/>
      <c r="GB6" s="1169"/>
      <c r="GC6" s="1169"/>
      <c r="GD6" s="1169"/>
      <c r="GE6" s="1169"/>
      <c r="GF6" s="1169"/>
      <c r="GG6" s="1169"/>
      <c r="GH6" s="1169"/>
      <c r="GI6" s="1169"/>
      <c r="GJ6" s="1169"/>
      <c r="GK6" s="1169"/>
      <c r="GL6" s="1169"/>
      <c r="GM6" s="1169"/>
      <c r="GN6" s="1169"/>
      <c r="GO6" s="1169"/>
      <c r="GP6" s="1169"/>
      <c r="GQ6" s="1169"/>
      <c r="GR6" s="1169"/>
      <c r="GS6" s="1169"/>
      <c r="GT6" s="1169"/>
      <c r="GU6" s="1169"/>
      <c r="GV6" s="1169"/>
      <c r="GW6" s="1170"/>
    </row>
    <row r="7" spans="1:205" ht="25.5" customHeight="1" x14ac:dyDescent="0.3">
      <c r="B7" s="1180" t="s">
        <v>2064</v>
      </c>
      <c r="C7" s="1180"/>
      <c r="D7" s="1180"/>
      <c r="E7" s="1180"/>
      <c r="F7" s="1180"/>
      <c r="G7" s="1180"/>
      <c r="H7" s="1180"/>
      <c r="I7" s="1180"/>
      <c r="J7" s="1180"/>
      <c r="K7" s="1180"/>
      <c r="L7" s="1174" t="str">
        <f>SUVAHAVUJ!$D$73</f>
        <v>Finančné účty r. 72 + r. 73</v>
      </c>
      <c r="M7" s="1175"/>
      <c r="N7" s="1175"/>
      <c r="O7" s="1175"/>
      <c r="P7" s="1175"/>
      <c r="Q7" s="1175"/>
      <c r="R7" s="1175"/>
      <c r="S7" s="1175"/>
      <c r="T7" s="1175"/>
      <c r="U7" s="1175"/>
      <c r="V7" s="1175"/>
      <c r="W7" s="1175"/>
      <c r="X7" s="1175"/>
      <c r="Y7" s="1175"/>
      <c r="Z7" s="1175"/>
      <c r="AA7" s="1175"/>
      <c r="AB7" s="1175"/>
      <c r="AC7" s="1175"/>
      <c r="AD7" s="1175"/>
      <c r="AE7" s="1175"/>
      <c r="AF7" s="1175"/>
      <c r="AG7" s="1175"/>
      <c r="AH7" s="1175"/>
      <c r="AI7" s="1175"/>
      <c r="AJ7" s="1175"/>
      <c r="AK7" s="1175"/>
      <c r="AL7" s="1175"/>
      <c r="AM7" s="1175"/>
      <c r="AN7" s="1175"/>
      <c r="AO7" s="1175"/>
      <c r="AP7" s="1175"/>
      <c r="AQ7" s="1176" t="s">
        <v>2063</v>
      </c>
      <c r="AR7" s="1176"/>
      <c r="AS7" s="1176"/>
      <c r="AT7" s="1176"/>
      <c r="AU7" s="1176"/>
      <c r="AV7" s="1176"/>
      <c r="AW7" s="1176"/>
      <c r="AX7" s="1176"/>
      <c r="AY7" s="242"/>
      <c r="AZ7" s="243"/>
      <c r="BA7" s="1171" t="str">
        <f>MID(SUVAHAVUJ!AD73,1,1)</f>
        <v xml:space="preserve"> </v>
      </c>
      <c r="BB7" s="1171"/>
      <c r="BC7" s="1171"/>
      <c r="BD7" s="1171"/>
      <c r="BE7" s="1171"/>
      <c r="BF7" s="1171"/>
      <c r="BG7" s="1171" t="str">
        <f>MID(SUVAHAVUJ!AD73,2,1)</f>
        <v xml:space="preserve"> </v>
      </c>
      <c r="BH7" s="1171"/>
      <c r="BI7" s="1171"/>
      <c r="BJ7" s="1171"/>
      <c r="BK7" s="1171"/>
      <c r="BL7" s="1171" t="str">
        <f>MID(SUVAHAVUJ!AD73,3,1)</f>
        <v xml:space="preserve"> </v>
      </c>
      <c r="BM7" s="1171"/>
      <c r="BN7" s="1171"/>
      <c r="BO7" s="1171"/>
      <c r="BP7" s="1171"/>
      <c r="BQ7" s="1171"/>
      <c r="BR7" s="1171" t="str">
        <f>MID(SUVAHAVUJ!AD73,4,1)</f>
        <v xml:space="preserve"> </v>
      </c>
      <c r="BS7" s="1171"/>
      <c r="BT7" s="1171"/>
      <c r="BU7" s="1171"/>
      <c r="BV7" s="1171"/>
      <c r="BW7" s="1171" t="str">
        <f>MID(SUVAHAVUJ!AD73,5,1)</f>
        <v xml:space="preserve"> </v>
      </c>
      <c r="BX7" s="1171"/>
      <c r="BY7" s="1171"/>
      <c r="BZ7" s="1171"/>
      <c r="CA7" s="1171"/>
      <c r="CB7" s="1171"/>
      <c r="CC7" s="1171" t="str">
        <f>MID(SUVAHAVUJ!AD73,6,1)</f>
        <v xml:space="preserve"> </v>
      </c>
      <c r="CD7" s="1171"/>
      <c r="CE7" s="1171"/>
      <c r="CF7" s="1171"/>
      <c r="CG7" s="1171"/>
      <c r="CH7" s="1171" t="str">
        <f>MID(SUVAHAVUJ!AD73,7,1)</f>
        <v>1</v>
      </c>
      <c r="CI7" s="1171"/>
      <c r="CJ7" s="1171"/>
      <c r="CK7" s="1171"/>
      <c r="CL7" s="1171"/>
      <c r="CM7" s="1171"/>
      <c r="CN7" s="1171" t="str">
        <f>MID(SUVAHAVUJ!AD73,8,1)</f>
        <v>4</v>
      </c>
      <c r="CO7" s="1171"/>
      <c r="CP7" s="1171"/>
      <c r="CQ7" s="1171"/>
      <c r="CR7" s="1171"/>
      <c r="CS7" s="1171" t="str">
        <f>MID(SUVAHAVUJ!AD73,9,1)</f>
        <v>5</v>
      </c>
      <c r="CT7" s="1171"/>
      <c r="CU7" s="1171"/>
      <c r="CV7" s="1171"/>
      <c r="CW7" s="1171"/>
      <c r="CX7" s="1171"/>
      <c r="CY7" s="1171" t="str">
        <f>MID(SUVAHAVUJ!AD73,10,1)</f>
        <v>5</v>
      </c>
      <c r="CZ7" s="1171"/>
      <c r="DA7" s="1171"/>
      <c r="DB7" s="1171"/>
      <c r="DC7" s="1171"/>
      <c r="DD7" s="1171" t="str">
        <f>MID(SUVAHAVUJ!AD73,11,1)</f>
        <v>0</v>
      </c>
      <c r="DE7" s="1171"/>
      <c r="DF7" s="1171"/>
      <c r="DG7" s="1171"/>
      <c r="DH7" s="1171"/>
      <c r="DI7" s="1179"/>
      <c r="DJ7" s="242"/>
      <c r="DK7" s="243"/>
      <c r="DL7" s="1171" t="str">
        <f>MID(SUVAHAVUJ!AF73,1,1)</f>
        <v xml:space="preserve"> </v>
      </c>
      <c r="DM7" s="1171"/>
      <c r="DN7" s="1171"/>
      <c r="DO7" s="1171"/>
      <c r="DP7" s="1171"/>
      <c r="DQ7" s="1171"/>
      <c r="DR7" s="1171" t="str">
        <f>MID(SUVAHAVUJ!AF73,2,1)</f>
        <v xml:space="preserve"> </v>
      </c>
      <c r="DS7" s="1171"/>
      <c r="DT7" s="1171"/>
      <c r="DU7" s="1171"/>
      <c r="DV7" s="1171"/>
      <c r="DW7" s="1171" t="str">
        <f>MID(SUVAHAVUJ!AF73,3,1)</f>
        <v xml:space="preserve"> </v>
      </c>
      <c r="DX7" s="1171"/>
      <c r="DY7" s="1171"/>
      <c r="DZ7" s="1171"/>
      <c r="EA7" s="1171"/>
      <c r="EB7" s="1171"/>
      <c r="EC7" s="1171" t="str">
        <f>MID(SUVAHAVUJ!AF73,4,1)</f>
        <v xml:space="preserve"> </v>
      </c>
      <c r="ED7" s="1171"/>
      <c r="EE7" s="1171"/>
      <c r="EF7" s="1171"/>
      <c r="EG7" s="1171"/>
      <c r="EH7" s="1171" t="str">
        <f>MID(SUVAHAVUJ!AF73,5,1)</f>
        <v xml:space="preserve"> </v>
      </c>
      <c r="EI7" s="1171"/>
      <c r="EJ7" s="1171"/>
      <c r="EK7" s="1171"/>
      <c r="EL7" s="1171"/>
      <c r="EM7" s="1171"/>
      <c r="EN7" s="1171" t="str">
        <f>MID(SUVAHAVUJ!AF73,6,1)</f>
        <v xml:space="preserve"> </v>
      </c>
      <c r="EO7" s="1171"/>
      <c r="EP7" s="1171"/>
      <c r="EQ7" s="1171"/>
      <c r="ER7" s="1171"/>
      <c r="ES7" s="1171" t="str">
        <f>MID(SUVAHAVUJ!AF73,7,1)</f>
        <v>1</v>
      </c>
      <c r="ET7" s="1171"/>
      <c r="EU7" s="1171"/>
      <c r="EV7" s="1171"/>
      <c r="EW7" s="1171"/>
      <c r="EX7" s="1171"/>
      <c r="EY7" s="1171" t="str">
        <f>MID(SUVAHAVUJ!AF73,8,1)</f>
        <v>4</v>
      </c>
      <c r="EZ7" s="1171"/>
      <c r="FA7" s="1171"/>
      <c r="FB7" s="1171"/>
      <c r="FC7" s="1171"/>
      <c r="FD7" s="1171" t="str">
        <f>MID(SUVAHAVUJ!AF73,9,1)</f>
        <v>5</v>
      </c>
      <c r="FE7" s="1171"/>
      <c r="FF7" s="1171"/>
      <c r="FG7" s="1171"/>
      <c r="FH7" s="1171"/>
      <c r="FI7" s="1171"/>
      <c r="FJ7" s="1171" t="str">
        <f>MID(SUVAHAVUJ!AF73,10,1)</f>
        <v>5</v>
      </c>
      <c r="FK7" s="1171"/>
      <c r="FL7" s="1171"/>
      <c r="FM7" s="1171"/>
      <c r="FN7" s="1171"/>
      <c r="FO7" s="1129" t="str">
        <f>MID(SUVAHAVUJ!AF73,11,1)</f>
        <v>0</v>
      </c>
      <c r="FP7" s="1129"/>
      <c r="FQ7" s="1129"/>
      <c r="FR7" s="1129"/>
      <c r="FS7" s="1177"/>
      <c r="FT7" s="1178"/>
      <c r="FU7" s="1178"/>
      <c r="FV7" s="1178"/>
      <c r="FW7" s="1178"/>
      <c r="FX7" s="1178"/>
      <c r="FY7" s="1178"/>
      <c r="FZ7" s="1178"/>
      <c r="GA7" s="1178"/>
      <c r="GB7" s="1178"/>
      <c r="GC7" s="1178"/>
      <c r="GD7" s="1178"/>
      <c r="GE7" s="1178"/>
      <c r="GF7" s="1178"/>
      <c r="GG7" s="1178"/>
      <c r="GH7" s="1178"/>
      <c r="GI7" s="1178"/>
      <c r="GJ7" s="1178"/>
      <c r="GK7" s="1178"/>
      <c r="GL7" s="1178"/>
      <c r="GM7" s="1178"/>
      <c r="GN7" s="1178"/>
      <c r="GO7" s="1178"/>
      <c r="GP7" s="1178"/>
      <c r="GQ7" s="1178"/>
      <c r="GR7" s="1178"/>
      <c r="GS7" s="1178"/>
      <c r="GT7" s="1178"/>
      <c r="GU7" s="1178"/>
      <c r="GV7" s="1178"/>
      <c r="GW7" s="1178"/>
    </row>
    <row r="8" spans="1:205" ht="22.5" customHeight="1" x14ac:dyDescent="0.3">
      <c r="B8" s="1180"/>
      <c r="C8" s="1180"/>
      <c r="D8" s="1180"/>
      <c r="E8" s="1180"/>
      <c r="F8" s="1180"/>
      <c r="G8" s="1180"/>
      <c r="H8" s="1180"/>
      <c r="I8" s="1180"/>
      <c r="J8" s="1180"/>
      <c r="K8" s="1180"/>
      <c r="L8" s="1175"/>
      <c r="M8" s="1175"/>
      <c r="N8" s="1175"/>
      <c r="O8" s="1175"/>
      <c r="P8" s="1175"/>
      <c r="Q8" s="1175"/>
      <c r="R8" s="1175"/>
      <c r="S8" s="1175"/>
      <c r="T8" s="1175"/>
      <c r="U8" s="1175"/>
      <c r="V8" s="1175"/>
      <c r="W8" s="1175"/>
      <c r="X8" s="1175"/>
      <c r="Y8" s="1175"/>
      <c r="Z8" s="1175"/>
      <c r="AA8" s="1175"/>
      <c r="AB8" s="1175"/>
      <c r="AC8" s="1175"/>
      <c r="AD8" s="1175"/>
      <c r="AE8" s="1175"/>
      <c r="AF8" s="1175"/>
      <c r="AG8" s="1175"/>
      <c r="AH8" s="1175"/>
      <c r="AI8" s="1175"/>
      <c r="AJ8" s="1175"/>
      <c r="AK8" s="1175"/>
      <c r="AL8" s="1175"/>
      <c r="AM8" s="1175"/>
      <c r="AN8" s="1175"/>
      <c r="AO8" s="1175"/>
      <c r="AP8" s="1175"/>
      <c r="AQ8" s="1176"/>
      <c r="AR8" s="1176"/>
      <c r="AS8" s="1176"/>
      <c r="AT8" s="1176"/>
      <c r="AU8" s="1176"/>
      <c r="AV8" s="1176"/>
      <c r="AW8" s="1176"/>
      <c r="AX8" s="1176"/>
      <c r="AY8" s="242"/>
      <c r="AZ8" s="243"/>
      <c r="BA8" s="1171" t="str">
        <f>MID(SUVAHAVUJ!AE73,1,1)</f>
        <v xml:space="preserve"> </v>
      </c>
      <c r="BB8" s="1171"/>
      <c r="BC8" s="1171"/>
      <c r="BD8" s="1171"/>
      <c r="BE8" s="1171"/>
      <c r="BF8" s="1171"/>
      <c r="BG8" s="1171" t="str">
        <f>MID(SUVAHAVUJ!AE73,2,1)</f>
        <v xml:space="preserve"> </v>
      </c>
      <c r="BH8" s="1171"/>
      <c r="BI8" s="1171"/>
      <c r="BJ8" s="1171"/>
      <c r="BK8" s="1171"/>
      <c r="BL8" s="1171" t="str">
        <f>MID(SUVAHAVUJ!AE73,3,1)</f>
        <v xml:space="preserve"> </v>
      </c>
      <c r="BM8" s="1171"/>
      <c r="BN8" s="1171"/>
      <c r="BO8" s="1171"/>
      <c r="BP8" s="1171"/>
      <c r="BQ8" s="1171"/>
      <c r="BR8" s="1171" t="str">
        <f>MID(SUVAHAVUJ!AE73,4,1)</f>
        <v xml:space="preserve"> </v>
      </c>
      <c r="BS8" s="1171"/>
      <c r="BT8" s="1171"/>
      <c r="BU8" s="1171"/>
      <c r="BV8" s="1171"/>
      <c r="BW8" s="1171" t="str">
        <f>MID(SUVAHAVUJ!AE73,5,1)</f>
        <v xml:space="preserve"> </v>
      </c>
      <c r="BX8" s="1171"/>
      <c r="BY8" s="1171"/>
      <c r="BZ8" s="1171"/>
      <c r="CA8" s="1171"/>
      <c r="CB8" s="1171"/>
      <c r="CC8" s="1171" t="str">
        <f>MID(SUVAHAVUJ!AE73,6,1)</f>
        <v xml:space="preserve"> </v>
      </c>
      <c r="CD8" s="1171"/>
      <c r="CE8" s="1171"/>
      <c r="CF8" s="1171"/>
      <c r="CG8" s="1171"/>
      <c r="CH8" s="1171" t="str">
        <f>MID(SUVAHAVUJ!AE73,7,1)</f>
        <v xml:space="preserve"> </v>
      </c>
      <c r="CI8" s="1171"/>
      <c r="CJ8" s="1171"/>
      <c r="CK8" s="1171"/>
      <c r="CL8" s="1171"/>
      <c r="CM8" s="1171"/>
      <c r="CN8" s="1171" t="str">
        <f>MID(SUVAHAVUJ!AE73,8,1)</f>
        <v xml:space="preserve"> </v>
      </c>
      <c r="CO8" s="1171"/>
      <c r="CP8" s="1171"/>
      <c r="CQ8" s="1171"/>
      <c r="CR8" s="1171"/>
      <c r="CS8" s="1171" t="str">
        <f>MID(SUVAHAVUJ!AE73,9,1)</f>
        <v xml:space="preserve"> </v>
      </c>
      <c r="CT8" s="1171"/>
      <c r="CU8" s="1171"/>
      <c r="CV8" s="1171"/>
      <c r="CW8" s="1171"/>
      <c r="CX8" s="1171"/>
      <c r="CY8" s="1171" t="str">
        <f>MID(SUVAHAVUJ!AE73,10,1)</f>
        <v xml:space="preserve"> </v>
      </c>
      <c r="CZ8" s="1171"/>
      <c r="DA8" s="1171"/>
      <c r="DB8" s="1171"/>
      <c r="DC8" s="1171"/>
      <c r="DD8" s="1171" t="str">
        <f>MID(SUVAHAVUJ!AE73,11,1)</f>
        <v>0</v>
      </c>
      <c r="DE8" s="1171"/>
      <c r="DF8" s="1171"/>
      <c r="DG8" s="1171"/>
      <c r="DH8" s="1171"/>
      <c r="DI8" s="1179"/>
      <c r="DJ8" s="1181"/>
      <c r="DK8" s="1181"/>
      <c r="DL8" s="1181"/>
      <c r="DM8" s="1181"/>
      <c r="DN8" s="1181"/>
      <c r="DO8" s="1181"/>
      <c r="DP8" s="1181"/>
      <c r="DQ8" s="1181"/>
      <c r="DR8" s="1181"/>
      <c r="DS8" s="1181"/>
      <c r="DT8" s="1181"/>
      <c r="DU8" s="1181"/>
      <c r="DV8" s="1181"/>
      <c r="DW8" s="1181"/>
      <c r="DX8" s="1181"/>
      <c r="DY8" s="1181"/>
      <c r="DZ8" s="1181"/>
      <c r="EA8" s="1181"/>
      <c r="EB8" s="1181"/>
      <c r="EC8" s="1181"/>
      <c r="ED8" s="1181"/>
      <c r="EE8" s="1181"/>
      <c r="EF8" s="1181"/>
      <c r="EG8" s="1181"/>
      <c r="EH8" s="1181"/>
      <c r="EI8" s="1181"/>
      <c r="EJ8" s="1181"/>
      <c r="EK8" s="1181"/>
      <c r="EL8" s="1181"/>
      <c r="EM8" s="1181"/>
      <c r="EN8" s="242"/>
      <c r="EO8" s="243"/>
      <c r="EP8" s="1171" t="str">
        <f>MID(SUVAHAVUJ!AG73,1,1)</f>
        <v xml:space="preserve"> </v>
      </c>
      <c r="EQ8" s="1171"/>
      <c r="ER8" s="1171"/>
      <c r="ES8" s="1171"/>
      <c r="ET8" s="1171"/>
      <c r="EU8" s="1171"/>
      <c r="EV8" s="1171" t="str">
        <f>MID(SUVAHAVUJ!AG73,2,1)</f>
        <v xml:space="preserve"> </v>
      </c>
      <c r="EW8" s="1171"/>
      <c r="EX8" s="1171"/>
      <c r="EY8" s="1171"/>
      <c r="EZ8" s="1171"/>
      <c r="FA8" s="1171" t="str">
        <f>MID(SUVAHAVUJ!AG73,3,1)</f>
        <v xml:space="preserve"> </v>
      </c>
      <c r="FB8" s="1171"/>
      <c r="FC8" s="1171"/>
      <c r="FD8" s="1171"/>
      <c r="FE8" s="1171"/>
      <c r="FF8" s="1171"/>
      <c r="FG8" s="1171" t="str">
        <f>MID(SUVAHAVUJ!AG73,4,1)</f>
        <v xml:space="preserve"> </v>
      </c>
      <c r="FH8" s="1171"/>
      <c r="FI8" s="1171"/>
      <c r="FJ8" s="1171"/>
      <c r="FK8" s="1171"/>
      <c r="FL8" s="1171" t="str">
        <f>MID(SUVAHAVUJ!AG73,5,1)</f>
        <v xml:space="preserve"> </v>
      </c>
      <c r="FM8" s="1171"/>
      <c r="FN8" s="1171"/>
      <c r="FO8" s="1171"/>
      <c r="FP8" s="1171"/>
      <c r="FQ8" s="1171"/>
      <c r="FR8" s="1171" t="str">
        <f>MID(SUVAHAVUJ!AG73,6,1)</f>
        <v xml:space="preserve"> </v>
      </c>
      <c r="FS8" s="1171"/>
      <c r="FT8" s="1171"/>
      <c r="FU8" s="1171"/>
      <c r="FV8" s="1171"/>
      <c r="FW8" s="1171" t="str">
        <f>MID(SUVAHAVUJ!AG73,7,1)</f>
        <v>1</v>
      </c>
      <c r="FX8" s="1171"/>
      <c r="FY8" s="1171"/>
      <c r="FZ8" s="1171"/>
      <c r="GA8" s="1171"/>
      <c r="GB8" s="1171"/>
      <c r="GC8" s="1171" t="str">
        <f>MID(SUVAHAVUJ!AG73,8,1)</f>
        <v>6</v>
      </c>
      <c r="GD8" s="1171"/>
      <c r="GE8" s="1171"/>
      <c r="GF8" s="1171"/>
      <c r="GG8" s="1171"/>
      <c r="GH8" s="1171" t="str">
        <f>MID(SUVAHAVUJ!AG73,9,1)</f>
        <v>6</v>
      </c>
      <c r="GI8" s="1171"/>
      <c r="GJ8" s="1171"/>
      <c r="GK8" s="1171"/>
      <c r="GL8" s="1171"/>
      <c r="GM8" s="1171"/>
      <c r="GN8" s="1171" t="str">
        <f>MID(SUVAHAVUJ!AG73,10,1)</f>
        <v>0</v>
      </c>
      <c r="GO8" s="1171"/>
      <c r="GP8" s="1171"/>
      <c r="GQ8" s="1171"/>
      <c r="GR8" s="1171"/>
      <c r="GS8" s="1129" t="str">
        <f>MID(SUVAHAVUJ!AG73,11,1)</f>
        <v>1</v>
      </c>
      <c r="GT8" s="1129"/>
      <c r="GU8" s="1129"/>
      <c r="GV8" s="1129"/>
      <c r="GW8" s="1177"/>
    </row>
    <row r="9" spans="1:205" ht="25.5" customHeight="1" x14ac:dyDescent="0.3">
      <c r="B9" s="1202" t="s">
        <v>2066</v>
      </c>
      <c r="C9" s="1203"/>
      <c r="D9" s="1203"/>
      <c r="E9" s="1203"/>
      <c r="F9" s="1203"/>
      <c r="G9" s="1203"/>
      <c r="H9" s="1203"/>
      <c r="I9" s="1203"/>
      <c r="J9" s="1203"/>
      <c r="K9" s="1204"/>
      <c r="L9" s="1183" t="str">
        <f>SUVAHAVUJ!$D$74</f>
        <v>Peniaze (211, 213, 21X)</v>
      </c>
      <c r="M9" s="1184"/>
      <c r="N9" s="1184"/>
      <c r="O9" s="1184"/>
      <c r="P9" s="1184"/>
      <c r="Q9" s="1184"/>
      <c r="R9" s="1184"/>
      <c r="S9" s="1184"/>
      <c r="T9" s="1184"/>
      <c r="U9" s="1184"/>
      <c r="V9" s="1184"/>
      <c r="W9" s="1184"/>
      <c r="X9" s="1184"/>
      <c r="Y9" s="1184"/>
      <c r="Z9" s="1184"/>
      <c r="AA9" s="1184"/>
      <c r="AB9" s="1184"/>
      <c r="AC9" s="1184"/>
      <c r="AD9" s="1184"/>
      <c r="AE9" s="1184"/>
      <c r="AF9" s="1184"/>
      <c r="AG9" s="1184"/>
      <c r="AH9" s="1184"/>
      <c r="AI9" s="1184"/>
      <c r="AJ9" s="1184"/>
      <c r="AK9" s="1184"/>
      <c r="AL9" s="1184"/>
      <c r="AM9" s="1184"/>
      <c r="AN9" s="1184"/>
      <c r="AO9" s="1184"/>
      <c r="AP9" s="1184"/>
      <c r="AQ9" s="1176" t="s">
        <v>2065</v>
      </c>
      <c r="AR9" s="1176"/>
      <c r="AS9" s="1176"/>
      <c r="AT9" s="1176"/>
      <c r="AU9" s="1176"/>
      <c r="AV9" s="1176"/>
      <c r="AW9" s="1176"/>
      <c r="AX9" s="1176"/>
      <c r="AY9" s="242"/>
      <c r="AZ9" s="243"/>
      <c r="BA9" s="1171" t="str">
        <f>MID(SUVAHAVUJ!AD74,1,1)</f>
        <v xml:space="preserve"> </v>
      </c>
      <c r="BB9" s="1171"/>
      <c r="BC9" s="1171"/>
      <c r="BD9" s="1171"/>
      <c r="BE9" s="1171"/>
      <c r="BF9" s="1171"/>
      <c r="BG9" s="1171" t="str">
        <f>MID(SUVAHAVUJ!AD74,2,1)</f>
        <v xml:space="preserve"> </v>
      </c>
      <c r="BH9" s="1171"/>
      <c r="BI9" s="1171"/>
      <c r="BJ9" s="1171"/>
      <c r="BK9" s="1171"/>
      <c r="BL9" s="1171" t="str">
        <f>MID(SUVAHAVUJ!AD74,3,1)</f>
        <v xml:space="preserve"> </v>
      </c>
      <c r="BM9" s="1171"/>
      <c r="BN9" s="1171"/>
      <c r="BO9" s="1171"/>
      <c r="BP9" s="1171"/>
      <c r="BQ9" s="1171"/>
      <c r="BR9" s="1171" t="str">
        <f>MID(SUVAHAVUJ!AD74,4,1)</f>
        <v xml:space="preserve"> </v>
      </c>
      <c r="BS9" s="1171"/>
      <c r="BT9" s="1171"/>
      <c r="BU9" s="1171"/>
      <c r="BV9" s="1171"/>
      <c r="BW9" s="1171" t="str">
        <f>MID(SUVAHAVUJ!AD74,5,1)</f>
        <v xml:space="preserve"> </v>
      </c>
      <c r="BX9" s="1171"/>
      <c r="BY9" s="1171"/>
      <c r="BZ9" s="1171"/>
      <c r="CA9" s="1171"/>
      <c r="CB9" s="1171"/>
      <c r="CC9" s="1171" t="str">
        <f>MID(SUVAHAVUJ!AD74,6,1)</f>
        <v xml:space="preserve"> </v>
      </c>
      <c r="CD9" s="1171"/>
      <c r="CE9" s="1171"/>
      <c r="CF9" s="1171"/>
      <c r="CG9" s="1171"/>
      <c r="CH9" s="1171" t="str">
        <f>MID(SUVAHAVUJ!AD74,7,1)</f>
        <v xml:space="preserve"> </v>
      </c>
      <c r="CI9" s="1171"/>
      <c r="CJ9" s="1171"/>
      <c r="CK9" s="1171"/>
      <c r="CL9" s="1171"/>
      <c r="CM9" s="1171"/>
      <c r="CN9" s="1171" t="str">
        <f>MID(SUVAHAVUJ!AD74,8,1)</f>
        <v>4</v>
      </c>
      <c r="CO9" s="1171"/>
      <c r="CP9" s="1171"/>
      <c r="CQ9" s="1171"/>
      <c r="CR9" s="1171"/>
      <c r="CS9" s="1171" t="str">
        <f>MID(SUVAHAVUJ!AD74,9,1)</f>
        <v>9</v>
      </c>
      <c r="CT9" s="1171"/>
      <c r="CU9" s="1171"/>
      <c r="CV9" s="1171"/>
      <c r="CW9" s="1171"/>
      <c r="CX9" s="1171"/>
      <c r="CY9" s="1171" t="str">
        <f>MID(SUVAHAVUJ!AD74,10,1)</f>
        <v>4</v>
      </c>
      <c r="CZ9" s="1171"/>
      <c r="DA9" s="1171"/>
      <c r="DB9" s="1171"/>
      <c r="DC9" s="1171"/>
      <c r="DD9" s="1171" t="str">
        <f>MID(SUVAHAVUJ!AD74,11,1)</f>
        <v>9</v>
      </c>
      <c r="DE9" s="1171"/>
      <c r="DF9" s="1171"/>
      <c r="DG9" s="1171"/>
      <c r="DH9" s="1171"/>
      <c r="DI9" s="1179"/>
      <c r="DJ9" s="242"/>
      <c r="DK9" s="243"/>
      <c r="DL9" s="1171" t="str">
        <f>MID(SUVAHAVUJ!AF74,1,1)</f>
        <v xml:space="preserve"> </v>
      </c>
      <c r="DM9" s="1171"/>
      <c r="DN9" s="1171"/>
      <c r="DO9" s="1171"/>
      <c r="DP9" s="1171"/>
      <c r="DQ9" s="1171"/>
      <c r="DR9" s="1171" t="str">
        <f>MID(SUVAHAVUJ!AF74,2,1)</f>
        <v xml:space="preserve"> </v>
      </c>
      <c r="DS9" s="1171"/>
      <c r="DT9" s="1171"/>
      <c r="DU9" s="1171"/>
      <c r="DV9" s="1171"/>
      <c r="DW9" s="1171" t="str">
        <f>MID(SUVAHAVUJ!AF74,3,1)</f>
        <v xml:space="preserve"> </v>
      </c>
      <c r="DX9" s="1171"/>
      <c r="DY9" s="1171"/>
      <c r="DZ9" s="1171"/>
      <c r="EA9" s="1171"/>
      <c r="EB9" s="1171"/>
      <c r="EC9" s="1171" t="str">
        <f>MID(SUVAHAVUJ!AF74,4,1)</f>
        <v xml:space="preserve"> </v>
      </c>
      <c r="ED9" s="1171"/>
      <c r="EE9" s="1171"/>
      <c r="EF9" s="1171"/>
      <c r="EG9" s="1171"/>
      <c r="EH9" s="1171" t="str">
        <f>MID(SUVAHAVUJ!AF74,5,1)</f>
        <v xml:space="preserve"> </v>
      </c>
      <c r="EI9" s="1171"/>
      <c r="EJ9" s="1171"/>
      <c r="EK9" s="1171"/>
      <c r="EL9" s="1171"/>
      <c r="EM9" s="1171"/>
      <c r="EN9" s="1171" t="str">
        <f>MID(SUVAHAVUJ!AF74,6,1)</f>
        <v xml:space="preserve"> </v>
      </c>
      <c r="EO9" s="1171"/>
      <c r="EP9" s="1171"/>
      <c r="EQ9" s="1171"/>
      <c r="ER9" s="1171"/>
      <c r="ES9" s="1171" t="str">
        <f>MID(SUVAHAVUJ!AF74,7,1)</f>
        <v xml:space="preserve"> </v>
      </c>
      <c r="ET9" s="1171"/>
      <c r="EU9" s="1171"/>
      <c r="EV9" s="1171"/>
      <c r="EW9" s="1171"/>
      <c r="EX9" s="1171"/>
      <c r="EY9" s="1171" t="str">
        <f>MID(SUVAHAVUJ!AF74,8,1)</f>
        <v>4</v>
      </c>
      <c r="EZ9" s="1171"/>
      <c r="FA9" s="1171"/>
      <c r="FB9" s="1171"/>
      <c r="FC9" s="1171"/>
      <c r="FD9" s="1171" t="str">
        <f>MID(SUVAHAVUJ!AF74,9,1)</f>
        <v>9</v>
      </c>
      <c r="FE9" s="1171"/>
      <c r="FF9" s="1171"/>
      <c r="FG9" s="1171"/>
      <c r="FH9" s="1171"/>
      <c r="FI9" s="1171"/>
      <c r="FJ9" s="1171" t="str">
        <f>MID(SUVAHAVUJ!AF74,10,1)</f>
        <v>4</v>
      </c>
      <c r="FK9" s="1171"/>
      <c r="FL9" s="1171"/>
      <c r="FM9" s="1171"/>
      <c r="FN9" s="1171"/>
      <c r="FO9" s="1129" t="str">
        <f>MID(SUVAHAVUJ!AF74,11,1)</f>
        <v>9</v>
      </c>
      <c r="FP9" s="1129"/>
      <c r="FQ9" s="1129"/>
      <c r="FR9" s="1129"/>
      <c r="FS9" s="1177"/>
      <c r="FT9" s="1178"/>
      <c r="FU9" s="1178"/>
      <c r="FV9" s="1178"/>
      <c r="FW9" s="1178"/>
      <c r="FX9" s="1178"/>
      <c r="FY9" s="1178"/>
      <c r="FZ9" s="1178"/>
      <c r="GA9" s="1178"/>
      <c r="GB9" s="1178"/>
      <c r="GC9" s="1178"/>
      <c r="GD9" s="1178"/>
      <c r="GE9" s="1178"/>
      <c r="GF9" s="1178"/>
      <c r="GG9" s="1178"/>
      <c r="GH9" s="1178"/>
      <c r="GI9" s="1178"/>
      <c r="GJ9" s="1178"/>
      <c r="GK9" s="1178"/>
      <c r="GL9" s="1178"/>
      <c r="GM9" s="1178"/>
      <c r="GN9" s="1178"/>
      <c r="GO9" s="1178"/>
      <c r="GP9" s="1178"/>
      <c r="GQ9" s="1178"/>
      <c r="GR9" s="1178"/>
      <c r="GS9" s="1178"/>
      <c r="GT9" s="1178"/>
      <c r="GU9" s="1178"/>
      <c r="GV9" s="1178"/>
      <c r="GW9" s="1178"/>
    </row>
    <row r="10" spans="1:205" ht="21" customHeight="1" x14ac:dyDescent="0.3">
      <c r="B10" s="1205"/>
      <c r="C10" s="1206"/>
      <c r="D10" s="1206"/>
      <c r="E10" s="1206"/>
      <c r="F10" s="1206"/>
      <c r="G10" s="1206"/>
      <c r="H10" s="1206"/>
      <c r="I10" s="1206"/>
      <c r="J10" s="1206"/>
      <c r="K10" s="1207"/>
      <c r="L10" s="1184"/>
      <c r="M10" s="1184"/>
      <c r="N10" s="1184"/>
      <c r="O10" s="1184"/>
      <c r="P10" s="1184"/>
      <c r="Q10" s="1184"/>
      <c r="R10" s="1184"/>
      <c r="S10" s="1184"/>
      <c r="T10" s="1184"/>
      <c r="U10" s="1184"/>
      <c r="V10" s="1184"/>
      <c r="W10" s="1184"/>
      <c r="X10" s="1184"/>
      <c r="Y10" s="1184"/>
      <c r="Z10" s="1184"/>
      <c r="AA10" s="1184"/>
      <c r="AB10" s="1184"/>
      <c r="AC10" s="1184"/>
      <c r="AD10" s="1184"/>
      <c r="AE10" s="1184"/>
      <c r="AF10" s="1184"/>
      <c r="AG10" s="1184"/>
      <c r="AH10" s="1184"/>
      <c r="AI10" s="1184"/>
      <c r="AJ10" s="1184"/>
      <c r="AK10" s="1184"/>
      <c r="AL10" s="1184"/>
      <c r="AM10" s="1184"/>
      <c r="AN10" s="1184"/>
      <c r="AO10" s="1184"/>
      <c r="AP10" s="1184"/>
      <c r="AQ10" s="1176"/>
      <c r="AR10" s="1176"/>
      <c r="AS10" s="1176"/>
      <c r="AT10" s="1176"/>
      <c r="AU10" s="1176"/>
      <c r="AV10" s="1176"/>
      <c r="AW10" s="1176"/>
      <c r="AX10" s="1176"/>
      <c r="AY10" s="242"/>
      <c r="AZ10" s="243"/>
      <c r="BA10" s="1171" t="str">
        <f>MID(SUVAHAVUJ!AE74,1,1)</f>
        <v xml:space="preserve"> </v>
      </c>
      <c r="BB10" s="1171"/>
      <c r="BC10" s="1171"/>
      <c r="BD10" s="1171"/>
      <c r="BE10" s="1171"/>
      <c r="BF10" s="1171"/>
      <c r="BG10" s="1171" t="str">
        <f>MID(SUVAHAVUJ!AE74,2,1)</f>
        <v xml:space="preserve"> </v>
      </c>
      <c r="BH10" s="1171"/>
      <c r="BI10" s="1171"/>
      <c r="BJ10" s="1171"/>
      <c r="BK10" s="1171"/>
      <c r="BL10" s="1171" t="str">
        <f>MID(SUVAHAVUJ!AE74,3,1)</f>
        <v xml:space="preserve"> </v>
      </c>
      <c r="BM10" s="1171"/>
      <c r="BN10" s="1171"/>
      <c r="BO10" s="1171"/>
      <c r="BP10" s="1171"/>
      <c r="BQ10" s="1171"/>
      <c r="BR10" s="1171" t="str">
        <f>MID(SUVAHAVUJ!AE74,4,1)</f>
        <v xml:space="preserve"> </v>
      </c>
      <c r="BS10" s="1171"/>
      <c r="BT10" s="1171"/>
      <c r="BU10" s="1171"/>
      <c r="BV10" s="1171"/>
      <c r="BW10" s="1171" t="str">
        <f>MID(SUVAHAVUJ!AE74,5,1)</f>
        <v xml:space="preserve"> </v>
      </c>
      <c r="BX10" s="1171"/>
      <c r="BY10" s="1171"/>
      <c r="BZ10" s="1171"/>
      <c r="CA10" s="1171"/>
      <c r="CB10" s="1171"/>
      <c r="CC10" s="1171" t="str">
        <f>MID(SUVAHAVUJ!AE74,6,1)</f>
        <v xml:space="preserve"> </v>
      </c>
      <c r="CD10" s="1171"/>
      <c r="CE10" s="1171"/>
      <c r="CF10" s="1171"/>
      <c r="CG10" s="1171"/>
      <c r="CH10" s="1171" t="str">
        <f>MID(SUVAHAVUJ!AE74,7,1)</f>
        <v xml:space="preserve"> </v>
      </c>
      <c r="CI10" s="1171"/>
      <c r="CJ10" s="1171"/>
      <c r="CK10" s="1171"/>
      <c r="CL10" s="1171"/>
      <c r="CM10" s="1171"/>
      <c r="CN10" s="1171" t="str">
        <f>MID(SUVAHAVUJ!AE74,8,1)</f>
        <v xml:space="preserve"> </v>
      </c>
      <c r="CO10" s="1171"/>
      <c r="CP10" s="1171"/>
      <c r="CQ10" s="1171"/>
      <c r="CR10" s="1171"/>
      <c r="CS10" s="1171" t="str">
        <f>MID(SUVAHAVUJ!AE74,9,1)</f>
        <v xml:space="preserve"> </v>
      </c>
      <c r="CT10" s="1171"/>
      <c r="CU10" s="1171"/>
      <c r="CV10" s="1171"/>
      <c r="CW10" s="1171"/>
      <c r="CX10" s="1171"/>
      <c r="CY10" s="1171" t="str">
        <f>MID(SUVAHAVUJ!AE74,10,1)</f>
        <v xml:space="preserve"> </v>
      </c>
      <c r="CZ10" s="1171"/>
      <c r="DA10" s="1171"/>
      <c r="DB10" s="1171"/>
      <c r="DC10" s="1171"/>
      <c r="DD10" s="1171" t="str">
        <f>MID(SUVAHAVUJ!AE74,11,1)</f>
        <v>0</v>
      </c>
      <c r="DE10" s="1171"/>
      <c r="DF10" s="1171"/>
      <c r="DG10" s="1171"/>
      <c r="DH10" s="1171"/>
      <c r="DI10" s="1179"/>
      <c r="DJ10" s="1181"/>
      <c r="DK10" s="1181"/>
      <c r="DL10" s="1181"/>
      <c r="DM10" s="1181"/>
      <c r="DN10" s="1181"/>
      <c r="DO10" s="1181"/>
      <c r="DP10" s="1181"/>
      <c r="DQ10" s="1181"/>
      <c r="DR10" s="1181"/>
      <c r="DS10" s="1181"/>
      <c r="DT10" s="1181"/>
      <c r="DU10" s="1181"/>
      <c r="DV10" s="1181"/>
      <c r="DW10" s="1181"/>
      <c r="DX10" s="1181"/>
      <c r="DY10" s="1181"/>
      <c r="DZ10" s="1181"/>
      <c r="EA10" s="1181"/>
      <c r="EB10" s="1181"/>
      <c r="EC10" s="1181"/>
      <c r="ED10" s="1181"/>
      <c r="EE10" s="1181"/>
      <c r="EF10" s="1181"/>
      <c r="EG10" s="1181"/>
      <c r="EH10" s="1181"/>
      <c r="EI10" s="1181"/>
      <c r="EJ10" s="1181"/>
      <c r="EK10" s="1181"/>
      <c r="EL10" s="1181"/>
      <c r="EM10" s="1181"/>
      <c r="EN10" s="242"/>
      <c r="EO10" s="243"/>
      <c r="EP10" s="1171" t="str">
        <f>MID(SUVAHAVUJ!AG74,1,1)</f>
        <v xml:space="preserve"> </v>
      </c>
      <c r="EQ10" s="1171"/>
      <c r="ER10" s="1171"/>
      <c r="ES10" s="1171"/>
      <c r="ET10" s="1171"/>
      <c r="EU10" s="1171"/>
      <c r="EV10" s="1171" t="str">
        <f>MID(SUVAHAVUJ!AG74,2,1)</f>
        <v xml:space="preserve"> </v>
      </c>
      <c r="EW10" s="1171"/>
      <c r="EX10" s="1171"/>
      <c r="EY10" s="1171"/>
      <c r="EZ10" s="1171"/>
      <c r="FA10" s="1171" t="str">
        <f>MID(SUVAHAVUJ!AG74,3,1)</f>
        <v xml:space="preserve"> </v>
      </c>
      <c r="FB10" s="1171"/>
      <c r="FC10" s="1171"/>
      <c r="FD10" s="1171"/>
      <c r="FE10" s="1171"/>
      <c r="FF10" s="1171"/>
      <c r="FG10" s="1171" t="str">
        <f>MID(SUVAHAVUJ!AG74,4,1)</f>
        <v xml:space="preserve"> </v>
      </c>
      <c r="FH10" s="1171"/>
      <c r="FI10" s="1171"/>
      <c r="FJ10" s="1171"/>
      <c r="FK10" s="1171"/>
      <c r="FL10" s="1171" t="str">
        <f>MID(SUVAHAVUJ!AG74,5,1)</f>
        <v xml:space="preserve"> </v>
      </c>
      <c r="FM10" s="1171"/>
      <c r="FN10" s="1171"/>
      <c r="FO10" s="1171"/>
      <c r="FP10" s="1171"/>
      <c r="FQ10" s="1171"/>
      <c r="FR10" s="1171" t="str">
        <f>MID(SUVAHAVUJ!AG74,6,1)</f>
        <v xml:space="preserve"> </v>
      </c>
      <c r="FS10" s="1171"/>
      <c r="FT10" s="1171"/>
      <c r="FU10" s="1171"/>
      <c r="FV10" s="1171"/>
      <c r="FW10" s="1171" t="str">
        <f>MID(SUVAHAVUJ!AG74,7,1)</f>
        <v xml:space="preserve"> </v>
      </c>
      <c r="FX10" s="1171"/>
      <c r="FY10" s="1171"/>
      <c r="FZ10" s="1171"/>
      <c r="GA10" s="1171"/>
      <c r="GB10" s="1171"/>
      <c r="GC10" s="1171" t="str">
        <f>MID(SUVAHAVUJ!AG74,8,1)</f>
        <v>8</v>
      </c>
      <c r="GD10" s="1171"/>
      <c r="GE10" s="1171"/>
      <c r="GF10" s="1171"/>
      <c r="GG10" s="1171"/>
      <c r="GH10" s="1171" t="str">
        <f>MID(SUVAHAVUJ!AG74,9,1)</f>
        <v>6</v>
      </c>
      <c r="GI10" s="1171"/>
      <c r="GJ10" s="1171"/>
      <c r="GK10" s="1171"/>
      <c r="GL10" s="1171"/>
      <c r="GM10" s="1171"/>
      <c r="GN10" s="1171" t="str">
        <f>MID(SUVAHAVUJ!AG74,10,1)</f>
        <v>9</v>
      </c>
      <c r="GO10" s="1171"/>
      <c r="GP10" s="1171"/>
      <c r="GQ10" s="1171"/>
      <c r="GR10" s="1171"/>
      <c r="GS10" s="1129" t="str">
        <f>MID(SUVAHAVUJ!AG74,11,1)</f>
        <v>5</v>
      </c>
      <c r="GT10" s="1129"/>
      <c r="GU10" s="1129"/>
      <c r="GV10" s="1129"/>
      <c r="GW10" s="1177"/>
    </row>
    <row r="11" spans="1:205" ht="23.25" customHeight="1" x14ac:dyDescent="0.3">
      <c r="B11" s="1193" t="s">
        <v>2017</v>
      </c>
      <c r="C11" s="1194"/>
      <c r="D11" s="1194"/>
      <c r="E11" s="1194"/>
      <c r="F11" s="1194"/>
      <c r="G11" s="1194"/>
      <c r="H11" s="1194"/>
      <c r="I11" s="1194"/>
      <c r="J11" s="1194"/>
      <c r="K11" s="1195"/>
      <c r="L11" s="1183" t="str">
        <f>SUVAHAVUJ!$D$75</f>
        <v>Účty v bankách (221A, 22X, +/- 261)</v>
      </c>
      <c r="M11" s="1184"/>
      <c r="N11" s="1184"/>
      <c r="O11" s="1184"/>
      <c r="P11" s="1184"/>
      <c r="Q11" s="1184"/>
      <c r="R11" s="1184"/>
      <c r="S11" s="1184"/>
      <c r="T11" s="1184"/>
      <c r="U11" s="1184"/>
      <c r="V11" s="1184"/>
      <c r="W11" s="1184"/>
      <c r="X11" s="1184"/>
      <c r="Y11" s="1184"/>
      <c r="Z11" s="1184"/>
      <c r="AA11" s="1184"/>
      <c r="AB11" s="1184"/>
      <c r="AC11" s="1184"/>
      <c r="AD11" s="1184"/>
      <c r="AE11" s="1184"/>
      <c r="AF11" s="1184"/>
      <c r="AG11" s="1184"/>
      <c r="AH11" s="1184"/>
      <c r="AI11" s="1184"/>
      <c r="AJ11" s="1184"/>
      <c r="AK11" s="1184"/>
      <c r="AL11" s="1184"/>
      <c r="AM11" s="1184"/>
      <c r="AN11" s="1184"/>
      <c r="AO11" s="1184"/>
      <c r="AP11" s="1184"/>
      <c r="AQ11" s="1176" t="s">
        <v>2067</v>
      </c>
      <c r="AR11" s="1176"/>
      <c r="AS11" s="1176"/>
      <c r="AT11" s="1176"/>
      <c r="AU11" s="1176"/>
      <c r="AV11" s="1176"/>
      <c r="AW11" s="1176"/>
      <c r="AX11" s="1176"/>
      <c r="AY11" s="242"/>
      <c r="AZ11" s="243"/>
      <c r="BA11" s="1171" t="str">
        <f>MID(SUVAHAVUJ!AD75,1,1)</f>
        <v xml:space="preserve"> </v>
      </c>
      <c r="BB11" s="1171"/>
      <c r="BC11" s="1171"/>
      <c r="BD11" s="1171"/>
      <c r="BE11" s="1171"/>
      <c r="BF11" s="1171"/>
      <c r="BG11" s="1171" t="str">
        <f>MID(SUVAHAVUJ!AD75,2,1)</f>
        <v xml:space="preserve"> </v>
      </c>
      <c r="BH11" s="1171"/>
      <c r="BI11" s="1171"/>
      <c r="BJ11" s="1171"/>
      <c r="BK11" s="1171"/>
      <c r="BL11" s="1171" t="str">
        <f>MID(SUVAHAVUJ!AD75,3,1)</f>
        <v xml:space="preserve"> </v>
      </c>
      <c r="BM11" s="1171"/>
      <c r="BN11" s="1171"/>
      <c r="BO11" s="1171"/>
      <c r="BP11" s="1171"/>
      <c r="BQ11" s="1171"/>
      <c r="BR11" s="1171" t="str">
        <f>MID(SUVAHAVUJ!AD75,4,1)</f>
        <v xml:space="preserve"> </v>
      </c>
      <c r="BS11" s="1171"/>
      <c r="BT11" s="1171"/>
      <c r="BU11" s="1171"/>
      <c r="BV11" s="1171"/>
      <c r="BW11" s="1171" t="str">
        <f>MID(SUVAHAVUJ!AD75,5,1)</f>
        <v xml:space="preserve"> </v>
      </c>
      <c r="BX11" s="1171"/>
      <c r="BY11" s="1171"/>
      <c r="BZ11" s="1171"/>
      <c r="CA11" s="1171"/>
      <c r="CB11" s="1171"/>
      <c r="CC11" s="1171" t="str">
        <f>MID(SUVAHAVUJ!AD75,6,1)</f>
        <v xml:space="preserve"> </v>
      </c>
      <c r="CD11" s="1171"/>
      <c r="CE11" s="1171"/>
      <c r="CF11" s="1171"/>
      <c r="CG11" s="1171"/>
      <c r="CH11" s="1171" t="str">
        <f>MID(SUVAHAVUJ!AD75,7,1)</f>
        <v xml:space="preserve"> </v>
      </c>
      <c r="CI11" s="1171"/>
      <c r="CJ11" s="1171"/>
      <c r="CK11" s="1171"/>
      <c r="CL11" s="1171"/>
      <c r="CM11" s="1171"/>
      <c r="CN11" s="1171" t="str">
        <f>MID(SUVAHAVUJ!AD75,8,1)</f>
        <v>9</v>
      </c>
      <c r="CO11" s="1171"/>
      <c r="CP11" s="1171"/>
      <c r="CQ11" s="1171"/>
      <c r="CR11" s="1171"/>
      <c r="CS11" s="1171" t="str">
        <f>MID(SUVAHAVUJ!AD75,9,1)</f>
        <v>6</v>
      </c>
      <c r="CT11" s="1171"/>
      <c r="CU11" s="1171"/>
      <c r="CV11" s="1171"/>
      <c r="CW11" s="1171"/>
      <c r="CX11" s="1171"/>
      <c r="CY11" s="1171" t="str">
        <f>MID(SUVAHAVUJ!AD75,10,1)</f>
        <v>0</v>
      </c>
      <c r="CZ11" s="1171"/>
      <c r="DA11" s="1171"/>
      <c r="DB11" s="1171"/>
      <c r="DC11" s="1171"/>
      <c r="DD11" s="1171" t="str">
        <f>MID(SUVAHAVUJ!AD75,11,1)</f>
        <v>1</v>
      </c>
      <c r="DE11" s="1171"/>
      <c r="DF11" s="1171"/>
      <c r="DG11" s="1171"/>
      <c r="DH11" s="1171"/>
      <c r="DI11" s="1179"/>
      <c r="DJ11" s="242"/>
      <c r="DK11" s="243"/>
      <c r="DL11" s="1171" t="str">
        <f>MID(SUVAHAVUJ!AF75,1,1)</f>
        <v xml:space="preserve"> </v>
      </c>
      <c r="DM11" s="1171"/>
      <c r="DN11" s="1171"/>
      <c r="DO11" s="1171"/>
      <c r="DP11" s="1171"/>
      <c r="DQ11" s="1171"/>
      <c r="DR11" s="1171" t="str">
        <f>MID(SUVAHAVUJ!AF75,2,1)</f>
        <v xml:space="preserve"> </v>
      </c>
      <c r="DS11" s="1171"/>
      <c r="DT11" s="1171"/>
      <c r="DU11" s="1171"/>
      <c r="DV11" s="1171"/>
      <c r="DW11" s="1171" t="str">
        <f>MID(SUVAHAVUJ!AF75,3,1)</f>
        <v xml:space="preserve"> </v>
      </c>
      <c r="DX11" s="1171"/>
      <c r="DY11" s="1171"/>
      <c r="DZ11" s="1171"/>
      <c r="EA11" s="1171"/>
      <c r="EB11" s="1171"/>
      <c r="EC11" s="1171" t="str">
        <f>MID(SUVAHAVUJ!AF75,4,1)</f>
        <v xml:space="preserve"> </v>
      </c>
      <c r="ED11" s="1171"/>
      <c r="EE11" s="1171"/>
      <c r="EF11" s="1171"/>
      <c r="EG11" s="1171"/>
      <c r="EH11" s="1171" t="str">
        <f>MID(SUVAHAVUJ!AF75,5,1)</f>
        <v xml:space="preserve"> </v>
      </c>
      <c r="EI11" s="1171"/>
      <c r="EJ11" s="1171"/>
      <c r="EK11" s="1171"/>
      <c r="EL11" s="1171"/>
      <c r="EM11" s="1171"/>
      <c r="EN11" s="1171" t="str">
        <f>MID(SUVAHAVUJ!AF75,6,1)</f>
        <v xml:space="preserve"> </v>
      </c>
      <c r="EO11" s="1171"/>
      <c r="EP11" s="1171"/>
      <c r="EQ11" s="1171"/>
      <c r="ER11" s="1171"/>
      <c r="ES11" s="1171" t="str">
        <f>MID(SUVAHAVUJ!AF75,7,1)</f>
        <v xml:space="preserve"> </v>
      </c>
      <c r="ET11" s="1171"/>
      <c r="EU11" s="1171"/>
      <c r="EV11" s="1171"/>
      <c r="EW11" s="1171"/>
      <c r="EX11" s="1171"/>
      <c r="EY11" s="1171" t="str">
        <f>MID(SUVAHAVUJ!AF75,8,1)</f>
        <v>9</v>
      </c>
      <c r="EZ11" s="1171"/>
      <c r="FA11" s="1171"/>
      <c r="FB11" s="1171"/>
      <c r="FC11" s="1171"/>
      <c r="FD11" s="1171" t="str">
        <f>MID(SUVAHAVUJ!AF75,9,1)</f>
        <v>6</v>
      </c>
      <c r="FE11" s="1171"/>
      <c r="FF11" s="1171"/>
      <c r="FG11" s="1171"/>
      <c r="FH11" s="1171"/>
      <c r="FI11" s="1171"/>
      <c r="FJ11" s="1171" t="str">
        <f>MID(SUVAHAVUJ!AF75,10,1)</f>
        <v>0</v>
      </c>
      <c r="FK11" s="1171"/>
      <c r="FL11" s="1171"/>
      <c r="FM11" s="1171"/>
      <c r="FN11" s="1171"/>
      <c r="FO11" s="1129" t="str">
        <f>MID(SUVAHAVUJ!AF75,11,1)</f>
        <v>1</v>
      </c>
      <c r="FP11" s="1129"/>
      <c r="FQ11" s="1129"/>
      <c r="FR11" s="1129"/>
      <c r="FS11" s="1177"/>
      <c r="FT11" s="1178"/>
      <c r="FU11" s="1178"/>
      <c r="FV11" s="1178"/>
      <c r="FW11" s="1178"/>
      <c r="FX11" s="1178"/>
      <c r="FY11" s="1178"/>
      <c r="FZ11" s="1178"/>
      <c r="GA11" s="1178"/>
      <c r="GB11" s="1178"/>
      <c r="GC11" s="1178"/>
      <c r="GD11" s="1178"/>
      <c r="GE11" s="1178"/>
      <c r="GF11" s="1178"/>
      <c r="GG11" s="1178"/>
      <c r="GH11" s="1178"/>
      <c r="GI11" s="1178"/>
      <c r="GJ11" s="1178"/>
      <c r="GK11" s="1178"/>
      <c r="GL11" s="1178"/>
      <c r="GM11" s="1178"/>
      <c r="GN11" s="1178"/>
      <c r="GO11" s="1178"/>
      <c r="GP11" s="1178"/>
      <c r="GQ11" s="1178"/>
      <c r="GR11" s="1178"/>
      <c r="GS11" s="1178"/>
      <c r="GT11" s="1178"/>
      <c r="GU11" s="1178"/>
      <c r="GV11" s="1178"/>
      <c r="GW11" s="1178"/>
    </row>
    <row r="12" spans="1:205" ht="23.25" customHeight="1" x14ac:dyDescent="0.3">
      <c r="B12" s="1196"/>
      <c r="C12" s="1197"/>
      <c r="D12" s="1197"/>
      <c r="E12" s="1197"/>
      <c r="F12" s="1197"/>
      <c r="G12" s="1197"/>
      <c r="H12" s="1197"/>
      <c r="I12" s="1197"/>
      <c r="J12" s="1197"/>
      <c r="K12" s="1198"/>
      <c r="L12" s="1184"/>
      <c r="M12" s="1184"/>
      <c r="N12" s="1184"/>
      <c r="O12" s="1184"/>
      <c r="P12" s="1184"/>
      <c r="Q12" s="1184"/>
      <c r="R12" s="1184"/>
      <c r="S12" s="1184"/>
      <c r="T12" s="1184"/>
      <c r="U12" s="1184"/>
      <c r="V12" s="1184"/>
      <c r="W12" s="1184"/>
      <c r="X12" s="1184"/>
      <c r="Y12" s="1184"/>
      <c r="Z12" s="1184"/>
      <c r="AA12" s="1184"/>
      <c r="AB12" s="1184"/>
      <c r="AC12" s="1184"/>
      <c r="AD12" s="1184"/>
      <c r="AE12" s="1184"/>
      <c r="AF12" s="1184"/>
      <c r="AG12" s="1184"/>
      <c r="AH12" s="1184"/>
      <c r="AI12" s="1184"/>
      <c r="AJ12" s="1184"/>
      <c r="AK12" s="1184"/>
      <c r="AL12" s="1184"/>
      <c r="AM12" s="1184"/>
      <c r="AN12" s="1184"/>
      <c r="AO12" s="1184"/>
      <c r="AP12" s="1184"/>
      <c r="AQ12" s="1176"/>
      <c r="AR12" s="1176"/>
      <c r="AS12" s="1176"/>
      <c r="AT12" s="1176"/>
      <c r="AU12" s="1176"/>
      <c r="AV12" s="1176"/>
      <c r="AW12" s="1176"/>
      <c r="AX12" s="1176"/>
      <c r="AY12" s="242"/>
      <c r="AZ12" s="243"/>
      <c r="BA12" s="1171" t="str">
        <f>MID(SUVAHAVUJ!AE75,1,1)</f>
        <v xml:space="preserve"> </v>
      </c>
      <c r="BB12" s="1171"/>
      <c r="BC12" s="1171"/>
      <c r="BD12" s="1171"/>
      <c r="BE12" s="1171"/>
      <c r="BF12" s="1171"/>
      <c r="BG12" s="1171" t="str">
        <f>MID(SUVAHAVUJ!AE75,2,1)</f>
        <v xml:space="preserve"> </v>
      </c>
      <c r="BH12" s="1171"/>
      <c r="BI12" s="1171"/>
      <c r="BJ12" s="1171"/>
      <c r="BK12" s="1171"/>
      <c r="BL12" s="1171" t="str">
        <f>MID(SUVAHAVUJ!AE75,3,1)</f>
        <v xml:space="preserve"> </v>
      </c>
      <c r="BM12" s="1171"/>
      <c r="BN12" s="1171"/>
      <c r="BO12" s="1171"/>
      <c r="BP12" s="1171"/>
      <c r="BQ12" s="1171"/>
      <c r="BR12" s="1171" t="str">
        <f>MID(SUVAHAVUJ!AE75,4,1)</f>
        <v xml:space="preserve"> </v>
      </c>
      <c r="BS12" s="1171"/>
      <c r="BT12" s="1171"/>
      <c r="BU12" s="1171"/>
      <c r="BV12" s="1171"/>
      <c r="BW12" s="1171" t="str">
        <f>MID(SUVAHAVUJ!AE75,5,1)</f>
        <v xml:space="preserve"> </v>
      </c>
      <c r="BX12" s="1171"/>
      <c r="BY12" s="1171"/>
      <c r="BZ12" s="1171"/>
      <c r="CA12" s="1171"/>
      <c r="CB12" s="1171"/>
      <c r="CC12" s="1171" t="str">
        <f>MID(SUVAHAVUJ!AE75,6,1)</f>
        <v xml:space="preserve"> </v>
      </c>
      <c r="CD12" s="1171"/>
      <c r="CE12" s="1171"/>
      <c r="CF12" s="1171"/>
      <c r="CG12" s="1171"/>
      <c r="CH12" s="1171" t="str">
        <f>MID(SUVAHAVUJ!AE75,7,1)</f>
        <v xml:space="preserve"> </v>
      </c>
      <c r="CI12" s="1171"/>
      <c r="CJ12" s="1171"/>
      <c r="CK12" s="1171"/>
      <c r="CL12" s="1171"/>
      <c r="CM12" s="1171"/>
      <c r="CN12" s="1171" t="str">
        <f>MID(SUVAHAVUJ!AE75,8,1)</f>
        <v xml:space="preserve"> </v>
      </c>
      <c r="CO12" s="1171"/>
      <c r="CP12" s="1171"/>
      <c r="CQ12" s="1171"/>
      <c r="CR12" s="1171"/>
      <c r="CS12" s="1171" t="str">
        <f>MID(SUVAHAVUJ!AE75,9,1)</f>
        <v xml:space="preserve"> </v>
      </c>
      <c r="CT12" s="1171"/>
      <c r="CU12" s="1171"/>
      <c r="CV12" s="1171"/>
      <c r="CW12" s="1171"/>
      <c r="CX12" s="1171"/>
      <c r="CY12" s="1171" t="str">
        <f>MID(SUVAHAVUJ!AE75,10,1)</f>
        <v xml:space="preserve"> </v>
      </c>
      <c r="CZ12" s="1171"/>
      <c r="DA12" s="1171"/>
      <c r="DB12" s="1171"/>
      <c r="DC12" s="1171"/>
      <c r="DD12" s="1171" t="str">
        <f>MID(SUVAHAVUJ!AE75,11,1)</f>
        <v>0</v>
      </c>
      <c r="DE12" s="1171"/>
      <c r="DF12" s="1171"/>
      <c r="DG12" s="1171"/>
      <c r="DH12" s="1171"/>
      <c r="DI12" s="1179"/>
      <c r="DJ12" s="1181"/>
      <c r="DK12" s="1181"/>
      <c r="DL12" s="1181"/>
      <c r="DM12" s="1181"/>
      <c r="DN12" s="1181"/>
      <c r="DO12" s="1181"/>
      <c r="DP12" s="1181"/>
      <c r="DQ12" s="1181"/>
      <c r="DR12" s="1181"/>
      <c r="DS12" s="1181"/>
      <c r="DT12" s="1181"/>
      <c r="DU12" s="1181"/>
      <c r="DV12" s="1181"/>
      <c r="DW12" s="1181"/>
      <c r="DX12" s="1181"/>
      <c r="DY12" s="1181"/>
      <c r="DZ12" s="1181"/>
      <c r="EA12" s="1181"/>
      <c r="EB12" s="1181"/>
      <c r="EC12" s="1181"/>
      <c r="ED12" s="1181"/>
      <c r="EE12" s="1181"/>
      <c r="EF12" s="1181"/>
      <c r="EG12" s="1181"/>
      <c r="EH12" s="1181"/>
      <c r="EI12" s="1181"/>
      <c r="EJ12" s="1181"/>
      <c r="EK12" s="1181"/>
      <c r="EL12" s="1181"/>
      <c r="EM12" s="1181"/>
      <c r="EN12" s="242"/>
      <c r="EO12" s="243"/>
      <c r="EP12" s="1171" t="str">
        <f>MID(SUVAHAVUJ!AG75,1,1)</f>
        <v xml:space="preserve"> </v>
      </c>
      <c r="EQ12" s="1171"/>
      <c r="ER12" s="1171"/>
      <c r="ES12" s="1171"/>
      <c r="ET12" s="1171"/>
      <c r="EU12" s="1171"/>
      <c r="EV12" s="1171" t="str">
        <f>MID(SUVAHAVUJ!AG75,2,1)</f>
        <v xml:space="preserve"> </v>
      </c>
      <c r="EW12" s="1171"/>
      <c r="EX12" s="1171"/>
      <c r="EY12" s="1171"/>
      <c r="EZ12" s="1171"/>
      <c r="FA12" s="1171" t="str">
        <f>MID(SUVAHAVUJ!AG75,3,1)</f>
        <v xml:space="preserve"> </v>
      </c>
      <c r="FB12" s="1171"/>
      <c r="FC12" s="1171"/>
      <c r="FD12" s="1171"/>
      <c r="FE12" s="1171"/>
      <c r="FF12" s="1171"/>
      <c r="FG12" s="1171" t="str">
        <f>MID(SUVAHAVUJ!AG75,4,1)</f>
        <v xml:space="preserve"> </v>
      </c>
      <c r="FH12" s="1171"/>
      <c r="FI12" s="1171"/>
      <c r="FJ12" s="1171"/>
      <c r="FK12" s="1171"/>
      <c r="FL12" s="1171" t="str">
        <f>MID(SUVAHAVUJ!AG75,5,1)</f>
        <v xml:space="preserve"> </v>
      </c>
      <c r="FM12" s="1171"/>
      <c r="FN12" s="1171"/>
      <c r="FO12" s="1171"/>
      <c r="FP12" s="1171"/>
      <c r="FQ12" s="1171"/>
      <c r="FR12" s="1171" t="str">
        <f>MID(SUVAHAVUJ!AG75,6,1)</f>
        <v xml:space="preserve"> </v>
      </c>
      <c r="FS12" s="1171"/>
      <c r="FT12" s="1171"/>
      <c r="FU12" s="1171"/>
      <c r="FV12" s="1171"/>
      <c r="FW12" s="1171" t="str">
        <f>MID(SUVAHAVUJ!AG75,7,1)</f>
        <v xml:space="preserve"> </v>
      </c>
      <c r="FX12" s="1171"/>
      <c r="FY12" s="1171"/>
      <c r="FZ12" s="1171"/>
      <c r="GA12" s="1171"/>
      <c r="GB12" s="1171"/>
      <c r="GC12" s="1171" t="str">
        <f>MID(SUVAHAVUJ!AG75,8,1)</f>
        <v>7</v>
      </c>
      <c r="GD12" s="1171"/>
      <c r="GE12" s="1171"/>
      <c r="GF12" s="1171"/>
      <c r="GG12" s="1171"/>
      <c r="GH12" s="1171" t="str">
        <f>MID(SUVAHAVUJ!AG75,9,1)</f>
        <v>9</v>
      </c>
      <c r="GI12" s="1171"/>
      <c r="GJ12" s="1171"/>
      <c r="GK12" s="1171"/>
      <c r="GL12" s="1171"/>
      <c r="GM12" s="1171"/>
      <c r="GN12" s="1171" t="str">
        <f>MID(SUVAHAVUJ!AG75,10,1)</f>
        <v>0</v>
      </c>
      <c r="GO12" s="1171"/>
      <c r="GP12" s="1171"/>
      <c r="GQ12" s="1171"/>
      <c r="GR12" s="1171"/>
      <c r="GS12" s="1129" t="str">
        <f>MID(SUVAHAVUJ!AG75,11,1)</f>
        <v>6</v>
      </c>
      <c r="GT12" s="1129"/>
      <c r="GU12" s="1129"/>
      <c r="GV12" s="1129"/>
      <c r="GW12" s="1177"/>
    </row>
    <row r="13" spans="1:205" ht="23.25" customHeight="1" x14ac:dyDescent="0.3">
      <c r="B13" s="1208" t="s">
        <v>2069</v>
      </c>
      <c r="C13" s="1209"/>
      <c r="D13" s="1209"/>
      <c r="E13" s="1209"/>
      <c r="F13" s="1209"/>
      <c r="G13" s="1209"/>
      <c r="H13" s="1209"/>
      <c r="I13" s="1209"/>
      <c r="J13" s="1209"/>
      <c r="K13" s="1210"/>
      <c r="L13" s="1174" t="str">
        <f>SUVAHAVUJ!$D$76</f>
        <v>Časové rozlíšenie súčet (r. 75 až r. 78)</v>
      </c>
      <c r="M13" s="1175"/>
      <c r="N13" s="1175"/>
      <c r="O13" s="1175"/>
      <c r="P13" s="1175"/>
      <c r="Q13" s="1175"/>
      <c r="R13" s="1175"/>
      <c r="S13" s="1175"/>
      <c r="T13" s="1175"/>
      <c r="U13" s="1175"/>
      <c r="V13" s="1175"/>
      <c r="W13" s="1175"/>
      <c r="X13" s="1175"/>
      <c r="Y13" s="1175"/>
      <c r="Z13" s="1175"/>
      <c r="AA13" s="1175"/>
      <c r="AB13" s="1175"/>
      <c r="AC13" s="1175"/>
      <c r="AD13" s="1175"/>
      <c r="AE13" s="1175"/>
      <c r="AF13" s="1175"/>
      <c r="AG13" s="1175"/>
      <c r="AH13" s="1175"/>
      <c r="AI13" s="1175"/>
      <c r="AJ13" s="1175"/>
      <c r="AK13" s="1175"/>
      <c r="AL13" s="1175"/>
      <c r="AM13" s="1175"/>
      <c r="AN13" s="1175"/>
      <c r="AO13" s="1175"/>
      <c r="AP13" s="1175"/>
      <c r="AQ13" s="1176" t="s">
        <v>2068</v>
      </c>
      <c r="AR13" s="1176"/>
      <c r="AS13" s="1176"/>
      <c r="AT13" s="1176"/>
      <c r="AU13" s="1176"/>
      <c r="AV13" s="1176"/>
      <c r="AW13" s="1176"/>
      <c r="AX13" s="1176"/>
      <c r="AY13" s="242"/>
      <c r="AZ13" s="243"/>
      <c r="BA13" s="1171" t="str">
        <f>MID(SUVAHAVUJ!AD76,1,1)</f>
        <v xml:space="preserve"> </v>
      </c>
      <c r="BB13" s="1171"/>
      <c r="BC13" s="1171"/>
      <c r="BD13" s="1171"/>
      <c r="BE13" s="1171"/>
      <c r="BF13" s="1171"/>
      <c r="BG13" s="1171" t="str">
        <f>MID(SUVAHAVUJ!AD76,2,1)</f>
        <v xml:space="preserve"> </v>
      </c>
      <c r="BH13" s="1171"/>
      <c r="BI13" s="1171"/>
      <c r="BJ13" s="1171"/>
      <c r="BK13" s="1171"/>
      <c r="BL13" s="1171" t="str">
        <f>MID(SUVAHAVUJ!AD76,3,1)</f>
        <v xml:space="preserve"> </v>
      </c>
      <c r="BM13" s="1171"/>
      <c r="BN13" s="1171"/>
      <c r="BO13" s="1171"/>
      <c r="BP13" s="1171"/>
      <c r="BQ13" s="1171"/>
      <c r="BR13" s="1171" t="str">
        <f>MID(SUVAHAVUJ!AD76,4,1)</f>
        <v xml:space="preserve"> </v>
      </c>
      <c r="BS13" s="1171"/>
      <c r="BT13" s="1171"/>
      <c r="BU13" s="1171"/>
      <c r="BV13" s="1171"/>
      <c r="BW13" s="1171" t="str">
        <f>MID(SUVAHAVUJ!AD76,5,1)</f>
        <v xml:space="preserve"> </v>
      </c>
      <c r="BX13" s="1171"/>
      <c r="BY13" s="1171"/>
      <c r="BZ13" s="1171"/>
      <c r="CA13" s="1171"/>
      <c r="CB13" s="1171"/>
      <c r="CC13" s="1171" t="str">
        <f>MID(SUVAHAVUJ!AD76,6,1)</f>
        <v xml:space="preserve"> </v>
      </c>
      <c r="CD13" s="1171"/>
      <c r="CE13" s="1171"/>
      <c r="CF13" s="1171"/>
      <c r="CG13" s="1171"/>
      <c r="CH13" s="1171" t="str">
        <f>MID(SUVAHAVUJ!AD76,7,1)</f>
        <v xml:space="preserve"> </v>
      </c>
      <c r="CI13" s="1171"/>
      <c r="CJ13" s="1171"/>
      <c r="CK13" s="1171"/>
      <c r="CL13" s="1171"/>
      <c r="CM13" s="1171"/>
      <c r="CN13" s="1171" t="str">
        <f>MID(SUVAHAVUJ!AD76,8,1)</f>
        <v xml:space="preserve"> </v>
      </c>
      <c r="CO13" s="1171"/>
      <c r="CP13" s="1171"/>
      <c r="CQ13" s="1171"/>
      <c r="CR13" s="1171"/>
      <c r="CS13" s="1171" t="str">
        <f>MID(SUVAHAVUJ!AD76,9,1)</f>
        <v xml:space="preserve"> </v>
      </c>
      <c r="CT13" s="1171"/>
      <c r="CU13" s="1171"/>
      <c r="CV13" s="1171"/>
      <c r="CW13" s="1171"/>
      <c r="CX13" s="1171"/>
      <c r="CY13" s="1171" t="str">
        <f>MID(SUVAHAVUJ!AD76,10,1)</f>
        <v>6</v>
      </c>
      <c r="CZ13" s="1171"/>
      <c r="DA13" s="1171"/>
      <c r="DB13" s="1171"/>
      <c r="DC13" s="1171"/>
      <c r="DD13" s="1171" t="str">
        <f>MID(SUVAHAVUJ!AD76,11,1)</f>
        <v>3</v>
      </c>
      <c r="DE13" s="1171"/>
      <c r="DF13" s="1171"/>
      <c r="DG13" s="1171"/>
      <c r="DH13" s="1171"/>
      <c r="DI13" s="1179"/>
      <c r="DJ13" s="242"/>
      <c r="DK13" s="243"/>
      <c r="DL13" s="1171" t="str">
        <f>MID(SUVAHAVUJ!AF76,1,1)</f>
        <v xml:space="preserve"> </v>
      </c>
      <c r="DM13" s="1171"/>
      <c r="DN13" s="1171"/>
      <c r="DO13" s="1171"/>
      <c r="DP13" s="1171"/>
      <c r="DQ13" s="1171"/>
      <c r="DR13" s="1171" t="str">
        <f>MID(SUVAHAVUJ!AF76,2,1)</f>
        <v xml:space="preserve"> </v>
      </c>
      <c r="DS13" s="1171"/>
      <c r="DT13" s="1171"/>
      <c r="DU13" s="1171"/>
      <c r="DV13" s="1171"/>
      <c r="DW13" s="1171" t="str">
        <f>MID(SUVAHAVUJ!AF76,3,1)</f>
        <v xml:space="preserve"> </v>
      </c>
      <c r="DX13" s="1171"/>
      <c r="DY13" s="1171"/>
      <c r="DZ13" s="1171"/>
      <c r="EA13" s="1171"/>
      <c r="EB13" s="1171"/>
      <c r="EC13" s="1171" t="str">
        <f>MID(SUVAHAVUJ!AF76,4,1)</f>
        <v xml:space="preserve"> </v>
      </c>
      <c r="ED13" s="1171"/>
      <c r="EE13" s="1171"/>
      <c r="EF13" s="1171"/>
      <c r="EG13" s="1171"/>
      <c r="EH13" s="1171" t="str">
        <f>MID(SUVAHAVUJ!AF76,5,1)</f>
        <v xml:space="preserve"> </v>
      </c>
      <c r="EI13" s="1171"/>
      <c r="EJ13" s="1171"/>
      <c r="EK13" s="1171"/>
      <c r="EL13" s="1171"/>
      <c r="EM13" s="1171"/>
      <c r="EN13" s="1171" t="str">
        <f>MID(SUVAHAVUJ!AF76,6,1)</f>
        <v xml:space="preserve"> </v>
      </c>
      <c r="EO13" s="1171"/>
      <c r="EP13" s="1171"/>
      <c r="EQ13" s="1171"/>
      <c r="ER13" s="1171"/>
      <c r="ES13" s="1171" t="str">
        <f>MID(SUVAHAVUJ!AF76,7,1)</f>
        <v xml:space="preserve"> </v>
      </c>
      <c r="ET13" s="1171"/>
      <c r="EU13" s="1171"/>
      <c r="EV13" s="1171"/>
      <c r="EW13" s="1171"/>
      <c r="EX13" s="1171"/>
      <c r="EY13" s="1171" t="str">
        <f>MID(SUVAHAVUJ!AF76,8,1)</f>
        <v xml:space="preserve"> </v>
      </c>
      <c r="EZ13" s="1171"/>
      <c r="FA13" s="1171"/>
      <c r="FB13" s="1171"/>
      <c r="FC13" s="1171"/>
      <c r="FD13" s="1171" t="str">
        <f>MID(SUVAHAVUJ!AF76,9,1)</f>
        <v xml:space="preserve"> </v>
      </c>
      <c r="FE13" s="1171"/>
      <c r="FF13" s="1171"/>
      <c r="FG13" s="1171"/>
      <c r="FH13" s="1171"/>
      <c r="FI13" s="1171"/>
      <c r="FJ13" s="1171" t="str">
        <f>MID(SUVAHAVUJ!AF76,10,1)</f>
        <v>6</v>
      </c>
      <c r="FK13" s="1171"/>
      <c r="FL13" s="1171"/>
      <c r="FM13" s="1171"/>
      <c r="FN13" s="1171"/>
      <c r="FO13" s="1129" t="str">
        <f>MID(SUVAHAVUJ!AF76,11,1)</f>
        <v>3</v>
      </c>
      <c r="FP13" s="1129"/>
      <c r="FQ13" s="1129"/>
      <c r="FR13" s="1129"/>
      <c r="FS13" s="1177"/>
      <c r="FT13" s="1178"/>
      <c r="FU13" s="1178"/>
      <c r="FV13" s="1178"/>
      <c r="FW13" s="1178"/>
      <c r="FX13" s="1178"/>
      <c r="FY13" s="1178"/>
      <c r="FZ13" s="1178"/>
      <c r="GA13" s="1178"/>
      <c r="GB13" s="1178"/>
      <c r="GC13" s="1178"/>
      <c r="GD13" s="1178"/>
      <c r="GE13" s="1178"/>
      <c r="GF13" s="1178"/>
      <c r="GG13" s="1178"/>
      <c r="GH13" s="1178"/>
      <c r="GI13" s="1178"/>
      <c r="GJ13" s="1178"/>
      <c r="GK13" s="1178"/>
      <c r="GL13" s="1178"/>
      <c r="GM13" s="1178"/>
      <c r="GN13" s="1178"/>
      <c r="GO13" s="1178"/>
      <c r="GP13" s="1178"/>
      <c r="GQ13" s="1178"/>
      <c r="GR13" s="1178"/>
      <c r="GS13" s="1178"/>
      <c r="GT13" s="1178"/>
      <c r="GU13" s="1178"/>
      <c r="GV13" s="1178"/>
      <c r="GW13" s="1178"/>
    </row>
    <row r="14" spans="1:205" ht="23.25" customHeight="1" x14ac:dyDescent="0.3">
      <c r="B14" s="1211"/>
      <c r="C14" s="1212"/>
      <c r="D14" s="1212"/>
      <c r="E14" s="1212"/>
      <c r="F14" s="1212"/>
      <c r="G14" s="1212"/>
      <c r="H14" s="1212"/>
      <c r="I14" s="1212"/>
      <c r="J14" s="1212"/>
      <c r="K14" s="1213"/>
      <c r="L14" s="1175"/>
      <c r="M14" s="1175"/>
      <c r="N14" s="1175"/>
      <c r="O14" s="1175"/>
      <c r="P14" s="1175"/>
      <c r="Q14" s="1175"/>
      <c r="R14" s="1175"/>
      <c r="S14" s="1175"/>
      <c r="T14" s="1175"/>
      <c r="U14" s="1175"/>
      <c r="V14" s="1175"/>
      <c r="W14" s="1175"/>
      <c r="X14" s="1175"/>
      <c r="Y14" s="1175"/>
      <c r="Z14" s="1175"/>
      <c r="AA14" s="1175"/>
      <c r="AB14" s="1175"/>
      <c r="AC14" s="1175"/>
      <c r="AD14" s="1175"/>
      <c r="AE14" s="1175"/>
      <c r="AF14" s="1175"/>
      <c r="AG14" s="1175"/>
      <c r="AH14" s="1175"/>
      <c r="AI14" s="1175"/>
      <c r="AJ14" s="1175"/>
      <c r="AK14" s="1175"/>
      <c r="AL14" s="1175"/>
      <c r="AM14" s="1175"/>
      <c r="AN14" s="1175"/>
      <c r="AO14" s="1175"/>
      <c r="AP14" s="1175"/>
      <c r="AQ14" s="1176"/>
      <c r="AR14" s="1176"/>
      <c r="AS14" s="1176"/>
      <c r="AT14" s="1176"/>
      <c r="AU14" s="1176"/>
      <c r="AV14" s="1176"/>
      <c r="AW14" s="1176"/>
      <c r="AX14" s="1176"/>
      <c r="AY14" s="242"/>
      <c r="AZ14" s="243"/>
      <c r="BA14" s="1171" t="str">
        <f>MID(SUVAHAVUJ!AE76,1,1)</f>
        <v xml:space="preserve"> </v>
      </c>
      <c r="BB14" s="1171"/>
      <c r="BC14" s="1171"/>
      <c r="BD14" s="1171"/>
      <c r="BE14" s="1171"/>
      <c r="BF14" s="1171"/>
      <c r="BG14" s="1171" t="str">
        <f>MID(SUVAHAVUJ!AE76,2,1)</f>
        <v xml:space="preserve"> </v>
      </c>
      <c r="BH14" s="1171"/>
      <c r="BI14" s="1171"/>
      <c r="BJ14" s="1171"/>
      <c r="BK14" s="1171"/>
      <c r="BL14" s="1171" t="str">
        <f>MID(SUVAHAVUJ!AE76,3,1)</f>
        <v xml:space="preserve"> </v>
      </c>
      <c r="BM14" s="1171"/>
      <c r="BN14" s="1171"/>
      <c r="BO14" s="1171"/>
      <c r="BP14" s="1171"/>
      <c r="BQ14" s="1171"/>
      <c r="BR14" s="1171" t="str">
        <f>MID(SUVAHAVUJ!AE76,4,1)</f>
        <v xml:space="preserve"> </v>
      </c>
      <c r="BS14" s="1171"/>
      <c r="BT14" s="1171"/>
      <c r="BU14" s="1171"/>
      <c r="BV14" s="1171"/>
      <c r="BW14" s="1171" t="str">
        <f>MID(SUVAHAVUJ!AE76,5,1)</f>
        <v xml:space="preserve"> </v>
      </c>
      <c r="BX14" s="1171"/>
      <c r="BY14" s="1171"/>
      <c r="BZ14" s="1171"/>
      <c r="CA14" s="1171"/>
      <c r="CB14" s="1171"/>
      <c r="CC14" s="1171" t="str">
        <f>MID(SUVAHAVUJ!AE76,6,1)</f>
        <v xml:space="preserve"> </v>
      </c>
      <c r="CD14" s="1171"/>
      <c r="CE14" s="1171"/>
      <c r="CF14" s="1171"/>
      <c r="CG14" s="1171"/>
      <c r="CH14" s="1171" t="str">
        <f>MID(SUVAHAVUJ!AE76,7,1)</f>
        <v xml:space="preserve"> </v>
      </c>
      <c r="CI14" s="1171"/>
      <c r="CJ14" s="1171"/>
      <c r="CK14" s="1171"/>
      <c r="CL14" s="1171"/>
      <c r="CM14" s="1171"/>
      <c r="CN14" s="1171" t="str">
        <f>MID(SUVAHAVUJ!AE76,8,1)</f>
        <v xml:space="preserve"> </v>
      </c>
      <c r="CO14" s="1171"/>
      <c r="CP14" s="1171"/>
      <c r="CQ14" s="1171"/>
      <c r="CR14" s="1171"/>
      <c r="CS14" s="1171" t="str">
        <f>MID(SUVAHAVUJ!AE76,9,1)</f>
        <v xml:space="preserve"> </v>
      </c>
      <c r="CT14" s="1171"/>
      <c r="CU14" s="1171"/>
      <c r="CV14" s="1171"/>
      <c r="CW14" s="1171"/>
      <c r="CX14" s="1171"/>
      <c r="CY14" s="1171" t="str">
        <f>MID(SUVAHAVUJ!AE76,10,1)</f>
        <v xml:space="preserve"> </v>
      </c>
      <c r="CZ14" s="1171"/>
      <c r="DA14" s="1171"/>
      <c r="DB14" s="1171"/>
      <c r="DC14" s="1171"/>
      <c r="DD14" s="1171" t="str">
        <f>MID(SUVAHAVUJ!AE76,11,1)</f>
        <v>0</v>
      </c>
      <c r="DE14" s="1171"/>
      <c r="DF14" s="1171"/>
      <c r="DG14" s="1171"/>
      <c r="DH14" s="1171"/>
      <c r="DI14" s="1179"/>
      <c r="DJ14" s="1181"/>
      <c r="DK14" s="1181"/>
      <c r="DL14" s="1181"/>
      <c r="DM14" s="1181"/>
      <c r="DN14" s="1181"/>
      <c r="DO14" s="1181"/>
      <c r="DP14" s="1181"/>
      <c r="DQ14" s="1181"/>
      <c r="DR14" s="1181"/>
      <c r="DS14" s="1181"/>
      <c r="DT14" s="1181"/>
      <c r="DU14" s="1181"/>
      <c r="DV14" s="1181"/>
      <c r="DW14" s="1181"/>
      <c r="DX14" s="1181"/>
      <c r="DY14" s="1181"/>
      <c r="DZ14" s="1181"/>
      <c r="EA14" s="1181"/>
      <c r="EB14" s="1181"/>
      <c r="EC14" s="1181"/>
      <c r="ED14" s="1181"/>
      <c r="EE14" s="1181"/>
      <c r="EF14" s="1181"/>
      <c r="EG14" s="1181"/>
      <c r="EH14" s="1181"/>
      <c r="EI14" s="1181"/>
      <c r="EJ14" s="1181"/>
      <c r="EK14" s="1181"/>
      <c r="EL14" s="1181"/>
      <c r="EM14" s="1181"/>
      <c r="EN14" s="242"/>
      <c r="EO14" s="243"/>
      <c r="EP14" s="1171" t="str">
        <f>MID(SUVAHAVUJ!AG76,1,1)</f>
        <v xml:space="preserve"> </v>
      </c>
      <c r="EQ14" s="1171"/>
      <c r="ER14" s="1171"/>
      <c r="ES14" s="1171"/>
      <c r="ET14" s="1171"/>
      <c r="EU14" s="1171"/>
      <c r="EV14" s="1171" t="str">
        <f>MID(SUVAHAVUJ!AG76,2,1)</f>
        <v xml:space="preserve"> </v>
      </c>
      <c r="EW14" s="1171"/>
      <c r="EX14" s="1171"/>
      <c r="EY14" s="1171"/>
      <c r="EZ14" s="1171"/>
      <c r="FA14" s="1171" t="str">
        <f>MID(SUVAHAVUJ!AG76,3,1)</f>
        <v xml:space="preserve"> </v>
      </c>
      <c r="FB14" s="1171"/>
      <c r="FC14" s="1171"/>
      <c r="FD14" s="1171"/>
      <c r="FE14" s="1171"/>
      <c r="FF14" s="1171"/>
      <c r="FG14" s="1171" t="str">
        <f>MID(SUVAHAVUJ!AG76,4,1)</f>
        <v xml:space="preserve"> </v>
      </c>
      <c r="FH14" s="1171"/>
      <c r="FI14" s="1171"/>
      <c r="FJ14" s="1171"/>
      <c r="FK14" s="1171"/>
      <c r="FL14" s="1171" t="str">
        <f>MID(SUVAHAVUJ!AG76,5,1)</f>
        <v xml:space="preserve"> </v>
      </c>
      <c r="FM14" s="1171"/>
      <c r="FN14" s="1171"/>
      <c r="FO14" s="1171"/>
      <c r="FP14" s="1171"/>
      <c r="FQ14" s="1171"/>
      <c r="FR14" s="1171" t="str">
        <f>MID(SUVAHAVUJ!AG76,6,1)</f>
        <v xml:space="preserve"> </v>
      </c>
      <c r="FS14" s="1171"/>
      <c r="FT14" s="1171"/>
      <c r="FU14" s="1171"/>
      <c r="FV14" s="1171"/>
      <c r="FW14" s="1171" t="str">
        <f>MID(SUVAHAVUJ!AG76,7,1)</f>
        <v xml:space="preserve"> </v>
      </c>
      <c r="FX14" s="1171"/>
      <c r="FY14" s="1171"/>
      <c r="FZ14" s="1171"/>
      <c r="GA14" s="1171"/>
      <c r="GB14" s="1171"/>
      <c r="GC14" s="1171" t="str">
        <f>MID(SUVAHAVUJ!AG76,8,1)</f>
        <v xml:space="preserve"> </v>
      </c>
      <c r="GD14" s="1171"/>
      <c r="GE14" s="1171"/>
      <c r="GF14" s="1171"/>
      <c r="GG14" s="1171"/>
      <c r="GH14" s="1171" t="str">
        <f>MID(SUVAHAVUJ!AG76,9,1)</f>
        <v xml:space="preserve"> </v>
      </c>
      <c r="GI14" s="1171"/>
      <c r="GJ14" s="1171"/>
      <c r="GK14" s="1171"/>
      <c r="GL14" s="1171"/>
      <c r="GM14" s="1171"/>
      <c r="GN14" s="1171" t="str">
        <f>MID(SUVAHAVUJ!AG76,10,1)</f>
        <v>4</v>
      </c>
      <c r="GO14" s="1171"/>
      <c r="GP14" s="1171"/>
      <c r="GQ14" s="1171"/>
      <c r="GR14" s="1171"/>
      <c r="GS14" s="1129" t="str">
        <f>MID(SUVAHAVUJ!AG76,11,1)</f>
        <v>5</v>
      </c>
      <c r="GT14" s="1129"/>
      <c r="GU14" s="1129"/>
      <c r="GV14" s="1129"/>
      <c r="GW14" s="1177"/>
    </row>
    <row r="15" spans="1:205" ht="24" customHeight="1" x14ac:dyDescent="0.3">
      <c r="B15" s="1214" t="s">
        <v>2071</v>
      </c>
      <c r="C15" s="1215"/>
      <c r="D15" s="1215"/>
      <c r="E15" s="1215"/>
      <c r="F15" s="1215"/>
      <c r="G15" s="1215"/>
      <c r="H15" s="1215"/>
      <c r="I15" s="1215"/>
      <c r="J15" s="1215"/>
      <c r="K15" s="1216"/>
      <c r="L15" s="1183" t="str">
        <f>SUVAHAVUJ!$D$77</f>
        <v>Náklady budúcich období dlhodobé (381A, 382A)</v>
      </c>
      <c r="M15" s="1184"/>
      <c r="N15" s="1184"/>
      <c r="O15" s="1184"/>
      <c r="P15" s="1184"/>
      <c r="Q15" s="1184"/>
      <c r="R15" s="1184"/>
      <c r="S15" s="1184"/>
      <c r="T15" s="1184"/>
      <c r="U15" s="1184"/>
      <c r="V15" s="1184"/>
      <c r="W15" s="1184"/>
      <c r="X15" s="1184"/>
      <c r="Y15" s="1184"/>
      <c r="Z15" s="1184"/>
      <c r="AA15" s="1184"/>
      <c r="AB15" s="1184"/>
      <c r="AC15" s="1184"/>
      <c r="AD15" s="1184"/>
      <c r="AE15" s="1184"/>
      <c r="AF15" s="1184"/>
      <c r="AG15" s="1184"/>
      <c r="AH15" s="1184"/>
      <c r="AI15" s="1184"/>
      <c r="AJ15" s="1184"/>
      <c r="AK15" s="1184"/>
      <c r="AL15" s="1184"/>
      <c r="AM15" s="1184"/>
      <c r="AN15" s="1184"/>
      <c r="AO15" s="1184"/>
      <c r="AP15" s="1184"/>
      <c r="AQ15" s="1176" t="s">
        <v>2070</v>
      </c>
      <c r="AR15" s="1176"/>
      <c r="AS15" s="1176"/>
      <c r="AT15" s="1176"/>
      <c r="AU15" s="1176"/>
      <c r="AV15" s="1176"/>
      <c r="AW15" s="1176"/>
      <c r="AX15" s="1176"/>
      <c r="AY15" s="242"/>
      <c r="AZ15" s="243"/>
      <c r="BA15" s="1171" t="str">
        <f>MID(SUVAHAVUJ!AD77,1,1)</f>
        <v xml:space="preserve"> </v>
      </c>
      <c r="BB15" s="1171"/>
      <c r="BC15" s="1171"/>
      <c r="BD15" s="1171"/>
      <c r="BE15" s="1171"/>
      <c r="BF15" s="1171"/>
      <c r="BG15" s="1171" t="str">
        <f>MID(SUVAHAVUJ!AD77,2,1)</f>
        <v xml:space="preserve"> </v>
      </c>
      <c r="BH15" s="1171"/>
      <c r="BI15" s="1171"/>
      <c r="BJ15" s="1171"/>
      <c r="BK15" s="1171"/>
      <c r="BL15" s="1171" t="str">
        <f>MID(SUVAHAVUJ!AD77,3,1)</f>
        <v xml:space="preserve"> </v>
      </c>
      <c r="BM15" s="1171"/>
      <c r="BN15" s="1171"/>
      <c r="BO15" s="1171"/>
      <c r="BP15" s="1171"/>
      <c r="BQ15" s="1171"/>
      <c r="BR15" s="1171" t="str">
        <f>MID(SUVAHAVUJ!AD77,4,1)</f>
        <v xml:space="preserve"> </v>
      </c>
      <c r="BS15" s="1171"/>
      <c r="BT15" s="1171"/>
      <c r="BU15" s="1171"/>
      <c r="BV15" s="1171"/>
      <c r="BW15" s="1171" t="str">
        <f>MID(SUVAHAVUJ!AD77,5,1)</f>
        <v xml:space="preserve"> </v>
      </c>
      <c r="BX15" s="1171"/>
      <c r="BY15" s="1171"/>
      <c r="BZ15" s="1171"/>
      <c r="CA15" s="1171"/>
      <c r="CB15" s="1171"/>
      <c r="CC15" s="1171" t="str">
        <f>MID(SUVAHAVUJ!AD77,6,1)</f>
        <v xml:space="preserve"> </v>
      </c>
      <c r="CD15" s="1171"/>
      <c r="CE15" s="1171"/>
      <c r="CF15" s="1171"/>
      <c r="CG15" s="1171"/>
      <c r="CH15" s="1171" t="str">
        <f>MID(SUVAHAVUJ!AD77,7,1)</f>
        <v xml:space="preserve"> </v>
      </c>
      <c r="CI15" s="1171"/>
      <c r="CJ15" s="1171"/>
      <c r="CK15" s="1171"/>
      <c r="CL15" s="1171"/>
      <c r="CM15" s="1171"/>
      <c r="CN15" s="1171" t="str">
        <f>MID(SUVAHAVUJ!AD77,8,1)</f>
        <v xml:space="preserve"> </v>
      </c>
      <c r="CO15" s="1171"/>
      <c r="CP15" s="1171"/>
      <c r="CQ15" s="1171"/>
      <c r="CR15" s="1171"/>
      <c r="CS15" s="1171" t="str">
        <f>MID(SUVAHAVUJ!AD77,9,1)</f>
        <v xml:space="preserve"> </v>
      </c>
      <c r="CT15" s="1171"/>
      <c r="CU15" s="1171"/>
      <c r="CV15" s="1171"/>
      <c r="CW15" s="1171"/>
      <c r="CX15" s="1171"/>
      <c r="CY15" s="1171" t="str">
        <f>MID(SUVAHAVUJ!AD77,10,1)</f>
        <v xml:space="preserve"> </v>
      </c>
      <c r="CZ15" s="1171"/>
      <c r="DA15" s="1171"/>
      <c r="DB15" s="1171"/>
      <c r="DC15" s="1171"/>
      <c r="DD15" s="1171" t="str">
        <f>MID(SUVAHAVUJ!AD77,11,1)</f>
        <v>0</v>
      </c>
      <c r="DE15" s="1171"/>
      <c r="DF15" s="1171"/>
      <c r="DG15" s="1171"/>
      <c r="DH15" s="1171"/>
      <c r="DI15" s="1179"/>
      <c r="DJ15" s="242"/>
      <c r="DK15" s="243"/>
      <c r="DL15" s="1171" t="str">
        <f>MID(SUVAHAVUJ!AF77,1,1)</f>
        <v xml:space="preserve"> </v>
      </c>
      <c r="DM15" s="1171"/>
      <c r="DN15" s="1171"/>
      <c r="DO15" s="1171"/>
      <c r="DP15" s="1171"/>
      <c r="DQ15" s="1171"/>
      <c r="DR15" s="1171" t="str">
        <f>MID(SUVAHAVUJ!AF77,2,1)</f>
        <v xml:space="preserve"> </v>
      </c>
      <c r="DS15" s="1171"/>
      <c r="DT15" s="1171"/>
      <c r="DU15" s="1171"/>
      <c r="DV15" s="1171"/>
      <c r="DW15" s="1171" t="str">
        <f>MID(SUVAHAVUJ!AF77,3,1)</f>
        <v xml:space="preserve"> </v>
      </c>
      <c r="DX15" s="1171"/>
      <c r="DY15" s="1171"/>
      <c r="DZ15" s="1171"/>
      <c r="EA15" s="1171"/>
      <c r="EB15" s="1171"/>
      <c r="EC15" s="1171" t="str">
        <f>MID(SUVAHAVUJ!AF77,4,1)</f>
        <v xml:space="preserve"> </v>
      </c>
      <c r="ED15" s="1171"/>
      <c r="EE15" s="1171"/>
      <c r="EF15" s="1171"/>
      <c r="EG15" s="1171"/>
      <c r="EH15" s="1171" t="str">
        <f>MID(SUVAHAVUJ!AF77,5,1)</f>
        <v xml:space="preserve"> </v>
      </c>
      <c r="EI15" s="1171"/>
      <c r="EJ15" s="1171"/>
      <c r="EK15" s="1171"/>
      <c r="EL15" s="1171"/>
      <c r="EM15" s="1171"/>
      <c r="EN15" s="1171" t="str">
        <f>MID(SUVAHAVUJ!AF77,6,1)</f>
        <v xml:space="preserve"> </v>
      </c>
      <c r="EO15" s="1171"/>
      <c r="EP15" s="1171"/>
      <c r="EQ15" s="1171"/>
      <c r="ER15" s="1171"/>
      <c r="ES15" s="1171" t="str">
        <f>MID(SUVAHAVUJ!AF77,7,1)</f>
        <v xml:space="preserve"> </v>
      </c>
      <c r="ET15" s="1171"/>
      <c r="EU15" s="1171"/>
      <c r="EV15" s="1171"/>
      <c r="EW15" s="1171"/>
      <c r="EX15" s="1171"/>
      <c r="EY15" s="1171" t="str">
        <f>MID(SUVAHAVUJ!AF77,8,1)</f>
        <v xml:space="preserve"> </v>
      </c>
      <c r="EZ15" s="1171"/>
      <c r="FA15" s="1171"/>
      <c r="FB15" s="1171"/>
      <c r="FC15" s="1171"/>
      <c r="FD15" s="1171" t="str">
        <f>MID(SUVAHAVUJ!AF77,9,1)</f>
        <v xml:space="preserve"> </v>
      </c>
      <c r="FE15" s="1171"/>
      <c r="FF15" s="1171"/>
      <c r="FG15" s="1171"/>
      <c r="FH15" s="1171"/>
      <c r="FI15" s="1171"/>
      <c r="FJ15" s="1171" t="str">
        <f>MID(SUVAHAVUJ!AF77,10,1)</f>
        <v xml:space="preserve"> </v>
      </c>
      <c r="FK15" s="1171"/>
      <c r="FL15" s="1171"/>
      <c r="FM15" s="1171"/>
      <c r="FN15" s="1171"/>
      <c r="FO15" s="1129" t="str">
        <f>MID(SUVAHAVUJ!AF77,11,1)</f>
        <v>0</v>
      </c>
      <c r="FP15" s="1129"/>
      <c r="FQ15" s="1129"/>
      <c r="FR15" s="1129"/>
      <c r="FS15" s="1177"/>
      <c r="FT15" s="1178"/>
      <c r="FU15" s="1178"/>
      <c r="FV15" s="1178"/>
      <c r="FW15" s="1178"/>
      <c r="FX15" s="1178"/>
      <c r="FY15" s="1178"/>
      <c r="FZ15" s="1178"/>
      <c r="GA15" s="1178"/>
      <c r="GB15" s="1178"/>
      <c r="GC15" s="1178"/>
      <c r="GD15" s="1178"/>
      <c r="GE15" s="1178"/>
      <c r="GF15" s="1178"/>
      <c r="GG15" s="1178"/>
      <c r="GH15" s="1178"/>
      <c r="GI15" s="1178"/>
      <c r="GJ15" s="1178"/>
      <c r="GK15" s="1178"/>
      <c r="GL15" s="1178"/>
      <c r="GM15" s="1178"/>
      <c r="GN15" s="1178"/>
      <c r="GO15" s="1178"/>
      <c r="GP15" s="1178"/>
      <c r="GQ15" s="1178"/>
      <c r="GR15" s="1178"/>
      <c r="GS15" s="1178"/>
      <c r="GT15" s="1178"/>
      <c r="GU15" s="1178"/>
      <c r="GV15" s="1178"/>
      <c r="GW15" s="1178"/>
    </row>
    <row r="16" spans="1:205" ht="24.75" customHeight="1" x14ac:dyDescent="0.3">
      <c r="B16" s="1217"/>
      <c r="C16" s="1218"/>
      <c r="D16" s="1218"/>
      <c r="E16" s="1218"/>
      <c r="F16" s="1218"/>
      <c r="G16" s="1218"/>
      <c r="H16" s="1218"/>
      <c r="I16" s="1218"/>
      <c r="J16" s="1218"/>
      <c r="K16" s="1219"/>
      <c r="L16" s="1184"/>
      <c r="M16" s="1184"/>
      <c r="N16" s="1184"/>
      <c r="O16" s="1184"/>
      <c r="P16" s="1184"/>
      <c r="Q16" s="1184"/>
      <c r="R16" s="1184"/>
      <c r="S16" s="1184"/>
      <c r="T16" s="1184"/>
      <c r="U16" s="1184"/>
      <c r="V16" s="1184"/>
      <c r="W16" s="1184"/>
      <c r="X16" s="1184"/>
      <c r="Y16" s="1184"/>
      <c r="Z16" s="1184"/>
      <c r="AA16" s="1184"/>
      <c r="AB16" s="1184"/>
      <c r="AC16" s="1184"/>
      <c r="AD16" s="1184"/>
      <c r="AE16" s="1184"/>
      <c r="AF16" s="1184"/>
      <c r="AG16" s="1184"/>
      <c r="AH16" s="1184"/>
      <c r="AI16" s="1184"/>
      <c r="AJ16" s="1184"/>
      <c r="AK16" s="1184"/>
      <c r="AL16" s="1184"/>
      <c r="AM16" s="1184"/>
      <c r="AN16" s="1184"/>
      <c r="AO16" s="1184"/>
      <c r="AP16" s="1184"/>
      <c r="AQ16" s="1176"/>
      <c r="AR16" s="1176"/>
      <c r="AS16" s="1176"/>
      <c r="AT16" s="1176"/>
      <c r="AU16" s="1176"/>
      <c r="AV16" s="1176"/>
      <c r="AW16" s="1176"/>
      <c r="AX16" s="1176"/>
      <c r="AY16" s="242"/>
      <c r="AZ16" s="243"/>
      <c r="BA16" s="1171" t="str">
        <f>MID(SUVAHAVUJ!AE77,1,1)</f>
        <v xml:space="preserve"> </v>
      </c>
      <c r="BB16" s="1171"/>
      <c r="BC16" s="1171"/>
      <c r="BD16" s="1171"/>
      <c r="BE16" s="1171"/>
      <c r="BF16" s="1171"/>
      <c r="BG16" s="1171" t="str">
        <f>MID(SUVAHAVUJ!AE77,2,1)</f>
        <v xml:space="preserve"> </v>
      </c>
      <c r="BH16" s="1171"/>
      <c r="BI16" s="1171"/>
      <c r="BJ16" s="1171"/>
      <c r="BK16" s="1171"/>
      <c r="BL16" s="1171" t="str">
        <f>MID(SUVAHAVUJ!AE77,3,1)</f>
        <v xml:space="preserve"> </v>
      </c>
      <c r="BM16" s="1171"/>
      <c r="BN16" s="1171"/>
      <c r="BO16" s="1171"/>
      <c r="BP16" s="1171"/>
      <c r="BQ16" s="1171"/>
      <c r="BR16" s="1171" t="str">
        <f>MID(SUVAHAVUJ!AE77,4,1)</f>
        <v xml:space="preserve"> </v>
      </c>
      <c r="BS16" s="1171"/>
      <c r="BT16" s="1171"/>
      <c r="BU16" s="1171"/>
      <c r="BV16" s="1171"/>
      <c r="BW16" s="1171" t="str">
        <f>MID(SUVAHAVUJ!AE77,5,1)</f>
        <v xml:space="preserve"> </v>
      </c>
      <c r="BX16" s="1171"/>
      <c r="BY16" s="1171"/>
      <c r="BZ16" s="1171"/>
      <c r="CA16" s="1171"/>
      <c r="CB16" s="1171"/>
      <c r="CC16" s="1171" t="str">
        <f>MID(SUVAHAVUJ!AE77,6,1)</f>
        <v xml:space="preserve"> </v>
      </c>
      <c r="CD16" s="1171"/>
      <c r="CE16" s="1171"/>
      <c r="CF16" s="1171"/>
      <c r="CG16" s="1171"/>
      <c r="CH16" s="1171" t="str">
        <f>MID(SUVAHAVUJ!AE77,7,1)</f>
        <v xml:space="preserve"> </v>
      </c>
      <c r="CI16" s="1171"/>
      <c r="CJ16" s="1171"/>
      <c r="CK16" s="1171"/>
      <c r="CL16" s="1171"/>
      <c r="CM16" s="1171"/>
      <c r="CN16" s="1171" t="str">
        <f>MID(SUVAHAVUJ!AE77,8,1)</f>
        <v xml:space="preserve"> </v>
      </c>
      <c r="CO16" s="1171"/>
      <c r="CP16" s="1171"/>
      <c r="CQ16" s="1171"/>
      <c r="CR16" s="1171"/>
      <c r="CS16" s="1171" t="str">
        <f>MID(SUVAHAVUJ!AE77,9,1)</f>
        <v xml:space="preserve"> </v>
      </c>
      <c r="CT16" s="1171"/>
      <c r="CU16" s="1171"/>
      <c r="CV16" s="1171"/>
      <c r="CW16" s="1171"/>
      <c r="CX16" s="1171"/>
      <c r="CY16" s="1171" t="str">
        <f>MID(SUVAHAVUJ!AE77,10,1)</f>
        <v xml:space="preserve"> </v>
      </c>
      <c r="CZ16" s="1171"/>
      <c r="DA16" s="1171"/>
      <c r="DB16" s="1171"/>
      <c r="DC16" s="1171"/>
      <c r="DD16" s="1171" t="str">
        <f>MID(SUVAHAVUJ!AE77,11,1)</f>
        <v>0</v>
      </c>
      <c r="DE16" s="1171"/>
      <c r="DF16" s="1171"/>
      <c r="DG16" s="1171"/>
      <c r="DH16" s="1171"/>
      <c r="DI16" s="1179"/>
      <c r="DJ16" s="1181"/>
      <c r="DK16" s="1181"/>
      <c r="DL16" s="1181"/>
      <c r="DM16" s="1181"/>
      <c r="DN16" s="1181"/>
      <c r="DO16" s="1181"/>
      <c r="DP16" s="1181"/>
      <c r="DQ16" s="1181"/>
      <c r="DR16" s="1181"/>
      <c r="DS16" s="1181"/>
      <c r="DT16" s="1181"/>
      <c r="DU16" s="1181"/>
      <c r="DV16" s="1181"/>
      <c r="DW16" s="1181"/>
      <c r="DX16" s="1181"/>
      <c r="DY16" s="1181"/>
      <c r="DZ16" s="1181"/>
      <c r="EA16" s="1181"/>
      <c r="EB16" s="1181"/>
      <c r="EC16" s="1181"/>
      <c r="ED16" s="1181"/>
      <c r="EE16" s="1181"/>
      <c r="EF16" s="1181"/>
      <c r="EG16" s="1181"/>
      <c r="EH16" s="1181"/>
      <c r="EI16" s="1181"/>
      <c r="EJ16" s="1181"/>
      <c r="EK16" s="1181"/>
      <c r="EL16" s="1181"/>
      <c r="EM16" s="1181"/>
      <c r="EN16" s="242"/>
      <c r="EO16" s="243"/>
      <c r="EP16" s="1171" t="str">
        <f>MID(SUVAHAVUJ!AG77,1,1)</f>
        <v xml:space="preserve"> </v>
      </c>
      <c r="EQ16" s="1171"/>
      <c r="ER16" s="1171"/>
      <c r="ES16" s="1171"/>
      <c r="ET16" s="1171"/>
      <c r="EU16" s="1171"/>
      <c r="EV16" s="1171" t="str">
        <f>MID(SUVAHAVUJ!AG77,2,1)</f>
        <v xml:space="preserve"> </v>
      </c>
      <c r="EW16" s="1171"/>
      <c r="EX16" s="1171"/>
      <c r="EY16" s="1171"/>
      <c r="EZ16" s="1171"/>
      <c r="FA16" s="1171" t="str">
        <f>MID(SUVAHAVUJ!AG77,3,1)</f>
        <v xml:space="preserve"> </v>
      </c>
      <c r="FB16" s="1171"/>
      <c r="FC16" s="1171"/>
      <c r="FD16" s="1171"/>
      <c r="FE16" s="1171"/>
      <c r="FF16" s="1171"/>
      <c r="FG16" s="1171" t="str">
        <f>MID(SUVAHAVUJ!AG77,4,1)</f>
        <v xml:space="preserve"> </v>
      </c>
      <c r="FH16" s="1171"/>
      <c r="FI16" s="1171"/>
      <c r="FJ16" s="1171"/>
      <c r="FK16" s="1171"/>
      <c r="FL16" s="1171" t="str">
        <f>MID(SUVAHAVUJ!AG77,5,1)</f>
        <v xml:space="preserve"> </v>
      </c>
      <c r="FM16" s="1171"/>
      <c r="FN16" s="1171"/>
      <c r="FO16" s="1171"/>
      <c r="FP16" s="1171"/>
      <c r="FQ16" s="1171"/>
      <c r="FR16" s="1171" t="str">
        <f>MID(SUVAHAVUJ!AG77,6,1)</f>
        <v xml:space="preserve"> </v>
      </c>
      <c r="FS16" s="1171"/>
      <c r="FT16" s="1171"/>
      <c r="FU16" s="1171"/>
      <c r="FV16" s="1171"/>
      <c r="FW16" s="1171" t="str">
        <f>MID(SUVAHAVUJ!AG77,7,1)</f>
        <v xml:space="preserve"> </v>
      </c>
      <c r="FX16" s="1171"/>
      <c r="FY16" s="1171"/>
      <c r="FZ16" s="1171"/>
      <c r="GA16" s="1171"/>
      <c r="GB16" s="1171"/>
      <c r="GC16" s="1171" t="str">
        <f>MID(SUVAHAVUJ!AG77,8,1)</f>
        <v xml:space="preserve"> </v>
      </c>
      <c r="GD16" s="1171"/>
      <c r="GE16" s="1171"/>
      <c r="GF16" s="1171"/>
      <c r="GG16" s="1171"/>
      <c r="GH16" s="1171" t="str">
        <f>MID(SUVAHAVUJ!AG77,9,1)</f>
        <v xml:space="preserve"> </v>
      </c>
      <c r="GI16" s="1171"/>
      <c r="GJ16" s="1171"/>
      <c r="GK16" s="1171"/>
      <c r="GL16" s="1171"/>
      <c r="GM16" s="1171"/>
      <c r="GN16" s="1171" t="str">
        <f>MID(SUVAHAVUJ!AG77,10,1)</f>
        <v xml:space="preserve"> </v>
      </c>
      <c r="GO16" s="1171"/>
      <c r="GP16" s="1171"/>
      <c r="GQ16" s="1171"/>
      <c r="GR16" s="1171"/>
      <c r="GS16" s="1129" t="str">
        <f>MID(SUVAHAVUJ!AG77,11,1)</f>
        <v>0</v>
      </c>
      <c r="GT16" s="1129"/>
      <c r="GU16" s="1129"/>
      <c r="GV16" s="1129"/>
      <c r="GW16" s="1177"/>
    </row>
    <row r="17" spans="2:205" ht="23.25" customHeight="1" x14ac:dyDescent="0.3">
      <c r="B17" s="1193" t="s">
        <v>2017</v>
      </c>
      <c r="C17" s="1194"/>
      <c r="D17" s="1194"/>
      <c r="E17" s="1194"/>
      <c r="F17" s="1194"/>
      <c r="G17" s="1194"/>
      <c r="H17" s="1194"/>
      <c r="I17" s="1194"/>
      <c r="J17" s="1194"/>
      <c r="K17" s="1195"/>
      <c r="L17" s="1183" t="str">
        <f>SUVAHAVUJ!$D$78</f>
        <v>Náklady budúcich období krátkodobé (381A, 382A)</v>
      </c>
      <c r="M17" s="1184"/>
      <c r="N17" s="1184"/>
      <c r="O17" s="1184"/>
      <c r="P17" s="1184"/>
      <c r="Q17" s="1184"/>
      <c r="R17" s="1184"/>
      <c r="S17" s="1184"/>
      <c r="T17" s="1184"/>
      <c r="U17" s="1184"/>
      <c r="V17" s="1184"/>
      <c r="W17" s="1184"/>
      <c r="X17" s="1184"/>
      <c r="Y17" s="1184"/>
      <c r="Z17" s="1184"/>
      <c r="AA17" s="1184"/>
      <c r="AB17" s="1184"/>
      <c r="AC17" s="1184"/>
      <c r="AD17" s="1184"/>
      <c r="AE17" s="1184"/>
      <c r="AF17" s="1184"/>
      <c r="AG17" s="1184"/>
      <c r="AH17" s="1184"/>
      <c r="AI17" s="1184"/>
      <c r="AJ17" s="1184"/>
      <c r="AK17" s="1184"/>
      <c r="AL17" s="1184"/>
      <c r="AM17" s="1184"/>
      <c r="AN17" s="1184"/>
      <c r="AO17" s="1184"/>
      <c r="AP17" s="1184"/>
      <c r="AQ17" s="1176" t="s">
        <v>2072</v>
      </c>
      <c r="AR17" s="1176"/>
      <c r="AS17" s="1176"/>
      <c r="AT17" s="1176"/>
      <c r="AU17" s="1176"/>
      <c r="AV17" s="1176"/>
      <c r="AW17" s="1176"/>
      <c r="AX17" s="1176"/>
      <c r="AY17" s="242"/>
      <c r="AZ17" s="243"/>
      <c r="BA17" s="1171" t="str">
        <f>MID(SUVAHAVUJ!AD78,1,1)</f>
        <v xml:space="preserve"> </v>
      </c>
      <c r="BB17" s="1171"/>
      <c r="BC17" s="1171"/>
      <c r="BD17" s="1171"/>
      <c r="BE17" s="1171"/>
      <c r="BF17" s="1171"/>
      <c r="BG17" s="1171" t="str">
        <f>MID(SUVAHAVUJ!AD78,2,1)</f>
        <v xml:space="preserve"> </v>
      </c>
      <c r="BH17" s="1171"/>
      <c r="BI17" s="1171"/>
      <c r="BJ17" s="1171"/>
      <c r="BK17" s="1171"/>
      <c r="BL17" s="1171" t="str">
        <f>MID(SUVAHAVUJ!AD78,3,1)</f>
        <v xml:space="preserve"> </v>
      </c>
      <c r="BM17" s="1171"/>
      <c r="BN17" s="1171"/>
      <c r="BO17" s="1171"/>
      <c r="BP17" s="1171"/>
      <c r="BQ17" s="1171"/>
      <c r="BR17" s="1171" t="str">
        <f>MID(SUVAHAVUJ!AD78,4,1)</f>
        <v xml:space="preserve"> </v>
      </c>
      <c r="BS17" s="1171"/>
      <c r="BT17" s="1171"/>
      <c r="BU17" s="1171"/>
      <c r="BV17" s="1171"/>
      <c r="BW17" s="1171" t="str">
        <f>MID(SUVAHAVUJ!AD78,5,1)</f>
        <v xml:space="preserve"> </v>
      </c>
      <c r="BX17" s="1171"/>
      <c r="BY17" s="1171"/>
      <c r="BZ17" s="1171"/>
      <c r="CA17" s="1171"/>
      <c r="CB17" s="1171"/>
      <c r="CC17" s="1171" t="str">
        <f>MID(SUVAHAVUJ!AD78,6,1)</f>
        <v xml:space="preserve"> </v>
      </c>
      <c r="CD17" s="1171"/>
      <c r="CE17" s="1171"/>
      <c r="CF17" s="1171"/>
      <c r="CG17" s="1171"/>
      <c r="CH17" s="1171" t="str">
        <f>MID(SUVAHAVUJ!AD78,7,1)</f>
        <v xml:space="preserve"> </v>
      </c>
      <c r="CI17" s="1171"/>
      <c r="CJ17" s="1171"/>
      <c r="CK17" s="1171"/>
      <c r="CL17" s="1171"/>
      <c r="CM17" s="1171"/>
      <c r="CN17" s="1171" t="str">
        <f>MID(SUVAHAVUJ!AD78,8,1)</f>
        <v xml:space="preserve"> </v>
      </c>
      <c r="CO17" s="1171"/>
      <c r="CP17" s="1171"/>
      <c r="CQ17" s="1171"/>
      <c r="CR17" s="1171"/>
      <c r="CS17" s="1171" t="str">
        <f>MID(SUVAHAVUJ!AD78,9,1)</f>
        <v xml:space="preserve"> </v>
      </c>
      <c r="CT17" s="1171"/>
      <c r="CU17" s="1171"/>
      <c r="CV17" s="1171"/>
      <c r="CW17" s="1171"/>
      <c r="CX17" s="1171"/>
      <c r="CY17" s="1171" t="str">
        <f>MID(SUVAHAVUJ!AD78,10,1)</f>
        <v>6</v>
      </c>
      <c r="CZ17" s="1171"/>
      <c r="DA17" s="1171"/>
      <c r="DB17" s="1171"/>
      <c r="DC17" s="1171"/>
      <c r="DD17" s="1171" t="str">
        <f>MID(SUVAHAVUJ!AD78,11,1)</f>
        <v>3</v>
      </c>
      <c r="DE17" s="1171"/>
      <c r="DF17" s="1171"/>
      <c r="DG17" s="1171"/>
      <c r="DH17" s="1171"/>
      <c r="DI17" s="1179"/>
      <c r="DJ17" s="242"/>
      <c r="DK17" s="243"/>
      <c r="DL17" s="1171" t="str">
        <f>MID(SUVAHAVUJ!AF78,1,1)</f>
        <v xml:space="preserve"> </v>
      </c>
      <c r="DM17" s="1171"/>
      <c r="DN17" s="1171"/>
      <c r="DO17" s="1171"/>
      <c r="DP17" s="1171"/>
      <c r="DQ17" s="1171"/>
      <c r="DR17" s="1171" t="str">
        <f>MID(SUVAHAVUJ!AF78,2,1)</f>
        <v xml:space="preserve"> </v>
      </c>
      <c r="DS17" s="1171"/>
      <c r="DT17" s="1171"/>
      <c r="DU17" s="1171"/>
      <c r="DV17" s="1171"/>
      <c r="DW17" s="1171" t="str">
        <f>MID(SUVAHAVUJ!AF78,3,1)</f>
        <v xml:space="preserve"> </v>
      </c>
      <c r="DX17" s="1171"/>
      <c r="DY17" s="1171"/>
      <c r="DZ17" s="1171"/>
      <c r="EA17" s="1171"/>
      <c r="EB17" s="1171"/>
      <c r="EC17" s="1171" t="str">
        <f>MID(SUVAHAVUJ!AF78,4,1)</f>
        <v xml:space="preserve"> </v>
      </c>
      <c r="ED17" s="1171"/>
      <c r="EE17" s="1171"/>
      <c r="EF17" s="1171"/>
      <c r="EG17" s="1171"/>
      <c r="EH17" s="1171" t="str">
        <f>MID(SUVAHAVUJ!AF78,5,1)</f>
        <v xml:space="preserve"> </v>
      </c>
      <c r="EI17" s="1171"/>
      <c r="EJ17" s="1171"/>
      <c r="EK17" s="1171"/>
      <c r="EL17" s="1171"/>
      <c r="EM17" s="1171"/>
      <c r="EN17" s="1171" t="str">
        <f>MID(SUVAHAVUJ!AF78,6,1)</f>
        <v xml:space="preserve"> </v>
      </c>
      <c r="EO17" s="1171"/>
      <c r="EP17" s="1171"/>
      <c r="EQ17" s="1171"/>
      <c r="ER17" s="1171"/>
      <c r="ES17" s="1171" t="str">
        <f>MID(SUVAHAVUJ!AF78,7,1)</f>
        <v xml:space="preserve"> </v>
      </c>
      <c r="ET17" s="1171"/>
      <c r="EU17" s="1171"/>
      <c r="EV17" s="1171"/>
      <c r="EW17" s="1171"/>
      <c r="EX17" s="1171"/>
      <c r="EY17" s="1171" t="str">
        <f>MID(SUVAHAVUJ!AF78,8,1)</f>
        <v xml:space="preserve"> </v>
      </c>
      <c r="EZ17" s="1171"/>
      <c r="FA17" s="1171"/>
      <c r="FB17" s="1171"/>
      <c r="FC17" s="1171"/>
      <c r="FD17" s="1171" t="str">
        <f>MID(SUVAHAVUJ!AF78,9,1)</f>
        <v xml:space="preserve"> </v>
      </c>
      <c r="FE17" s="1171"/>
      <c r="FF17" s="1171"/>
      <c r="FG17" s="1171"/>
      <c r="FH17" s="1171"/>
      <c r="FI17" s="1171"/>
      <c r="FJ17" s="1171" t="str">
        <f>MID(SUVAHAVUJ!AF78,10,1)</f>
        <v>6</v>
      </c>
      <c r="FK17" s="1171"/>
      <c r="FL17" s="1171"/>
      <c r="FM17" s="1171"/>
      <c r="FN17" s="1171"/>
      <c r="FO17" s="1129" t="str">
        <f>MID(SUVAHAVUJ!AF78,11,1)</f>
        <v>3</v>
      </c>
      <c r="FP17" s="1129"/>
      <c r="FQ17" s="1129"/>
      <c r="FR17" s="1129"/>
      <c r="FS17" s="1177"/>
      <c r="FT17" s="1178"/>
      <c r="FU17" s="1178"/>
      <c r="FV17" s="1178"/>
      <c r="FW17" s="1178"/>
      <c r="FX17" s="1178"/>
      <c r="FY17" s="1178"/>
      <c r="FZ17" s="1178"/>
      <c r="GA17" s="1178"/>
      <c r="GB17" s="1178"/>
      <c r="GC17" s="1178"/>
      <c r="GD17" s="1178"/>
      <c r="GE17" s="1178"/>
      <c r="GF17" s="1178"/>
      <c r="GG17" s="1178"/>
      <c r="GH17" s="1178"/>
      <c r="GI17" s="1178"/>
      <c r="GJ17" s="1178"/>
      <c r="GK17" s="1178"/>
      <c r="GL17" s="1178"/>
      <c r="GM17" s="1178"/>
      <c r="GN17" s="1178"/>
      <c r="GO17" s="1178"/>
      <c r="GP17" s="1178"/>
      <c r="GQ17" s="1178"/>
      <c r="GR17" s="1178"/>
      <c r="GS17" s="1178"/>
      <c r="GT17" s="1178"/>
      <c r="GU17" s="1178"/>
      <c r="GV17" s="1178"/>
      <c r="GW17" s="1178"/>
    </row>
    <row r="18" spans="2:205" ht="23.25" customHeight="1" x14ac:dyDescent="0.3">
      <c r="B18" s="1196"/>
      <c r="C18" s="1197"/>
      <c r="D18" s="1197"/>
      <c r="E18" s="1197"/>
      <c r="F18" s="1197"/>
      <c r="G18" s="1197"/>
      <c r="H18" s="1197"/>
      <c r="I18" s="1197"/>
      <c r="J18" s="1197"/>
      <c r="K18" s="1198"/>
      <c r="L18" s="1184"/>
      <c r="M18" s="1184"/>
      <c r="N18" s="1184"/>
      <c r="O18" s="1184"/>
      <c r="P18" s="1184"/>
      <c r="Q18" s="1184"/>
      <c r="R18" s="1184"/>
      <c r="S18" s="1184"/>
      <c r="T18" s="1184"/>
      <c r="U18" s="1184"/>
      <c r="V18" s="1184"/>
      <c r="W18" s="1184"/>
      <c r="X18" s="1184"/>
      <c r="Y18" s="1184"/>
      <c r="Z18" s="1184"/>
      <c r="AA18" s="1184"/>
      <c r="AB18" s="1184"/>
      <c r="AC18" s="1184"/>
      <c r="AD18" s="1184"/>
      <c r="AE18" s="1184"/>
      <c r="AF18" s="1184"/>
      <c r="AG18" s="1184"/>
      <c r="AH18" s="1184"/>
      <c r="AI18" s="1184"/>
      <c r="AJ18" s="1184"/>
      <c r="AK18" s="1184"/>
      <c r="AL18" s="1184"/>
      <c r="AM18" s="1184"/>
      <c r="AN18" s="1184"/>
      <c r="AO18" s="1184"/>
      <c r="AP18" s="1184"/>
      <c r="AQ18" s="1176"/>
      <c r="AR18" s="1176"/>
      <c r="AS18" s="1176"/>
      <c r="AT18" s="1176"/>
      <c r="AU18" s="1176"/>
      <c r="AV18" s="1176"/>
      <c r="AW18" s="1176"/>
      <c r="AX18" s="1176"/>
      <c r="AY18" s="242"/>
      <c r="AZ18" s="243"/>
      <c r="BA18" s="1171" t="str">
        <f>MID(SUVAHAVUJ!AE78,1,1)</f>
        <v xml:space="preserve"> </v>
      </c>
      <c r="BB18" s="1171"/>
      <c r="BC18" s="1171"/>
      <c r="BD18" s="1171"/>
      <c r="BE18" s="1171"/>
      <c r="BF18" s="1171"/>
      <c r="BG18" s="1171" t="str">
        <f>MID(SUVAHAVUJ!AE78,2,1)</f>
        <v xml:space="preserve"> </v>
      </c>
      <c r="BH18" s="1171"/>
      <c r="BI18" s="1171"/>
      <c r="BJ18" s="1171"/>
      <c r="BK18" s="1171"/>
      <c r="BL18" s="1171" t="str">
        <f>MID(SUVAHAVUJ!AE78,3,1)</f>
        <v xml:space="preserve"> </v>
      </c>
      <c r="BM18" s="1171"/>
      <c r="BN18" s="1171"/>
      <c r="BO18" s="1171"/>
      <c r="BP18" s="1171"/>
      <c r="BQ18" s="1171"/>
      <c r="BR18" s="1171" t="str">
        <f>MID(SUVAHAVUJ!AE78,4,1)</f>
        <v xml:space="preserve"> </v>
      </c>
      <c r="BS18" s="1171"/>
      <c r="BT18" s="1171"/>
      <c r="BU18" s="1171"/>
      <c r="BV18" s="1171"/>
      <c r="BW18" s="1171" t="str">
        <f>MID(SUVAHAVUJ!AE78,5,1)</f>
        <v xml:space="preserve"> </v>
      </c>
      <c r="BX18" s="1171"/>
      <c r="BY18" s="1171"/>
      <c r="BZ18" s="1171"/>
      <c r="CA18" s="1171"/>
      <c r="CB18" s="1171"/>
      <c r="CC18" s="1171" t="str">
        <f>MID(SUVAHAVUJ!AE78,6,1)</f>
        <v xml:space="preserve"> </v>
      </c>
      <c r="CD18" s="1171"/>
      <c r="CE18" s="1171"/>
      <c r="CF18" s="1171"/>
      <c r="CG18" s="1171"/>
      <c r="CH18" s="1171" t="str">
        <f>MID(SUVAHAVUJ!AE78,7,1)</f>
        <v xml:space="preserve"> </v>
      </c>
      <c r="CI18" s="1171"/>
      <c r="CJ18" s="1171"/>
      <c r="CK18" s="1171"/>
      <c r="CL18" s="1171"/>
      <c r="CM18" s="1171"/>
      <c r="CN18" s="1171" t="str">
        <f>MID(SUVAHAVUJ!AE78,8,1)</f>
        <v xml:space="preserve"> </v>
      </c>
      <c r="CO18" s="1171"/>
      <c r="CP18" s="1171"/>
      <c r="CQ18" s="1171"/>
      <c r="CR18" s="1171"/>
      <c r="CS18" s="1171" t="str">
        <f>MID(SUVAHAVUJ!AE78,9,1)</f>
        <v xml:space="preserve"> </v>
      </c>
      <c r="CT18" s="1171"/>
      <c r="CU18" s="1171"/>
      <c r="CV18" s="1171"/>
      <c r="CW18" s="1171"/>
      <c r="CX18" s="1171"/>
      <c r="CY18" s="1171" t="str">
        <f>MID(SUVAHAVUJ!AE78,10,1)</f>
        <v xml:space="preserve"> </v>
      </c>
      <c r="CZ18" s="1171"/>
      <c r="DA18" s="1171"/>
      <c r="DB18" s="1171"/>
      <c r="DC18" s="1171"/>
      <c r="DD18" s="1171" t="str">
        <f>MID(SUVAHAVUJ!AE78,11,1)</f>
        <v>0</v>
      </c>
      <c r="DE18" s="1171"/>
      <c r="DF18" s="1171"/>
      <c r="DG18" s="1171"/>
      <c r="DH18" s="1171"/>
      <c r="DI18" s="1179"/>
      <c r="DJ18" s="1181"/>
      <c r="DK18" s="1181"/>
      <c r="DL18" s="1181"/>
      <c r="DM18" s="1181"/>
      <c r="DN18" s="1181"/>
      <c r="DO18" s="1181"/>
      <c r="DP18" s="1181"/>
      <c r="DQ18" s="1181"/>
      <c r="DR18" s="1181"/>
      <c r="DS18" s="1181"/>
      <c r="DT18" s="1181"/>
      <c r="DU18" s="1181"/>
      <c r="DV18" s="1181"/>
      <c r="DW18" s="1181"/>
      <c r="DX18" s="1181"/>
      <c r="DY18" s="1181"/>
      <c r="DZ18" s="1181"/>
      <c r="EA18" s="1181"/>
      <c r="EB18" s="1181"/>
      <c r="EC18" s="1181"/>
      <c r="ED18" s="1181"/>
      <c r="EE18" s="1181"/>
      <c r="EF18" s="1181"/>
      <c r="EG18" s="1181"/>
      <c r="EH18" s="1181"/>
      <c r="EI18" s="1181"/>
      <c r="EJ18" s="1181"/>
      <c r="EK18" s="1181"/>
      <c r="EL18" s="1181"/>
      <c r="EM18" s="1181"/>
      <c r="EN18" s="242"/>
      <c r="EO18" s="243"/>
      <c r="EP18" s="1171" t="str">
        <f>MID(SUVAHAVUJ!AG78,1,1)</f>
        <v xml:space="preserve"> </v>
      </c>
      <c r="EQ18" s="1171"/>
      <c r="ER18" s="1171"/>
      <c r="ES18" s="1171"/>
      <c r="ET18" s="1171"/>
      <c r="EU18" s="1171"/>
      <c r="EV18" s="1171" t="str">
        <f>MID(SUVAHAVUJ!AG78,2,1)</f>
        <v xml:space="preserve"> </v>
      </c>
      <c r="EW18" s="1171"/>
      <c r="EX18" s="1171"/>
      <c r="EY18" s="1171"/>
      <c r="EZ18" s="1171"/>
      <c r="FA18" s="1171" t="str">
        <f>MID(SUVAHAVUJ!AG78,3,1)</f>
        <v xml:space="preserve"> </v>
      </c>
      <c r="FB18" s="1171"/>
      <c r="FC18" s="1171"/>
      <c r="FD18" s="1171"/>
      <c r="FE18" s="1171"/>
      <c r="FF18" s="1171"/>
      <c r="FG18" s="1171" t="str">
        <f>MID(SUVAHAVUJ!AG78,4,1)</f>
        <v xml:space="preserve"> </v>
      </c>
      <c r="FH18" s="1171"/>
      <c r="FI18" s="1171"/>
      <c r="FJ18" s="1171"/>
      <c r="FK18" s="1171"/>
      <c r="FL18" s="1171" t="str">
        <f>MID(SUVAHAVUJ!AG78,5,1)</f>
        <v xml:space="preserve"> </v>
      </c>
      <c r="FM18" s="1171"/>
      <c r="FN18" s="1171"/>
      <c r="FO18" s="1171"/>
      <c r="FP18" s="1171"/>
      <c r="FQ18" s="1171"/>
      <c r="FR18" s="1171" t="str">
        <f>MID(SUVAHAVUJ!AG78,6,1)</f>
        <v xml:space="preserve"> </v>
      </c>
      <c r="FS18" s="1171"/>
      <c r="FT18" s="1171"/>
      <c r="FU18" s="1171"/>
      <c r="FV18" s="1171"/>
      <c r="FW18" s="1171" t="str">
        <f>MID(SUVAHAVUJ!AG78,7,1)</f>
        <v xml:space="preserve"> </v>
      </c>
      <c r="FX18" s="1171"/>
      <c r="FY18" s="1171"/>
      <c r="FZ18" s="1171"/>
      <c r="GA18" s="1171"/>
      <c r="GB18" s="1171"/>
      <c r="GC18" s="1171" t="str">
        <f>MID(SUVAHAVUJ!AG78,8,1)</f>
        <v xml:space="preserve"> </v>
      </c>
      <c r="GD18" s="1171"/>
      <c r="GE18" s="1171"/>
      <c r="GF18" s="1171"/>
      <c r="GG18" s="1171"/>
      <c r="GH18" s="1171" t="str">
        <f>MID(SUVAHAVUJ!AG78,9,1)</f>
        <v xml:space="preserve"> </v>
      </c>
      <c r="GI18" s="1171"/>
      <c r="GJ18" s="1171"/>
      <c r="GK18" s="1171"/>
      <c r="GL18" s="1171"/>
      <c r="GM18" s="1171"/>
      <c r="GN18" s="1171" t="str">
        <f>MID(SUVAHAVUJ!AG78,10,1)</f>
        <v>4</v>
      </c>
      <c r="GO18" s="1171"/>
      <c r="GP18" s="1171"/>
      <c r="GQ18" s="1171"/>
      <c r="GR18" s="1171"/>
      <c r="GS18" s="1129" t="str">
        <f>MID(SUVAHAVUJ!AG78,11,1)</f>
        <v>5</v>
      </c>
      <c r="GT18" s="1129"/>
      <c r="GU18" s="1129"/>
      <c r="GV18" s="1129"/>
      <c r="GW18" s="1177"/>
    </row>
    <row r="19" spans="2:205" ht="23.25" customHeight="1" x14ac:dyDescent="0.3">
      <c r="B19" s="1185" t="s">
        <v>2018</v>
      </c>
      <c r="C19" s="1185"/>
      <c r="D19" s="1185"/>
      <c r="E19" s="1185"/>
      <c r="F19" s="1185"/>
      <c r="G19" s="1185"/>
      <c r="H19" s="1185"/>
      <c r="I19" s="1185"/>
      <c r="J19" s="1185"/>
      <c r="K19" s="1185"/>
      <c r="L19" s="1183" t="str">
        <f>SUVAHAVUJ!$D$79</f>
        <v>Príjmy budúcich období dlhodobé (385A)</v>
      </c>
      <c r="M19" s="1184"/>
      <c r="N19" s="1184"/>
      <c r="O19" s="1184"/>
      <c r="P19" s="1184"/>
      <c r="Q19" s="1184"/>
      <c r="R19" s="1184"/>
      <c r="S19" s="1184"/>
      <c r="T19" s="1184"/>
      <c r="U19" s="1184"/>
      <c r="V19" s="1184"/>
      <c r="W19" s="1184"/>
      <c r="X19" s="1184"/>
      <c r="Y19" s="1184"/>
      <c r="Z19" s="1184"/>
      <c r="AA19" s="1184"/>
      <c r="AB19" s="1184"/>
      <c r="AC19" s="1184"/>
      <c r="AD19" s="1184"/>
      <c r="AE19" s="1184"/>
      <c r="AF19" s="1184"/>
      <c r="AG19" s="1184"/>
      <c r="AH19" s="1184"/>
      <c r="AI19" s="1184"/>
      <c r="AJ19" s="1184"/>
      <c r="AK19" s="1184"/>
      <c r="AL19" s="1184"/>
      <c r="AM19" s="1184"/>
      <c r="AN19" s="1184"/>
      <c r="AO19" s="1184"/>
      <c r="AP19" s="1184"/>
      <c r="AQ19" s="1176" t="s">
        <v>2073</v>
      </c>
      <c r="AR19" s="1176"/>
      <c r="AS19" s="1176"/>
      <c r="AT19" s="1176"/>
      <c r="AU19" s="1176"/>
      <c r="AV19" s="1176"/>
      <c r="AW19" s="1176"/>
      <c r="AX19" s="1176"/>
      <c r="AY19" s="242"/>
      <c r="AZ19" s="243"/>
      <c r="BA19" s="1171" t="str">
        <f>MID(SUVAHAVUJ!AD79,1,1)</f>
        <v xml:space="preserve"> </v>
      </c>
      <c r="BB19" s="1171"/>
      <c r="BC19" s="1171"/>
      <c r="BD19" s="1171"/>
      <c r="BE19" s="1171"/>
      <c r="BF19" s="1171"/>
      <c r="BG19" s="1171" t="str">
        <f>MID(SUVAHAVUJ!AD79,2,1)</f>
        <v xml:space="preserve"> </v>
      </c>
      <c r="BH19" s="1171"/>
      <c r="BI19" s="1171"/>
      <c r="BJ19" s="1171"/>
      <c r="BK19" s="1171"/>
      <c r="BL19" s="1171" t="str">
        <f>MID(SUVAHAVUJ!AD79,3,1)</f>
        <v xml:space="preserve"> </v>
      </c>
      <c r="BM19" s="1171"/>
      <c r="BN19" s="1171"/>
      <c r="BO19" s="1171"/>
      <c r="BP19" s="1171"/>
      <c r="BQ19" s="1171"/>
      <c r="BR19" s="1171" t="str">
        <f>MID(SUVAHAVUJ!AD79,4,1)</f>
        <v xml:space="preserve"> </v>
      </c>
      <c r="BS19" s="1171"/>
      <c r="BT19" s="1171"/>
      <c r="BU19" s="1171"/>
      <c r="BV19" s="1171"/>
      <c r="BW19" s="1171" t="str">
        <f>MID(SUVAHAVUJ!AD79,5,1)</f>
        <v xml:space="preserve"> </v>
      </c>
      <c r="BX19" s="1171"/>
      <c r="BY19" s="1171"/>
      <c r="BZ19" s="1171"/>
      <c r="CA19" s="1171"/>
      <c r="CB19" s="1171"/>
      <c r="CC19" s="1171" t="str">
        <f>MID(SUVAHAVUJ!AD79,6,1)</f>
        <v xml:space="preserve"> </v>
      </c>
      <c r="CD19" s="1171"/>
      <c r="CE19" s="1171"/>
      <c r="CF19" s="1171"/>
      <c r="CG19" s="1171"/>
      <c r="CH19" s="1171" t="str">
        <f>MID(SUVAHAVUJ!AD79,7,1)</f>
        <v xml:space="preserve"> </v>
      </c>
      <c r="CI19" s="1171"/>
      <c r="CJ19" s="1171"/>
      <c r="CK19" s="1171"/>
      <c r="CL19" s="1171"/>
      <c r="CM19" s="1171"/>
      <c r="CN19" s="1171" t="str">
        <f>MID(SUVAHAVUJ!AD79,8,1)</f>
        <v xml:space="preserve"> </v>
      </c>
      <c r="CO19" s="1171"/>
      <c r="CP19" s="1171"/>
      <c r="CQ19" s="1171"/>
      <c r="CR19" s="1171"/>
      <c r="CS19" s="1171" t="str">
        <f>MID(SUVAHAVUJ!AD79,9,1)</f>
        <v xml:space="preserve"> </v>
      </c>
      <c r="CT19" s="1171"/>
      <c r="CU19" s="1171"/>
      <c r="CV19" s="1171"/>
      <c r="CW19" s="1171"/>
      <c r="CX19" s="1171"/>
      <c r="CY19" s="1171" t="str">
        <f>MID(SUVAHAVUJ!AD79,10,1)</f>
        <v xml:space="preserve"> </v>
      </c>
      <c r="CZ19" s="1171"/>
      <c r="DA19" s="1171"/>
      <c r="DB19" s="1171"/>
      <c r="DC19" s="1171"/>
      <c r="DD19" s="1171" t="str">
        <f>MID(SUVAHAVUJ!AD79,11,1)</f>
        <v>0</v>
      </c>
      <c r="DE19" s="1171"/>
      <c r="DF19" s="1171"/>
      <c r="DG19" s="1171"/>
      <c r="DH19" s="1171"/>
      <c r="DI19" s="1179"/>
      <c r="DJ19" s="242"/>
      <c r="DK19" s="243"/>
      <c r="DL19" s="1171" t="str">
        <f>MID(SUVAHAVUJ!AF79,1,1)</f>
        <v xml:space="preserve"> </v>
      </c>
      <c r="DM19" s="1171"/>
      <c r="DN19" s="1171"/>
      <c r="DO19" s="1171"/>
      <c r="DP19" s="1171"/>
      <c r="DQ19" s="1171"/>
      <c r="DR19" s="1171" t="str">
        <f>MID(SUVAHAVUJ!AF79,2,1)</f>
        <v xml:space="preserve"> </v>
      </c>
      <c r="DS19" s="1171"/>
      <c r="DT19" s="1171"/>
      <c r="DU19" s="1171"/>
      <c r="DV19" s="1171"/>
      <c r="DW19" s="1171" t="str">
        <f>MID(SUVAHAVUJ!AF79,3,1)</f>
        <v xml:space="preserve"> </v>
      </c>
      <c r="DX19" s="1171"/>
      <c r="DY19" s="1171"/>
      <c r="DZ19" s="1171"/>
      <c r="EA19" s="1171"/>
      <c r="EB19" s="1171"/>
      <c r="EC19" s="1171" t="str">
        <f>MID(SUVAHAVUJ!AF79,4,1)</f>
        <v xml:space="preserve"> </v>
      </c>
      <c r="ED19" s="1171"/>
      <c r="EE19" s="1171"/>
      <c r="EF19" s="1171"/>
      <c r="EG19" s="1171"/>
      <c r="EH19" s="1171" t="str">
        <f>MID(SUVAHAVUJ!AF79,5,1)</f>
        <v xml:space="preserve"> </v>
      </c>
      <c r="EI19" s="1171"/>
      <c r="EJ19" s="1171"/>
      <c r="EK19" s="1171"/>
      <c r="EL19" s="1171"/>
      <c r="EM19" s="1171"/>
      <c r="EN19" s="1171" t="str">
        <f>MID(SUVAHAVUJ!AF79,6,1)</f>
        <v xml:space="preserve"> </v>
      </c>
      <c r="EO19" s="1171"/>
      <c r="EP19" s="1171"/>
      <c r="EQ19" s="1171"/>
      <c r="ER19" s="1171"/>
      <c r="ES19" s="1171" t="str">
        <f>MID(SUVAHAVUJ!AF79,7,1)</f>
        <v xml:space="preserve"> </v>
      </c>
      <c r="ET19" s="1171"/>
      <c r="EU19" s="1171"/>
      <c r="EV19" s="1171"/>
      <c r="EW19" s="1171"/>
      <c r="EX19" s="1171"/>
      <c r="EY19" s="1171" t="str">
        <f>MID(SUVAHAVUJ!AF79,8,1)</f>
        <v xml:space="preserve"> </v>
      </c>
      <c r="EZ19" s="1171"/>
      <c r="FA19" s="1171"/>
      <c r="FB19" s="1171"/>
      <c r="FC19" s="1171"/>
      <c r="FD19" s="1171" t="str">
        <f>MID(SUVAHAVUJ!AF79,9,1)</f>
        <v xml:space="preserve"> </v>
      </c>
      <c r="FE19" s="1171"/>
      <c r="FF19" s="1171"/>
      <c r="FG19" s="1171"/>
      <c r="FH19" s="1171"/>
      <c r="FI19" s="1171"/>
      <c r="FJ19" s="1171" t="str">
        <f>MID(SUVAHAVUJ!AF79,10,1)</f>
        <v xml:space="preserve"> </v>
      </c>
      <c r="FK19" s="1171"/>
      <c r="FL19" s="1171"/>
      <c r="FM19" s="1171"/>
      <c r="FN19" s="1171"/>
      <c r="FO19" s="1129" t="str">
        <f>MID(SUVAHAVUJ!AF79,11,1)</f>
        <v>0</v>
      </c>
      <c r="FP19" s="1129"/>
      <c r="FQ19" s="1129"/>
      <c r="FR19" s="1129"/>
      <c r="FS19" s="1177"/>
      <c r="FT19" s="1178"/>
      <c r="FU19" s="1178"/>
      <c r="FV19" s="1178"/>
      <c r="FW19" s="1178"/>
      <c r="FX19" s="1178"/>
      <c r="FY19" s="1178"/>
      <c r="FZ19" s="1178"/>
      <c r="GA19" s="1178"/>
      <c r="GB19" s="1178"/>
      <c r="GC19" s="1178"/>
      <c r="GD19" s="1178"/>
      <c r="GE19" s="1178"/>
      <c r="GF19" s="1178"/>
      <c r="GG19" s="1178"/>
      <c r="GH19" s="1178"/>
      <c r="GI19" s="1178"/>
      <c r="GJ19" s="1178"/>
      <c r="GK19" s="1178"/>
      <c r="GL19" s="1178"/>
      <c r="GM19" s="1178"/>
      <c r="GN19" s="1178"/>
      <c r="GO19" s="1178"/>
      <c r="GP19" s="1178"/>
      <c r="GQ19" s="1178"/>
      <c r="GR19" s="1178"/>
      <c r="GS19" s="1178"/>
      <c r="GT19" s="1178"/>
      <c r="GU19" s="1178"/>
      <c r="GV19" s="1178"/>
      <c r="GW19" s="1178"/>
    </row>
    <row r="20" spans="2:205" ht="24" customHeight="1" x14ac:dyDescent="0.3">
      <c r="B20" s="1185"/>
      <c r="C20" s="1185"/>
      <c r="D20" s="1185"/>
      <c r="E20" s="1185"/>
      <c r="F20" s="1185"/>
      <c r="G20" s="1185"/>
      <c r="H20" s="1185"/>
      <c r="I20" s="1185"/>
      <c r="J20" s="1185"/>
      <c r="K20" s="1185"/>
      <c r="L20" s="1184"/>
      <c r="M20" s="1184"/>
      <c r="N20" s="1184"/>
      <c r="O20" s="1184"/>
      <c r="P20" s="1184"/>
      <c r="Q20" s="1184"/>
      <c r="R20" s="1184"/>
      <c r="S20" s="1184"/>
      <c r="T20" s="1184"/>
      <c r="U20" s="1184"/>
      <c r="V20" s="1184"/>
      <c r="W20" s="1184"/>
      <c r="X20" s="1184"/>
      <c r="Y20" s="1184"/>
      <c r="Z20" s="1184"/>
      <c r="AA20" s="1184"/>
      <c r="AB20" s="1184"/>
      <c r="AC20" s="1184"/>
      <c r="AD20" s="1184"/>
      <c r="AE20" s="1184"/>
      <c r="AF20" s="1184"/>
      <c r="AG20" s="1184"/>
      <c r="AH20" s="1184"/>
      <c r="AI20" s="1184"/>
      <c r="AJ20" s="1184"/>
      <c r="AK20" s="1184"/>
      <c r="AL20" s="1184"/>
      <c r="AM20" s="1184"/>
      <c r="AN20" s="1184"/>
      <c r="AO20" s="1184"/>
      <c r="AP20" s="1184"/>
      <c r="AQ20" s="1176"/>
      <c r="AR20" s="1176"/>
      <c r="AS20" s="1176"/>
      <c r="AT20" s="1176"/>
      <c r="AU20" s="1176"/>
      <c r="AV20" s="1176"/>
      <c r="AW20" s="1176"/>
      <c r="AX20" s="1176"/>
      <c r="AY20" s="242"/>
      <c r="AZ20" s="243"/>
      <c r="BA20" s="1171" t="str">
        <f>MID(SUVAHAVUJ!AE79,1,1)</f>
        <v xml:space="preserve"> </v>
      </c>
      <c r="BB20" s="1171"/>
      <c r="BC20" s="1171"/>
      <c r="BD20" s="1171"/>
      <c r="BE20" s="1171"/>
      <c r="BF20" s="1171"/>
      <c r="BG20" s="1171" t="str">
        <f>MID(SUVAHAVUJ!AE79,2,1)</f>
        <v xml:space="preserve"> </v>
      </c>
      <c r="BH20" s="1171"/>
      <c r="BI20" s="1171"/>
      <c r="BJ20" s="1171"/>
      <c r="BK20" s="1171"/>
      <c r="BL20" s="1171" t="str">
        <f>MID(SUVAHAVUJ!AE79,3,1)</f>
        <v xml:space="preserve"> </v>
      </c>
      <c r="BM20" s="1171"/>
      <c r="BN20" s="1171"/>
      <c r="BO20" s="1171"/>
      <c r="BP20" s="1171"/>
      <c r="BQ20" s="1171"/>
      <c r="BR20" s="1171" t="str">
        <f>MID(SUVAHAVUJ!AE79,4,1)</f>
        <v xml:space="preserve"> </v>
      </c>
      <c r="BS20" s="1171"/>
      <c r="BT20" s="1171"/>
      <c r="BU20" s="1171"/>
      <c r="BV20" s="1171"/>
      <c r="BW20" s="1171" t="str">
        <f>MID(SUVAHAVUJ!AE79,5,1)</f>
        <v xml:space="preserve"> </v>
      </c>
      <c r="BX20" s="1171"/>
      <c r="BY20" s="1171"/>
      <c r="BZ20" s="1171"/>
      <c r="CA20" s="1171"/>
      <c r="CB20" s="1171"/>
      <c r="CC20" s="1171" t="str">
        <f>MID(SUVAHAVUJ!AE79,6,1)</f>
        <v xml:space="preserve"> </v>
      </c>
      <c r="CD20" s="1171"/>
      <c r="CE20" s="1171"/>
      <c r="CF20" s="1171"/>
      <c r="CG20" s="1171"/>
      <c r="CH20" s="1171" t="str">
        <f>MID(SUVAHAVUJ!AE79,7,1)</f>
        <v xml:space="preserve"> </v>
      </c>
      <c r="CI20" s="1171"/>
      <c r="CJ20" s="1171"/>
      <c r="CK20" s="1171"/>
      <c r="CL20" s="1171"/>
      <c r="CM20" s="1171"/>
      <c r="CN20" s="1171" t="str">
        <f>MID(SUVAHAVUJ!AE79,8,1)</f>
        <v xml:space="preserve"> </v>
      </c>
      <c r="CO20" s="1171"/>
      <c r="CP20" s="1171"/>
      <c r="CQ20" s="1171"/>
      <c r="CR20" s="1171"/>
      <c r="CS20" s="1171" t="str">
        <f>MID(SUVAHAVUJ!AE79,9,1)</f>
        <v xml:space="preserve"> </v>
      </c>
      <c r="CT20" s="1171"/>
      <c r="CU20" s="1171"/>
      <c r="CV20" s="1171"/>
      <c r="CW20" s="1171"/>
      <c r="CX20" s="1171"/>
      <c r="CY20" s="1171" t="str">
        <f>MID(SUVAHAVUJ!AE79,10,1)</f>
        <v xml:space="preserve"> </v>
      </c>
      <c r="CZ20" s="1171"/>
      <c r="DA20" s="1171"/>
      <c r="DB20" s="1171"/>
      <c r="DC20" s="1171"/>
      <c r="DD20" s="1171" t="str">
        <f>MID(SUVAHAVUJ!AE79,11,1)</f>
        <v>0</v>
      </c>
      <c r="DE20" s="1171"/>
      <c r="DF20" s="1171"/>
      <c r="DG20" s="1171"/>
      <c r="DH20" s="1171"/>
      <c r="DI20" s="1179"/>
      <c r="DJ20" s="1181"/>
      <c r="DK20" s="1181"/>
      <c r="DL20" s="1181"/>
      <c r="DM20" s="1181"/>
      <c r="DN20" s="1181"/>
      <c r="DO20" s="1181"/>
      <c r="DP20" s="1181"/>
      <c r="DQ20" s="1181"/>
      <c r="DR20" s="1181"/>
      <c r="DS20" s="1181"/>
      <c r="DT20" s="1181"/>
      <c r="DU20" s="1181"/>
      <c r="DV20" s="1181"/>
      <c r="DW20" s="1181"/>
      <c r="DX20" s="1181"/>
      <c r="DY20" s="1181"/>
      <c r="DZ20" s="1181"/>
      <c r="EA20" s="1181"/>
      <c r="EB20" s="1181"/>
      <c r="EC20" s="1181"/>
      <c r="ED20" s="1181"/>
      <c r="EE20" s="1181"/>
      <c r="EF20" s="1181"/>
      <c r="EG20" s="1181"/>
      <c r="EH20" s="1181"/>
      <c r="EI20" s="1181"/>
      <c r="EJ20" s="1181"/>
      <c r="EK20" s="1181"/>
      <c r="EL20" s="1181"/>
      <c r="EM20" s="1181"/>
      <c r="EN20" s="242"/>
      <c r="EO20" s="243"/>
      <c r="EP20" s="1171" t="str">
        <f>MID(SUVAHAVUJ!AG79,1,1)</f>
        <v xml:space="preserve"> </v>
      </c>
      <c r="EQ20" s="1171"/>
      <c r="ER20" s="1171"/>
      <c r="ES20" s="1171"/>
      <c r="ET20" s="1171"/>
      <c r="EU20" s="1171"/>
      <c r="EV20" s="1171" t="str">
        <f>MID(SUVAHAVUJ!AG79,2,1)</f>
        <v xml:space="preserve"> </v>
      </c>
      <c r="EW20" s="1171"/>
      <c r="EX20" s="1171"/>
      <c r="EY20" s="1171"/>
      <c r="EZ20" s="1171"/>
      <c r="FA20" s="1171" t="str">
        <f>MID(SUVAHAVUJ!AG79,3,1)</f>
        <v xml:space="preserve"> </v>
      </c>
      <c r="FB20" s="1171"/>
      <c r="FC20" s="1171"/>
      <c r="FD20" s="1171"/>
      <c r="FE20" s="1171"/>
      <c r="FF20" s="1171"/>
      <c r="FG20" s="1171" t="str">
        <f>MID(SUVAHAVUJ!AG79,4,1)</f>
        <v xml:space="preserve"> </v>
      </c>
      <c r="FH20" s="1171"/>
      <c r="FI20" s="1171"/>
      <c r="FJ20" s="1171"/>
      <c r="FK20" s="1171"/>
      <c r="FL20" s="1171" t="str">
        <f>MID(SUVAHAVUJ!AG79,5,1)</f>
        <v xml:space="preserve"> </v>
      </c>
      <c r="FM20" s="1171"/>
      <c r="FN20" s="1171"/>
      <c r="FO20" s="1171"/>
      <c r="FP20" s="1171"/>
      <c r="FQ20" s="1171"/>
      <c r="FR20" s="1171" t="str">
        <f>MID(SUVAHAVUJ!AG79,6,1)</f>
        <v xml:space="preserve"> </v>
      </c>
      <c r="FS20" s="1171"/>
      <c r="FT20" s="1171"/>
      <c r="FU20" s="1171"/>
      <c r="FV20" s="1171"/>
      <c r="FW20" s="1171" t="str">
        <f>MID(SUVAHAVUJ!AG79,7,1)</f>
        <v xml:space="preserve"> </v>
      </c>
      <c r="FX20" s="1171"/>
      <c r="FY20" s="1171"/>
      <c r="FZ20" s="1171"/>
      <c r="GA20" s="1171"/>
      <c r="GB20" s="1171"/>
      <c r="GC20" s="1171" t="str">
        <f>MID(SUVAHAVUJ!AG79,8,1)</f>
        <v xml:space="preserve"> </v>
      </c>
      <c r="GD20" s="1171"/>
      <c r="GE20" s="1171"/>
      <c r="GF20" s="1171"/>
      <c r="GG20" s="1171"/>
      <c r="GH20" s="1171" t="str">
        <f>MID(SUVAHAVUJ!AG79,9,1)</f>
        <v xml:space="preserve"> </v>
      </c>
      <c r="GI20" s="1171"/>
      <c r="GJ20" s="1171"/>
      <c r="GK20" s="1171"/>
      <c r="GL20" s="1171"/>
      <c r="GM20" s="1171"/>
      <c r="GN20" s="1171" t="str">
        <f>MID(SUVAHAVUJ!AG79,10,1)</f>
        <v xml:space="preserve"> </v>
      </c>
      <c r="GO20" s="1171"/>
      <c r="GP20" s="1171"/>
      <c r="GQ20" s="1171"/>
      <c r="GR20" s="1171"/>
      <c r="GS20" s="1129" t="str">
        <f>MID(SUVAHAVUJ!AG79,11,1)</f>
        <v>0</v>
      </c>
      <c r="GT20" s="1129"/>
      <c r="GU20" s="1129"/>
      <c r="GV20" s="1129"/>
      <c r="GW20" s="1177"/>
    </row>
    <row r="21" spans="2:205" ht="23.25" customHeight="1" x14ac:dyDescent="0.3">
      <c r="B21" s="1185" t="s">
        <v>2019</v>
      </c>
      <c r="C21" s="1185"/>
      <c r="D21" s="1185"/>
      <c r="E21" s="1185"/>
      <c r="F21" s="1185"/>
      <c r="G21" s="1185"/>
      <c r="H21" s="1185"/>
      <c r="I21" s="1185"/>
      <c r="J21" s="1185"/>
      <c r="K21" s="1185"/>
      <c r="L21" s="1183" t="str">
        <f>SUVAHAVUJ!$D$80</f>
        <v>Príjmy budúcich období krátkodobé (385A)</v>
      </c>
      <c r="M21" s="1184"/>
      <c r="N21" s="1184"/>
      <c r="O21" s="1184"/>
      <c r="P21" s="1184"/>
      <c r="Q21" s="1184"/>
      <c r="R21" s="1184"/>
      <c r="S21" s="1184"/>
      <c r="T21" s="1184"/>
      <c r="U21" s="1184"/>
      <c r="V21" s="1184"/>
      <c r="W21" s="1184"/>
      <c r="X21" s="1184"/>
      <c r="Y21" s="1184"/>
      <c r="Z21" s="1184"/>
      <c r="AA21" s="1184"/>
      <c r="AB21" s="1184"/>
      <c r="AC21" s="1184"/>
      <c r="AD21" s="1184"/>
      <c r="AE21" s="1184"/>
      <c r="AF21" s="1184"/>
      <c r="AG21" s="1184"/>
      <c r="AH21" s="1184"/>
      <c r="AI21" s="1184"/>
      <c r="AJ21" s="1184"/>
      <c r="AK21" s="1184"/>
      <c r="AL21" s="1184"/>
      <c r="AM21" s="1184"/>
      <c r="AN21" s="1184"/>
      <c r="AO21" s="1184"/>
      <c r="AP21" s="1184"/>
      <c r="AQ21" s="1176" t="s">
        <v>2074</v>
      </c>
      <c r="AR21" s="1176"/>
      <c r="AS21" s="1176"/>
      <c r="AT21" s="1176"/>
      <c r="AU21" s="1176"/>
      <c r="AV21" s="1176"/>
      <c r="AW21" s="1176"/>
      <c r="AX21" s="1176"/>
      <c r="AY21" s="242"/>
      <c r="AZ21" s="243"/>
      <c r="BA21" s="1171" t="str">
        <f>MID(SUVAHAVUJ!AD80,1,1)</f>
        <v xml:space="preserve"> </v>
      </c>
      <c r="BB21" s="1171"/>
      <c r="BC21" s="1171"/>
      <c r="BD21" s="1171"/>
      <c r="BE21" s="1171"/>
      <c r="BF21" s="1171"/>
      <c r="BG21" s="1171" t="str">
        <f>MID(SUVAHAVUJ!AD80,2,1)</f>
        <v xml:space="preserve"> </v>
      </c>
      <c r="BH21" s="1171"/>
      <c r="BI21" s="1171"/>
      <c r="BJ21" s="1171"/>
      <c r="BK21" s="1171"/>
      <c r="BL21" s="1171" t="str">
        <f>MID(SUVAHAVUJ!AD80,3,1)</f>
        <v xml:space="preserve"> </v>
      </c>
      <c r="BM21" s="1171"/>
      <c r="BN21" s="1171"/>
      <c r="BO21" s="1171"/>
      <c r="BP21" s="1171"/>
      <c r="BQ21" s="1171"/>
      <c r="BR21" s="1171" t="str">
        <f>MID(SUVAHAVUJ!AD80,4,1)</f>
        <v xml:space="preserve"> </v>
      </c>
      <c r="BS21" s="1171"/>
      <c r="BT21" s="1171"/>
      <c r="BU21" s="1171"/>
      <c r="BV21" s="1171"/>
      <c r="BW21" s="1171" t="str">
        <f>MID(SUVAHAVUJ!AD80,5,1)</f>
        <v xml:space="preserve"> </v>
      </c>
      <c r="BX21" s="1171"/>
      <c r="BY21" s="1171"/>
      <c r="BZ21" s="1171"/>
      <c r="CA21" s="1171"/>
      <c r="CB21" s="1171"/>
      <c r="CC21" s="1171" t="str">
        <f>MID(SUVAHAVUJ!AD80,6,1)</f>
        <v xml:space="preserve"> </v>
      </c>
      <c r="CD21" s="1171"/>
      <c r="CE21" s="1171"/>
      <c r="CF21" s="1171"/>
      <c r="CG21" s="1171"/>
      <c r="CH21" s="1171" t="str">
        <f>MID(SUVAHAVUJ!AD80,7,1)</f>
        <v xml:space="preserve"> </v>
      </c>
      <c r="CI21" s="1171"/>
      <c r="CJ21" s="1171"/>
      <c r="CK21" s="1171"/>
      <c r="CL21" s="1171"/>
      <c r="CM21" s="1171"/>
      <c r="CN21" s="1171" t="str">
        <f>MID(SUVAHAVUJ!AD80,8,1)</f>
        <v xml:space="preserve"> </v>
      </c>
      <c r="CO21" s="1171"/>
      <c r="CP21" s="1171"/>
      <c r="CQ21" s="1171"/>
      <c r="CR21" s="1171"/>
      <c r="CS21" s="1171" t="str">
        <f>MID(SUVAHAVUJ!AD80,9,1)</f>
        <v xml:space="preserve"> </v>
      </c>
      <c r="CT21" s="1171"/>
      <c r="CU21" s="1171"/>
      <c r="CV21" s="1171"/>
      <c r="CW21" s="1171"/>
      <c r="CX21" s="1171"/>
      <c r="CY21" s="1171" t="str">
        <f>MID(SUVAHAVUJ!AD80,10,1)</f>
        <v xml:space="preserve"> </v>
      </c>
      <c r="CZ21" s="1171"/>
      <c r="DA21" s="1171"/>
      <c r="DB21" s="1171"/>
      <c r="DC21" s="1171"/>
      <c r="DD21" s="1171" t="str">
        <f>MID(SUVAHAVUJ!AD80,11,1)</f>
        <v>0</v>
      </c>
      <c r="DE21" s="1171"/>
      <c r="DF21" s="1171"/>
      <c r="DG21" s="1171"/>
      <c r="DH21" s="1171"/>
      <c r="DI21" s="1179"/>
      <c r="DJ21" s="242"/>
      <c r="DK21" s="243"/>
      <c r="DL21" s="1171" t="str">
        <f>MID(SUVAHAVUJ!AF80,1,1)</f>
        <v xml:space="preserve"> </v>
      </c>
      <c r="DM21" s="1171"/>
      <c r="DN21" s="1171"/>
      <c r="DO21" s="1171"/>
      <c r="DP21" s="1171"/>
      <c r="DQ21" s="1171"/>
      <c r="DR21" s="1171" t="str">
        <f>MID(SUVAHAVUJ!AF80,2,1)</f>
        <v xml:space="preserve"> </v>
      </c>
      <c r="DS21" s="1171"/>
      <c r="DT21" s="1171"/>
      <c r="DU21" s="1171"/>
      <c r="DV21" s="1171"/>
      <c r="DW21" s="1171" t="str">
        <f>MID(SUVAHAVUJ!AF80,3,1)</f>
        <v xml:space="preserve"> </v>
      </c>
      <c r="DX21" s="1171"/>
      <c r="DY21" s="1171"/>
      <c r="DZ21" s="1171"/>
      <c r="EA21" s="1171"/>
      <c r="EB21" s="1171"/>
      <c r="EC21" s="1171" t="str">
        <f>MID(SUVAHAVUJ!AF80,4,1)</f>
        <v xml:space="preserve"> </v>
      </c>
      <c r="ED21" s="1171"/>
      <c r="EE21" s="1171"/>
      <c r="EF21" s="1171"/>
      <c r="EG21" s="1171"/>
      <c r="EH21" s="1171" t="str">
        <f>MID(SUVAHAVUJ!AF80,5,1)</f>
        <v xml:space="preserve"> </v>
      </c>
      <c r="EI21" s="1171"/>
      <c r="EJ21" s="1171"/>
      <c r="EK21" s="1171"/>
      <c r="EL21" s="1171"/>
      <c r="EM21" s="1171"/>
      <c r="EN21" s="1171" t="str">
        <f>MID(SUVAHAVUJ!AF80,6,1)</f>
        <v xml:space="preserve"> </v>
      </c>
      <c r="EO21" s="1171"/>
      <c r="EP21" s="1171"/>
      <c r="EQ21" s="1171"/>
      <c r="ER21" s="1171"/>
      <c r="ES21" s="1171" t="str">
        <f>MID(SUVAHAVUJ!AF80,7,1)</f>
        <v xml:space="preserve"> </v>
      </c>
      <c r="ET21" s="1171"/>
      <c r="EU21" s="1171"/>
      <c r="EV21" s="1171"/>
      <c r="EW21" s="1171"/>
      <c r="EX21" s="1171"/>
      <c r="EY21" s="1171" t="str">
        <f>MID(SUVAHAVUJ!AF80,8,1)</f>
        <v xml:space="preserve"> </v>
      </c>
      <c r="EZ21" s="1171"/>
      <c r="FA21" s="1171"/>
      <c r="FB21" s="1171"/>
      <c r="FC21" s="1171"/>
      <c r="FD21" s="1171" t="str">
        <f>MID(SUVAHAVUJ!AF80,9,1)</f>
        <v xml:space="preserve"> </v>
      </c>
      <c r="FE21" s="1171"/>
      <c r="FF21" s="1171"/>
      <c r="FG21" s="1171"/>
      <c r="FH21" s="1171"/>
      <c r="FI21" s="1171"/>
      <c r="FJ21" s="1171" t="str">
        <f>MID(SUVAHAVUJ!AF80,10,1)</f>
        <v xml:space="preserve"> </v>
      </c>
      <c r="FK21" s="1171"/>
      <c r="FL21" s="1171"/>
      <c r="FM21" s="1171"/>
      <c r="FN21" s="1171"/>
      <c r="FO21" s="1129" t="str">
        <f>MID(SUVAHAVUJ!AF80,11,1)</f>
        <v>0</v>
      </c>
      <c r="FP21" s="1129"/>
      <c r="FQ21" s="1129"/>
      <c r="FR21" s="1129"/>
      <c r="FS21" s="1177"/>
      <c r="FT21" s="1178"/>
      <c r="FU21" s="1178"/>
      <c r="FV21" s="1178"/>
      <c r="FW21" s="1178"/>
      <c r="FX21" s="1178"/>
      <c r="FY21" s="1178"/>
      <c r="FZ21" s="1178"/>
      <c r="GA21" s="1178"/>
      <c r="GB21" s="1178"/>
      <c r="GC21" s="1178"/>
      <c r="GD21" s="1178"/>
      <c r="GE21" s="1178"/>
      <c r="GF21" s="1178"/>
      <c r="GG21" s="1178"/>
      <c r="GH21" s="1178"/>
      <c r="GI21" s="1178"/>
      <c r="GJ21" s="1178"/>
      <c r="GK21" s="1178"/>
      <c r="GL21" s="1178"/>
      <c r="GM21" s="1178"/>
      <c r="GN21" s="1178"/>
      <c r="GO21" s="1178"/>
      <c r="GP21" s="1178"/>
      <c r="GQ21" s="1178"/>
      <c r="GR21" s="1178"/>
      <c r="GS21" s="1178"/>
      <c r="GT21" s="1178"/>
      <c r="GU21" s="1178"/>
      <c r="GV21" s="1178"/>
      <c r="GW21" s="1178"/>
    </row>
    <row r="22" spans="2:205" ht="23.25" customHeight="1" x14ac:dyDescent="0.3">
      <c r="B22" s="1185"/>
      <c r="C22" s="1185"/>
      <c r="D22" s="1185"/>
      <c r="E22" s="1185"/>
      <c r="F22" s="1185"/>
      <c r="G22" s="1185"/>
      <c r="H22" s="1185"/>
      <c r="I22" s="1185"/>
      <c r="J22" s="1185"/>
      <c r="K22" s="1185"/>
      <c r="L22" s="1184"/>
      <c r="M22" s="1184"/>
      <c r="N22" s="1184"/>
      <c r="O22" s="1184"/>
      <c r="P22" s="1184"/>
      <c r="Q22" s="1184"/>
      <c r="R22" s="1184"/>
      <c r="S22" s="1184"/>
      <c r="T22" s="1184"/>
      <c r="U22" s="1184"/>
      <c r="V22" s="1184"/>
      <c r="W22" s="1184"/>
      <c r="X22" s="1184"/>
      <c r="Y22" s="1184"/>
      <c r="Z22" s="1184"/>
      <c r="AA22" s="1184"/>
      <c r="AB22" s="1184"/>
      <c r="AC22" s="1184"/>
      <c r="AD22" s="1184"/>
      <c r="AE22" s="1184"/>
      <c r="AF22" s="1184"/>
      <c r="AG22" s="1184"/>
      <c r="AH22" s="1184"/>
      <c r="AI22" s="1184"/>
      <c r="AJ22" s="1184"/>
      <c r="AK22" s="1184"/>
      <c r="AL22" s="1184"/>
      <c r="AM22" s="1184"/>
      <c r="AN22" s="1184"/>
      <c r="AO22" s="1184"/>
      <c r="AP22" s="1184"/>
      <c r="AQ22" s="1176"/>
      <c r="AR22" s="1176"/>
      <c r="AS22" s="1176"/>
      <c r="AT22" s="1176"/>
      <c r="AU22" s="1176"/>
      <c r="AV22" s="1176"/>
      <c r="AW22" s="1176"/>
      <c r="AX22" s="1176"/>
      <c r="AY22" s="242"/>
      <c r="AZ22" s="243"/>
      <c r="BA22" s="1171" t="str">
        <f>MID(SUVAHAVUJ!AE80,1,1)</f>
        <v xml:space="preserve"> </v>
      </c>
      <c r="BB22" s="1171"/>
      <c r="BC22" s="1171"/>
      <c r="BD22" s="1171"/>
      <c r="BE22" s="1171"/>
      <c r="BF22" s="1171"/>
      <c r="BG22" s="1171" t="str">
        <f>MID(SUVAHAVUJ!AE80,2,1)</f>
        <v xml:space="preserve"> </v>
      </c>
      <c r="BH22" s="1171"/>
      <c r="BI22" s="1171"/>
      <c r="BJ22" s="1171"/>
      <c r="BK22" s="1171"/>
      <c r="BL22" s="1171" t="str">
        <f>MID(SUVAHAVUJ!AE80,3,1)</f>
        <v xml:space="preserve"> </v>
      </c>
      <c r="BM22" s="1171"/>
      <c r="BN22" s="1171"/>
      <c r="BO22" s="1171"/>
      <c r="BP22" s="1171"/>
      <c r="BQ22" s="1171"/>
      <c r="BR22" s="1171" t="str">
        <f>MID(SUVAHAVUJ!AE80,4,1)</f>
        <v xml:space="preserve"> </v>
      </c>
      <c r="BS22" s="1171"/>
      <c r="BT22" s="1171"/>
      <c r="BU22" s="1171"/>
      <c r="BV22" s="1171"/>
      <c r="BW22" s="1171" t="str">
        <f>MID(SUVAHAVUJ!AE80,5,1)</f>
        <v xml:space="preserve"> </v>
      </c>
      <c r="BX22" s="1171"/>
      <c r="BY22" s="1171"/>
      <c r="BZ22" s="1171"/>
      <c r="CA22" s="1171"/>
      <c r="CB22" s="1171"/>
      <c r="CC22" s="1171" t="str">
        <f>MID(SUVAHAVUJ!AE80,6,1)</f>
        <v xml:space="preserve"> </v>
      </c>
      <c r="CD22" s="1171"/>
      <c r="CE22" s="1171"/>
      <c r="CF22" s="1171"/>
      <c r="CG22" s="1171"/>
      <c r="CH22" s="1171" t="str">
        <f>MID(SUVAHAVUJ!AE80,7,1)</f>
        <v xml:space="preserve"> </v>
      </c>
      <c r="CI22" s="1171"/>
      <c r="CJ22" s="1171"/>
      <c r="CK22" s="1171"/>
      <c r="CL22" s="1171"/>
      <c r="CM22" s="1171"/>
      <c r="CN22" s="1171" t="str">
        <f>MID(SUVAHAVUJ!AE80,8,1)</f>
        <v xml:space="preserve"> </v>
      </c>
      <c r="CO22" s="1171"/>
      <c r="CP22" s="1171"/>
      <c r="CQ22" s="1171"/>
      <c r="CR22" s="1171"/>
      <c r="CS22" s="1171" t="str">
        <f>MID(SUVAHAVUJ!AE80,9,1)</f>
        <v xml:space="preserve"> </v>
      </c>
      <c r="CT22" s="1171"/>
      <c r="CU22" s="1171"/>
      <c r="CV22" s="1171"/>
      <c r="CW22" s="1171"/>
      <c r="CX22" s="1171"/>
      <c r="CY22" s="1171" t="str">
        <f>MID(SUVAHAVUJ!AE80,10,1)</f>
        <v xml:space="preserve"> </v>
      </c>
      <c r="CZ22" s="1171"/>
      <c r="DA22" s="1171"/>
      <c r="DB22" s="1171"/>
      <c r="DC22" s="1171"/>
      <c r="DD22" s="1171" t="str">
        <f>MID(SUVAHAVUJ!AE80,11,1)</f>
        <v>0</v>
      </c>
      <c r="DE22" s="1171"/>
      <c r="DF22" s="1171"/>
      <c r="DG22" s="1171"/>
      <c r="DH22" s="1171"/>
      <c r="DI22" s="1179"/>
      <c r="DJ22" s="1181"/>
      <c r="DK22" s="1181"/>
      <c r="DL22" s="1181"/>
      <c r="DM22" s="1181"/>
      <c r="DN22" s="1181"/>
      <c r="DO22" s="1181"/>
      <c r="DP22" s="1181"/>
      <c r="DQ22" s="1181"/>
      <c r="DR22" s="1181"/>
      <c r="DS22" s="1181"/>
      <c r="DT22" s="1181"/>
      <c r="DU22" s="1181"/>
      <c r="DV22" s="1181"/>
      <c r="DW22" s="1181"/>
      <c r="DX22" s="1181"/>
      <c r="DY22" s="1181"/>
      <c r="DZ22" s="1181"/>
      <c r="EA22" s="1181"/>
      <c r="EB22" s="1181"/>
      <c r="EC22" s="1181"/>
      <c r="ED22" s="1181"/>
      <c r="EE22" s="1181"/>
      <c r="EF22" s="1181"/>
      <c r="EG22" s="1181"/>
      <c r="EH22" s="1181"/>
      <c r="EI22" s="1181"/>
      <c r="EJ22" s="1181"/>
      <c r="EK22" s="1181"/>
      <c r="EL22" s="1181"/>
      <c r="EM22" s="1181"/>
      <c r="EN22" s="242"/>
      <c r="EO22" s="243"/>
      <c r="EP22" s="1171" t="str">
        <f>MID(SUVAHAVUJ!AG80,1,1)</f>
        <v xml:space="preserve"> </v>
      </c>
      <c r="EQ22" s="1171"/>
      <c r="ER22" s="1171"/>
      <c r="ES22" s="1171"/>
      <c r="ET22" s="1171"/>
      <c r="EU22" s="1171"/>
      <c r="EV22" s="1171" t="str">
        <f>MID(SUVAHAVUJ!AG80,2,1)</f>
        <v xml:space="preserve"> </v>
      </c>
      <c r="EW22" s="1171"/>
      <c r="EX22" s="1171"/>
      <c r="EY22" s="1171"/>
      <c r="EZ22" s="1171"/>
      <c r="FA22" s="1171" t="str">
        <f>MID(SUVAHAVUJ!AG80,3,1)</f>
        <v xml:space="preserve"> </v>
      </c>
      <c r="FB22" s="1171"/>
      <c r="FC22" s="1171"/>
      <c r="FD22" s="1171"/>
      <c r="FE22" s="1171"/>
      <c r="FF22" s="1171"/>
      <c r="FG22" s="1171" t="str">
        <f>MID(SUVAHAVUJ!AG80,4,1)</f>
        <v xml:space="preserve"> </v>
      </c>
      <c r="FH22" s="1171"/>
      <c r="FI22" s="1171"/>
      <c r="FJ22" s="1171"/>
      <c r="FK22" s="1171"/>
      <c r="FL22" s="1171" t="str">
        <f>MID(SUVAHAVUJ!AG80,5,1)</f>
        <v xml:space="preserve"> </v>
      </c>
      <c r="FM22" s="1171"/>
      <c r="FN22" s="1171"/>
      <c r="FO22" s="1171"/>
      <c r="FP22" s="1171"/>
      <c r="FQ22" s="1171"/>
      <c r="FR22" s="1171" t="str">
        <f>MID(SUVAHAVUJ!AG80,6,1)</f>
        <v xml:space="preserve"> </v>
      </c>
      <c r="FS22" s="1171"/>
      <c r="FT22" s="1171"/>
      <c r="FU22" s="1171"/>
      <c r="FV22" s="1171"/>
      <c r="FW22" s="1171" t="str">
        <f>MID(SUVAHAVUJ!AG80,7,1)</f>
        <v xml:space="preserve"> </v>
      </c>
      <c r="FX22" s="1171"/>
      <c r="FY22" s="1171"/>
      <c r="FZ22" s="1171"/>
      <c r="GA22" s="1171"/>
      <c r="GB22" s="1171"/>
      <c r="GC22" s="1171" t="str">
        <f>MID(SUVAHAVUJ!AG80,8,1)</f>
        <v xml:space="preserve"> </v>
      </c>
      <c r="GD22" s="1171"/>
      <c r="GE22" s="1171"/>
      <c r="GF22" s="1171"/>
      <c r="GG22" s="1171"/>
      <c r="GH22" s="1171" t="str">
        <f>MID(SUVAHAVUJ!AG80,9,1)</f>
        <v xml:space="preserve"> </v>
      </c>
      <c r="GI22" s="1171"/>
      <c r="GJ22" s="1171"/>
      <c r="GK22" s="1171"/>
      <c r="GL22" s="1171"/>
      <c r="GM22" s="1171"/>
      <c r="GN22" s="1171" t="str">
        <f>MID(SUVAHAVUJ!AG80,10,1)</f>
        <v xml:space="preserve"> </v>
      </c>
      <c r="GO22" s="1171"/>
      <c r="GP22" s="1171"/>
      <c r="GQ22" s="1171"/>
      <c r="GR22" s="1171"/>
      <c r="GS22" s="1129" t="str">
        <f>MID(SUVAHAVUJ!AG80,11,1)</f>
        <v>0</v>
      </c>
      <c r="GT22" s="1129"/>
      <c r="GU22" s="1129"/>
      <c r="GV22" s="1129"/>
      <c r="GW22" s="1177"/>
    </row>
    <row r="23" spans="2:205" ht="2.25" customHeight="1" x14ac:dyDescent="0.3">
      <c r="B23" s="252"/>
      <c r="C23" s="252"/>
      <c r="D23" s="252"/>
      <c r="E23" s="252"/>
      <c r="F23" s="252"/>
      <c r="G23" s="252"/>
      <c r="H23" s="252"/>
      <c r="I23" s="252"/>
      <c r="J23" s="252"/>
      <c r="K23" s="252"/>
      <c r="L23" s="253"/>
      <c r="M23" s="254"/>
      <c r="N23" s="254"/>
      <c r="O23" s="254"/>
      <c r="P23" s="254"/>
      <c r="Q23" s="254"/>
      <c r="R23" s="254"/>
      <c r="S23" s="254"/>
      <c r="T23" s="254"/>
      <c r="U23" s="254"/>
      <c r="V23" s="254"/>
      <c r="W23" s="254"/>
      <c r="X23" s="254"/>
      <c r="Y23" s="254"/>
      <c r="Z23" s="254"/>
      <c r="AA23" s="254"/>
      <c r="AB23" s="254"/>
      <c r="AC23" s="254"/>
      <c r="AD23" s="254"/>
      <c r="AE23" s="254"/>
      <c r="AF23" s="254"/>
      <c r="AG23" s="254"/>
      <c r="AH23" s="254"/>
      <c r="AI23" s="254"/>
      <c r="AJ23" s="254"/>
      <c r="AK23" s="254"/>
      <c r="AL23" s="254"/>
      <c r="AM23" s="254"/>
      <c r="AN23" s="254"/>
      <c r="AO23" s="254"/>
      <c r="AP23" s="254"/>
      <c r="AQ23" s="255"/>
      <c r="AR23" s="255"/>
      <c r="AS23" s="255"/>
      <c r="AT23" s="255"/>
      <c r="AU23" s="255"/>
      <c r="AV23" s="255"/>
      <c r="AW23" s="255"/>
      <c r="AX23" s="255"/>
      <c r="AY23" s="256"/>
      <c r="AZ23" s="256"/>
      <c r="BA23" s="1220"/>
      <c r="BB23" s="1220"/>
      <c r="BC23" s="1220"/>
      <c r="BD23" s="1220"/>
      <c r="BE23" s="1220"/>
      <c r="BF23" s="1220"/>
      <c r="BG23" s="1220"/>
      <c r="BH23" s="1220"/>
      <c r="BI23" s="1220"/>
      <c r="BJ23" s="1220"/>
      <c r="BK23" s="1220"/>
      <c r="BL23" s="1220"/>
      <c r="BM23" s="1220"/>
      <c r="BN23" s="1220"/>
      <c r="BO23" s="1220"/>
      <c r="BP23" s="1220"/>
      <c r="BQ23" s="1220"/>
      <c r="BR23" s="1220"/>
      <c r="BS23" s="1220"/>
      <c r="BT23" s="1220"/>
      <c r="BU23" s="1220"/>
      <c r="BV23" s="1220"/>
      <c r="BW23" s="1220"/>
      <c r="BX23" s="1220"/>
      <c r="BY23" s="1220"/>
      <c r="BZ23" s="1220"/>
      <c r="CA23" s="1220"/>
      <c r="CB23" s="1220"/>
      <c r="CC23" s="1220"/>
      <c r="CD23" s="1220"/>
      <c r="CE23" s="1220"/>
      <c r="CF23" s="1220"/>
      <c r="CG23" s="1220"/>
      <c r="CH23" s="1220"/>
      <c r="CI23" s="1220"/>
      <c r="CJ23" s="1220"/>
      <c r="CK23" s="1220"/>
      <c r="CL23" s="1220"/>
      <c r="CM23" s="1220"/>
      <c r="CN23" s="1220"/>
      <c r="CO23" s="1220"/>
      <c r="CP23" s="1220"/>
      <c r="CQ23" s="1220"/>
      <c r="CR23" s="1220"/>
      <c r="CS23" s="1220"/>
      <c r="CT23" s="1220"/>
      <c r="CU23" s="1220"/>
      <c r="CV23" s="1220"/>
      <c r="CW23" s="1220"/>
      <c r="CX23" s="1220"/>
      <c r="CY23" s="1220"/>
      <c r="CZ23" s="1220"/>
      <c r="DA23" s="1220"/>
      <c r="DB23" s="1220"/>
      <c r="DC23" s="1220"/>
      <c r="DD23" s="1220"/>
      <c r="DE23" s="1220"/>
      <c r="DF23" s="1220"/>
      <c r="DG23" s="1220"/>
      <c r="DH23" s="1220"/>
      <c r="DI23" s="1220"/>
      <c r="DJ23" s="256"/>
      <c r="DK23" s="256"/>
      <c r="DL23" s="1220"/>
      <c r="DM23" s="1220"/>
      <c r="DN23" s="1220"/>
      <c r="DO23" s="1220"/>
      <c r="DP23" s="1220"/>
      <c r="DQ23" s="1220"/>
      <c r="DR23" s="1220"/>
      <c r="DS23" s="1220"/>
      <c r="DT23" s="1220"/>
      <c r="DU23" s="1220"/>
      <c r="DV23" s="1220"/>
      <c r="DW23" s="1220"/>
      <c r="DX23" s="1220"/>
      <c r="DY23" s="1220"/>
      <c r="DZ23" s="1220"/>
      <c r="EA23" s="1220"/>
      <c r="EB23" s="1220"/>
      <c r="EC23" s="1220"/>
      <c r="ED23" s="1220"/>
      <c r="EE23" s="1220"/>
      <c r="EF23" s="1220"/>
      <c r="EG23" s="1220"/>
      <c r="EH23" s="1220"/>
      <c r="EI23" s="1220"/>
      <c r="EJ23" s="1220"/>
      <c r="EK23" s="1220"/>
      <c r="EL23" s="1220"/>
      <c r="EM23" s="1220"/>
      <c r="EN23" s="1220"/>
      <c r="EO23" s="1220"/>
      <c r="EP23" s="1220"/>
      <c r="EQ23" s="1220"/>
      <c r="ER23" s="1220"/>
      <c r="ES23" s="1220"/>
      <c r="ET23" s="1220"/>
      <c r="EU23" s="1220"/>
      <c r="EV23" s="1220"/>
      <c r="EW23" s="1220"/>
      <c r="EX23" s="1220"/>
      <c r="EY23" s="1220"/>
      <c r="EZ23" s="1220"/>
      <c r="FA23" s="1220"/>
      <c r="FB23" s="1220"/>
      <c r="FC23" s="1220"/>
      <c r="FD23" s="1220"/>
      <c r="FE23" s="1220"/>
      <c r="FF23" s="1220"/>
      <c r="FG23" s="1220"/>
      <c r="FH23" s="1220"/>
      <c r="FI23" s="1220"/>
      <c r="FJ23" s="1220"/>
      <c r="FK23" s="1220"/>
      <c r="FL23" s="1220"/>
      <c r="FM23" s="1220"/>
      <c r="FN23" s="1220"/>
      <c r="FO23" s="1221"/>
      <c r="FP23" s="1221"/>
      <c r="FQ23" s="1221"/>
      <c r="FR23" s="1221"/>
      <c r="FS23" s="1221"/>
      <c r="FT23" s="1222"/>
      <c r="FU23" s="1222"/>
      <c r="FV23" s="1222"/>
      <c r="FW23" s="1222"/>
      <c r="FX23" s="1222"/>
      <c r="FY23" s="1222"/>
      <c r="FZ23" s="1222"/>
      <c r="GA23" s="1222"/>
      <c r="GB23" s="1222"/>
      <c r="GC23" s="1222"/>
      <c r="GD23" s="1222"/>
      <c r="GE23" s="1222"/>
      <c r="GF23" s="1222"/>
      <c r="GG23" s="1222"/>
      <c r="GH23" s="1222"/>
      <c r="GI23" s="1222"/>
      <c r="GJ23" s="1222"/>
      <c r="GK23" s="1222"/>
      <c r="GL23" s="1222"/>
      <c r="GM23" s="1222"/>
      <c r="GN23" s="1222"/>
      <c r="GO23" s="1222"/>
      <c r="GP23" s="1222"/>
      <c r="GQ23" s="1222"/>
      <c r="GR23" s="1222"/>
      <c r="GS23" s="1222"/>
      <c r="GT23" s="1222"/>
      <c r="GU23" s="1222"/>
      <c r="GV23" s="1222"/>
      <c r="GW23" s="1222"/>
    </row>
    <row r="24" spans="2:205" ht="25.5" customHeight="1" x14ac:dyDescent="0.2">
      <c r="B24" s="1223" t="s">
        <v>4941</v>
      </c>
      <c r="C24" s="1224"/>
      <c r="D24" s="1224"/>
      <c r="E24" s="1224"/>
      <c r="F24" s="1224"/>
      <c r="G24" s="1224"/>
      <c r="H24" s="1224"/>
      <c r="I24" s="1224"/>
      <c r="J24" s="1224"/>
      <c r="K24" s="1225"/>
      <c r="L24" s="1226" t="s">
        <v>4942</v>
      </c>
      <c r="M24" s="1227"/>
      <c r="N24" s="1227"/>
      <c r="O24" s="1227"/>
      <c r="P24" s="1227"/>
      <c r="Q24" s="1227"/>
      <c r="R24" s="1227"/>
      <c r="S24" s="1227"/>
      <c r="T24" s="1227"/>
      <c r="U24" s="1227"/>
      <c r="V24" s="1227"/>
      <c r="W24" s="1227"/>
      <c r="X24" s="1227"/>
      <c r="Y24" s="1227"/>
      <c r="Z24" s="1227"/>
      <c r="AA24" s="1227"/>
      <c r="AB24" s="1227"/>
      <c r="AC24" s="1227"/>
      <c r="AD24" s="1227"/>
      <c r="AE24" s="1227"/>
      <c r="AF24" s="1227"/>
      <c r="AG24" s="1227"/>
      <c r="AH24" s="1227"/>
      <c r="AI24" s="1227"/>
      <c r="AJ24" s="1227"/>
      <c r="AK24" s="1227"/>
      <c r="AL24" s="1227"/>
      <c r="AM24" s="1227"/>
      <c r="AN24" s="1227"/>
      <c r="AO24" s="1227"/>
      <c r="AP24" s="1227"/>
      <c r="AQ24" s="1227"/>
      <c r="AR24" s="1227"/>
      <c r="AS24" s="1227"/>
      <c r="AT24" s="1227"/>
      <c r="AU24" s="1227"/>
      <c r="AV24" s="1227"/>
      <c r="AW24" s="1227"/>
      <c r="AX24" s="1227"/>
      <c r="AY24" s="1227"/>
      <c r="AZ24" s="1227"/>
      <c r="BA24" s="1227"/>
      <c r="BB24" s="1227"/>
      <c r="BC24" s="1227"/>
      <c r="BD24" s="1227"/>
      <c r="BE24" s="1227"/>
      <c r="BF24" s="1227"/>
      <c r="BG24" s="1227"/>
      <c r="BH24" s="1227"/>
      <c r="BI24" s="1227"/>
      <c r="BJ24" s="1227"/>
      <c r="BK24" s="1227"/>
      <c r="BL24" s="1227"/>
      <c r="BM24" s="1227"/>
      <c r="BN24" s="1227"/>
      <c r="BO24" s="1227"/>
      <c r="BP24" s="1227"/>
      <c r="BQ24" s="1227"/>
      <c r="BR24" s="1227"/>
      <c r="BS24" s="1227"/>
      <c r="BT24" s="1227"/>
      <c r="BU24" s="1227"/>
      <c r="BV24" s="1228"/>
      <c r="BW24" s="1229" t="str">
        <f>$AQ$4</f>
        <v>Číslo riadku</v>
      </c>
      <c r="BX24" s="1230"/>
      <c r="BY24" s="1230"/>
      <c r="BZ24" s="1230"/>
      <c r="CA24" s="1230"/>
      <c r="CB24" s="1230"/>
      <c r="CC24" s="1230"/>
      <c r="CD24" s="1231"/>
      <c r="CE24" s="1232" t="str">
        <f>$AY$4</f>
        <v>Bežné účtovné obdobie rok 2023</v>
      </c>
      <c r="CF24" s="1233"/>
      <c r="CG24" s="1233"/>
      <c r="CH24" s="1233"/>
      <c r="CI24" s="1233"/>
      <c r="CJ24" s="1233"/>
      <c r="CK24" s="1233"/>
      <c r="CL24" s="1233"/>
      <c r="CM24" s="1233"/>
      <c r="CN24" s="1233"/>
      <c r="CO24" s="1233"/>
      <c r="CP24" s="1233"/>
      <c r="CQ24" s="1233"/>
      <c r="CR24" s="1233"/>
      <c r="CS24" s="1233"/>
      <c r="CT24" s="1233"/>
      <c r="CU24" s="1233"/>
      <c r="CV24" s="1233"/>
      <c r="CW24" s="1233"/>
      <c r="CX24" s="1233"/>
      <c r="CY24" s="1233"/>
      <c r="CZ24" s="1233"/>
      <c r="DA24" s="1233"/>
      <c r="DB24" s="1233"/>
      <c r="DC24" s="1233"/>
      <c r="DD24" s="1233"/>
      <c r="DE24" s="1233"/>
      <c r="DF24" s="1233"/>
      <c r="DG24" s="1233"/>
      <c r="DH24" s="1233"/>
      <c r="DI24" s="1233"/>
      <c r="DJ24" s="1233"/>
      <c r="DK24" s="1233"/>
      <c r="DL24" s="1233"/>
      <c r="DM24" s="1233"/>
      <c r="DN24" s="1233"/>
      <c r="DO24" s="1233"/>
      <c r="DP24" s="1233"/>
      <c r="DQ24" s="1233"/>
      <c r="DR24" s="1233"/>
      <c r="DS24" s="1233"/>
      <c r="DT24" s="1233"/>
      <c r="DU24" s="1233"/>
      <c r="DV24" s="1233"/>
      <c r="DW24" s="1233"/>
      <c r="DX24" s="1233"/>
      <c r="DY24" s="1233"/>
      <c r="DZ24" s="1233"/>
      <c r="EA24" s="1233"/>
      <c r="EB24" s="1233"/>
      <c r="EC24" s="1233"/>
      <c r="ED24" s="1233"/>
      <c r="EE24" s="1233"/>
      <c r="EF24" s="1233"/>
      <c r="EG24" s="1233"/>
      <c r="EH24" s="1233"/>
      <c r="EI24" s="1233"/>
      <c r="EJ24" s="1233"/>
      <c r="EK24" s="1233"/>
      <c r="EL24" s="1233"/>
      <c r="EM24" s="1234"/>
      <c r="EN24" s="1235">
        <f>$FC$4</f>
        <v>0</v>
      </c>
      <c r="EO24" s="1236"/>
      <c r="EP24" s="1236"/>
      <c r="EQ24" s="1236"/>
      <c r="ER24" s="1236"/>
      <c r="ES24" s="1236"/>
      <c r="ET24" s="1236"/>
      <c r="EU24" s="1236"/>
      <c r="EV24" s="1236"/>
      <c r="EW24" s="1236"/>
      <c r="EX24" s="1236"/>
      <c r="EY24" s="1236"/>
      <c r="EZ24" s="1236"/>
      <c r="FA24" s="1236"/>
      <c r="FB24" s="1236"/>
      <c r="FC24" s="1236"/>
      <c r="FD24" s="1236"/>
      <c r="FE24" s="1236"/>
      <c r="FF24" s="1236"/>
      <c r="FG24" s="1236"/>
      <c r="FH24" s="1236"/>
      <c r="FI24" s="1236"/>
      <c r="FJ24" s="1236"/>
      <c r="FK24" s="1236"/>
      <c r="FL24" s="1236"/>
      <c r="FM24" s="1236"/>
      <c r="FN24" s="1236"/>
      <c r="FO24" s="1236"/>
      <c r="FP24" s="1236"/>
      <c r="FQ24" s="1236"/>
      <c r="FR24" s="1236"/>
      <c r="FS24" s="1236"/>
      <c r="FT24" s="1236"/>
      <c r="FU24" s="1236"/>
      <c r="FV24" s="1236"/>
      <c r="FW24" s="1236"/>
      <c r="FX24" s="1236"/>
      <c r="FY24" s="1236"/>
      <c r="FZ24" s="1236"/>
      <c r="GA24" s="1236"/>
      <c r="GB24" s="1236"/>
      <c r="GC24" s="1236"/>
      <c r="GD24" s="1236"/>
      <c r="GE24" s="1236"/>
      <c r="GF24" s="1236"/>
      <c r="GG24" s="1236"/>
      <c r="GH24" s="1236"/>
      <c r="GI24" s="1236"/>
      <c r="GJ24" s="1236"/>
      <c r="GK24" s="1236"/>
      <c r="GL24" s="1236"/>
      <c r="GM24" s="1236"/>
      <c r="GN24" s="1236"/>
      <c r="GO24" s="1236"/>
      <c r="GP24" s="1236"/>
      <c r="GQ24" s="1236"/>
      <c r="GR24" s="1236"/>
      <c r="GS24" s="1236"/>
      <c r="GT24" s="1236"/>
      <c r="GU24" s="1236"/>
      <c r="GV24" s="1236"/>
      <c r="GW24" s="1237"/>
    </row>
    <row r="25" spans="2:205" ht="21.6" customHeight="1" x14ac:dyDescent="0.2">
      <c r="B25" s="1238"/>
      <c r="C25" s="1239"/>
      <c r="D25" s="1239"/>
      <c r="E25" s="1239"/>
      <c r="F25" s="1239"/>
      <c r="G25" s="1239"/>
      <c r="H25" s="1239"/>
      <c r="I25" s="1239"/>
      <c r="J25" s="1239"/>
      <c r="K25" s="1240"/>
      <c r="L25" s="1241" t="str">
        <f>SUVAHAVUJ!$D$81</f>
        <v>Spolu vlastné imanie a záväzky r. 80 + r. 101 + r. 141</v>
      </c>
      <c r="M25" s="1242"/>
      <c r="N25" s="1242"/>
      <c r="O25" s="1242"/>
      <c r="P25" s="1242"/>
      <c r="Q25" s="1242"/>
      <c r="R25" s="1242"/>
      <c r="S25" s="1242"/>
      <c r="T25" s="1242"/>
      <c r="U25" s="1242"/>
      <c r="V25" s="1242"/>
      <c r="W25" s="1242"/>
      <c r="X25" s="1242"/>
      <c r="Y25" s="1242"/>
      <c r="Z25" s="1242"/>
      <c r="AA25" s="1242"/>
      <c r="AB25" s="1242"/>
      <c r="AC25" s="1242"/>
      <c r="AD25" s="1242"/>
      <c r="AE25" s="1242"/>
      <c r="AF25" s="1242"/>
      <c r="AG25" s="1242"/>
      <c r="AH25" s="1242"/>
      <c r="AI25" s="1242"/>
      <c r="AJ25" s="1242"/>
      <c r="AK25" s="1242"/>
      <c r="AL25" s="1242"/>
      <c r="AM25" s="1242"/>
      <c r="AN25" s="1242"/>
      <c r="AO25" s="1242"/>
      <c r="AP25" s="1242"/>
      <c r="AQ25" s="1242"/>
      <c r="AR25" s="1242"/>
      <c r="AS25" s="1242"/>
      <c r="AT25" s="1242"/>
      <c r="AU25" s="1242"/>
      <c r="AV25" s="1242"/>
      <c r="AW25" s="1242"/>
      <c r="AX25" s="1242"/>
      <c r="AY25" s="1242"/>
      <c r="AZ25" s="1242"/>
      <c r="BA25" s="1242"/>
      <c r="BB25" s="1242"/>
      <c r="BC25" s="1242"/>
      <c r="BD25" s="1242"/>
      <c r="BE25" s="1242"/>
      <c r="BF25" s="1242"/>
      <c r="BG25" s="1242"/>
      <c r="BH25" s="1242"/>
      <c r="BI25" s="1242"/>
      <c r="BJ25" s="1242"/>
      <c r="BK25" s="1242"/>
      <c r="BL25" s="1242"/>
      <c r="BM25" s="1242"/>
      <c r="BN25" s="1242"/>
      <c r="BO25" s="1242"/>
      <c r="BP25" s="1242"/>
      <c r="BQ25" s="1242"/>
      <c r="BR25" s="1242"/>
      <c r="BS25" s="1242"/>
      <c r="BT25" s="1242"/>
      <c r="BU25" s="1242"/>
      <c r="BV25" s="1242"/>
      <c r="BW25" s="1243">
        <v>79</v>
      </c>
      <c r="BX25" s="1244"/>
      <c r="BY25" s="1244"/>
      <c r="BZ25" s="1244"/>
      <c r="CA25" s="1244"/>
      <c r="CB25" s="1244"/>
      <c r="CC25" s="1244"/>
      <c r="CD25" s="1245"/>
      <c r="CE25" s="1171" t="str">
        <f>MID(SUVAHAVUJ!AF81,1,1)</f>
        <v xml:space="preserve"> </v>
      </c>
      <c r="CF25" s="1171"/>
      <c r="CG25" s="1171"/>
      <c r="CH25" s="1171"/>
      <c r="CI25" s="1171"/>
      <c r="CJ25" s="1171" t="str">
        <f>MID(SUVAHAVUJ!AF81,2,1)</f>
        <v xml:space="preserve"> </v>
      </c>
      <c r="CK25" s="1171"/>
      <c r="CL25" s="1171"/>
      <c r="CM25" s="1171"/>
      <c r="CN25" s="1171"/>
      <c r="CO25" s="1171"/>
      <c r="CP25" s="1171" t="str">
        <f>MID(SUVAHAVUJ!AF81,3,1)</f>
        <v xml:space="preserve"> </v>
      </c>
      <c r="CQ25" s="1171"/>
      <c r="CR25" s="1171"/>
      <c r="CS25" s="1171"/>
      <c r="CT25" s="1171"/>
      <c r="CU25" s="1171" t="str">
        <f>MID(SUVAHAVUJ!AF81,4,1)</f>
        <v xml:space="preserve"> </v>
      </c>
      <c r="CV25" s="1171"/>
      <c r="CW25" s="1171"/>
      <c r="CX25" s="1171"/>
      <c r="CY25" s="1171"/>
      <c r="CZ25" s="1171"/>
      <c r="DA25" s="1171" t="str">
        <f>MID(SUVAHAVUJ!AF81,5,1)</f>
        <v xml:space="preserve"> </v>
      </c>
      <c r="DB25" s="1171"/>
      <c r="DC25" s="1171"/>
      <c r="DD25" s="1171"/>
      <c r="DE25" s="1171"/>
      <c r="DF25" s="1171" t="str">
        <f>MID(SUVAHAVUJ!AF81,6,1)</f>
        <v xml:space="preserve"> </v>
      </c>
      <c r="DG25" s="1171"/>
      <c r="DH25" s="1171"/>
      <c r="DI25" s="1171"/>
      <c r="DJ25" s="1171"/>
      <c r="DK25" s="1171"/>
      <c r="DL25" s="1171" t="str">
        <f>MID(SUVAHAVUJ!AF81,7,1)</f>
        <v>4</v>
      </c>
      <c r="DM25" s="1171"/>
      <c r="DN25" s="1171"/>
      <c r="DO25" s="1171"/>
      <c r="DP25" s="1171"/>
      <c r="DQ25" s="1171"/>
      <c r="DR25" s="1171" t="str">
        <f>MID(SUVAHAVUJ!AF81,8,1)</f>
        <v>1</v>
      </c>
      <c r="DS25" s="1171"/>
      <c r="DT25" s="1171"/>
      <c r="DU25" s="1171"/>
      <c r="DV25" s="1171"/>
      <c r="DW25" s="1129" t="str">
        <f>MID(SUVAHAVUJ!AF81,9,1)</f>
        <v>0</v>
      </c>
      <c r="DX25" s="1129"/>
      <c r="DY25" s="1129"/>
      <c r="DZ25" s="1129"/>
      <c r="EA25" s="1129"/>
      <c r="EB25" s="1129"/>
      <c r="EC25" s="1129" t="str">
        <f>MID(SUVAHAVUJ!AF81,10,1)</f>
        <v>3</v>
      </c>
      <c r="ED25" s="1129"/>
      <c r="EE25" s="1129"/>
      <c r="EF25" s="1129"/>
      <c r="EG25" s="1129"/>
      <c r="EH25" s="1171" t="str">
        <f>MID(SUVAHAVUJ!AF81,11,1)</f>
        <v>1</v>
      </c>
      <c r="EI25" s="1171"/>
      <c r="EJ25" s="1171"/>
      <c r="EK25" s="1171"/>
      <c r="EL25" s="1171"/>
      <c r="EM25" s="1179"/>
      <c r="EN25" s="257"/>
      <c r="EO25" s="258"/>
      <c r="EP25" s="1171" t="str">
        <f>MID(SUVAHAVUJ!AG81,1,1)</f>
        <v xml:space="preserve"> </v>
      </c>
      <c r="EQ25" s="1171"/>
      <c r="ER25" s="1171"/>
      <c r="ES25" s="1171"/>
      <c r="ET25" s="1171"/>
      <c r="EU25" s="1171"/>
      <c r="EV25" s="1171" t="str">
        <f>MID(SUVAHAVUJ!AG81,2,1)</f>
        <v xml:space="preserve"> </v>
      </c>
      <c r="EW25" s="1171"/>
      <c r="EX25" s="1171"/>
      <c r="EY25" s="1171"/>
      <c r="EZ25" s="1171"/>
      <c r="FA25" s="1171" t="str">
        <f>MID(SUVAHAVUJ!AG81,3,1)</f>
        <v xml:space="preserve"> </v>
      </c>
      <c r="FB25" s="1171"/>
      <c r="FC25" s="1171"/>
      <c r="FD25" s="1171"/>
      <c r="FE25" s="1171"/>
      <c r="FF25" s="1171"/>
      <c r="FG25" s="1171" t="str">
        <f>MID(SUVAHAVUJ!AG81,4,1)</f>
        <v xml:space="preserve"> </v>
      </c>
      <c r="FH25" s="1171"/>
      <c r="FI25" s="1171"/>
      <c r="FJ25" s="1171"/>
      <c r="FK25" s="1171"/>
      <c r="FL25" s="1129" t="str">
        <f>MID(SUVAHAVUJ!AG81,5,1)</f>
        <v xml:space="preserve"> </v>
      </c>
      <c r="FM25" s="1129"/>
      <c r="FN25" s="1129"/>
      <c r="FO25" s="1129"/>
      <c r="FP25" s="1129"/>
      <c r="FQ25" s="1129"/>
      <c r="FR25" s="1129" t="str">
        <f>MID(SUVAHAVUJ!AG81,6,1)</f>
        <v xml:space="preserve"> </v>
      </c>
      <c r="FS25" s="1129"/>
      <c r="FT25" s="1129"/>
      <c r="FU25" s="1129"/>
      <c r="FV25" s="1129"/>
      <c r="FW25" s="1129" t="str">
        <f>MID(SUVAHAVUJ!AG81,7,1)</f>
        <v>1</v>
      </c>
      <c r="FX25" s="1129"/>
      <c r="FY25" s="1129"/>
      <c r="FZ25" s="1129"/>
      <c r="GA25" s="1129"/>
      <c r="GB25" s="1129"/>
      <c r="GC25" s="1129" t="str">
        <f>MID(SUVAHAVUJ!AG81,8,1)</f>
        <v>9</v>
      </c>
      <c r="GD25" s="1129"/>
      <c r="GE25" s="1129"/>
      <c r="GF25" s="1129"/>
      <c r="GG25" s="1129"/>
      <c r="GH25" s="1129" t="str">
        <f>MID(SUVAHAVUJ!AG81,9,1)</f>
        <v>4</v>
      </c>
      <c r="GI25" s="1129"/>
      <c r="GJ25" s="1129"/>
      <c r="GK25" s="1129"/>
      <c r="GL25" s="1129"/>
      <c r="GM25" s="1129"/>
      <c r="GN25" s="1129" t="str">
        <f>MID(SUVAHAVUJ!AG81,10,1)</f>
        <v>3</v>
      </c>
      <c r="GO25" s="1129"/>
      <c r="GP25" s="1129"/>
      <c r="GQ25" s="1129"/>
      <c r="GR25" s="1129"/>
      <c r="GS25" s="1129" t="str">
        <f>MID(SUVAHAVUJ!AG81,11,1)</f>
        <v>8</v>
      </c>
      <c r="GT25" s="1129"/>
      <c r="GU25" s="1129"/>
      <c r="GV25" s="1129"/>
      <c r="GW25" s="1177"/>
    </row>
    <row r="26" spans="2:205" ht="21.6" customHeight="1" x14ac:dyDescent="0.2">
      <c r="B26" s="1246" t="s">
        <v>2013</v>
      </c>
      <c r="C26" s="1247"/>
      <c r="D26" s="1247"/>
      <c r="E26" s="1247"/>
      <c r="F26" s="1247"/>
      <c r="G26" s="1247"/>
      <c r="H26" s="1247"/>
      <c r="I26" s="1247"/>
      <c r="J26" s="1247"/>
      <c r="K26" s="1248"/>
      <c r="L26" s="1241" t="str">
        <f>SUVAHAVUJ!$D$82</f>
        <v>Vlastné imanie r. 81 + r. 85 + r. 86 + r. 87 + r. 90 + r. 93
+ r. 97 + r. 100</v>
      </c>
      <c r="M26" s="1242"/>
      <c r="N26" s="1242"/>
      <c r="O26" s="1242"/>
      <c r="P26" s="1242"/>
      <c r="Q26" s="1242"/>
      <c r="R26" s="1242"/>
      <c r="S26" s="1242"/>
      <c r="T26" s="1242"/>
      <c r="U26" s="1242"/>
      <c r="V26" s="1242"/>
      <c r="W26" s="1242"/>
      <c r="X26" s="1242"/>
      <c r="Y26" s="1242"/>
      <c r="Z26" s="1242"/>
      <c r="AA26" s="1242"/>
      <c r="AB26" s="1242"/>
      <c r="AC26" s="1242"/>
      <c r="AD26" s="1242"/>
      <c r="AE26" s="1242"/>
      <c r="AF26" s="1242"/>
      <c r="AG26" s="1242"/>
      <c r="AH26" s="1242"/>
      <c r="AI26" s="1242"/>
      <c r="AJ26" s="1242"/>
      <c r="AK26" s="1242"/>
      <c r="AL26" s="1242"/>
      <c r="AM26" s="1242"/>
      <c r="AN26" s="1242"/>
      <c r="AO26" s="1242"/>
      <c r="AP26" s="1242"/>
      <c r="AQ26" s="1242"/>
      <c r="AR26" s="1242"/>
      <c r="AS26" s="1242"/>
      <c r="AT26" s="1242"/>
      <c r="AU26" s="1242"/>
      <c r="AV26" s="1242"/>
      <c r="AW26" s="1242"/>
      <c r="AX26" s="1242"/>
      <c r="AY26" s="1242"/>
      <c r="AZ26" s="1242"/>
      <c r="BA26" s="1242"/>
      <c r="BB26" s="1242"/>
      <c r="BC26" s="1242"/>
      <c r="BD26" s="1242"/>
      <c r="BE26" s="1242"/>
      <c r="BF26" s="1242"/>
      <c r="BG26" s="1242"/>
      <c r="BH26" s="1242"/>
      <c r="BI26" s="1242"/>
      <c r="BJ26" s="1242"/>
      <c r="BK26" s="1242"/>
      <c r="BL26" s="1242"/>
      <c r="BM26" s="1242"/>
      <c r="BN26" s="1242"/>
      <c r="BO26" s="1242"/>
      <c r="BP26" s="1242"/>
      <c r="BQ26" s="1242"/>
      <c r="BR26" s="1242"/>
      <c r="BS26" s="1242"/>
      <c r="BT26" s="1242"/>
      <c r="BU26" s="1242"/>
      <c r="BV26" s="1242"/>
      <c r="BW26" s="1243" t="s">
        <v>2076</v>
      </c>
      <c r="BX26" s="1244"/>
      <c r="BY26" s="1244"/>
      <c r="BZ26" s="1244"/>
      <c r="CA26" s="1244"/>
      <c r="CB26" s="1244"/>
      <c r="CC26" s="1244" t="s">
        <v>153</v>
      </c>
      <c r="CD26" s="1245"/>
      <c r="CE26" s="1171" t="str">
        <f>MID(SUVAHAVUJ!AF82,1,1)</f>
        <v xml:space="preserve"> </v>
      </c>
      <c r="CF26" s="1171"/>
      <c r="CG26" s="1171"/>
      <c r="CH26" s="1171"/>
      <c r="CI26" s="1171"/>
      <c r="CJ26" s="1171" t="str">
        <f>MID(SUVAHAVUJ!AF82,2,1)</f>
        <v xml:space="preserve"> </v>
      </c>
      <c r="CK26" s="1171"/>
      <c r="CL26" s="1171"/>
      <c r="CM26" s="1171"/>
      <c r="CN26" s="1171"/>
      <c r="CO26" s="1171"/>
      <c r="CP26" s="1171" t="str">
        <f>MID(SUVAHAVUJ!AF82,3,1)</f>
        <v xml:space="preserve"> </v>
      </c>
      <c r="CQ26" s="1171"/>
      <c r="CR26" s="1171"/>
      <c r="CS26" s="1171"/>
      <c r="CT26" s="1171"/>
      <c r="CU26" s="1171" t="str">
        <f>MID(SUVAHAVUJ!AF82,4,1)</f>
        <v xml:space="preserve"> </v>
      </c>
      <c r="CV26" s="1171"/>
      <c r="CW26" s="1171"/>
      <c r="CX26" s="1171"/>
      <c r="CY26" s="1171"/>
      <c r="CZ26" s="1171"/>
      <c r="DA26" s="1171" t="str">
        <f>MID(SUVAHAVUJ!AF82,5,1)</f>
        <v xml:space="preserve"> </v>
      </c>
      <c r="DB26" s="1171"/>
      <c r="DC26" s="1171"/>
      <c r="DD26" s="1171"/>
      <c r="DE26" s="1171"/>
      <c r="DF26" s="1171" t="str">
        <f>MID(SUVAHAVUJ!AF82,6,1)</f>
        <v xml:space="preserve"> </v>
      </c>
      <c r="DG26" s="1171"/>
      <c r="DH26" s="1171"/>
      <c r="DI26" s="1171"/>
      <c r="DJ26" s="1171"/>
      <c r="DK26" s="1171"/>
      <c r="DL26" s="1171" t="str">
        <f>MID(SUVAHAVUJ!AF82,7,1)</f>
        <v>3</v>
      </c>
      <c r="DM26" s="1171"/>
      <c r="DN26" s="1171"/>
      <c r="DO26" s="1171"/>
      <c r="DP26" s="1171"/>
      <c r="DQ26" s="1171"/>
      <c r="DR26" s="1171" t="str">
        <f>MID(SUVAHAVUJ!AF82,8,1)</f>
        <v>3</v>
      </c>
      <c r="DS26" s="1171"/>
      <c r="DT26" s="1171"/>
      <c r="DU26" s="1171"/>
      <c r="DV26" s="1171"/>
      <c r="DW26" s="1129" t="str">
        <f>MID(SUVAHAVUJ!AF82,9,1)</f>
        <v>7</v>
      </c>
      <c r="DX26" s="1129"/>
      <c r="DY26" s="1129"/>
      <c r="DZ26" s="1129"/>
      <c r="EA26" s="1129"/>
      <c r="EB26" s="1129"/>
      <c r="EC26" s="1129" t="str">
        <f>MID(SUVAHAVUJ!AF82,10,1)</f>
        <v>0</v>
      </c>
      <c r="ED26" s="1129"/>
      <c r="EE26" s="1129"/>
      <c r="EF26" s="1129"/>
      <c r="EG26" s="1129"/>
      <c r="EH26" s="1171" t="str">
        <f>MID(SUVAHAVUJ!AF82,11,1)</f>
        <v>8</v>
      </c>
      <c r="EI26" s="1171"/>
      <c r="EJ26" s="1171"/>
      <c r="EK26" s="1171"/>
      <c r="EL26" s="1171"/>
      <c r="EM26" s="1179"/>
      <c r="EN26" s="257"/>
      <c r="EO26" s="258"/>
      <c r="EP26" s="1171" t="str">
        <f>MID(SUVAHAVUJ!AG82,1,1)</f>
        <v xml:space="preserve"> </v>
      </c>
      <c r="EQ26" s="1171"/>
      <c r="ER26" s="1171"/>
      <c r="ES26" s="1171"/>
      <c r="ET26" s="1171"/>
      <c r="EU26" s="1171"/>
      <c r="EV26" s="1171" t="str">
        <f>MID(SUVAHAVUJ!AG82,2,1)</f>
        <v xml:space="preserve"> </v>
      </c>
      <c r="EW26" s="1171"/>
      <c r="EX26" s="1171"/>
      <c r="EY26" s="1171"/>
      <c r="EZ26" s="1171"/>
      <c r="FA26" s="1171" t="str">
        <f>MID(SUVAHAVUJ!AG82,3,1)</f>
        <v xml:space="preserve"> </v>
      </c>
      <c r="FB26" s="1171"/>
      <c r="FC26" s="1171"/>
      <c r="FD26" s="1171"/>
      <c r="FE26" s="1171"/>
      <c r="FF26" s="1171"/>
      <c r="FG26" s="1171" t="str">
        <f>MID(SUVAHAVUJ!AG82,4,1)</f>
        <v xml:space="preserve"> </v>
      </c>
      <c r="FH26" s="1171"/>
      <c r="FI26" s="1171"/>
      <c r="FJ26" s="1171"/>
      <c r="FK26" s="1171"/>
      <c r="FL26" s="1129" t="str">
        <f>MID(SUVAHAVUJ!AG82,5,1)</f>
        <v xml:space="preserve"> </v>
      </c>
      <c r="FM26" s="1129"/>
      <c r="FN26" s="1129"/>
      <c r="FO26" s="1129"/>
      <c r="FP26" s="1129"/>
      <c r="FQ26" s="1129"/>
      <c r="FR26" s="1129" t="str">
        <f>MID(SUVAHAVUJ!AG82,6,1)</f>
        <v xml:space="preserve"> </v>
      </c>
      <c r="FS26" s="1129"/>
      <c r="FT26" s="1129"/>
      <c r="FU26" s="1129"/>
      <c r="FV26" s="1129"/>
      <c r="FW26" s="1129" t="str">
        <f>MID(SUVAHAVUJ!AG82,7,1)</f>
        <v>1</v>
      </c>
      <c r="FX26" s="1129"/>
      <c r="FY26" s="1129"/>
      <c r="FZ26" s="1129"/>
      <c r="GA26" s="1129"/>
      <c r="GB26" s="1129"/>
      <c r="GC26" s="1129" t="str">
        <f>MID(SUVAHAVUJ!AG82,8,1)</f>
        <v>6</v>
      </c>
      <c r="GD26" s="1129"/>
      <c r="GE26" s="1129"/>
      <c r="GF26" s="1129"/>
      <c r="GG26" s="1129"/>
      <c r="GH26" s="1129" t="str">
        <f>MID(SUVAHAVUJ!AG82,9,1)</f>
        <v>0</v>
      </c>
      <c r="GI26" s="1129"/>
      <c r="GJ26" s="1129"/>
      <c r="GK26" s="1129"/>
      <c r="GL26" s="1129"/>
      <c r="GM26" s="1129"/>
      <c r="GN26" s="1129" t="str">
        <f>MID(SUVAHAVUJ!AG82,10,1)</f>
        <v>8</v>
      </c>
      <c r="GO26" s="1129"/>
      <c r="GP26" s="1129"/>
      <c r="GQ26" s="1129"/>
      <c r="GR26" s="1129"/>
      <c r="GS26" s="1129" t="str">
        <f>MID(SUVAHAVUJ!AG82,11,1)</f>
        <v>6</v>
      </c>
      <c r="GT26" s="1129"/>
      <c r="GU26" s="1129"/>
      <c r="GV26" s="1129"/>
      <c r="GW26" s="1177"/>
    </row>
    <row r="27" spans="2:205" ht="21.6" customHeight="1" x14ac:dyDescent="0.2">
      <c r="B27" s="1246" t="s">
        <v>2015</v>
      </c>
      <c r="C27" s="1247"/>
      <c r="D27" s="1247"/>
      <c r="E27" s="1247"/>
      <c r="F27" s="1247"/>
      <c r="G27" s="1247"/>
      <c r="H27" s="1247"/>
      <c r="I27" s="1247"/>
      <c r="J27" s="1247"/>
      <c r="K27" s="1248"/>
      <c r="L27" s="1241" t="str">
        <f>SUVAHAVUJ!$D$83</f>
        <v>Základné imanie súčet (r. 82 až r. 84)</v>
      </c>
      <c r="M27" s="1242"/>
      <c r="N27" s="1242"/>
      <c r="O27" s="1242"/>
      <c r="P27" s="1242"/>
      <c r="Q27" s="1242"/>
      <c r="R27" s="1242"/>
      <c r="S27" s="1242"/>
      <c r="T27" s="1242"/>
      <c r="U27" s="1242"/>
      <c r="V27" s="1242"/>
      <c r="W27" s="1242"/>
      <c r="X27" s="1242"/>
      <c r="Y27" s="1242"/>
      <c r="Z27" s="1242"/>
      <c r="AA27" s="1242"/>
      <c r="AB27" s="1242"/>
      <c r="AC27" s="1242"/>
      <c r="AD27" s="1242"/>
      <c r="AE27" s="1242"/>
      <c r="AF27" s="1242"/>
      <c r="AG27" s="1242"/>
      <c r="AH27" s="1242"/>
      <c r="AI27" s="1242"/>
      <c r="AJ27" s="1242"/>
      <c r="AK27" s="1242"/>
      <c r="AL27" s="1242"/>
      <c r="AM27" s="1242"/>
      <c r="AN27" s="1242"/>
      <c r="AO27" s="1242"/>
      <c r="AP27" s="1242"/>
      <c r="AQ27" s="1242"/>
      <c r="AR27" s="1242"/>
      <c r="AS27" s="1242"/>
      <c r="AT27" s="1242"/>
      <c r="AU27" s="1242"/>
      <c r="AV27" s="1242"/>
      <c r="AW27" s="1242"/>
      <c r="AX27" s="1242"/>
      <c r="AY27" s="1242"/>
      <c r="AZ27" s="1242"/>
      <c r="BA27" s="1242"/>
      <c r="BB27" s="1242"/>
      <c r="BC27" s="1242"/>
      <c r="BD27" s="1242"/>
      <c r="BE27" s="1242"/>
      <c r="BF27" s="1242"/>
      <c r="BG27" s="1242"/>
      <c r="BH27" s="1242"/>
      <c r="BI27" s="1242"/>
      <c r="BJ27" s="1242"/>
      <c r="BK27" s="1242"/>
      <c r="BL27" s="1242"/>
      <c r="BM27" s="1242"/>
      <c r="BN27" s="1242"/>
      <c r="BO27" s="1242"/>
      <c r="BP27" s="1242"/>
      <c r="BQ27" s="1242"/>
      <c r="BR27" s="1242"/>
      <c r="BS27" s="1242"/>
      <c r="BT27" s="1242"/>
      <c r="BU27" s="1242"/>
      <c r="BV27" s="1242"/>
      <c r="BW27" s="1243" t="s">
        <v>2077</v>
      </c>
      <c r="BX27" s="1244"/>
      <c r="BY27" s="1244"/>
      <c r="BZ27" s="1244"/>
      <c r="CA27" s="1244"/>
      <c r="CB27" s="1244"/>
      <c r="CC27" s="1244" t="s">
        <v>153</v>
      </c>
      <c r="CD27" s="1245"/>
      <c r="CE27" s="1171" t="str">
        <f>MID(SUVAHAVUJ!AF83,1,1)</f>
        <v xml:space="preserve"> </v>
      </c>
      <c r="CF27" s="1171"/>
      <c r="CG27" s="1171"/>
      <c r="CH27" s="1171"/>
      <c r="CI27" s="1171"/>
      <c r="CJ27" s="1171" t="str">
        <f>MID(SUVAHAVUJ!AF83,2,1)</f>
        <v xml:space="preserve"> </v>
      </c>
      <c r="CK27" s="1171"/>
      <c r="CL27" s="1171"/>
      <c r="CM27" s="1171"/>
      <c r="CN27" s="1171"/>
      <c r="CO27" s="1171"/>
      <c r="CP27" s="1171" t="str">
        <f>MID(SUVAHAVUJ!AF83,3,1)</f>
        <v xml:space="preserve"> </v>
      </c>
      <c r="CQ27" s="1171"/>
      <c r="CR27" s="1171"/>
      <c r="CS27" s="1171"/>
      <c r="CT27" s="1171"/>
      <c r="CU27" s="1171" t="str">
        <f>MID(SUVAHAVUJ!AF83,4,1)</f>
        <v xml:space="preserve"> </v>
      </c>
      <c r="CV27" s="1171"/>
      <c r="CW27" s="1171"/>
      <c r="CX27" s="1171"/>
      <c r="CY27" s="1171"/>
      <c r="CZ27" s="1171"/>
      <c r="DA27" s="1171" t="str">
        <f>MID(SUVAHAVUJ!AF83,5,1)</f>
        <v xml:space="preserve"> </v>
      </c>
      <c r="DB27" s="1171"/>
      <c r="DC27" s="1171"/>
      <c r="DD27" s="1171"/>
      <c r="DE27" s="1171"/>
      <c r="DF27" s="1171" t="str">
        <f>MID(SUVAHAVUJ!AF83,6,1)</f>
        <v xml:space="preserve"> </v>
      </c>
      <c r="DG27" s="1171"/>
      <c r="DH27" s="1171"/>
      <c r="DI27" s="1171"/>
      <c r="DJ27" s="1171"/>
      <c r="DK27" s="1171"/>
      <c r="DL27" s="1171" t="str">
        <f>MID(SUVAHAVUJ!AF83,7,1)</f>
        <v xml:space="preserve"> </v>
      </c>
      <c r="DM27" s="1171"/>
      <c r="DN27" s="1171"/>
      <c r="DO27" s="1171"/>
      <c r="DP27" s="1171"/>
      <c r="DQ27" s="1171"/>
      <c r="DR27" s="1171" t="str">
        <f>MID(SUVAHAVUJ!AF83,8,1)</f>
        <v>5</v>
      </c>
      <c r="DS27" s="1171"/>
      <c r="DT27" s="1171"/>
      <c r="DU27" s="1171"/>
      <c r="DV27" s="1171"/>
      <c r="DW27" s="1129" t="str">
        <f>MID(SUVAHAVUJ!AF83,9,1)</f>
        <v>0</v>
      </c>
      <c r="DX27" s="1129"/>
      <c r="DY27" s="1129"/>
      <c r="DZ27" s="1129"/>
      <c r="EA27" s="1129"/>
      <c r="EB27" s="1129"/>
      <c r="EC27" s="1129" t="str">
        <f>MID(SUVAHAVUJ!AF83,10,1)</f>
        <v>0</v>
      </c>
      <c r="ED27" s="1129"/>
      <c r="EE27" s="1129"/>
      <c r="EF27" s="1129"/>
      <c r="EG27" s="1129"/>
      <c r="EH27" s="1171" t="str">
        <f>MID(SUVAHAVUJ!AF83,11,1)</f>
        <v>0</v>
      </c>
      <c r="EI27" s="1171"/>
      <c r="EJ27" s="1171"/>
      <c r="EK27" s="1171"/>
      <c r="EL27" s="1171"/>
      <c r="EM27" s="1179"/>
      <c r="EN27" s="257"/>
      <c r="EO27" s="258"/>
      <c r="EP27" s="1171" t="str">
        <f>MID(SUVAHAVUJ!AG83,1,1)</f>
        <v xml:space="preserve"> </v>
      </c>
      <c r="EQ27" s="1171"/>
      <c r="ER27" s="1171"/>
      <c r="ES27" s="1171"/>
      <c r="ET27" s="1171"/>
      <c r="EU27" s="1171"/>
      <c r="EV27" s="1171" t="str">
        <f>MID(SUVAHAVUJ!AG83,2,1)</f>
        <v xml:space="preserve"> </v>
      </c>
      <c r="EW27" s="1171"/>
      <c r="EX27" s="1171"/>
      <c r="EY27" s="1171"/>
      <c r="EZ27" s="1171"/>
      <c r="FA27" s="1171" t="str">
        <f>MID(SUVAHAVUJ!AG83,3,1)</f>
        <v xml:space="preserve"> </v>
      </c>
      <c r="FB27" s="1171"/>
      <c r="FC27" s="1171"/>
      <c r="FD27" s="1171"/>
      <c r="FE27" s="1171"/>
      <c r="FF27" s="1171"/>
      <c r="FG27" s="1171" t="str">
        <f>MID(SUVAHAVUJ!AG83,4,1)</f>
        <v xml:space="preserve"> </v>
      </c>
      <c r="FH27" s="1171"/>
      <c r="FI27" s="1171"/>
      <c r="FJ27" s="1171"/>
      <c r="FK27" s="1171"/>
      <c r="FL27" s="1129" t="str">
        <f>MID(SUVAHAVUJ!AG83,5,1)</f>
        <v xml:space="preserve"> </v>
      </c>
      <c r="FM27" s="1129"/>
      <c r="FN27" s="1129"/>
      <c r="FO27" s="1129"/>
      <c r="FP27" s="1129"/>
      <c r="FQ27" s="1129"/>
      <c r="FR27" s="1129" t="str">
        <f>MID(SUVAHAVUJ!AG83,6,1)</f>
        <v xml:space="preserve"> </v>
      </c>
      <c r="FS27" s="1129"/>
      <c r="FT27" s="1129"/>
      <c r="FU27" s="1129"/>
      <c r="FV27" s="1129"/>
      <c r="FW27" s="1129" t="str">
        <f>MID(SUVAHAVUJ!AG83,7,1)</f>
        <v xml:space="preserve"> </v>
      </c>
      <c r="FX27" s="1129"/>
      <c r="FY27" s="1129"/>
      <c r="FZ27" s="1129"/>
      <c r="GA27" s="1129"/>
      <c r="GB27" s="1129"/>
      <c r="GC27" s="1129" t="str">
        <f>MID(SUVAHAVUJ!AG83,8,1)</f>
        <v>5</v>
      </c>
      <c r="GD27" s="1129"/>
      <c r="GE27" s="1129"/>
      <c r="GF27" s="1129"/>
      <c r="GG27" s="1129"/>
      <c r="GH27" s="1129" t="str">
        <f>MID(SUVAHAVUJ!AG83,9,1)</f>
        <v>0</v>
      </c>
      <c r="GI27" s="1129"/>
      <c r="GJ27" s="1129"/>
      <c r="GK27" s="1129"/>
      <c r="GL27" s="1129"/>
      <c r="GM27" s="1129"/>
      <c r="GN27" s="1129" t="str">
        <f>MID(SUVAHAVUJ!AG83,10,1)</f>
        <v>0</v>
      </c>
      <c r="GO27" s="1129"/>
      <c r="GP27" s="1129"/>
      <c r="GQ27" s="1129"/>
      <c r="GR27" s="1129"/>
      <c r="GS27" s="1129" t="str">
        <f>MID(SUVAHAVUJ!AG83,11,1)</f>
        <v>0</v>
      </c>
      <c r="GT27" s="1129"/>
      <c r="GU27" s="1129"/>
      <c r="GV27" s="1129"/>
      <c r="GW27" s="1177"/>
    </row>
    <row r="28" spans="2:205" ht="21.6" customHeight="1" x14ac:dyDescent="0.2">
      <c r="B28" s="1249" t="s">
        <v>2016</v>
      </c>
      <c r="C28" s="1250"/>
      <c r="D28" s="1250"/>
      <c r="E28" s="1250"/>
      <c r="F28" s="1250"/>
      <c r="G28" s="1250"/>
      <c r="H28" s="1250"/>
      <c r="I28" s="1250"/>
      <c r="J28" s="1250"/>
      <c r="K28" s="1251"/>
      <c r="L28" s="1252" t="str">
        <f>SUVAHAVUJ!$D$84</f>
        <v>Základné imanie (411 alebo +/- 491)</v>
      </c>
      <c r="M28" s="1253"/>
      <c r="N28" s="1253"/>
      <c r="O28" s="1253"/>
      <c r="P28" s="1253"/>
      <c r="Q28" s="1253"/>
      <c r="R28" s="1253"/>
      <c r="S28" s="1253"/>
      <c r="T28" s="1253"/>
      <c r="U28" s="1253"/>
      <c r="V28" s="1253"/>
      <c r="W28" s="1253"/>
      <c r="X28" s="1253"/>
      <c r="Y28" s="1253"/>
      <c r="Z28" s="1253"/>
      <c r="AA28" s="1253"/>
      <c r="AB28" s="1253"/>
      <c r="AC28" s="1253"/>
      <c r="AD28" s="1253"/>
      <c r="AE28" s="1253"/>
      <c r="AF28" s="1253"/>
      <c r="AG28" s="1253"/>
      <c r="AH28" s="1253"/>
      <c r="AI28" s="1253"/>
      <c r="AJ28" s="1253"/>
      <c r="AK28" s="1253"/>
      <c r="AL28" s="1253"/>
      <c r="AM28" s="1253"/>
      <c r="AN28" s="1253"/>
      <c r="AO28" s="1253"/>
      <c r="AP28" s="1253"/>
      <c r="AQ28" s="1253"/>
      <c r="AR28" s="1253"/>
      <c r="AS28" s="1253"/>
      <c r="AT28" s="1253"/>
      <c r="AU28" s="1253"/>
      <c r="AV28" s="1253"/>
      <c r="AW28" s="1253"/>
      <c r="AX28" s="1253"/>
      <c r="AY28" s="1253"/>
      <c r="AZ28" s="1253"/>
      <c r="BA28" s="1253"/>
      <c r="BB28" s="1253"/>
      <c r="BC28" s="1253"/>
      <c r="BD28" s="1253"/>
      <c r="BE28" s="1253"/>
      <c r="BF28" s="1253"/>
      <c r="BG28" s="1253"/>
      <c r="BH28" s="1253"/>
      <c r="BI28" s="1253"/>
      <c r="BJ28" s="1253"/>
      <c r="BK28" s="1253"/>
      <c r="BL28" s="1253"/>
      <c r="BM28" s="1253"/>
      <c r="BN28" s="1253"/>
      <c r="BO28" s="1253"/>
      <c r="BP28" s="1253"/>
      <c r="BQ28" s="1253"/>
      <c r="BR28" s="1253"/>
      <c r="BS28" s="1253"/>
      <c r="BT28" s="1253"/>
      <c r="BU28" s="1253"/>
      <c r="BV28" s="1253"/>
      <c r="BW28" s="1243" t="s">
        <v>2078</v>
      </c>
      <c r="BX28" s="1244"/>
      <c r="BY28" s="1244"/>
      <c r="BZ28" s="1244"/>
      <c r="CA28" s="1244"/>
      <c r="CB28" s="1244"/>
      <c r="CC28" s="1244" t="s">
        <v>153</v>
      </c>
      <c r="CD28" s="1245"/>
      <c r="CE28" s="1171" t="str">
        <f>MID(SUVAHAVUJ!AF84,1,1)</f>
        <v xml:space="preserve"> </v>
      </c>
      <c r="CF28" s="1171"/>
      <c r="CG28" s="1171"/>
      <c r="CH28" s="1171"/>
      <c r="CI28" s="1171"/>
      <c r="CJ28" s="1171" t="str">
        <f>MID(SUVAHAVUJ!AF84,2,1)</f>
        <v xml:space="preserve"> </v>
      </c>
      <c r="CK28" s="1171"/>
      <c r="CL28" s="1171"/>
      <c r="CM28" s="1171"/>
      <c r="CN28" s="1171"/>
      <c r="CO28" s="1171"/>
      <c r="CP28" s="1171" t="str">
        <f>MID(SUVAHAVUJ!AF84,3,1)</f>
        <v xml:space="preserve"> </v>
      </c>
      <c r="CQ28" s="1171"/>
      <c r="CR28" s="1171"/>
      <c r="CS28" s="1171"/>
      <c r="CT28" s="1171"/>
      <c r="CU28" s="1171" t="str">
        <f>MID(SUVAHAVUJ!AF84,4,1)</f>
        <v xml:space="preserve"> </v>
      </c>
      <c r="CV28" s="1171"/>
      <c r="CW28" s="1171"/>
      <c r="CX28" s="1171"/>
      <c r="CY28" s="1171"/>
      <c r="CZ28" s="1171"/>
      <c r="DA28" s="1171" t="str">
        <f>MID(SUVAHAVUJ!AF84,5,1)</f>
        <v xml:space="preserve"> </v>
      </c>
      <c r="DB28" s="1171"/>
      <c r="DC28" s="1171"/>
      <c r="DD28" s="1171"/>
      <c r="DE28" s="1171"/>
      <c r="DF28" s="1171" t="str">
        <f>MID(SUVAHAVUJ!AF84,6,1)</f>
        <v xml:space="preserve"> </v>
      </c>
      <c r="DG28" s="1171"/>
      <c r="DH28" s="1171"/>
      <c r="DI28" s="1171"/>
      <c r="DJ28" s="1171"/>
      <c r="DK28" s="1171"/>
      <c r="DL28" s="1171" t="str">
        <f>MID(SUVAHAVUJ!AF84,7,1)</f>
        <v xml:space="preserve"> </v>
      </c>
      <c r="DM28" s="1171"/>
      <c r="DN28" s="1171"/>
      <c r="DO28" s="1171"/>
      <c r="DP28" s="1171"/>
      <c r="DQ28" s="1171"/>
      <c r="DR28" s="1171" t="str">
        <f>MID(SUVAHAVUJ!AF84,8,1)</f>
        <v>5</v>
      </c>
      <c r="DS28" s="1171"/>
      <c r="DT28" s="1171"/>
      <c r="DU28" s="1171"/>
      <c r="DV28" s="1171"/>
      <c r="DW28" s="1129" t="str">
        <f>MID(SUVAHAVUJ!AF84,9,1)</f>
        <v>0</v>
      </c>
      <c r="DX28" s="1129"/>
      <c r="DY28" s="1129"/>
      <c r="DZ28" s="1129"/>
      <c r="EA28" s="1129"/>
      <c r="EB28" s="1129"/>
      <c r="EC28" s="1129" t="str">
        <f>MID(SUVAHAVUJ!AF84,10,1)</f>
        <v>0</v>
      </c>
      <c r="ED28" s="1129"/>
      <c r="EE28" s="1129"/>
      <c r="EF28" s="1129"/>
      <c r="EG28" s="1129"/>
      <c r="EH28" s="1171" t="str">
        <f>MID(SUVAHAVUJ!AF84,11,1)</f>
        <v>0</v>
      </c>
      <c r="EI28" s="1171"/>
      <c r="EJ28" s="1171"/>
      <c r="EK28" s="1171"/>
      <c r="EL28" s="1171"/>
      <c r="EM28" s="1179"/>
      <c r="EN28" s="257"/>
      <c r="EO28" s="258"/>
      <c r="EP28" s="1171" t="str">
        <f>MID(SUVAHAVUJ!AG84,1,1)</f>
        <v xml:space="preserve"> </v>
      </c>
      <c r="EQ28" s="1171"/>
      <c r="ER28" s="1171"/>
      <c r="ES28" s="1171"/>
      <c r="ET28" s="1171"/>
      <c r="EU28" s="1171"/>
      <c r="EV28" s="1171" t="str">
        <f>MID(SUVAHAVUJ!AG84,2,1)</f>
        <v xml:space="preserve"> </v>
      </c>
      <c r="EW28" s="1171"/>
      <c r="EX28" s="1171"/>
      <c r="EY28" s="1171"/>
      <c r="EZ28" s="1171"/>
      <c r="FA28" s="1171" t="str">
        <f>MID(SUVAHAVUJ!AG84,3,1)</f>
        <v xml:space="preserve"> </v>
      </c>
      <c r="FB28" s="1171"/>
      <c r="FC28" s="1171"/>
      <c r="FD28" s="1171"/>
      <c r="FE28" s="1171"/>
      <c r="FF28" s="1171"/>
      <c r="FG28" s="1171" t="str">
        <f>MID(SUVAHAVUJ!AG84,4,1)</f>
        <v xml:space="preserve"> </v>
      </c>
      <c r="FH28" s="1171"/>
      <c r="FI28" s="1171"/>
      <c r="FJ28" s="1171"/>
      <c r="FK28" s="1171"/>
      <c r="FL28" s="1129" t="str">
        <f>MID(SUVAHAVUJ!AG84,5,1)</f>
        <v xml:space="preserve"> </v>
      </c>
      <c r="FM28" s="1129"/>
      <c r="FN28" s="1129"/>
      <c r="FO28" s="1129"/>
      <c r="FP28" s="1129"/>
      <c r="FQ28" s="1129"/>
      <c r="FR28" s="1129" t="str">
        <f>MID(SUVAHAVUJ!AG84,6,1)</f>
        <v xml:space="preserve"> </v>
      </c>
      <c r="FS28" s="1129"/>
      <c r="FT28" s="1129"/>
      <c r="FU28" s="1129"/>
      <c r="FV28" s="1129"/>
      <c r="FW28" s="1129" t="str">
        <f>MID(SUVAHAVUJ!AG84,7,1)</f>
        <v xml:space="preserve"> </v>
      </c>
      <c r="FX28" s="1129"/>
      <c r="FY28" s="1129"/>
      <c r="FZ28" s="1129"/>
      <c r="GA28" s="1129"/>
      <c r="GB28" s="1129"/>
      <c r="GC28" s="1129" t="str">
        <f>MID(SUVAHAVUJ!AG84,8,1)</f>
        <v>5</v>
      </c>
      <c r="GD28" s="1129"/>
      <c r="GE28" s="1129"/>
      <c r="GF28" s="1129"/>
      <c r="GG28" s="1129"/>
      <c r="GH28" s="1129" t="str">
        <f>MID(SUVAHAVUJ!AG84,9,1)</f>
        <v>0</v>
      </c>
      <c r="GI28" s="1129"/>
      <c r="GJ28" s="1129"/>
      <c r="GK28" s="1129"/>
      <c r="GL28" s="1129"/>
      <c r="GM28" s="1129"/>
      <c r="GN28" s="1129" t="str">
        <f>MID(SUVAHAVUJ!AG84,10,1)</f>
        <v>0</v>
      </c>
      <c r="GO28" s="1129"/>
      <c r="GP28" s="1129"/>
      <c r="GQ28" s="1129"/>
      <c r="GR28" s="1129"/>
      <c r="GS28" s="1129" t="str">
        <f>MID(SUVAHAVUJ!AG84,11,1)</f>
        <v>0</v>
      </c>
      <c r="GT28" s="1129"/>
      <c r="GU28" s="1129"/>
      <c r="GV28" s="1129"/>
      <c r="GW28" s="1177"/>
    </row>
    <row r="29" spans="2:205" ht="21.6" customHeight="1" x14ac:dyDescent="0.2">
      <c r="B29" s="1254" t="s">
        <v>2017</v>
      </c>
      <c r="C29" s="1255"/>
      <c r="D29" s="1255"/>
      <c r="E29" s="1255"/>
      <c r="F29" s="1255"/>
      <c r="G29" s="1255"/>
      <c r="H29" s="1255"/>
      <c r="I29" s="1255"/>
      <c r="J29" s="1255"/>
      <c r="K29" s="1256"/>
      <c r="L29" s="1252" t="str">
        <f>SUVAHAVUJ!$D$85</f>
        <v>Zmena základného imania +/- 419</v>
      </c>
      <c r="M29" s="1253"/>
      <c r="N29" s="1253"/>
      <c r="O29" s="1253"/>
      <c r="P29" s="1253"/>
      <c r="Q29" s="1253"/>
      <c r="R29" s="1253"/>
      <c r="S29" s="1253"/>
      <c r="T29" s="1253"/>
      <c r="U29" s="1253"/>
      <c r="V29" s="1253"/>
      <c r="W29" s="1253"/>
      <c r="X29" s="1253"/>
      <c r="Y29" s="1253"/>
      <c r="Z29" s="1253"/>
      <c r="AA29" s="1253"/>
      <c r="AB29" s="1253"/>
      <c r="AC29" s="1253"/>
      <c r="AD29" s="1253"/>
      <c r="AE29" s="1253"/>
      <c r="AF29" s="1253"/>
      <c r="AG29" s="1253"/>
      <c r="AH29" s="1253"/>
      <c r="AI29" s="1253"/>
      <c r="AJ29" s="1253"/>
      <c r="AK29" s="1253"/>
      <c r="AL29" s="1253"/>
      <c r="AM29" s="1253"/>
      <c r="AN29" s="1253"/>
      <c r="AO29" s="1253"/>
      <c r="AP29" s="1253"/>
      <c r="AQ29" s="1253"/>
      <c r="AR29" s="1253"/>
      <c r="AS29" s="1253"/>
      <c r="AT29" s="1253"/>
      <c r="AU29" s="1253"/>
      <c r="AV29" s="1253"/>
      <c r="AW29" s="1253"/>
      <c r="AX29" s="1253"/>
      <c r="AY29" s="1253"/>
      <c r="AZ29" s="1253"/>
      <c r="BA29" s="1253"/>
      <c r="BB29" s="1253"/>
      <c r="BC29" s="1253"/>
      <c r="BD29" s="1253"/>
      <c r="BE29" s="1253"/>
      <c r="BF29" s="1253"/>
      <c r="BG29" s="1253"/>
      <c r="BH29" s="1253"/>
      <c r="BI29" s="1253"/>
      <c r="BJ29" s="1253"/>
      <c r="BK29" s="1253"/>
      <c r="BL29" s="1253"/>
      <c r="BM29" s="1253"/>
      <c r="BN29" s="1253"/>
      <c r="BO29" s="1253"/>
      <c r="BP29" s="1253"/>
      <c r="BQ29" s="1253"/>
      <c r="BR29" s="1253"/>
      <c r="BS29" s="1253"/>
      <c r="BT29" s="1253"/>
      <c r="BU29" s="1253"/>
      <c r="BV29" s="1253"/>
      <c r="BW29" s="1243" t="s">
        <v>2079</v>
      </c>
      <c r="BX29" s="1244"/>
      <c r="BY29" s="1244"/>
      <c r="BZ29" s="1244"/>
      <c r="CA29" s="1244"/>
      <c r="CB29" s="1244"/>
      <c r="CC29" s="1244" t="s">
        <v>153</v>
      </c>
      <c r="CD29" s="1245"/>
      <c r="CE29" s="1171" t="str">
        <f>MID(SUVAHAVUJ!AF85,1,1)</f>
        <v xml:space="preserve"> </v>
      </c>
      <c r="CF29" s="1171"/>
      <c r="CG29" s="1171"/>
      <c r="CH29" s="1171"/>
      <c r="CI29" s="1171"/>
      <c r="CJ29" s="1171" t="str">
        <f>MID(SUVAHAVUJ!AF85,2,1)</f>
        <v xml:space="preserve"> </v>
      </c>
      <c r="CK29" s="1171"/>
      <c r="CL29" s="1171"/>
      <c r="CM29" s="1171"/>
      <c r="CN29" s="1171"/>
      <c r="CO29" s="1171"/>
      <c r="CP29" s="1171" t="str">
        <f>MID(SUVAHAVUJ!AF85,3,1)</f>
        <v xml:space="preserve"> </v>
      </c>
      <c r="CQ29" s="1171"/>
      <c r="CR29" s="1171"/>
      <c r="CS29" s="1171"/>
      <c r="CT29" s="1171"/>
      <c r="CU29" s="1171" t="str">
        <f>MID(SUVAHAVUJ!AF85,4,1)</f>
        <v xml:space="preserve"> </v>
      </c>
      <c r="CV29" s="1171"/>
      <c r="CW29" s="1171"/>
      <c r="CX29" s="1171"/>
      <c r="CY29" s="1171"/>
      <c r="CZ29" s="1171"/>
      <c r="DA29" s="1171" t="str">
        <f>MID(SUVAHAVUJ!AF85,5,1)</f>
        <v xml:space="preserve"> </v>
      </c>
      <c r="DB29" s="1171"/>
      <c r="DC29" s="1171"/>
      <c r="DD29" s="1171"/>
      <c r="DE29" s="1171"/>
      <c r="DF29" s="1171" t="str">
        <f>MID(SUVAHAVUJ!AF85,6,1)</f>
        <v xml:space="preserve"> </v>
      </c>
      <c r="DG29" s="1171"/>
      <c r="DH29" s="1171"/>
      <c r="DI29" s="1171"/>
      <c r="DJ29" s="1171"/>
      <c r="DK29" s="1171"/>
      <c r="DL29" s="1171" t="str">
        <f>MID(SUVAHAVUJ!AF85,7,1)</f>
        <v xml:space="preserve"> </v>
      </c>
      <c r="DM29" s="1171"/>
      <c r="DN29" s="1171"/>
      <c r="DO29" s="1171"/>
      <c r="DP29" s="1171"/>
      <c r="DQ29" s="1171"/>
      <c r="DR29" s="1171" t="str">
        <f>MID(SUVAHAVUJ!AF85,8,1)</f>
        <v xml:space="preserve"> </v>
      </c>
      <c r="DS29" s="1171"/>
      <c r="DT29" s="1171"/>
      <c r="DU29" s="1171"/>
      <c r="DV29" s="1171"/>
      <c r="DW29" s="1129" t="str">
        <f>MID(SUVAHAVUJ!AF85,9,1)</f>
        <v xml:space="preserve"> </v>
      </c>
      <c r="DX29" s="1129"/>
      <c r="DY29" s="1129"/>
      <c r="DZ29" s="1129"/>
      <c r="EA29" s="1129"/>
      <c r="EB29" s="1129"/>
      <c r="EC29" s="1129" t="str">
        <f>MID(SUVAHAVUJ!AF85,10,1)</f>
        <v xml:space="preserve"> </v>
      </c>
      <c r="ED29" s="1129"/>
      <c r="EE29" s="1129"/>
      <c r="EF29" s="1129"/>
      <c r="EG29" s="1129"/>
      <c r="EH29" s="1171" t="str">
        <f>MID(SUVAHAVUJ!AF85,11,1)</f>
        <v>0</v>
      </c>
      <c r="EI29" s="1171"/>
      <c r="EJ29" s="1171"/>
      <c r="EK29" s="1171"/>
      <c r="EL29" s="1171"/>
      <c r="EM29" s="1179"/>
      <c r="EN29" s="257"/>
      <c r="EO29" s="258"/>
      <c r="EP29" s="1171" t="str">
        <f>MID(SUVAHAVUJ!AG85,1,1)</f>
        <v xml:space="preserve"> </v>
      </c>
      <c r="EQ29" s="1171"/>
      <c r="ER29" s="1171"/>
      <c r="ES29" s="1171"/>
      <c r="ET29" s="1171"/>
      <c r="EU29" s="1171"/>
      <c r="EV29" s="1171" t="str">
        <f>MID(SUVAHAVUJ!AG85,2,1)</f>
        <v xml:space="preserve"> </v>
      </c>
      <c r="EW29" s="1171"/>
      <c r="EX29" s="1171"/>
      <c r="EY29" s="1171"/>
      <c r="EZ29" s="1171"/>
      <c r="FA29" s="1171" t="str">
        <f>MID(SUVAHAVUJ!AG85,3,1)</f>
        <v xml:space="preserve"> </v>
      </c>
      <c r="FB29" s="1171"/>
      <c r="FC29" s="1171"/>
      <c r="FD29" s="1171"/>
      <c r="FE29" s="1171"/>
      <c r="FF29" s="1171"/>
      <c r="FG29" s="1171" t="str">
        <f>MID(SUVAHAVUJ!AG85,4,1)</f>
        <v xml:space="preserve"> </v>
      </c>
      <c r="FH29" s="1171"/>
      <c r="FI29" s="1171"/>
      <c r="FJ29" s="1171"/>
      <c r="FK29" s="1171"/>
      <c r="FL29" s="1129" t="str">
        <f>MID(SUVAHAVUJ!AG85,5,1)</f>
        <v xml:space="preserve"> </v>
      </c>
      <c r="FM29" s="1129"/>
      <c r="FN29" s="1129"/>
      <c r="FO29" s="1129"/>
      <c r="FP29" s="1129"/>
      <c r="FQ29" s="1129"/>
      <c r="FR29" s="1129" t="str">
        <f>MID(SUVAHAVUJ!AG85,6,1)</f>
        <v xml:space="preserve"> </v>
      </c>
      <c r="FS29" s="1129"/>
      <c r="FT29" s="1129"/>
      <c r="FU29" s="1129"/>
      <c r="FV29" s="1129"/>
      <c r="FW29" s="1129" t="str">
        <f>MID(SUVAHAVUJ!AG85,7,1)</f>
        <v xml:space="preserve"> </v>
      </c>
      <c r="FX29" s="1129"/>
      <c r="FY29" s="1129"/>
      <c r="FZ29" s="1129"/>
      <c r="GA29" s="1129"/>
      <c r="GB29" s="1129"/>
      <c r="GC29" s="1129" t="str">
        <f>MID(SUVAHAVUJ!AG85,8,1)</f>
        <v xml:space="preserve"> </v>
      </c>
      <c r="GD29" s="1129"/>
      <c r="GE29" s="1129"/>
      <c r="GF29" s="1129"/>
      <c r="GG29" s="1129"/>
      <c r="GH29" s="1129" t="str">
        <f>MID(SUVAHAVUJ!AG85,9,1)</f>
        <v xml:space="preserve"> </v>
      </c>
      <c r="GI29" s="1129"/>
      <c r="GJ29" s="1129"/>
      <c r="GK29" s="1129"/>
      <c r="GL29" s="1129"/>
      <c r="GM29" s="1129"/>
      <c r="GN29" s="1129" t="str">
        <f>MID(SUVAHAVUJ!AG85,10,1)</f>
        <v xml:space="preserve"> </v>
      </c>
      <c r="GO29" s="1129"/>
      <c r="GP29" s="1129"/>
      <c r="GQ29" s="1129"/>
      <c r="GR29" s="1129"/>
      <c r="GS29" s="1129" t="str">
        <f>MID(SUVAHAVUJ!AG85,11,1)</f>
        <v>0</v>
      </c>
      <c r="GT29" s="1129"/>
      <c r="GU29" s="1129"/>
      <c r="GV29" s="1129"/>
      <c r="GW29" s="1177"/>
    </row>
    <row r="30" spans="2:205" ht="21.6" customHeight="1" x14ac:dyDescent="0.2">
      <c r="B30" s="1254" t="s">
        <v>2018</v>
      </c>
      <c r="C30" s="1255"/>
      <c r="D30" s="1255"/>
      <c r="E30" s="1255"/>
      <c r="F30" s="1255"/>
      <c r="G30" s="1255"/>
      <c r="H30" s="1255"/>
      <c r="I30" s="1255"/>
      <c r="J30" s="1255"/>
      <c r="K30" s="1256"/>
      <c r="L30" s="1252" t="str">
        <f>SUVAHAVUJ!$D$86</f>
        <v>Pohľadávky za upísané vlastné imanie (/-/353)</v>
      </c>
      <c r="M30" s="1253"/>
      <c r="N30" s="1253"/>
      <c r="O30" s="1253"/>
      <c r="P30" s="1253"/>
      <c r="Q30" s="1253"/>
      <c r="R30" s="1253"/>
      <c r="S30" s="1253"/>
      <c r="T30" s="1253"/>
      <c r="U30" s="1253"/>
      <c r="V30" s="1253"/>
      <c r="W30" s="1253"/>
      <c r="X30" s="1253"/>
      <c r="Y30" s="1253"/>
      <c r="Z30" s="1253"/>
      <c r="AA30" s="1253"/>
      <c r="AB30" s="1253"/>
      <c r="AC30" s="1253"/>
      <c r="AD30" s="1253"/>
      <c r="AE30" s="1253"/>
      <c r="AF30" s="1253"/>
      <c r="AG30" s="1253"/>
      <c r="AH30" s="1253"/>
      <c r="AI30" s="1253"/>
      <c r="AJ30" s="1253"/>
      <c r="AK30" s="1253"/>
      <c r="AL30" s="1253"/>
      <c r="AM30" s="1253"/>
      <c r="AN30" s="1253"/>
      <c r="AO30" s="1253"/>
      <c r="AP30" s="1253"/>
      <c r="AQ30" s="1253"/>
      <c r="AR30" s="1253"/>
      <c r="AS30" s="1253"/>
      <c r="AT30" s="1253"/>
      <c r="AU30" s="1253"/>
      <c r="AV30" s="1253"/>
      <c r="AW30" s="1253"/>
      <c r="AX30" s="1253"/>
      <c r="AY30" s="1253"/>
      <c r="AZ30" s="1253"/>
      <c r="BA30" s="1253"/>
      <c r="BB30" s="1253"/>
      <c r="BC30" s="1253"/>
      <c r="BD30" s="1253"/>
      <c r="BE30" s="1253"/>
      <c r="BF30" s="1253"/>
      <c r="BG30" s="1253"/>
      <c r="BH30" s="1253"/>
      <c r="BI30" s="1253"/>
      <c r="BJ30" s="1253"/>
      <c r="BK30" s="1253"/>
      <c r="BL30" s="1253"/>
      <c r="BM30" s="1253"/>
      <c r="BN30" s="1253"/>
      <c r="BO30" s="1253"/>
      <c r="BP30" s="1253"/>
      <c r="BQ30" s="1253"/>
      <c r="BR30" s="1253"/>
      <c r="BS30" s="1253"/>
      <c r="BT30" s="1253"/>
      <c r="BU30" s="1253"/>
      <c r="BV30" s="1253"/>
      <c r="BW30" s="1243" t="s">
        <v>2080</v>
      </c>
      <c r="BX30" s="1244"/>
      <c r="BY30" s="1244"/>
      <c r="BZ30" s="1244"/>
      <c r="CA30" s="1244"/>
      <c r="CB30" s="1244"/>
      <c r="CC30" s="1244" t="s">
        <v>153</v>
      </c>
      <c r="CD30" s="1245"/>
      <c r="CE30" s="1171" t="str">
        <f>MID(SUVAHAVUJ!AF86,1,1)</f>
        <v xml:space="preserve"> </v>
      </c>
      <c r="CF30" s="1171"/>
      <c r="CG30" s="1171"/>
      <c r="CH30" s="1171"/>
      <c r="CI30" s="1171"/>
      <c r="CJ30" s="1171" t="str">
        <f>MID(SUVAHAVUJ!AF86,2,1)</f>
        <v xml:space="preserve"> </v>
      </c>
      <c r="CK30" s="1171"/>
      <c r="CL30" s="1171"/>
      <c r="CM30" s="1171"/>
      <c r="CN30" s="1171"/>
      <c r="CO30" s="1171"/>
      <c r="CP30" s="1171" t="str">
        <f>MID(SUVAHAVUJ!AF86,3,1)</f>
        <v xml:space="preserve"> </v>
      </c>
      <c r="CQ30" s="1171"/>
      <c r="CR30" s="1171"/>
      <c r="CS30" s="1171"/>
      <c r="CT30" s="1171"/>
      <c r="CU30" s="1171" t="str">
        <f>MID(SUVAHAVUJ!AF86,4,1)</f>
        <v xml:space="preserve"> </v>
      </c>
      <c r="CV30" s="1171"/>
      <c r="CW30" s="1171"/>
      <c r="CX30" s="1171"/>
      <c r="CY30" s="1171"/>
      <c r="CZ30" s="1171"/>
      <c r="DA30" s="1171" t="str">
        <f>MID(SUVAHAVUJ!AF86,5,1)</f>
        <v xml:space="preserve"> </v>
      </c>
      <c r="DB30" s="1171"/>
      <c r="DC30" s="1171"/>
      <c r="DD30" s="1171"/>
      <c r="DE30" s="1171"/>
      <c r="DF30" s="1171" t="str">
        <f>MID(SUVAHAVUJ!AF86,6,1)</f>
        <v xml:space="preserve"> </v>
      </c>
      <c r="DG30" s="1171"/>
      <c r="DH30" s="1171"/>
      <c r="DI30" s="1171"/>
      <c r="DJ30" s="1171"/>
      <c r="DK30" s="1171"/>
      <c r="DL30" s="1171" t="str">
        <f>MID(SUVAHAVUJ!AF86,7,1)</f>
        <v xml:space="preserve"> </v>
      </c>
      <c r="DM30" s="1171"/>
      <c r="DN30" s="1171"/>
      <c r="DO30" s="1171"/>
      <c r="DP30" s="1171"/>
      <c r="DQ30" s="1171"/>
      <c r="DR30" s="1171" t="str">
        <f>MID(SUVAHAVUJ!AF86,8,1)</f>
        <v xml:space="preserve"> </v>
      </c>
      <c r="DS30" s="1171"/>
      <c r="DT30" s="1171"/>
      <c r="DU30" s="1171"/>
      <c r="DV30" s="1171"/>
      <c r="DW30" s="1129" t="str">
        <f>MID(SUVAHAVUJ!AF86,9,1)</f>
        <v xml:space="preserve"> </v>
      </c>
      <c r="DX30" s="1129"/>
      <c r="DY30" s="1129"/>
      <c r="DZ30" s="1129"/>
      <c r="EA30" s="1129"/>
      <c r="EB30" s="1129"/>
      <c r="EC30" s="1129" t="str">
        <f>MID(SUVAHAVUJ!AF86,10,1)</f>
        <v xml:space="preserve"> </v>
      </c>
      <c r="ED30" s="1129"/>
      <c r="EE30" s="1129"/>
      <c r="EF30" s="1129"/>
      <c r="EG30" s="1129"/>
      <c r="EH30" s="1171" t="str">
        <f>MID(SUVAHAVUJ!AF86,11,1)</f>
        <v>0</v>
      </c>
      <c r="EI30" s="1171"/>
      <c r="EJ30" s="1171"/>
      <c r="EK30" s="1171"/>
      <c r="EL30" s="1171"/>
      <c r="EM30" s="1179"/>
      <c r="EN30" s="257"/>
      <c r="EO30" s="258"/>
      <c r="EP30" s="1171" t="str">
        <f>MID(SUVAHAVUJ!AG86,1,1)</f>
        <v xml:space="preserve"> </v>
      </c>
      <c r="EQ30" s="1171"/>
      <c r="ER30" s="1171"/>
      <c r="ES30" s="1171"/>
      <c r="ET30" s="1171"/>
      <c r="EU30" s="1171"/>
      <c r="EV30" s="1171" t="str">
        <f>MID(SUVAHAVUJ!AG86,2,1)</f>
        <v xml:space="preserve"> </v>
      </c>
      <c r="EW30" s="1171"/>
      <c r="EX30" s="1171"/>
      <c r="EY30" s="1171"/>
      <c r="EZ30" s="1171"/>
      <c r="FA30" s="1171" t="str">
        <f>MID(SUVAHAVUJ!AG86,3,1)</f>
        <v xml:space="preserve"> </v>
      </c>
      <c r="FB30" s="1171"/>
      <c r="FC30" s="1171"/>
      <c r="FD30" s="1171"/>
      <c r="FE30" s="1171"/>
      <c r="FF30" s="1171"/>
      <c r="FG30" s="1171" t="str">
        <f>MID(SUVAHAVUJ!AG86,4,1)</f>
        <v xml:space="preserve"> </v>
      </c>
      <c r="FH30" s="1171"/>
      <c r="FI30" s="1171"/>
      <c r="FJ30" s="1171"/>
      <c r="FK30" s="1171"/>
      <c r="FL30" s="1129" t="str">
        <f>MID(SUVAHAVUJ!AG86,5,1)</f>
        <v xml:space="preserve"> </v>
      </c>
      <c r="FM30" s="1129"/>
      <c r="FN30" s="1129"/>
      <c r="FO30" s="1129"/>
      <c r="FP30" s="1129"/>
      <c r="FQ30" s="1129"/>
      <c r="FR30" s="1129" t="str">
        <f>MID(SUVAHAVUJ!AG86,6,1)</f>
        <v xml:space="preserve"> </v>
      </c>
      <c r="FS30" s="1129"/>
      <c r="FT30" s="1129"/>
      <c r="FU30" s="1129"/>
      <c r="FV30" s="1129"/>
      <c r="FW30" s="1129" t="str">
        <f>MID(SUVAHAVUJ!AG86,7,1)</f>
        <v xml:space="preserve"> </v>
      </c>
      <c r="FX30" s="1129"/>
      <c r="FY30" s="1129"/>
      <c r="FZ30" s="1129"/>
      <c r="GA30" s="1129"/>
      <c r="GB30" s="1129"/>
      <c r="GC30" s="1129" t="str">
        <f>MID(SUVAHAVUJ!AG86,8,1)</f>
        <v xml:space="preserve"> </v>
      </c>
      <c r="GD30" s="1129"/>
      <c r="GE30" s="1129"/>
      <c r="GF30" s="1129"/>
      <c r="GG30" s="1129"/>
      <c r="GH30" s="1129" t="str">
        <f>MID(SUVAHAVUJ!AG86,9,1)</f>
        <v xml:space="preserve"> </v>
      </c>
      <c r="GI30" s="1129"/>
      <c r="GJ30" s="1129"/>
      <c r="GK30" s="1129"/>
      <c r="GL30" s="1129"/>
      <c r="GM30" s="1129"/>
      <c r="GN30" s="1129" t="str">
        <f>MID(SUVAHAVUJ!AG86,10,1)</f>
        <v xml:space="preserve"> </v>
      </c>
      <c r="GO30" s="1129"/>
      <c r="GP30" s="1129"/>
      <c r="GQ30" s="1129"/>
      <c r="GR30" s="1129"/>
      <c r="GS30" s="1129" t="str">
        <f>MID(SUVAHAVUJ!AG86,11,1)</f>
        <v>0</v>
      </c>
      <c r="GT30" s="1129"/>
      <c r="GU30" s="1129"/>
      <c r="GV30" s="1129"/>
      <c r="GW30" s="1177"/>
    </row>
    <row r="31" spans="2:205" ht="21.6" customHeight="1" x14ac:dyDescent="0.2">
      <c r="B31" s="1246" t="s">
        <v>2024</v>
      </c>
      <c r="C31" s="1247"/>
      <c r="D31" s="1247"/>
      <c r="E31" s="1247"/>
      <c r="F31" s="1247"/>
      <c r="G31" s="1247"/>
      <c r="H31" s="1247"/>
      <c r="I31" s="1247"/>
      <c r="J31" s="1247"/>
      <c r="K31" s="1248"/>
      <c r="L31" s="1241" t="str">
        <f>SUVAHAVUJ!$D$87</f>
        <v>Emisné ážio (412)</v>
      </c>
      <c r="M31" s="1242"/>
      <c r="N31" s="1242"/>
      <c r="O31" s="1242"/>
      <c r="P31" s="1242"/>
      <c r="Q31" s="1242"/>
      <c r="R31" s="1242"/>
      <c r="S31" s="1242"/>
      <c r="T31" s="1242"/>
      <c r="U31" s="1242"/>
      <c r="V31" s="1242"/>
      <c r="W31" s="1242"/>
      <c r="X31" s="1242"/>
      <c r="Y31" s="1242"/>
      <c r="Z31" s="1242"/>
      <c r="AA31" s="1242"/>
      <c r="AB31" s="1242"/>
      <c r="AC31" s="1242"/>
      <c r="AD31" s="1242"/>
      <c r="AE31" s="1242"/>
      <c r="AF31" s="1242"/>
      <c r="AG31" s="1242"/>
      <c r="AH31" s="1242"/>
      <c r="AI31" s="1242"/>
      <c r="AJ31" s="1242"/>
      <c r="AK31" s="1242"/>
      <c r="AL31" s="1242"/>
      <c r="AM31" s="1242"/>
      <c r="AN31" s="1242"/>
      <c r="AO31" s="1242"/>
      <c r="AP31" s="1242"/>
      <c r="AQ31" s="1242"/>
      <c r="AR31" s="1242"/>
      <c r="AS31" s="1242"/>
      <c r="AT31" s="1242"/>
      <c r="AU31" s="1242"/>
      <c r="AV31" s="1242"/>
      <c r="AW31" s="1242"/>
      <c r="AX31" s="1242"/>
      <c r="AY31" s="1242"/>
      <c r="AZ31" s="1242"/>
      <c r="BA31" s="1242"/>
      <c r="BB31" s="1242"/>
      <c r="BC31" s="1242"/>
      <c r="BD31" s="1242"/>
      <c r="BE31" s="1242"/>
      <c r="BF31" s="1242"/>
      <c r="BG31" s="1242"/>
      <c r="BH31" s="1242"/>
      <c r="BI31" s="1242"/>
      <c r="BJ31" s="1242"/>
      <c r="BK31" s="1242"/>
      <c r="BL31" s="1242"/>
      <c r="BM31" s="1242"/>
      <c r="BN31" s="1242"/>
      <c r="BO31" s="1242"/>
      <c r="BP31" s="1242"/>
      <c r="BQ31" s="1242"/>
      <c r="BR31" s="1242"/>
      <c r="BS31" s="1242"/>
      <c r="BT31" s="1242"/>
      <c r="BU31" s="1242"/>
      <c r="BV31" s="1242"/>
      <c r="BW31" s="1243" t="s">
        <v>2081</v>
      </c>
      <c r="BX31" s="1244"/>
      <c r="BY31" s="1244"/>
      <c r="BZ31" s="1244"/>
      <c r="CA31" s="1244"/>
      <c r="CB31" s="1244"/>
      <c r="CC31" s="1244" t="s">
        <v>153</v>
      </c>
      <c r="CD31" s="1245"/>
      <c r="CE31" s="1171" t="str">
        <f>MID(SUVAHAVUJ!AF87,1,1)</f>
        <v xml:space="preserve"> </v>
      </c>
      <c r="CF31" s="1171"/>
      <c r="CG31" s="1171"/>
      <c r="CH31" s="1171"/>
      <c r="CI31" s="1171"/>
      <c r="CJ31" s="1171" t="str">
        <f>MID(SUVAHAVUJ!AF87,2,1)</f>
        <v xml:space="preserve"> </v>
      </c>
      <c r="CK31" s="1171"/>
      <c r="CL31" s="1171"/>
      <c r="CM31" s="1171"/>
      <c r="CN31" s="1171"/>
      <c r="CO31" s="1171"/>
      <c r="CP31" s="1171" t="str">
        <f>MID(SUVAHAVUJ!AF87,3,1)</f>
        <v xml:space="preserve"> </v>
      </c>
      <c r="CQ31" s="1171"/>
      <c r="CR31" s="1171"/>
      <c r="CS31" s="1171"/>
      <c r="CT31" s="1171"/>
      <c r="CU31" s="1171" t="str">
        <f>MID(SUVAHAVUJ!AF87,4,1)</f>
        <v xml:space="preserve"> </v>
      </c>
      <c r="CV31" s="1171"/>
      <c r="CW31" s="1171"/>
      <c r="CX31" s="1171"/>
      <c r="CY31" s="1171"/>
      <c r="CZ31" s="1171"/>
      <c r="DA31" s="1171" t="str">
        <f>MID(SUVAHAVUJ!AF87,5,1)</f>
        <v xml:space="preserve"> </v>
      </c>
      <c r="DB31" s="1171"/>
      <c r="DC31" s="1171"/>
      <c r="DD31" s="1171"/>
      <c r="DE31" s="1171"/>
      <c r="DF31" s="1171" t="str">
        <f>MID(SUVAHAVUJ!AF87,6,1)</f>
        <v xml:space="preserve"> </v>
      </c>
      <c r="DG31" s="1171"/>
      <c r="DH31" s="1171"/>
      <c r="DI31" s="1171"/>
      <c r="DJ31" s="1171"/>
      <c r="DK31" s="1171"/>
      <c r="DL31" s="1171" t="str">
        <f>MID(SUVAHAVUJ!AF87,7,1)</f>
        <v xml:space="preserve"> </v>
      </c>
      <c r="DM31" s="1171"/>
      <c r="DN31" s="1171"/>
      <c r="DO31" s="1171"/>
      <c r="DP31" s="1171"/>
      <c r="DQ31" s="1171"/>
      <c r="DR31" s="1171" t="str">
        <f>MID(SUVAHAVUJ!AF87,8,1)</f>
        <v xml:space="preserve"> </v>
      </c>
      <c r="DS31" s="1171"/>
      <c r="DT31" s="1171"/>
      <c r="DU31" s="1171"/>
      <c r="DV31" s="1171"/>
      <c r="DW31" s="1129" t="str">
        <f>MID(SUVAHAVUJ!AF87,9,1)</f>
        <v xml:space="preserve"> </v>
      </c>
      <c r="DX31" s="1129"/>
      <c r="DY31" s="1129"/>
      <c r="DZ31" s="1129"/>
      <c r="EA31" s="1129"/>
      <c r="EB31" s="1129"/>
      <c r="EC31" s="1129" t="str">
        <f>MID(SUVAHAVUJ!AF87,10,1)</f>
        <v xml:space="preserve"> </v>
      </c>
      <c r="ED31" s="1129"/>
      <c r="EE31" s="1129"/>
      <c r="EF31" s="1129"/>
      <c r="EG31" s="1129"/>
      <c r="EH31" s="1171" t="str">
        <f>MID(SUVAHAVUJ!AF87,11,1)</f>
        <v>0</v>
      </c>
      <c r="EI31" s="1171"/>
      <c r="EJ31" s="1171"/>
      <c r="EK31" s="1171"/>
      <c r="EL31" s="1171"/>
      <c r="EM31" s="1179"/>
      <c r="EN31" s="257"/>
      <c r="EO31" s="258"/>
      <c r="EP31" s="1171" t="str">
        <f>MID(SUVAHAVUJ!AG87,1,1)</f>
        <v xml:space="preserve"> </v>
      </c>
      <c r="EQ31" s="1171"/>
      <c r="ER31" s="1171"/>
      <c r="ES31" s="1171"/>
      <c r="ET31" s="1171"/>
      <c r="EU31" s="1171"/>
      <c r="EV31" s="1171" t="str">
        <f>MID(SUVAHAVUJ!AG87,2,1)</f>
        <v xml:space="preserve"> </v>
      </c>
      <c r="EW31" s="1171"/>
      <c r="EX31" s="1171"/>
      <c r="EY31" s="1171"/>
      <c r="EZ31" s="1171"/>
      <c r="FA31" s="1171" t="str">
        <f>MID(SUVAHAVUJ!AG87,3,1)</f>
        <v xml:space="preserve"> </v>
      </c>
      <c r="FB31" s="1171"/>
      <c r="FC31" s="1171"/>
      <c r="FD31" s="1171"/>
      <c r="FE31" s="1171"/>
      <c r="FF31" s="1171"/>
      <c r="FG31" s="1171" t="str">
        <f>MID(SUVAHAVUJ!AG87,4,1)</f>
        <v xml:space="preserve"> </v>
      </c>
      <c r="FH31" s="1171"/>
      <c r="FI31" s="1171"/>
      <c r="FJ31" s="1171"/>
      <c r="FK31" s="1171"/>
      <c r="FL31" s="1129" t="str">
        <f>MID(SUVAHAVUJ!AG87,5,1)</f>
        <v xml:space="preserve"> </v>
      </c>
      <c r="FM31" s="1129"/>
      <c r="FN31" s="1129"/>
      <c r="FO31" s="1129"/>
      <c r="FP31" s="1129"/>
      <c r="FQ31" s="1129"/>
      <c r="FR31" s="1129" t="str">
        <f>MID(SUVAHAVUJ!AG87,6,1)</f>
        <v xml:space="preserve"> </v>
      </c>
      <c r="FS31" s="1129"/>
      <c r="FT31" s="1129"/>
      <c r="FU31" s="1129"/>
      <c r="FV31" s="1129"/>
      <c r="FW31" s="1129" t="str">
        <f>MID(SUVAHAVUJ!AG87,7,1)</f>
        <v xml:space="preserve"> </v>
      </c>
      <c r="FX31" s="1129"/>
      <c r="FY31" s="1129"/>
      <c r="FZ31" s="1129"/>
      <c r="GA31" s="1129"/>
      <c r="GB31" s="1129"/>
      <c r="GC31" s="1129" t="str">
        <f>MID(SUVAHAVUJ!AG87,8,1)</f>
        <v xml:space="preserve"> </v>
      </c>
      <c r="GD31" s="1129"/>
      <c r="GE31" s="1129"/>
      <c r="GF31" s="1129"/>
      <c r="GG31" s="1129"/>
      <c r="GH31" s="1129" t="str">
        <f>MID(SUVAHAVUJ!AG87,9,1)</f>
        <v xml:space="preserve"> </v>
      </c>
      <c r="GI31" s="1129"/>
      <c r="GJ31" s="1129"/>
      <c r="GK31" s="1129"/>
      <c r="GL31" s="1129"/>
      <c r="GM31" s="1129"/>
      <c r="GN31" s="1129" t="str">
        <f>MID(SUVAHAVUJ!AG87,10,1)</f>
        <v xml:space="preserve"> </v>
      </c>
      <c r="GO31" s="1129"/>
      <c r="GP31" s="1129"/>
      <c r="GQ31" s="1129"/>
      <c r="GR31" s="1129"/>
      <c r="GS31" s="1129" t="str">
        <f>MID(SUVAHAVUJ!AG87,11,1)</f>
        <v>0</v>
      </c>
      <c r="GT31" s="1129"/>
      <c r="GU31" s="1129"/>
      <c r="GV31" s="1129"/>
      <c r="GW31" s="1177"/>
    </row>
    <row r="32" spans="2:205" ht="21.6" customHeight="1" x14ac:dyDescent="0.2">
      <c r="B32" s="1246" t="s">
        <v>2031</v>
      </c>
      <c r="C32" s="1247"/>
      <c r="D32" s="1247"/>
      <c r="E32" s="1247"/>
      <c r="F32" s="1247"/>
      <c r="G32" s="1247"/>
      <c r="H32" s="1247"/>
      <c r="I32" s="1247"/>
      <c r="J32" s="1247"/>
      <c r="K32" s="1248"/>
      <c r="L32" s="1241" t="str">
        <f>SUVAHAVUJ!$D$88</f>
        <v>Ostatné kapitálové fondy (413)</v>
      </c>
      <c r="M32" s="1242"/>
      <c r="N32" s="1242"/>
      <c r="O32" s="1242"/>
      <c r="P32" s="1242"/>
      <c r="Q32" s="1242"/>
      <c r="R32" s="1242"/>
      <c r="S32" s="1242"/>
      <c r="T32" s="1242"/>
      <c r="U32" s="1242"/>
      <c r="V32" s="1242"/>
      <c r="W32" s="1242"/>
      <c r="X32" s="1242"/>
      <c r="Y32" s="1242"/>
      <c r="Z32" s="1242"/>
      <c r="AA32" s="1242"/>
      <c r="AB32" s="1242"/>
      <c r="AC32" s="1242"/>
      <c r="AD32" s="1242"/>
      <c r="AE32" s="1242"/>
      <c r="AF32" s="1242"/>
      <c r="AG32" s="1242"/>
      <c r="AH32" s="1242"/>
      <c r="AI32" s="1242"/>
      <c r="AJ32" s="1242"/>
      <c r="AK32" s="1242"/>
      <c r="AL32" s="1242"/>
      <c r="AM32" s="1242"/>
      <c r="AN32" s="1242"/>
      <c r="AO32" s="1242"/>
      <c r="AP32" s="1242"/>
      <c r="AQ32" s="1242"/>
      <c r="AR32" s="1242"/>
      <c r="AS32" s="1242"/>
      <c r="AT32" s="1242"/>
      <c r="AU32" s="1242"/>
      <c r="AV32" s="1242"/>
      <c r="AW32" s="1242"/>
      <c r="AX32" s="1242"/>
      <c r="AY32" s="1242"/>
      <c r="AZ32" s="1242"/>
      <c r="BA32" s="1242"/>
      <c r="BB32" s="1242"/>
      <c r="BC32" s="1242"/>
      <c r="BD32" s="1242"/>
      <c r="BE32" s="1242"/>
      <c r="BF32" s="1242"/>
      <c r="BG32" s="1242"/>
      <c r="BH32" s="1242"/>
      <c r="BI32" s="1242"/>
      <c r="BJ32" s="1242"/>
      <c r="BK32" s="1242"/>
      <c r="BL32" s="1242"/>
      <c r="BM32" s="1242"/>
      <c r="BN32" s="1242"/>
      <c r="BO32" s="1242"/>
      <c r="BP32" s="1242"/>
      <c r="BQ32" s="1242"/>
      <c r="BR32" s="1242"/>
      <c r="BS32" s="1242"/>
      <c r="BT32" s="1242"/>
      <c r="BU32" s="1242"/>
      <c r="BV32" s="1242"/>
      <c r="BW32" s="1243" t="s">
        <v>2083</v>
      </c>
      <c r="BX32" s="1244"/>
      <c r="BY32" s="1244"/>
      <c r="BZ32" s="1244"/>
      <c r="CA32" s="1244"/>
      <c r="CB32" s="1244"/>
      <c r="CC32" s="1244" t="s">
        <v>153</v>
      </c>
      <c r="CD32" s="1245"/>
      <c r="CE32" s="1171" t="str">
        <f>MID(SUVAHAVUJ!AF88,1,1)</f>
        <v xml:space="preserve"> </v>
      </c>
      <c r="CF32" s="1171"/>
      <c r="CG32" s="1171"/>
      <c r="CH32" s="1171"/>
      <c r="CI32" s="1171"/>
      <c r="CJ32" s="1171" t="str">
        <f>MID(SUVAHAVUJ!AF88,2,1)</f>
        <v xml:space="preserve"> </v>
      </c>
      <c r="CK32" s="1171"/>
      <c r="CL32" s="1171"/>
      <c r="CM32" s="1171"/>
      <c r="CN32" s="1171"/>
      <c r="CO32" s="1171"/>
      <c r="CP32" s="1171" t="str">
        <f>MID(SUVAHAVUJ!AF88,3,1)</f>
        <v xml:space="preserve"> </v>
      </c>
      <c r="CQ32" s="1171"/>
      <c r="CR32" s="1171"/>
      <c r="CS32" s="1171"/>
      <c r="CT32" s="1171"/>
      <c r="CU32" s="1171" t="str">
        <f>MID(SUVAHAVUJ!AF88,4,1)</f>
        <v xml:space="preserve"> </v>
      </c>
      <c r="CV32" s="1171"/>
      <c r="CW32" s="1171"/>
      <c r="CX32" s="1171"/>
      <c r="CY32" s="1171"/>
      <c r="CZ32" s="1171"/>
      <c r="DA32" s="1171" t="str">
        <f>MID(SUVAHAVUJ!AF88,5,1)</f>
        <v xml:space="preserve"> </v>
      </c>
      <c r="DB32" s="1171"/>
      <c r="DC32" s="1171"/>
      <c r="DD32" s="1171"/>
      <c r="DE32" s="1171"/>
      <c r="DF32" s="1171" t="str">
        <f>MID(SUVAHAVUJ!AF88,6,1)</f>
        <v xml:space="preserve"> </v>
      </c>
      <c r="DG32" s="1171"/>
      <c r="DH32" s="1171"/>
      <c r="DI32" s="1171"/>
      <c r="DJ32" s="1171"/>
      <c r="DK32" s="1171"/>
      <c r="DL32" s="1171" t="str">
        <f>MID(SUVAHAVUJ!AF88,7,1)</f>
        <v xml:space="preserve"> </v>
      </c>
      <c r="DM32" s="1171"/>
      <c r="DN32" s="1171"/>
      <c r="DO32" s="1171"/>
      <c r="DP32" s="1171"/>
      <c r="DQ32" s="1171"/>
      <c r="DR32" s="1171" t="str">
        <f>MID(SUVAHAVUJ!AF88,8,1)</f>
        <v xml:space="preserve"> </v>
      </c>
      <c r="DS32" s="1171"/>
      <c r="DT32" s="1171"/>
      <c r="DU32" s="1171"/>
      <c r="DV32" s="1171"/>
      <c r="DW32" s="1129" t="str">
        <f>MID(SUVAHAVUJ!AF88,9,1)</f>
        <v xml:space="preserve"> </v>
      </c>
      <c r="DX32" s="1129"/>
      <c r="DY32" s="1129"/>
      <c r="DZ32" s="1129"/>
      <c r="EA32" s="1129"/>
      <c r="EB32" s="1129"/>
      <c r="EC32" s="1129" t="str">
        <f>MID(SUVAHAVUJ!AF88,10,1)</f>
        <v xml:space="preserve"> </v>
      </c>
      <c r="ED32" s="1129"/>
      <c r="EE32" s="1129"/>
      <c r="EF32" s="1129"/>
      <c r="EG32" s="1129"/>
      <c r="EH32" s="1171" t="str">
        <f>MID(SUVAHAVUJ!AF88,11,1)</f>
        <v>0</v>
      </c>
      <c r="EI32" s="1171"/>
      <c r="EJ32" s="1171"/>
      <c r="EK32" s="1171"/>
      <c r="EL32" s="1171"/>
      <c r="EM32" s="1179"/>
      <c r="EN32" s="257"/>
      <c r="EO32" s="258"/>
      <c r="EP32" s="1171" t="str">
        <f>MID(SUVAHAVUJ!AG88,1,1)</f>
        <v xml:space="preserve"> </v>
      </c>
      <c r="EQ32" s="1171"/>
      <c r="ER32" s="1171"/>
      <c r="ES32" s="1171"/>
      <c r="ET32" s="1171"/>
      <c r="EU32" s="1171"/>
      <c r="EV32" s="1171" t="str">
        <f>MID(SUVAHAVUJ!AG88,2,1)</f>
        <v xml:space="preserve"> </v>
      </c>
      <c r="EW32" s="1171"/>
      <c r="EX32" s="1171"/>
      <c r="EY32" s="1171"/>
      <c r="EZ32" s="1171"/>
      <c r="FA32" s="1171" t="str">
        <f>MID(SUVAHAVUJ!AG88,3,1)</f>
        <v xml:space="preserve"> </v>
      </c>
      <c r="FB32" s="1171"/>
      <c r="FC32" s="1171"/>
      <c r="FD32" s="1171"/>
      <c r="FE32" s="1171"/>
      <c r="FF32" s="1171"/>
      <c r="FG32" s="1171" t="str">
        <f>MID(SUVAHAVUJ!AG88,4,1)</f>
        <v xml:space="preserve"> </v>
      </c>
      <c r="FH32" s="1171"/>
      <c r="FI32" s="1171"/>
      <c r="FJ32" s="1171"/>
      <c r="FK32" s="1171"/>
      <c r="FL32" s="1129" t="str">
        <f>MID(SUVAHAVUJ!AG88,5,1)</f>
        <v xml:space="preserve"> </v>
      </c>
      <c r="FM32" s="1129"/>
      <c r="FN32" s="1129"/>
      <c r="FO32" s="1129"/>
      <c r="FP32" s="1129"/>
      <c r="FQ32" s="1129"/>
      <c r="FR32" s="1129" t="str">
        <f>MID(SUVAHAVUJ!AG88,6,1)</f>
        <v xml:space="preserve"> </v>
      </c>
      <c r="FS32" s="1129"/>
      <c r="FT32" s="1129"/>
      <c r="FU32" s="1129"/>
      <c r="FV32" s="1129"/>
      <c r="FW32" s="1129" t="str">
        <f>MID(SUVAHAVUJ!AG88,7,1)</f>
        <v xml:space="preserve"> </v>
      </c>
      <c r="FX32" s="1129"/>
      <c r="FY32" s="1129"/>
      <c r="FZ32" s="1129"/>
      <c r="GA32" s="1129"/>
      <c r="GB32" s="1129"/>
      <c r="GC32" s="1129" t="str">
        <f>MID(SUVAHAVUJ!AG88,8,1)</f>
        <v xml:space="preserve"> </v>
      </c>
      <c r="GD32" s="1129"/>
      <c r="GE32" s="1129"/>
      <c r="GF32" s="1129"/>
      <c r="GG32" s="1129"/>
      <c r="GH32" s="1129" t="str">
        <f>MID(SUVAHAVUJ!AG88,9,1)</f>
        <v xml:space="preserve"> </v>
      </c>
      <c r="GI32" s="1129"/>
      <c r="GJ32" s="1129"/>
      <c r="GK32" s="1129"/>
      <c r="GL32" s="1129"/>
      <c r="GM32" s="1129"/>
      <c r="GN32" s="1129" t="str">
        <f>MID(SUVAHAVUJ!AG88,10,1)</f>
        <v xml:space="preserve"> </v>
      </c>
      <c r="GO32" s="1129"/>
      <c r="GP32" s="1129"/>
      <c r="GQ32" s="1129"/>
      <c r="GR32" s="1129"/>
      <c r="GS32" s="1129" t="str">
        <f>MID(SUVAHAVUJ!AG88,11,1)</f>
        <v>0</v>
      </c>
      <c r="GT32" s="1129"/>
      <c r="GU32" s="1129"/>
      <c r="GV32" s="1129"/>
      <c r="GW32" s="1177"/>
    </row>
    <row r="33" spans="2:205" ht="21.6" customHeight="1" x14ac:dyDescent="0.2">
      <c r="B33" s="1246" t="s">
        <v>2084</v>
      </c>
      <c r="C33" s="1247"/>
      <c r="D33" s="1247"/>
      <c r="E33" s="1247"/>
      <c r="F33" s="1247"/>
      <c r="G33" s="1247"/>
      <c r="H33" s="1247"/>
      <c r="I33" s="1247"/>
      <c r="J33" s="1247"/>
      <c r="K33" s="1248"/>
      <c r="L33" s="1241" t="str">
        <f>SUVAHAVUJ!$D$89</f>
        <v>Zákonné rezervné fondy r. 88 + r. 89</v>
      </c>
      <c r="M33" s="1242"/>
      <c r="N33" s="1242"/>
      <c r="O33" s="1242"/>
      <c r="P33" s="1242"/>
      <c r="Q33" s="1242"/>
      <c r="R33" s="1242"/>
      <c r="S33" s="1242"/>
      <c r="T33" s="1242"/>
      <c r="U33" s="1242"/>
      <c r="V33" s="1242"/>
      <c r="W33" s="1242"/>
      <c r="X33" s="1242"/>
      <c r="Y33" s="1242"/>
      <c r="Z33" s="1242"/>
      <c r="AA33" s="1242"/>
      <c r="AB33" s="1242"/>
      <c r="AC33" s="1242"/>
      <c r="AD33" s="1242"/>
      <c r="AE33" s="1242"/>
      <c r="AF33" s="1242"/>
      <c r="AG33" s="1242"/>
      <c r="AH33" s="1242"/>
      <c r="AI33" s="1242"/>
      <c r="AJ33" s="1242"/>
      <c r="AK33" s="1242"/>
      <c r="AL33" s="1242"/>
      <c r="AM33" s="1242"/>
      <c r="AN33" s="1242"/>
      <c r="AO33" s="1242"/>
      <c r="AP33" s="1242"/>
      <c r="AQ33" s="1242"/>
      <c r="AR33" s="1242"/>
      <c r="AS33" s="1242"/>
      <c r="AT33" s="1242"/>
      <c r="AU33" s="1242"/>
      <c r="AV33" s="1242"/>
      <c r="AW33" s="1242"/>
      <c r="AX33" s="1242"/>
      <c r="AY33" s="1242"/>
      <c r="AZ33" s="1242"/>
      <c r="BA33" s="1242"/>
      <c r="BB33" s="1242"/>
      <c r="BC33" s="1242"/>
      <c r="BD33" s="1242"/>
      <c r="BE33" s="1242"/>
      <c r="BF33" s="1242"/>
      <c r="BG33" s="1242"/>
      <c r="BH33" s="1242"/>
      <c r="BI33" s="1242"/>
      <c r="BJ33" s="1242"/>
      <c r="BK33" s="1242"/>
      <c r="BL33" s="1242"/>
      <c r="BM33" s="1242"/>
      <c r="BN33" s="1242"/>
      <c r="BO33" s="1242"/>
      <c r="BP33" s="1242"/>
      <c r="BQ33" s="1242"/>
      <c r="BR33" s="1242"/>
      <c r="BS33" s="1242"/>
      <c r="BT33" s="1242"/>
      <c r="BU33" s="1242"/>
      <c r="BV33" s="1242"/>
      <c r="BW33" s="1243" t="s">
        <v>2085</v>
      </c>
      <c r="BX33" s="1244"/>
      <c r="BY33" s="1244"/>
      <c r="BZ33" s="1244"/>
      <c r="CA33" s="1244"/>
      <c r="CB33" s="1244"/>
      <c r="CC33" s="1244" t="s">
        <v>153</v>
      </c>
      <c r="CD33" s="1245"/>
      <c r="CE33" s="1171" t="str">
        <f>MID(SUVAHAVUJ!AF89,1,1)</f>
        <v xml:space="preserve"> </v>
      </c>
      <c r="CF33" s="1171"/>
      <c r="CG33" s="1171"/>
      <c r="CH33" s="1171"/>
      <c r="CI33" s="1171"/>
      <c r="CJ33" s="1171" t="str">
        <f>MID(SUVAHAVUJ!AF89,2,1)</f>
        <v xml:space="preserve"> </v>
      </c>
      <c r="CK33" s="1171"/>
      <c r="CL33" s="1171"/>
      <c r="CM33" s="1171"/>
      <c r="CN33" s="1171"/>
      <c r="CO33" s="1171"/>
      <c r="CP33" s="1171" t="str">
        <f>MID(SUVAHAVUJ!AF89,3,1)</f>
        <v xml:space="preserve"> </v>
      </c>
      <c r="CQ33" s="1171"/>
      <c r="CR33" s="1171"/>
      <c r="CS33" s="1171"/>
      <c r="CT33" s="1171"/>
      <c r="CU33" s="1171" t="str">
        <f>MID(SUVAHAVUJ!AF89,4,1)</f>
        <v xml:space="preserve"> </v>
      </c>
      <c r="CV33" s="1171"/>
      <c r="CW33" s="1171"/>
      <c r="CX33" s="1171"/>
      <c r="CY33" s="1171"/>
      <c r="CZ33" s="1171"/>
      <c r="DA33" s="1171" t="str">
        <f>MID(SUVAHAVUJ!AF89,5,1)</f>
        <v xml:space="preserve"> </v>
      </c>
      <c r="DB33" s="1171"/>
      <c r="DC33" s="1171"/>
      <c r="DD33" s="1171"/>
      <c r="DE33" s="1171"/>
      <c r="DF33" s="1171" t="str">
        <f>MID(SUVAHAVUJ!AF89,6,1)</f>
        <v xml:space="preserve"> </v>
      </c>
      <c r="DG33" s="1171"/>
      <c r="DH33" s="1171"/>
      <c r="DI33" s="1171"/>
      <c r="DJ33" s="1171"/>
      <c r="DK33" s="1171"/>
      <c r="DL33" s="1171" t="str">
        <f>MID(SUVAHAVUJ!AF89,7,1)</f>
        <v xml:space="preserve"> </v>
      </c>
      <c r="DM33" s="1171"/>
      <c r="DN33" s="1171"/>
      <c r="DO33" s="1171"/>
      <c r="DP33" s="1171"/>
      <c r="DQ33" s="1171"/>
      <c r="DR33" s="1171" t="str">
        <f>MID(SUVAHAVUJ!AF89,8,1)</f>
        <v xml:space="preserve"> </v>
      </c>
      <c r="DS33" s="1171"/>
      <c r="DT33" s="1171"/>
      <c r="DU33" s="1171"/>
      <c r="DV33" s="1171"/>
      <c r="DW33" s="1129" t="str">
        <f>MID(SUVAHAVUJ!AF89,9,1)</f>
        <v>5</v>
      </c>
      <c r="DX33" s="1129"/>
      <c r="DY33" s="1129"/>
      <c r="DZ33" s="1129"/>
      <c r="EA33" s="1129"/>
      <c r="EB33" s="1129"/>
      <c r="EC33" s="1129" t="str">
        <f>MID(SUVAHAVUJ!AF89,10,1)</f>
        <v>0</v>
      </c>
      <c r="ED33" s="1129"/>
      <c r="EE33" s="1129"/>
      <c r="EF33" s="1129"/>
      <c r="EG33" s="1129"/>
      <c r="EH33" s="1171" t="str">
        <f>MID(SUVAHAVUJ!AF89,11,1)</f>
        <v>0</v>
      </c>
      <c r="EI33" s="1171"/>
      <c r="EJ33" s="1171"/>
      <c r="EK33" s="1171"/>
      <c r="EL33" s="1171"/>
      <c r="EM33" s="1179"/>
      <c r="EN33" s="257"/>
      <c r="EO33" s="258"/>
      <c r="EP33" s="1171" t="str">
        <f>MID(SUVAHAVUJ!AG89,1,1)</f>
        <v xml:space="preserve"> </v>
      </c>
      <c r="EQ33" s="1171"/>
      <c r="ER33" s="1171"/>
      <c r="ES33" s="1171"/>
      <c r="ET33" s="1171"/>
      <c r="EU33" s="1171"/>
      <c r="EV33" s="1171" t="str">
        <f>MID(SUVAHAVUJ!AG89,2,1)</f>
        <v xml:space="preserve"> </v>
      </c>
      <c r="EW33" s="1171"/>
      <c r="EX33" s="1171"/>
      <c r="EY33" s="1171"/>
      <c r="EZ33" s="1171"/>
      <c r="FA33" s="1171" t="str">
        <f>MID(SUVAHAVUJ!AG89,3,1)</f>
        <v xml:space="preserve"> </v>
      </c>
      <c r="FB33" s="1171"/>
      <c r="FC33" s="1171"/>
      <c r="FD33" s="1171"/>
      <c r="FE33" s="1171"/>
      <c r="FF33" s="1171"/>
      <c r="FG33" s="1171" t="str">
        <f>MID(SUVAHAVUJ!AG89,4,1)</f>
        <v xml:space="preserve"> </v>
      </c>
      <c r="FH33" s="1171"/>
      <c r="FI33" s="1171"/>
      <c r="FJ33" s="1171"/>
      <c r="FK33" s="1171"/>
      <c r="FL33" s="1129" t="str">
        <f>MID(SUVAHAVUJ!AG89,5,1)</f>
        <v xml:space="preserve"> </v>
      </c>
      <c r="FM33" s="1129"/>
      <c r="FN33" s="1129"/>
      <c r="FO33" s="1129"/>
      <c r="FP33" s="1129"/>
      <c r="FQ33" s="1129"/>
      <c r="FR33" s="1129" t="str">
        <f>MID(SUVAHAVUJ!AG89,6,1)</f>
        <v xml:space="preserve"> </v>
      </c>
      <c r="FS33" s="1129"/>
      <c r="FT33" s="1129"/>
      <c r="FU33" s="1129"/>
      <c r="FV33" s="1129"/>
      <c r="FW33" s="1129" t="str">
        <f>MID(SUVAHAVUJ!AG89,7,1)</f>
        <v xml:space="preserve"> </v>
      </c>
      <c r="FX33" s="1129"/>
      <c r="FY33" s="1129"/>
      <c r="FZ33" s="1129"/>
      <c r="GA33" s="1129"/>
      <c r="GB33" s="1129"/>
      <c r="GC33" s="1129" t="str">
        <f>MID(SUVAHAVUJ!AG89,8,1)</f>
        <v xml:space="preserve"> </v>
      </c>
      <c r="GD33" s="1129"/>
      <c r="GE33" s="1129"/>
      <c r="GF33" s="1129"/>
      <c r="GG33" s="1129"/>
      <c r="GH33" s="1129" t="str">
        <f>MID(SUVAHAVUJ!AG89,9,1)</f>
        <v xml:space="preserve"> </v>
      </c>
      <c r="GI33" s="1129"/>
      <c r="GJ33" s="1129"/>
      <c r="GK33" s="1129"/>
      <c r="GL33" s="1129"/>
      <c r="GM33" s="1129"/>
      <c r="GN33" s="1129" t="str">
        <f>MID(SUVAHAVUJ!AG89,10,1)</f>
        <v xml:space="preserve"> </v>
      </c>
      <c r="GO33" s="1129"/>
      <c r="GP33" s="1129"/>
      <c r="GQ33" s="1129"/>
      <c r="GR33" s="1129"/>
      <c r="GS33" s="1129" t="str">
        <f>MID(SUVAHAVUJ!AG89,11,1)</f>
        <v>0</v>
      </c>
      <c r="GT33" s="1129"/>
      <c r="GU33" s="1129"/>
      <c r="GV33" s="1129"/>
      <c r="GW33" s="1177"/>
    </row>
    <row r="34" spans="2:205" ht="21.6" customHeight="1" x14ac:dyDescent="0.2">
      <c r="B34" s="1249" t="s">
        <v>2086</v>
      </c>
      <c r="C34" s="1250"/>
      <c r="D34" s="1250"/>
      <c r="E34" s="1250"/>
      <c r="F34" s="1250"/>
      <c r="G34" s="1250"/>
      <c r="H34" s="1250"/>
      <c r="I34" s="1250"/>
      <c r="J34" s="1250"/>
      <c r="K34" s="1251"/>
      <c r="L34" s="1252" t="str">
        <f>SUVAHAVUJ!$D$90</f>
        <v>Zákonný rezervný fond a nedeliteľný fond (417A, 418, 421A, 422)</v>
      </c>
      <c r="M34" s="1253"/>
      <c r="N34" s="1253"/>
      <c r="O34" s="1253"/>
      <c r="P34" s="1253"/>
      <c r="Q34" s="1253"/>
      <c r="R34" s="1253"/>
      <c r="S34" s="1253"/>
      <c r="T34" s="1253"/>
      <c r="U34" s="1253"/>
      <c r="V34" s="1253"/>
      <c r="W34" s="1253"/>
      <c r="X34" s="1253"/>
      <c r="Y34" s="1253"/>
      <c r="Z34" s="1253"/>
      <c r="AA34" s="1253"/>
      <c r="AB34" s="1253"/>
      <c r="AC34" s="1253"/>
      <c r="AD34" s="1253"/>
      <c r="AE34" s="1253"/>
      <c r="AF34" s="1253"/>
      <c r="AG34" s="1253"/>
      <c r="AH34" s="1253"/>
      <c r="AI34" s="1253"/>
      <c r="AJ34" s="1253"/>
      <c r="AK34" s="1253"/>
      <c r="AL34" s="1253"/>
      <c r="AM34" s="1253"/>
      <c r="AN34" s="1253"/>
      <c r="AO34" s="1253"/>
      <c r="AP34" s="1253"/>
      <c r="AQ34" s="1253"/>
      <c r="AR34" s="1253"/>
      <c r="AS34" s="1253"/>
      <c r="AT34" s="1253"/>
      <c r="AU34" s="1253"/>
      <c r="AV34" s="1253"/>
      <c r="AW34" s="1253"/>
      <c r="AX34" s="1253"/>
      <c r="AY34" s="1253"/>
      <c r="AZ34" s="1253"/>
      <c r="BA34" s="1253"/>
      <c r="BB34" s="1253"/>
      <c r="BC34" s="1253"/>
      <c r="BD34" s="1253"/>
      <c r="BE34" s="1253"/>
      <c r="BF34" s="1253"/>
      <c r="BG34" s="1253"/>
      <c r="BH34" s="1253"/>
      <c r="BI34" s="1253"/>
      <c r="BJ34" s="1253"/>
      <c r="BK34" s="1253"/>
      <c r="BL34" s="1253"/>
      <c r="BM34" s="1253"/>
      <c r="BN34" s="1253"/>
      <c r="BO34" s="1253"/>
      <c r="BP34" s="1253"/>
      <c r="BQ34" s="1253"/>
      <c r="BR34" s="1253"/>
      <c r="BS34" s="1253"/>
      <c r="BT34" s="1253"/>
      <c r="BU34" s="1253"/>
      <c r="BV34" s="1253"/>
      <c r="BW34" s="1243" t="s">
        <v>2087</v>
      </c>
      <c r="BX34" s="1244"/>
      <c r="BY34" s="1244"/>
      <c r="BZ34" s="1244"/>
      <c r="CA34" s="1244"/>
      <c r="CB34" s="1244"/>
      <c r="CC34" s="1244" t="s">
        <v>153</v>
      </c>
      <c r="CD34" s="1245"/>
      <c r="CE34" s="1171" t="str">
        <f>MID(SUVAHAVUJ!AF90,1,1)</f>
        <v xml:space="preserve"> </v>
      </c>
      <c r="CF34" s="1171"/>
      <c r="CG34" s="1171"/>
      <c r="CH34" s="1171"/>
      <c r="CI34" s="1171"/>
      <c r="CJ34" s="1171" t="str">
        <f>MID(SUVAHAVUJ!AF90,2,1)</f>
        <v xml:space="preserve"> </v>
      </c>
      <c r="CK34" s="1171"/>
      <c r="CL34" s="1171"/>
      <c r="CM34" s="1171"/>
      <c r="CN34" s="1171"/>
      <c r="CO34" s="1171"/>
      <c r="CP34" s="1171" t="str">
        <f>MID(SUVAHAVUJ!AF90,3,1)</f>
        <v xml:space="preserve"> </v>
      </c>
      <c r="CQ34" s="1171"/>
      <c r="CR34" s="1171"/>
      <c r="CS34" s="1171"/>
      <c r="CT34" s="1171"/>
      <c r="CU34" s="1171" t="str">
        <f>MID(SUVAHAVUJ!AF90,4,1)</f>
        <v xml:space="preserve"> </v>
      </c>
      <c r="CV34" s="1171"/>
      <c r="CW34" s="1171"/>
      <c r="CX34" s="1171"/>
      <c r="CY34" s="1171"/>
      <c r="CZ34" s="1171"/>
      <c r="DA34" s="1171" t="str">
        <f>MID(SUVAHAVUJ!AF90,5,1)</f>
        <v xml:space="preserve"> </v>
      </c>
      <c r="DB34" s="1171"/>
      <c r="DC34" s="1171"/>
      <c r="DD34" s="1171"/>
      <c r="DE34" s="1171"/>
      <c r="DF34" s="1171" t="str">
        <f>MID(SUVAHAVUJ!AF90,6,1)</f>
        <v xml:space="preserve"> </v>
      </c>
      <c r="DG34" s="1171"/>
      <c r="DH34" s="1171"/>
      <c r="DI34" s="1171"/>
      <c r="DJ34" s="1171"/>
      <c r="DK34" s="1171"/>
      <c r="DL34" s="1171" t="str">
        <f>MID(SUVAHAVUJ!AF90,7,1)</f>
        <v xml:space="preserve"> </v>
      </c>
      <c r="DM34" s="1171"/>
      <c r="DN34" s="1171"/>
      <c r="DO34" s="1171"/>
      <c r="DP34" s="1171"/>
      <c r="DQ34" s="1171"/>
      <c r="DR34" s="1171" t="str">
        <f>MID(SUVAHAVUJ!AF90,8,1)</f>
        <v xml:space="preserve"> </v>
      </c>
      <c r="DS34" s="1171"/>
      <c r="DT34" s="1171"/>
      <c r="DU34" s="1171"/>
      <c r="DV34" s="1171"/>
      <c r="DW34" s="1129" t="str">
        <f>MID(SUVAHAVUJ!AF90,9,1)</f>
        <v>5</v>
      </c>
      <c r="DX34" s="1129"/>
      <c r="DY34" s="1129"/>
      <c r="DZ34" s="1129"/>
      <c r="EA34" s="1129"/>
      <c r="EB34" s="1129"/>
      <c r="EC34" s="1129" t="str">
        <f>MID(SUVAHAVUJ!AF90,10,1)</f>
        <v>0</v>
      </c>
      <c r="ED34" s="1129"/>
      <c r="EE34" s="1129"/>
      <c r="EF34" s="1129"/>
      <c r="EG34" s="1129"/>
      <c r="EH34" s="1171" t="str">
        <f>MID(SUVAHAVUJ!AF90,11,1)</f>
        <v>0</v>
      </c>
      <c r="EI34" s="1171"/>
      <c r="EJ34" s="1171"/>
      <c r="EK34" s="1171"/>
      <c r="EL34" s="1171"/>
      <c r="EM34" s="1179"/>
      <c r="EN34" s="257"/>
      <c r="EO34" s="258"/>
      <c r="EP34" s="1171" t="str">
        <f>MID(SUVAHAVUJ!AG90,1,1)</f>
        <v xml:space="preserve"> </v>
      </c>
      <c r="EQ34" s="1171"/>
      <c r="ER34" s="1171"/>
      <c r="ES34" s="1171"/>
      <c r="ET34" s="1171"/>
      <c r="EU34" s="1171"/>
      <c r="EV34" s="1171" t="str">
        <f>MID(SUVAHAVUJ!AG90,2,1)</f>
        <v xml:space="preserve"> </v>
      </c>
      <c r="EW34" s="1171"/>
      <c r="EX34" s="1171"/>
      <c r="EY34" s="1171"/>
      <c r="EZ34" s="1171"/>
      <c r="FA34" s="1171" t="str">
        <f>MID(SUVAHAVUJ!AG90,3,1)</f>
        <v xml:space="preserve"> </v>
      </c>
      <c r="FB34" s="1171"/>
      <c r="FC34" s="1171"/>
      <c r="FD34" s="1171"/>
      <c r="FE34" s="1171"/>
      <c r="FF34" s="1171"/>
      <c r="FG34" s="1171" t="str">
        <f>MID(SUVAHAVUJ!AG90,4,1)</f>
        <v xml:space="preserve"> </v>
      </c>
      <c r="FH34" s="1171"/>
      <c r="FI34" s="1171"/>
      <c r="FJ34" s="1171"/>
      <c r="FK34" s="1171"/>
      <c r="FL34" s="1129" t="str">
        <f>MID(SUVAHAVUJ!AG90,5,1)</f>
        <v xml:space="preserve"> </v>
      </c>
      <c r="FM34" s="1129"/>
      <c r="FN34" s="1129"/>
      <c r="FO34" s="1129"/>
      <c r="FP34" s="1129"/>
      <c r="FQ34" s="1129"/>
      <c r="FR34" s="1129" t="str">
        <f>MID(SUVAHAVUJ!AG90,6,1)</f>
        <v xml:space="preserve"> </v>
      </c>
      <c r="FS34" s="1129"/>
      <c r="FT34" s="1129"/>
      <c r="FU34" s="1129"/>
      <c r="FV34" s="1129"/>
      <c r="FW34" s="1129" t="str">
        <f>MID(SUVAHAVUJ!AG90,7,1)</f>
        <v xml:space="preserve"> </v>
      </c>
      <c r="FX34" s="1129"/>
      <c r="FY34" s="1129"/>
      <c r="FZ34" s="1129"/>
      <c r="GA34" s="1129"/>
      <c r="GB34" s="1129"/>
      <c r="GC34" s="1129" t="str">
        <f>MID(SUVAHAVUJ!AG90,8,1)</f>
        <v xml:space="preserve"> </v>
      </c>
      <c r="GD34" s="1129"/>
      <c r="GE34" s="1129"/>
      <c r="GF34" s="1129"/>
      <c r="GG34" s="1129"/>
      <c r="GH34" s="1129" t="str">
        <f>MID(SUVAHAVUJ!AG90,9,1)</f>
        <v xml:space="preserve"> </v>
      </c>
      <c r="GI34" s="1129"/>
      <c r="GJ34" s="1129"/>
      <c r="GK34" s="1129"/>
      <c r="GL34" s="1129"/>
      <c r="GM34" s="1129"/>
      <c r="GN34" s="1129" t="str">
        <f>MID(SUVAHAVUJ!AG90,10,1)</f>
        <v xml:space="preserve"> </v>
      </c>
      <c r="GO34" s="1129"/>
      <c r="GP34" s="1129"/>
      <c r="GQ34" s="1129"/>
      <c r="GR34" s="1129"/>
      <c r="GS34" s="1129" t="str">
        <f>MID(SUVAHAVUJ!AG90,11,1)</f>
        <v>0</v>
      </c>
      <c r="GT34" s="1129"/>
      <c r="GU34" s="1129"/>
      <c r="GV34" s="1129"/>
      <c r="GW34" s="1177"/>
    </row>
    <row r="35" spans="2:205" ht="21.6" customHeight="1" x14ac:dyDescent="0.2">
      <c r="B35" s="1254" t="s">
        <v>2017</v>
      </c>
      <c r="C35" s="1255"/>
      <c r="D35" s="1255"/>
      <c r="E35" s="1255"/>
      <c r="F35" s="1255"/>
      <c r="G35" s="1255"/>
      <c r="H35" s="1255"/>
      <c r="I35" s="1255"/>
      <c r="J35" s="1255"/>
      <c r="K35" s="1256"/>
      <c r="L35" s="1252" t="str">
        <f>SUVAHAVUJ!$D$91</f>
        <v>Rezervný fond na vlastné akcie a vlastné podiely (417A, 421A)</v>
      </c>
      <c r="M35" s="1253"/>
      <c r="N35" s="1253"/>
      <c r="O35" s="1253"/>
      <c r="P35" s="1253"/>
      <c r="Q35" s="1253"/>
      <c r="R35" s="1253"/>
      <c r="S35" s="1253"/>
      <c r="T35" s="1253"/>
      <c r="U35" s="1253"/>
      <c r="V35" s="1253"/>
      <c r="W35" s="1253"/>
      <c r="X35" s="1253"/>
      <c r="Y35" s="1253"/>
      <c r="Z35" s="1253"/>
      <c r="AA35" s="1253"/>
      <c r="AB35" s="1253"/>
      <c r="AC35" s="1253"/>
      <c r="AD35" s="1253"/>
      <c r="AE35" s="1253"/>
      <c r="AF35" s="1253"/>
      <c r="AG35" s="1253"/>
      <c r="AH35" s="1253"/>
      <c r="AI35" s="1253"/>
      <c r="AJ35" s="1253"/>
      <c r="AK35" s="1253"/>
      <c r="AL35" s="1253"/>
      <c r="AM35" s="1253"/>
      <c r="AN35" s="1253"/>
      <c r="AO35" s="1253"/>
      <c r="AP35" s="1253"/>
      <c r="AQ35" s="1253"/>
      <c r="AR35" s="1253"/>
      <c r="AS35" s="1253"/>
      <c r="AT35" s="1253"/>
      <c r="AU35" s="1253"/>
      <c r="AV35" s="1253"/>
      <c r="AW35" s="1253"/>
      <c r="AX35" s="1253"/>
      <c r="AY35" s="1253"/>
      <c r="AZ35" s="1253"/>
      <c r="BA35" s="1253"/>
      <c r="BB35" s="1253"/>
      <c r="BC35" s="1253"/>
      <c r="BD35" s="1253"/>
      <c r="BE35" s="1253"/>
      <c r="BF35" s="1253"/>
      <c r="BG35" s="1253"/>
      <c r="BH35" s="1253"/>
      <c r="BI35" s="1253"/>
      <c r="BJ35" s="1253"/>
      <c r="BK35" s="1253"/>
      <c r="BL35" s="1253"/>
      <c r="BM35" s="1253"/>
      <c r="BN35" s="1253"/>
      <c r="BO35" s="1253"/>
      <c r="BP35" s="1253"/>
      <c r="BQ35" s="1253"/>
      <c r="BR35" s="1253"/>
      <c r="BS35" s="1253"/>
      <c r="BT35" s="1253"/>
      <c r="BU35" s="1253"/>
      <c r="BV35" s="1253"/>
      <c r="BW35" s="1243" t="s">
        <v>2088</v>
      </c>
      <c r="BX35" s="1244"/>
      <c r="BY35" s="1244"/>
      <c r="BZ35" s="1244"/>
      <c r="CA35" s="1244"/>
      <c r="CB35" s="1244"/>
      <c r="CC35" s="1244"/>
      <c r="CD35" s="1245"/>
      <c r="CE35" s="1171" t="str">
        <f>MID(SUVAHAVUJ!AF91,1,1)</f>
        <v xml:space="preserve"> </v>
      </c>
      <c r="CF35" s="1171"/>
      <c r="CG35" s="1171"/>
      <c r="CH35" s="1171"/>
      <c r="CI35" s="1171"/>
      <c r="CJ35" s="1171" t="str">
        <f>MID(SUVAHAVUJ!AF91,2,1)</f>
        <v xml:space="preserve"> </v>
      </c>
      <c r="CK35" s="1171"/>
      <c r="CL35" s="1171"/>
      <c r="CM35" s="1171"/>
      <c r="CN35" s="1171"/>
      <c r="CO35" s="1171"/>
      <c r="CP35" s="1171" t="str">
        <f>MID(SUVAHAVUJ!AF91,3,1)</f>
        <v xml:space="preserve"> </v>
      </c>
      <c r="CQ35" s="1171"/>
      <c r="CR35" s="1171"/>
      <c r="CS35" s="1171"/>
      <c r="CT35" s="1171"/>
      <c r="CU35" s="1171" t="str">
        <f>MID(SUVAHAVUJ!AF91,4,1)</f>
        <v xml:space="preserve"> </v>
      </c>
      <c r="CV35" s="1171"/>
      <c r="CW35" s="1171"/>
      <c r="CX35" s="1171"/>
      <c r="CY35" s="1171"/>
      <c r="CZ35" s="1171"/>
      <c r="DA35" s="1171" t="str">
        <f>MID(SUVAHAVUJ!AF91,5,1)</f>
        <v xml:space="preserve"> </v>
      </c>
      <c r="DB35" s="1171"/>
      <c r="DC35" s="1171"/>
      <c r="DD35" s="1171"/>
      <c r="DE35" s="1171"/>
      <c r="DF35" s="1171" t="str">
        <f>MID(SUVAHAVUJ!AF91,6,1)</f>
        <v xml:space="preserve"> </v>
      </c>
      <c r="DG35" s="1171"/>
      <c r="DH35" s="1171"/>
      <c r="DI35" s="1171"/>
      <c r="DJ35" s="1171"/>
      <c r="DK35" s="1171"/>
      <c r="DL35" s="1171" t="str">
        <f>MID(SUVAHAVUJ!AF91,7,1)</f>
        <v xml:space="preserve"> </v>
      </c>
      <c r="DM35" s="1171"/>
      <c r="DN35" s="1171"/>
      <c r="DO35" s="1171"/>
      <c r="DP35" s="1171"/>
      <c r="DQ35" s="1171"/>
      <c r="DR35" s="1171" t="str">
        <f>MID(SUVAHAVUJ!AF91,8,1)</f>
        <v xml:space="preserve"> </v>
      </c>
      <c r="DS35" s="1171"/>
      <c r="DT35" s="1171"/>
      <c r="DU35" s="1171"/>
      <c r="DV35" s="1171"/>
      <c r="DW35" s="1129" t="str">
        <f>MID(SUVAHAVUJ!AF91,9,1)</f>
        <v xml:space="preserve"> </v>
      </c>
      <c r="DX35" s="1129"/>
      <c r="DY35" s="1129"/>
      <c r="DZ35" s="1129"/>
      <c r="EA35" s="1129"/>
      <c r="EB35" s="1129"/>
      <c r="EC35" s="1129" t="str">
        <f>MID(SUVAHAVUJ!AF91,10,1)</f>
        <v xml:space="preserve"> </v>
      </c>
      <c r="ED35" s="1129"/>
      <c r="EE35" s="1129"/>
      <c r="EF35" s="1129"/>
      <c r="EG35" s="1129"/>
      <c r="EH35" s="1171" t="str">
        <f>MID(SUVAHAVUJ!AF91,11,1)</f>
        <v>0</v>
      </c>
      <c r="EI35" s="1171"/>
      <c r="EJ35" s="1171"/>
      <c r="EK35" s="1171"/>
      <c r="EL35" s="1171"/>
      <c r="EM35" s="1179"/>
      <c r="EN35" s="257"/>
      <c r="EO35" s="258"/>
      <c r="EP35" s="1171" t="str">
        <f>MID(SUVAHAVUJ!AG91,1,1)</f>
        <v xml:space="preserve"> </v>
      </c>
      <c r="EQ35" s="1171"/>
      <c r="ER35" s="1171"/>
      <c r="ES35" s="1171"/>
      <c r="ET35" s="1171"/>
      <c r="EU35" s="1171"/>
      <c r="EV35" s="1171" t="str">
        <f>MID(SUVAHAVUJ!AG91,2,1)</f>
        <v xml:space="preserve"> </v>
      </c>
      <c r="EW35" s="1171"/>
      <c r="EX35" s="1171"/>
      <c r="EY35" s="1171"/>
      <c r="EZ35" s="1171"/>
      <c r="FA35" s="1171" t="str">
        <f>MID(SUVAHAVUJ!AG91,3,1)</f>
        <v xml:space="preserve"> </v>
      </c>
      <c r="FB35" s="1171"/>
      <c r="FC35" s="1171"/>
      <c r="FD35" s="1171"/>
      <c r="FE35" s="1171"/>
      <c r="FF35" s="1171"/>
      <c r="FG35" s="1171" t="str">
        <f>MID(SUVAHAVUJ!AG91,4,1)</f>
        <v xml:space="preserve"> </v>
      </c>
      <c r="FH35" s="1171"/>
      <c r="FI35" s="1171"/>
      <c r="FJ35" s="1171"/>
      <c r="FK35" s="1171"/>
      <c r="FL35" s="1129" t="str">
        <f>MID(SUVAHAVUJ!AG91,5,1)</f>
        <v xml:space="preserve"> </v>
      </c>
      <c r="FM35" s="1129"/>
      <c r="FN35" s="1129"/>
      <c r="FO35" s="1129"/>
      <c r="FP35" s="1129"/>
      <c r="FQ35" s="1129"/>
      <c r="FR35" s="1129" t="str">
        <f>MID(SUVAHAVUJ!AG91,6,1)</f>
        <v xml:space="preserve"> </v>
      </c>
      <c r="FS35" s="1129"/>
      <c r="FT35" s="1129"/>
      <c r="FU35" s="1129"/>
      <c r="FV35" s="1129"/>
      <c r="FW35" s="1129" t="str">
        <f>MID(SUVAHAVUJ!AG91,7,1)</f>
        <v xml:space="preserve"> </v>
      </c>
      <c r="FX35" s="1129"/>
      <c r="FY35" s="1129"/>
      <c r="FZ35" s="1129"/>
      <c r="GA35" s="1129"/>
      <c r="GB35" s="1129"/>
      <c r="GC35" s="1129" t="str">
        <f>MID(SUVAHAVUJ!AG91,8,1)</f>
        <v xml:space="preserve"> </v>
      </c>
      <c r="GD35" s="1129"/>
      <c r="GE35" s="1129"/>
      <c r="GF35" s="1129"/>
      <c r="GG35" s="1129"/>
      <c r="GH35" s="1129" t="str">
        <f>MID(SUVAHAVUJ!AG91,9,1)</f>
        <v xml:space="preserve"> </v>
      </c>
      <c r="GI35" s="1129"/>
      <c r="GJ35" s="1129"/>
      <c r="GK35" s="1129"/>
      <c r="GL35" s="1129"/>
      <c r="GM35" s="1129"/>
      <c r="GN35" s="1129" t="str">
        <f>MID(SUVAHAVUJ!AG91,10,1)</f>
        <v xml:space="preserve"> </v>
      </c>
      <c r="GO35" s="1129"/>
      <c r="GP35" s="1129"/>
      <c r="GQ35" s="1129"/>
      <c r="GR35" s="1129"/>
      <c r="GS35" s="1129" t="str">
        <f>MID(SUVAHAVUJ!AG91,11,1)</f>
        <v>0</v>
      </c>
      <c r="GT35" s="1129"/>
      <c r="GU35" s="1129"/>
      <c r="GV35" s="1129"/>
      <c r="GW35" s="1177"/>
    </row>
    <row r="36" spans="2:205" ht="12.75" customHeight="1" thickBot="1" x14ac:dyDescent="0.25">
      <c r="B36" s="259"/>
      <c r="C36" s="260"/>
      <c r="D36" s="260"/>
      <c r="E36" s="260"/>
      <c r="F36" s="260"/>
      <c r="G36" s="260"/>
      <c r="H36" s="260"/>
      <c r="I36" s="260"/>
      <c r="J36" s="260"/>
      <c r="K36" s="260"/>
      <c r="GQ36" s="260"/>
      <c r="GR36" s="260"/>
      <c r="GS36" s="260"/>
      <c r="GT36" s="260"/>
      <c r="GU36" s="260"/>
      <c r="GV36" s="260"/>
      <c r="GW36" s="261"/>
    </row>
    <row r="37" spans="2:205" ht="9" customHeight="1" x14ac:dyDescent="0.2"/>
    <row r="52" spans="43:43" ht="3.75" customHeight="1" x14ac:dyDescent="0.2">
      <c r="AQ52" s="236">
        <v>57</v>
      </c>
    </row>
    <row r="147" spans="10:10" ht="3.75" customHeight="1" x14ac:dyDescent="0.2">
      <c r="J147" s="236">
        <v>33</v>
      </c>
    </row>
  </sheetData>
  <mergeCells count="713">
    <mergeCell ref="DW35:EB35"/>
    <mergeCell ref="GC34:GG34"/>
    <mergeCell ref="GH34:GM34"/>
    <mergeCell ref="GN34:GR34"/>
    <mergeCell ref="GS35:GW35"/>
    <mergeCell ref="FL35:FQ35"/>
    <mergeCell ref="FR35:FV35"/>
    <mergeCell ref="FW35:GB35"/>
    <mergeCell ref="GC35:GG35"/>
    <mergeCell ref="GH35:GM35"/>
    <mergeCell ref="GN35:GR35"/>
    <mergeCell ref="EC35:EG35"/>
    <mergeCell ref="EH35:EM35"/>
    <mergeCell ref="EP35:EU35"/>
    <mergeCell ref="EV35:EZ35"/>
    <mergeCell ref="FA35:FF35"/>
    <mergeCell ref="FG35:FK35"/>
    <mergeCell ref="GS34:GW34"/>
    <mergeCell ref="FL34:FQ34"/>
    <mergeCell ref="FR34:FV34"/>
    <mergeCell ref="FW34:GB34"/>
    <mergeCell ref="B35:K35"/>
    <mergeCell ref="L35:BV35"/>
    <mergeCell ref="BW35:CD35"/>
    <mergeCell ref="CE35:CI35"/>
    <mergeCell ref="CJ35:CO35"/>
    <mergeCell ref="CP35:CT35"/>
    <mergeCell ref="EV34:EZ34"/>
    <mergeCell ref="FA34:FF34"/>
    <mergeCell ref="FG34:FK34"/>
    <mergeCell ref="DL34:DQ34"/>
    <mergeCell ref="DR34:DV34"/>
    <mergeCell ref="DW34:EB34"/>
    <mergeCell ref="EC34:EG34"/>
    <mergeCell ref="EH34:EM34"/>
    <mergeCell ref="EP34:EU34"/>
    <mergeCell ref="CU35:CZ35"/>
    <mergeCell ref="DA35:DE35"/>
    <mergeCell ref="DF35:DK35"/>
    <mergeCell ref="DL35:DQ35"/>
    <mergeCell ref="DR35:DV35"/>
    <mergeCell ref="B34:K34"/>
    <mergeCell ref="L34:BV34"/>
    <mergeCell ref="BW34:CD34"/>
    <mergeCell ref="CE34:CI34"/>
    <mergeCell ref="EC33:EG33"/>
    <mergeCell ref="EH33:EM33"/>
    <mergeCell ref="EP33:EU33"/>
    <mergeCell ref="EV33:EZ33"/>
    <mergeCell ref="FA33:FF33"/>
    <mergeCell ref="FG33:FK33"/>
    <mergeCell ref="CU33:CZ33"/>
    <mergeCell ref="DA33:DE33"/>
    <mergeCell ref="DF33:DK33"/>
    <mergeCell ref="DL33:DQ33"/>
    <mergeCell ref="DR33:DV33"/>
    <mergeCell ref="DW33:EB33"/>
    <mergeCell ref="CJ34:CO34"/>
    <mergeCell ref="CP34:CT34"/>
    <mergeCell ref="CU34:CZ34"/>
    <mergeCell ref="DA34:DE34"/>
    <mergeCell ref="DF34:DK34"/>
    <mergeCell ref="GH32:GM32"/>
    <mergeCell ref="GN32:GR32"/>
    <mergeCell ref="GS32:GW32"/>
    <mergeCell ref="B33:K33"/>
    <mergeCell ref="L33:BV33"/>
    <mergeCell ref="BW33:CD33"/>
    <mergeCell ref="CE33:CI33"/>
    <mergeCell ref="CJ33:CO33"/>
    <mergeCell ref="CP33:CT33"/>
    <mergeCell ref="EV32:EZ32"/>
    <mergeCell ref="FA32:FF32"/>
    <mergeCell ref="FG32:FK32"/>
    <mergeCell ref="FL32:FQ32"/>
    <mergeCell ref="FR32:FV32"/>
    <mergeCell ref="FW32:GB32"/>
    <mergeCell ref="DL32:DQ32"/>
    <mergeCell ref="DR32:DV32"/>
    <mergeCell ref="DW32:EB32"/>
    <mergeCell ref="EC32:EG32"/>
    <mergeCell ref="GS33:GW33"/>
    <mergeCell ref="FL33:FQ33"/>
    <mergeCell ref="FR33:FV33"/>
    <mergeCell ref="FW33:GB33"/>
    <mergeCell ref="GC33:GG33"/>
    <mergeCell ref="EP31:EU31"/>
    <mergeCell ref="EV31:EZ31"/>
    <mergeCell ref="FA31:FF31"/>
    <mergeCell ref="FG31:FK31"/>
    <mergeCell ref="GC32:GG32"/>
    <mergeCell ref="GH33:GM33"/>
    <mergeCell ref="GN33:GR33"/>
    <mergeCell ref="DW31:EB31"/>
    <mergeCell ref="GC30:GG30"/>
    <mergeCell ref="GH30:GM30"/>
    <mergeCell ref="GN30:GR30"/>
    <mergeCell ref="EH32:EM32"/>
    <mergeCell ref="EP32:EU32"/>
    <mergeCell ref="GS31:GW31"/>
    <mergeCell ref="B32:K32"/>
    <mergeCell ref="L32:BV32"/>
    <mergeCell ref="BW32:CD32"/>
    <mergeCell ref="CE32:CI32"/>
    <mergeCell ref="CJ32:CO32"/>
    <mergeCell ref="CP32:CT32"/>
    <mergeCell ref="CU32:CZ32"/>
    <mergeCell ref="DA32:DE32"/>
    <mergeCell ref="DF32:DK32"/>
    <mergeCell ref="FL31:FQ31"/>
    <mergeCell ref="FR31:FV31"/>
    <mergeCell ref="FW31:GB31"/>
    <mergeCell ref="GC31:GG31"/>
    <mergeCell ref="GH31:GM31"/>
    <mergeCell ref="GN31:GR31"/>
    <mergeCell ref="EC31:EG31"/>
    <mergeCell ref="EH31:EM31"/>
    <mergeCell ref="GS30:GW30"/>
    <mergeCell ref="B31:K31"/>
    <mergeCell ref="L31:BV31"/>
    <mergeCell ref="BW31:CD31"/>
    <mergeCell ref="CE31:CI31"/>
    <mergeCell ref="CJ31:CO31"/>
    <mergeCell ref="CP31:CT31"/>
    <mergeCell ref="EV30:EZ30"/>
    <mergeCell ref="FA30:FF30"/>
    <mergeCell ref="FG30:FK30"/>
    <mergeCell ref="FL30:FQ30"/>
    <mergeCell ref="FR30:FV30"/>
    <mergeCell ref="FW30:GB30"/>
    <mergeCell ref="DL30:DQ30"/>
    <mergeCell ref="DR30:DV30"/>
    <mergeCell ref="DW30:EB30"/>
    <mergeCell ref="EC30:EG30"/>
    <mergeCell ref="EH30:EM30"/>
    <mergeCell ref="EP30:EU30"/>
    <mergeCell ref="CU31:CZ31"/>
    <mergeCell ref="DA31:DE31"/>
    <mergeCell ref="DF31:DK31"/>
    <mergeCell ref="DL31:DQ31"/>
    <mergeCell ref="DR31:DV31"/>
    <mergeCell ref="B30:K30"/>
    <mergeCell ref="L30:BV30"/>
    <mergeCell ref="BW30:CD30"/>
    <mergeCell ref="CE30:CI30"/>
    <mergeCell ref="CJ30:CO30"/>
    <mergeCell ref="CP30:CT30"/>
    <mergeCell ref="CU30:CZ30"/>
    <mergeCell ref="DA30:DE30"/>
    <mergeCell ref="DF30:DK30"/>
    <mergeCell ref="B29:K29"/>
    <mergeCell ref="L29:BV29"/>
    <mergeCell ref="BW29:CD29"/>
    <mergeCell ref="CE29:CI29"/>
    <mergeCell ref="CJ29:CO29"/>
    <mergeCell ref="CP29:CT29"/>
    <mergeCell ref="EV28:EZ28"/>
    <mergeCell ref="FA28:FF28"/>
    <mergeCell ref="FG28:FK28"/>
    <mergeCell ref="DL28:DQ28"/>
    <mergeCell ref="DR28:DV28"/>
    <mergeCell ref="DW28:EB28"/>
    <mergeCell ref="EC28:EG28"/>
    <mergeCell ref="EC29:EG29"/>
    <mergeCell ref="EH29:EM29"/>
    <mergeCell ref="EP29:EU29"/>
    <mergeCell ref="EV29:EZ29"/>
    <mergeCell ref="FA29:FF29"/>
    <mergeCell ref="FG29:FK29"/>
    <mergeCell ref="CU29:CZ29"/>
    <mergeCell ref="DA29:DE29"/>
    <mergeCell ref="DF29:DK29"/>
    <mergeCell ref="DL29:DQ29"/>
    <mergeCell ref="DR29:DV29"/>
    <mergeCell ref="DW29:EB29"/>
    <mergeCell ref="GC28:GG28"/>
    <mergeCell ref="DW27:EB27"/>
    <mergeCell ref="GH28:GM28"/>
    <mergeCell ref="GN28:GR28"/>
    <mergeCell ref="GS28:GW28"/>
    <mergeCell ref="FL28:FQ28"/>
    <mergeCell ref="FR28:FV28"/>
    <mergeCell ref="FW28:GB28"/>
    <mergeCell ref="GS29:GW29"/>
    <mergeCell ref="FL29:FQ29"/>
    <mergeCell ref="FR29:FV29"/>
    <mergeCell ref="FW29:GB29"/>
    <mergeCell ref="GC29:GG29"/>
    <mergeCell ref="GH29:GM29"/>
    <mergeCell ref="GN29:GR29"/>
    <mergeCell ref="GC26:GG26"/>
    <mergeCell ref="GH26:GM26"/>
    <mergeCell ref="GN26:GR26"/>
    <mergeCell ref="EH28:EM28"/>
    <mergeCell ref="EP28:EU28"/>
    <mergeCell ref="GS27:GW27"/>
    <mergeCell ref="B28:K28"/>
    <mergeCell ref="L28:BV28"/>
    <mergeCell ref="BW28:CD28"/>
    <mergeCell ref="CE28:CI28"/>
    <mergeCell ref="CJ28:CO28"/>
    <mergeCell ref="CP28:CT28"/>
    <mergeCell ref="CU28:CZ28"/>
    <mergeCell ref="DA28:DE28"/>
    <mergeCell ref="DF28:DK28"/>
    <mergeCell ref="FL27:FQ27"/>
    <mergeCell ref="FR27:FV27"/>
    <mergeCell ref="FW27:GB27"/>
    <mergeCell ref="GC27:GG27"/>
    <mergeCell ref="GH27:GM27"/>
    <mergeCell ref="GN27:GR27"/>
    <mergeCell ref="EC27:EG27"/>
    <mergeCell ref="EH27:EM27"/>
    <mergeCell ref="GS26:GW26"/>
    <mergeCell ref="B27:K27"/>
    <mergeCell ref="L27:BV27"/>
    <mergeCell ref="BW27:CD27"/>
    <mergeCell ref="CE27:CI27"/>
    <mergeCell ref="CJ27:CO27"/>
    <mergeCell ref="CP27:CT27"/>
    <mergeCell ref="EV26:EZ26"/>
    <mergeCell ref="FA26:FF26"/>
    <mergeCell ref="FG26:FK26"/>
    <mergeCell ref="CU27:CZ27"/>
    <mergeCell ref="DA27:DE27"/>
    <mergeCell ref="DF27:DK27"/>
    <mergeCell ref="DL27:DQ27"/>
    <mergeCell ref="DR27:DV27"/>
    <mergeCell ref="EP27:EU27"/>
    <mergeCell ref="EV27:EZ27"/>
    <mergeCell ref="FA27:FF27"/>
    <mergeCell ref="FG27:FK27"/>
    <mergeCell ref="FL26:FQ26"/>
    <mergeCell ref="FR26:FV26"/>
    <mergeCell ref="FW26:GB26"/>
    <mergeCell ref="DL26:DQ26"/>
    <mergeCell ref="DR26:DV26"/>
    <mergeCell ref="DW26:EB26"/>
    <mergeCell ref="EC26:EG26"/>
    <mergeCell ref="EH26:EM26"/>
    <mergeCell ref="EP26:EU26"/>
    <mergeCell ref="GS25:GW25"/>
    <mergeCell ref="B26:K26"/>
    <mergeCell ref="L26:BV26"/>
    <mergeCell ref="BW26:CD26"/>
    <mergeCell ref="CE26:CI26"/>
    <mergeCell ref="CJ26:CO26"/>
    <mergeCell ref="CP26:CT26"/>
    <mergeCell ref="CU26:CZ26"/>
    <mergeCell ref="DA26:DE26"/>
    <mergeCell ref="DF26:DK26"/>
    <mergeCell ref="FL25:FQ25"/>
    <mergeCell ref="FR25:FV25"/>
    <mergeCell ref="FW25:GB25"/>
    <mergeCell ref="GC25:GG25"/>
    <mergeCell ref="GH25:GM25"/>
    <mergeCell ref="GN25:GR25"/>
    <mergeCell ref="EC25:EG25"/>
    <mergeCell ref="EH25:EM25"/>
    <mergeCell ref="EP25:EU25"/>
    <mergeCell ref="EV25:EZ25"/>
    <mergeCell ref="FA25:FF25"/>
    <mergeCell ref="FG25:FK25"/>
    <mergeCell ref="CU25:CZ25"/>
    <mergeCell ref="DA25:DE25"/>
    <mergeCell ref="DF25:DK25"/>
    <mergeCell ref="DL25:DQ25"/>
    <mergeCell ref="DR25:DV25"/>
    <mergeCell ref="DW25:EB25"/>
    <mergeCell ref="B25:K25"/>
    <mergeCell ref="L25:BV25"/>
    <mergeCell ref="BW25:CD25"/>
    <mergeCell ref="CE25:CI25"/>
    <mergeCell ref="CJ25:CO25"/>
    <mergeCell ref="CP25:CT25"/>
    <mergeCell ref="FO23:FS23"/>
    <mergeCell ref="FT23:GW23"/>
    <mergeCell ref="B24:K24"/>
    <mergeCell ref="L24:BV24"/>
    <mergeCell ref="BW24:CD24"/>
    <mergeCell ref="CE24:EM24"/>
    <mergeCell ref="EN24:GW24"/>
    <mergeCell ref="DR23:DV23"/>
    <mergeCell ref="DW23:EB23"/>
    <mergeCell ref="EC23:EG23"/>
    <mergeCell ref="EH23:EM23"/>
    <mergeCell ref="EN23:ER23"/>
    <mergeCell ref="ES23:EX23"/>
    <mergeCell ref="CH23:CM23"/>
    <mergeCell ref="CN23:CR23"/>
    <mergeCell ref="CS23:CX23"/>
    <mergeCell ref="CY23:DC23"/>
    <mergeCell ref="DD23:DI23"/>
    <mergeCell ref="DL23:DQ23"/>
    <mergeCell ref="BA23:BF23"/>
    <mergeCell ref="BG23:BK23"/>
    <mergeCell ref="BL23:BQ23"/>
    <mergeCell ref="BR23:BV23"/>
    <mergeCell ref="BW23:CB23"/>
    <mergeCell ref="CC23:CG23"/>
    <mergeCell ref="EV22:EZ22"/>
    <mergeCell ref="FA22:FF22"/>
    <mergeCell ref="FG22:FK22"/>
    <mergeCell ref="CN22:CR22"/>
    <mergeCell ref="CS22:CX22"/>
    <mergeCell ref="CY22:DC22"/>
    <mergeCell ref="DD22:DI22"/>
    <mergeCell ref="DJ22:EM22"/>
    <mergeCell ref="EP22:EU22"/>
    <mergeCell ref="EY23:FC23"/>
    <mergeCell ref="FD23:FI23"/>
    <mergeCell ref="FJ23:FN23"/>
    <mergeCell ref="FO21:FS21"/>
    <mergeCell ref="FT21:GW21"/>
    <mergeCell ref="BA22:BF22"/>
    <mergeCell ref="BG22:BK22"/>
    <mergeCell ref="BL22:BQ22"/>
    <mergeCell ref="BR22:BV22"/>
    <mergeCell ref="BW22:CB22"/>
    <mergeCell ref="CC22:CG22"/>
    <mergeCell ref="CH22:CM22"/>
    <mergeCell ref="EC21:EG21"/>
    <mergeCell ref="EH21:EM21"/>
    <mergeCell ref="CS21:CX21"/>
    <mergeCell ref="CY21:DC21"/>
    <mergeCell ref="DD21:DI21"/>
    <mergeCell ref="DL21:DQ21"/>
    <mergeCell ref="DR21:DV21"/>
    <mergeCell ref="DW21:EB21"/>
    <mergeCell ref="BL21:BQ21"/>
    <mergeCell ref="BR21:BV21"/>
    <mergeCell ref="CN21:CR21"/>
    <mergeCell ref="GS22:GW22"/>
    <mergeCell ref="FL22:FQ22"/>
    <mergeCell ref="FR22:FV22"/>
    <mergeCell ref="FW22:GB22"/>
    <mergeCell ref="B21:K22"/>
    <mergeCell ref="L21:AP22"/>
    <mergeCell ref="AQ21:AX22"/>
    <mergeCell ref="BA21:BF21"/>
    <mergeCell ref="BG21:BK21"/>
    <mergeCell ref="FW20:GB20"/>
    <mergeCell ref="GC20:GG20"/>
    <mergeCell ref="GH20:GM20"/>
    <mergeCell ref="GN20:GR20"/>
    <mergeCell ref="GC22:GG22"/>
    <mergeCell ref="GH22:GM22"/>
    <mergeCell ref="GN22:GR22"/>
    <mergeCell ref="BW21:CB21"/>
    <mergeCell ref="CC21:CG21"/>
    <mergeCell ref="CH21:CM21"/>
    <mergeCell ref="EP20:EU20"/>
    <mergeCell ref="EV20:EZ20"/>
    <mergeCell ref="FA20:FF20"/>
    <mergeCell ref="FG20:FK20"/>
    <mergeCell ref="CH20:CM20"/>
    <mergeCell ref="CN20:CR20"/>
    <mergeCell ref="CS20:CX20"/>
    <mergeCell ref="CY20:DC20"/>
    <mergeCell ref="DD20:DI20"/>
    <mergeCell ref="DJ20:EM20"/>
    <mergeCell ref="EN21:ER21"/>
    <mergeCell ref="ES21:EX21"/>
    <mergeCell ref="EY21:FC21"/>
    <mergeCell ref="FD21:FI21"/>
    <mergeCell ref="GH18:GM18"/>
    <mergeCell ref="CY18:DC18"/>
    <mergeCell ref="DD18:DI18"/>
    <mergeCell ref="ES19:EX19"/>
    <mergeCell ref="EY19:FC19"/>
    <mergeCell ref="FD19:FI19"/>
    <mergeCell ref="FJ19:FN19"/>
    <mergeCell ref="FO19:FS19"/>
    <mergeCell ref="FT19:GW19"/>
    <mergeCell ref="DL19:DQ19"/>
    <mergeCell ref="DR19:DV19"/>
    <mergeCell ref="DW19:EB19"/>
    <mergeCell ref="EC19:EG19"/>
    <mergeCell ref="EH19:EM19"/>
    <mergeCell ref="EN19:ER19"/>
    <mergeCell ref="GS20:GW20"/>
    <mergeCell ref="FL20:FQ20"/>
    <mergeCell ref="FR20:FV20"/>
    <mergeCell ref="FJ21:FN21"/>
    <mergeCell ref="B19:K20"/>
    <mergeCell ref="L19:AP20"/>
    <mergeCell ref="AQ19:AX20"/>
    <mergeCell ref="BA19:BF19"/>
    <mergeCell ref="BG19:BK19"/>
    <mergeCell ref="BL19:BQ19"/>
    <mergeCell ref="BR19:BV19"/>
    <mergeCell ref="BW19:CB19"/>
    <mergeCell ref="FG18:FK18"/>
    <mergeCell ref="BA20:BF20"/>
    <mergeCell ref="BG20:BK20"/>
    <mergeCell ref="BL20:BQ20"/>
    <mergeCell ref="BR20:BV20"/>
    <mergeCell ref="BW20:CB20"/>
    <mergeCell ref="CC20:CG20"/>
    <mergeCell ref="CH18:CM18"/>
    <mergeCell ref="CN18:CR18"/>
    <mergeCell ref="CS18:CX18"/>
    <mergeCell ref="CC19:CG19"/>
    <mergeCell ref="CH19:CM19"/>
    <mergeCell ref="CN19:CR19"/>
    <mergeCell ref="CS19:CX19"/>
    <mergeCell ref="CY19:DC19"/>
    <mergeCell ref="DD19:DI19"/>
    <mergeCell ref="GH16:GM16"/>
    <mergeCell ref="DJ18:EM18"/>
    <mergeCell ref="EP18:EU18"/>
    <mergeCell ref="EV18:EZ18"/>
    <mergeCell ref="FA18:FF18"/>
    <mergeCell ref="FT17:GW17"/>
    <mergeCell ref="EN17:ER17"/>
    <mergeCell ref="ES17:EX17"/>
    <mergeCell ref="EY17:FC17"/>
    <mergeCell ref="FD17:FI17"/>
    <mergeCell ref="FJ17:FN17"/>
    <mergeCell ref="FO17:FS17"/>
    <mergeCell ref="DL17:DQ17"/>
    <mergeCell ref="DR17:DV17"/>
    <mergeCell ref="DW17:EB17"/>
    <mergeCell ref="GN16:GR16"/>
    <mergeCell ref="GS16:GW16"/>
    <mergeCell ref="FL16:FQ16"/>
    <mergeCell ref="GN18:GR18"/>
    <mergeCell ref="GS18:GW18"/>
    <mergeCell ref="FL18:FQ18"/>
    <mergeCell ref="FR18:FV18"/>
    <mergeCell ref="FW18:GB18"/>
    <mergeCell ref="GC18:GG18"/>
    <mergeCell ref="B17:K18"/>
    <mergeCell ref="L17:AP18"/>
    <mergeCell ref="AQ17:AX18"/>
    <mergeCell ref="BA17:BF17"/>
    <mergeCell ref="BG17:BK17"/>
    <mergeCell ref="BL17:BQ17"/>
    <mergeCell ref="BR17:BV17"/>
    <mergeCell ref="FA16:FF16"/>
    <mergeCell ref="FG16:FK16"/>
    <mergeCell ref="EC17:EG17"/>
    <mergeCell ref="EH17:EM17"/>
    <mergeCell ref="BW17:CB17"/>
    <mergeCell ref="CC17:CG17"/>
    <mergeCell ref="CH17:CM17"/>
    <mergeCell ref="CN17:CR17"/>
    <mergeCell ref="CS17:CX17"/>
    <mergeCell ref="CY17:DC17"/>
    <mergeCell ref="DD17:DI17"/>
    <mergeCell ref="BA18:BF18"/>
    <mergeCell ref="BG18:BK18"/>
    <mergeCell ref="BL18:BQ18"/>
    <mergeCell ref="BR18:BV18"/>
    <mergeCell ref="BW18:CB18"/>
    <mergeCell ref="CC18:CG18"/>
    <mergeCell ref="FR16:FV16"/>
    <mergeCell ref="FW16:GB16"/>
    <mergeCell ref="GC16:GG16"/>
    <mergeCell ref="CS16:CX16"/>
    <mergeCell ref="CY16:DC16"/>
    <mergeCell ref="DD16:DI16"/>
    <mergeCell ref="DJ16:EM16"/>
    <mergeCell ref="EP16:EU16"/>
    <mergeCell ref="EV16:EZ16"/>
    <mergeCell ref="FO15:FS15"/>
    <mergeCell ref="FT15:GW15"/>
    <mergeCell ref="BA16:BF16"/>
    <mergeCell ref="BG16:BK16"/>
    <mergeCell ref="BL16:BQ16"/>
    <mergeCell ref="BR16:BV16"/>
    <mergeCell ref="BW16:CB16"/>
    <mergeCell ref="CC16:CG16"/>
    <mergeCell ref="CH16:CM16"/>
    <mergeCell ref="CN16:CR16"/>
    <mergeCell ref="EH15:EM15"/>
    <mergeCell ref="EN15:ER15"/>
    <mergeCell ref="ES15:EX15"/>
    <mergeCell ref="EY15:FC15"/>
    <mergeCell ref="FD15:FI15"/>
    <mergeCell ref="FJ15:FN15"/>
    <mergeCell ref="CY15:DC15"/>
    <mergeCell ref="DD15:DI15"/>
    <mergeCell ref="DL15:DQ15"/>
    <mergeCell ref="DR15:DV15"/>
    <mergeCell ref="DW15:EB15"/>
    <mergeCell ref="EC15:EG15"/>
    <mergeCell ref="BR15:BV15"/>
    <mergeCell ref="BW15:CB15"/>
    <mergeCell ref="CC15:CG15"/>
    <mergeCell ref="CH15:CM15"/>
    <mergeCell ref="CN15:CR15"/>
    <mergeCell ref="CS15:CX15"/>
    <mergeCell ref="GC14:GG14"/>
    <mergeCell ref="GH14:GM14"/>
    <mergeCell ref="GN14:GR14"/>
    <mergeCell ref="GS14:GW14"/>
    <mergeCell ref="B15:K16"/>
    <mergeCell ref="L15:AP16"/>
    <mergeCell ref="AQ15:AX16"/>
    <mergeCell ref="BA15:BF15"/>
    <mergeCell ref="BG15:BK15"/>
    <mergeCell ref="BL15:BQ15"/>
    <mergeCell ref="EV14:EZ14"/>
    <mergeCell ref="FA14:FF14"/>
    <mergeCell ref="FG14:FK14"/>
    <mergeCell ref="FL14:FQ14"/>
    <mergeCell ref="FR14:FV14"/>
    <mergeCell ref="FW14:GB14"/>
    <mergeCell ref="CN14:CR14"/>
    <mergeCell ref="CS14:CX14"/>
    <mergeCell ref="CY14:DC14"/>
    <mergeCell ref="DD14:DI14"/>
    <mergeCell ref="DJ14:EM14"/>
    <mergeCell ref="EP14:EU14"/>
    <mergeCell ref="FJ13:FN13"/>
    <mergeCell ref="FO13:FS13"/>
    <mergeCell ref="FT13:GW13"/>
    <mergeCell ref="BA14:BF14"/>
    <mergeCell ref="BG14:BK14"/>
    <mergeCell ref="BL14:BQ14"/>
    <mergeCell ref="BR14:BV14"/>
    <mergeCell ref="BW14:CB14"/>
    <mergeCell ref="CC14:CG14"/>
    <mergeCell ref="CH14:CM14"/>
    <mergeCell ref="EC13:EG13"/>
    <mergeCell ref="EH13:EM13"/>
    <mergeCell ref="EN13:ER13"/>
    <mergeCell ref="ES13:EX13"/>
    <mergeCell ref="EY13:FC13"/>
    <mergeCell ref="FD13:FI13"/>
    <mergeCell ref="CS13:CX13"/>
    <mergeCell ref="CY13:DC13"/>
    <mergeCell ref="DD13:DI13"/>
    <mergeCell ref="DL13:DQ13"/>
    <mergeCell ref="DR13:DV13"/>
    <mergeCell ref="DW13:EB13"/>
    <mergeCell ref="BL13:BQ13"/>
    <mergeCell ref="BR13:BV13"/>
    <mergeCell ref="BW13:CB13"/>
    <mergeCell ref="CC13:CG13"/>
    <mergeCell ref="CH13:CM13"/>
    <mergeCell ref="CN13:CR13"/>
    <mergeCell ref="FW12:GB12"/>
    <mergeCell ref="GC12:GG12"/>
    <mergeCell ref="GH12:GM12"/>
    <mergeCell ref="CC12:CG12"/>
    <mergeCell ref="GN12:GR12"/>
    <mergeCell ref="GS12:GW12"/>
    <mergeCell ref="B13:K14"/>
    <mergeCell ref="L13:AP14"/>
    <mergeCell ref="AQ13:AX14"/>
    <mergeCell ref="BA13:BF13"/>
    <mergeCell ref="BG13:BK13"/>
    <mergeCell ref="EP12:EU12"/>
    <mergeCell ref="EV12:EZ12"/>
    <mergeCell ref="FA12:FF12"/>
    <mergeCell ref="FG12:FK12"/>
    <mergeCell ref="FL12:FQ12"/>
    <mergeCell ref="FR12:FV12"/>
    <mergeCell ref="CH12:CM12"/>
    <mergeCell ref="CN12:CR12"/>
    <mergeCell ref="CS12:CX12"/>
    <mergeCell ref="CY12:DC12"/>
    <mergeCell ref="DD12:DI12"/>
    <mergeCell ref="DJ12:EM12"/>
    <mergeCell ref="BA12:BF12"/>
    <mergeCell ref="BG12:BK12"/>
    <mergeCell ref="BL12:BQ12"/>
    <mergeCell ref="BR12:BV12"/>
    <mergeCell ref="BW12:CB12"/>
    <mergeCell ref="BA9:BF9"/>
    <mergeCell ref="BG9:BK9"/>
    <mergeCell ref="BL9:BQ9"/>
    <mergeCell ref="GH10:GM10"/>
    <mergeCell ref="CY10:DC10"/>
    <mergeCell ref="DD10:DI10"/>
    <mergeCell ref="ES11:EX11"/>
    <mergeCell ref="EY11:FC11"/>
    <mergeCell ref="FD11:FI11"/>
    <mergeCell ref="FJ11:FN11"/>
    <mergeCell ref="FO11:FS11"/>
    <mergeCell ref="FT11:GW11"/>
    <mergeCell ref="DL11:DQ11"/>
    <mergeCell ref="DR11:DV11"/>
    <mergeCell ref="DW11:EB11"/>
    <mergeCell ref="EC11:EG11"/>
    <mergeCell ref="EH11:EM11"/>
    <mergeCell ref="EN11:ER11"/>
    <mergeCell ref="FR10:FV10"/>
    <mergeCell ref="FW10:GB10"/>
    <mergeCell ref="GC10:GG10"/>
    <mergeCell ref="BA10:BF10"/>
    <mergeCell ref="BG10:BK10"/>
    <mergeCell ref="BL10:BQ10"/>
    <mergeCell ref="B11:K12"/>
    <mergeCell ref="L11:AP12"/>
    <mergeCell ref="AQ11:AX12"/>
    <mergeCell ref="BA11:BF11"/>
    <mergeCell ref="BG11:BK11"/>
    <mergeCell ref="BL11:BQ11"/>
    <mergeCell ref="BR11:BV11"/>
    <mergeCell ref="BW11:CB11"/>
    <mergeCell ref="FG10:FK10"/>
    <mergeCell ref="CH10:CM10"/>
    <mergeCell ref="CN10:CR10"/>
    <mergeCell ref="CS10:CX10"/>
    <mergeCell ref="CC11:CG11"/>
    <mergeCell ref="CH11:CM11"/>
    <mergeCell ref="CN11:CR11"/>
    <mergeCell ref="CS11:CX11"/>
    <mergeCell ref="CY11:DC11"/>
    <mergeCell ref="DD11:DI11"/>
    <mergeCell ref="B9:K10"/>
    <mergeCell ref="L9:AP10"/>
    <mergeCell ref="AQ9:AX10"/>
    <mergeCell ref="CS9:CX9"/>
    <mergeCell ref="CY9:DC9"/>
    <mergeCell ref="DD9:DI9"/>
    <mergeCell ref="GH8:GM8"/>
    <mergeCell ref="DJ10:EM10"/>
    <mergeCell ref="EP10:EU10"/>
    <mergeCell ref="EV10:EZ10"/>
    <mergeCell ref="FA10:FF10"/>
    <mergeCell ref="FT9:GW9"/>
    <mergeCell ref="EN9:ER9"/>
    <mergeCell ref="ES9:EX9"/>
    <mergeCell ref="EY9:FC9"/>
    <mergeCell ref="FD9:FI9"/>
    <mergeCell ref="FJ9:FN9"/>
    <mergeCell ref="FO9:FS9"/>
    <mergeCell ref="DL9:DQ9"/>
    <mergeCell ref="DR9:DV9"/>
    <mergeCell ref="DW9:EB9"/>
    <mergeCell ref="GN8:GR8"/>
    <mergeCell ref="GS8:GW8"/>
    <mergeCell ref="FL8:FQ8"/>
    <mergeCell ref="GN10:GR10"/>
    <mergeCell ref="GS10:GW10"/>
    <mergeCell ref="FL10:FQ10"/>
    <mergeCell ref="BR10:BV10"/>
    <mergeCell ref="BW10:CB10"/>
    <mergeCell ref="CC10:CG10"/>
    <mergeCell ref="FR8:FV8"/>
    <mergeCell ref="FW8:GB8"/>
    <mergeCell ref="GC8:GG8"/>
    <mergeCell ref="CS8:CX8"/>
    <mergeCell ref="CY8:DC8"/>
    <mergeCell ref="DD8:DI8"/>
    <mergeCell ref="DJ8:EM8"/>
    <mergeCell ref="EP8:EU8"/>
    <mergeCell ref="EV8:EZ8"/>
    <mergeCell ref="BR9:BV9"/>
    <mergeCell ref="FA8:FF8"/>
    <mergeCell ref="FG8:FK8"/>
    <mergeCell ref="EC9:EG9"/>
    <mergeCell ref="EH9:EM9"/>
    <mergeCell ref="BW9:CB9"/>
    <mergeCell ref="CC9:CG9"/>
    <mergeCell ref="CH9:CM9"/>
    <mergeCell ref="CN9:CR9"/>
    <mergeCell ref="FO7:FS7"/>
    <mergeCell ref="FT7:GW7"/>
    <mergeCell ref="BA8:BF8"/>
    <mergeCell ref="BG8:BK8"/>
    <mergeCell ref="BL8:BQ8"/>
    <mergeCell ref="BR8:BV8"/>
    <mergeCell ref="BW8:CB8"/>
    <mergeCell ref="CC8:CG8"/>
    <mergeCell ref="CH8:CM8"/>
    <mergeCell ref="CN8:CR8"/>
    <mergeCell ref="EH7:EM7"/>
    <mergeCell ref="EN7:ER7"/>
    <mergeCell ref="ES7:EX7"/>
    <mergeCell ref="EY7:FC7"/>
    <mergeCell ref="FD7:FI7"/>
    <mergeCell ref="FJ7:FN7"/>
    <mergeCell ref="CY7:DC7"/>
    <mergeCell ref="DD7:DI7"/>
    <mergeCell ref="DL7:DQ7"/>
    <mergeCell ref="DR7:DV7"/>
    <mergeCell ref="DW7:EB7"/>
    <mergeCell ref="EC7:EG7"/>
    <mergeCell ref="BR7:BV7"/>
    <mergeCell ref="BW7:CB7"/>
    <mergeCell ref="CC7:CG7"/>
    <mergeCell ref="CH7:CM7"/>
    <mergeCell ref="CN7:CR7"/>
    <mergeCell ref="CS7:CX7"/>
    <mergeCell ref="B7:K8"/>
    <mergeCell ref="L7:AP8"/>
    <mergeCell ref="AQ7:AX8"/>
    <mergeCell ref="BA7:BF7"/>
    <mergeCell ref="BG7:BK7"/>
    <mergeCell ref="BL7:BQ7"/>
    <mergeCell ref="FC4:GW5"/>
    <mergeCell ref="B5:K5"/>
    <mergeCell ref="AY5:BD6"/>
    <mergeCell ref="BE5:DI5"/>
    <mergeCell ref="DJ5:FB5"/>
    <mergeCell ref="B6:K6"/>
    <mergeCell ref="BE6:DI6"/>
    <mergeCell ref="DJ6:FB6"/>
    <mergeCell ref="FC6:GW6"/>
    <mergeCell ref="J2:AJ2"/>
    <mergeCell ref="AK2:AR2"/>
    <mergeCell ref="AT2:CS2"/>
    <mergeCell ref="CW2:DC2"/>
    <mergeCell ref="DE2:EU2"/>
    <mergeCell ref="B4:K4"/>
    <mergeCell ref="L4:AP6"/>
    <mergeCell ref="AQ4:AX6"/>
    <mergeCell ref="AY4:FB4"/>
  </mergeCells>
  <pageMargins left="0.70866141732283472" right="0.70866141732283472" top="0.78740157480314965" bottom="0.78740157480314965" header="0.31496062992125984" footer="0.31496062992125984"/>
  <pageSetup paperSize="9" scale="95" orientation="portrait" r:id="rId1"/>
  <rowBreaks count="1" manualBreakCount="1">
    <brk id="36" max="204" man="1"/>
  </rowBreaks>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0"/>
  <sheetViews>
    <sheetView workbookViewId="0"/>
  </sheetViews>
  <sheetFormatPr defaultColWidth="1.7109375" defaultRowHeight="12.75" x14ac:dyDescent="0.25"/>
  <cols>
    <col min="1" max="1" width="3.140625" style="562" bestFit="1" customWidth="1"/>
    <col min="2" max="2" width="5.28515625" style="562" bestFit="1" customWidth="1"/>
    <col min="3" max="3" width="110.7109375" style="562" bestFit="1" customWidth="1"/>
    <col min="4" max="4" width="97.7109375" style="562" bestFit="1" customWidth="1"/>
    <col min="5" max="5" width="131.28515625" style="562" bestFit="1" customWidth="1"/>
    <col min="6" max="16384" width="1.7109375" style="562"/>
  </cols>
  <sheetData>
    <row r="1" spans="1:5" x14ac:dyDescent="0.25">
      <c r="A1" s="563" t="s">
        <v>2011</v>
      </c>
      <c r="C1" s="562" t="s">
        <v>4308</v>
      </c>
      <c r="D1" s="562" t="s">
        <v>4309</v>
      </c>
      <c r="E1" s="562" t="s">
        <v>4310</v>
      </c>
    </row>
    <row r="2" spans="1:5" x14ac:dyDescent="0.25">
      <c r="A2" s="563" t="s">
        <v>2012</v>
      </c>
      <c r="B2" s="562" t="s">
        <v>2013</v>
      </c>
      <c r="C2" s="562" t="s">
        <v>4311</v>
      </c>
      <c r="D2" s="562" t="s">
        <v>4312</v>
      </c>
      <c r="E2" s="562" t="s">
        <v>4313</v>
      </c>
    </row>
    <row r="3" spans="1:5" x14ac:dyDescent="0.25">
      <c r="A3" s="563" t="s">
        <v>2014</v>
      </c>
      <c r="B3" s="562" t="s">
        <v>2015</v>
      </c>
      <c r="C3" s="562" t="s">
        <v>4314</v>
      </c>
      <c r="D3" s="562" t="s">
        <v>4315</v>
      </c>
      <c r="E3" s="562" t="s">
        <v>4316</v>
      </c>
    </row>
    <row r="4" spans="1:5" x14ac:dyDescent="0.25">
      <c r="A4" s="563" t="s">
        <v>1212</v>
      </c>
      <c r="B4" s="562" t="s">
        <v>2016</v>
      </c>
      <c r="C4" s="562" t="s">
        <v>4317</v>
      </c>
      <c r="D4" s="562" t="s">
        <v>4318</v>
      </c>
      <c r="E4" s="562" t="s">
        <v>4319</v>
      </c>
    </row>
    <row r="5" spans="1:5" x14ac:dyDescent="0.25">
      <c r="A5" s="563" t="s">
        <v>1213</v>
      </c>
      <c r="B5" s="562" t="s">
        <v>2017</v>
      </c>
      <c r="C5" s="562" t="s">
        <v>4320</v>
      </c>
      <c r="D5" s="562" t="s">
        <v>4321</v>
      </c>
      <c r="E5" s="562" t="s">
        <v>4321</v>
      </c>
    </row>
    <row r="6" spans="1:5" x14ac:dyDescent="0.25">
      <c r="A6" s="563" t="s">
        <v>1214</v>
      </c>
      <c r="B6" s="562" t="s">
        <v>2018</v>
      </c>
      <c r="C6" s="562" t="s">
        <v>4322</v>
      </c>
      <c r="D6" s="562" t="s">
        <v>4323</v>
      </c>
      <c r="E6" s="562" t="s">
        <v>4324</v>
      </c>
    </row>
    <row r="7" spans="1:5" ht="10.15" x14ac:dyDescent="0.2">
      <c r="A7" s="563" t="s">
        <v>1215</v>
      </c>
      <c r="B7" s="562" t="s">
        <v>2019</v>
      </c>
      <c r="C7" s="562" t="s">
        <v>4325</v>
      </c>
      <c r="D7" s="562" t="s">
        <v>4325</v>
      </c>
      <c r="E7" s="562" t="s">
        <v>4325</v>
      </c>
    </row>
    <row r="8" spans="1:5" x14ac:dyDescent="0.25">
      <c r="A8" s="563" t="s">
        <v>1216</v>
      </c>
      <c r="B8" s="562" t="s">
        <v>2020</v>
      </c>
      <c r="C8" s="562" t="s">
        <v>4326</v>
      </c>
      <c r="D8" s="562" t="s">
        <v>4327</v>
      </c>
      <c r="E8" s="562" t="s">
        <v>4328</v>
      </c>
    </row>
    <row r="9" spans="1:5" x14ac:dyDescent="0.25">
      <c r="A9" s="563" t="s">
        <v>2021</v>
      </c>
      <c r="B9" s="562" t="s">
        <v>2022</v>
      </c>
      <c r="C9" s="562" t="s">
        <v>4329</v>
      </c>
      <c r="D9" s="562" t="s">
        <v>4330</v>
      </c>
      <c r="E9" s="562" t="s">
        <v>4331</v>
      </c>
    </row>
    <row r="10" spans="1:5" x14ac:dyDescent="0.25">
      <c r="A10" s="563">
        <v>10</v>
      </c>
      <c r="B10" s="562" t="s">
        <v>2023</v>
      </c>
      <c r="C10" s="562" t="s">
        <v>4332</v>
      </c>
      <c r="D10" s="562" t="s">
        <v>4333</v>
      </c>
      <c r="E10" s="562" t="s">
        <v>4334</v>
      </c>
    </row>
    <row r="11" spans="1:5" x14ac:dyDescent="0.25">
      <c r="A11" s="563">
        <v>11</v>
      </c>
      <c r="B11" s="562" t="s">
        <v>2024</v>
      </c>
      <c r="C11" s="562" t="s">
        <v>4335</v>
      </c>
      <c r="D11" s="562" t="s">
        <v>4336</v>
      </c>
      <c r="E11" s="562" t="s">
        <v>4337</v>
      </c>
    </row>
    <row r="12" spans="1:5" x14ac:dyDescent="0.25">
      <c r="A12" s="563">
        <v>12</v>
      </c>
      <c r="B12" s="562" t="s">
        <v>2026</v>
      </c>
      <c r="C12" s="562" t="s">
        <v>4338</v>
      </c>
      <c r="D12" s="562" t="s">
        <v>4339</v>
      </c>
      <c r="E12" s="562" t="s">
        <v>4340</v>
      </c>
    </row>
    <row r="13" spans="1:5" ht="10.15" x14ac:dyDescent="0.2">
      <c r="A13" s="563">
        <v>13</v>
      </c>
      <c r="B13" s="562" t="s">
        <v>2017</v>
      </c>
      <c r="C13" s="562" t="s">
        <v>4341</v>
      </c>
      <c r="D13" s="562" t="s">
        <v>4342</v>
      </c>
      <c r="E13" s="562" t="s">
        <v>4343</v>
      </c>
    </row>
    <row r="14" spans="1:5" x14ac:dyDescent="0.25">
      <c r="A14" s="563">
        <v>14</v>
      </c>
      <c r="B14" s="562" t="s">
        <v>2018</v>
      </c>
      <c r="C14" s="562" t="s">
        <v>4344</v>
      </c>
      <c r="D14" s="562" t="s">
        <v>4345</v>
      </c>
      <c r="E14" s="562" t="s">
        <v>4346</v>
      </c>
    </row>
    <row r="15" spans="1:5" x14ac:dyDescent="0.25">
      <c r="A15" s="563">
        <v>15</v>
      </c>
      <c r="B15" s="562" t="s">
        <v>2019</v>
      </c>
      <c r="C15" s="562" t="s">
        <v>4347</v>
      </c>
      <c r="D15" s="562" t="s">
        <v>4348</v>
      </c>
      <c r="E15" s="562" t="s">
        <v>4349</v>
      </c>
    </row>
    <row r="16" spans="1:5" x14ac:dyDescent="0.25">
      <c r="A16" s="563">
        <v>16</v>
      </c>
      <c r="B16" s="562" t="s">
        <v>2020</v>
      </c>
      <c r="C16" s="562" t="s">
        <v>4350</v>
      </c>
      <c r="D16" s="562" t="s">
        <v>4351</v>
      </c>
      <c r="E16" s="562" t="s">
        <v>4352</v>
      </c>
    </row>
    <row r="17" spans="1:5" x14ac:dyDescent="0.25">
      <c r="A17" s="563">
        <v>17</v>
      </c>
      <c r="B17" s="562" t="s">
        <v>2022</v>
      </c>
      <c r="C17" s="562" t="s">
        <v>4353</v>
      </c>
      <c r="D17" s="562" t="s">
        <v>4354</v>
      </c>
      <c r="E17" s="562" t="s">
        <v>4355</v>
      </c>
    </row>
    <row r="18" spans="1:5" x14ac:dyDescent="0.25">
      <c r="A18" s="563">
        <v>18</v>
      </c>
      <c r="B18" s="562" t="s">
        <v>2023</v>
      </c>
      <c r="C18" s="562" t="s">
        <v>4356</v>
      </c>
      <c r="D18" s="562" t="s">
        <v>4357</v>
      </c>
      <c r="E18" s="562" t="s">
        <v>4358</v>
      </c>
    </row>
    <row r="19" spans="1:5" x14ac:dyDescent="0.25">
      <c r="A19" s="563">
        <v>19</v>
      </c>
      <c r="B19" s="562" t="s">
        <v>2028</v>
      </c>
      <c r="C19" s="562" t="s">
        <v>4359</v>
      </c>
      <c r="D19" s="562" t="s">
        <v>4360</v>
      </c>
      <c r="E19" s="562" t="s">
        <v>4361</v>
      </c>
    </row>
    <row r="20" spans="1:5" x14ac:dyDescent="0.25">
      <c r="A20" s="563">
        <v>20</v>
      </c>
      <c r="B20" s="562" t="s">
        <v>2029</v>
      </c>
      <c r="C20" s="562" t="s">
        <v>4362</v>
      </c>
      <c r="D20" s="562" t="s">
        <v>4363</v>
      </c>
      <c r="E20" s="562" t="s">
        <v>4364</v>
      </c>
    </row>
    <row r="21" spans="1:5" x14ac:dyDescent="0.25">
      <c r="A21" s="563">
        <v>21</v>
      </c>
      <c r="B21" s="562" t="s">
        <v>2031</v>
      </c>
      <c r="C21" s="562" t="s">
        <v>4365</v>
      </c>
      <c r="D21" s="562" t="s">
        <v>4366</v>
      </c>
      <c r="E21" s="562" t="s">
        <v>4367</v>
      </c>
    </row>
    <row r="22" spans="1:5" x14ac:dyDescent="0.25">
      <c r="A22" s="563">
        <v>22</v>
      </c>
      <c r="B22" s="562" t="s">
        <v>2033</v>
      </c>
      <c r="C22" s="562" t="s">
        <v>4368</v>
      </c>
      <c r="D22" s="562" t="s">
        <v>4369</v>
      </c>
      <c r="E22" s="562" t="s">
        <v>4370</v>
      </c>
    </row>
    <row r="23" spans="1:5" x14ac:dyDescent="0.25">
      <c r="A23" s="563">
        <v>23</v>
      </c>
      <c r="B23" s="562" t="s">
        <v>2017</v>
      </c>
      <c r="C23" s="562" t="s">
        <v>4371</v>
      </c>
      <c r="D23" s="562" t="s">
        <v>4372</v>
      </c>
      <c r="E23" s="562" t="s">
        <v>4373</v>
      </c>
    </row>
    <row r="24" spans="1:5" x14ac:dyDescent="0.25">
      <c r="A24" s="563">
        <v>24</v>
      </c>
      <c r="B24" s="562" t="s">
        <v>2018</v>
      </c>
      <c r="C24" s="562" t="s">
        <v>4374</v>
      </c>
      <c r="D24" s="562" t="s">
        <v>4375</v>
      </c>
      <c r="E24" s="562" t="s">
        <v>4376</v>
      </c>
    </row>
    <row r="25" spans="1:5" x14ac:dyDescent="0.25">
      <c r="A25" s="563">
        <v>25</v>
      </c>
      <c r="B25" s="562" t="s">
        <v>2019</v>
      </c>
      <c r="C25" s="562" t="s">
        <v>4377</v>
      </c>
      <c r="D25" s="562" t="s">
        <v>4378</v>
      </c>
      <c r="E25" s="562" t="s">
        <v>4379</v>
      </c>
    </row>
    <row r="26" spans="1:5" x14ac:dyDescent="0.25">
      <c r="A26" s="563">
        <v>26</v>
      </c>
      <c r="B26" s="562" t="s">
        <v>2020</v>
      </c>
      <c r="C26" s="562" t="s">
        <v>4380</v>
      </c>
      <c r="D26" s="562" t="s">
        <v>4381</v>
      </c>
      <c r="E26" s="562" t="s">
        <v>4382</v>
      </c>
    </row>
    <row r="27" spans="1:5" x14ac:dyDescent="0.25">
      <c r="A27" s="563">
        <v>27</v>
      </c>
      <c r="B27" s="562" t="s">
        <v>2022</v>
      </c>
      <c r="C27" s="562" t="s">
        <v>4383</v>
      </c>
      <c r="D27" s="562" t="s">
        <v>4384</v>
      </c>
      <c r="E27" s="562" t="s">
        <v>4385</v>
      </c>
    </row>
    <row r="28" spans="1:5" x14ac:dyDescent="0.25">
      <c r="A28" s="563">
        <v>28</v>
      </c>
      <c r="B28" s="562" t="s">
        <v>2023</v>
      </c>
      <c r="C28" s="562" t="s">
        <v>4386</v>
      </c>
      <c r="D28" s="562" t="s">
        <v>4387</v>
      </c>
      <c r="E28" s="562" t="s">
        <v>4388</v>
      </c>
    </row>
    <row r="29" spans="1:5" x14ac:dyDescent="0.25">
      <c r="A29" s="563">
        <v>29</v>
      </c>
      <c r="B29" s="562" t="s">
        <v>2028</v>
      </c>
      <c r="C29" s="562" t="s">
        <v>4389</v>
      </c>
      <c r="D29" s="562" t="s">
        <v>4390</v>
      </c>
      <c r="E29" s="562" t="s">
        <v>4391</v>
      </c>
    </row>
    <row r="30" spans="1:5" x14ac:dyDescent="0.25">
      <c r="A30" s="563" t="s">
        <v>1240</v>
      </c>
      <c r="B30" s="562" t="s">
        <v>2029</v>
      </c>
      <c r="C30" s="562" t="s">
        <v>4392</v>
      </c>
      <c r="D30" s="562" t="s">
        <v>4393</v>
      </c>
      <c r="E30" s="562" t="s">
        <v>4394</v>
      </c>
    </row>
    <row r="31" spans="1:5" x14ac:dyDescent="0.25">
      <c r="A31" s="563" t="s">
        <v>1228</v>
      </c>
      <c r="B31" s="562" t="s">
        <v>2034</v>
      </c>
      <c r="C31" s="562" t="s">
        <v>4395</v>
      </c>
      <c r="D31" s="562" t="s">
        <v>4396</v>
      </c>
      <c r="E31" s="562" t="s">
        <v>4397</v>
      </c>
    </row>
    <row r="32" spans="1:5" x14ac:dyDescent="0.25">
      <c r="A32" s="563" t="s">
        <v>1227</v>
      </c>
      <c r="B32" s="562" t="s">
        <v>2035</v>
      </c>
      <c r="C32" s="562" t="s">
        <v>4398</v>
      </c>
      <c r="D32" s="562" t="s">
        <v>4399</v>
      </c>
      <c r="E32" s="562" t="s">
        <v>4400</v>
      </c>
    </row>
    <row r="33" spans="1:5" x14ac:dyDescent="0.25">
      <c r="A33" s="563" t="s">
        <v>2036</v>
      </c>
      <c r="B33" s="562" t="s">
        <v>2037</v>
      </c>
      <c r="C33" s="562" t="s">
        <v>4401</v>
      </c>
      <c r="D33" s="562" t="s">
        <v>4402</v>
      </c>
      <c r="E33" s="562" t="s">
        <v>4403</v>
      </c>
    </row>
    <row r="34" spans="1:5" x14ac:dyDescent="0.25">
      <c r="A34" s="563" t="s">
        <v>2038</v>
      </c>
      <c r="B34" s="562" t="s">
        <v>2039</v>
      </c>
      <c r="C34" s="562" t="s">
        <v>4404</v>
      </c>
      <c r="D34" s="562" t="s">
        <v>4405</v>
      </c>
      <c r="E34" s="562" t="s">
        <v>4406</v>
      </c>
    </row>
    <row r="35" spans="1:5" x14ac:dyDescent="0.25">
      <c r="A35" s="563" t="s">
        <v>2040</v>
      </c>
      <c r="B35" s="562" t="s">
        <v>2041</v>
      </c>
      <c r="C35" s="562" t="s">
        <v>4407</v>
      </c>
      <c r="D35" s="562" t="s">
        <v>4408</v>
      </c>
      <c r="E35" s="562" t="s">
        <v>4409</v>
      </c>
    </row>
    <row r="36" spans="1:5" x14ac:dyDescent="0.25">
      <c r="A36" s="563" t="s">
        <v>2042</v>
      </c>
      <c r="B36" s="562" t="s">
        <v>2017</v>
      </c>
      <c r="C36" s="562" t="s">
        <v>4410</v>
      </c>
      <c r="D36" s="562" t="s">
        <v>4411</v>
      </c>
      <c r="E36" s="562" t="s">
        <v>4412</v>
      </c>
    </row>
    <row r="37" spans="1:5" x14ac:dyDescent="0.25">
      <c r="A37" s="563" t="s">
        <v>2043</v>
      </c>
      <c r="B37" s="562" t="s">
        <v>2018</v>
      </c>
      <c r="C37" s="562" t="s">
        <v>4413</v>
      </c>
      <c r="D37" s="562" t="s">
        <v>4414</v>
      </c>
      <c r="E37" s="562" t="s">
        <v>4415</v>
      </c>
    </row>
    <row r="38" spans="1:5" x14ac:dyDescent="0.25">
      <c r="A38" s="563" t="s">
        <v>2044</v>
      </c>
      <c r="B38" s="562" t="s">
        <v>2019</v>
      </c>
      <c r="C38" s="562" t="s">
        <v>4416</v>
      </c>
      <c r="D38" s="562" t="s">
        <v>4417</v>
      </c>
      <c r="E38" s="562" t="s">
        <v>4418</v>
      </c>
    </row>
    <row r="39" spans="1:5" x14ac:dyDescent="0.25">
      <c r="A39" s="563" t="s">
        <v>2045</v>
      </c>
      <c r="B39" s="562" t="s">
        <v>2020</v>
      </c>
      <c r="C39" s="562" t="s">
        <v>4419</v>
      </c>
      <c r="D39" s="562" t="s">
        <v>4420</v>
      </c>
      <c r="E39" s="562" t="s">
        <v>4421</v>
      </c>
    </row>
    <row r="40" spans="1:5" x14ac:dyDescent="0.25">
      <c r="A40" s="563" t="s">
        <v>1229</v>
      </c>
      <c r="B40" s="562" t="s">
        <v>2022</v>
      </c>
      <c r="C40" s="562" t="s">
        <v>4422</v>
      </c>
      <c r="D40" s="562" t="s">
        <v>4423</v>
      </c>
      <c r="E40" s="562" t="s">
        <v>4424</v>
      </c>
    </row>
    <row r="41" spans="1:5" x14ac:dyDescent="0.25">
      <c r="A41" s="563" t="s">
        <v>2046</v>
      </c>
      <c r="B41" s="562" t="s">
        <v>2047</v>
      </c>
      <c r="C41" s="562" t="s">
        <v>4425</v>
      </c>
      <c r="D41" s="562" t="s">
        <v>4426</v>
      </c>
      <c r="E41" s="562" t="s">
        <v>4427</v>
      </c>
    </row>
    <row r="42" spans="1:5" x14ac:dyDescent="0.25">
      <c r="A42" s="563" t="s">
        <v>2048</v>
      </c>
      <c r="B42" s="562" t="s">
        <v>2049</v>
      </c>
      <c r="C42" s="562" t="s">
        <v>4428</v>
      </c>
      <c r="D42" s="562" t="s">
        <v>4429</v>
      </c>
      <c r="E42" s="562" t="s">
        <v>4430</v>
      </c>
    </row>
    <row r="43" spans="1:5" x14ac:dyDescent="0.25">
      <c r="A43" s="563" t="s">
        <v>1230</v>
      </c>
      <c r="B43" s="562" t="s">
        <v>2050</v>
      </c>
      <c r="C43" s="562" t="s">
        <v>4431</v>
      </c>
      <c r="D43" s="562" t="s">
        <v>4432</v>
      </c>
      <c r="E43" s="562" t="s">
        <v>4433</v>
      </c>
    </row>
    <row r="44" spans="1:5" x14ac:dyDescent="0.25">
      <c r="A44" s="563" t="s">
        <v>1231</v>
      </c>
      <c r="B44" s="562" t="s">
        <v>2051</v>
      </c>
      <c r="C44" s="562" t="s">
        <v>4434</v>
      </c>
      <c r="D44" s="562" t="s">
        <v>4435</v>
      </c>
      <c r="E44" s="562" t="s">
        <v>4436</v>
      </c>
    </row>
    <row r="45" spans="1:5" x14ac:dyDescent="0.25">
      <c r="A45" s="563" t="s">
        <v>1232</v>
      </c>
      <c r="B45" s="562" t="s">
        <v>2052</v>
      </c>
      <c r="C45" s="562" t="s">
        <v>4437</v>
      </c>
      <c r="D45" s="562" t="s">
        <v>4438</v>
      </c>
      <c r="E45" s="562" t="s">
        <v>4439</v>
      </c>
    </row>
    <row r="46" spans="1:5" x14ac:dyDescent="0.25">
      <c r="A46" s="563" t="s">
        <v>1241</v>
      </c>
      <c r="B46" s="562" t="s">
        <v>2017</v>
      </c>
      <c r="C46" s="562" t="s">
        <v>4440</v>
      </c>
      <c r="D46" s="562" t="s">
        <v>4441</v>
      </c>
      <c r="E46" s="562" t="s">
        <v>4442</v>
      </c>
    </row>
    <row r="47" spans="1:5" x14ac:dyDescent="0.25">
      <c r="A47" s="563" t="s">
        <v>1200</v>
      </c>
      <c r="B47" s="562" t="s">
        <v>2018</v>
      </c>
      <c r="C47" s="562" t="s">
        <v>4443</v>
      </c>
      <c r="D47" s="562" t="s">
        <v>4444</v>
      </c>
      <c r="E47" s="562" t="s">
        <v>4445</v>
      </c>
    </row>
    <row r="48" spans="1:5" x14ac:dyDescent="0.25">
      <c r="A48" s="563" t="s">
        <v>1201</v>
      </c>
      <c r="B48" s="562" t="s">
        <v>2019</v>
      </c>
      <c r="C48" s="562" t="s">
        <v>4446</v>
      </c>
      <c r="D48" s="562" t="s">
        <v>4447</v>
      </c>
      <c r="E48" s="562" t="s">
        <v>4448</v>
      </c>
    </row>
    <row r="49" spans="1:5" x14ac:dyDescent="0.25">
      <c r="A49" s="563" t="s">
        <v>1208</v>
      </c>
      <c r="B49" s="562" t="s">
        <v>2020</v>
      </c>
      <c r="C49" s="562" t="s">
        <v>4449</v>
      </c>
      <c r="D49" s="562" t="s">
        <v>4450</v>
      </c>
      <c r="E49" s="562" t="s">
        <v>4451</v>
      </c>
    </row>
    <row r="50" spans="1:5" x14ac:dyDescent="0.25">
      <c r="A50" s="563" t="s">
        <v>1223</v>
      </c>
      <c r="B50" s="562" t="s">
        <v>2022</v>
      </c>
      <c r="C50" s="562" t="s">
        <v>4452</v>
      </c>
      <c r="D50" s="562" t="s">
        <v>4453</v>
      </c>
      <c r="E50" s="562" t="s">
        <v>4454</v>
      </c>
    </row>
    <row r="51" spans="1:5" x14ac:dyDescent="0.25">
      <c r="A51" s="563" t="s">
        <v>1196</v>
      </c>
      <c r="B51" s="562" t="s">
        <v>2023</v>
      </c>
      <c r="C51" s="562" t="s">
        <v>4455</v>
      </c>
      <c r="D51" s="562" t="s">
        <v>4456</v>
      </c>
      <c r="E51" s="562" t="s">
        <v>4457</v>
      </c>
    </row>
    <row r="52" spans="1:5" x14ac:dyDescent="0.25">
      <c r="A52" s="563" t="s">
        <v>1246</v>
      </c>
      <c r="B52" s="562" t="s">
        <v>2028</v>
      </c>
      <c r="C52" s="562" t="s">
        <v>4458</v>
      </c>
      <c r="D52" s="562" t="s">
        <v>4459</v>
      </c>
      <c r="E52" s="562" t="s">
        <v>4460</v>
      </c>
    </row>
    <row r="53" spans="1:5" x14ac:dyDescent="0.25">
      <c r="A53" s="563" t="s">
        <v>2053</v>
      </c>
      <c r="B53" s="562" t="s">
        <v>2054</v>
      </c>
      <c r="C53" s="562" t="s">
        <v>4461</v>
      </c>
      <c r="D53" s="562" t="s">
        <v>4462</v>
      </c>
      <c r="E53" s="562" t="s">
        <v>4463</v>
      </c>
    </row>
    <row r="54" spans="1:5" x14ac:dyDescent="0.25">
      <c r="A54" s="563" t="s">
        <v>2055</v>
      </c>
      <c r="B54" s="562" t="s">
        <v>2056</v>
      </c>
      <c r="C54" s="562" t="s">
        <v>4464</v>
      </c>
      <c r="D54" s="562" t="s">
        <v>4465</v>
      </c>
      <c r="E54" s="562" t="s">
        <v>4466</v>
      </c>
    </row>
    <row r="55" spans="1:5" x14ac:dyDescent="0.25">
      <c r="A55" s="563" t="s">
        <v>1233</v>
      </c>
      <c r="B55" s="562" t="s">
        <v>2050</v>
      </c>
      <c r="C55" s="562" t="s">
        <v>4431</v>
      </c>
      <c r="D55" s="562" t="s">
        <v>4432</v>
      </c>
      <c r="E55" s="562" t="s">
        <v>4467</v>
      </c>
    </row>
    <row r="56" spans="1:5" x14ac:dyDescent="0.25">
      <c r="A56" s="563" t="s">
        <v>1234</v>
      </c>
      <c r="B56" s="562" t="s">
        <v>2051</v>
      </c>
      <c r="C56" s="562" t="s">
        <v>4434</v>
      </c>
      <c r="D56" s="562" t="s">
        <v>4468</v>
      </c>
      <c r="E56" s="562" t="s">
        <v>4436</v>
      </c>
    </row>
    <row r="57" spans="1:5" x14ac:dyDescent="0.25">
      <c r="A57" s="563" t="s">
        <v>1235</v>
      </c>
      <c r="B57" s="562" t="s">
        <v>2052</v>
      </c>
      <c r="C57" s="562" t="s">
        <v>4437</v>
      </c>
      <c r="D57" s="562" t="s">
        <v>4469</v>
      </c>
      <c r="E57" s="562" t="s">
        <v>4439</v>
      </c>
    </row>
    <row r="58" spans="1:5" x14ac:dyDescent="0.25">
      <c r="A58" s="563" t="s">
        <v>1242</v>
      </c>
      <c r="B58" s="562" t="s">
        <v>2017</v>
      </c>
      <c r="C58" s="562" t="s">
        <v>4440</v>
      </c>
      <c r="D58" s="562" t="s">
        <v>4441</v>
      </c>
      <c r="E58" s="562" t="s">
        <v>4442</v>
      </c>
    </row>
    <row r="59" spans="1:5" x14ac:dyDescent="0.25">
      <c r="A59" s="563" t="s">
        <v>1203</v>
      </c>
      <c r="B59" s="562" t="s">
        <v>2018</v>
      </c>
      <c r="C59" s="562" t="s">
        <v>4470</v>
      </c>
      <c r="D59" s="562" t="s">
        <v>4471</v>
      </c>
      <c r="E59" s="562" t="s">
        <v>4445</v>
      </c>
    </row>
    <row r="60" spans="1:5" x14ac:dyDescent="0.25">
      <c r="A60" s="563" t="s">
        <v>1204</v>
      </c>
      <c r="B60" s="562" t="s">
        <v>2019</v>
      </c>
      <c r="C60" s="562" t="s">
        <v>4472</v>
      </c>
      <c r="D60" s="562" t="s">
        <v>4447</v>
      </c>
      <c r="E60" s="562" t="s">
        <v>4473</v>
      </c>
    </row>
    <row r="61" spans="1:5" x14ac:dyDescent="0.25">
      <c r="A61" s="563" t="s">
        <v>1209</v>
      </c>
      <c r="B61" s="562" t="s">
        <v>2020</v>
      </c>
      <c r="C61" s="562" t="s">
        <v>4474</v>
      </c>
      <c r="D61" s="562" t="s">
        <v>4475</v>
      </c>
      <c r="E61" s="562" t="s">
        <v>4476</v>
      </c>
    </row>
    <row r="62" spans="1:5" x14ac:dyDescent="0.25">
      <c r="A62" s="563" t="s">
        <v>1236</v>
      </c>
      <c r="B62" s="562" t="s">
        <v>2022</v>
      </c>
      <c r="C62" s="562" t="s">
        <v>4477</v>
      </c>
      <c r="D62" s="562" t="s">
        <v>4478</v>
      </c>
      <c r="E62" s="562" t="s">
        <v>4479</v>
      </c>
    </row>
    <row r="63" spans="1:5" x14ac:dyDescent="0.25">
      <c r="A63" s="563" t="s">
        <v>1238</v>
      </c>
      <c r="B63" s="562" t="s">
        <v>2023</v>
      </c>
      <c r="C63" s="562" t="s">
        <v>4480</v>
      </c>
      <c r="D63" s="562" t="s">
        <v>4481</v>
      </c>
      <c r="E63" s="562" t="s">
        <v>4482</v>
      </c>
    </row>
    <row r="64" spans="1:5" x14ac:dyDescent="0.25">
      <c r="A64" s="563" t="s">
        <v>1224</v>
      </c>
      <c r="B64" s="562" t="s">
        <v>2028</v>
      </c>
      <c r="C64" s="562" t="s">
        <v>4452</v>
      </c>
      <c r="D64" s="562" t="s">
        <v>4453</v>
      </c>
      <c r="E64" s="562" t="s">
        <v>4454</v>
      </c>
    </row>
    <row r="65" spans="1:5" x14ac:dyDescent="0.25">
      <c r="A65" s="563" t="s">
        <v>1198</v>
      </c>
      <c r="B65" s="562" t="s">
        <v>2029</v>
      </c>
      <c r="C65" s="562" t="s">
        <v>4483</v>
      </c>
      <c r="D65" s="562" t="s">
        <v>4484</v>
      </c>
      <c r="E65" s="562" t="s">
        <v>4485</v>
      </c>
    </row>
    <row r="66" spans="1:5" x14ac:dyDescent="0.25">
      <c r="A66" s="563" t="s">
        <v>2057</v>
      </c>
      <c r="B66" s="562" t="s">
        <v>2058</v>
      </c>
      <c r="C66" s="562" t="s">
        <v>4486</v>
      </c>
      <c r="D66" s="562" t="s">
        <v>4487</v>
      </c>
      <c r="E66" s="562" t="s">
        <v>4488</v>
      </c>
    </row>
    <row r="67" spans="1:5" x14ac:dyDescent="0.25">
      <c r="A67" s="563" t="s">
        <v>2059</v>
      </c>
      <c r="B67" s="562" t="s">
        <v>2060</v>
      </c>
      <c r="C67" s="562" t="s">
        <v>4489</v>
      </c>
      <c r="D67" s="562" t="s">
        <v>4490</v>
      </c>
      <c r="E67" s="562" t="s">
        <v>4491</v>
      </c>
    </row>
    <row r="68" spans="1:5" x14ac:dyDescent="0.25">
      <c r="A68" s="563" t="s">
        <v>2061</v>
      </c>
      <c r="B68" s="562" t="s">
        <v>2017</v>
      </c>
      <c r="C68" s="562" t="s">
        <v>4492</v>
      </c>
      <c r="D68" s="562" t="s">
        <v>4493</v>
      </c>
      <c r="E68" s="562" t="s">
        <v>4494</v>
      </c>
    </row>
    <row r="69" spans="1:5" x14ac:dyDescent="0.25">
      <c r="A69" s="563" t="s">
        <v>2062</v>
      </c>
      <c r="B69" s="562" t="s">
        <v>2018</v>
      </c>
      <c r="C69" s="562" t="s">
        <v>4495</v>
      </c>
      <c r="D69" s="562" t="s">
        <v>4496</v>
      </c>
      <c r="E69" s="562" t="s">
        <v>4497</v>
      </c>
    </row>
    <row r="70" spans="1:5" x14ac:dyDescent="0.25">
      <c r="A70" s="563" t="s">
        <v>1237</v>
      </c>
      <c r="B70" s="562" t="s">
        <v>2019</v>
      </c>
      <c r="C70" s="562" t="s">
        <v>4498</v>
      </c>
      <c r="D70" s="562" t="s">
        <v>4499</v>
      </c>
      <c r="E70" s="562" t="s">
        <v>4500</v>
      </c>
    </row>
    <row r="71" spans="1:5" x14ac:dyDescent="0.25">
      <c r="A71" s="563" t="s">
        <v>2063</v>
      </c>
      <c r="B71" s="562" t="s">
        <v>2064</v>
      </c>
      <c r="C71" s="562" t="s">
        <v>4501</v>
      </c>
      <c r="D71" s="562" t="s">
        <v>4502</v>
      </c>
      <c r="E71" s="562" t="s">
        <v>4503</v>
      </c>
    </row>
    <row r="72" spans="1:5" x14ac:dyDescent="0.25">
      <c r="A72" s="563" t="s">
        <v>2065</v>
      </c>
      <c r="B72" s="562" t="s">
        <v>2066</v>
      </c>
      <c r="C72" s="562" t="s">
        <v>4504</v>
      </c>
      <c r="D72" s="562" t="s">
        <v>4505</v>
      </c>
      <c r="E72" s="562" t="s">
        <v>4506</v>
      </c>
    </row>
    <row r="73" spans="1:5" x14ac:dyDescent="0.25">
      <c r="A73" s="563" t="s">
        <v>2067</v>
      </c>
      <c r="B73" s="562" t="s">
        <v>2017</v>
      </c>
      <c r="C73" s="562" t="s">
        <v>4507</v>
      </c>
      <c r="D73" s="562" t="s">
        <v>4508</v>
      </c>
      <c r="E73" s="562" t="s">
        <v>4509</v>
      </c>
    </row>
    <row r="74" spans="1:5" x14ac:dyDescent="0.25">
      <c r="A74" s="563" t="s">
        <v>2068</v>
      </c>
      <c r="B74" s="562" t="s">
        <v>2069</v>
      </c>
      <c r="C74" s="562" t="s">
        <v>4510</v>
      </c>
      <c r="D74" s="562" t="s">
        <v>4511</v>
      </c>
      <c r="E74" s="562" t="s">
        <v>4512</v>
      </c>
    </row>
    <row r="75" spans="1:5" x14ac:dyDescent="0.25">
      <c r="A75" s="563" t="s">
        <v>2070</v>
      </c>
      <c r="B75" s="562" t="s">
        <v>2071</v>
      </c>
      <c r="C75" s="562" t="s">
        <v>4513</v>
      </c>
      <c r="D75" s="562" t="s">
        <v>4514</v>
      </c>
      <c r="E75" s="562" t="s">
        <v>4515</v>
      </c>
    </row>
    <row r="76" spans="1:5" x14ac:dyDescent="0.25">
      <c r="A76" s="563" t="s">
        <v>2072</v>
      </c>
      <c r="B76" s="562" t="s">
        <v>2017</v>
      </c>
      <c r="C76" s="562" t="s">
        <v>4516</v>
      </c>
      <c r="D76" s="562" t="s">
        <v>4517</v>
      </c>
      <c r="E76" s="562" t="s">
        <v>4518</v>
      </c>
    </row>
    <row r="77" spans="1:5" x14ac:dyDescent="0.25">
      <c r="A77" s="563" t="s">
        <v>2073</v>
      </c>
      <c r="B77" s="562" t="s">
        <v>2018</v>
      </c>
      <c r="C77" s="562" t="s">
        <v>4519</v>
      </c>
      <c r="D77" s="562" t="s">
        <v>4520</v>
      </c>
      <c r="E77" s="562" t="s">
        <v>4521</v>
      </c>
    </row>
    <row r="78" spans="1:5" x14ac:dyDescent="0.25">
      <c r="A78" s="563" t="s">
        <v>2074</v>
      </c>
      <c r="B78" s="562" t="s">
        <v>2019</v>
      </c>
      <c r="C78" s="562" t="s">
        <v>4522</v>
      </c>
      <c r="D78" s="562" t="s">
        <v>4523</v>
      </c>
      <c r="E78" s="562" t="s">
        <v>4524</v>
      </c>
    </row>
    <row r="79" spans="1:5" x14ac:dyDescent="0.25">
      <c r="A79" s="562">
        <v>79</v>
      </c>
      <c r="C79" s="562" t="s">
        <v>4525</v>
      </c>
      <c r="D79" s="562" t="s">
        <v>4526</v>
      </c>
      <c r="E79" s="562" t="s">
        <v>4527</v>
      </c>
    </row>
    <row r="80" spans="1:5" x14ac:dyDescent="0.25">
      <c r="A80" s="562">
        <v>80</v>
      </c>
      <c r="B80" s="562" t="s">
        <v>2013</v>
      </c>
      <c r="C80" s="562" t="s">
        <v>4528</v>
      </c>
      <c r="D80" s="562" t="s">
        <v>4529</v>
      </c>
      <c r="E80" s="562" t="s">
        <v>4530</v>
      </c>
    </row>
    <row r="81" spans="1:5" x14ac:dyDescent="0.25">
      <c r="A81" s="562">
        <v>81</v>
      </c>
      <c r="B81" s="562" t="s">
        <v>2015</v>
      </c>
      <c r="C81" s="562" t="s">
        <v>4531</v>
      </c>
      <c r="D81" s="562" t="s">
        <v>4532</v>
      </c>
      <c r="E81" s="562" t="s">
        <v>4533</v>
      </c>
    </row>
    <row r="82" spans="1:5" x14ac:dyDescent="0.25">
      <c r="A82" s="562">
        <v>82</v>
      </c>
      <c r="B82" s="562" t="s">
        <v>2016</v>
      </c>
      <c r="C82" s="562" t="s">
        <v>4534</v>
      </c>
      <c r="D82" s="562" t="s">
        <v>4535</v>
      </c>
      <c r="E82" s="562" t="s">
        <v>4536</v>
      </c>
    </row>
    <row r="83" spans="1:5" x14ac:dyDescent="0.25">
      <c r="A83" s="562">
        <v>83</v>
      </c>
      <c r="B83" s="562" t="s">
        <v>2017</v>
      </c>
      <c r="C83" s="562" t="s">
        <v>4537</v>
      </c>
      <c r="D83" s="562" t="s">
        <v>4538</v>
      </c>
      <c r="E83" s="562" t="s">
        <v>4539</v>
      </c>
    </row>
    <row r="84" spans="1:5" x14ac:dyDescent="0.25">
      <c r="A84" s="562">
        <v>84</v>
      </c>
      <c r="B84" s="562" t="s">
        <v>2018</v>
      </c>
      <c r="C84" s="562" t="s">
        <v>4540</v>
      </c>
      <c r="D84" s="562" t="s">
        <v>4541</v>
      </c>
      <c r="E84" s="562" t="s">
        <v>4542</v>
      </c>
    </row>
    <row r="85" spans="1:5" x14ac:dyDescent="0.25">
      <c r="A85" s="562">
        <v>85</v>
      </c>
      <c r="B85" s="562" t="s">
        <v>2024</v>
      </c>
      <c r="C85" s="562" t="s">
        <v>4543</v>
      </c>
      <c r="D85" s="562" t="s">
        <v>4544</v>
      </c>
      <c r="E85" s="562" t="s">
        <v>4545</v>
      </c>
    </row>
    <row r="86" spans="1:5" x14ac:dyDescent="0.25">
      <c r="A86" s="562">
        <v>86</v>
      </c>
      <c r="B86" s="562" t="s">
        <v>2082</v>
      </c>
      <c r="C86" s="562" t="s">
        <v>4546</v>
      </c>
      <c r="D86" s="562" t="s">
        <v>4547</v>
      </c>
      <c r="E86" s="562" t="s">
        <v>4548</v>
      </c>
    </row>
    <row r="87" spans="1:5" x14ac:dyDescent="0.25">
      <c r="A87" s="562">
        <v>87</v>
      </c>
      <c r="B87" s="562" t="s">
        <v>2084</v>
      </c>
      <c r="C87" s="562" t="s">
        <v>4549</v>
      </c>
      <c r="D87" s="562" t="s">
        <v>4550</v>
      </c>
      <c r="E87" s="562" t="s">
        <v>4551</v>
      </c>
    </row>
    <row r="88" spans="1:5" x14ac:dyDescent="0.25">
      <c r="A88" s="562">
        <v>88</v>
      </c>
      <c r="B88" s="562" t="s">
        <v>2086</v>
      </c>
      <c r="C88" s="562" t="s">
        <v>4552</v>
      </c>
      <c r="D88" s="562" t="s">
        <v>4553</v>
      </c>
      <c r="E88" s="562" t="s">
        <v>4554</v>
      </c>
    </row>
    <row r="89" spans="1:5" x14ac:dyDescent="0.25">
      <c r="A89" s="562">
        <v>89</v>
      </c>
      <c r="B89" s="562" t="s">
        <v>2017</v>
      </c>
      <c r="C89" s="562" t="s">
        <v>4555</v>
      </c>
      <c r="D89" s="562" t="s">
        <v>4556</v>
      </c>
      <c r="E89" s="562" t="s">
        <v>4557</v>
      </c>
    </row>
    <row r="90" spans="1:5" x14ac:dyDescent="0.25">
      <c r="A90" s="562">
        <v>90</v>
      </c>
      <c r="B90" s="562" t="s">
        <v>2089</v>
      </c>
      <c r="C90" s="562" t="s">
        <v>4558</v>
      </c>
      <c r="D90" s="562" t="s">
        <v>4559</v>
      </c>
      <c r="E90" s="562" t="s">
        <v>4560</v>
      </c>
    </row>
    <row r="91" spans="1:5" x14ac:dyDescent="0.25">
      <c r="A91" s="562">
        <v>91</v>
      </c>
      <c r="B91" s="562" t="s">
        <v>2091</v>
      </c>
      <c r="C91" s="562" t="s">
        <v>4561</v>
      </c>
      <c r="D91" s="562" t="s">
        <v>4562</v>
      </c>
      <c r="E91" s="562" t="s">
        <v>4563</v>
      </c>
    </row>
    <row r="92" spans="1:5" x14ac:dyDescent="0.25">
      <c r="A92" s="562">
        <v>92</v>
      </c>
      <c r="B92" s="562" t="s">
        <v>2017</v>
      </c>
      <c r="C92" s="562" t="s">
        <v>4564</v>
      </c>
      <c r="D92" s="562" t="s">
        <v>4565</v>
      </c>
      <c r="E92" s="562" t="s">
        <v>4566</v>
      </c>
    </row>
    <row r="93" spans="1:5" x14ac:dyDescent="0.25">
      <c r="A93" s="562">
        <v>93</v>
      </c>
      <c r="B93" s="562" t="s">
        <v>2094</v>
      </c>
      <c r="C93" s="562" t="s">
        <v>4567</v>
      </c>
      <c r="D93" s="562" t="s">
        <v>4568</v>
      </c>
      <c r="E93" s="562" t="s">
        <v>4569</v>
      </c>
    </row>
    <row r="94" spans="1:5" x14ac:dyDescent="0.25">
      <c r="A94" s="562">
        <v>94</v>
      </c>
      <c r="B94" s="562" t="s">
        <v>2096</v>
      </c>
      <c r="C94" s="562" t="s">
        <v>4570</v>
      </c>
      <c r="D94" s="562" t="s">
        <v>4571</v>
      </c>
      <c r="E94" s="562" t="s">
        <v>4572</v>
      </c>
    </row>
    <row r="95" spans="1:5" x14ac:dyDescent="0.25">
      <c r="A95" s="562">
        <v>95</v>
      </c>
      <c r="B95" s="562" t="s">
        <v>2017</v>
      </c>
      <c r="C95" s="562" t="s">
        <v>4573</v>
      </c>
      <c r="D95" s="562" t="s">
        <v>4574</v>
      </c>
      <c r="E95" s="562" t="s">
        <v>4575</v>
      </c>
    </row>
    <row r="96" spans="1:5" x14ac:dyDescent="0.25">
      <c r="A96" s="562">
        <v>96</v>
      </c>
      <c r="B96" s="562" t="s">
        <v>2018</v>
      </c>
      <c r="C96" s="562" t="s">
        <v>4576</v>
      </c>
      <c r="D96" s="562" t="s">
        <v>4577</v>
      </c>
      <c r="E96" s="562" t="s">
        <v>4578</v>
      </c>
    </row>
    <row r="97" spans="1:5" x14ac:dyDescent="0.25">
      <c r="A97" s="562">
        <v>97</v>
      </c>
      <c r="B97" s="562" t="s">
        <v>2100</v>
      </c>
      <c r="C97" s="562" t="s">
        <v>4579</v>
      </c>
      <c r="D97" s="562" t="s">
        <v>4580</v>
      </c>
      <c r="E97" s="562" t="s">
        <v>4581</v>
      </c>
    </row>
    <row r="98" spans="1:5" x14ac:dyDescent="0.25">
      <c r="A98" s="562">
        <v>98</v>
      </c>
      <c r="B98" s="562" t="s">
        <v>2102</v>
      </c>
      <c r="C98" s="562" t="s">
        <v>4582</v>
      </c>
      <c r="D98" s="562" t="s">
        <v>4583</v>
      </c>
      <c r="E98" s="562" t="s">
        <v>4584</v>
      </c>
    </row>
    <row r="99" spans="1:5" x14ac:dyDescent="0.25">
      <c r="A99" s="562">
        <v>99</v>
      </c>
      <c r="B99" s="562" t="s">
        <v>2017</v>
      </c>
      <c r="C99" s="562" t="s">
        <v>4585</v>
      </c>
      <c r="D99" s="562" t="s">
        <v>4586</v>
      </c>
      <c r="E99" s="562" t="s">
        <v>4587</v>
      </c>
    </row>
    <row r="100" spans="1:5" x14ac:dyDescent="0.25">
      <c r="A100" s="562">
        <v>100</v>
      </c>
      <c r="B100" s="562" t="s">
        <v>2105</v>
      </c>
      <c r="C100" s="562" t="s">
        <v>4588</v>
      </c>
      <c r="D100" s="562" t="s">
        <v>4589</v>
      </c>
      <c r="E100" s="562" t="s">
        <v>4590</v>
      </c>
    </row>
    <row r="101" spans="1:5" x14ac:dyDescent="0.25">
      <c r="A101" s="562">
        <v>101</v>
      </c>
      <c r="B101" s="562" t="s">
        <v>2037</v>
      </c>
      <c r="C101" s="562" t="s">
        <v>4591</v>
      </c>
      <c r="D101" s="562" t="s">
        <v>4592</v>
      </c>
      <c r="E101" s="562" t="s">
        <v>4593</v>
      </c>
    </row>
    <row r="102" spans="1:5" x14ac:dyDescent="0.25">
      <c r="A102" s="562">
        <v>102</v>
      </c>
      <c r="B102" s="562" t="s">
        <v>2039</v>
      </c>
      <c r="C102" s="562" t="s">
        <v>4594</v>
      </c>
      <c r="D102" s="562" t="s">
        <v>4595</v>
      </c>
      <c r="E102" s="562" t="s">
        <v>4596</v>
      </c>
    </row>
    <row r="103" spans="1:5" x14ac:dyDescent="0.25">
      <c r="A103" s="562">
        <v>103</v>
      </c>
      <c r="B103" s="562" t="s">
        <v>2041</v>
      </c>
      <c r="C103" s="562" t="s">
        <v>4597</v>
      </c>
      <c r="D103" s="562" t="s">
        <v>4598</v>
      </c>
      <c r="E103" s="562" t="s">
        <v>4599</v>
      </c>
    </row>
    <row r="104" spans="1:5" x14ac:dyDescent="0.25">
      <c r="A104" s="562">
        <v>104</v>
      </c>
      <c r="B104" s="562" t="s">
        <v>2050</v>
      </c>
      <c r="C104" s="562" t="s">
        <v>4600</v>
      </c>
      <c r="D104" s="562" t="s">
        <v>4601</v>
      </c>
      <c r="E104" s="562" t="s">
        <v>4602</v>
      </c>
    </row>
    <row r="105" spans="1:5" x14ac:dyDescent="0.25">
      <c r="A105" s="562">
        <v>105</v>
      </c>
      <c r="B105" s="562" t="s">
        <v>2051</v>
      </c>
      <c r="C105" s="562" t="s">
        <v>4603</v>
      </c>
      <c r="D105" s="562" t="s">
        <v>4604</v>
      </c>
      <c r="E105" s="562" t="s">
        <v>4605</v>
      </c>
    </row>
    <row r="106" spans="1:5" x14ac:dyDescent="0.25">
      <c r="A106" s="562">
        <v>106</v>
      </c>
      <c r="B106" s="562" t="s">
        <v>2052</v>
      </c>
      <c r="C106" s="562" t="s">
        <v>4606</v>
      </c>
      <c r="D106" s="562" t="s">
        <v>4607</v>
      </c>
      <c r="E106" s="562" t="s">
        <v>4608</v>
      </c>
    </row>
    <row r="107" spans="1:5" x14ac:dyDescent="0.25">
      <c r="A107" s="562">
        <v>107</v>
      </c>
      <c r="B107" s="562" t="s">
        <v>2017</v>
      </c>
      <c r="C107" s="562" t="s">
        <v>4440</v>
      </c>
      <c r="D107" s="562" t="s">
        <v>4441</v>
      </c>
      <c r="E107" s="562" t="s">
        <v>4442</v>
      </c>
    </row>
    <row r="108" spans="1:5" x14ac:dyDescent="0.25">
      <c r="A108" s="562">
        <v>108</v>
      </c>
      <c r="B108" s="562" t="s">
        <v>2018</v>
      </c>
      <c r="C108" s="562" t="s">
        <v>4609</v>
      </c>
      <c r="D108" s="562" t="s">
        <v>4610</v>
      </c>
      <c r="E108" s="562" t="s">
        <v>4611</v>
      </c>
    </row>
    <row r="109" spans="1:5" x14ac:dyDescent="0.25">
      <c r="A109" s="562">
        <v>109</v>
      </c>
      <c r="B109" s="562" t="s">
        <v>2019</v>
      </c>
      <c r="C109" s="562" t="s">
        <v>4612</v>
      </c>
      <c r="D109" s="562" t="s">
        <v>4613</v>
      </c>
      <c r="E109" s="562" t="s">
        <v>4614</v>
      </c>
    </row>
    <row r="110" spans="1:5" x14ac:dyDescent="0.25">
      <c r="A110" s="562">
        <v>110</v>
      </c>
      <c r="B110" s="562" t="s">
        <v>2020</v>
      </c>
      <c r="C110" s="562" t="s">
        <v>4615</v>
      </c>
      <c r="D110" s="562" t="s">
        <v>4616</v>
      </c>
      <c r="E110" s="562" t="s">
        <v>4617</v>
      </c>
    </row>
    <row r="111" spans="1:5" x14ac:dyDescent="0.25">
      <c r="A111" s="562">
        <v>111</v>
      </c>
      <c r="B111" s="562" t="s">
        <v>2022</v>
      </c>
      <c r="C111" s="562" t="s">
        <v>4618</v>
      </c>
      <c r="D111" s="562" t="s">
        <v>4619</v>
      </c>
      <c r="E111" s="562" t="s">
        <v>4620</v>
      </c>
    </row>
    <row r="112" spans="1:5" x14ac:dyDescent="0.25">
      <c r="A112" s="562">
        <v>112</v>
      </c>
      <c r="B112" s="562" t="s">
        <v>2023</v>
      </c>
      <c r="C112" s="562" t="s">
        <v>4621</v>
      </c>
      <c r="D112" s="562" t="s">
        <v>4622</v>
      </c>
      <c r="E112" s="562" t="s">
        <v>4623</v>
      </c>
    </row>
    <row r="113" spans="1:5" x14ac:dyDescent="0.25">
      <c r="A113" s="562">
        <v>113</v>
      </c>
      <c r="B113" s="562" t="s">
        <v>2028</v>
      </c>
      <c r="C113" s="562" t="s">
        <v>4624</v>
      </c>
      <c r="D113" s="562" t="s">
        <v>4625</v>
      </c>
      <c r="E113" s="562" t="s">
        <v>4626</v>
      </c>
    </row>
    <row r="114" spans="1:5" x14ac:dyDescent="0.25">
      <c r="A114" s="562">
        <v>114</v>
      </c>
      <c r="B114" s="562" t="s">
        <v>2029</v>
      </c>
      <c r="C114" s="562" t="s">
        <v>4627</v>
      </c>
      <c r="D114" s="562" t="s">
        <v>4628</v>
      </c>
      <c r="E114" s="562" t="s">
        <v>4629</v>
      </c>
    </row>
    <row r="115" spans="1:5" x14ac:dyDescent="0.25">
      <c r="A115" s="562">
        <v>115</v>
      </c>
      <c r="B115" s="562" t="s">
        <v>2034</v>
      </c>
      <c r="C115" s="562" t="s">
        <v>4630</v>
      </c>
      <c r="D115" s="562" t="s">
        <v>4631</v>
      </c>
      <c r="E115" s="562" t="s">
        <v>4632</v>
      </c>
    </row>
    <row r="116" spans="1:5" x14ac:dyDescent="0.25">
      <c r="A116" s="562">
        <v>116</v>
      </c>
      <c r="B116" s="562" t="s">
        <v>2035</v>
      </c>
      <c r="C116" s="562" t="s">
        <v>4633</v>
      </c>
      <c r="D116" s="562" t="s">
        <v>4634</v>
      </c>
      <c r="E116" s="562" t="s">
        <v>4635</v>
      </c>
    </row>
    <row r="117" spans="1:5" x14ac:dyDescent="0.25">
      <c r="A117" s="562">
        <v>117</v>
      </c>
      <c r="B117" s="562" t="s">
        <v>2117</v>
      </c>
      <c r="C117" s="562" t="s">
        <v>4636</v>
      </c>
      <c r="D117" s="562" t="s">
        <v>4637</v>
      </c>
      <c r="E117" s="562" t="s">
        <v>4638</v>
      </c>
    </row>
    <row r="118" spans="1:5" x14ac:dyDescent="0.25">
      <c r="A118" s="562">
        <v>118</v>
      </c>
      <c r="B118" s="562" t="s">
        <v>2047</v>
      </c>
      <c r="C118" s="562" t="s">
        <v>4639</v>
      </c>
      <c r="D118" s="562" t="s">
        <v>4640</v>
      </c>
      <c r="E118" s="562" t="s">
        <v>4641</v>
      </c>
    </row>
    <row r="119" spans="1:5" x14ac:dyDescent="0.25">
      <c r="A119" s="562">
        <v>119</v>
      </c>
      <c r="B119" s="562" t="s">
        <v>2049</v>
      </c>
      <c r="C119" s="562" t="s">
        <v>4642</v>
      </c>
      <c r="D119" s="562" t="s">
        <v>4643</v>
      </c>
      <c r="E119" s="562" t="s">
        <v>4644</v>
      </c>
    </row>
    <row r="120" spans="1:5" x14ac:dyDescent="0.25">
      <c r="A120" s="562">
        <v>120</v>
      </c>
      <c r="B120" s="562" t="s">
        <v>2017</v>
      </c>
      <c r="C120" s="562" t="s">
        <v>4645</v>
      </c>
      <c r="D120" s="562" t="s">
        <v>4646</v>
      </c>
      <c r="E120" s="562" t="s">
        <v>4647</v>
      </c>
    </row>
    <row r="121" spans="1:5" x14ac:dyDescent="0.25">
      <c r="A121" s="562">
        <v>121</v>
      </c>
      <c r="B121" s="562" t="s">
        <v>2054</v>
      </c>
      <c r="C121" s="562" t="s">
        <v>4648</v>
      </c>
      <c r="D121" s="562" t="s">
        <v>4649</v>
      </c>
      <c r="E121" s="562" t="s">
        <v>4650</v>
      </c>
    </row>
    <row r="122" spans="1:5" x14ac:dyDescent="0.25">
      <c r="A122" s="562">
        <v>122</v>
      </c>
      <c r="B122" s="562" t="s">
        <v>2058</v>
      </c>
      <c r="C122" s="562" t="s">
        <v>4651</v>
      </c>
      <c r="D122" s="562" t="s">
        <v>4652</v>
      </c>
      <c r="E122" s="562" t="s">
        <v>4653</v>
      </c>
    </row>
    <row r="123" spans="1:5" x14ac:dyDescent="0.25">
      <c r="A123" s="562">
        <v>123</v>
      </c>
      <c r="B123" s="562" t="s">
        <v>2060</v>
      </c>
      <c r="C123" s="562" t="s">
        <v>4654</v>
      </c>
      <c r="D123" s="562" t="s">
        <v>4655</v>
      </c>
      <c r="E123" s="562" t="s">
        <v>4656</v>
      </c>
    </row>
    <row r="124" spans="1:5" x14ac:dyDescent="0.25">
      <c r="A124" s="562">
        <v>124</v>
      </c>
      <c r="B124" s="562" t="s">
        <v>2050</v>
      </c>
      <c r="C124" s="562" t="s">
        <v>4657</v>
      </c>
      <c r="D124" s="562" t="s">
        <v>4658</v>
      </c>
      <c r="E124" s="562" t="s">
        <v>4659</v>
      </c>
    </row>
    <row r="125" spans="1:5" x14ac:dyDescent="0.25">
      <c r="A125" s="562">
        <v>125</v>
      </c>
      <c r="B125" s="562" t="s">
        <v>2051</v>
      </c>
      <c r="C125" s="562" t="s">
        <v>4660</v>
      </c>
      <c r="D125" s="562" t="s">
        <v>4661</v>
      </c>
      <c r="E125" s="562" t="s">
        <v>4662</v>
      </c>
    </row>
    <row r="126" spans="1:5" x14ac:dyDescent="0.25">
      <c r="A126" s="562">
        <v>126</v>
      </c>
      <c r="B126" s="562" t="s">
        <v>2052</v>
      </c>
      <c r="C126" s="562" t="s">
        <v>4663</v>
      </c>
      <c r="D126" s="562" t="s">
        <v>4664</v>
      </c>
      <c r="E126" s="562" t="s">
        <v>4665</v>
      </c>
    </row>
    <row r="127" spans="1:5" x14ac:dyDescent="0.25">
      <c r="A127" s="562">
        <v>127</v>
      </c>
      <c r="B127" s="562" t="s">
        <v>2017</v>
      </c>
      <c r="C127" s="562" t="s">
        <v>4440</v>
      </c>
      <c r="D127" s="562" t="s">
        <v>4441</v>
      </c>
      <c r="E127" s="562" t="s">
        <v>4442</v>
      </c>
    </row>
    <row r="128" spans="1:5" x14ac:dyDescent="0.25">
      <c r="A128" s="562">
        <v>128</v>
      </c>
      <c r="B128" s="562" t="s">
        <v>2018</v>
      </c>
      <c r="C128" s="562" t="s">
        <v>4666</v>
      </c>
      <c r="D128" s="562" t="s">
        <v>4667</v>
      </c>
      <c r="E128" s="562" t="s">
        <v>4668</v>
      </c>
    </row>
    <row r="129" spans="1:5" x14ac:dyDescent="0.25">
      <c r="A129" s="562">
        <v>129</v>
      </c>
      <c r="B129" s="562" t="s">
        <v>2019</v>
      </c>
      <c r="C129" s="562" t="s">
        <v>4669</v>
      </c>
      <c r="D129" s="562" t="s">
        <v>4670</v>
      </c>
      <c r="E129" s="562" t="s">
        <v>4671</v>
      </c>
    </row>
    <row r="130" spans="1:5" x14ac:dyDescent="0.25">
      <c r="A130" s="562">
        <v>130</v>
      </c>
      <c r="B130" s="562" t="s">
        <v>2020</v>
      </c>
      <c r="C130" s="562" t="s">
        <v>4672</v>
      </c>
      <c r="D130" s="562" t="s">
        <v>4673</v>
      </c>
      <c r="E130" s="562" t="s">
        <v>4674</v>
      </c>
    </row>
    <row r="131" spans="1:5" x14ac:dyDescent="0.25">
      <c r="A131" s="562">
        <v>131</v>
      </c>
      <c r="B131" s="562" t="s">
        <v>2022</v>
      </c>
      <c r="C131" s="562" t="s">
        <v>4675</v>
      </c>
      <c r="D131" s="562" t="s">
        <v>4676</v>
      </c>
      <c r="E131" s="562" t="s">
        <v>4677</v>
      </c>
    </row>
    <row r="132" spans="1:5" x14ac:dyDescent="0.25">
      <c r="A132" s="562">
        <v>132</v>
      </c>
      <c r="B132" s="562" t="s">
        <v>2023</v>
      </c>
      <c r="C132" s="562" t="s">
        <v>4678</v>
      </c>
      <c r="D132" s="562" t="s">
        <v>4679</v>
      </c>
      <c r="E132" s="562" t="s">
        <v>4680</v>
      </c>
    </row>
    <row r="133" spans="1:5" x14ac:dyDescent="0.25">
      <c r="A133" s="562">
        <v>133</v>
      </c>
      <c r="B133" s="562" t="s">
        <v>2028</v>
      </c>
      <c r="C133" s="562" t="s">
        <v>4681</v>
      </c>
      <c r="D133" s="562" t="s">
        <v>4682</v>
      </c>
      <c r="E133" s="562" t="s">
        <v>4683</v>
      </c>
    </row>
    <row r="134" spans="1:5" x14ac:dyDescent="0.25">
      <c r="A134" s="562">
        <v>134</v>
      </c>
      <c r="B134" s="562" t="s">
        <v>2029</v>
      </c>
      <c r="C134" s="562" t="s">
        <v>4684</v>
      </c>
      <c r="D134" s="562" t="s">
        <v>4685</v>
      </c>
      <c r="E134" s="562" t="s">
        <v>4686</v>
      </c>
    </row>
    <row r="135" spans="1:5" x14ac:dyDescent="0.25">
      <c r="A135" s="562">
        <v>135</v>
      </c>
      <c r="B135" s="562" t="s">
        <v>2034</v>
      </c>
      <c r="C135" s="562" t="s">
        <v>4687</v>
      </c>
      <c r="D135" s="562" t="s">
        <v>4688</v>
      </c>
      <c r="E135" s="562" t="s">
        <v>4689</v>
      </c>
    </row>
    <row r="136" spans="1:5" x14ac:dyDescent="0.25">
      <c r="A136" s="562">
        <v>136</v>
      </c>
      <c r="B136" s="562" t="s">
        <v>2064</v>
      </c>
      <c r="C136" s="562" t="s">
        <v>4690</v>
      </c>
      <c r="D136" s="562" t="s">
        <v>4691</v>
      </c>
      <c r="E136" s="562" t="s">
        <v>4692</v>
      </c>
    </row>
    <row r="137" spans="1:5" x14ac:dyDescent="0.25">
      <c r="A137" s="562">
        <v>137</v>
      </c>
      <c r="B137" s="562" t="s">
        <v>2066</v>
      </c>
      <c r="C137" s="562" t="s">
        <v>4693</v>
      </c>
      <c r="D137" s="562" t="s">
        <v>4694</v>
      </c>
      <c r="E137" s="562" t="s">
        <v>4695</v>
      </c>
    </row>
    <row r="138" spans="1:5" x14ac:dyDescent="0.25">
      <c r="A138" s="562">
        <v>138</v>
      </c>
      <c r="B138" s="562" t="s">
        <v>2017</v>
      </c>
      <c r="C138" s="562" t="s">
        <v>4696</v>
      </c>
      <c r="D138" s="562" t="s">
        <v>4697</v>
      </c>
      <c r="E138" s="562" t="s">
        <v>4698</v>
      </c>
    </row>
    <row r="139" spans="1:5" x14ac:dyDescent="0.25">
      <c r="A139" s="562">
        <v>139</v>
      </c>
      <c r="B139" s="562" t="s">
        <v>2129</v>
      </c>
      <c r="C139" s="562" t="s">
        <v>4699</v>
      </c>
      <c r="D139" s="562" t="s">
        <v>4700</v>
      </c>
      <c r="E139" s="562" t="s">
        <v>4701</v>
      </c>
    </row>
    <row r="140" spans="1:5" x14ac:dyDescent="0.25">
      <c r="A140" s="562">
        <v>140</v>
      </c>
      <c r="B140" s="562" t="s">
        <v>2130</v>
      </c>
      <c r="C140" s="562" t="s">
        <v>4702</v>
      </c>
      <c r="D140" s="562" t="s">
        <v>4703</v>
      </c>
      <c r="E140" s="562" t="s">
        <v>4704</v>
      </c>
    </row>
    <row r="141" spans="1:5" x14ac:dyDescent="0.25">
      <c r="A141" s="562">
        <v>141</v>
      </c>
      <c r="B141" s="562" t="s">
        <v>2069</v>
      </c>
      <c r="C141" s="562" t="s">
        <v>4705</v>
      </c>
      <c r="D141" s="562" t="s">
        <v>4706</v>
      </c>
      <c r="E141" s="562" t="s">
        <v>4707</v>
      </c>
    </row>
    <row r="142" spans="1:5" x14ac:dyDescent="0.25">
      <c r="A142" s="562">
        <v>142</v>
      </c>
      <c r="B142" s="562" t="s">
        <v>2071</v>
      </c>
      <c r="C142" s="562" t="s">
        <v>4708</v>
      </c>
      <c r="D142" s="562" t="s">
        <v>4709</v>
      </c>
      <c r="E142" s="562" t="s">
        <v>4710</v>
      </c>
    </row>
    <row r="143" spans="1:5" x14ac:dyDescent="0.25">
      <c r="A143" s="562">
        <v>143</v>
      </c>
      <c r="B143" s="562" t="s">
        <v>2017</v>
      </c>
      <c r="C143" s="562" t="s">
        <v>4711</v>
      </c>
      <c r="D143" s="562" t="s">
        <v>4712</v>
      </c>
      <c r="E143" s="562" t="s">
        <v>4713</v>
      </c>
    </row>
    <row r="144" spans="1:5" x14ac:dyDescent="0.25">
      <c r="A144" s="562">
        <v>144</v>
      </c>
      <c r="B144" s="562" t="s">
        <v>2018</v>
      </c>
      <c r="C144" s="562" t="s">
        <v>4714</v>
      </c>
      <c r="D144" s="562" t="s">
        <v>4715</v>
      </c>
      <c r="E144" s="562" t="s">
        <v>4716</v>
      </c>
    </row>
    <row r="145" spans="1:5" x14ac:dyDescent="0.25">
      <c r="A145" s="562">
        <v>145</v>
      </c>
      <c r="B145" s="562" t="s">
        <v>2019</v>
      </c>
      <c r="C145" s="562" t="s">
        <v>4717</v>
      </c>
      <c r="D145" s="562" t="s">
        <v>4718</v>
      </c>
      <c r="E145" s="562" t="s">
        <v>4719</v>
      </c>
    </row>
    <row r="147" spans="1:5" x14ac:dyDescent="0.25">
      <c r="A147" s="562">
        <v>146</v>
      </c>
      <c r="C147" s="564" t="s">
        <v>4720</v>
      </c>
      <c r="D147" s="564" t="s">
        <v>4721</v>
      </c>
      <c r="E147" s="564" t="s">
        <v>4722</v>
      </c>
    </row>
    <row r="148" spans="1:5" x14ac:dyDescent="0.25">
      <c r="A148" s="562">
        <v>147</v>
      </c>
      <c r="C148" s="564" t="s">
        <v>4723</v>
      </c>
      <c r="D148" s="564" t="s">
        <v>4724</v>
      </c>
      <c r="E148" s="564" t="s">
        <v>4725</v>
      </c>
    </row>
    <row r="149" spans="1:5" x14ac:dyDescent="0.25">
      <c r="A149" s="562">
        <v>148</v>
      </c>
      <c r="C149" s="564" t="s">
        <v>4726</v>
      </c>
      <c r="D149" s="564" t="s">
        <v>4727</v>
      </c>
      <c r="E149" s="564" t="s">
        <v>4728</v>
      </c>
    </row>
    <row r="150" spans="1:5" x14ac:dyDescent="0.25">
      <c r="A150" s="562">
        <v>149</v>
      </c>
      <c r="C150" s="564" t="s">
        <v>4729</v>
      </c>
      <c r="D150" s="564" t="s">
        <v>4730</v>
      </c>
      <c r="E150" s="564" t="s">
        <v>4731</v>
      </c>
    </row>
    <row r="151" spans="1:5" x14ac:dyDescent="0.25">
      <c r="A151" s="562">
        <v>150</v>
      </c>
      <c r="C151" s="564" t="s">
        <v>1261</v>
      </c>
      <c r="D151" s="564" t="s">
        <v>4732</v>
      </c>
      <c r="E151" s="564" t="s">
        <v>4733</v>
      </c>
    </row>
    <row r="152" spans="1:5" x14ac:dyDescent="0.25">
      <c r="A152" s="562">
        <v>151</v>
      </c>
      <c r="C152" s="564" t="s">
        <v>1275</v>
      </c>
      <c r="D152" s="564" t="s">
        <v>4734</v>
      </c>
      <c r="E152" s="564" t="s">
        <v>4735</v>
      </c>
    </row>
    <row r="153" spans="1:5" x14ac:dyDescent="0.25">
      <c r="A153" s="562">
        <v>152</v>
      </c>
      <c r="C153" s="564" t="s">
        <v>4736</v>
      </c>
      <c r="D153" s="564" t="s">
        <v>4737</v>
      </c>
      <c r="E153" s="564" t="s">
        <v>4738</v>
      </c>
    </row>
    <row r="154" spans="1:5" x14ac:dyDescent="0.25">
      <c r="A154" s="562">
        <v>153</v>
      </c>
      <c r="C154" s="564" t="s">
        <v>1423</v>
      </c>
      <c r="D154" s="564" t="s">
        <v>4739</v>
      </c>
      <c r="E154" s="564" t="s">
        <v>4740</v>
      </c>
    </row>
    <row r="155" spans="1:5" x14ac:dyDescent="0.25">
      <c r="A155" s="562">
        <v>154</v>
      </c>
      <c r="C155" s="564" t="s">
        <v>1424</v>
      </c>
      <c r="D155" s="564" t="s">
        <v>4741</v>
      </c>
      <c r="E155" s="564" t="s">
        <v>4742</v>
      </c>
    </row>
    <row r="156" spans="1:5" x14ac:dyDescent="0.25">
      <c r="A156" s="562">
        <v>155</v>
      </c>
      <c r="C156" s="564" t="s">
        <v>4743</v>
      </c>
      <c r="D156" s="564" t="s">
        <v>4744</v>
      </c>
      <c r="E156" s="564" t="s">
        <v>4743</v>
      </c>
    </row>
    <row r="157" spans="1:5" x14ac:dyDescent="0.25">
      <c r="A157" s="562">
        <v>156</v>
      </c>
      <c r="C157" s="564" t="s">
        <v>4743</v>
      </c>
      <c r="D157" s="564" t="s">
        <v>4744</v>
      </c>
      <c r="E157" s="564" t="s">
        <v>4743</v>
      </c>
    </row>
    <row r="158" spans="1:5" x14ac:dyDescent="0.25">
      <c r="A158" s="562">
        <v>157</v>
      </c>
      <c r="C158" s="564" t="s">
        <v>4745</v>
      </c>
      <c r="D158" s="564" t="s">
        <v>4745</v>
      </c>
      <c r="E158" s="564" t="s">
        <v>4745</v>
      </c>
    </row>
    <row r="159" spans="1:5" x14ac:dyDescent="0.25">
      <c r="A159" s="562">
        <v>158</v>
      </c>
      <c r="C159" s="564" t="s">
        <v>4746</v>
      </c>
      <c r="D159" s="564" t="s">
        <v>4747</v>
      </c>
      <c r="E159" s="564" t="s">
        <v>4748</v>
      </c>
    </row>
    <row r="160" spans="1:5" x14ac:dyDescent="0.25">
      <c r="A160" s="562">
        <v>159</v>
      </c>
    </row>
  </sheetData>
  <sheetProtection algorithmName="SHA-512" hashValue="L9RERghoO44NGNAjFEzK3JYEkSXaGOTCcjB2itxzI6kW971KkCsXmqC4P+HJ/bNvA330/tbzTyV9Gy2kEhrYdQ==" saltValue="ZRt+bdCx3yJcyePTpe2CQA==" spinCount="100000" sheet="1" objects="1" scenarios="1" formatCells="0" formatColumns="0" formatRows="0" insertColumns="0" insertRows="0" insertHyperlinks="0"/>
  <pageMargins left="0.7" right="0.7" top="0.78740157499999996" bottom="0.78740157499999996"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CCFF"/>
  </sheetPr>
  <dimension ref="A1:GW147"/>
  <sheetViews>
    <sheetView workbookViewId="0"/>
  </sheetViews>
  <sheetFormatPr defaultColWidth="0.42578125" defaultRowHeight="3.75" customHeight="1" x14ac:dyDescent="0.2"/>
  <cols>
    <col min="1" max="16384" width="0.42578125" style="236"/>
  </cols>
  <sheetData>
    <row r="1" spans="1:205" ht="3.75" customHeight="1" thickBot="1" x14ac:dyDescent="0.35">
      <c r="A1" s="280"/>
    </row>
    <row r="2" spans="1:205" ht="25.5" customHeight="1" x14ac:dyDescent="0.2">
      <c r="B2" s="237"/>
      <c r="C2" s="238"/>
      <c r="D2" s="238"/>
      <c r="E2" s="238"/>
      <c r="F2" s="238"/>
      <c r="G2" s="238"/>
      <c r="H2" s="238"/>
      <c r="J2" s="1124" t="s">
        <v>4943</v>
      </c>
      <c r="K2" s="1124"/>
      <c r="L2" s="1124"/>
      <c r="M2" s="1124"/>
      <c r="N2" s="1124"/>
      <c r="O2" s="1124"/>
      <c r="P2" s="1124"/>
      <c r="Q2" s="1124"/>
      <c r="R2" s="1124"/>
      <c r="S2" s="1124"/>
      <c r="T2" s="1124"/>
      <c r="U2" s="1124"/>
      <c r="V2" s="1124"/>
      <c r="W2" s="1124"/>
      <c r="X2" s="1124"/>
      <c r="Y2" s="1124"/>
      <c r="Z2" s="1124"/>
      <c r="AA2" s="1124"/>
      <c r="AB2" s="1124"/>
      <c r="AC2" s="1124"/>
      <c r="AD2" s="1124"/>
      <c r="AE2" s="1124"/>
      <c r="AF2" s="1124"/>
      <c r="AG2" s="1124"/>
      <c r="AH2" s="1124"/>
      <c r="AI2" s="1124"/>
      <c r="AJ2" s="1125"/>
      <c r="AK2" s="1126" t="s">
        <v>2178</v>
      </c>
      <c r="AL2" s="1127"/>
      <c r="AM2" s="1127"/>
      <c r="AN2" s="1127"/>
      <c r="AO2" s="1127"/>
      <c r="AP2" s="1127"/>
      <c r="AQ2" s="1127"/>
      <c r="AR2" s="1127"/>
      <c r="AS2" s="239"/>
      <c r="AT2" s="1186" t="str">
        <f>'S 002'!$AT$2</f>
        <v>2121635384</v>
      </c>
      <c r="AU2" s="1186"/>
      <c r="AV2" s="1186"/>
      <c r="AW2" s="1186"/>
      <c r="AX2" s="1186"/>
      <c r="AY2" s="1186"/>
      <c r="AZ2" s="1186"/>
      <c r="BA2" s="1186"/>
      <c r="BB2" s="1186"/>
      <c r="BC2" s="1186"/>
      <c r="BD2" s="1186"/>
      <c r="BE2" s="1186"/>
      <c r="BF2" s="1186"/>
      <c r="BG2" s="1186"/>
      <c r="BH2" s="1186"/>
      <c r="BI2" s="1186"/>
      <c r="BJ2" s="1186"/>
      <c r="BK2" s="1186"/>
      <c r="BL2" s="1186"/>
      <c r="BM2" s="1186"/>
      <c r="BN2" s="1186"/>
      <c r="BO2" s="1186"/>
      <c r="BP2" s="1186"/>
      <c r="BQ2" s="1186"/>
      <c r="BR2" s="1186"/>
      <c r="BS2" s="1186"/>
      <c r="BT2" s="1186"/>
      <c r="BU2" s="1186"/>
      <c r="BV2" s="1186"/>
      <c r="BW2" s="1186"/>
      <c r="BX2" s="1186"/>
      <c r="BY2" s="1186"/>
      <c r="BZ2" s="1186"/>
      <c r="CA2" s="1186"/>
      <c r="CB2" s="1186"/>
      <c r="CC2" s="1186"/>
      <c r="CD2" s="1186"/>
      <c r="CE2" s="1186"/>
      <c r="CF2" s="1186"/>
      <c r="CG2" s="1186"/>
      <c r="CH2" s="1186"/>
      <c r="CI2" s="1186"/>
      <c r="CJ2" s="1186"/>
      <c r="CK2" s="1186"/>
      <c r="CL2" s="1186"/>
      <c r="CM2" s="1186"/>
      <c r="CN2" s="1186"/>
      <c r="CO2" s="1186"/>
      <c r="CP2" s="1186"/>
      <c r="CQ2" s="1186"/>
      <c r="CR2" s="1186"/>
      <c r="CS2" s="1186"/>
      <c r="CT2" s="239"/>
      <c r="CU2" s="240"/>
      <c r="CW2" s="1126" t="s">
        <v>3</v>
      </c>
      <c r="CX2" s="1127"/>
      <c r="CY2" s="1127"/>
      <c r="CZ2" s="1127"/>
      <c r="DA2" s="1127"/>
      <c r="DB2" s="1127"/>
      <c r="DC2" s="1127"/>
      <c r="DD2" s="239"/>
      <c r="DE2" s="1186" t="str">
        <f>'S 002'!$DE$2</f>
        <v>54353718</v>
      </c>
      <c r="DF2" s="1186"/>
      <c r="DG2" s="1186"/>
      <c r="DH2" s="1186"/>
      <c r="DI2" s="1186"/>
      <c r="DJ2" s="1186"/>
      <c r="DK2" s="1186"/>
      <c r="DL2" s="1186"/>
      <c r="DM2" s="1186"/>
      <c r="DN2" s="1186"/>
      <c r="DO2" s="1186"/>
      <c r="DP2" s="1186"/>
      <c r="DQ2" s="1186"/>
      <c r="DR2" s="1186"/>
      <c r="DS2" s="1186"/>
      <c r="DT2" s="1186"/>
      <c r="DU2" s="1186"/>
      <c r="DV2" s="1186"/>
      <c r="DW2" s="1186"/>
      <c r="DX2" s="1186"/>
      <c r="DY2" s="1186"/>
      <c r="DZ2" s="1186"/>
      <c r="EA2" s="1186"/>
      <c r="EB2" s="1186"/>
      <c r="EC2" s="1186"/>
      <c r="ED2" s="1186"/>
      <c r="EE2" s="1186"/>
      <c r="EF2" s="1186"/>
      <c r="EG2" s="1186"/>
      <c r="EH2" s="1186"/>
      <c r="EI2" s="1186"/>
      <c r="EJ2" s="1186"/>
      <c r="EK2" s="1186"/>
      <c r="EL2" s="1186"/>
      <c r="EM2" s="1186"/>
      <c r="EN2" s="1186"/>
      <c r="EO2" s="1186"/>
      <c r="EP2" s="1186"/>
      <c r="EQ2" s="1186"/>
      <c r="ER2" s="1186"/>
      <c r="ES2" s="1186"/>
      <c r="ET2" s="1186"/>
      <c r="EU2" s="1186"/>
      <c r="EV2" s="239"/>
      <c r="EW2" s="240"/>
      <c r="GQ2" s="238"/>
      <c r="GR2" s="238"/>
      <c r="GS2" s="238"/>
      <c r="GT2" s="238"/>
      <c r="GU2" s="238"/>
      <c r="GV2" s="238"/>
      <c r="GW2" s="241"/>
    </row>
    <row r="3" spans="1:205" ht="3" customHeight="1" x14ac:dyDescent="0.3"/>
    <row r="4" spans="1:205" ht="2.25" customHeight="1" x14ac:dyDescent="0.3">
      <c r="B4" s="262"/>
      <c r="C4" s="262"/>
      <c r="D4" s="262"/>
      <c r="E4" s="262"/>
      <c r="F4" s="262"/>
      <c r="G4" s="262"/>
      <c r="H4" s="262"/>
      <c r="I4" s="262"/>
      <c r="J4" s="262"/>
      <c r="K4" s="262"/>
      <c r="L4" s="263"/>
      <c r="M4" s="264"/>
      <c r="N4" s="264"/>
      <c r="O4" s="264"/>
      <c r="P4" s="264"/>
      <c r="Q4" s="264"/>
      <c r="R4" s="264"/>
      <c r="S4" s="264"/>
      <c r="T4" s="264"/>
      <c r="U4" s="264"/>
      <c r="V4" s="264"/>
      <c r="W4" s="264"/>
      <c r="X4" s="264"/>
      <c r="Y4" s="264"/>
      <c r="Z4" s="264"/>
      <c r="AA4" s="264"/>
      <c r="AB4" s="264"/>
      <c r="AC4" s="264"/>
      <c r="AD4" s="264"/>
      <c r="AE4" s="264"/>
      <c r="AF4" s="264"/>
      <c r="AG4" s="264"/>
      <c r="AH4" s="264"/>
      <c r="AI4" s="264"/>
      <c r="AJ4" s="264"/>
      <c r="AK4" s="264"/>
      <c r="AL4" s="264"/>
      <c r="AM4" s="264"/>
      <c r="AN4" s="264"/>
      <c r="AO4" s="264"/>
      <c r="AP4" s="264"/>
      <c r="AQ4" s="265"/>
      <c r="AR4" s="265"/>
      <c r="AS4" s="265"/>
      <c r="AT4" s="265"/>
      <c r="AU4" s="265"/>
      <c r="AV4" s="265"/>
      <c r="AW4" s="265"/>
      <c r="AX4" s="265"/>
      <c r="AY4" s="266"/>
      <c r="AZ4" s="256"/>
      <c r="BA4" s="1220"/>
      <c r="BB4" s="1220"/>
      <c r="BC4" s="1220"/>
      <c r="BD4" s="1220"/>
      <c r="BE4" s="1220"/>
      <c r="BF4" s="1220"/>
      <c r="BG4" s="1220"/>
      <c r="BH4" s="1220"/>
      <c r="BI4" s="1220"/>
      <c r="BJ4" s="1220"/>
      <c r="BK4" s="1220"/>
      <c r="BL4" s="1220"/>
      <c r="BM4" s="1220"/>
      <c r="BN4" s="1220"/>
      <c r="BO4" s="1220"/>
      <c r="BP4" s="1220"/>
      <c r="BQ4" s="1220"/>
      <c r="BR4" s="1220"/>
      <c r="BS4" s="1220"/>
      <c r="BT4" s="1220"/>
      <c r="BU4" s="1220"/>
      <c r="BV4" s="1220"/>
      <c r="BW4" s="1220"/>
      <c r="BX4" s="1220"/>
      <c r="BY4" s="1220"/>
      <c r="BZ4" s="1220"/>
      <c r="CA4" s="1220"/>
      <c r="CB4" s="1220"/>
      <c r="CC4" s="1220"/>
      <c r="CD4" s="1220"/>
      <c r="CE4" s="1220"/>
      <c r="CF4" s="1220"/>
      <c r="CG4" s="1220"/>
      <c r="CH4" s="1220"/>
      <c r="CI4" s="1220"/>
      <c r="CJ4" s="1220"/>
      <c r="CK4" s="1220"/>
      <c r="CL4" s="1220"/>
      <c r="CM4" s="1220"/>
      <c r="CN4" s="1220"/>
      <c r="CO4" s="1220"/>
      <c r="CP4" s="1220"/>
      <c r="CQ4" s="1220"/>
      <c r="CR4" s="1220"/>
      <c r="CS4" s="1220"/>
      <c r="CT4" s="1220"/>
      <c r="CU4" s="1220"/>
      <c r="CV4" s="1220"/>
      <c r="CW4" s="1220"/>
      <c r="CX4" s="1220"/>
      <c r="CY4" s="1220"/>
      <c r="CZ4" s="1220"/>
      <c r="DA4" s="1220"/>
      <c r="DB4" s="1220"/>
      <c r="DC4" s="1220"/>
      <c r="DD4" s="1220"/>
      <c r="DE4" s="1220"/>
      <c r="DF4" s="1220"/>
      <c r="DG4" s="1220"/>
      <c r="DH4" s="1220"/>
      <c r="DI4" s="1257"/>
      <c r="DJ4" s="266"/>
      <c r="DK4" s="256"/>
      <c r="DL4" s="1220"/>
      <c r="DM4" s="1220"/>
      <c r="DN4" s="1220"/>
      <c r="DO4" s="1220"/>
      <c r="DP4" s="1220"/>
      <c r="DQ4" s="1220"/>
      <c r="DR4" s="1220"/>
      <c r="DS4" s="1220"/>
      <c r="DT4" s="1220"/>
      <c r="DU4" s="1220"/>
      <c r="DV4" s="1220"/>
      <c r="DW4" s="1220"/>
      <c r="DX4" s="1220"/>
      <c r="DY4" s="1220"/>
      <c r="DZ4" s="1220"/>
      <c r="EA4" s="1220"/>
      <c r="EB4" s="1220"/>
      <c r="EC4" s="1220"/>
      <c r="ED4" s="1220"/>
      <c r="EE4" s="1220"/>
      <c r="EF4" s="1220"/>
      <c r="EG4" s="1220"/>
      <c r="EH4" s="1220"/>
      <c r="EI4" s="1220"/>
      <c r="EJ4" s="1220"/>
      <c r="EK4" s="1220"/>
      <c r="EL4" s="1220"/>
      <c r="EM4" s="1220"/>
      <c r="EN4" s="1220"/>
      <c r="EO4" s="1220"/>
      <c r="EP4" s="1220"/>
      <c r="EQ4" s="1220"/>
      <c r="ER4" s="1220"/>
      <c r="ES4" s="1220"/>
      <c r="ET4" s="1220"/>
      <c r="EU4" s="1220"/>
      <c r="EV4" s="1220"/>
      <c r="EW4" s="1220"/>
      <c r="EX4" s="1220"/>
      <c r="EY4" s="1220"/>
      <c r="EZ4" s="1220"/>
      <c r="FA4" s="1220"/>
      <c r="FB4" s="1220"/>
      <c r="FC4" s="1220"/>
      <c r="FD4" s="1220"/>
      <c r="FE4" s="1220"/>
      <c r="FF4" s="1220"/>
      <c r="FG4" s="1220"/>
      <c r="FH4" s="1220"/>
      <c r="FI4" s="1220"/>
      <c r="FJ4" s="1220"/>
      <c r="FK4" s="1220"/>
      <c r="FL4" s="1220"/>
      <c r="FM4" s="1220"/>
      <c r="FN4" s="1220"/>
      <c r="FO4" s="1221"/>
      <c r="FP4" s="1221"/>
      <c r="FQ4" s="1221"/>
      <c r="FR4" s="1221"/>
      <c r="FS4" s="1258"/>
      <c r="FT4" s="1259"/>
      <c r="FU4" s="1259"/>
      <c r="FV4" s="1259"/>
      <c r="FW4" s="1259"/>
      <c r="FX4" s="1259"/>
      <c r="FY4" s="1259"/>
      <c r="FZ4" s="1259"/>
      <c r="GA4" s="1259"/>
      <c r="GB4" s="1259"/>
      <c r="GC4" s="1259"/>
      <c r="GD4" s="1259"/>
      <c r="GE4" s="1259"/>
      <c r="GF4" s="1259"/>
      <c r="GG4" s="1259"/>
      <c r="GH4" s="1259"/>
      <c r="GI4" s="1259"/>
      <c r="GJ4" s="1259"/>
      <c r="GK4" s="1259"/>
      <c r="GL4" s="1259"/>
      <c r="GM4" s="1259"/>
      <c r="GN4" s="1259"/>
      <c r="GO4" s="1259"/>
      <c r="GP4" s="1259"/>
      <c r="GQ4" s="1259"/>
      <c r="GR4" s="1259"/>
      <c r="GS4" s="1259"/>
      <c r="GT4" s="1259"/>
      <c r="GU4" s="1259"/>
      <c r="GV4" s="1259"/>
      <c r="GW4" s="1259"/>
    </row>
    <row r="5" spans="1:205" ht="25.5" customHeight="1" x14ac:dyDescent="0.2">
      <c r="B5" s="1223" t="s">
        <v>4941</v>
      </c>
      <c r="C5" s="1224"/>
      <c r="D5" s="1224"/>
      <c r="E5" s="1224"/>
      <c r="F5" s="1224"/>
      <c r="G5" s="1224"/>
      <c r="H5" s="1224"/>
      <c r="I5" s="1224"/>
      <c r="J5" s="1224"/>
      <c r="K5" s="1225"/>
      <c r="L5" s="1226" t="s">
        <v>4942</v>
      </c>
      <c r="M5" s="1227"/>
      <c r="N5" s="1227"/>
      <c r="O5" s="1227"/>
      <c r="P5" s="1227"/>
      <c r="Q5" s="1227"/>
      <c r="R5" s="1227"/>
      <c r="S5" s="1227"/>
      <c r="T5" s="1227"/>
      <c r="U5" s="1227"/>
      <c r="V5" s="1227"/>
      <c r="W5" s="1227"/>
      <c r="X5" s="1227"/>
      <c r="Y5" s="1227"/>
      <c r="Z5" s="1227"/>
      <c r="AA5" s="1227"/>
      <c r="AB5" s="1227"/>
      <c r="AC5" s="1227"/>
      <c r="AD5" s="1227"/>
      <c r="AE5" s="1227"/>
      <c r="AF5" s="1227"/>
      <c r="AG5" s="1227"/>
      <c r="AH5" s="1227"/>
      <c r="AI5" s="1227"/>
      <c r="AJ5" s="1227"/>
      <c r="AK5" s="1227"/>
      <c r="AL5" s="1227"/>
      <c r="AM5" s="1227"/>
      <c r="AN5" s="1227"/>
      <c r="AO5" s="1227"/>
      <c r="AP5" s="1227"/>
      <c r="AQ5" s="1227"/>
      <c r="AR5" s="1227"/>
      <c r="AS5" s="1227"/>
      <c r="AT5" s="1227"/>
      <c r="AU5" s="1227"/>
      <c r="AV5" s="1227"/>
      <c r="AW5" s="1227"/>
      <c r="AX5" s="1227"/>
      <c r="AY5" s="1227"/>
      <c r="AZ5" s="1227"/>
      <c r="BA5" s="1227"/>
      <c r="BB5" s="1227"/>
      <c r="BC5" s="1227"/>
      <c r="BD5" s="1227"/>
      <c r="BE5" s="1227"/>
      <c r="BF5" s="1227"/>
      <c r="BG5" s="1227"/>
      <c r="BH5" s="1227"/>
      <c r="BI5" s="1227"/>
      <c r="BJ5" s="1227"/>
      <c r="BK5" s="1227"/>
      <c r="BL5" s="1227"/>
      <c r="BM5" s="1227"/>
      <c r="BN5" s="1227"/>
      <c r="BO5" s="1227"/>
      <c r="BP5" s="1227"/>
      <c r="BQ5" s="1227"/>
      <c r="BR5" s="1227"/>
      <c r="BS5" s="1227"/>
      <c r="BT5" s="1227"/>
      <c r="BU5" s="1227"/>
      <c r="BV5" s="1228"/>
      <c r="BW5" s="1229" t="str">
        <f>'S 007'!BW24</f>
        <v>Číslo riadku</v>
      </c>
      <c r="BX5" s="1230"/>
      <c r="BY5" s="1230"/>
      <c r="BZ5" s="1230"/>
      <c r="CA5" s="1230"/>
      <c r="CB5" s="1230"/>
      <c r="CC5" s="1230"/>
      <c r="CD5" s="1231"/>
      <c r="CE5" s="1260" t="str">
        <f>'S 007'!CE24</f>
        <v>Bežné účtovné obdobie rok 2023</v>
      </c>
      <c r="CF5" s="1227"/>
      <c r="CG5" s="1227"/>
      <c r="CH5" s="1227"/>
      <c r="CI5" s="1227"/>
      <c r="CJ5" s="1227"/>
      <c r="CK5" s="1227"/>
      <c r="CL5" s="1227"/>
      <c r="CM5" s="1227"/>
      <c r="CN5" s="1227"/>
      <c r="CO5" s="1227"/>
      <c r="CP5" s="1227"/>
      <c r="CQ5" s="1227"/>
      <c r="CR5" s="1227"/>
      <c r="CS5" s="1227"/>
      <c r="CT5" s="1227"/>
      <c r="CU5" s="1227"/>
      <c r="CV5" s="1227"/>
      <c r="CW5" s="1227"/>
      <c r="CX5" s="1227"/>
      <c r="CY5" s="1227"/>
      <c r="CZ5" s="1227"/>
      <c r="DA5" s="1227"/>
      <c r="DB5" s="1227"/>
      <c r="DC5" s="1227"/>
      <c r="DD5" s="1227"/>
      <c r="DE5" s="1227"/>
      <c r="DF5" s="1227"/>
      <c r="DG5" s="1227"/>
      <c r="DH5" s="1227"/>
      <c r="DI5" s="1227"/>
      <c r="DJ5" s="1227"/>
      <c r="DK5" s="1227"/>
      <c r="DL5" s="1227"/>
      <c r="DM5" s="1227"/>
      <c r="DN5" s="1227"/>
      <c r="DO5" s="1227"/>
      <c r="DP5" s="1227"/>
      <c r="DQ5" s="1227"/>
      <c r="DR5" s="1227"/>
      <c r="DS5" s="1227"/>
      <c r="DT5" s="1227"/>
      <c r="DU5" s="1227"/>
      <c r="DV5" s="1227"/>
      <c r="DW5" s="1227"/>
      <c r="DX5" s="1227"/>
      <c r="DY5" s="1227"/>
      <c r="DZ5" s="1227"/>
      <c r="EA5" s="1227"/>
      <c r="EB5" s="1227"/>
      <c r="EC5" s="1227"/>
      <c r="ED5" s="1227"/>
      <c r="EE5" s="1227"/>
      <c r="EF5" s="1227"/>
      <c r="EG5" s="1227"/>
      <c r="EH5" s="1227"/>
      <c r="EI5" s="1227"/>
      <c r="EJ5" s="1227"/>
      <c r="EK5" s="1227"/>
      <c r="EL5" s="1227"/>
      <c r="EM5" s="1228"/>
      <c r="EN5" s="1261">
        <f>'S 007'!EN24</f>
        <v>0</v>
      </c>
      <c r="EO5" s="1236"/>
      <c r="EP5" s="1236"/>
      <c r="EQ5" s="1236"/>
      <c r="ER5" s="1236"/>
      <c r="ES5" s="1236"/>
      <c r="ET5" s="1236"/>
      <c r="EU5" s="1236"/>
      <c r="EV5" s="1236"/>
      <c r="EW5" s="1236"/>
      <c r="EX5" s="1236"/>
      <c r="EY5" s="1236"/>
      <c r="EZ5" s="1236"/>
      <c r="FA5" s="1236"/>
      <c r="FB5" s="1236"/>
      <c r="FC5" s="1236"/>
      <c r="FD5" s="1236"/>
      <c r="FE5" s="1236"/>
      <c r="FF5" s="1236"/>
      <c r="FG5" s="1236"/>
      <c r="FH5" s="1236"/>
      <c r="FI5" s="1236"/>
      <c r="FJ5" s="1236"/>
      <c r="FK5" s="1236"/>
      <c r="FL5" s="1236"/>
      <c r="FM5" s="1236"/>
      <c r="FN5" s="1236"/>
      <c r="FO5" s="1236"/>
      <c r="FP5" s="1236"/>
      <c r="FQ5" s="1236"/>
      <c r="FR5" s="1236"/>
      <c r="FS5" s="1236"/>
      <c r="FT5" s="1236"/>
      <c r="FU5" s="1236"/>
      <c r="FV5" s="1236"/>
      <c r="FW5" s="1236"/>
      <c r="FX5" s="1236"/>
      <c r="FY5" s="1236"/>
      <c r="FZ5" s="1236"/>
      <c r="GA5" s="1236"/>
      <c r="GB5" s="1236"/>
      <c r="GC5" s="1236"/>
      <c r="GD5" s="1236"/>
      <c r="GE5" s="1236"/>
      <c r="GF5" s="1236"/>
      <c r="GG5" s="1236"/>
      <c r="GH5" s="1236"/>
      <c r="GI5" s="1236"/>
      <c r="GJ5" s="1236"/>
      <c r="GK5" s="1236"/>
      <c r="GL5" s="1236"/>
      <c r="GM5" s="1236"/>
      <c r="GN5" s="1236"/>
      <c r="GO5" s="1236"/>
      <c r="GP5" s="1236"/>
      <c r="GQ5" s="1236"/>
      <c r="GR5" s="1236"/>
      <c r="GS5" s="1236"/>
      <c r="GT5" s="1236"/>
      <c r="GU5" s="1236"/>
      <c r="GV5" s="1236"/>
      <c r="GW5" s="1237"/>
    </row>
    <row r="6" spans="1:205" ht="24" customHeight="1" x14ac:dyDescent="0.3">
      <c r="B6" s="1238" t="s">
        <v>2089</v>
      </c>
      <c r="C6" s="1239"/>
      <c r="D6" s="1239"/>
      <c r="E6" s="1239"/>
      <c r="F6" s="1239"/>
      <c r="G6" s="1239"/>
      <c r="H6" s="1239"/>
      <c r="I6" s="1239"/>
      <c r="J6" s="1239"/>
      <c r="K6" s="1240"/>
      <c r="L6" s="1241" t="str">
        <f>SUVAHAVUJ!$D$92</f>
        <v>Ostatné fondy zo zisku r. 91 + r. 92</v>
      </c>
      <c r="M6" s="1242"/>
      <c r="N6" s="1242"/>
      <c r="O6" s="1242"/>
      <c r="P6" s="1242"/>
      <c r="Q6" s="1242"/>
      <c r="R6" s="1242"/>
      <c r="S6" s="1242"/>
      <c r="T6" s="1242"/>
      <c r="U6" s="1242"/>
      <c r="V6" s="1242"/>
      <c r="W6" s="1242"/>
      <c r="X6" s="1242"/>
      <c r="Y6" s="1242"/>
      <c r="Z6" s="1242"/>
      <c r="AA6" s="1242"/>
      <c r="AB6" s="1242"/>
      <c r="AC6" s="1242"/>
      <c r="AD6" s="1242"/>
      <c r="AE6" s="1242"/>
      <c r="AF6" s="1242"/>
      <c r="AG6" s="1242"/>
      <c r="AH6" s="1242"/>
      <c r="AI6" s="1242"/>
      <c r="AJ6" s="1242"/>
      <c r="AK6" s="1242"/>
      <c r="AL6" s="1242"/>
      <c r="AM6" s="1242"/>
      <c r="AN6" s="1242"/>
      <c r="AO6" s="1242"/>
      <c r="AP6" s="1242"/>
      <c r="AQ6" s="1242"/>
      <c r="AR6" s="1242"/>
      <c r="AS6" s="1242"/>
      <c r="AT6" s="1242"/>
      <c r="AU6" s="1242"/>
      <c r="AV6" s="1242"/>
      <c r="AW6" s="1242"/>
      <c r="AX6" s="1242"/>
      <c r="AY6" s="1242"/>
      <c r="AZ6" s="1242"/>
      <c r="BA6" s="1242"/>
      <c r="BB6" s="1242"/>
      <c r="BC6" s="1242"/>
      <c r="BD6" s="1242"/>
      <c r="BE6" s="1242"/>
      <c r="BF6" s="1242"/>
      <c r="BG6" s="1242"/>
      <c r="BH6" s="1242"/>
      <c r="BI6" s="1242"/>
      <c r="BJ6" s="1242"/>
      <c r="BK6" s="1242"/>
      <c r="BL6" s="1242"/>
      <c r="BM6" s="1242"/>
      <c r="BN6" s="1242"/>
      <c r="BO6" s="1242"/>
      <c r="BP6" s="1242"/>
      <c r="BQ6" s="1242"/>
      <c r="BR6" s="1242"/>
      <c r="BS6" s="1242"/>
      <c r="BT6" s="1242"/>
      <c r="BU6" s="1242"/>
      <c r="BV6" s="1242"/>
      <c r="BW6" s="1243" t="s">
        <v>2090</v>
      </c>
      <c r="BX6" s="1244"/>
      <c r="BY6" s="1244"/>
      <c r="BZ6" s="1244"/>
      <c r="CA6" s="1244"/>
      <c r="CB6" s="1244"/>
      <c r="CC6" s="1244"/>
      <c r="CD6" s="1245"/>
      <c r="CE6" s="1171" t="str">
        <f>MID(SUVAHAVUJ!AF92,1,1)</f>
        <v xml:space="preserve"> </v>
      </c>
      <c r="CF6" s="1171"/>
      <c r="CG6" s="1171"/>
      <c r="CH6" s="1171"/>
      <c r="CI6" s="1171"/>
      <c r="CJ6" s="1171" t="str">
        <f>MID(SUVAHAVUJ!AF92,2,1)</f>
        <v xml:space="preserve"> </v>
      </c>
      <c r="CK6" s="1171"/>
      <c r="CL6" s="1171"/>
      <c r="CM6" s="1171"/>
      <c r="CN6" s="1171"/>
      <c r="CO6" s="1171"/>
      <c r="CP6" s="1171" t="str">
        <f>MID(SUVAHAVUJ!AF92,3,1)</f>
        <v xml:space="preserve"> </v>
      </c>
      <c r="CQ6" s="1171"/>
      <c r="CR6" s="1171"/>
      <c r="CS6" s="1171"/>
      <c r="CT6" s="1171"/>
      <c r="CU6" s="1171" t="str">
        <f>MID(SUVAHAVUJ!AF92,4,1)</f>
        <v xml:space="preserve"> </v>
      </c>
      <c r="CV6" s="1171"/>
      <c r="CW6" s="1171"/>
      <c r="CX6" s="1171"/>
      <c r="CY6" s="1171"/>
      <c r="CZ6" s="1171"/>
      <c r="DA6" s="1171" t="str">
        <f>MID(SUVAHAVUJ!AF92,5,1)</f>
        <v xml:space="preserve"> </v>
      </c>
      <c r="DB6" s="1171"/>
      <c r="DC6" s="1171"/>
      <c r="DD6" s="1171"/>
      <c r="DE6" s="1171"/>
      <c r="DF6" s="1171" t="str">
        <f>MID(SUVAHAVUJ!AF92,6,1)</f>
        <v xml:space="preserve"> </v>
      </c>
      <c r="DG6" s="1171"/>
      <c r="DH6" s="1171"/>
      <c r="DI6" s="1171"/>
      <c r="DJ6" s="1171"/>
      <c r="DK6" s="1171"/>
      <c r="DL6" s="1171" t="str">
        <f>MID(SUVAHAVUJ!AF92,7,1)</f>
        <v xml:space="preserve"> </v>
      </c>
      <c r="DM6" s="1171"/>
      <c r="DN6" s="1171"/>
      <c r="DO6" s="1171"/>
      <c r="DP6" s="1171"/>
      <c r="DQ6" s="1171"/>
      <c r="DR6" s="1171" t="str">
        <f>MID(SUVAHAVUJ!AF92,8,1)</f>
        <v xml:space="preserve"> </v>
      </c>
      <c r="DS6" s="1171"/>
      <c r="DT6" s="1171"/>
      <c r="DU6" s="1171"/>
      <c r="DV6" s="1171"/>
      <c r="DW6" s="1129" t="str">
        <f>MID(SUVAHAVUJ!AF92,9,1)</f>
        <v xml:space="preserve"> </v>
      </c>
      <c r="DX6" s="1129"/>
      <c r="DY6" s="1129"/>
      <c r="DZ6" s="1129"/>
      <c r="EA6" s="1129"/>
      <c r="EB6" s="1129"/>
      <c r="EC6" s="1129" t="str">
        <f>MID(SUVAHAVUJ!AF92,10,1)</f>
        <v xml:space="preserve"> </v>
      </c>
      <c r="ED6" s="1129"/>
      <c r="EE6" s="1129"/>
      <c r="EF6" s="1129"/>
      <c r="EG6" s="1129"/>
      <c r="EH6" s="1171" t="str">
        <f>MID(SUVAHAVUJ!AF92,11,1)</f>
        <v>0</v>
      </c>
      <c r="EI6" s="1171"/>
      <c r="EJ6" s="1171"/>
      <c r="EK6" s="1171"/>
      <c r="EL6" s="1171"/>
      <c r="EM6" s="1179"/>
      <c r="EN6" s="257"/>
      <c r="EO6" s="258"/>
      <c r="EP6" s="1171" t="str">
        <f>MID(SUVAHAVUJ!AG92,1,1)</f>
        <v xml:space="preserve"> </v>
      </c>
      <c r="EQ6" s="1171"/>
      <c r="ER6" s="1171"/>
      <c r="ES6" s="1171"/>
      <c r="ET6" s="1171"/>
      <c r="EU6" s="1171"/>
      <c r="EV6" s="1171" t="str">
        <f>MID(SUVAHAVUJ!AG92,2,1)</f>
        <v xml:space="preserve"> </v>
      </c>
      <c r="EW6" s="1171"/>
      <c r="EX6" s="1171"/>
      <c r="EY6" s="1171"/>
      <c r="EZ6" s="1171"/>
      <c r="FA6" s="1171" t="str">
        <f>MID(SUVAHAVUJ!AG92,3,1)</f>
        <v xml:space="preserve"> </v>
      </c>
      <c r="FB6" s="1171"/>
      <c r="FC6" s="1171"/>
      <c r="FD6" s="1171"/>
      <c r="FE6" s="1171"/>
      <c r="FF6" s="1171"/>
      <c r="FG6" s="1171" t="str">
        <f>MID(SUVAHAVUJ!AG92,4,1)</f>
        <v xml:space="preserve"> </v>
      </c>
      <c r="FH6" s="1171"/>
      <c r="FI6" s="1171"/>
      <c r="FJ6" s="1171"/>
      <c r="FK6" s="1171"/>
      <c r="FL6" s="1129" t="str">
        <f>MID(SUVAHAVUJ!AG92,5,1)</f>
        <v xml:space="preserve"> </v>
      </c>
      <c r="FM6" s="1129"/>
      <c r="FN6" s="1129"/>
      <c r="FO6" s="1129"/>
      <c r="FP6" s="1129"/>
      <c r="FQ6" s="1129"/>
      <c r="FR6" s="1129" t="str">
        <f>MID(SUVAHAVUJ!AG92,6,1)</f>
        <v xml:space="preserve"> </v>
      </c>
      <c r="FS6" s="1129"/>
      <c r="FT6" s="1129"/>
      <c r="FU6" s="1129"/>
      <c r="FV6" s="1129"/>
      <c r="FW6" s="1129" t="str">
        <f>MID(SUVAHAVUJ!AG92,7,1)</f>
        <v xml:space="preserve"> </v>
      </c>
      <c r="FX6" s="1129"/>
      <c r="FY6" s="1129"/>
      <c r="FZ6" s="1129"/>
      <c r="GA6" s="1129"/>
      <c r="GB6" s="1129"/>
      <c r="GC6" s="1129" t="str">
        <f>MID(SUVAHAVUJ!AG92,8,1)</f>
        <v xml:space="preserve"> </v>
      </c>
      <c r="GD6" s="1129"/>
      <c r="GE6" s="1129"/>
      <c r="GF6" s="1129"/>
      <c r="GG6" s="1129"/>
      <c r="GH6" s="1129" t="str">
        <f>MID(SUVAHAVUJ!AG92,9,1)</f>
        <v xml:space="preserve"> </v>
      </c>
      <c r="GI6" s="1129"/>
      <c r="GJ6" s="1129"/>
      <c r="GK6" s="1129"/>
      <c r="GL6" s="1129"/>
      <c r="GM6" s="1129"/>
      <c r="GN6" s="1129" t="str">
        <f>MID(SUVAHAVUJ!AG92,10,1)</f>
        <v xml:space="preserve"> </v>
      </c>
      <c r="GO6" s="1129"/>
      <c r="GP6" s="1129"/>
      <c r="GQ6" s="1129"/>
      <c r="GR6" s="1129"/>
      <c r="GS6" s="1129" t="str">
        <f>MID(SUVAHAVUJ!AG92,11,1)</f>
        <v>0</v>
      </c>
      <c r="GT6" s="1129"/>
      <c r="GU6" s="1129"/>
      <c r="GV6" s="1129"/>
      <c r="GW6" s="1177"/>
    </row>
    <row r="7" spans="1:205" ht="24" customHeight="1" x14ac:dyDescent="0.3">
      <c r="B7" s="1249" t="s">
        <v>2091</v>
      </c>
      <c r="C7" s="1250"/>
      <c r="D7" s="1250"/>
      <c r="E7" s="1250"/>
      <c r="F7" s="1250"/>
      <c r="G7" s="1250"/>
      <c r="H7" s="1250"/>
      <c r="I7" s="1250"/>
      <c r="J7" s="1250"/>
      <c r="K7" s="1251"/>
      <c r="L7" s="1252" t="str">
        <f>SUVAHAVUJ!$D$93</f>
        <v>Štatutárne fondy (423, 42X)</v>
      </c>
      <c r="M7" s="1253"/>
      <c r="N7" s="1253"/>
      <c r="O7" s="1253"/>
      <c r="P7" s="1253"/>
      <c r="Q7" s="1253"/>
      <c r="R7" s="1253"/>
      <c r="S7" s="1253"/>
      <c r="T7" s="1253"/>
      <c r="U7" s="1253"/>
      <c r="V7" s="1253"/>
      <c r="W7" s="1253"/>
      <c r="X7" s="1253"/>
      <c r="Y7" s="1253"/>
      <c r="Z7" s="1253"/>
      <c r="AA7" s="1253"/>
      <c r="AB7" s="1253"/>
      <c r="AC7" s="1253"/>
      <c r="AD7" s="1253"/>
      <c r="AE7" s="1253"/>
      <c r="AF7" s="1253"/>
      <c r="AG7" s="1253"/>
      <c r="AH7" s="1253"/>
      <c r="AI7" s="1253"/>
      <c r="AJ7" s="1253"/>
      <c r="AK7" s="1253"/>
      <c r="AL7" s="1253"/>
      <c r="AM7" s="1253"/>
      <c r="AN7" s="1253"/>
      <c r="AO7" s="1253"/>
      <c r="AP7" s="1253"/>
      <c r="AQ7" s="1253"/>
      <c r="AR7" s="1253"/>
      <c r="AS7" s="1253"/>
      <c r="AT7" s="1253"/>
      <c r="AU7" s="1253"/>
      <c r="AV7" s="1253"/>
      <c r="AW7" s="1253"/>
      <c r="AX7" s="1253"/>
      <c r="AY7" s="1253"/>
      <c r="AZ7" s="1253"/>
      <c r="BA7" s="1253"/>
      <c r="BB7" s="1253"/>
      <c r="BC7" s="1253"/>
      <c r="BD7" s="1253"/>
      <c r="BE7" s="1253"/>
      <c r="BF7" s="1253"/>
      <c r="BG7" s="1253"/>
      <c r="BH7" s="1253"/>
      <c r="BI7" s="1253"/>
      <c r="BJ7" s="1253"/>
      <c r="BK7" s="1253"/>
      <c r="BL7" s="1253"/>
      <c r="BM7" s="1253"/>
      <c r="BN7" s="1253"/>
      <c r="BO7" s="1253"/>
      <c r="BP7" s="1253"/>
      <c r="BQ7" s="1253"/>
      <c r="BR7" s="1253"/>
      <c r="BS7" s="1253"/>
      <c r="BT7" s="1253"/>
      <c r="BU7" s="1253"/>
      <c r="BV7" s="1253"/>
      <c r="BW7" s="1243" t="s">
        <v>2092</v>
      </c>
      <c r="BX7" s="1244"/>
      <c r="BY7" s="1244"/>
      <c r="BZ7" s="1244"/>
      <c r="CA7" s="1244"/>
      <c r="CB7" s="1244"/>
      <c r="CC7" s="1244"/>
      <c r="CD7" s="1245"/>
      <c r="CE7" s="1171" t="str">
        <f>MID(SUVAHAVUJ!AF93,1,1)</f>
        <v xml:space="preserve"> </v>
      </c>
      <c r="CF7" s="1171"/>
      <c r="CG7" s="1171"/>
      <c r="CH7" s="1171"/>
      <c r="CI7" s="1171"/>
      <c r="CJ7" s="1171" t="str">
        <f>MID(SUVAHAVUJ!AF93,2,1)</f>
        <v xml:space="preserve"> </v>
      </c>
      <c r="CK7" s="1171"/>
      <c r="CL7" s="1171"/>
      <c r="CM7" s="1171"/>
      <c r="CN7" s="1171"/>
      <c r="CO7" s="1171"/>
      <c r="CP7" s="1171" t="str">
        <f>MID(SUVAHAVUJ!AF93,3,1)</f>
        <v xml:space="preserve"> </v>
      </c>
      <c r="CQ7" s="1171"/>
      <c r="CR7" s="1171"/>
      <c r="CS7" s="1171"/>
      <c r="CT7" s="1171"/>
      <c r="CU7" s="1171" t="str">
        <f>MID(SUVAHAVUJ!AF93,4,1)</f>
        <v xml:space="preserve"> </v>
      </c>
      <c r="CV7" s="1171"/>
      <c r="CW7" s="1171"/>
      <c r="CX7" s="1171"/>
      <c r="CY7" s="1171"/>
      <c r="CZ7" s="1171"/>
      <c r="DA7" s="1171" t="str">
        <f>MID(SUVAHAVUJ!AF93,5,1)</f>
        <v xml:space="preserve"> </v>
      </c>
      <c r="DB7" s="1171"/>
      <c r="DC7" s="1171"/>
      <c r="DD7" s="1171"/>
      <c r="DE7" s="1171"/>
      <c r="DF7" s="1171" t="str">
        <f>MID(SUVAHAVUJ!AF93,6,1)</f>
        <v xml:space="preserve"> </v>
      </c>
      <c r="DG7" s="1171"/>
      <c r="DH7" s="1171"/>
      <c r="DI7" s="1171"/>
      <c r="DJ7" s="1171"/>
      <c r="DK7" s="1171"/>
      <c r="DL7" s="1171" t="str">
        <f>MID(SUVAHAVUJ!AF93,7,1)</f>
        <v xml:space="preserve"> </v>
      </c>
      <c r="DM7" s="1171"/>
      <c r="DN7" s="1171"/>
      <c r="DO7" s="1171"/>
      <c r="DP7" s="1171"/>
      <c r="DQ7" s="1171"/>
      <c r="DR7" s="1171" t="str">
        <f>MID(SUVAHAVUJ!AF93,8,1)</f>
        <v xml:space="preserve"> </v>
      </c>
      <c r="DS7" s="1171"/>
      <c r="DT7" s="1171"/>
      <c r="DU7" s="1171"/>
      <c r="DV7" s="1171"/>
      <c r="DW7" s="1129" t="str">
        <f>MID(SUVAHAVUJ!AF93,9,1)</f>
        <v xml:space="preserve"> </v>
      </c>
      <c r="DX7" s="1129"/>
      <c r="DY7" s="1129"/>
      <c r="DZ7" s="1129"/>
      <c r="EA7" s="1129"/>
      <c r="EB7" s="1129"/>
      <c r="EC7" s="1129" t="str">
        <f>MID(SUVAHAVUJ!AF93,10,1)</f>
        <v xml:space="preserve"> </v>
      </c>
      <c r="ED7" s="1129"/>
      <c r="EE7" s="1129"/>
      <c r="EF7" s="1129"/>
      <c r="EG7" s="1129"/>
      <c r="EH7" s="1171" t="str">
        <f>MID(SUVAHAVUJ!AF93,11,1)</f>
        <v>0</v>
      </c>
      <c r="EI7" s="1171"/>
      <c r="EJ7" s="1171"/>
      <c r="EK7" s="1171"/>
      <c r="EL7" s="1171"/>
      <c r="EM7" s="1179"/>
      <c r="EN7" s="257"/>
      <c r="EO7" s="258"/>
      <c r="EP7" s="1171" t="str">
        <f>MID(SUVAHAVUJ!AG93,1,1)</f>
        <v xml:space="preserve"> </v>
      </c>
      <c r="EQ7" s="1171"/>
      <c r="ER7" s="1171"/>
      <c r="ES7" s="1171"/>
      <c r="ET7" s="1171"/>
      <c r="EU7" s="1171"/>
      <c r="EV7" s="1171" t="str">
        <f>MID(SUVAHAVUJ!AG93,2,1)</f>
        <v xml:space="preserve"> </v>
      </c>
      <c r="EW7" s="1171"/>
      <c r="EX7" s="1171"/>
      <c r="EY7" s="1171"/>
      <c r="EZ7" s="1171"/>
      <c r="FA7" s="1171" t="str">
        <f>MID(SUVAHAVUJ!AG93,3,1)</f>
        <v xml:space="preserve"> </v>
      </c>
      <c r="FB7" s="1171"/>
      <c r="FC7" s="1171"/>
      <c r="FD7" s="1171"/>
      <c r="FE7" s="1171"/>
      <c r="FF7" s="1171"/>
      <c r="FG7" s="1171" t="str">
        <f>MID(SUVAHAVUJ!AG93,4,1)</f>
        <v xml:space="preserve"> </v>
      </c>
      <c r="FH7" s="1171"/>
      <c r="FI7" s="1171"/>
      <c r="FJ7" s="1171"/>
      <c r="FK7" s="1171"/>
      <c r="FL7" s="1129" t="str">
        <f>MID(SUVAHAVUJ!AG93,5,1)</f>
        <v xml:space="preserve"> </v>
      </c>
      <c r="FM7" s="1129"/>
      <c r="FN7" s="1129"/>
      <c r="FO7" s="1129"/>
      <c r="FP7" s="1129"/>
      <c r="FQ7" s="1129"/>
      <c r="FR7" s="1129" t="str">
        <f>MID(SUVAHAVUJ!AG93,6,1)</f>
        <v xml:space="preserve"> </v>
      </c>
      <c r="FS7" s="1129"/>
      <c r="FT7" s="1129"/>
      <c r="FU7" s="1129"/>
      <c r="FV7" s="1129"/>
      <c r="FW7" s="1129" t="str">
        <f>MID(SUVAHAVUJ!AG93,7,1)</f>
        <v xml:space="preserve"> </v>
      </c>
      <c r="FX7" s="1129"/>
      <c r="FY7" s="1129"/>
      <c r="FZ7" s="1129"/>
      <c r="GA7" s="1129"/>
      <c r="GB7" s="1129"/>
      <c r="GC7" s="1129" t="str">
        <f>MID(SUVAHAVUJ!AG93,8,1)</f>
        <v xml:space="preserve"> </v>
      </c>
      <c r="GD7" s="1129"/>
      <c r="GE7" s="1129"/>
      <c r="GF7" s="1129"/>
      <c r="GG7" s="1129"/>
      <c r="GH7" s="1129" t="str">
        <f>MID(SUVAHAVUJ!AG93,9,1)</f>
        <v xml:space="preserve"> </v>
      </c>
      <c r="GI7" s="1129"/>
      <c r="GJ7" s="1129"/>
      <c r="GK7" s="1129"/>
      <c r="GL7" s="1129"/>
      <c r="GM7" s="1129"/>
      <c r="GN7" s="1129" t="str">
        <f>MID(SUVAHAVUJ!AG93,10,1)</f>
        <v xml:space="preserve"> </v>
      </c>
      <c r="GO7" s="1129"/>
      <c r="GP7" s="1129"/>
      <c r="GQ7" s="1129"/>
      <c r="GR7" s="1129"/>
      <c r="GS7" s="1129" t="str">
        <f>MID(SUVAHAVUJ!AG93,11,1)</f>
        <v>0</v>
      </c>
      <c r="GT7" s="1129"/>
      <c r="GU7" s="1129"/>
      <c r="GV7" s="1129"/>
      <c r="GW7" s="1177"/>
    </row>
    <row r="8" spans="1:205" ht="24" customHeight="1" x14ac:dyDescent="0.3">
      <c r="B8" s="1254" t="s">
        <v>2017</v>
      </c>
      <c r="C8" s="1255"/>
      <c r="D8" s="1255"/>
      <c r="E8" s="1255"/>
      <c r="F8" s="1255"/>
      <c r="G8" s="1255"/>
      <c r="H8" s="1255"/>
      <c r="I8" s="1255"/>
      <c r="J8" s="1255"/>
      <c r="K8" s="1256"/>
      <c r="L8" s="1252" t="str">
        <f>SUVAHAVUJ!$D$94</f>
        <v>Ostatné fondy (427, 42X)</v>
      </c>
      <c r="M8" s="1253"/>
      <c r="N8" s="1253"/>
      <c r="O8" s="1253"/>
      <c r="P8" s="1253"/>
      <c r="Q8" s="1253"/>
      <c r="R8" s="1253"/>
      <c r="S8" s="1253"/>
      <c r="T8" s="1253"/>
      <c r="U8" s="1253"/>
      <c r="V8" s="1253"/>
      <c r="W8" s="1253"/>
      <c r="X8" s="1253"/>
      <c r="Y8" s="1253"/>
      <c r="Z8" s="1253"/>
      <c r="AA8" s="1253"/>
      <c r="AB8" s="1253"/>
      <c r="AC8" s="1253"/>
      <c r="AD8" s="1253"/>
      <c r="AE8" s="1253"/>
      <c r="AF8" s="1253"/>
      <c r="AG8" s="1253"/>
      <c r="AH8" s="1253"/>
      <c r="AI8" s="1253"/>
      <c r="AJ8" s="1253"/>
      <c r="AK8" s="1253"/>
      <c r="AL8" s="1253"/>
      <c r="AM8" s="1253"/>
      <c r="AN8" s="1253"/>
      <c r="AO8" s="1253"/>
      <c r="AP8" s="1253"/>
      <c r="AQ8" s="1253"/>
      <c r="AR8" s="1253"/>
      <c r="AS8" s="1253"/>
      <c r="AT8" s="1253"/>
      <c r="AU8" s="1253"/>
      <c r="AV8" s="1253"/>
      <c r="AW8" s="1253"/>
      <c r="AX8" s="1253"/>
      <c r="AY8" s="1253"/>
      <c r="AZ8" s="1253"/>
      <c r="BA8" s="1253"/>
      <c r="BB8" s="1253"/>
      <c r="BC8" s="1253"/>
      <c r="BD8" s="1253"/>
      <c r="BE8" s="1253"/>
      <c r="BF8" s="1253"/>
      <c r="BG8" s="1253"/>
      <c r="BH8" s="1253"/>
      <c r="BI8" s="1253"/>
      <c r="BJ8" s="1253"/>
      <c r="BK8" s="1253"/>
      <c r="BL8" s="1253"/>
      <c r="BM8" s="1253"/>
      <c r="BN8" s="1253"/>
      <c r="BO8" s="1253"/>
      <c r="BP8" s="1253"/>
      <c r="BQ8" s="1253"/>
      <c r="BR8" s="1253"/>
      <c r="BS8" s="1253"/>
      <c r="BT8" s="1253"/>
      <c r="BU8" s="1253"/>
      <c r="BV8" s="1253"/>
      <c r="BW8" s="1243" t="s">
        <v>2093</v>
      </c>
      <c r="BX8" s="1244"/>
      <c r="BY8" s="1244"/>
      <c r="BZ8" s="1244"/>
      <c r="CA8" s="1244"/>
      <c r="CB8" s="1244"/>
      <c r="CC8" s="1244"/>
      <c r="CD8" s="1245"/>
      <c r="CE8" s="1171" t="str">
        <f>MID(SUVAHAVUJ!AF94,1,1)</f>
        <v xml:space="preserve"> </v>
      </c>
      <c r="CF8" s="1171"/>
      <c r="CG8" s="1171"/>
      <c r="CH8" s="1171"/>
      <c r="CI8" s="1171"/>
      <c r="CJ8" s="1171" t="str">
        <f>MID(SUVAHAVUJ!AF94,2,1)</f>
        <v xml:space="preserve"> </v>
      </c>
      <c r="CK8" s="1171"/>
      <c r="CL8" s="1171"/>
      <c r="CM8" s="1171"/>
      <c r="CN8" s="1171"/>
      <c r="CO8" s="1171"/>
      <c r="CP8" s="1171" t="str">
        <f>MID(SUVAHAVUJ!AF94,3,1)</f>
        <v xml:space="preserve"> </v>
      </c>
      <c r="CQ8" s="1171"/>
      <c r="CR8" s="1171"/>
      <c r="CS8" s="1171"/>
      <c r="CT8" s="1171"/>
      <c r="CU8" s="1171" t="str">
        <f>MID(SUVAHAVUJ!AF94,4,1)</f>
        <v xml:space="preserve"> </v>
      </c>
      <c r="CV8" s="1171"/>
      <c r="CW8" s="1171"/>
      <c r="CX8" s="1171"/>
      <c r="CY8" s="1171"/>
      <c r="CZ8" s="1171"/>
      <c r="DA8" s="1171" t="str">
        <f>MID(SUVAHAVUJ!AF94,5,1)</f>
        <v xml:space="preserve"> </v>
      </c>
      <c r="DB8" s="1171"/>
      <c r="DC8" s="1171"/>
      <c r="DD8" s="1171"/>
      <c r="DE8" s="1171"/>
      <c r="DF8" s="1171" t="str">
        <f>MID(SUVAHAVUJ!AF94,6,1)</f>
        <v xml:space="preserve"> </v>
      </c>
      <c r="DG8" s="1171"/>
      <c r="DH8" s="1171"/>
      <c r="DI8" s="1171"/>
      <c r="DJ8" s="1171"/>
      <c r="DK8" s="1171"/>
      <c r="DL8" s="1171" t="str">
        <f>MID(SUVAHAVUJ!AF94,7,1)</f>
        <v xml:space="preserve"> </v>
      </c>
      <c r="DM8" s="1171"/>
      <c r="DN8" s="1171"/>
      <c r="DO8" s="1171"/>
      <c r="DP8" s="1171"/>
      <c r="DQ8" s="1171"/>
      <c r="DR8" s="1171" t="str">
        <f>MID(SUVAHAVUJ!AF94,8,1)</f>
        <v xml:space="preserve"> </v>
      </c>
      <c r="DS8" s="1171"/>
      <c r="DT8" s="1171"/>
      <c r="DU8" s="1171"/>
      <c r="DV8" s="1171"/>
      <c r="DW8" s="1129" t="str">
        <f>MID(SUVAHAVUJ!AF94,9,1)</f>
        <v xml:space="preserve"> </v>
      </c>
      <c r="DX8" s="1129"/>
      <c r="DY8" s="1129"/>
      <c r="DZ8" s="1129"/>
      <c r="EA8" s="1129"/>
      <c r="EB8" s="1129"/>
      <c r="EC8" s="1129" t="str">
        <f>MID(SUVAHAVUJ!AF94,10,1)</f>
        <v xml:space="preserve"> </v>
      </c>
      <c r="ED8" s="1129"/>
      <c r="EE8" s="1129"/>
      <c r="EF8" s="1129"/>
      <c r="EG8" s="1129"/>
      <c r="EH8" s="1171" t="str">
        <f>MID(SUVAHAVUJ!AF94,11,1)</f>
        <v>0</v>
      </c>
      <c r="EI8" s="1171"/>
      <c r="EJ8" s="1171"/>
      <c r="EK8" s="1171"/>
      <c r="EL8" s="1171"/>
      <c r="EM8" s="1179"/>
      <c r="EN8" s="257"/>
      <c r="EO8" s="258"/>
      <c r="EP8" s="1171" t="str">
        <f>MID(SUVAHAVUJ!AG94,1,1)</f>
        <v xml:space="preserve"> </v>
      </c>
      <c r="EQ8" s="1171"/>
      <c r="ER8" s="1171"/>
      <c r="ES8" s="1171"/>
      <c r="ET8" s="1171"/>
      <c r="EU8" s="1171"/>
      <c r="EV8" s="1171" t="str">
        <f>MID(SUVAHAVUJ!AG94,2,1)</f>
        <v xml:space="preserve"> </v>
      </c>
      <c r="EW8" s="1171"/>
      <c r="EX8" s="1171"/>
      <c r="EY8" s="1171"/>
      <c r="EZ8" s="1171"/>
      <c r="FA8" s="1171" t="str">
        <f>MID(SUVAHAVUJ!AG94,3,1)</f>
        <v xml:space="preserve"> </v>
      </c>
      <c r="FB8" s="1171"/>
      <c r="FC8" s="1171"/>
      <c r="FD8" s="1171"/>
      <c r="FE8" s="1171"/>
      <c r="FF8" s="1171"/>
      <c r="FG8" s="1171" t="str">
        <f>MID(SUVAHAVUJ!AG94,4,1)</f>
        <v xml:space="preserve"> </v>
      </c>
      <c r="FH8" s="1171"/>
      <c r="FI8" s="1171"/>
      <c r="FJ8" s="1171"/>
      <c r="FK8" s="1171"/>
      <c r="FL8" s="1129" t="str">
        <f>MID(SUVAHAVUJ!AG94,5,1)</f>
        <v xml:space="preserve"> </v>
      </c>
      <c r="FM8" s="1129"/>
      <c r="FN8" s="1129"/>
      <c r="FO8" s="1129"/>
      <c r="FP8" s="1129"/>
      <c r="FQ8" s="1129"/>
      <c r="FR8" s="1129" t="str">
        <f>MID(SUVAHAVUJ!AG94,6,1)</f>
        <v xml:space="preserve"> </v>
      </c>
      <c r="FS8" s="1129"/>
      <c r="FT8" s="1129"/>
      <c r="FU8" s="1129"/>
      <c r="FV8" s="1129"/>
      <c r="FW8" s="1129" t="str">
        <f>MID(SUVAHAVUJ!AG94,7,1)</f>
        <v xml:space="preserve"> </v>
      </c>
      <c r="FX8" s="1129"/>
      <c r="FY8" s="1129"/>
      <c r="FZ8" s="1129"/>
      <c r="GA8" s="1129"/>
      <c r="GB8" s="1129"/>
      <c r="GC8" s="1129" t="str">
        <f>MID(SUVAHAVUJ!AG94,8,1)</f>
        <v xml:space="preserve"> </v>
      </c>
      <c r="GD8" s="1129"/>
      <c r="GE8" s="1129"/>
      <c r="GF8" s="1129"/>
      <c r="GG8" s="1129"/>
      <c r="GH8" s="1129" t="str">
        <f>MID(SUVAHAVUJ!AG94,9,1)</f>
        <v xml:space="preserve"> </v>
      </c>
      <c r="GI8" s="1129"/>
      <c r="GJ8" s="1129"/>
      <c r="GK8" s="1129"/>
      <c r="GL8" s="1129"/>
      <c r="GM8" s="1129"/>
      <c r="GN8" s="1129" t="str">
        <f>MID(SUVAHAVUJ!AG94,10,1)</f>
        <v xml:space="preserve"> </v>
      </c>
      <c r="GO8" s="1129"/>
      <c r="GP8" s="1129"/>
      <c r="GQ8" s="1129"/>
      <c r="GR8" s="1129"/>
      <c r="GS8" s="1129" t="str">
        <f>MID(SUVAHAVUJ!AG94,11,1)</f>
        <v>0</v>
      </c>
      <c r="GT8" s="1129"/>
      <c r="GU8" s="1129"/>
      <c r="GV8" s="1129"/>
      <c r="GW8" s="1177"/>
    </row>
    <row r="9" spans="1:205" ht="24" customHeight="1" x14ac:dyDescent="0.3">
      <c r="B9" s="1246" t="s">
        <v>2094</v>
      </c>
      <c r="C9" s="1247"/>
      <c r="D9" s="1247"/>
      <c r="E9" s="1247"/>
      <c r="F9" s="1247"/>
      <c r="G9" s="1247"/>
      <c r="H9" s="1247"/>
      <c r="I9" s="1247"/>
      <c r="J9" s="1247"/>
      <c r="K9" s="1248"/>
      <c r="L9" s="1241" t="str">
        <f>SUVAHAVUJ!$D$95</f>
        <v>Oceňovacie rozdiely z precenenia súčet (r. 94 až r. 96)</v>
      </c>
      <c r="M9" s="1242"/>
      <c r="N9" s="1242"/>
      <c r="O9" s="1242"/>
      <c r="P9" s="1242"/>
      <c r="Q9" s="1242"/>
      <c r="R9" s="1242"/>
      <c r="S9" s="1242"/>
      <c r="T9" s="1242"/>
      <c r="U9" s="1242"/>
      <c r="V9" s="1242"/>
      <c r="W9" s="1242"/>
      <c r="X9" s="1242"/>
      <c r="Y9" s="1242"/>
      <c r="Z9" s="1242"/>
      <c r="AA9" s="1242"/>
      <c r="AB9" s="1242"/>
      <c r="AC9" s="1242"/>
      <c r="AD9" s="1242"/>
      <c r="AE9" s="1242"/>
      <c r="AF9" s="1242"/>
      <c r="AG9" s="1242"/>
      <c r="AH9" s="1242"/>
      <c r="AI9" s="1242"/>
      <c r="AJ9" s="1242"/>
      <c r="AK9" s="1242"/>
      <c r="AL9" s="1242"/>
      <c r="AM9" s="1242"/>
      <c r="AN9" s="1242"/>
      <c r="AO9" s="1242"/>
      <c r="AP9" s="1242"/>
      <c r="AQ9" s="1242"/>
      <c r="AR9" s="1242"/>
      <c r="AS9" s="1242"/>
      <c r="AT9" s="1242"/>
      <c r="AU9" s="1242"/>
      <c r="AV9" s="1242"/>
      <c r="AW9" s="1242"/>
      <c r="AX9" s="1242"/>
      <c r="AY9" s="1242"/>
      <c r="AZ9" s="1242"/>
      <c r="BA9" s="1242"/>
      <c r="BB9" s="1242"/>
      <c r="BC9" s="1242"/>
      <c r="BD9" s="1242"/>
      <c r="BE9" s="1242"/>
      <c r="BF9" s="1242"/>
      <c r="BG9" s="1242"/>
      <c r="BH9" s="1242"/>
      <c r="BI9" s="1242"/>
      <c r="BJ9" s="1242"/>
      <c r="BK9" s="1242"/>
      <c r="BL9" s="1242"/>
      <c r="BM9" s="1242"/>
      <c r="BN9" s="1242"/>
      <c r="BO9" s="1242"/>
      <c r="BP9" s="1242"/>
      <c r="BQ9" s="1242"/>
      <c r="BR9" s="1242"/>
      <c r="BS9" s="1242"/>
      <c r="BT9" s="1242"/>
      <c r="BU9" s="1242"/>
      <c r="BV9" s="1242"/>
      <c r="BW9" s="1243" t="s">
        <v>2095</v>
      </c>
      <c r="BX9" s="1244"/>
      <c r="BY9" s="1244"/>
      <c r="BZ9" s="1244"/>
      <c r="CA9" s="1244"/>
      <c r="CB9" s="1244"/>
      <c r="CC9" s="1244"/>
      <c r="CD9" s="1245"/>
      <c r="CE9" s="1171" t="str">
        <f>MID(SUVAHAVUJ!AF95,1,1)</f>
        <v xml:space="preserve"> </v>
      </c>
      <c r="CF9" s="1171"/>
      <c r="CG9" s="1171"/>
      <c r="CH9" s="1171"/>
      <c r="CI9" s="1171"/>
      <c r="CJ9" s="1171" t="str">
        <f>MID(SUVAHAVUJ!AF95,2,1)</f>
        <v xml:space="preserve"> </v>
      </c>
      <c r="CK9" s="1171"/>
      <c r="CL9" s="1171"/>
      <c r="CM9" s="1171"/>
      <c r="CN9" s="1171"/>
      <c r="CO9" s="1171"/>
      <c r="CP9" s="1171" t="str">
        <f>MID(SUVAHAVUJ!AF95,3,1)</f>
        <v xml:space="preserve"> </v>
      </c>
      <c r="CQ9" s="1171"/>
      <c r="CR9" s="1171"/>
      <c r="CS9" s="1171"/>
      <c r="CT9" s="1171"/>
      <c r="CU9" s="1171" t="str">
        <f>MID(SUVAHAVUJ!AF95,4,1)</f>
        <v xml:space="preserve"> </v>
      </c>
      <c r="CV9" s="1171"/>
      <c r="CW9" s="1171"/>
      <c r="CX9" s="1171"/>
      <c r="CY9" s="1171"/>
      <c r="CZ9" s="1171"/>
      <c r="DA9" s="1171" t="str">
        <f>MID(SUVAHAVUJ!AF95,5,1)</f>
        <v xml:space="preserve"> </v>
      </c>
      <c r="DB9" s="1171"/>
      <c r="DC9" s="1171"/>
      <c r="DD9" s="1171"/>
      <c r="DE9" s="1171"/>
      <c r="DF9" s="1171" t="str">
        <f>MID(SUVAHAVUJ!AF95,6,1)</f>
        <v xml:space="preserve"> </v>
      </c>
      <c r="DG9" s="1171"/>
      <c r="DH9" s="1171"/>
      <c r="DI9" s="1171"/>
      <c r="DJ9" s="1171"/>
      <c r="DK9" s="1171"/>
      <c r="DL9" s="1171" t="str">
        <f>MID(SUVAHAVUJ!AF95,7,1)</f>
        <v xml:space="preserve"> </v>
      </c>
      <c r="DM9" s="1171"/>
      <c r="DN9" s="1171"/>
      <c r="DO9" s="1171"/>
      <c r="DP9" s="1171"/>
      <c r="DQ9" s="1171"/>
      <c r="DR9" s="1171" t="str">
        <f>MID(SUVAHAVUJ!AF95,8,1)</f>
        <v xml:space="preserve"> </v>
      </c>
      <c r="DS9" s="1171"/>
      <c r="DT9" s="1171"/>
      <c r="DU9" s="1171"/>
      <c r="DV9" s="1171"/>
      <c r="DW9" s="1129" t="str">
        <f>MID(SUVAHAVUJ!AF95,9,1)</f>
        <v xml:space="preserve"> </v>
      </c>
      <c r="DX9" s="1129"/>
      <c r="DY9" s="1129"/>
      <c r="DZ9" s="1129"/>
      <c r="EA9" s="1129"/>
      <c r="EB9" s="1129"/>
      <c r="EC9" s="1129" t="str">
        <f>MID(SUVAHAVUJ!AF95,10,1)</f>
        <v xml:space="preserve"> </v>
      </c>
      <c r="ED9" s="1129"/>
      <c r="EE9" s="1129"/>
      <c r="EF9" s="1129"/>
      <c r="EG9" s="1129"/>
      <c r="EH9" s="1171" t="str">
        <f>MID(SUVAHAVUJ!AF95,11,1)</f>
        <v>0</v>
      </c>
      <c r="EI9" s="1171"/>
      <c r="EJ9" s="1171"/>
      <c r="EK9" s="1171"/>
      <c r="EL9" s="1171"/>
      <c r="EM9" s="1179"/>
      <c r="EN9" s="257"/>
      <c r="EO9" s="258"/>
      <c r="EP9" s="1171" t="str">
        <f>MID(SUVAHAVUJ!AG95,1,1)</f>
        <v xml:space="preserve"> </v>
      </c>
      <c r="EQ9" s="1171"/>
      <c r="ER9" s="1171"/>
      <c r="ES9" s="1171"/>
      <c r="ET9" s="1171"/>
      <c r="EU9" s="1171"/>
      <c r="EV9" s="1171" t="str">
        <f>MID(SUVAHAVUJ!AG95,2,1)</f>
        <v xml:space="preserve"> </v>
      </c>
      <c r="EW9" s="1171"/>
      <c r="EX9" s="1171"/>
      <c r="EY9" s="1171"/>
      <c r="EZ9" s="1171"/>
      <c r="FA9" s="1171" t="str">
        <f>MID(SUVAHAVUJ!AG95,3,1)</f>
        <v xml:space="preserve"> </v>
      </c>
      <c r="FB9" s="1171"/>
      <c r="FC9" s="1171"/>
      <c r="FD9" s="1171"/>
      <c r="FE9" s="1171"/>
      <c r="FF9" s="1171"/>
      <c r="FG9" s="1171" t="str">
        <f>MID(SUVAHAVUJ!AG95,4,1)</f>
        <v xml:space="preserve"> </v>
      </c>
      <c r="FH9" s="1171"/>
      <c r="FI9" s="1171"/>
      <c r="FJ9" s="1171"/>
      <c r="FK9" s="1171"/>
      <c r="FL9" s="1129" t="str">
        <f>MID(SUVAHAVUJ!AG95,5,1)</f>
        <v xml:space="preserve"> </v>
      </c>
      <c r="FM9" s="1129"/>
      <c r="FN9" s="1129"/>
      <c r="FO9" s="1129"/>
      <c r="FP9" s="1129"/>
      <c r="FQ9" s="1129"/>
      <c r="FR9" s="1129" t="str">
        <f>MID(SUVAHAVUJ!AG95,6,1)</f>
        <v xml:space="preserve"> </v>
      </c>
      <c r="FS9" s="1129"/>
      <c r="FT9" s="1129"/>
      <c r="FU9" s="1129"/>
      <c r="FV9" s="1129"/>
      <c r="FW9" s="1129" t="str">
        <f>MID(SUVAHAVUJ!AG95,7,1)</f>
        <v xml:space="preserve"> </v>
      </c>
      <c r="FX9" s="1129"/>
      <c r="FY9" s="1129"/>
      <c r="FZ9" s="1129"/>
      <c r="GA9" s="1129"/>
      <c r="GB9" s="1129"/>
      <c r="GC9" s="1129" t="str">
        <f>MID(SUVAHAVUJ!AG95,8,1)</f>
        <v xml:space="preserve"> </v>
      </c>
      <c r="GD9" s="1129"/>
      <c r="GE9" s="1129"/>
      <c r="GF9" s="1129"/>
      <c r="GG9" s="1129"/>
      <c r="GH9" s="1129" t="str">
        <f>MID(SUVAHAVUJ!AG95,9,1)</f>
        <v xml:space="preserve"> </v>
      </c>
      <c r="GI9" s="1129"/>
      <c r="GJ9" s="1129"/>
      <c r="GK9" s="1129"/>
      <c r="GL9" s="1129"/>
      <c r="GM9" s="1129"/>
      <c r="GN9" s="1129" t="str">
        <f>MID(SUVAHAVUJ!AG95,10,1)</f>
        <v xml:space="preserve"> </v>
      </c>
      <c r="GO9" s="1129"/>
      <c r="GP9" s="1129"/>
      <c r="GQ9" s="1129"/>
      <c r="GR9" s="1129"/>
      <c r="GS9" s="1129" t="str">
        <f>MID(SUVAHAVUJ!AG95,11,1)</f>
        <v>0</v>
      </c>
      <c r="GT9" s="1129"/>
      <c r="GU9" s="1129"/>
      <c r="GV9" s="1129"/>
      <c r="GW9" s="1177"/>
    </row>
    <row r="10" spans="1:205" ht="24" customHeight="1" x14ac:dyDescent="0.3">
      <c r="B10" s="1262" t="s">
        <v>2096</v>
      </c>
      <c r="C10" s="1263"/>
      <c r="D10" s="1263"/>
      <c r="E10" s="1263"/>
      <c r="F10" s="1263"/>
      <c r="G10" s="1263"/>
      <c r="H10" s="1263"/>
      <c r="I10" s="1263"/>
      <c r="J10" s="1263"/>
      <c r="K10" s="1264"/>
      <c r="L10" s="1252" t="str">
        <f>SUVAHAVUJ!$D$96</f>
        <v>Oceňovacie rozdiely z precenenia majetku a záväzkov (+/- 414)</v>
      </c>
      <c r="M10" s="1253"/>
      <c r="N10" s="1253"/>
      <c r="O10" s="1253"/>
      <c r="P10" s="1253"/>
      <c r="Q10" s="1253"/>
      <c r="R10" s="1253"/>
      <c r="S10" s="1253"/>
      <c r="T10" s="1253"/>
      <c r="U10" s="1253"/>
      <c r="V10" s="1253"/>
      <c r="W10" s="1253"/>
      <c r="X10" s="1253"/>
      <c r="Y10" s="1253"/>
      <c r="Z10" s="1253"/>
      <c r="AA10" s="1253"/>
      <c r="AB10" s="1253"/>
      <c r="AC10" s="1253"/>
      <c r="AD10" s="1253"/>
      <c r="AE10" s="1253"/>
      <c r="AF10" s="1253"/>
      <c r="AG10" s="1253"/>
      <c r="AH10" s="1253"/>
      <c r="AI10" s="1253"/>
      <c r="AJ10" s="1253"/>
      <c r="AK10" s="1253"/>
      <c r="AL10" s="1253"/>
      <c r="AM10" s="1253"/>
      <c r="AN10" s="1253"/>
      <c r="AO10" s="1253"/>
      <c r="AP10" s="1253"/>
      <c r="AQ10" s="1253"/>
      <c r="AR10" s="1253"/>
      <c r="AS10" s="1253"/>
      <c r="AT10" s="1253"/>
      <c r="AU10" s="1253"/>
      <c r="AV10" s="1253"/>
      <c r="AW10" s="1253"/>
      <c r="AX10" s="1253"/>
      <c r="AY10" s="1253"/>
      <c r="AZ10" s="1253"/>
      <c r="BA10" s="1253"/>
      <c r="BB10" s="1253"/>
      <c r="BC10" s="1253"/>
      <c r="BD10" s="1253"/>
      <c r="BE10" s="1253"/>
      <c r="BF10" s="1253"/>
      <c r="BG10" s="1253"/>
      <c r="BH10" s="1253"/>
      <c r="BI10" s="1253"/>
      <c r="BJ10" s="1253"/>
      <c r="BK10" s="1253"/>
      <c r="BL10" s="1253"/>
      <c r="BM10" s="1253"/>
      <c r="BN10" s="1253"/>
      <c r="BO10" s="1253"/>
      <c r="BP10" s="1253"/>
      <c r="BQ10" s="1253"/>
      <c r="BR10" s="1253"/>
      <c r="BS10" s="1253"/>
      <c r="BT10" s="1253"/>
      <c r="BU10" s="1253"/>
      <c r="BV10" s="1253"/>
      <c r="BW10" s="1243" t="s">
        <v>2097</v>
      </c>
      <c r="BX10" s="1244"/>
      <c r="BY10" s="1244"/>
      <c r="BZ10" s="1244"/>
      <c r="CA10" s="1244"/>
      <c r="CB10" s="1244"/>
      <c r="CC10" s="1244"/>
      <c r="CD10" s="1245"/>
      <c r="CE10" s="1171" t="str">
        <f>MID(SUVAHAVUJ!AF96,1,1)</f>
        <v xml:space="preserve"> </v>
      </c>
      <c r="CF10" s="1171"/>
      <c r="CG10" s="1171"/>
      <c r="CH10" s="1171"/>
      <c r="CI10" s="1171"/>
      <c r="CJ10" s="1171" t="str">
        <f>MID(SUVAHAVUJ!AF96,2,1)</f>
        <v xml:space="preserve"> </v>
      </c>
      <c r="CK10" s="1171"/>
      <c r="CL10" s="1171"/>
      <c r="CM10" s="1171"/>
      <c r="CN10" s="1171"/>
      <c r="CO10" s="1171"/>
      <c r="CP10" s="1171" t="str">
        <f>MID(SUVAHAVUJ!AF96,3,1)</f>
        <v xml:space="preserve"> </v>
      </c>
      <c r="CQ10" s="1171"/>
      <c r="CR10" s="1171"/>
      <c r="CS10" s="1171"/>
      <c r="CT10" s="1171"/>
      <c r="CU10" s="1171" t="str">
        <f>MID(SUVAHAVUJ!AF96,4,1)</f>
        <v xml:space="preserve"> </v>
      </c>
      <c r="CV10" s="1171"/>
      <c r="CW10" s="1171"/>
      <c r="CX10" s="1171"/>
      <c r="CY10" s="1171"/>
      <c r="CZ10" s="1171"/>
      <c r="DA10" s="1171" t="str">
        <f>MID(SUVAHAVUJ!AF96,5,1)</f>
        <v xml:space="preserve"> </v>
      </c>
      <c r="DB10" s="1171"/>
      <c r="DC10" s="1171"/>
      <c r="DD10" s="1171"/>
      <c r="DE10" s="1171"/>
      <c r="DF10" s="1171" t="str">
        <f>MID(SUVAHAVUJ!AF96,6,1)</f>
        <v xml:space="preserve"> </v>
      </c>
      <c r="DG10" s="1171"/>
      <c r="DH10" s="1171"/>
      <c r="DI10" s="1171"/>
      <c r="DJ10" s="1171"/>
      <c r="DK10" s="1171"/>
      <c r="DL10" s="1171" t="str">
        <f>MID(SUVAHAVUJ!AF96,7,1)</f>
        <v xml:space="preserve"> </v>
      </c>
      <c r="DM10" s="1171"/>
      <c r="DN10" s="1171"/>
      <c r="DO10" s="1171"/>
      <c r="DP10" s="1171"/>
      <c r="DQ10" s="1171"/>
      <c r="DR10" s="1171" t="str">
        <f>MID(SUVAHAVUJ!AF96,8,1)</f>
        <v xml:space="preserve"> </v>
      </c>
      <c r="DS10" s="1171"/>
      <c r="DT10" s="1171"/>
      <c r="DU10" s="1171"/>
      <c r="DV10" s="1171"/>
      <c r="DW10" s="1129" t="str">
        <f>MID(SUVAHAVUJ!AF96,9,1)</f>
        <v xml:space="preserve"> </v>
      </c>
      <c r="DX10" s="1129"/>
      <c r="DY10" s="1129"/>
      <c r="DZ10" s="1129"/>
      <c r="EA10" s="1129"/>
      <c r="EB10" s="1129"/>
      <c r="EC10" s="1129" t="str">
        <f>MID(SUVAHAVUJ!AF96,10,1)</f>
        <v xml:space="preserve"> </v>
      </c>
      <c r="ED10" s="1129"/>
      <c r="EE10" s="1129"/>
      <c r="EF10" s="1129"/>
      <c r="EG10" s="1129"/>
      <c r="EH10" s="1171" t="str">
        <f>MID(SUVAHAVUJ!AF96,11,1)</f>
        <v>0</v>
      </c>
      <c r="EI10" s="1171"/>
      <c r="EJ10" s="1171"/>
      <c r="EK10" s="1171"/>
      <c r="EL10" s="1171"/>
      <c r="EM10" s="1179"/>
      <c r="EN10" s="257"/>
      <c r="EO10" s="258"/>
      <c r="EP10" s="1171" t="str">
        <f>MID(SUVAHAVUJ!AG96,1,1)</f>
        <v xml:space="preserve"> </v>
      </c>
      <c r="EQ10" s="1171"/>
      <c r="ER10" s="1171"/>
      <c r="ES10" s="1171"/>
      <c r="ET10" s="1171"/>
      <c r="EU10" s="1171"/>
      <c r="EV10" s="1171" t="str">
        <f>MID(SUVAHAVUJ!AG96,2,1)</f>
        <v xml:space="preserve"> </v>
      </c>
      <c r="EW10" s="1171"/>
      <c r="EX10" s="1171"/>
      <c r="EY10" s="1171"/>
      <c r="EZ10" s="1171"/>
      <c r="FA10" s="1171" t="str">
        <f>MID(SUVAHAVUJ!AG96,3,1)</f>
        <v xml:space="preserve"> </v>
      </c>
      <c r="FB10" s="1171"/>
      <c r="FC10" s="1171"/>
      <c r="FD10" s="1171"/>
      <c r="FE10" s="1171"/>
      <c r="FF10" s="1171"/>
      <c r="FG10" s="1171" t="str">
        <f>MID(SUVAHAVUJ!AG96,4,1)</f>
        <v xml:space="preserve"> </v>
      </c>
      <c r="FH10" s="1171"/>
      <c r="FI10" s="1171"/>
      <c r="FJ10" s="1171"/>
      <c r="FK10" s="1171"/>
      <c r="FL10" s="1129" t="str">
        <f>MID(SUVAHAVUJ!AG96,5,1)</f>
        <v xml:space="preserve"> </v>
      </c>
      <c r="FM10" s="1129"/>
      <c r="FN10" s="1129"/>
      <c r="FO10" s="1129"/>
      <c r="FP10" s="1129"/>
      <c r="FQ10" s="1129"/>
      <c r="FR10" s="1129" t="str">
        <f>MID(SUVAHAVUJ!AG96,6,1)</f>
        <v xml:space="preserve"> </v>
      </c>
      <c r="FS10" s="1129"/>
      <c r="FT10" s="1129"/>
      <c r="FU10" s="1129"/>
      <c r="FV10" s="1129"/>
      <c r="FW10" s="1129" t="str">
        <f>MID(SUVAHAVUJ!AG96,7,1)</f>
        <v xml:space="preserve"> </v>
      </c>
      <c r="FX10" s="1129"/>
      <c r="FY10" s="1129"/>
      <c r="FZ10" s="1129"/>
      <c r="GA10" s="1129"/>
      <c r="GB10" s="1129"/>
      <c r="GC10" s="1129" t="str">
        <f>MID(SUVAHAVUJ!AG96,8,1)</f>
        <v xml:space="preserve"> </v>
      </c>
      <c r="GD10" s="1129"/>
      <c r="GE10" s="1129"/>
      <c r="GF10" s="1129"/>
      <c r="GG10" s="1129"/>
      <c r="GH10" s="1129" t="str">
        <f>MID(SUVAHAVUJ!AG96,9,1)</f>
        <v xml:space="preserve"> </v>
      </c>
      <c r="GI10" s="1129"/>
      <c r="GJ10" s="1129"/>
      <c r="GK10" s="1129"/>
      <c r="GL10" s="1129"/>
      <c r="GM10" s="1129"/>
      <c r="GN10" s="1129" t="str">
        <f>MID(SUVAHAVUJ!AG96,10,1)</f>
        <v xml:space="preserve"> </v>
      </c>
      <c r="GO10" s="1129"/>
      <c r="GP10" s="1129"/>
      <c r="GQ10" s="1129"/>
      <c r="GR10" s="1129"/>
      <c r="GS10" s="1129" t="str">
        <f>MID(SUVAHAVUJ!AG96,11,1)</f>
        <v>0</v>
      </c>
      <c r="GT10" s="1129"/>
      <c r="GU10" s="1129"/>
      <c r="GV10" s="1129"/>
      <c r="GW10" s="1177"/>
    </row>
    <row r="11" spans="1:205" ht="24" customHeight="1" x14ac:dyDescent="0.3">
      <c r="B11" s="1254" t="s">
        <v>2017</v>
      </c>
      <c r="C11" s="1255"/>
      <c r="D11" s="1255"/>
      <c r="E11" s="1255"/>
      <c r="F11" s="1255"/>
      <c r="G11" s="1255"/>
      <c r="H11" s="1255"/>
      <c r="I11" s="1255"/>
      <c r="J11" s="1255"/>
      <c r="K11" s="1256"/>
      <c r="L11" s="1252" t="str">
        <f>SUVAHAVUJ!$D$97</f>
        <v>Oceňovacie rozdiely z kapitálových účastín
(+/- 415)</v>
      </c>
      <c r="M11" s="1253"/>
      <c r="N11" s="1253"/>
      <c r="O11" s="1253"/>
      <c r="P11" s="1253"/>
      <c r="Q11" s="1253"/>
      <c r="R11" s="1253"/>
      <c r="S11" s="1253"/>
      <c r="T11" s="1253"/>
      <c r="U11" s="1253"/>
      <c r="V11" s="1253"/>
      <c r="W11" s="1253"/>
      <c r="X11" s="1253"/>
      <c r="Y11" s="1253"/>
      <c r="Z11" s="1253"/>
      <c r="AA11" s="1253"/>
      <c r="AB11" s="1253"/>
      <c r="AC11" s="1253"/>
      <c r="AD11" s="1253"/>
      <c r="AE11" s="1253"/>
      <c r="AF11" s="1253"/>
      <c r="AG11" s="1253"/>
      <c r="AH11" s="1253"/>
      <c r="AI11" s="1253"/>
      <c r="AJ11" s="1253"/>
      <c r="AK11" s="1253"/>
      <c r="AL11" s="1253"/>
      <c r="AM11" s="1253"/>
      <c r="AN11" s="1253"/>
      <c r="AO11" s="1253"/>
      <c r="AP11" s="1253"/>
      <c r="AQ11" s="1253"/>
      <c r="AR11" s="1253"/>
      <c r="AS11" s="1253"/>
      <c r="AT11" s="1253"/>
      <c r="AU11" s="1253"/>
      <c r="AV11" s="1253"/>
      <c r="AW11" s="1253"/>
      <c r="AX11" s="1253"/>
      <c r="AY11" s="1253"/>
      <c r="AZ11" s="1253"/>
      <c r="BA11" s="1253"/>
      <c r="BB11" s="1253"/>
      <c r="BC11" s="1253"/>
      <c r="BD11" s="1253"/>
      <c r="BE11" s="1253"/>
      <c r="BF11" s="1253"/>
      <c r="BG11" s="1253"/>
      <c r="BH11" s="1253"/>
      <c r="BI11" s="1253"/>
      <c r="BJ11" s="1253"/>
      <c r="BK11" s="1253"/>
      <c r="BL11" s="1253"/>
      <c r="BM11" s="1253"/>
      <c r="BN11" s="1253"/>
      <c r="BO11" s="1253"/>
      <c r="BP11" s="1253"/>
      <c r="BQ11" s="1253"/>
      <c r="BR11" s="1253"/>
      <c r="BS11" s="1253"/>
      <c r="BT11" s="1253"/>
      <c r="BU11" s="1253"/>
      <c r="BV11" s="1253"/>
      <c r="BW11" s="1243" t="s">
        <v>2098</v>
      </c>
      <c r="BX11" s="1244"/>
      <c r="BY11" s="1244"/>
      <c r="BZ11" s="1244"/>
      <c r="CA11" s="1244"/>
      <c r="CB11" s="1244"/>
      <c r="CC11" s="1244"/>
      <c r="CD11" s="1245"/>
      <c r="CE11" s="1171" t="str">
        <f>MID(SUVAHAVUJ!AF97,1,1)</f>
        <v xml:space="preserve"> </v>
      </c>
      <c r="CF11" s="1171"/>
      <c r="CG11" s="1171"/>
      <c r="CH11" s="1171"/>
      <c r="CI11" s="1171"/>
      <c r="CJ11" s="1171" t="str">
        <f>MID(SUVAHAVUJ!AF97,2,1)</f>
        <v xml:space="preserve"> </v>
      </c>
      <c r="CK11" s="1171"/>
      <c r="CL11" s="1171"/>
      <c r="CM11" s="1171"/>
      <c r="CN11" s="1171"/>
      <c r="CO11" s="1171"/>
      <c r="CP11" s="1171" t="str">
        <f>MID(SUVAHAVUJ!AF97,3,1)</f>
        <v xml:space="preserve"> </v>
      </c>
      <c r="CQ11" s="1171"/>
      <c r="CR11" s="1171"/>
      <c r="CS11" s="1171"/>
      <c r="CT11" s="1171"/>
      <c r="CU11" s="1171" t="str">
        <f>MID(SUVAHAVUJ!AF97,4,1)</f>
        <v xml:space="preserve"> </v>
      </c>
      <c r="CV11" s="1171"/>
      <c r="CW11" s="1171"/>
      <c r="CX11" s="1171"/>
      <c r="CY11" s="1171"/>
      <c r="CZ11" s="1171"/>
      <c r="DA11" s="1171" t="str">
        <f>MID(SUVAHAVUJ!AF97,5,1)</f>
        <v xml:space="preserve"> </v>
      </c>
      <c r="DB11" s="1171"/>
      <c r="DC11" s="1171"/>
      <c r="DD11" s="1171"/>
      <c r="DE11" s="1171"/>
      <c r="DF11" s="1171" t="str">
        <f>MID(SUVAHAVUJ!AF97,6,1)</f>
        <v xml:space="preserve"> </v>
      </c>
      <c r="DG11" s="1171"/>
      <c r="DH11" s="1171"/>
      <c r="DI11" s="1171"/>
      <c r="DJ11" s="1171"/>
      <c r="DK11" s="1171"/>
      <c r="DL11" s="1171" t="str">
        <f>MID(SUVAHAVUJ!AF97,7,1)</f>
        <v xml:space="preserve"> </v>
      </c>
      <c r="DM11" s="1171"/>
      <c r="DN11" s="1171"/>
      <c r="DO11" s="1171"/>
      <c r="DP11" s="1171"/>
      <c r="DQ11" s="1171"/>
      <c r="DR11" s="1171" t="str">
        <f>MID(SUVAHAVUJ!AF97,8,1)</f>
        <v xml:space="preserve"> </v>
      </c>
      <c r="DS11" s="1171"/>
      <c r="DT11" s="1171"/>
      <c r="DU11" s="1171"/>
      <c r="DV11" s="1171"/>
      <c r="DW11" s="1129" t="str">
        <f>MID(SUVAHAVUJ!AF97,9,1)</f>
        <v xml:space="preserve"> </v>
      </c>
      <c r="DX11" s="1129"/>
      <c r="DY11" s="1129"/>
      <c r="DZ11" s="1129"/>
      <c r="EA11" s="1129"/>
      <c r="EB11" s="1129"/>
      <c r="EC11" s="1129" t="str">
        <f>MID(SUVAHAVUJ!AF97,10,1)</f>
        <v xml:space="preserve"> </v>
      </c>
      <c r="ED11" s="1129"/>
      <c r="EE11" s="1129"/>
      <c r="EF11" s="1129"/>
      <c r="EG11" s="1129"/>
      <c r="EH11" s="1171" t="str">
        <f>MID(SUVAHAVUJ!AF97,11,1)</f>
        <v>0</v>
      </c>
      <c r="EI11" s="1171"/>
      <c r="EJ11" s="1171"/>
      <c r="EK11" s="1171"/>
      <c r="EL11" s="1171"/>
      <c r="EM11" s="1179"/>
      <c r="EN11" s="257"/>
      <c r="EO11" s="258"/>
      <c r="EP11" s="1171" t="str">
        <f>MID(SUVAHAVUJ!AG97,1,1)</f>
        <v xml:space="preserve"> </v>
      </c>
      <c r="EQ11" s="1171"/>
      <c r="ER11" s="1171"/>
      <c r="ES11" s="1171"/>
      <c r="ET11" s="1171"/>
      <c r="EU11" s="1171"/>
      <c r="EV11" s="1171" t="str">
        <f>MID(SUVAHAVUJ!AG97,2,1)</f>
        <v xml:space="preserve"> </v>
      </c>
      <c r="EW11" s="1171"/>
      <c r="EX11" s="1171"/>
      <c r="EY11" s="1171"/>
      <c r="EZ11" s="1171"/>
      <c r="FA11" s="1171" t="str">
        <f>MID(SUVAHAVUJ!AG97,3,1)</f>
        <v xml:space="preserve"> </v>
      </c>
      <c r="FB11" s="1171"/>
      <c r="FC11" s="1171"/>
      <c r="FD11" s="1171"/>
      <c r="FE11" s="1171"/>
      <c r="FF11" s="1171"/>
      <c r="FG11" s="1171" t="str">
        <f>MID(SUVAHAVUJ!AG97,4,1)</f>
        <v xml:space="preserve"> </v>
      </c>
      <c r="FH11" s="1171"/>
      <c r="FI11" s="1171"/>
      <c r="FJ11" s="1171"/>
      <c r="FK11" s="1171"/>
      <c r="FL11" s="1129" t="str">
        <f>MID(SUVAHAVUJ!AG97,5,1)</f>
        <v xml:space="preserve"> </v>
      </c>
      <c r="FM11" s="1129"/>
      <c r="FN11" s="1129"/>
      <c r="FO11" s="1129"/>
      <c r="FP11" s="1129"/>
      <c r="FQ11" s="1129"/>
      <c r="FR11" s="1129" t="str">
        <f>MID(SUVAHAVUJ!AG97,6,1)</f>
        <v xml:space="preserve"> </v>
      </c>
      <c r="FS11" s="1129"/>
      <c r="FT11" s="1129"/>
      <c r="FU11" s="1129"/>
      <c r="FV11" s="1129"/>
      <c r="FW11" s="1129" t="str">
        <f>MID(SUVAHAVUJ!AG97,7,1)</f>
        <v xml:space="preserve"> </v>
      </c>
      <c r="FX11" s="1129"/>
      <c r="FY11" s="1129"/>
      <c r="FZ11" s="1129"/>
      <c r="GA11" s="1129"/>
      <c r="GB11" s="1129"/>
      <c r="GC11" s="1129" t="str">
        <f>MID(SUVAHAVUJ!AG97,8,1)</f>
        <v xml:space="preserve"> </v>
      </c>
      <c r="GD11" s="1129"/>
      <c r="GE11" s="1129"/>
      <c r="GF11" s="1129"/>
      <c r="GG11" s="1129"/>
      <c r="GH11" s="1129" t="str">
        <f>MID(SUVAHAVUJ!AG97,9,1)</f>
        <v xml:space="preserve"> </v>
      </c>
      <c r="GI11" s="1129"/>
      <c r="GJ11" s="1129"/>
      <c r="GK11" s="1129"/>
      <c r="GL11" s="1129"/>
      <c r="GM11" s="1129"/>
      <c r="GN11" s="1129" t="str">
        <f>MID(SUVAHAVUJ!AG97,10,1)</f>
        <v xml:space="preserve"> </v>
      </c>
      <c r="GO11" s="1129"/>
      <c r="GP11" s="1129"/>
      <c r="GQ11" s="1129"/>
      <c r="GR11" s="1129"/>
      <c r="GS11" s="1129" t="str">
        <f>MID(SUVAHAVUJ!AG97,11,1)</f>
        <v>0</v>
      </c>
      <c r="GT11" s="1129"/>
      <c r="GU11" s="1129"/>
      <c r="GV11" s="1129"/>
      <c r="GW11" s="1177"/>
    </row>
    <row r="12" spans="1:205" ht="24" customHeight="1" x14ac:dyDescent="0.3">
      <c r="B12" s="1254" t="s">
        <v>2018</v>
      </c>
      <c r="C12" s="1255"/>
      <c r="D12" s="1255"/>
      <c r="E12" s="1255"/>
      <c r="F12" s="1255"/>
      <c r="G12" s="1255"/>
      <c r="H12" s="1255"/>
      <c r="I12" s="1255"/>
      <c r="J12" s="1255"/>
      <c r="K12" s="1256"/>
      <c r="L12" s="1252" t="str">
        <f>SUVAHAVUJ!$D$98</f>
        <v>Oceňovacie rozdiely z precenenia pri zlúčení, splynutí a rozdelení (+/- 416)</v>
      </c>
      <c r="M12" s="1253"/>
      <c r="N12" s="1253"/>
      <c r="O12" s="1253"/>
      <c r="P12" s="1253"/>
      <c r="Q12" s="1253"/>
      <c r="R12" s="1253"/>
      <c r="S12" s="1253"/>
      <c r="T12" s="1253"/>
      <c r="U12" s="1253"/>
      <c r="V12" s="1253"/>
      <c r="W12" s="1253"/>
      <c r="X12" s="1253"/>
      <c r="Y12" s="1253"/>
      <c r="Z12" s="1253"/>
      <c r="AA12" s="1253"/>
      <c r="AB12" s="1253"/>
      <c r="AC12" s="1253"/>
      <c r="AD12" s="1253"/>
      <c r="AE12" s="1253"/>
      <c r="AF12" s="1253"/>
      <c r="AG12" s="1253"/>
      <c r="AH12" s="1253"/>
      <c r="AI12" s="1253"/>
      <c r="AJ12" s="1253"/>
      <c r="AK12" s="1253"/>
      <c r="AL12" s="1253"/>
      <c r="AM12" s="1253"/>
      <c r="AN12" s="1253"/>
      <c r="AO12" s="1253"/>
      <c r="AP12" s="1253"/>
      <c r="AQ12" s="1253"/>
      <c r="AR12" s="1253"/>
      <c r="AS12" s="1253"/>
      <c r="AT12" s="1253"/>
      <c r="AU12" s="1253"/>
      <c r="AV12" s="1253"/>
      <c r="AW12" s="1253"/>
      <c r="AX12" s="1253"/>
      <c r="AY12" s="1253"/>
      <c r="AZ12" s="1253"/>
      <c r="BA12" s="1253"/>
      <c r="BB12" s="1253"/>
      <c r="BC12" s="1253"/>
      <c r="BD12" s="1253"/>
      <c r="BE12" s="1253"/>
      <c r="BF12" s="1253"/>
      <c r="BG12" s="1253"/>
      <c r="BH12" s="1253"/>
      <c r="BI12" s="1253"/>
      <c r="BJ12" s="1253"/>
      <c r="BK12" s="1253"/>
      <c r="BL12" s="1253"/>
      <c r="BM12" s="1253"/>
      <c r="BN12" s="1253"/>
      <c r="BO12" s="1253"/>
      <c r="BP12" s="1253"/>
      <c r="BQ12" s="1253"/>
      <c r="BR12" s="1253"/>
      <c r="BS12" s="1253"/>
      <c r="BT12" s="1253"/>
      <c r="BU12" s="1253"/>
      <c r="BV12" s="1253"/>
      <c r="BW12" s="1243" t="s">
        <v>2099</v>
      </c>
      <c r="BX12" s="1244"/>
      <c r="BY12" s="1244"/>
      <c r="BZ12" s="1244"/>
      <c r="CA12" s="1244"/>
      <c r="CB12" s="1244"/>
      <c r="CC12" s="1244"/>
      <c r="CD12" s="1245"/>
      <c r="CE12" s="1171" t="str">
        <f>MID(SUVAHAVUJ!AF98,1,1)</f>
        <v xml:space="preserve"> </v>
      </c>
      <c r="CF12" s="1171"/>
      <c r="CG12" s="1171"/>
      <c r="CH12" s="1171"/>
      <c r="CI12" s="1171"/>
      <c r="CJ12" s="1171" t="str">
        <f>MID(SUVAHAVUJ!AF98,2,1)</f>
        <v xml:space="preserve"> </v>
      </c>
      <c r="CK12" s="1171"/>
      <c r="CL12" s="1171"/>
      <c r="CM12" s="1171"/>
      <c r="CN12" s="1171"/>
      <c r="CO12" s="1171"/>
      <c r="CP12" s="1171" t="str">
        <f>MID(SUVAHAVUJ!AF98,3,1)</f>
        <v xml:space="preserve"> </v>
      </c>
      <c r="CQ12" s="1171"/>
      <c r="CR12" s="1171"/>
      <c r="CS12" s="1171"/>
      <c r="CT12" s="1171"/>
      <c r="CU12" s="1171" t="str">
        <f>MID(SUVAHAVUJ!AF98,4,1)</f>
        <v xml:space="preserve"> </v>
      </c>
      <c r="CV12" s="1171"/>
      <c r="CW12" s="1171"/>
      <c r="CX12" s="1171"/>
      <c r="CY12" s="1171"/>
      <c r="CZ12" s="1171"/>
      <c r="DA12" s="1171" t="str">
        <f>MID(SUVAHAVUJ!AF98,5,1)</f>
        <v xml:space="preserve"> </v>
      </c>
      <c r="DB12" s="1171"/>
      <c r="DC12" s="1171"/>
      <c r="DD12" s="1171"/>
      <c r="DE12" s="1171"/>
      <c r="DF12" s="1171" t="str">
        <f>MID(SUVAHAVUJ!AF98,6,1)</f>
        <v xml:space="preserve"> </v>
      </c>
      <c r="DG12" s="1171"/>
      <c r="DH12" s="1171"/>
      <c r="DI12" s="1171"/>
      <c r="DJ12" s="1171"/>
      <c r="DK12" s="1171"/>
      <c r="DL12" s="1171" t="str">
        <f>MID(SUVAHAVUJ!AF98,7,1)</f>
        <v xml:space="preserve"> </v>
      </c>
      <c r="DM12" s="1171"/>
      <c r="DN12" s="1171"/>
      <c r="DO12" s="1171"/>
      <c r="DP12" s="1171"/>
      <c r="DQ12" s="1171"/>
      <c r="DR12" s="1171" t="str">
        <f>MID(SUVAHAVUJ!AF98,8,1)</f>
        <v xml:space="preserve"> </v>
      </c>
      <c r="DS12" s="1171"/>
      <c r="DT12" s="1171"/>
      <c r="DU12" s="1171"/>
      <c r="DV12" s="1171"/>
      <c r="DW12" s="1129" t="str">
        <f>MID(SUVAHAVUJ!AF98,9,1)</f>
        <v xml:space="preserve"> </v>
      </c>
      <c r="DX12" s="1129"/>
      <c r="DY12" s="1129"/>
      <c r="DZ12" s="1129"/>
      <c r="EA12" s="1129"/>
      <c r="EB12" s="1129"/>
      <c r="EC12" s="1129" t="str">
        <f>MID(SUVAHAVUJ!AF98,10,1)</f>
        <v xml:space="preserve"> </v>
      </c>
      <c r="ED12" s="1129"/>
      <c r="EE12" s="1129"/>
      <c r="EF12" s="1129"/>
      <c r="EG12" s="1129"/>
      <c r="EH12" s="1171" t="str">
        <f>MID(SUVAHAVUJ!AF98,11,1)</f>
        <v>0</v>
      </c>
      <c r="EI12" s="1171"/>
      <c r="EJ12" s="1171"/>
      <c r="EK12" s="1171"/>
      <c r="EL12" s="1171"/>
      <c r="EM12" s="1179"/>
      <c r="EN12" s="257"/>
      <c r="EO12" s="258"/>
      <c r="EP12" s="1171" t="str">
        <f>MID(SUVAHAVUJ!AG98,1,1)</f>
        <v xml:space="preserve"> </v>
      </c>
      <c r="EQ12" s="1171"/>
      <c r="ER12" s="1171"/>
      <c r="ES12" s="1171"/>
      <c r="ET12" s="1171"/>
      <c r="EU12" s="1171"/>
      <c r="EV12" s="1171" t="str">
        <f>MID(SUVAHAVUJ!AG98,2,1)</f>
        <v xml:space="preserve"> </v>
      </c>
      <c r="EW12" s="1171"/>
      <c r="EX12" s="1171"/>
      <c r="EY12" s="1171"/>
      <c r="EZ12" s="1171"/>
      <c r="FA12" s="1171" t="str">
        <f>MID(SUVAHAVUJ!AG98,3,1)</f>
        <v xml:space="preserve"> </v>
      </c>
      <c r="FB12" s="1171"/>
      <c r="FC12" s="1171"/>
      <c r="FD12" s="1171"/>
      <c r="FE12" s="1171"/>
      <c r="FF12" s="1171"/>
      <c r="FG12" s="1171" t="str">
        <f>MID(SUVAHAVUJ!AG98,4,1)</f>
        <v xml:space="preserve"> </v>
      </c>
      <c r="FH12" s="1171"/>
      <c r="FI12" s="1171"/>
      <c r="FJ12" s="1171"/>
      <c r="FK12" s="1171"/>
      <c r="FL12" s="1129" t="str">
        <f>MID(SUVAHAVUJ!AG98,5,1)</f>
        <v xml:space="preserve"> </v>
      </c>
      <c r="FM12" s="1129"/>
      <c r="FN12" s="1129"/>
      <c r="FO12" s="1129"/>
      <c r="FP12" s="1129"/>
      <c r="FQ12" s="1129"/>
      <c r="FR12" s="1129" t="str">
        <f>MID(SUVAHAVUJ!AG98,6,1)</f>
        <v xml:space="preserve"> </v>
      </c>
      <c r="FS12" s="1129"/>
      <c r="FT12" s="1129"/>
      <c r="FU12" s="1129"/>
      <c r="FV12" s="1129"/>
      <c r="FW12" s="1129" t="str">
        <f>MID(SUVAHAVUJ!AG98,7,1)</f>
        <v xml:space="preserve"> </v>
      </c>
      <c r="FX12" s="1129"/>
      <c r="FY12" s="1129"/>
      <c r="FZ12" s="1129"/>
      <c r="GA12" s="1129"/>
      <c r="GB12" s="1129"/>
      <c r="GC12" s="1129" t="str">
        <f>MID(SUVAHAVUJ!AG98,8,1)</f>
        <v xml:space="preserve"> </v>
      </c>
      <c r="GD12" s="1129"/>
      <c r="GE12" s="1129"/>
      <c r="GF12" s="1129"/>
      <c r="GG12" s="1129"/>
      <c r="GH12" s="1129" t="str">
        <f>MID(SUVAHAVUJ!AG98,9,1)</f>
        <v xml:space="preserve"> </v>
      </c>
      <c r="GI12" s="1129"/>
      <c r="GJ12" s="1129"/>
      <c r="GK12" s="1129"/>
      <c r="GL12" s="1129"/>
      <c r="GM12" s="1129"/>
      <c r="GN12" s="1129" t="str">
        <f>MID(SUVAHAVUJ!AG98,10,1)</f>
        <v xml:space="preserve"> </v>
      </c>
      <c r="GO12" s="1129"/>
      <c r="GP12" s="1129"/>
      <c r="GQ12" s="1129"/>
      <c r="GR12" s="1129"/>
      <c r="GS12" s="1129" t="str">
        <f>MID(SUVAHAVUJ!AG98,11,1)</f>
        <v>0</v>
      </c>
      <c r="GT12" s="1129"/>
      <c r="GU12" s="1129"/>
      <c r="GV12" s="1129"/>
      <c r="GW12" s="1177"/>
    </row>
    <row r="13" spans="1:205" ht="24" customHeight="1" x14ac:dyDescent="0.3">
      <c r="B13" s="1246" t="s">
        <v>2100</v>
      </c>
      <c r="C13" s="1247"/>
      <c r="D13" s="1247"/>
      <c r="E13" s="1247"/>
      <c r="F13" s="1247"/>
      <c r="G13" s="1247"/>
      <c r="H13" s="1247"/>
      <c r="I13" s="1247"/>
      <c r="J13" s="1247"/>
      <c r="K13" s="1248"/>
      <c r="L13" s="1241" t="str">
        <f>SUVAHAVUJ!$D$99</f>
        <v>Výsledok hospodárenia minulých rokov r. 98 + r. 99</v>
      </c>
      <c r="M13" s="1242"/>
      <c r="N13" s="1242"/>
      <c r="O13" s="1242"/>
      <c r="P13" s="1242"/>
      <c r="Q13" s="1242"/>
      <c r="R13" s="1242"/>
      <c r="S13" s="1242"/>
      <c r="T13" s="1242"/>
      <c r="U13" s="1242"/>
      <c r="V13" s="1242"/>
      <c r="W13" s="1242"/>
      <c r="X13" s="1242"/>
      <c r="Y13" s="1242"/>
      <c r="Z13" s="1242"/>
      <c r="AA13" s="1242"/>
      <c r="AB13" s="1242"/>
      <c r="AC13" s="1242"/>
      <c r="AD13" s="1242"/>
      <c r="AE13" s="1242"/>
      <c r="AF13" s="1242"/>
      <c r="AG13" s="1242"/>
      <c r="AH13" s="1242"/>
      <c r="AI13" s="1242"/>
      <c r="AJ13" s="1242"/>
      <c r="AK13" s="1242"/>
      <c r="AL13" s="1242"/>
      <c r="AM13" s="1242"/>
      <c r="AN13" s="1242"/>
      <c r="AO13" s="1242"/>
      <c r="AP13" s="1242"/>
      <c r="AQ13" s="1242"/>
      <c r="AR13" s="1242"/>
      <c r="AS13" s="1242"/>
      <c r="AT13" s="1242"/>
      <c r="AU13" s="1242"/>
      <c r="AV13" s="1242"/>
      <c r="AW13" s="1242"/>
      <c r="AX13" s="1242"/>
      <c r="AY13" s="1242"/>
      <c r="AZ13" s="1242"/>
      <c r="BA13" s="1242"/>
      <c r="BB13" s="1242"/>
      <c r="BC13" s="1242"/>
      <c r="BD13" s="1242"/>
      <c r="BE13" s="1242"/>
      <c r="BF13" s="1242"/>
      <c r="BG13" s="1242"/>
      <c r="BH13" s="1242"/>
      <c r="BI13" s="1242"/>
      <c r="BJ13" s="1242"/>
      <c r="BK13" s="1242"/>
      <c r="BL13" s="1242"/>
      <c r="BM13" s="1242"/>
      <c r="BN13" s="1242"/>
      <c r="BO13" s="1242"/>
      <c r="BP13" s="1242"/>
      <c r="BQ13" s="1242"/>
      <c r="BR13" s="1242"/>
      <c r="BS13" s="1242"/>
      <c r="BT13" s="1242"/>
      <c r="BU13" s="1242"/>
      <c r="BV13" s="1242"/>
      <c r="BW13" s="1243" t="s">
        <v>2101</v>
      </c>
      <c r="BX13" s="1244"/>
      <c r="BY13" s="1244"/>
      <c r="BZ13" s="1244"/>
      <c r="CA13" s="1244"/>
      <c r="CB13" s="1244"/>
      <c r="CC13" s="1244"/>
      <c r="CD13" s="1245"/>
      <c r="CE13" s="1171" t="str">
        <f>MID(SUVAHAVUJ!AF99,1,1)</f>
        <v xml:space="preserve"> </v>
      </c>
      <c r="CF13" s="1171"/>
      <c r="CG13" s="1171"/>
      <c r="CH13" s="1171"/>
      <c r="CI13" s="1171"/>
      <c r="CJ13" s="1171" t="str">
        <f>MID(SUVAHAVUJ!AF99,2,1)</f>
        <v xml:space="preserve"> </v>
      </c>
      <c r="CK13" s="1171"/>
      <c r="CL13" s="1171"/>
      <c r="CM13" s="1171"/>
      <c r="CN13" s="1171"/>
      <c r="CO13" s="1171"/>
      <c r="CP13" s="1171" t="str">
        <f>MID(SUVAHAVUJ!AF99,3,1)</f>
        <v xml:space="preserve"> </v>
      </c>
      <c r="CQ13" s="1171"/>
      <c r="CR13" s="1171"/>
      <c r="CS13" s="1171"/>
      <c r="CT13" s="1171"/>
      <c r="CU13" s="1171" t="str">
        <f>MID(SUVAHAVUJ!AF99,4,1)</f>
        <v xml:space="preserve"> </v>
      </c>
      <c r="CV13" s="1171"/>
      <c r="CW13" s="1171"/>
      <c r="CX13" s="1171"/>
      <c r="CY13" s="1171"/>
      <c r="CZ13" s="1171"/>
      <c r="DA13" s="1171" t="str">
        <f>MID(SUVAHAVUJ!AF99,5,1)</f>
        <v xml:space="preserve"> </v>
      </c>
      <c r="DB13" s="1171"/>
      <c r="DC13" s="1171"/>
      <c r="DD13" s="1171"/>
      <c r="DE13" s="1171"/>
      <c r="DF13" s="1171" t="str">
        <f>MID(SUVAHAVUJ!AF99,6,1)</f>
        <v xml:space="preserve"> </v>
      </c>
      <c r="DG13" s="1171"/>
      <c r="DH13" s="1171"/>
      <c r="DI13" s="1171"/>
      <c r="DJ13" s="1171"/>
      <c r="DK13" s="1171"/>
      <c r="DL13" s="1171" t="str">
        <f>MID(SUVAHAVUJ!AF99,7,1)</f>
        <v>1</v>
      </c>
      <c r="DM13" s="1171"/>
      <c r="DN13" s="1171"/>
      <c r="DO13" s="1171"/>
      <c r="DP13" s="1171"/>
      <c r="DQ13" s="1171"/>
      <c r="DR13" s="1171" t="str">
        <f>MID(SUVAHAVUJ!AF99,8,1)</f>
        <v>0</v>
      </c>
      <c r="DS13" s="1171"/>
      <c r="DT13" s="1171"/>
      <c r="DU13" s="1171"/>
      <c r="DV13" s="1171"/>
      <c r="DW13" s="1129" t="str">
        <f>MID(SUVAHAVUJ!AF99,9,1)</f>
        <v>5</v>
      </c>
      <c r="DX13" s="1129"/>
      <c r="DY13" s="1129"/>
      <c r="DZ13" s="1129"/>
      <c r="EA13" s="1129"/>
      <c r="EB13" s="1129"/>
      <c r="EC13" s="1129" t="str">
        <f>MID(SUVAHAVUJ!AF99,10,1)</f>
        <v>8</v>
      </c>
      <c r="ED13" s="1129"/>
      <c r="EE13" s="1129"/>
      <c r="EF13" s="1129"/>
      <c r="EG13" s="1129"/>
      <c r="EH13" s="1171" t="str">
        <f>MID(SUVAHAVUJ!AF99,11,1)</f>
        <v>5</v>
      </c>
      <c r="EI13" s="1171"/>
      <c r="EJ13" s="1171"/>
      <c r="EK13" s="1171"/>
      <c r="EL13" s="1171"/>
      <c r="EM13" s="1179"/>
      <c r="EN13" s="257"/>
      <c r="EO13" s="258"/>
      <c r="EP13" s="1171" t="str">
        <f>MID(SUVAHAVUJ!AG99,1,1)</f>
        <v xml:space="preserve"> </v>
      </c>
      <c r="EQ13" s="1171"/>
      <c r="ER13" s="1171"/>
      <c r="ES13" s="1171"/>
      <c r="ET13" s="1171"/>
      <c r="EU13" s="1171"/>
      <c r="EV13" s="1171" t="str">
        <f>MID(SUVAHAVUJ!AG99,2,1)</f>
        <v xml:space="preserve"> </v>
      </c>
      <c r="EW13" s="1171"/>
      <c r="EX13" s="1171"/>
      <c r="EY13" s="1171"/>
      <c r="EZ13" s="1171"/>
      <c r="FA13" s="1171" t="str">
        <f>MID(SUVAHAVUJ!AG99,3,1)</f>
        <v xml:space="preserve"> </v>
      </c>
      <c r="FB13" s="1171"/>
      <c r="FC13" s="1171"/>
      <c r="FD13" s="1171"/>
      <c r="FE13" s="1171"/>
      <c r="FF13" s="1171"/>
      <c r="FG13" s="1171" t="str">
        <f>MID(SUVAHAVUJ!AG99,4,1)</f>
        <v xml:space="preserve"> </v>
      </c>
      <c r="FH13" s="1171"/>
      <c r="FI13" s="1171"/>
      <c r="FJ13" s="1171"/>
      <c r="FK13" s="1171"/>
      <c r="FL13" s="1129" t="str">
        <f>MID(SUVAHAVUJ!AG99,5,1)</f>
        <v xml:space="preserve"> </v>
      </c>
      <c r="FM13" s="1129"/>
      <c r="FN13" s="1129"/>
      <c r="FO13" s="1129"/>
      <c r="FP13" s="1129"/>
      <c r="FQ13" s="1129"/>
      <c r="FR13" s="1129" t="str">
        <f>MID(SUVAHAVUJ!AG99,6,1)</f>
        <v xml:space="preserve"> </v>
      </c>
      <c r="FS13" s="1129"/>
      <c r="FT13" s="1129"/>
      <c r="FU13" s="1129"/>
      <c r="FV13" s="1129"/>
      <c r="FW13" s="1129" t="str">
        <f>MID(SUVAHAVUJ!AG99,7,1)</f>
        <v xml:space="preserve"> </v>
      </c>
      <c r="FX13" s="1129"/>
      <c r="FY13" s="1129"/>
      <c r="FZ13" s="1129"/>
      <c r="GA13" s="1129"/>
      <c r="GB13" s="1129"/>
      <c r="GC13" s="1129" t="str">
        <f>MID(SUVAHAVUJ!AG99,8,1)</f>
        <v xml:space="preserve"> </v>
      </c>
      <c r="GD13" s="1129"/>
      <c r="GE13" s="1129"/>
      <c r="GF13" s="1129"/>
      <c r="GG13" s="1129"/>
      <c r="GH13" s="1129" t="str">
        <f>MID(SUVAHAVUJ!AG99,9,1)</f>
        <v xml:space="preserve"> </v>
      </c>
      <c r="GI13" s="1129"/>
      <c r="GJ13" s="1129"/>
      <c r="GK13" s="1129"/>
      <c r="GL13" s="1129"/>
      <c r="GM13" s="1129"/>
      <c r="GN13" s="1129" t="str">
        <f>MID(SUVAHAVUJ!AG99,10,1)</f>
        <v xml:space="preserve"> </v>
      </c>
      <c r="GO13" s="1129"/>
      <c r="GP13" s="1129"/>
      <c r="GQ13" s="1129"/>
      <c r="GR13" s="1129"/>
      <c r="GS13" s="1129" t="str">
        <f>MID(SUVAHAVUJ!AG99,11,1)</f>
        <v>0</v>
      </c>
      <c r="GT13" s="1129"/>
      <c r="GU13" s="1129"/>
      <c r="GV13" s="1129"/>
      <c r="GW13" s="1177"/>
    </row>
    <row r="14" spans="1:205" ht="24" customHeight="1" x14ac:dyDescent="0.3">
      <c r="B14" s="1265" t="s">
        <v>2102</v>
      </c>
      <c r="C14" s="1266"/>
      <c r="D14" s="1266"/>
      <c r="E14" s="1266"/>
      <c r="F14" s="1266"/>
      <c r="G14" s="1266"/>
      <c r="H14" s="1266"/>
      <c r="I14" s="1266"/>
      <c r="J14" s="1266"/>
      <c r="K14" s="1267"/>
      <c r="L14" s="1252" t="str">
        <f>SUVAHAVUJ!$D$100</f>
        <v>Nerozdelený zisk minulých rokov (428)</v>
      </c>
      <c r="M14" s="1253"/>
      <c r="N14" s="1253"/>
      <c r="O14" s="1253"/>
      <c r="P14" s="1253"/>
      <c r="Q14" s="1253"/>
      <c r="R14" s="1253"/>
      <c r="S14" s="1253"/>
      <c r="T14" s="1253"/>
      <c r="U14" s="1253"/>
      <c r="V14" s="1253"/>
      <c r="W14" s="1253"/>
      <c r="X14" s="1253"/>
      <c r="Y14" s="1253"/>
      <c r="Z14" s="1253"/>
      <c r="AA14" s="1253"/>
      <c r="AB14" s="1253"/>
      <c r="AC14" s="1253"/>
      <c r="AD14" s="1253"/>
      <c r="AE14" s="1253"/>
      <c r="AF14" s="1253"/>
      <c r="AG14" s="1253"/>
      <c r="AH14" s="1253"/>
      <c r="AI14" s="1253"/>
      <c r="AJ14" s="1253"/>
      <c r="AK14" s="1253"/>
      <c r="AL14" s="1253"/>
      <c r="AM14" s="1253"/>
      <c r="AN14" s="1253"/>
      <c r="AO14" s="1253"/>
      <c r="AP14" s="1253"/>
      <c r="AQ14" s="1253"/>
      <c r="AR14" s="1253"/>
      <c r="AS14" s="1253"/>
      <c r="AT14" s="1253"/>
      <c r="AU14" s="1253"/>
      <c r="AV14" s="1253"/>
      <c r="AW14" s="1253"/>
      <c r="AX14" s="1253"/>
      <c r="AY14" s="1253"/>
      <c r="AZ14" s="1253"/>
      <c r="BA14" s="1253"/>
      <c r="BB14" s="1253"/>
      <c r="BC14" s="1253"/>
      <c r="BD14" s="1253"/>
      <c r="BE14" s="1253"/>
      <c r="BF14" s="1253"/>
      <c r="BG14" s="1253"/>
      <c r="BH14" s="1253"/>
      <c r="BI14" s="1253"/>
      <c r="BJ14" s="1253"/>
      <c r="BK14" s="1253"/>
      <c r="BL14" s="1253"/>
      <c r="BM14" s="1253"/>
      <c r="BN14" s="1253"/>
      <c r="BO14" s="1253"/>
      <c r="BP14" s="1253"/>
      <c r="BQ14" s="1253"/>
      <c r="BR14" s="1253"/>
      <c r="BS14" s="1253"/>
      <c r="BT14" s="1253"/>
      <c r="BU14" s="1253"/>
      <c r="BV14" s="1253"/>
      <c r="BW14" s="1243" t="s">
        <v>2103</v>
      </c>
      <c r="BX14" s="1244"/>
      <c r="BY14" s="1244"/>
      <c r="BZ14" s="1244"/>
      <c r="CA14" s="1244"/>
      <c r="CB14" s="1244"/>
      <c r="CC14" s="1244"/>
      <c r="CD14" s="1245"/>
      <c r="CE14" s="1171" t="str">
        <f>MID(SUVAHAVUJ!AF100,1,1)</f>
        <v xml:space="preserve"> </v>
      </c>
      <c r="CF14" s="1171"/>
      <c r="CG14" s="1171"/>
      <c r="CH14" s="1171"/>
      <c r="CI14" s="1171"/>
      <c r="CJ14" s="1171" t="str">
        <f>MID(SUVAHAVUJ!AF100,2,1)</f>
        <v xml:space="preserve"> </v>
      </c>
      <c r="CK14" s="1171"/>
      <c r="CL14" s="1171"/>
      <c r="CM14" s="1171"/>
      <c r="CN14" s="1171"/>
      <c r="CO14" s="1171"/>
      <c r="CP14" s="1171" t="str">
        <f>MID(SUVAHAVUJ!AF100,3,1)</f>
        <v xml:space="preserve"> </v>
      </c>
      <c r="CQ14" s="1171"/>
      <c r="CR14" s="1171"/>
      <c r="CS14" s="1171"/>
      <c r="CT14" s="1171"/>
      <c r="CU14" s="1171" t="str">
        <f>MID(SUVAHAVUJ!AF100,4,1)</f>
        <v xml:space="preserve"> </v>
      </c>
      <c r="CV14" s="1171"/>
      <c r="CW14" s="1171"/>
      <c r="CX14" s="1171"/>
      <c r="CY14" s="1171"/>
      <c r="CZ14" s="1171"/>
      <c r="DA14" s="1171" t="str">
        <f>MID(SUVAHAVUJ!AF100,5,1)</f>
        <v xml:space="preserve"> </v>
      </c>
      <c r="DB14" s="1171"/>
      <c r="DC14" s="1171"/>
      <c r="DD14" s="1171"/>
      <c r="DE14" s="1171"/>
      <c r="DF14" s="1171" t="str">
        <f>MID(SUVAHAVUJ!AF100,6,1)</f>
        <v xml:space="preserve"> </v>
      </c>
      <c r="DG14" s="1171"/>
      <c r="DH14" s="1171"/>
      <c r="DI14" s="1171"/>
      <c r="DJ14" s="1171"/>
      <c r="DK14" s="1171"/>
      <c r="DL14" s="1171" t="str">
        <f>MID(SUVAHAVUJ!AF100,7,1)</f>
        <v>1</v>
      </c>
      <c r="DM14" s="1171"/>
      <c r="DN14" s="1171"/>
      <c r="DO14" s="1171"/>
      <c r="DP14" s="1171"/>
      <c r="DQ14" s="1171"/>
      <c r="DR14" s="1171" t="str">
        <f>MID(SUVAHAVUJ!AF100,8,1)</f>
        <v>0</v>
      </c>
      <c r="DS14" s="1171"/>
      <c r="DT14" s="1171"/>
      <c r="DU14" s="1171"/>
      <c r="DV14" s="1171"/>
      <c r="DW14" s="1129" t="str">
        <f>MID(SUVAHAVUJ!AF100,9,1)</f>
        <v>5</v>
      </c>
      <c r="DX14" s="1129"/>
      <c r="DY14" s="1129"/>
      <c r="DZ14" s="1129"/>
      <c r="EA14" s="1129"/>
      <c r="EB14" s="1129"/>
      <c r="EC14" s="1129" t="str">
        <f>MID(SUVAHAVUJ!AF100,10,1)</f>
        <v>8</v>
      </c>
      <c r="ED14" s="1129"/>
      <c r="EE14" s="1129"/>
      <c r="EF14" s="1129"/>
      <c r="EG14" s="1129"/>
      <c r="EH14" s="1171" t="str">
        <f>MID(SUVAHAVUJ!AF100,11,1)</f>
        <v>5</v>
      </c>
      <c r="EI14" s="1171"/>
      <c r="EJ14" s="1171"/>
      <c r="EK14" s="1171"/>
      <c r="EL14" s="1171"/>
      <c r="EM14" s="1179"/>
      <c r="EN14" s="257"/>
      <c r="EO14" s="258"/>
      <c r="EP14" s="1171" t="str">
        <f>MID(SUVAHAVUJ!AG100,1,1)</f>
        <v xml:space="preserve"> </v>
      </c>
      <c r="EQ14" s="1171"/>
      <c r="ER14" s="1171"/>
      <c r="ES14" s="1171"/>
      <c r="ET14" s="1171"/>
      <c r="EU14" s="1171"/>
      <c r="EV14" s="1171" t="str">
        <f>MID(SUVAHAVUJ!AG100,2,1)</f>
        <v xml:space="preserve"> </v>
      </c>
      <c r="EW14" s="1171"/>
      <c r="EX14" s="1171"/>
      <c r="EY14" s="1171"/>
      <c r="EZ14" s="1171"/>
      <c r="FA14" s="1171" t="str">
        <f>MID(SUVAHAVUJ!AG100,3,1)</f>
        <v xml:space="preserve"> </v>
      </c>
      <c r="FB14" s="1171"/>
      <c r="FC14" s="1171"/>
      <c r="FD14" s="1171"/>
      <c r="FE14" s="1171"/>
      <c r="FF14" s="1171"/>
      <c r="FG14" s="1171" t="str">
        <f>MID(SUVAHAVUJ!AG100,4,1)</f>
        <v xml:space="preserve"> </v>
      </c>
      <c r="FH14" s="1171"/>
      <c r="FI14" s="1171"/>
      <c r="FJ14" s="1171"/>
      <c r="FK14" s="1171"/>
      <c r="FL14" s="1129" t="str">
        <f>MID(SUVAHAVUJ!AG100,5,1)</f>
        <v xml:space="preserve"> </v>
      </c>
      <c r="FM14" s="1129"/>
      <c r="FN14" s="1129"/>
      <c r="FO14" s="1129"/>
      <c r="FP14" s="1129"/>
      <c r="FQ14" s="1129"/>
      <c r="FR14" s="1129" t="str">
        <f>MID(SUVAHAVUJ!AG100,6,1)</f>
        <v xml:space="preserve"> </v>
      </c>
      <c r="FS14" s="1129"/>
      <c r="FT14" s="1129"/>
      <c r="FU14" s="1129"/>
      <c r="FV14" s="1129"/>
      <c r="FW14" s="1129" t="str">
        <f>MID(SUVAHAVUJ!AG100,7,1)</f>
        <v xml:space="preserve"> </v>
      </c>
      <c r="FX14" s="1129"/>
      <c r="FY14" s="1129"/>
      <c r="FZ14" s="1129"/>
      <c r="GA14" s="1129"/>
      <c r="GB14" s="1129"/>
      <c r="GC14" s="1129" t="str">
        <f>MID(SUVAHAVUJ!AG100,8,1)</f>
        <v xml:space="preserve"> </v>
      </c>
      <c r="GD14" s="1129"/>
      <c r="GE14" s="1129"/>
      <c r="GF14" s="1129"/>
      <c r="GG14" s="1129"/>
      <c r="GH14" s="1129" t="str">
        <f>MID(SUVAHAVUJ!AG100,9,1)</f>
        <v xml:space="preserve"> </v>
      </c>
      <c r="GI14" s="1129"/>
      <c r="GJ14" s="1129"/>
      <c r="GK14" s="1129"/>
      <c r="GL14" s="1129"/>
      <c r="GM14" s="1129"/>
      <c r="GN14" s="1129" t="str">
        <f>MID(SUVAHAVUJ!AG100,10,1)</f>
        <v xml:space="preserve"> </v>
      </c>
      <c r="GO14" s="1129"/>
      <c r="GP14" s="1129"/>
      <c r="GQ14" s="1129"/>
      <c r="GR14" s="1129"/>
      <c r="GS14" s="1129" t="str">
        <f>MID(SUVAHAVUJ!AG100,11,1)</f>
        <v>0</v>
      </c>
      <c r="GT14" s="1129"/>
      <c r="GU14" s="1129"/>
      <c r="GV14" s="1129"/>
      <c r="GW14" s="1177"/>
    </row>
    <row r="15" spans="1:205" ht="24" customHeight="1" x14ac:dyDescent="0.2">
      <c r="B15" s="1254" t="s">
        <v>2017</v>
      </c>
      <c r="C15" s="1255"/>
      <c r="D15" s="1255"/>
      <c r="E15" s="1255"/>
      <c r="F15" s="1255"/>
      <c r="G15" s="1255"/>
      <c r="H15" s="1255"/>
      <c r="I15" s="1255"/>
      <c r="J15" s="1255"/>
      <c r="K15" s="1256"/>
      <c r="L15" s="1252" t="str">
        <f>SUVAHAVUJ!$D$101</f>
        <v>Neuhradená strata minulých rokov (/-/429)</v>
      </c>
      <c r="M15" s="1253"/>
      <c r="N15" s="1253"/>
      <c r="O15" s="1253"/>
      <c r="P15" s="1253"/>
      <c r="Q15" s="1253"/>
      <c r="R15" s="1253"/>
      <c r="S15" s="1253"/>
      <c r="T15" s="1253"/>
      <c r="U15" s="1253"/>
      <c r="V15" s="1253"/>
      <c r="W15" s="1253"/>
      <c r="X15" s="1253"/>
      <c r="Y15" s="1253"/>
      <c r="Z15" s="1253"/>
      <c r="AA15" s="1253"/>
      <c r="AB15" s="1253"/>
      <c r="AC15" s="1253"/>
      <c r="AD15" s="1253"/>
      <c r="AE15" s="1253"/>
      <c r="AF15" s="1253"/>
      <c r="AG15" s="1253"/>
      <c r="AH15" s="1253"/>
      <c r="AI15" s="1253"/>
      <c r="AJ15" s="1253"/>
      <c r="AK15" s="1253"/>
      <c r="AL15" s="1253"/>
      <c r="AM15" s="1253"/>
      <c r="AN15" s="1253"/>
      <c r="AO15" s="1253"/>
      <c r="AP15" s="1253"/>
      <c r="AQ15" s="1253"/>
      <c r="AR15" s="1253"/>
      <c r="AS15" s="1253"/>
      <c r="AT15" s="1253"/>
      <c r="AU15" s="1253"/>
      <c r="AV15" s="1253"/>
      <c r="AW15" s="1253"/>
      <c r="AX15" s="1253"/>
      <c r="AY15" s="1253"/>
      <c r="AZ15" s="1253"/>
      <c r="BA15" s="1253"/>
      <c r="BB15" s="1253"/>
      <c r="BC15" s="1253"/>
      <c r="BD15" s="1253"/>
      <c r="BE15" s="1253"/>
      <c r="BF15" s="1253"/>
      <c r="BG15" s="1253"/>
      <c r="BH15" s="1253"/>
      <c r="BI15" s="1253"/>
      <c r="BJ15" s="1253"/>
      <c r="BK15" s="1253"/>
      <c r="BL15" s="1253"/>
      <c r="BM15" s="1253"/>
      <c r="BN15" s="1253"/>
      <c r="BO15" s="1253"/>
      <c r="BP15" s="1253"/>
      <c r="BQ15" s="1253"/>
      <c r="BR15" s="1253"/>
      <c r="BS15" s="1253"/>
      <c r="BT15" s="1253"/>
      <c r="BU15" s="1253"/>
      <c r="BV15" s="1253"/>
      <c r="BW15" s="1243" t="s">
        <v>2104</v>
      </c>
      <c r="BX15" s="1244"/>
      <c r="BY15" s="1244"/>
      <c r="BZ15" s="1244"/>
      <c r="CA15" s="1244"/>
      <c r="CB15" s="1244"/>
      <c r="CC15" s="1244"/>
      <c r="CD15" s="1245"/>
      <c r="CE15" s="1171" t="str">
        <f>MID(SUVAHAVUJ!AF101,1,1)</f>
        <v xml:space="preserve"> </v>
      </c>
      <c r="CF15" s="1171"/>
      <c r="CG15" s="1171"/>
      <c r="CH15" s="1171"/>
      <c r="CI15" s="1171"/>
      <c r="CJ15" s="1171" t="str">
        <f>MID(SUVAHAVUJ!AF101,2,1)</f>
        <v xml:space="preserve"> </v>
      </c>
      <c r="CK15" s="1171"/>
      <c r="CL15" s="1171"/>
      <c r="CM15" s="1171"/>
      <c r="CN15" s="1171"/>
      <c r="CO15" s="1171"/>
      <c r="CP15" s="1171" t="str">
        <f>MID(SUVAHAVUJ!AF101,3,1)</f>
        <v xml:space="preserve"> </v>
      </c>
      <c r="CQ15" s="1171"/>
      <c r="CR15" s="1171"/>
      <c r="CS15" s="1171"/>
      <c r="CT15" s="1171"/>
      <c r="CU15" s="1171" t="str">
        <f>MID(SUVAHAVUJ!AF101,4,1)</f>
        <v xml:space="preserve"> </v>
      </c>
      <c r="CV15" s="1171"/>
      <c r="CW15" s="1171"/>
      <c r="CX15" s="1171"/>
      <c r="CY15" s="1171"/>
      <c r="CZ15" s="1171"/>
      <c r="DA15" s="1171" t="str">
        <f>MID(SUVAHAVUJ!AF101,5,1)</f>
        <v xml:space="preserve"> </v>
      </c>
      <c r="DB15" s="1171"/>
      <c r="DC15" s="1171"/>
      <c r="DD15" s="1171"/>
      <c r="DE15" s="1171"/>
      <c r="DF15" s="1171" t="str">
        <f>MID(SUVAHAVUJ!AF101,6,1)</f>
        <v xml:space="preserve"> </v>
      </c>
      <c r="DG15" s="1171"/>
      <c r="DH15" s="1171"/>
      <c r="DI15" s="1171"/>
      <c r="DJ15" s="1171"/>
      <c r="DK15" s="1171"/>
      <c r="DL15" s="1171" t="str">
        <f>MID(SUVAHAVUJ!AF101,7,1)</f>
        <v xml:space="preserve"> </v>
      </c>
      <c r="DM15" s="1171"/>
      <c r="DN15" s="1171"/>
      <c r="DO15" s="1171"/>
      <c r="DP15" s="1171"/>
      <c r="DQ15" s="1171"/>
      <c r="DR15" s="1171" t="str">
        <f>MID(SUVAHAVUJ!AF101,8,1)</f>
        <v xml:space="preserve"> </v>
      </c>
      <c r="DS15" s="1171"/>
      <c r="DT15" s="1171"/>
      <c r="DU15" s="1171"/>
      <c r="DV15" s="1171"/>
      <c r="DW15" s="1129" t="str">
        <f>MID(SUVAHAVUJ!AF101,9,1)</f>
        <v xml:space="preserve"> </v>
      </c>
      <c r="DX15" s="1129"/>
      <c r="DY15" s="1129"/>
      <c r="DZ15" s="1129"/>
      <c r="EA15" s="1129"/>
      <c r="EB15" s="1129"/>
      <c r="EC15" s="1129" t="str">
        <f>MID(SUVAHAVUJ!AF101,10,1)</f>
        <v xml:space="preserve"> </v>
      </c>
      <c r="ED15" s="1129"/>
      <c r="EE15" s="1129"/>
      <c r="EF15" s="1129"/>
      <c r="EG15" s="1129"/>
      <c r="EH15" s="1171" t="str">
        <f>MID(SUVAHAVUJ!AF101,11,1)</f>
        <v>0</v>
      </c>
      <c r="EI15" s="1171"/>
      <c r="EJ15" s="1171"/>
      <c r="EK15" s="1171"/>
      <c r="EL15" s="1171"/>
      <c r="EM15" s="1179"/>
      <c r="EN15" s="257"/>
      <c r="EO15" s="258"/>
      <c r="EP15" s="1171" t="str">
        <f>MID(SUVAHAVUJ!AG101,1,1)</f>
        <v xml:space="preserve"> </v>
      </c>
      <c r="EQ15" s="1171"/>
      <c r="ER15" s="1171"/>
      <c r="ES15" s="1171"/>
      <c r="ET15" s="1171"/>
      <c r="EU15" s="1171"/>
      <c r="EV15" s="1171" t="str">
        <f>MID(SUVAHAVUJ!AG101,2,1)</f>
        <v xml:space="preserve"> </v>
      </c>
      <c r="EW15" s="1171"/>
      <c r="EX15" s="1171"/>
      <c r="EY15" s="1171"/>
      <c r="EZ15" s="1171"/>
      <c r="FA15" s="1171" t="str">
        <f>MID(SUVAHAVUJ!AG101,3,1)</f>
        <v xml:space="preserve"> </v>
      </c>
      <c r="FB15" s="1171"/>
      <c r="FC15" s="1171"/>
      <c r="FD15" s="1171"/>
      <c r="FE15" s="1171"/>
      <c r="FF15" s="1171"/>
      <c r="FG15" s="1171" t="str">
        <f>MID(SUVAHAVUJ!AG101,4,1)</f>
        <v xml:space="preserve"> </v>
      </c>
      <c r="FH15" s="1171"/>
      <c r="FI15" s="1171"/>
      <c r="FJ15" s="1171"/>
      <c r="FK15" s="1171"/>
      <c r="FL15" s="1129" t="str">
        <f>MID(SUVAHAVUJ!AG101,5,1)</f>
        <v xml:space="preserve"> </v>
      </c>
      <c r="FM15" s="1129"/>
      <c r="FN15" s="1129"/>
      <c r="FO15" s="1129"/>
      <c r="FP15" s="1129"/>
      <c r="FQ15" s="1129"/>
      <c r="FR15" s="1129" t="str">
        <f>MID(SUVAHAVUJ!AG101,6,1)</f>
        <v xml:space="preserve"> </v>
      </c>
      <c r="FS15" s="1129"/>
      <c r="FT15" s="1129"/>
      <c r="FU15" s="1129"/>
      <c r="FV15" s="1129"/>
      <c r="FW15" s="1129" t="str">
        <f>MID(SUVAHAVUJ!AG101,7,1)</f>
        <v xml:space="preserve"> </v>
      </c>
      <c r="FX15" s="1129"/>
      <c r="FY15" s="1129"/>
      <c r="FZ15" s="1129"/>
      <c r="GA15" s="1129"/>
      <c r="GB15" s="1129"/>
      <c r="GC15" s="1129" t="str">
        <f>MID(SUVAHAVUJ!AG101,8,1)</f>
        <v xml:space="preserve"> </v>
      </c>
      <c r="GD15" s="1129"/>
      <c r="GE15" s="1129"/>
      <c r="GF15" s="1129"/>
      <c r="GG15" s="1129"/>
      <c r="GH15" s="1129" t="str">
        <f>MID(SUVAHAVUJ!AG101,9,1)</f>
        <v xml:space="preserve"> </v>
      </c>
      <c r="GI15" s="1129"/>
      <c r="GJ15" s="1129"/>
      <c r="GK15" s="1129"/>
      <c r="GL15" s="1129"/>
      <c r="GM15" s="1129"/>
      <c r="GN15" s="1129" t="str">
        <f>MID(SUVAHAVUJ!AG101,10,1)</f>
        <v xml:space="preserve"> </v>
      </c>
      <c r="GO15" s="1129"/>
      <c r="GP15" s="1129"/>
      <c r="GQ15" s="1129"/>
      <c r="GR15" s="1129"/>
      <c r="GS15" s="1129" t="str">
        <f>MID(SUVAHAVUJ!AG101,11,1)</f>
        <v>0</v>
      </c>
      <c r="GT15" s="1129"/>
      <c r="GU15" s="1129"/>
      <c r="GV15" s="1129"/>
      <c r="GW15" s="1177"/>
    </row>
    <row r="16" spans="1:205" ht="24" customHeight="1" x14ac:dyDescent="0.2">
      <c r="B16" s="1246" t="s">
        <v>2105</v>
      </c>
      <c r="C16" s="1247"/>
      <c r="D16" s="1247"/>
      <c r="E16" s="1247"/>
      <c r="F16" s="1247"/>
      <c r="G16" s="1247"/>
      <c r="H16" s="1247"/>
      <c r="I16" s="1247"/>
      <c r="J16" s="1247"/>
      <c r="K16" s="1248"/>
      <c r="L16" s="1241" t="str">
        <f>SUVAHAVUJ!$D$102</f>
        <v>Výsledok hospodárenia za účtovné obdobie po zdanení /+-/  r. 01 - (r. 81 + r. 85 + r. 86 + r. 87 + r. 90 + r. 93 + r. 97
+ r. 101 + r. 141)</v>
      </c>
      <c r="M16" s="1242"/>
      <c r="N16" s="1242"/>
      <c r="O16" s="1242"/>
      <c r="P16" s="1242"/>
      <c r="Q16" s="1242"/>
      <c r="R16" s="1242"/>
      <c r="S16" s="1242"/>
      <c r="T16" s="1242"/>
      <c r="U16" s="1242"/>
      <c r="V16" s="1242"/>
      <c r="W16" s="1242"/>
      <c r="X16" s="1242"/>
      <c r="Y16" s="1242"/>
      <c r="Z16" s="1242"/>
      <c r="AA16" s="1242"/>
      <c r="AB16" s="1242"/>
      <c r="AC16" s="1242"/>
      <c r="AD16" s="1242"/>
      <c r="AE16" s="1242"/>
      <c r="AF16" s="1242"/>
      <c r="AG16" s="1242"/>
      <c r="AH16" s="1242"/>
      <c r="AI16" s="1242"/>
      <c r="AJ16" s="1242"/>
      <c r="AK16" s="1242"/>
      <c r="AL16" s="1242"/>
      <c r="AM16" s="1242"/>
      <c r="AN16" s="1242"/>
      <c r="AO16" s="1242"/>
      <c r="AP16" s="1242"/>
      <c r="AQ16" s="1242"/>
      <c r="AR16" s="1242"/>
      <c r="AS16" s="1242"/>
      <c r="AT16" s="1242"/>
      <c r="AU16" s="1242"/>
      <c r="AV16" s="1242"/>
      <c r="AW16" s="1242"/>
      <c r="AX16" s="1242"/>
      <c r="AY16" s="1242"/>
      <c r="AZ16" s="1242"/>
      <c r="BA16" s="1242"/>
      <c r="BB16" s="1242"/>
      <c r="BC16" s="1242"/>
      <c r="BD16" s="1242"/>
      <c r="BE16" s="1242"/>
      <c r="BF16" s="1242"/>
      <c r="BG16" s="1242"/>
      <c r="BH16" s="1242"/>
      <c r="BI16" s="1242"/>
      <c r="BJ16" s="1242"/>
      <c r="BK16" s="1242"/>
      <c r="BL16" s="1242"/>
      <c r="BM16" s="1242"/>
      <c r="BN16" s="1242"/>
      <c r="BO16" s="1242"/>
      <c r="BP16" s="1242"/>
      <c r="BQ16" s="1242"/>
      <c r="BR16" s="1242"/>
      <c r="BS16" s="1242"/>
      <c r="BT16" s="1242"/>
      <c r="BU16" s="1242"/>
      <c r="BV16" s="1242"/>
      <c r="BW16" s="1243" t="s">
        <v>2106</v>
      </c>
      <c r="BX16" s="1244"/>
      <c r="BY16" s="1244"/>
      <c r="BZ16" s="1244"/>
      <c r="CA16" s="1244"/>
      <c r="CB16" s="1244"/>
      <c r="CC16" s="1244"/>
      <c r="CD16" s="1245"/>
      <c r="CE16" s="1171" t="str">
        <f>MID(SUVAHAVUJ!AF102,1,1)</f>
        <v xml:space="preserve"> </v>
      </c>
      <c r="CF16" s="1171"/>
      <c r="CG16" s="1171"/>
      <c r="CH16" s="1171"/>
      <c r="CI16" s="1171"/>
      <c r="CJ16" s="1171" t="str">
        <f>MID(SUVAHAVUJ!AF102,2,1)</f>
        <v xml:space="preserve"> </v>
      </c>
      <c r="CK16" s="1171"/>
      <c r="CL16" s="1171"/>
      <c r="CM16" s="1171"/>
      <c r="CN16" s="1171"/>
      <c r="CO16" s="1171"/>
      <c r="CP16" s="1171" t="str">
        <f>MID(SUVAHAVUJ!AF102,3,1)</f>
        <v xml:space="preserve"> </v>
      </c>
      <c r="CQ16" s="1171"/>
      <c r="CR16" s="1171"/>
      <c r="CS16" s="1171"/>
      <c r="CT16" s="1171"/>
      <c r="CU16" s="1171" t="str">
        <f>MID(SUVAHAVUJ!AF102,4,1)</f>
        <v xml:space="preserve"> </v>
      </c>
      <c r="CV16" s="1171"/>
      <c r="CW16" s="1171"/>
      <c r="CX16" s="1171"/>
      <c r="CY16" s="1171"/>
      <c r="CZ16" s="1171"/>
      <c r="DA16" s="1171" t="str">
        <f>MID(SUVAHAVUJ!AF102,5,1)</f>
        <v xml:space="preserve"> </v>
      </c>
      <c r="DB16" s="1171"/>
      <c r="DC16" s="1171"/>
      <c r="DD16" s="1171"/>
      <c r="DE16" s="1171"/>
      <c r="DF16" s="1171" t="str">
        <f>MID(SUVAHAVUJ!AF102,6,1)</f>
        <v xml:space="preserve"> </v>
      </c>
      <c r="DG16" s="1171"/>
      <c r="DH16" s="1171"/>
      <c r="DI16" s="1171"/>
      <c r="DJ16" s="1171"/>
      <c r="DK16" s="1171"/>
      <c r="DL16" s="1171" t="str">
        <f>MID(SUVAHAVUJ!AF102,7,1)</f>
        <v>1</v>
      </c>
      <c r="DM16" s="1171"/>
      <c r="DN16" s="1171"/>
      <c r="DO16" s="1171"/>
      <c r="DP16" s="1171"/>
      <c r="DQ16" s="1171"/>
      <c r="DR16" s="1171" t="str">
        <f>MID(SUVAHAVUJ!AF102,8,1)</f>
        <v>7</v>
      </c>
      <c r="DS16" s="1171"/>
      <c r="DT16" s="1171"/>
      <c r="DU16" s="1171"/>
      <c r="DV16" s="1171"/>
      <c r="DW16" s="1129" t="str">
        <f>MID(SUVAHAVUJ!AF102,9,1)</f>
        <v>6</v>
      </c>
      <c r="DX16" s="1129"/>
      <c r="DY16" s="1129"/>
      <c r="DZ16" s="1129"/>
      <c r="EA16" s="1129"/>
      <c r="EB16" s="1129"/>
      <c r="EC16" s="1129" t="str">
        <f>MID(SUVAHAVUJ!AF102,10,1)</f>
        <v>2</v>
      </c>
      <c r="ED16" s="1129"/>
      <c r="EE16" s="1129"/>
      <c r="EF16" s="1129"/>
      <c r="EG16" s="1129"/>
      <c r="EH16" s="1171" t="str">
        <f>MID(SUVAHAVUJ!AF102,11,1)</f>
        <v>3</v>
      </c>
      <c r="EI16" s="1171"/>
      <c r="EJ16" s="1171"/>
      <c r="EK16" s="1171"/>
      <c r="EL16" s="1171"/>
      <c r="EM16" s="1179"/>
      <c r="EN16" s="257"/>
      <c r="EO16" s="258"/>
      <c r="EP16" s="1171" t="str">
        <f>MID(SUVAHAVUJ!AG102,1,1)</f>
        <v xml:space="preserve"> </v>
      </c>
      <c r="EQ16" s="1171"/>
      <c r="ER16" s="1171"/>
      <c r="ES16" s="1171"/>
      <c r="ET16" s="1171"/>
      <c r="EU16" s="1171"/>
      <c r="EV16" s="1171" t="str">
        <f>MID(SUVAHAVUJ!AG102,2,1)</f>
        <v xml:space="preserve"> </v>
      </c>
      <c r="EW16" s="1171"/>
      <c r="EX16" s="1171"/>
      <c r="EY16" s="1171"/>
      <c r="EZ16" s="1171"/>
      <c r="FA16" s="1171" t="str">
        <f>MID(SUVAHAVUJ!AG102,3,1)</f>
        <v xml:space="preserve"> </v>
      </c>
      <c r="FB16" s="1171"/>
      <c r="FC16" s="1171"/>
      <c r="FD16" s="1171"/>
      <c r="FE16" s="1171"/>
      <c r="FF16" s="1171"/>
      <c r="FG16" s="1171" t="str">
        <f>MID(SUVAHAVUJ!AG102,4,1)</f>
        <v xml:space="preserve"> </v>
      </c>
      <c r="FH16" s="1171"/>
      <c r="FI16" s="1171"/>
      <c r="FJ16" s="1171"/>
      <c r="FK16" s="1171"/>
      <c r="FL16" s="1129" t="str">
        <f>MID(SUVAHAVUJ!AG102,5,1)</f>
        <v xml:space="preserve"> </v>
      </c>
      <c r="FM16" s="1129"/>
      <c r="FN16" s="1129"/>
      <c r="FO16" s="1129"/>
      <c r="FP16" s="1129"/>
      <c r="FQ16" s="1129"/>
      <c r="FR16" s="1129" t="str">
        <f>MID(SUVAHAVUJ!AG102,6,1)</f>
        <v xml:space="preserve"> </v>
      </c>
      <c r="FS16" s="1129"/>
      <c r="FT16" s="1129"/>
      <c r="FU16" s="1129"/>
      <c r="FV16" s="1129"/>
      <c r="FW16" s="1129" t="str">
        <f>MID(SUVAHAVUJ!AG102,7,1)</f>
        <v>1</v>
      </c>
      <c r="FX16" s="1129"/>
      <c r="FY16" s="1129"/>
      <c r="FZ16" s="1129"/>
      <c r="GA16" s="1129"/>
      <c r="GB16" s="1129"/>
      <c r="GC16" s="1129" t="str">
        <f>MID(SUVAHAVUJ!AG102,8,1)</f>
        <v>1</v>
      </c>
      <c r="GD16" s="1129"/>
      <c r="GE16" s="1129"/>
      <c r="GF16" s="1129"/>
      <c r="GG16" s="1129"/>
      <c r="GH16" s="1129" t="str">
        <f>MID(SUVAHAVUJ!AG102,9,1)</f>
        <v>0</v>
      </c>
      <c r="GI16" s="1129"/>
      <c r="GJ16" s="1129"/>
      <c r="GK16" s="1129"/>
      <c r="GL16" s="1129"/>
      <c r="GM16" s="1129"/>
      <c r="GN16" s="1129" t="str">
        <f>MID(SUVAHAVUJ!AG102,10,1)</f>
        <v>8</v>
      </c>
      <c r="GO16" s="1129"/>
      <c r="GP16" s="1129"/>
      <c r="GQ16" s="1129"/>
      <c r="GR16" s="1129"/>
      <c r="GS16" s="1129" t="str">
        <f>MID(SUVAHAVUJ!AG102,11,1)</f>
        <v>6</v>
      </c>
      <c r="GT16" s="1129"/>
      <c r="GU16" s="1129"/>
      <c r="GV16" s="1129"/>
      <c r="GW16" s="1177"/>
    </row>
    <row r="17" spans="1:205" ht="24" customHeight="1" x14ac:dyDescent="0.2">
      <c r="B17" s="1246" t="s">
        <v>2037</v>
      </c>
      <c r="C17" s="1247"/>
      <c r="D17" s="1247"/>
      <c r="E17" s="1247"/>
      <c r="F17" s="1247"/>
      <c r="G17" s="1247"/>
      <c r="H17" s="1247"/>
      <c r="I17" s="1247"/>
      <c r="J17" s="1247"/>
      <c r="K17" s="1248"/>
      <c r="L17" s="1241" t="str">
        <f>SUVAHAVUJ!$D$103</f>
        <v>Záväzky r. 102 + r. 118 + r. 121 + r. 122 + r. 136 + r. 139
 + r. 140</v>
      </c>
      <c r="M17" s="1242"/>
      <c r="N17" s="1242"/>
      <c r="O17" s="1242"/>
      <c r="P17" s="1242"/>
      <c r="Q17" s="1242"/>
      <c r="R17" s="1242"/>
      <c r="S17" s="1242"/>
      <c r="T17" s="1242"/>
      <c r="U17" s="1242"/>
      <c r="V17" s="1242"/>
      <c r="W17" s="1242"/>
      <c r="X17" s="1242"/>
      <c r="Y17" s="1242"/>
      <c r="Z17" s="1242"/>
      <c r="AA17" s="1242"/>
      <c r="AB17" s="1242"/>
      <c r="AC17" s="1242"/>
      <c r="AD17" s="1242"/>
      <c r="AE17" s="1242"/>
      <c r="AF17" s="1242"/>
      <c r="AG17" s="1242"/>
      <c r="AH17" s="1242"/>
      <c r="AI17" s="1242"/>
      <c r="AJ17" s="1242"/>
      <c r="AK17" s="1242"/>
      <c r="AL17" s="1242"/>
      <c r="AM17" s="1242"/>
      <c r="AN17" s="1242"/>
      <c r="AO17" s="1242"/>
      <c r="AP17" s="1242"/>
      <c r="AQ17" s="1242"/>
      <c r="AR17" s="1242"/>
      <c r="AS17" s="1242"/>
      <c r="AT17" s="1242"/>
      <c r="AU17" s="1242"/>
      <c r="AV17" s="1242"/>
      <c r="AW17" s="1242"/>
      <c r="AX17" s="1242"/>
      <c r="AY17" s="1242"/>
      <c r="AZ17" s="1242"/>
      <c r="BA17" s="1242"/>
      <c r="BB17" s="1242"/>
      <c r="BC17" s="1242"/>
      <c r="BD17" s="1242"/>
      <c r="BE17" s="1242"/>
      <c r="BF17" s="1242"/>
      <c r="BG17" s="1242"/>
      <c r="BH17" s="1242"/>
      <c r="BI17" s="1242"/>
      <c r="BJ17" s="1242"/>
      <c r="BK17" s="1242"/>
      <c r="BL17" s="1242"/>
      <c r="BM17" s="1242"/>
      <c r="BN17" s="1242"/>
      <c r="BO17" s="1242"/>
      <c r="BP17" s="1242"/>
      <c r="BQ17" s="1242"/>
      <c r="BR17" s="1242"/>
      <c r="BS17" s="1242"/>
      <c r="BT17" s="1242"/>
      <c r="BU17" s="1242"/>
      <c r="BV17" s="1242"/>
      <c r="BW17" s="1243" t="s">
        <v>2107</v>
      </c>
      <c r="BX17" s="1244"/>
      <c r="BY17" s="1244"/>
      <c r="BZ17" s="1244"/>
      <c r="CA17" s="1244"/>
      <c r="CB17" s="1244"/>
      <c r="CC17" s="1244"/>
      <c r="CD17" s="1245"/>
      <c r="CE17" s="1171" t="str">
        <f>MID(SUVAHAVUJ!AF103,1,1)</f>
        <v xml:space="preserve"> </v>
      </c>
      <c r="CF17" s="1171"/>
      <c r="CG17" s="1171"/>
      <c r="CH17" s="1171"/>
      <c r="CI17" s="1171"/>
      <c r="CJ17" s="1171" t="str">
        <f>MID(SUVAHAVUJ!AF103,2,1)</f>
        <v xml:space="preserve"> </v>
      </c>
      <c r="CK17" s="1171"/>
      <c r="CL17" s="1171"/>
      <c r="CM17" s="1171"/>
      <c r="CN17" s="1171"/>
      <c r="CO17" s="1171"/>
      <c r="CP17" s="1171" t="str">
        <f>MID(SUVAHAVUJ!AF103,3,1)</f>
        <v xml:space="preserve"> </v>
      </c>
      <c r="CQ17" s="1171"/>
      <c r="CR17" s="1171"/>
      <c r="CS17" s="1171"/>
      <c r="CT17" s="1171"/>
      <c r="CU17" s="1171" t="str">
        <f>MID(SUVAHAVUJ!AF103,4,1)</f>
        <v xml:space="preserve"> </v>
      </c>
      <c r="CV17" s="1171"/>
      <c r="CW17" s="1171"/>
      <c r="CX17" s="1171"/>
      <c r="CY17" s="1171"/>
      <c r="CZ17" s="1171"/>
      <c r="DA17" s="1171" t="str">
        <f>MID(SUVAHAVUJ!AF103,5,1)</f>
        <v xml:space="preserve"> </v>
      </c>
      <c r="DB17" s="1171"/>
      <c r="DC17" s="1171"/>
      <c r="DD17" s="1171"/>
      <c r="DE17" s="1171"/>
      <c r="DF17" s="1171" t="str">
        <f>MID(SUVAHAVUJ!AF103,6,1)</f>
        <v xml:space="preserve"> </v>
      </c>
      <c r="DG17" s="1171"/>
      <c r="DH17" s="1171"/>
      <c r="DI17" s="1171"/>
      <c r="DJ17" s="1171"/>
      <c r="DK17" s="1171"/>
      <c r="DL17" s="1171" t="str">
        <f>MID(SUVAHAVUJ!AF103,7,1)</f>
        <v xml:space="preserve"> </v>
      </c>
      <c r="DM17" s="1171"/>
      <c r="DN17" s="1171"/>
      <c r="DO17" s="1171"/>
      <c r="DP17" s="1171"/>
      <c r="DQ17" s="1171"/>
      <c r="DR17" s="1171" t="str">
        <f>MID(SUVAHAVUJ!AF103,8,1)</f>
        <v>7</v>
      </c>
      <c r="DS17" s="1171"/>
      <c r="DT17" s="1171"/>
      <c r="DU17" s="1171"/>
      <c r="DV17" s="1171"/>
      <c r="DW17" s="1129" t="str">
        <f>MID(SUVAHAVUJ!AF103,9,1)</f>
        <v>3</v>
      </c>
      <c r="DX17" s="1129"/>
      <c r="DY17" s="1129"/>
      <c r="DZ17" s="1129"/>
      <c r="EA17" s="1129"/>
      <c r="EB17" s="1129"/>
      <c r="EC17" s="1129" t="str">
        <f>MID(SUVAHAVUJ!AF103,10,1)</f>
        <v>2</v>
      </c>
      <c r="ED17" s="1129"/>
      <c r="EE17" s="1129"/>
      <c r="EF17" s="1129"/>
      <c r="EG17" s="1129"/>
      <c r="EH17" s="1171" t="str">
        <f>MID(SUVAHAVUJ!AF103,11,1)</f>
        <v>3</v>
      </c>
      <c r="EI17" s="1171"/>
      <c r="EJ17" s="1171"/>
      <c r="EK17" s="1171"/>
      <c r="EL17" s="1171"/>
      <c r="EM17" s="1179"/>
      <c r="EN17" s="257"/>
      <c r="EO17" s="258"/>
      <c r="EP17" s="1171" t="str">
        <f>MID(SUVAHAVUJ!AG103,1,1)</f>
        <v xml:space="preserve"> </v>
      </c>
      <c r="EQ17" s="1171"/>
      <c r="ER17" s="1171"/>
      <c r="ES17" s="1171"/>
      <c r="ET17" s="1171"/>
      <c r="EU17" s="1171"/>
      <c r="EV17" s="1171" t="str">
        <f>MID(SUVAHAVUJ!AG103,2,1)</f>
        <v xml:space="preserve"> </v>
      </c>
      <c r="EW17" s="1171"/>
      <c r="EX17" s="1171"/>
      <c r="EY17" s="1171"/>
      <c r="EZ17" s="1171"/>
      <c r="FA17" s="1171" t="str">
        <f>MID(SUVAHAVUJ!AG103,3,1)</f>
        <v xml:space="preserve"> </v>
      </c>
      <c r="FB17" s="1171"/>
      <c r="FC17" s="1171"/>
      <c r="FD17" s="1171"/>
      <c r="FE17" s="1171"/>
      <c r="FF17" s="1171"/>
      <c r="FG17" s="1171" t="str">
        <f>MID(SUVAHAVUJ!AG103,4,1)</f>
        <v xml:space="preserve"> </v>
      </c>
      <c r="FH17" s="1171"/>
      <c r="FI17" s="1171"/>
      <c r="FJ17" s="1171"/>
      <c r="FK17" s="1171"/>
      <c r="FL17" s="1129" t="str">
        <f>MID(SUVAHAVUJ!AG103,5,1)</f>
        <v xml:space="preserve"> </v>
      </c>
      <c r="FM17" s="1129"/>
      <c r="FN17" s="1129"/>
      <c r="FO17" s="1129"/>
      <c r="FP17" s="1129"/>
      <c r="FQ17" s="1129"/>
      <c r="FR17" s="1129" t="str">
        <f>MID(SUVAHAVUJ!AG103,6,1)</f>
        <v xml:space="preserve"> </v>
      </c>
      <c r="FS17" s="1129"/>
      <c r="FT17" s="1129"/>
      <c r="FU17" s="1129"/>
      <c r="FV17" s="1129"/>
      <c r="FW17" s="1129" t="str">
        <f>MID(SUVAHAVUJ!AG103,7,1)</f>
        <v xml:space="preserve"> </v>
      </c>
      <c r="FX17" s="1129"/>
      <c r="FY17" s="1129"/>
      <c r="FZ17" s="1129"/>
      <c r="GA17" s="1129"/>
      <c r="GB17" s="1129"/>
      <c r="GC17" s="1129" t="str">
        <f>MID(SUVAHAVUJ!AG103,8,1)</f>
        <v>3</v>
      </c>
      <c r="GD17" s="1129"/>
      <c r="GE17" s="1129"/>
      <c r="GF17" s="1129"/>
      <c r="GG17" s="1129"/>
      <c r="GH17" s="1129" t="str">
        <f>MID(SUVAHAVUJ!AG103,9,1)</f>
        <v>3</v>
      </c>
      <c r="GI17" s="1129"/>
      <c r="GJ17" s="1129"/>
      <c r="GK17" s="1129"/>
      <c r="GL17" s="1129"/>
      <c r="GM17" s="1129"/>
      <c r="GN17" s="1129" t="str">
        <f>MID(SUVAHAVUJ!AG103,10,1)</f>
        <v>5</v>
      </c>
      <c r="GO17" s="1129"/>
      <c r="GP17" s="1129"/>
      <c r="GQ17" s="1129"/>
      <c r="GR17" s="1129"/>
      <c r="GS17" s="1129" t="str">
        <f>MID(SUVAHAVUJ!AG103,11,1)</f>
        <v>2</v>
      </c>
      <c r="GT17" s="1129"/>
      <c r="GU17" s="1129"/>
      <c r="GV17" s="1129"/>
      <c r="GW17" s="1177"/>
    </row>
    <row r="18" spans="1:205" ht="24" customHeight="1" x14ac:dyDescent="0.2">
      <c r="B18" s="1246" t="s">
        <v>2039</v>
      </c>
      <c r="C18" s="1247"/>
      <c r="D18" s="1247"/>
      <c r="E18" s="1247"/>
      <c r="F18" s="1247"/>
      <c r="G18" s="1247"/>
      <c r="H18" s="1247"/>
      <c r="I18" s="1247"/>
      <c r="J18" s="1247"/>
      <c r="K18" s="1248"/>
      <c r="L18" s="1241" t="str">
        <f>SUVAHAVUJ!$D$104</f>
        <v>Dlhodobé záväzky súčet (r. 103 + r. 107 až r. 117)</v>
      </c>
      <c r="M18" s="1242"/>
      <c r="N18" s="1242"/>
      <c r="O18" s="1242"/>
      <c r="P18" s="1242"/>
      <c r="Q18" s="1242"/>
      <c r="R18" s="1242"/>
      <c r="S18" s="1242"/>
      <c r="T18" s="1242"/>
      <c r="U18" s="1242"/>
      <c r="V18" s="1242"/>
      <c r="W18" s="1242"/>
      <c r="X18" s="1242"/>
      <c r="Y18" s="1242"/>
      <c r="Z18" s="1242"/>
      <c r="AA18" s="1242"/>
      <c r="AB18" s="1242"/>
      <c r="AC18" s="1242"/>
      <c r="AD18" s="1242"/>
      <c r="AE18" s="1242"/>
      <c r="AF18" s="1242"/>
      <c r="AG18" s="1242"/>
      <c r="AH18" s="1242"/>
      <c r="AI18" s="1242"/>
      <c r="AJ18" s="1242"/>
      <c r="AK18" s="1242"/>
      <c r="AL18" s="1242"/>
      <c r="AM18" s="1242"/>
      <c r="AN18" s="1242"/>
      <c r="AO18" s="1242"/>
      <c r="AP18" s="1242"/>
      <c r="AQ18" s="1242"/>
      <c r="AR18" s="1242"/>
      <c r="AS18" s="1242"/>
      <c r="AT18" s="1242"/>
      <c r="AU18" s="1242"/>
      <c r="AV18" s="1242"/>
      <c r="AW18" s="1242"/>
      <c r="AX18" s="1242"/>
      <c r="AY18" s="1242"/>
      <c r="AZ18" s="1242"/>
      <c r="BA18" s="1242"/>
      <c r="BB18" s="1242"/>
      <c r="BC18" s="1242"/>
      <c r="BD18" s="1242"/>
      <c r="BE18" s="1242"/>
      <c r="BF18" s="1242"/>
      <c r="BG18" s="1242"/>
      <c r="BH18" s="1242"/>
      <c r="BI18" s="1242"/>
      <c r="BJ18" s="1242"/>
      <c r="BK18" s="1242"/>
      <c r="BL18" s="1242"/>
      <c r="BM18" s="1242"/>
      <c r="BN18" s="1242"/>
      <c r="BO18" s="1242"/>
      <c r="BP18" s="1242"/>
      <c r="BQ18" s="1242"/>
      <c r="BR18" s="1242"/>
      <c r="BS18" s="1242"/>
      <c r="BT18" s="1242"/>
      <c r="BU18" s="1242"/>
      <c r="BV18" s="1242"/>
      <c r="BW18" s="1243" t="s">
        <v>2108</v>
      </c>
      <c r="BX18" s="1244"/>
      <c r="BY18" s="1244"/>
      <c r="BZ18" s="1244"/>
      <c r="CA18" s="1244"/>
      <c r="CB18" s="1244"/>
      <c r="CC18" s="1244"/>
      <c r="CD18" s="1245"/>
      <c r="CE18" s="1171" t="str">
        <f>MID(SUVAHAVUJ!AF104,1,1)</f>
        <v xml:space="preserve"> </v>
      </c>
      <c r="CF18" s="1171"/>
      <c r="CG18" s="1171"/>
      <c r="CH18" s="1171"/>
      <c r="CI18" s="1171"/>
      <c r="CJ18" s="1171" t="str">
        <f>MID(SUVAHAVUJ!AF104,2,1)</f>
        <v xml:space="preserve"> </v>
      </c>
      <c r="CK18" s="1171"/>
      <c r="CL18" s="1171"/>
      <c r="CM18" s="1171"/>
      <c r="CN18" s="1171"/>
      <c r="CO18" s="1171"/>
      <c r="CP18" s="1171" t="str">
        <f>MID(SUVAHAVUJ!AF104,3,1)</f>
        <v xml:space="preserve"> </v>
      </c>
      <c r="CQ18" s="1171"/>
      <c r="CR18" s="1171"/>
      <c r="CS18" s="1171"/>
      <c r="CT18" s="1171"/>
      <c r="CU18" s="1171" t="str">
        <f>MID(SUVAHAVUJ!AF104,4,1)</f>
        <v xml:space="preserve"> </v>
      </c>
      <c r="CV18" s="1171"/>
      <c r="CW18" s="1171"/>
      <c r="CX18" s="1171"/>
      <c r="CY18" s="1171"/>
      <c r="CZ18" s="1171"/>
      <c r="DA18" s="1171" t="str">
        <f>MID(SUVAHAVUJ!AF104,5,1)</f>
        <v xml:space="preserve"> </v>
      </c>
      <c r="DB18" s="1171"/>
      <c r="DC18" s="1171"/>
      <c r="DD18" s="1171"/>
      <c r="DE18" s="1171"/>
      <c r="DF18" s="1171" t="str">
        <f>MID(SUVAHAVUJ!AF104,6,1)</f>
        <v xml:space="preserve"> </v>
      </c>
      <c r="DG18" s="1171"/>
      <c r="DH18" s="1171"/>
      <c r="DI18" s="1171"/>
      <c r="DJ18" s="1171"/>
      <c r="DK18" s="1171"/>
      <c r="DL18" s="1171" t="str">
        <f>MID(SUVAHAVUJ!AF104,7,1)</f>
        <v xml:space="preserve"> </v>
      </c>
      <c r="DM18" s="1171"/>
      <c r="DN18" s="1171"/>
      <c r="DO18" s="1171"/>
      <c r="DP18" s="1171"/>
      <c r="DQ18" s="1171"/>
      <c r="DR18" s="1171" t="str">
        <f>MID(SUVAHAVUJ!AF104,8,1)</f>
        <v xml:space="preserve"> </v>
      </c>
      <c r="DS18" s="1171"/>
      <c r="DT18" s="1171"/>
      <c r="DU18" s="1171"/>
      <c r="DV18" s="1171"/>
      <c r="DW18" s="1129" t="str">
        <f>MID(SUVAHAVUJ!AF104,9,1)</f>
        <v xml:space="preserve"> </v>
      </c>
      <c r="DX18" s="1129"/>
      <c r="DY18" s="1129"/>
      <c r="DZ18" s="1129"/>
      <c r="EA18" s="1129"/>
      <c r="EB18" s="1129"/>
      <c r="EC18" s="1129" t="str">
        <f>MID(SUVAHAVUJ!AF104,10,1)</f>
        <v>2</v>
      </c>
      <c r="ED18" s="1129"/>
      <c r="EE18" s="1129"/>
      <c r="EF18" s="1129"/>
      <c r="EG18" s="1129"/>
      <c r="EH18" s="1171" t="str">
        <f>MID(SUVAHAVUJ!AF104,11,1)</f>
        <v>3</v>
      </c>
      <c r="EI18" s="1171"/>
      <c r="EJ18" s="1171"/>
      <c r="EK18" s="1171"/>
      <c r="EL18" s="1171"/>
      <c r="EM18" s="1179"/>
      <c r="EN18" s="257"/>
      <c r="EO18" s="258"/>
      <c r="EP18" s="1171" t="str">
        <f>MID(SUVAHAVUJ!AG104,1,1)</f>
        <v xml:space="preserve"> </v>
      </c>
      <c r="EQ18" s="1171"/>
      <c r="ER18" s="1171"/>
      <c r="ES18" s="1171"/>
      <c r="ET18" s="1171"/>
      <c r="EU18" s="1171"/>
      <c r="EV18" s="1171" t="str">
        <f>MID(SUVAHAVUJ!AG104,2,1)</f>
        <v xml:space="preserve"> </v>
      </c>
      <c r="EW18" s="1171"/>
      <c r="EX18" s="1171"/>
      <c r="EY18" s="1171"/>
      <c r="EZ18" s="1171"/>
      <c r="FA18" s="1171" t="str">
        <f>MID(SUVAHAVUJ!AG104,3,1)</f>
        <v xml:space="preserve"> </v>
      </c>
      <c r="FB18" s="1171"/>
      <c r="FC18" s="1171"/>
      <c r="FD18" s="1171"/>
      <c r="FE18" s="1171"/>
      <c r="FF18" s="1171"/>
      <c r="FG18" s="1171" t="str">
        <f>MID(SUVAHAVUJ!AG104,4,1)</f>
        <v xml:space="preserve"> </v>
      </c>
      <c r="FH18" s="1171"/>
      <c r="FI18" s="1171"/>
      <c r="FJ18" s="1171"/>
      <c r="FK18" s="1171"/>
      <c r="FL18" s="1129" t="str">
        <f>MID(SUVAHAVUJ!AG104,5,1)</f>
        <v xml:space="preserve"> </v>
      </c>
      <c r="FM18" s="1129"/>
      <c r="FN18" s="1129"/>
      <c r="FO18" s="1129"/>
      <c r="FP18" s="1129"/>
      <c r="FQ18" s="1129"/>
      <c r="FR18" s="1129" t="str">
        <f>MID(SUVAHAVUJ!AG104,6,1)</f>
        <v xml:space="preserve"> </v>
      </c>
      <c r="FS18" s="1129"/>
      <c r="FT18" s="1129"/>
      <c r="FU18" s="1129"/>
      <c r="FV18" s="1129"/>
      <c r="FW18" s="1129" t="str">
        <f>MID(SUVAHAVUJ!AG104,7,1)</f>
        <v xml:space="preserve"> </v>
      </c>
      <c r="FX18" s="1129"/>
      <c r="FY18" s="1129"/>
      <c r="FZ18" s="1129"/>
      <c r="GA18" s="1129"/>
      <c r="GB18" s="1129"/>
      <c r="GC18" s="1129" t="str">
        <f>MID(SUVAHAVUJ!AG104,8,1)</f>
        <v xml:space="preserve"> </v>
      </c>
      <c r="GD18" s="1129"/>
      <c r="GE18" s="1129"/>
      <c r="GF18" s="1129"/>
      <c r="GG18" s="1129"/>
      <c r="GH18" s="1129" t="str">
        <f>MID(SUVAHAVUJ!AG104,9,1)</f>
        <v xml:space="preserve"> </v>
      </c>
      <c r="GI18" s="1129"/>
      <c r="GJ18" s="1129"/>
      <c r="GK18" s="1129"/>
      <c r="GL18" s="1129"/>
      <c r="GM18" s="1129"/>
      <c r="GN18" s="1129" t="str">
        <f>MID(SUVAHAVUJ!AG104,10,1)</f>
        <v>2</v>
      </c>
      <c r="GO18" s="1129"/>
      <c r="GP18" s="1129"/>
      <c r="GQ18" s="1129"/>
      <c r="GR18" s="1129"/>
      <c r="GS18" s="1129" t="str">
        <f>MID(SUVAHAVUJ!AG104,11,1)</f>
        <v>3</v>
      </c>
      <c r="GT18" s="1129"/>
      <c r="GU18" s="1129"/>
      <c r="GV18" s="1129"/>
      <c r="GW18" s="1177"/>
    </row>
    <row r="19" spans="1:205" ht="24" customHeight="1" x14ac:dyDescent="0.2">
      <c r="B19" s="1246" t="s">
        <v>2041</v>
      </c>
      <c r="C19" s="1247"/>
      <c r="D19" s="1247"/>
      <c r="E19" s="1247"/>
      <c r="F19" s="1247"/>
      <c r="G19" s="1247"/>
      <c r="H19" s="1247"/>
      <c r="I19" s="1247"/>
      <c r="J19" s="1247"/>
      <c r="K19" s="1248"/>
      <c r="L19" s="1241" t="str">
        <f>SUVAHAVUJ!$D$105</f>
        <v>Dlhodobé záväzky z obchodného styku súčet
(r. 104 až r. 106)</v>
      </c>
      <c r="M19" s="1242"/>
      <c r="N19" s="1242"/>
      <c r="O19" s="1242"/>
      <c r="P19" s="1242"/>
      <c r="Q19" s="1242"/>
      <c r="R19" s="1242"/>
      <c r="S19" s="1242"/>
      <c r="T19" s="1242"/>
      <c r="U19" s="1242"/>
      <c r="V19" s="1242"/>
      <c r="W19" s="1242"/>
      <c r="X19" s="1242"/>
      <c r="Y19" s="1242"/>
      <c r="Z19" s="1242"/>
      <c r="AA19" s="1242"/>
      <c r="AB19" s="1242"/>
      <c r="AC19" s="1242"/>
      <c r="AD19" s="1242"/>
      <c r="AE19" s="1242"/>
      <c r="AF19" s="1242"/>
      <c r="AG19" s="1242"/>
      <c r="AH19" s="1242"/>
      <c r="AI19" s="1242"/>
      <c r="AJ19" s="1242"/>
      <c r="AK19" s="1242"/>
      <c r="AL19" s="1242"/>
      <c r="AM19" s="1242"/>
      <c r="AN19" s="1242"/>
      <c r="AO19" s="1242"/>
      <c r="AP19" s="1242"/>
      <c r="AQ19" s="1242"/>
      <c r="AR19" s="1242"/>
      <c r="AS19" s="1242"/>
      <c r="AT19" s="1242"/>
      <c r="AU19" s="1242"/>
      <c r="AV19" s="1242"/>
      <c r="AW19" s="1242"/>
      <c r="AX19" s="1242"/>
      <c r="AY19" s="1242"/>
      <c r="AZ19" s="1242"/>
      <c r="BA19" s="1242"/>
      <c r="BB19" s="1242"/>
      <c r="BC19" s="1242"/>
      <c r="BD19" s="1242"/>
      <c r="BE19" s="1242"/>
      <c r="BF19" s="1242"/>
      <c r="BG19" s="1242"/>
      <c r="BH19" s="1242"/>
      <c r="BI19" s="1242"/>
      <c r="BJ19" s="1242"/>
      <c r="BK19" s="1242"/>
      <c r="BL19" s="1242"/>
      <c r="BM19" s="1242"/>
      <c r="BN19" s="1242"/>
      <c r="BO19" s="1242"/>
      <c r="BP19" s="1242"/>
      <c r="BQ19" s="1242"/>
      <c r="BR19" s="1242"/>
      <c r="BS19" s="1242"/>
      <c r="BT19" s="1242"/>
      <c r="BU19" s="1242"/>
      <c r="BV19" s="1242"/>
      <c r="BW19" s="1243" t="s">
        <v>2109</v>
      </c>
      <c r="BX19" s="1244"/>
      <c r="BY19" s="1244"/>
      <c r="BZ19" s="1244"/>
      <c r="CA19" s="1244"/>
      <c r="CB19" s="1244"/>
      <c r="CC19" s="1244"/>
      <c r="CD19" s="1245"/>
      <c r="CE19" s="1171" t="str">
        <f>MID(SUVAHAVUJ!AF105,1,1)</f>
        <v xml:space="preserve"> </v>
      </c>
      <c r="CF19" s="1171"/>
      <c r="CG19" s="1171"/>
      <c r="CH19" s="1171"/>
      <c r="CI19" s="1171"/>
      <c r="CJ19" s="1171" t="str">
        <f>MID(SUVAHAVUJ!AF105,2,1)</f>
        <v xml:space="preserve"> </v>
      </c>
      <c r="CK19" s="1171"/>
      <c r="CL19" s="1171"/>
      <c r="CM19" s="1171"/>
      <c r="CN19" s="1171"/>
      <c r="CO19" s="1171"/>
      <c r="CP19" s="1171" t="str">
        <f>MID(SUVAHAVUJ!AF105,3,1)</f>
        <v xml:space="preserve"> </v>
      </c>
      <c r="CQ19" s="1171"/>
      <c r="CR19" s="1171"/>
      <c r="CS19" s="1171"/>
      <c r="CT19" s="1171"/>
      <c r="CU19" s="1171" t="str">
        <f>MID(SUVAHAVUJ!AF105,4,1)</f>
        <v xml:space="preserve"> </v>
      </c>
      <c r="CV19" s="1171"/>
      <c r="CW19" s="1171"/>
      <c r="CX19" s="1171"/>
      <c r="CY19" s="1171"/>
      <c r="CZ19" s="1171"/>
      <c r="DA19" s="1171" t="str">
        <f>MID(SUVAHAVUJ!AF105,5,1)</f>
        <v xml:space="preserve"> </v>
      </c>
      <c r="DB19" s="1171"/>
      <c r="DC19" s="1171"/>
      <c r="DD19" s="1171"/>
      <c r="DE19" s="1171"/>
      <c r="DF19" s="1171" t="str">
        <f>MID(SUVAHAVUJ!AF105,6,1)</f>
        <v xml:space="preserve"> </v>
      </c>
      <c r="DG19" s="1171"/>
      <c r="DH19" s="1171"/>
      <c r="DI19" s="1171"/>
      <c r="DJ19" s="1171"/>
      <c r="DK19" s="1171"/>
      <c r="DL19" s="1171" t="str">
        <f>MID(SUVAHAVUJ!AF105,7,1)</f>
        <v xml:space="preserve"> </v>
      </c>
      <c r="DM19" s="1171"/>
      <c r="DN19" s="1171"/>
      <c r="DO19" s="1171"/>
      <c r="DP19" s="1171"/>
      <c r="DQ19" s="1171"/>
      <c r="DR19" s="1171" t="str">
        <f>MID(SUVAHAVUJ!AF105,8,1)</f>
        <v xml:space="preserve"> </v>
      </c>
      <c r="DS19" s="1171"/>
      <c r="DT19" s="1171"/>
      <c r="DU19" s="1171"/>
      <c r="DV19" s="1171"/>
      <c r="DW19" s="1129" t="str">
        <f>MID(SUVAHAVUJ!AF105,9,1)</f>
        <v xml:space="preserve"> </v>
      </c>
      <c r="DX19" s="1129"/>
      <c r="DY19" s="1129"/>
      <c r="DZ19" s="1129"/>
      <c r="EA19" s="1129"/>
      <c r="EB19" s="1129"/>
      <c r="EC19" s="1129" t="str">
        <f>MID(SUVAHAVUJ!AF105,10,1)</f>
        <v xml:space="preserve"> </v>
      </c>
      <c r="ED19" s="1129"/>
      <c r="EE19" s="1129"/>
      <c r="EF19" s="1129"/>
      <c r="EG19" s="1129"/>
      <c r="EH19" s="1171" t="str">
        <f>MID(SUVAHAVUJ!AF105,11,1)</f>
        <v>0</v>
      </c>
      <c r="EI19" s="1171"/>
      <c r="EJ19" s="1171"/>
      <c r="EK19" s="1171"/>
      <c r="EL19" s="1171"/>
      <c r="EM19" s="1179"/>
      <c r="EN19" s="257"/>
      <c r="EO19" s="258"/>
      <c r="EP19" s="1171" t="str">
        <f>MID(SUVAHAVUJ!AG105,1,1)</f>
        <v xml:space="preserve"> </v>
      </c>
      <c r="EQ19" s="1171"/>
      <c r="ER19" s="1171"/>
      <c r="ES19" s="1171"/>
      <c r="ET19" s="1171"/>
      <c r="EU19" s="1171"/>
      <c r="EV19" s="1171" t="str">
        <f>MID(SUVAHAVUJ!AG105,2,1)</f>
        <v xml:space="preserve"> </v>
      </c>
      <c r="EW19" s="1171"/>
      <c r="EX19" s="1171"/>
      <c r="EY19" s="1171"/>
      <c r="EZ19" s="1171"/>
      <c r="FA19" s="1171" t="str">
        <f>MID(SUVAHAVUJ!AG105,3,1)</f>
        <v xml:space="preserve"> </v>
      </c>
      <c r="FB19" s="1171"/>
      <c r="FC19" s="1171"/>
      <c r="FD19" s="1171"/>
      <c r="FE19" s="1171"/>
      <c r="FF19" s="1171"/>
      <c r="FG19" s="1171" t="str">
        <f>MID(SUVAHAVUJ!AG105,4,1)</f>
        <v xml:space="preserve"> </v>
      </c>
      <c r="FH19" s="1171"/>
      <c r="FI19" s="1171"/>
      <c r="FJ19" s="1171"/>
      <c r="FK19" s="1171"/>
      <c r="FL19" s="1129" t="str">
        <f>MID(SUVAHAVUJ!AG105,5,1)</f>
        <v xml:space="preserve"> </v>
      </c>
      <c r="FM19" s="1129"/>
      <c r="FN19" s="1129"/>
      <c r="FO19" s="1129"/>
      <c r="FP19" s="1129"/>
      <c r="FQ19" s="1129"/>
      <c r="FR19" s="1129" t="str">
        <f>MID(SUVAHAVUJ!AG105,6,1)</f>
        <v xml:space="preserve"> </v>
      </c>
      <c r="FS19" s="1129"/>
      <c r="FT19" s="1129"/>
      <c r="FU19" s="1129"/>
      <c r="FV19" s="1129"/>
      <c r="FW19" s="1129" t="str">
        <f>MID(SUVAHAVUJ!AG105,7,1)</f>
        <v xml:space="preserve"> </v>
      </c>
      <c r="FX19" s="1129"/>
      <c r="FY19" s="1129"/>
      <c r="FZ19" s="1129"/>
      <c r="GA19" s="1129"/>
      <c r="GB19" s="1129"/>
      <c r="GC19" s="1129" t="str">
        <f>MID(SUVAHAVUJ!AG105,8,1)</f>
        <v xml:space="preserve"> </v>
      </c>
      <c r="GD19" s="1129"/>
      <c r="GE19" s="1129"/>
      <c r="GF19" s="1129"/>
      <c r="GG19" s="1129"/>
      <c r="GH19" s="1129" t="str">
        <f>MID(SUVAHAVUJ!AG105,9,1)</f>
        <v xml:space="preserve"> </v>
      </c>
      <c r="GI19" s="1129"/>
      <c r="GJ19" s="1129"/>
      <c r="GK19" s="1129"/>
      <c r="GL19" s="1129"/>
      <c r="GM19" s="1129"/>
      <c r="GN19" s="1129" t="str">
        <f>MID(SUVAHAVUJ!AG105,10,1)</f>
        <v xml:space="preserve"> </v>
      </c>
      <c r="GO19" s="1129"/>
      <c r="GP19" s="1129"/>
      <c r="GQ19" s="1129"/>
      <c r="GR19" s="1129"/>
      <c r="GS19" s="1129" t="str">
        <f>MID(SUVAHAVUJ!AG105,11,1)</f>
        <v>0</v>
      </c>
      <c r="GT19" s="1129"/>
      <c r="GU19" s="1129"/>
      <c r="GV19" s="1129"/>
      <c r="GW19" s="1177"/>
    </row>
    <row r="20" spans="1:205" ht="24" customHeight="1" x14ac:dyDescent="0.2">
      <c r="B20" s="1254" t="s">
        <v>2050</v>
      </c>
      <c r="C20" s="1255"/>
      <c r="D20" s="1255"/>
      <c r="E20" s="1255"/>
      <c r="F20" s="1255"/>
      <c r="G20" s="1255"/>
      <c r="H20" s="1255"/>
      <c r="I20" s="1255"/>
      <c r="J20" s="1255"/>
      <c r="K20" s="1256"/>
      <c r="L20" s="1252" t="str">
        <f>SUVAHAVUJ!$D$106</f>
        <v>Záväzky z obchodného styku voči prepojeným účtovným jednotkám (321A, 475A, 476A)</v>
      </c>
      <c r="M20" s="1253"/>
      <c r="N20" s="1253"/>
      <c r="O20" s="1253"/>
      <c r="P20" s="1253"/>
      <c r="Q20" s="1253"/>
      <c r="R20" s="1253"/>
      <c r="S20" s="1253"/>
      <c r="T20" s="1253"/>
      <c r="U20" s="1253"/>
      <c r="V20" s="1253"/>
      <c r="W20" s="1253"/>
      <c r="X20" s="1253"/>
      <c r="Y20" s="1253"/>
      <c r="Z20" s="1253"/>
      <c r="AA20" s="1253"/>
      <c r="AB20" s="1253"/>
      <c r="AC20" s="1253"/>
      <c r="AD20" s="1253"/>
      <c r="AE20" s="1253"/>
      <c r="AF20" s="1253"/>
      <c r="AG20" s="1253"/>
      <c r="AH20" s="1253"/>
      <c r="AI20" s="1253"/>
      <c r="AJ20" s="1253"/>
      <c r="AK20" s="1253"/>
      <c r="AL20" s="1253"/>
      <c r="AM20" s="1253"/>
      <c r="AN20" s="1253"/>
      <c r="AO20" s="1253"/>
      <c r="AP20" s="1253"/>
      <c r="AQ20" s="1253"/>
      <c r="AR20" s="1253"/>
      <c r="AS20" s="1253"/>
      <c r="AT20" s="1253"/>
      <c r="AU20" s="1253"/>
      <c r="AV20" s="1253"/>
      <c r="AW20" s="1253"/>
      <c r="AX20" s="1253"/>
      <c r="AY20" s="1253"/>
      <c r="AZ20" s="1253"/>
      <c r="BA20" s="1253"/>
      <c r="BB20" s="1253"/>
      <c r="BC20" s="1253"/>
      <c r="BD20" s="1253"/>
      <c r="BE20" s="1253"/>
      <c r="BF20" s="1253"/>
      <c r="BG20" s="1253"/>
      <c r="BH20" s="1253"/>
      <c r="BI20" s="1253"/>
      <c r="BJ20" s="1253"/>
      <c r="BK20" s="1253"/>
      <c r="BL20" s="1253"/>
      <c r="BM20" s="1253"/>
      <c r="BN20" s="1253"/>
      <c r="BO20" s="1253"/>
      <c r="BP20" s="1253"/>
      <c r="BQ20" s="1253"/>
      <c r="BR20" s="1253"/>
      <c r="BS20" s="1253"/>
      <c r="BT20" s="1253"/>
      <c r="BU20" s="1253"/>
      <c r="BV20" s="1253"/>
      <c r="BW20" s="1243" t="s">
        <v>2110</v>
      </c>
      <c r="BX20" s="1244"/>
      <c r="BY20" s="1244"/>
      <c r="BZ20" s="1244"/>
      <c r="CA20" s="1244"/>
      <c r="CB20" s="1244"/>
      <c r="CC20" s="1244"/>
      <c r="CD20" s="1245"/>
      <c r="CE20" s="1171" t="str">
        <f>MID(SUVAHAVUJ!AF106,1,1)</f>
        <v xml:space="preserve"> </v>
      </c>
      <c r="CF20" s="1171"/>
      <c r="CG20" s="1171"/>
      <c r="CH20" s="1171"/>
      <c r="CI20" s="1171"/>
      <c r="CJ20" s="1171" t="str">
        <f>MID(SUVAHAVUJ!AF106,2,1)</f>
        <v xml:space="preserve"> </v>
      </c>
      <c r="CK20" s="1171"/>
      <c r="CL20" s="1171"/>
      <c r="CM20" s="1171"/>
      <c r="CN20" s="1171"/>
      <c r="CO20" s="1171"/>
      <c r="CP20" s="1171" t="str">
        <f>MID(SUVAHAVUJ!AF106,3,1)</f>
        <v xml:space="preserve"> </v>
      </c>
      <c r="CQ20" s="1171"/>
      <c r="CR20" s="1171"/>
      <c r="CS20" s="1171"/>
      <c r="CT20" s="1171"/>
      <c r="CU20" s="1171" t="str">
        <f>MID(SUVAHAVUJ!AF106,4,1)</f>
        <v xml:space="preserve"> </v>
      </c>
      <c r="CV20" s="1171"/>
      <c r="CW20" s="1171"/>
      <c r="CX20" s="1171"/>
      <c r="CY20" s="1171"/>
      <c r="CZ20" s="1171"/>
      <c r="DA20" s="1171" t="str">
        <f>MID(SUVAHAVUJ!AF106,5,1)</f>
        <v xml:space="preserve"> </v>
      </c>
      <c r="DB20" s="1171"/>
      <c r="DC20" s="1171"/>
      <c r="DD20" s="1171"/>
      <c r="DE20" s="1171"/>
      <c r="DF20" s="1171" t="str">
        <f>MID(SUVAHAVUJ!AF106,6,1)</f>
        <v xml:space="preserve"> </v>
      </c>
      <c r="DG20" s="1171"/>
      <c r="DH20" s="1171"/>
      <c r="DI20" s="1171"/>
      <c r="DJ20" s="1171"/>
      <c r="DK20" s="1171"/>
      <c r="DL20" s="1171" t="str">
        <f>MID(SUVAHAVUJ!AF106,7,1)</f>
        <v xml:space="preserve"> </v>
      </c>
      <c r="DM20" s="1171"/>
      <c r="DN20" s="1171"/>
      <c r="DO20" s="1171"/>
      <c r="DP20" s="1171"/>
      <c r="DQ20" s="1171"/>
      <c r="DR20" s="1171" t="str">
        <f>MID(SUVAHAVUJ!AF106,8,1)</f>
        <v xml:space="preserve"> </v>
      </c>
      <c r="DS20" s="1171"/>
      <c r="DT20" s="1171"/>
      <c r="DU20" s="1171"/>
      <c r="DV20" s="1171"/>
      <c r="DW20" s="1129" t="str">
        <f>MID(SUVAHAVUJ!AF106,9,1)</f>
        <v xml:space="preserve"> </v>
      </c>
      <c r="DX20" s="1129"/>
      <c r="DY20" s="1129"/>
      <c r="DZ20" s="1129"/>
      <c r="EA20" s="1129"/>
      <c r="EB20" s="1129"/>
      <c r="EC20" s="1129" t="str">
        <f>MID(SUVAHAVUJ!AF106,10,1)</f>
        <v xml:space="preserve"> </v>
      </c>
      <c r="ED20" s="1129"/>
      <c r="EE20" s="1129"/>
      <c r="EF20" s="1129"/>
      <c r="EG20" s="1129"/>
      <c r="EH20" s="1171" t="str">
        <f>MID(SUVAHAVUJ!AF106,11,1)</f>
        <v>0</v>
      </c>
      <c r="EI20" s="1171"/>
      <c r="EJ20" s="1171"/>
      <c r="EK20" s="1171"/>
      <c r="EL20" s="1171"/>
      <c r="EM20" s="1179"/>
      <c r="EN20" s="257"/>
      <c r="EO20" s="258"/>
      <c r="EP20" s="1171" t="str">
        <f>MID(SUVAHAVUJ!AG106,1,1)</f>
        <v xml:space="preserve"> </v>
      </c>
      <c r="EQ20" s="1171"/>
      <c r="ER20" s="1171"/>
      <c r="ES20" s="1171"/>
      <c r="ET20" s="1171"/>
      <c r="EU20" s="1171"/>
      <c r="EV20" s="1171" t="str">
        <f>MID(SUVAHAVUJ!AG106,2,1)</f>
        <v xml:space="preserve"> </v>
      </c>
      <c r="EW20" s="1171"/>
      <c r="EX20" s="1171"/>
      <c r="EY20" s="1171"/>
      <c r="EZ20" s="1171"/>
      <c r="FA20" s="1171" t="str">
        <f>MID(SUVAHAVUJ!AG106,3,1)</f>
        <v xml:space="preserve"> </v>
      </c>
      <c r="FB20" s="1171"/>
      <c r="FC20" s="1171"/>
      <c r="FD20" s="1171"/>
      <c r="FE20" s="1171"/>
      <c r="FF20" s="1171"/>
      <c r="FG20" s="1171" t="str">
        <f>MID(SUVAHAVUJ!AG106,4,1)</f>
        <v xml:space="preserve"> </v>
      </c>
      <c r="FH20" s="1171"/>
      <c r="FI20" s="1171"/>
      <c r="FJ20" s="1171"/>
      <c r="FK20" s="1171"/>
      <c r="FL20" s="1129" t="str">
        <f>MID(SUVAHAVUJ!AG106,5,1)</f>
        <v xml:space="preserve"> </v>
      </c>
      <c r="FM20" s="1129"/>
      <c r="FN20" s="1129"/>
      <c r="FO20" s="1129"/>
      <c r="FP20" s="1129"/>
      <c r="FQ20" s="1129"/>
      <c r="FR20" s="1129" t="str">
        <f>MID(SUVAHAVUJ!AG106,6,1)</f>
        <v xml:space="preserve"> </v>
      </c>
      <c r="FS20" s="1129"/>
      <c r="FT20" s="1129"/>
      <c r="FU20" s="1129"/>
      <c r="FV20" s="1129"/>
      <c r="FW20" s="1129" t="str">
        <f>MID(SUVAHAVUJ!AG106,7,1)</f>
        <v xml:space="preserve"> </v>
      </c>
      <c r="FX20" s="1129"/>
      <c r="FY20" s="1129"/>
      <c r="FZ20" s="1129"/>
      <c r="GA20" s="1129"/>
      <c r="GB20" s="1129"/>
      <c r="GC20" s="1129" t="str">
        <f>MID(SUVAHAVUJ!AG106,8,1)</f>
        <v xml:space="preserve"> </v>
      </c>
      <c r="GD20" s="1129"/>
      <c r="GE20" s="1129"/>
      <c r="GF20" s="1129"/>
      <c r="GG20" s="1129"/>
      <c r="GH20" s="1129" t="str">
        <f>MID(SUVAHAVUJ!AG106,9,1)</f>
        <v xml:space="preserve"> </v>
      </c>
      <c r="GI20" s="1129"/>
      <c r="GJ20" s="1129"/>
      <c r="GK20" s="1129"/>
      <c r="GL20" s="1129"/>
      <c r="GM20" s="1129"/>
      <c r="GN20" s="1129" t="str">
        <f>MID(SUVAHAVUJ!AG106,10,1)</f>
        <v xml:space="preserve"> </v>
      </c>
      <c r="GO20" s="1129"/>
      <c r="GP20" s="1129"/>
      <c r="GQ20" s="1129"/>
      <c r="GR20" s="1129"/>
      <c r="GS20" s="1129" t="str">
        <f>MID(SUVAHAVUJ!AG106,11,1)</f>
        <v>0</v>
      </c>
      <c r="GT20" s="1129"/>
      <c r="GU20" s="1129"/>
      <c r="GV20" s="1129"/>
      <c r="GW20" s="1177"/>
    </row>
    <row r="21" spans="1:205" ht="24" customHeight="1" x14ac:dyDescent="0.2">
      <c r="B21" s="1254" t="s">
        <v>2051</v>
      </c>
      <c r="C21" s="1255"/>
      <c r="D21" s="1255"/>
      <c r="E21" s="1255"/>
      <c r="F21" s="1255"/>
      <c r="G21" s="1255"/>
      <c r="H21" s="1255"/>
      <c r="I21" s="1255"/>
      <c r="J21" s="1255"/>
      <c r="K21" s="1256"/>
      <c r="L21" s="1252" t="str">
        <f>SUVAHAVUJ!$D$107</f>
        <v>Záväzky z obchodného styku v rámci podielovej účasti okrem záväzkov voči prepojeným účtovným jednotkám (321A, 475A, 476A)</v>
      </c>
      <c r="M21" s="1253"/>
      <c r="N21" s="1253"/>
      <c r="O21" s="1253"/>
      <c r="P21" s="1253"/>
      <c r="Q21" s="1253"/>
      <c r="R21" s="1253"/>
      <c r="S21" s="1253"/>
      <c r="T21" s="1253"/>
      <c r="U21" s="1253"/>
      <c r="V21" s="1253"/>
      <c r="W21" s="1253"/>
      <c r="X21" s="1253"/>
      <c r="Y21" s="1253"/>
      <c r="Z21" s="1253"/>
      <c r="AA21" s="1253"/>
      <c r="AB21" s="1253"/>
      <c r="AC21" s="1253"/>
      <c r="AD21" s="1253"/>
      <c r="AE21" s="1253"/>
      <c r="AF21" s="1253"/>
      <c r="AG21" s="1253"/>
      <c r="AH21" s="1253"/>
      <c r="AI21" s="1253"/>
      <c r="AJ21" s="1253"/>
      <c r="AK21" s="1253"/>
      <c r="AL21" s="1253"/>
      <c r="AM21" s="1253"/>
      <c r="AN21" s="1253"/>
      <c r="AO21" s="1253"/>
      <c r="AP21" s="1253"/>
      <c r="AQ21" s="1253"/>
      <c r="AR21" s="1253"/>
      <c r="AS21" s="1253"/>
      <c r="AT21" s="1253"/>
      <c r="AU21" s="1253"/>
      <c r="AV21" s="1253"/>
      <c r="AW21" s="1253"/>
      <c r="AX21" s="1253"/>
      <c r="AY21" s="1253"/>
      <c r="AZ21" s="1253"/>
      <c r="BA21" s="1253"/>
      <c r="BB21" s="1253"/>
      <c r="BC21" s="1253"/>
      <c r="BD21" s="1253"/>
      <c r="BE21" s="1253"/>
      <c r="BF21" s="1253"/>
      <c r="BG21" s="1253"/>
      <c r="BH21" s="1253"/>
      <c r="BI21" s="1253"/>
      <c r="BJ21" s="1253"/>
      <c r="BK21" s="1253"/>
      <c r="BL21" s="1253"/>
      <c r="BM21" s="1253"/>
      <c r="BN21" s="1253"/>
      <c r="BO21" s="1253"/>
      <c r="BP21" s="1253"/>
      <c r="BQ21" s="1253"/>
      <c r="BR21" s="1253"/>
      <c r="BS21" s="1253"/>
      <c r="BT21" s="1253"/>
      <c r="BU21" s="1253"/>
      <c r="BV21" s="1253"/>
      <c r="BW21" s="1243" t="s">
        <v>2111</v>
      </c>
      <c r="BX21" s="1244"/>
      <c r="BY21" s="1244"/>
      <c r="BZ21" s="1244"/>
      <c r="CA21" s="1244"/>
      <c r="CB21" s="1244"/>
      <c r="CC21" s="1244"/>
      <c r="CD21" s="1245"/>
      <c r="CE21" s="1171" t="str">
        <f>MID(SUVAHAVUJ!AF107,1,1)</f>
        <v xml:space="preserve"> </v>
      </c>
      <c r="CF21" s="1171"/>
      <c r="CG21" s="1171"/>
      <c r="CH21" s="1171"/>
      <c r="CI21" s="1171"/>
      <c r="CJ21" s="1171" t="str">
        <f>MID(SUVAHAVUJ!AF107,2,1)</f>
        <v xml:space="preserve"> </v>
      </c>
      <c r="CK21" s="1171"/>
      <c r="CL21" s="1171"/>
      <c r="CM21" s="1171"/>
      <c r="CN21" s="1171"/>
      <c r="CO21" s="1171"/>
      <c r="CP21" s="1171" t="str">
        <f>MID(SUVAHAVUJ!AF107,3,1)</f>
        <v xml:space="preserve"> </v>
      </c>
      <c r="CQ21" s="1171"/>
      <c r="CR21" s="1171"/>
      <c r="CS21" s="1171"/>
      <c r="CT21" s="1171"/>
      <c r="CU21" s="1171" t="str">
        <f>MID(SUVAHAVUJ!AF107,4,1)</f>
        <v xml:space="preserve"> </v>
      </c>
      <c r="CV21" s="1171"/>
      <c r="CW21" s="1171"/>
      <c r="CX21" s="1171"/>
      <c r="CY21" s="1171"/>
      <c r="CZ21" s="1171"/>
      <c r="DA21" s="1171" t="str">
        <f>MID(SUVAHAVUJ!AF107,5,1)</f>
        <v xml:space="preserve"> </v>
      </c>
      <c r="DB21" s="1171"/>
      <c r="DC21" s="1171"/>
      <c r="DD21" s="1171"/>
      <c r="DE21" s="1171"/>
      <c r="DF21" s="1171" t="str">
        <f>MID(SUVAHAVUJ!AF107,6,1)</f>
        <v xml:space="preserve"> </v>
      </c>
      <c r="DG21" s="1171"/>
      <c r="DH21" s="1171"/>
      <c r="DI21" s="1171"/>
      <c r="DJ21" s="1171"/>
      <c r="DK21" s="1171"/>
      <c r="DL21" s="1171" t="str">
        <f>MID(SUVAHAVUJ!AF107,7,1)</f>
        <v xml:space="preserve"> </v>
      </c>
      <c r="DM21" s="1171"/>
      <c r="DN21" s="1171"/>
      <c r="DO21" s="1171"/>
      <c r="DP21" s="1171"/>
      <c r="DQ21" s="1171"/>
      <c r="DR21" s="1171" t="str">
        <f>MID(SUVAHAVUJ!AF107,8,1)</f>
        <v xml:space="preserve"> </v>
      </c>
      <c r="DS21" s="1171"/>
      <c r="DT21" s="1171"/>
      <c r="DU21" s="1171"/>
      <c r="DV21" s="1171"/>
      <c r="DW21" s="1129" t="str">
        <f>MID(SUVAHAVUJ!AF107,9,1)</f>
        <v xml:space="preserve"> </v>
      </c>
      <c r="DX21" s="1129"/>
      <c r="DY21" s="1129"/>
      <c r="DZ21" s="1129"/>
      <c r="EA21" s="1129"/>
      <c r="EB21" s="1129"/>
      <c r="EC21" s="1129" t="str">
        <f>MID(SUVAHAVUJ!AF107,10,1)</f>
        <v xml:space="preserve"> </v>
      </c>
      <c r="ED21" s="1129"/>
      <c r="EE21" s="1129"/>
      <c r="EF21" s="1129"/>
      <c r="EG21" s="1129"/>
      <c r="EH21" s="1171" t="str">
        <f>MID(SUVAHAVUJ!AF107,11,1)</f>
        <v>0</v>
      </c>
      <c r="EI21" s="1171"/>
      <c r="EJ21" s="1171"/>
      <c r="EK21" s="1171"/>
      <c r="EL21" s="1171"/>
      <c r="EM21" s="1179"/>
      <c r="EN21" s="257"/>
      <c r="EO21" s="258"/>
      <c r="EP21" s="1171" t="str">
        <f>MID(SUVAHAVUJ!AG107,1,1)</f>
        <v xml:space="preserve"> </v>
      </c>
      <c r="EQ21" s="1171"/>
      <c r="ER21" s="1171"/>
      <c r="ES21" s="1171"/>
      <c r="ET21" s="1171"/>
      <c r="EU21" s="1171"/>
      <c r="EV21" s="1171" t="str">
        <f>MID(SUVAHAVUJ!AG107,2,1)</f>
        <v xml:space="preserve"> </v>
      </c>
      <c r="EW21" s="1171"/>
      <c r="EX21" s="1171"/>
      <c r="EY21" s="1171"/>
      <c r="EZ21" s="1171"/>
      <c r="FA21" s="1171" t="str">
        <f>MID(SUVAHAVUJ!AG107,3,1)</f>
        <v xml:space="preserve"> </v>
      </c>
      <c r="FB21" s="1171"/>
      <c r="FC21" s="1171"/>
      <c r="FD21" s="1171"/>
      <c r="FE21" s="1171"/>
      <c r="FF21" s="1171"/>
      <c r="FG21" s="1171" t="str">
        <f>MID(SUVAHAVUJ!AG107,4,1)</f>
        <v xml:space="preserve"> </v>
      </c>
      <c r="FH21" s="1171"/>
      <c r="FI21" s="1171"/>
      <c r="FJ21" s="1171"/>
      <c r="FK21" s="1171"/>
      <c r="FL21" s="1129" t="str">
        <f>MID(SUVAHAVUJ!AG107,5,1)</f>
        <v xml:space="preserve"> </v>
      </c>
      <c r="FM21" s="1129"/>
      <c r="FN21" s="1129"/>
      <c r="FO21" s="1129"/>
      <c r="FP21" s="1129"/>
      <c r="FQ21" s="1129"/>
      <c r="FR21" s="1129" t="str">
        <f>MID(SUVAHAVUJ!AG107,6,1)</f>
        <v xml:space="preserve"> </v>
      </c>
      <c r="FS21" s="1129"/>
      <c r="FT21" s="1129"/>
      <c r="FU21" s="1129"/>
      <c r="FV21" s="1129"/>
      <c r="FW21" s="1129" t="str">
        <f>MID(SUVAHAVUJ!AG107,7,1)</f>
        <v xml:space="preserve"> </v>
      </c>
      <c r="FX21" s="1129"/>
      <c r="FY21" s="1129"/>
      <c r="FZ21" s="1129"/>
      <c r="GA21" s="1129"/>
      <c r="GB21" s="1129"/>
      <c r="GC21" s="1129" t="str">
        <f>MID(SUVAHAVUJ!AG107,8,1)</f>
        <v xml:space="preserve"> </v>
      </c>
      <c r="GD21" s="1129"/>
      <c r="GE21" s="1129"/>
      <c r="GF21" s="1129"/>
      <c r="GG21" s="1129"/>
      <c r="GH21" s="1129" t="str">
        <f>MID(SUVAHAVUJ!AG107,9,1)</f>
        <v xml:space="preserve"> </v>
      </c>
      <c r="GI21" s="1129"/>
      <c r="GJ21" s="1129"/>
      <c r="GK21" s="1129"/>
      <c r="GL21" s="1129"/>
      <c r="GM21" s="1129"/>
      <c r="GN21" s="1129" t="str">
        <f>MID(SUVAHAVUJ!AG107,10,1)</f>
        <v xml:space="preserve"> </v>
      </c>
      <c r="GO21" s="1129"/>
      <c r="GP21" s="1129"/>
      <c r="GQ21" s="1129"/>
      <c r="GR21" s="1129"/>
      <c r="GS21" s="1129" t="str">
        <f>MID(SUVAHAVUJ!AG107,11,1)</f>
        <v>0</v>
      </c>
      <c r="GT21" s="1129"/>
      <c r="GU21" s="1129"/>
      <c r="GV21" s="1129"/>
      <c r="GW21" s="1177"/>
    </row>
    <row r="22" spans="1:205" ht="24" customHeight="1" x14ac:dyDescent="0.2">
      <c r="B22" s="1254" t="s">
        <v>2052</v>
      </c>
      <c r="C22" s="1255"/>
      <c r="D22" s="1255"/>
      <c r="E22" s="1255"/>
      <c r="F22" s="1255"/>
      <c r="G22" s="1255"/>
      <c r="H22" s="1255"/>
      <c r="I22" s="1255"/>
      <c r="J22" s="1255"/>
      <c r="K22" s="1256"/>
      <c r="L22" s="1252" t="str">
        <f>SUVAHAVUJ!$D$108</f>
        <v>Ostatné záväzky z obchodného styku (321A, 475A, 476A)</v>
      </c>
      <c r="M22" s="1253"/>
      <c r="N22" s="1253"/>
      <c r="O22" s="1253"/>
      <c r="P22" s="1253"/>
      <c r="Q22" s="1253"/>
      <c r="R22" s="1253"/>
      <c r="S22" s="1253"/>
      <c r="T22" s="1253"/>
      <c r="U22" s="1253"/>
      <c r="V22" s="1253"/>
      <c r="W22" s="1253"/>
      <c r="X22" s="1253"/>
      <c r="Y22" s="1253"/>
      <c r="Z22" s="1253"/>
      <c r="AA22" s="1253"/>
      <c r="AB22" s="1253"/>
      <c r="AC22" s="1253"/>
      <c r="AD22" s="1253"/>
      <c r="AE22" s="1253"/>
      <c r="AF22" s="1253"/>
      <c r="AG22" s="1253"/>
      <c r="AH22" s="1253"/>
      <c r="AI22" s="1253"/>
      <c r="AJ22" s="1253"/>
      <c r="AK22" s="1253"/>
      <c r="AL22" s="1253"/>
      <c r="AM22" s="1253"/>
      <c r="AN22" s="1253"/>
      <c r="AO22" s="1253"/>
      <c r="AP22" s="1253"/>
      <c r="AQ22" s="1253"/>
      <c r="AR22" s="1253"/>
      <c r="AS22" s="1253"/>
      <c r="AT22" s="1253"/>
      <c r="AU22" s="1253"/>
      <c r="AV22" s="1253"/>
      <c r="AW22" s="1253"/>
      <c r="AX22" s="1253"/>
      <c r="AY22" s="1253"/>
      <c r="AZ22" s="1253"/>
      <c r="BA22" s="1253"/>
      <c r="BB22" s="1253"/>
      <c r="BC22" s="1253"/>
      <c r="BD22" s="1253"/>
      <c r="BE22" s="1253"/>
      <c r="BF22" s="1253"/>
      <c r="BG22" s="1253"/>
      <c r="BH22" s="1253"/>
      <c r="BI22" s="1253"/>
      <c r="BJ22" s="1253"/>
      <c r="BK22" s="1253"/>
      <c r="BL22" s="1253"/>
      <c r="BM22" s="1253"/>
      <c r="BN22" s="1253"/>
      <c r="BO22" s="1253"/>
      <c r="BP22" s="1253"/>
      <c r="BQ22" s="1253"/>
      <c r="BR22" s="1253"/>
      <c r="BS22" s="1253"/>
      <c r="BT22" s="1253"/>
      <c r="BU22" s="1253"/>
      <c r="BV22" s="1253"/>
      <c r="BW22" s="1243" t="s">
        <v>2112</v>
      </c>
      <c r="BX22" s="1244"/>
      <c r="BY22" s="1244"/>
      <c r="BZ22" s="1244"/>
      <c r="CA22" s="1244"/>
      <c r="CB22" s="1244"/>
      <c r="CC22" s="1244"/>
      <c r="CD22" s="1245"/>
      <c r="CE22" s="1171" t="str">
        <f>MID(SUVAHAVUJ!AF108,1,1)</f>
        <v xml:space="preserve"> </v>
      </c>
      <c r="CF22" s="1171"/>
      <c r="CG22" s="1171"/>
      <c r="CH22" s="1171"/>
      <c r="CI22" s="1171"/>
      <c r="CJ22" s="1171" t="str">
        <f>MID(SUVAHAVUJ!AF108,2,1)</f>
        <v xml:space="preserve"> </v>
      </c>
      <c r="CK22" s="1171"/>
      <c r="CL22" s="1171"/>
      <c r="CM22" s="1171"/>
      <c r="CN22" s="1171"/>
      <c r="CO22" s="1171"/>
      <c r="CP22" s="1171" t="str">
        <f>MID(SUVAHAVUJ!AF108,3,1)</f>
        <v xml:space="preserve"> </v>
      </c>
      <c r="CQ22" s="1171"/>
      <c r="CR22" s="1171"/>
      <c r="CS22" s="1171"/>
      <c r="CT22" s="1171"/>
      <c r="CU22" s="1171" t="str">
        <f>MID(SUVAHAVUJ!AF108,4,1)</f>
        <v xml:space="preserve"> </v>
      </c>
      <c r="CV22" s="1171"/>
      <c r="CW22" s="1171"/>
      <c r="CX22" s="1171"/>
      <c r="CY22" s="1171"/>
      <c r="CZ22" s="1171"/>
      <c r="DA22" s="1171" t="str">
        <f>MID(SUVAHAVUJ!AF108,5,1)</f>
        <v xml:space="preserve"> </v>
      </c>
      <c r="DB22" s="1171"/>
      <c r="DC22" s="1171"/>
      <c r="DD22" s="1171"/>
      <c r="DE22" s="1171"/>
      <c r="DF22" s="1171" t="str">
        <f>MID(SUVAHAVUJ!AF108,6,1)</f>
        <v xml:space="preserve"> </v>
      </c>
      <c r="DG22" s="1171"/>
      <c r="DH22" s="1171"/>
      <c r="DI22" s="1171"/>
      <c r="DJ22" s="1171"/>
      <c r="DK22" s="1171"/>
      <c r="DL22" s="1171" t="str">
        <f>MID(SUVAHAVUJ!AF108,7,1)</f>
        <v xml:space="preserve"> </v>
      </c>
      <c r="DM22" s="1171"/>
      <c r="DN22" s="1171"/>
      <c r="DO22" s="1171"/>
      <c r="DP22" s="1171"/>
      <c r="DQ22" s="1171"/>
      <c r="DR22" s="1171" t="str">
        <f>MID(SUVAHAVUJ!AF108,8,1)</f>
        <v xml:space="preserve"> </v>
      </c>
      <c r="DS22" s="1171"/>
      <c r="DT22" s="1171"/>
      <c r="DU22" s="1171"/>
      <c r="DV22" s="1171"/>
      <c r="DW22" s="1129" t="str">
        <f>MID(SUVAHAVUJ!AF108,9,1)</f>
        <v xml:space="preserve"> </v>
      </c>
      <c r="DX22" s="1129"/>
      <c r="DY22" s="1129"/>
      <c r="DZ22" s="1129"/>
      <c r="EA22" s="1129"/>
      <c r="EB22" s="1129"/>
      <c r="EC22" s="1129" t="str">
        <f>MID(SUVAHAVUJ!AF108,10,1)</f>
        <v xml:space="preserve"> </v>
      </c>
      <c r="ED22" s="1129"/>
      <c r="EE22" s="1129"/>
      <c r="EF22" s="1129"/>
      <c r="EG22" s="1129"/>
      <c r="EH22" s="1171" t="str">
        <f>MID(SUVAHAVUJ!AF108,11,1)</f>
        <v>0</v>
      </c>
      <c r="EI22" s="1171"/>
      <c r="EJ22" s="1171"/>
      <c r="EK22" s="1171"/>
      <c r="EL22" s="1171"/>
      <c r="EM22" s="1179"/>
      <c r="EN22" s="257"/>
      <c r="EO22" s="258"/>
      <c r="EP22" s="1171" t="str">
        <f>MID(SUVAHAVUJ!AG108,1,1)</f>
        <v xml:space="preserve"> </v>
      </c>
      <c r="EQ22" s="1171"/>
      <c r="ER22" s="1171"/>
      <c r="ES22" s="1171"/>
      <c r="ET22" s="1171"/>
      <c r="EU22" s="1171"/>
      <c r="EV22" s="1171" t="str">
        <f>MID(SUVAHAVUJ!AG108,2,1)</f>
        <v xml:space="preserve"> </v>
      </c>
      <c r="EW22" s="1171"/>
      <c r="EX22" s="1171"/>
      <c r="EY22" s="1171"/>
      <c r="EZ22" s="1171"/>
      <c r="FA22" s="1171" t="str">
        <f>MID(SUVAHAVUJ!AG108,3,1)</f>
        <v xml:space="preserve"> </v>
      </c>
      <c r="FB22" s="1171"/>
      <c r="FC22" s="1171"/>
      <c r="FD22" s="1171"/>
      <c r="FE22" s="1171"/>
      <c r="FF22" s="1171"/>
      <c r="FG22" s="1171" t="str">
        <f>MID(SUVAHAVUJ!AG108,4,1)</f>
        <v xml:space="preserve"> </v>
      </c>
      <c r="FH22" s="1171"/>
      <c r="FI22" s="1171"/>
      <c r="FJ22" s="1171"/>
      <c r="FK22" s="1171"/>
      <c r="FL22" s="1129" t="str">
        <f>MID(SUVAHAVUJ!AG108,5,1)</f>
        <v xml:space="preserve"> </v>
      </c>
      <c r="FM22" s="1129"/>
      <c r="FN22" s="1129"/>
      <c r="FO22" s="1129"/>
      <c r="FP22" s="1129"/>
      <c r="FQ22" s="1129"/>
      <c r="FR22" s="1129" t="str">
        <f>MID(SUVAHAVUJ!AG108,6,1)</f>
        <v xml:space="preserve"> </v>
      </c>
      <c r="FS22" s="1129"/>
      <c r="FT22" s="1129"/>
      <c r="FU22" s="1129"/>
      <c r="FV22" s="1129"/>
      <c r="FW22" s="1129" t="str">
        <f>MID(SUVAHAVUJ!AG108,7,1)</f>
        <v xml:space="preserve"> </v>
      </c>
      <c r="FX22" s="1129"/>
      <c r="FY22" s="1129"/>
      <c r="FZ22" s="1129"/>
      <c r="GA22" s="1129"/>
      <c r="GB22" s="1129"/>
      <c r="GC22" s="1129" t="str">
        <f>MID(SUVAHAVUJ!AG108,8,1)</f>
        <v xml:space="preserve"> </v>
      </c>
      <c r="GD22" s="1129"/>
      <c r="GE22" s="1129"/>
      <c r="GF22" s="1129"/>
      <c r="GG22" s="1129"/>
      <c r="GH22" s="1129" t="str">
        <f>MID(SUVAHAVUJ!AG108,9,1)</f>
        <v xml:space="preserve"> </v>
      </c>
      <c r="GI22" s="1129"/>
      <c r="GJ22" s="1129"/>
      <c r="GK22" s="1129"/>
      <c r="GL22" s="1129"/>
      <c r="GM22" s="1129"/>
      <c r="GN22" s="1129" t="str">
        <f>MID(SUVAHAVUJ!AG108,10,1)</f>
        <v xml:space="preserve"> </v>
      </c>
      <c r="GO22" s="1129"/>
      <c r="GP22" s="1129"/>
      <c r="GQ22" s="1129"/>
      <c r="GR22" s="1129"/>
      <c r="GS22" s="1129" t="str">
        <f>MID(SUVAHAVUJ!AG108,11,1)</f>
        <v>0</v>
      </c>
      <c r="GT22" s="1129"/>
      <c r="GU22" s="1129"/>
      <c r="GV22" s="1129"/>
      <c r="GW22" s="1177"/>
    </row>
    <row r="23" spans="1:205" ht="24" customHeight="1" x14ac:dyDescent="0.2">
      <c r="A23" s="267"/>
      <c r="B23" s="1254" t="s">
        <v>2017</v>
      </c>
      <c r="C23" s="1255"/>
      <c r="D23" s="1255"/>
      <c r="E23" s="1255"/>
      <c r="F23" s="1255"/>
      <c r="G23" s="1255"/>
      <c r="H23" s="1255"/>
      <c r="I23" s="1255"/>
      <c r="J23" s="1255"/>
      <c r="K23" s="1256"/>
      <c r="L23" s="1252" t="str">
        <f>SUVAHAVUJ!$D$109</f>
        <v>Čistá hodnota zákazky (316A)</v>
      </c>
      <c r="M23" s="1253"/>
      <c r="N23" s="1253"/>
      <c r="O23" s="1253"/>
      <c r="P23" s="1253"/>
      <c r="Q23" s="1253"/>
      <c r="R23" s="1253"/>
      <c r="S23" s="1253"/>
      <c r="T23" s="1253"/>
      <c r="U23" s="1253"/>
      <c r="V23" s="1253"/>
      <c r="W23" s="1253"/>
      <c r="X23" s="1253"/>
      <c r="Y23" s="1253"/>
      <c r="Z23" s="1253"/>
      <c r="AA23" s="1253"/>
      <c r="AB23" s="1253"/>
      <c r="AC23" s="1253"/>
      <c r="AD23" s="1253"/>
      <c r="AE23" s="1253"/>
      <c r="AF23" s="1253"/>
      <c r="AG23" s="1253"/>
      <c r="AH23" s="1253"/>
      <c r="AI23" s="1253"/>
      <c r="AJ23" s="1253"/>
      <c r="AK23" s="1253"/>
      <c r="AL23" s="1253"/>
      <c r="AM23" s="1253"/>
      <c r="AN23" s="1253"/>
      <c r="AO23" s="1253"/>
      <c r="AP23" s="1253"/>
      <c r="AQ23" s="1253"/>
      <c r="AR23" s="1253"/>
      <c r="AS23" s="1253"/>
      <c r="AT23" s="1253"/>
      <c r="AU23" s="1253"/>
      <c r="AV23" s="1253"/>
      <c r="AW23" s="1253"/>
      <c r="AX23" s="1253"/>
      <c r="AY23" s="1253"/>
      <c r="AZ23" s="1253"/>
      <c r="BA23" s="1253"/>
      <c r="BB23" s="1253"/>
      <c r="BC23" s="1253"/>
      <c r="BD23" s="1253"/>
      <c r="BE23" s="1253"/>
      <c r="BF23" s="1253"/>
      <c r="BG23" s="1253"/>
      <c r="BH23" s="1253"/>
      <c r="BI23" s="1253"/>
      <c r="BJ23" s="1253"/>
      <c r="BK23" s="1253"/>
      <c r="BL23" s="1253"/>
      <c r="BM23" s="1253"/>
      <c r="BN23" s="1253"/>
      <c r="BO23" s="1253"/>
      <c r="BP23" s="1253"/>
      <c r="BQ23" s="1253"/>
      <c r="BR23" s="1253"/>
      <c r="BS23" s="1253"/>
      <c r="BT23" s="1253"/>
      <c r="BU23" s="1253"/>
      <c r="BV23" s="1253"/>
      <c r="BW23" s="1243" t="s">
        <v>1243</v>
      </c>
      <c r="BX23" s="1244"/>
      <c r="BY23" s="1244"/>
      <c r="BZ23" s="1244"/>
      <c r="CA23" s="1244"/>
      <c r="CB23" s="1244"/>
      <c r="CC23" s="1244"/>
      <c r="CD23" s="1245"/>
      <c r="CE23" s="1171" t="str">
        <f>MID(SUVAHAVUJ!AF109,1,1)</f>
        <v xml:space="preserve"> </v>
      </c>
      <c r="CF23" s="1171"/>
      <c r="CG23" s="1171"/>
      <c r="CH23" s="1171"/>
      <c r="CI23" s="1171"/>
      <c r="CJ23" s="1171" t="str">
        <f>MID(SUVAHAVUJ!AF109,2,1)</f>
        <v xml:space="preserve"> </v>
      </c>
      <c r="CK23" s="1171"/>
      <c r="CL23" s="1171"/>
      <c r="CM23" s="1171"/>
      <c r="CN23" s="1171"/>
      <c r="CO23" s="1171"/>
      <c r="CP23" s="1171" t="str">
        <f>MID(SUVAHAVUJ!AF109,3,1)</f>
        <v xml:space="preserve"> </v>
      </c>
      <c r="CQ23" s="1171"/>
      <c r="CR23" s="1171"/>
      <c r="CS23" s="1171"/>
      <c r="CT23" s="1171"/>
      <c r="CU23" s="1171" t="str">
        <f>MID(SUVAHAVUJ!AF109,4,1)</f>
        <v xml:space="preserve"> </v>
      </c>
      <c r="CV23" s="1171"/>
      <c r="CW23" s="1171"/>
      <c r="CX23" s="1171"/>
      <c r="CY23" s="1171"/>
      <c r="CZ23" s="1171"/>
      <c r="DA23" s="1171" t="str">
        <f>MID(SUVAHAVUJ!AF109,5,1)</f>
        <v xml:space="preserve"> </v>
      </c>
      <c r="DB23" s="1171"/>
      <c r="DC23" s="1171"/>
      <c r="DD23" s="1171"/>
      <c r="DE23" s="1171"/>
      <c r="DF23" s="1171" t="str">
        <f>MID(SUVAHAVUJ!AF109,6,1)</f>
        <v xml:space="preserve"> </v>
      </c>
      <c r="DG23" s="1171"/>
      <c r="DH23" s="1171"/>
      <c r="DI23" s="1171"/>
      <c r="DJ23" s="1171"/>
      <c r="DK23" s="1171"/>
      <c r="DL23" s="1171" t="str">
        <f>MID(SUVAHAVUJ!AF109,7,1)</f>
        <v xml:space="preserve"> </v>
      </c>
      <c r="DM23" s="1171"/>
      <c r="DN23" s="1171"/>
      <c r="DO23" s="1171"/>
      <c r="DP23" s="1171"/>
      <c r="DQ23" s="1171"/>
      <c r="DR23" s="1171" t="str">
        <f>MID(SUVAHAVUJ!AF109,8,1)</f>
        <v xml:space="preserve"> </v>
      </c>
      <c r="DS23" s="1171"/>
      <c r="DT23" s="1171"/>
      <c r="DU23" s="1171"/>
      <c r="DV23" s="1171"/>
      <c r="DW23" s="1129" t="str">
        <f>MID(SUVAHAVUJ!AF109,9,1)</f>
        <v xml:space="preserve"> </v>
      </c>
      <c r="DX23" s="1129"/>
      <c r="DY23" s="1129"/>
      <c r="DZ23" s="1129"/>
      <c r="EA23" s="1129"/>
      <c r="EB23" s="1129"/>
      <c r="EC23" s="1129" t="str">
        <f>MID(SUVAHAVUJ!AF109,10,1)</f>
        <v xml:space="preserve"> </v>
      </c>
      <c r="ED23" s="1129"/>
      <c r="EE23" s="1129"/>
      <c r="EF23" s="1129"/>
      <c r="EG23" s="1129"/>
      <c r="EH23" s="1171" t="str">
        <f>MID(SUVAHAVUJ!AF109,11,1)</f>
        <v>0</v>
      </c>
      <c r="EI23" s="1171"/>
      <c r="EJ23" s="1171"/>
      <c r="EK23" s="1171"/>
      <c r="EL23" s="1171"/>
      <c r="EM23" s="1179"/>
      <c r="EN23" s="257"/>
      <c r="EO23" s="258"/>
      <c r="EP23" s="1171" t="str">
        <f>MID(SUVAHAVUJ!AG109,1,1)</f>
        <v xml:space="preserve"> </v>
      </c>
      <c r="EQ23" s="1171"/>
      <c r="ER23" s="1171"/>
      <c r="ES23" s="1171"/>
      <c r="ET23" s="1171"/>
      <c r="EU23" s="1171"/>
      <c r="EV23" s="1171" t="str">
        <f>MID(SUVAHAVUJ!AG109,2,1)</f>
        <v xml:space="preserve"> </v>
      </c>
      <c r="EW23" s="1171"/>
      <c r="EX23" s="1171"/>
      <c r="EY23" s="1171"/>
      <c r="EZ23" s="1171"/>
      <c r="FA23" s="1171" t="str">
        <f>MID(SUVAHAVUJ!AG109,3,1)</f>
        <v xml:space="preserve"> </v>
      </c>
      <c r="FB23" s="1171"/>
      <c r="FC23" s="1171"/>
      <c r="FD23" s="1171"/>
      <c r="FE23" s="1171"/>
      <c r="FF23" s="1171"/>
      <c r="FG23" s="1171" t="str">
        <f>MID(SUVAHAVUJ!AG109,4,1)</f>
        <v xml:space="preserve"> </v>
      </c>
      <c r="FH23" s="1171"/>
      <c r="FI23" s="1171"/>
      <c r="FJ23" s="1171"/>
      <c r="FK23" s="1171"/>
      <c r="FL23" s="1129" t="str">
        <f>MID(SUVAHAVUJ!AG109,5,1)</f>
        <v xml:space="preserve"> </v>
      </c>
      <c r="FM23" s="1129"/>
      <c r="FN23" s="1129"/>
      <c r="FO23" s="1129"/>
      <c r="FP23" s="1129"/>
      <c r="FQ23" s="1129"/>
      <c r="FR23" s="1129" t="str">
        <f>MID(SUVAHAVUJ!AG109,6,1)</f>
        <v xml:space="preserve"> </v>
      </c>
      <c r="FS23" s="1129"/>
      <c r="FT23" s="1129"/>
      <c r="FU23" s="1129"/>
      <c r="FV23" s="1129"/>
      <c r="FW23" s="1129" t="str">
        <f>MID(SUVAHAVUJ!AG109,7,1)</f>
        <v xml:space="preserve"> </v>
      </c>
      <c r="FX23" s="1129"/>
      <c r="FY23" s="1129"/>
      <c r="FZ23" s="1129"/>
      <c r="GA23" s="1129"/>
      <c r="GB23" s="1129"/>
      <c r="GC23" s="1129" t="str">
        <f>MID(SUVAHAVUJ!AG109,8,1)</f>
        <v xml:space="preserve"> </v>
      </c>
      <c r="GD23" s="1129"/>
      <c r="GE23" s="1129"/>
      <c r="GF23" s="1129"/>
      <c r="GG23" s="1129"/>
      <c r="GH23" s="1129" t="str">
        <f>MID(SUVAHAVUJ!AG109,9,1)</f>
        <v xml:space="preserve"> </v>
      </c>
      <c r="GI23" s="1129"/>
      <c r="GJ23" s="1129"/>
      <c r="GK23" s="1129"/>
      <c r="GL23" s="1129"/>
      <c r="GM23" s="1129"/>
      <c r="GN23" s="1129" t="str">
        <f>MID(SUVAHAVUJ!AG109,10,1)</f>
        <v xml:space="preserve"> </v>
      </c>
      <c r="GO23" s="1129"/>
      <c r="GP23" s="1129"/>
      <c r="GQ23" s="1129"/>
      <c r="GR23" s="1129"/>
      <c r="GS23" s="1129" t="str">
        <f>MID(SUVAHAVUJ!AG109,11,1)</f>
        <v>0</v>
      </c>
      <c r="GT23" s="1129"/>
      <c r="GU23" s="1129"/>
      <c r="GV23" s="1129"/>
      <c r="GW23" s="1177"/>
    </row>
    <row r="24" spans="1:205" ht="24" customHeight="1" x14ac:dyDescent="0.2">
      <c r="A24" s="267"/>
      <c r="B24" s="1254" t="s">
        <v>2018</v>
      </c>
      <c r="C24" s="1255"/>
      <c r="D24" s="1255"/>
      <c r="E24" s="1255"/>
      <c r="F24" s="1255"/>
      <c r="G24" s="1255"/>
      <c r="H24" s="1255"/>
      <c r="I24" s="1255"/>
      <c r="J24" s="1255"/>
      <c r="K24" s="1256"/>
      <c r="L24" s="1252" t="str">
        <f>SUVAHAVUJ!$D$110</f>
        <v>Ostatné záväzky voči prepojeným účtovným jednotkám (471A, 47XA)</v>
      </c>
      <c r="M24" s="1253"/>
      <c r="N24" s="1253"/>
      <c r="O24" s="1253"/>
      <c r="P24" s="1253"/>
      <c r="Q24" s="1253"/>
      <c r="R24" s="1253"/>
      <c r="S24" s="1253"/>
      <c r="T24" s="1253"/>
      <c r="U24" s="1253"/>
      <c r="V24" s="1253"/>
      <c r="W24" s="1253"/>
      <c r="X24" s="1253"/>
      <c r="Y24" s="1253"/>
      <c r="Z24" s="1253"/>
      <c r="AA24" s="1253"/>
      <c r="AB24" s="1253"/>
      <c r="AC24" s="1253"/>
      <c r="AD24" s="1253"/>
      <c r="AE24" s="1253"/>
      <c r="AF24" s="1253"/>
      <c r="AG24" s="1253"/>
      <c r="AH24" s="1253"/>
      <c r="AI24" s="1253"/>
      <c r="AJ24" s="1253"/>
      <c r="AK24" s="1253"/>
      <c r="AL24" s="1253"/>
      <c r="AM24" s="1253"/>
      <c r="AN24" s="1253"/>
      <c r="AO24" s="1253"/>
      <c r="AP24" s="1253"/>
      <c r="AQ24" s="1253"/>
      <c r="AR24" s="1253"/>
      <c r="AS24" s="1253"/>
      <c r="AT24" s="1253"/>
      <c r="AU24" s="1253"/>
      <c r="AV24" s="1253"/>
      <c r="AW24" s="1253"/>
      <c r="AX24" s="1253"/>
      <c r="AY24" s="1253"/>
      <c r="AZ24" s="1253"/>
      <c r="BA24" s="1253"/>
      <c r="BB24" s="1253"/>
      <c r="BC24" s="1253"/>
      <c r="BD24" s="1253"/>
      <c r="BE24" s="1253"/>
      <c r="BF24" s="1253"/>
      <c r="BG24" s="1253"/>
      <c r="BH24" s="1253"/>
      <c r="BI24" s="1253"/>
      <c r="BJ24" s="1253"/>
      <c r="BK24" s="1253"/>
      <c r="BL24" s="1253"/>
      <c r="BM24" s="1253"/>
      <c r="BN24" s="1253"/>
      <c r="BO24" s="1253"/>
      <c r="BP24" s="1253"/>
      <c r="BQ24" s="1253"/>
      <c r="BR24" s="1253"/>
      <c r="BS24" s="1253"/>
      <c r="BT24" s="1253"/>
      <c r="BU24" s="1253"/>
      <c r="BV24" s="1253"/>
      <c r="BW24" s="1243" t="s">
        <v>2113</v>
      </c>
      <c r="BX24" s="1244"/>
      <c r="BY24" s="1244"/>
      <c r="BZ24" s="1244"/>
      <c r="CA24" s="1244"/>
      <c r="CB24" s="1244"/>
      <c r="CC24" s="1244"/>
      <c r="CD24" s="1245"/>
      <c r="CE24" s="1171" t="str">
        <f>MID(SUVAHAVUJ!AF110,1,1)</f>
        <v xml:space="preserve"> </v>
      </c>
      <c r="CF24" s="1171"/>
      <c r="CG24" s="1171"/>
      <c r="CH24" s="1171"/>
      <c r="CI24" s="1171"/>
      <c r="CJ24" s="1171" t="str">
        <f>MID(SUVAHAVUJ!AF110,2,1)</f>
        <v xml:space="preserve"> </v>
      </c>
      <c r="CK24" s="1171"/>
      <c r="CL24" s="1171"/>
      <c r="CM24" s="1171"/>
      <c r="CN24" s="1171"/>
      <c r="CO24" s="1171"/>
      <c r="CP24" s="1171" t="str">
        <f>MID(SUVAHAVUJ!AF110,3,1)</f>
        <v xml:space="preserve"> </v>
      </c>
      <c r="CQ24" s="1171"/>
      <c r="CR24" s="1171"/>
      <c r="CS24" s="1171"/>
      <c r="CT24" s="1171"/>
      <c r="CU24" s="1171" t="str">
        <f>MID(SUVAHAVUJ!AF110,4,1)</f>
        <v xml:space="preserve"> </v>
      </c>
      <c r="CV24" s="1171"/>
      <c r="CW24" s="1171"/>
      <c r="CX24" s="1171"/>
      <c r="CY24" s="1171"/>
      <c r="CZ24" s="1171"/>
      <c r="DA24" s="1171" t="str">
        <f>MID(SUVAHAVUJ!AF110,5,1)</f>
        <v xml:space="preserve"> </v>
      </c>
      <c r="DB24" s="1171"/>
      <c r="DC24" s="1171"/>
      <c r="DD24" s="1171"/>
      <c r="DE24" s="1171"/>
      <c r="DF24" s="1171" t="str">
        <f>MID(SUVAHAVUJ!AF110,6,1)</f>
        <v xml:space="preserve"> </v>
      </c>
      <c r="DG24" s="1171"/>
      <c r="DH24" s="1171"/>
      <c r="DI24" s="1171"/>
      <c r="DJ24" s="1171"/>
      <c r="DK24" s="1171"/>
      <c r="DL24" s="1171" t="str">
        <f>MID(SUVAHAVUJ!AF110,7,1)</f>
        <v xml:space="preserve"> </v>
      </c>
      <c r="DM24" s="1171"/>
      <c r="DN24" s="1171"/>
      <c r="DO24" s="1171"/>
      <c r="DP24" s="1171"/>
      <c r="DQ24" s="1171"/>
      <c r="DR24" s="1171" t="str">
        <f>MID(SUVAHAVUJ!AF110,8,1)</f>
        <v xml:space="preserve"> </v>
      </c>
      <c r="DS24" s="1171"/>
      <c r="DT24" s="1171"/>
      <c r="DU24" s="1171"/>
      <c r="DV24" s="1171"/>
      <c r="DW24" s="1129" t="str">
        <f>MID(SUVAHAVUJ!AF110,9,1)</f>
        <v xml:space="preserve"> </v>
      </c>
      <c r="DX24" s="1129"/>
      <c r="DY24" s="1129"/>
      <c r="DZ24" s="1129"/>
      <c r="EA24" s="1129"/>
      <c r="EB24" s="1129"/>
      <c r="EC24" s="1129" t="str">
        <f>MID(SUVAHAVUJ!AF110,10,1)</f>
        <v xml:space="preserve"> </v>
      </c>
      <c r="ED24" s="1129"/>
      <c r="EE24" s="1129"/>
      <c r="EF24" s="1129"/>
      <c r="EG24" s="1129"/>
      <c r="EH24" s="1171" t="str">
        <f>MID(SUVAHAVUJ!AF110,11,1)</f>
        <v>0</v>
      </c>
      <c r="EI24" s="1171"/>
      <c r="EJ24" s="1171"/>
      <c r="EK24" s="1171"/>
      <c r="EL24" s="1171"/>
      <c r="EM24" s="1179"/>
      <c r="EN24" s="257"/>
      <c r="EO24" s="258"/>
      <c r="EP24" s="1171" t="str">
        <f>MID(SUVAHAVUJ!AG110,1,1)</f>
        <v xml:space="preserve"> </v>
      </c>
      <c r="EQ24" s="1171"/>
      <c r="ER24" s="1171"/>
      <c r="ES24" s="1171"/>
      <c r="ET24" s="1171"/>
      <c r="EU24" s="1171"/>
      <c r="EV24" s="1171" t="str">
        <f>MID(SUVAHAVUJ!AG110,2,1)</f>
        <v xml:space="preserve"> </v>
      </c>
      <c r="EW24" s="1171"/>
      <c r="EX24" s="1171"/>
      <c r="EY24" s="1171"/>
      <c r="EZ24" s="1171"/>
      <c r="FA24" s="1171" t="str">
        <f>MID(SUVAHAVUJ!AG110,3,1)</f>
        <v xml:space="preserve"> </v>
      </c>
      <c r="FB24" s="1171"/>
      <c r="FC24" s="1171"/>
      <c r="FD24" s="1171"/>
      <c r="FE24" s="1171"/>
      <c r="FF24" s="1171"/>
      <c r="FG24" s="1171" t="str">
        <f>MID(SUVAHAVUJ!AG110,4,1)</f>
        <v xml:space="preserve"> </v>
      </c>
      <c r="FH24" s="1171"/>
      <c r="FI24" s="1171"/>
      <c r="FJ24" s="1171"/>
      <c r="FK24" s="1171"/>
      <c r="FL24" s="1129" t="str">
        <f>MID(SUVAHAVUJ!AG110,5,1)</f>
        <v xml:space="preserve"> </v>
      </c>
      <c r="FM24" s="1129"/>
      <c r="FN24" s="1129"/>
      <c r="FO24" s="1129"/>
      <c r="FP24" s="1129"/>
      <c r="FQ24" s="1129"/>
      <c r="FR24" s="1129" t="str">
        <f>MID(SUVAHAVUJ!AG110,6,1)</f>
        <v xml:space="preserve"> </v>
      </c>
      <c r="FS24" s="1129"/>
      <c r="FT24" s="1129"/>
      <c r="FU24" s="1129"/>
      <c r="FV24" s="1129"/>
      <c r="FW24" s="1129" t="str">
        <f>MID(SUVAHAVUJ!AG110,7,1)</f>
        <v xml:space="preserve"> </v>
      </c>
      <c r="FX24" s="1129"/>
      <c r="FY24" s="1129"/>
      <c r="FZ24" s="1129"/>
      <c r="GA24" s="1129"/>
      <c r="GB24" s="1129"/>
      <c r="GC24" s="1129" t="str">
        <f>MID(SUVAHAVUJ!AG110,8,1)</f>
        <v xml:space="preserve"> </v>
      </c>
      <c r="GD24" s="1129"/>
      <c r="GE24" s="1129"/>
      <c r="GF24" s="1129"/>
      <c r="GG24" s="1129"/>
      <c r="GH24" s="1129" t="str">
        <f>MID(SUVAHAVUJ!AG110,9,1)</f>
        <v xml:space="preserve"> </v>
      </c>
      <c r="GI24" s="1129"/>
      <c r="GJ24" s="1129"/>
      <c r="GK24" s="1129"/>
      <c r="GL24" s="1129"/>
      <c r="GM24" s="1129"/>
      <c r="GN24" s="1129" t="str">
        <f>MID(SUVAHAVUJ!AG110,10,1)</f>
        <v xml:space="preserve"> </v>
      </c>
      <c r="GO24" s="1129"/>
      <c r="GP24" s="1129"/>
      <c r="GQ24" s="1129"/>
      <c r="GR24" s="1129"/>
      <c r="GS24" s="1129" t="str">
        <f>MID(SUVAHAVUJ!AG110,11,1)</f>
        <v>0</v>
      </c>
      <c r="GT24" s="1129"/>
      <c r="GU24" s="1129"/>
      <c r="GV24" s="1129"/>
      <c r="GW24" s="1177"/>
    </row>
    <row r="25" spans="1:205" ht="24" customHeight="1" x14ac:dyDescent="0.2">
      <c r="A25" s="267"/>
      <c r="B25" s="1254" t="s">
        <v>2019</v>
      </c>
      <c r="C25" s="1255"/>
      <c r="D25" s="1255"/>
      <c r="E25" s="1255"/>
      <c r="F25" s="1255"/>
      <c r="G25" s="1255"/>
      <c r="H25" s="1255"/>
      <c r="I25" s="1255"/>
      <c r="J25" s="1255"/>
      <c r="K25" s="1256"/>
      <c r="L25" s="1252" t="str">
        <f>SUVAHAVUJ!$D$111</f>
        <v>Ostatné záväzky v rámci podielovej účasti okrem záväzkov voči prepojeným účtovným jednotkám (471A, 47XA)</v>
      </c>
      <c r="M25" s="1253"/>
      <c r="N25" s="1253"/>
      <c r="O25" s="1253"/>
      <c r="P25" s="1253"/>
      <c r="Q25" s="1253"/>
      <c r="R25" s="1253"/>
      <c r="S25" s="1253"/>
      <c r="T25" s="1253"/>
      <c r="U25" s="1253"/>
      <c r="V25" s="1253"/>
      <c r="W25" s="1253"/>
      <c r="X25" s="1253"/>
      <c r="Y25" s="1253"/>
      <c r="Z25" s="1253"/>
      <c r="AA25" s="1253"/>
      <c r="AB25" s="1253"/>
      <c r="AC25" s="1253"/>
      <c r="AD25" s="1253"/>
      <c r="AE25" s="1253"/>
      <c r="AF25" s="1253"/>
      <c r="AG25" s="1253"/>
      <c r="AH25" s="1253"/>
      <c r="AI25" s="1253"/>
      <c r="AJ25" s="1253"/>
      <c r="AK25" s="1253"/>
      <c r="AL25" s="1253"/>
      <c r="AM25" s="1253"/>
      <c r="AN25" s="1253"/>
      <c r="AO25" s="1253"/>
      <c r="AP25" s="1253"/>
      <c r="AQ25" s="1253"/>
      <c r="AR25" s="1253"/>
      <c r="AS25" s="1253"/>
      <c r="AT25" s="1253"/>
      <c r="AU25" s="1253"/>
      <c r="AV25" s="1253"/>
      <c r="AW25" s="1253"/>
      <c r="AX25" s="1253"/>
      <c r="AY25" s="1253"/>
      <c r="AZ25" s="1253"/>
      <c r="BA25" s="1253"/>
      <c r="BB25" s="1253"/>
      <c r="BC25" s="1253"/>
      <c r="BD25" s="1253"/>
      <c r="BE25" s="1253"/>
      <c r="BF25" s="1253"/>
      <c r="BG25" s="1253"/>
      <c r="BH25" s="1253"/>
      <c r="BI25" s="1253"/>
      <c r="BJ25" s="1253"/>
      <c r="BK25" s="1253"/>
      <c r="BL25" s="1253"/>
      <c r="BM25" s="1253"/>
      <c r="BN25" s="1253"/>
      <c r="BO25" s="1253"/>
      <c r="BP25" s="1253"/>
      <c r="BQ25" s="1253"/>
      <c r="BR25" s="1253"/>
      <c r="BS25" s="1253"/>
      <c r="BT25" s="1253"/>
      <c r="BU25" s="1253"/>
      <c r="BV25" s="1253"/>
      <c r="BW25" s="1243" t="s">
        <v>2114</v>
      </c>
      <c r="BX25" s="1244"/>
      <c r="BY25" s="1244"/>
      <c r="BZ25" s="1244"/>
      <c r="CA25" s="1244"/>
      <c r="CB25" s="1244"/>
      <c r="CC25" s="1244"/>
      <c r="CD25" s="1245"/>
      <c r="CE25" s="1171" t="str">
        <f>MID(SUVAHAVUJ!AF111,1,1)</f>
        <v xml:space="preserve"> </v>
      </c>
      <c r="CF25" s="1171"/>
      <c r="CG25" s="1171"/>
      <c r="CH25" s="1171"/>
      <c r="CI25" s="1171"/>
      <c r="CJ25" s="1171" t="str">
        <f>MID(SUVAHAVUJ!AF111,2,1)</f>
        <v xml:space="preserve"> </v>
      </c>
      <c r="CK25" s="1171"/>
      <c r="CL25" s="1171"/>
      <c r="CM25" s="1171"/>
      <c r="CN25" s="1171"/>
      <c r="CO25" s="1171"/>
      <c r="CP25" s="1171" t="str">
        <f>MID(SUVAHAVUJ!AF111,3,1)</f>
        <v xml:space="preserve"> </v>
      </c>
      <c r="CQ25" s="1171"/>
      <c r="CR25" s="1171"/>
      <c r="CS25" s="1171"/>
      <c r="CT25" s="1171"/>
      <c r="CU25" s="1171" t="str">
        <f>MID(SUVAHAVUJ!AF111,4,1)</f>
        <v xml:space="preserve"> </v>
      </c>
      <c r="CV25" s="1171"/>
      <c r="CW25" s="1171"/>
      <c r="CX25" s="1171"/>
      <c r="CY25" s="1171"/>
      <c r="CZ25" s="1171"/>
      <c r="DA25" s="1171" t="str">
        <f>MID(SUVAHAVUJ!AF111,5,1)</f>
        <v xml:space="preserve"> </v>
      </c>
      <c r="DB25" s="1171"/>
      <c r="DC25" s="1171"/>
      <c r="DD25" s="1171"/>
      <c r="DE25" s="1171"/>
      <c r="DF25" s="1171" t="str">
        <f>MID(SUVAHAVUJ!AF111,6,1)</f>
        <v xml:space="preserve"> </v>
      </c>
      <c r="DG25" s="1171"/>
      <c r="DH25" s="1171"/>
      <c r="DI25" s="1171"/>
      <c r="DJ25" s="1171"/>
      <c r="DK25" s="1171"/>
      <c r="DL25" s="1171" t="str">
        <f>MID(SUVAHAVUJ!AF111,7,1)</f>
        <v xml:space="preserve"> </v>
      </c>
      <c r="DM25" s="1171"/>
      <c r="DN25" s="1171"/>
      <c r="DO25" s="1171"/>
      <c r="DP25" s="1171"/>
      <c r="DQ25" s="1171"/>
      <c r="DR25" s="1171" t="str">
        <f>MID(SUVAHAVUJ!AF111,8,1)</f>
        <v xml:space="preserve"> </v>
      </c>
      <c r="DS25" s="1171"/>
      <c r="DT25" s="1171"/>
      <c r="DU25" s="1171"/>
      <c r="DV25" s="1171"/>
      <c r="DW25" s="1129" t="str">
        <f>MID(SUVAHAVUJ!AF111,9,1)</f>
        <v xml:space="preserve"> </v>
      </c>
      <c r="DX25" s="1129"/>
      <c r="DY25" s="1129"/>
      <c r="DZ25" s="1129"/>
      <c r="EA25" s="1129"/>
      <c r="EB25" s="1129"/>
      <c r="EC25" s="1129" t="str">
        <f>MID(SUVAHAVUJ!AF111,10,1)</f>
        <v xml:space="preserve"> </v>
      </c>
      <c r="ED25" s="1129"/>
      <c r="EE25" s="1129"/>
      <c r="EF25" s="1129"/>
      <c r="EG25" s="1129"/>
      <c r="EH25" s="1171" t="str">
        <f>MID(SUVAHAVUJ!AF111,11,1)</f>
        <v>0</v>
      </c>
      <c r="EI25" s="1171"/>
      <c r="EJ25" s="1171"/>
      <c r="EK25" s="1171"/>
      <c r="EL25" s="1171"/>
      <c r="EM25" s="1179"/>
      <c r="EN25" s="257"/>
      <c r="EO25" s="258"/>
      <c r="EP25" s="1171" t="str">
        <f>MID(SUVAHAVUJ!AG111,1,1)</f>
        <v xml:space="preserve"> </v>
      </c>
      <c r="EQ25" s="1171"/>
      <c r="ER25" s="1171"/>
      <c r="ES25" s="1171"/>
      <c r="ET25" s="1171"/>
      <c r="EU25" s="1171"/>
      <c r="EV25" s="1171" t="str">
        <f>MID(SUVAHAVUJ!AG111,2,1)</f>
        <v xml:space="preserve"> </v>
      </c>
      <c r="EW25" s="1171"/>
      <c r="EX25" s="1171"/>
      <c r="EY25" s="1171"/>
      <c r="EZ25" s="1171"/>
      <c r="FA25" s="1171" t="str">
        <f>MID(SUVAHAVUJ!AG111,3,1)</f>
        <v xml:space="preserve"> </v>
      </c>
      <c r="FB25" s="1171"/>
      <c r="FC25" s="1171"/>
      <c r="FD25" s="1171"/>
      <c r="FE25" s="1171"/>
      <c r="FF25" s="1171"/>
      <c r="FG25" s="1171" t="str">
        <f>MID(SUVAHAVUJ!AG111,4,1)</f>
        <v xml:space="preserve"> </v>
      </c>
      <c r="FH25" s="1171"/>
      <c r="FI25" s="1171"/>
      <c r="FJ25" s="1171"/>
      <c r="FK25" s="1171"/>
      <c r="FL25" s="1129" t="str">
        <f>MID(SUVAHAVUJ!AG111,5,1)</f>
        <v xml:space="preserve"> </v>
      </c>
      <c r="FM25" s="1129"/>
      <c r="FN25" s="1129"/>
      <c r="FO25" s="1129"/>
      <c r="FP25" s="1129"/>
      <c r="FQ25" s="1129"/>
      <c r="FR25" s="1129" t="str">
        <f>MID(SUVAHAVUJ!AG111,6,1)</f>
        <v xml:space="preserve"> </v>
      </c>
      <c r="FS25" s="1129"/>
      <c r="FT25" s="1129"/>
      <c r="FU25" s="1129"/>
      <c r="FV25" s="1129"/>
      <c r="FW25" s="1129" t="str">
        <f>MID(SUVAHAVUJ!AG111,7,1)</f>
        <v xml:space="preserve"> </v>
      </c>
      <c r="FX25" s="1129"/>
      <c r="FY25" s="1129"/>
      <c r="FZ25" s="1129"/>
      <c r="GA25" s="1129"/>
      <c r="GB25" s="1129"/>
      <c r="GC25" s="1129" t="str">
        <f>MID(SUVAHAVUJ!AG111,8,1)</f>
        <v xml:space="preserve"> </v>
      </c>
      <c r="GD25" s="1129"/>
      <c r="GE25" s="1129"/>
      <c r="GF25" s="1129"/>
      <c r="GG25" s="1129"/>
      <c r="GH25" s="1129" t="str">
        <f>MID(SUVAHAVUJ!AG111,9,1)</f>
        <v xml:space="preserve"> </v>
      </c>
      <c r="GI25" s="1129"/>
      <c r="GJ25" s="1129"/>
      <c r="GK25" s="1129"/>
      <c r="GL25" s="1129"/>
      <c r="GM25" s="1129"/>
      <c r="GN25" s="1129" t="str">
        <f>MID(SUVAHAVUJ!AG111,10,1)</f>
        <v xml:space="preserve"> </v>
      </c>
      <c r="GO25" s="1129"/>
      <c r="GP25" s="1129"/>
      <c r="GQ25" s="1129"/>
      <c r="GR25" s="1129"/>
      <c r="GS25" s="1129" t="str">
        <f>MID(SUVAHAVUJ!AG111,11,1)</f>
        <v>0</v>
      </c>
      <c r="GT25" s="1129"/>
      <c r="GU25" s="1129"/>
      <c r="GV25" s="1129"/>
      <c r="GW25" s="1177"/>
    </row>
    <row r="26" spans="1:205" ht="24" customHeight="1" x14ac:dyDescent="0.2">
      <c r="A26" s="267"/>
      <c r="B26" s="1254" t="s">
        <v>2020</v>
      </c>
      <c r="C26" s="1255"/>
      <c r="D26" s="1255"/>
      <c r="E26" s="1255"/>
      <c r="F26" s="1255"/>
      <c r="G26" s="1255"/>
      <c r="H26" s="1255"/>
      <c r="I26" s="1255"/>
      <c r="J26" s="1255"/>
      <c r="K26" s="1256"/>
      <c r="L26" s="1252" t="str">
        <f>SUVAHAVUJ!$D$112</f>
        <v>Ostatné dlhodobé záväzky (479A, 47XA)</v>
      </c>
      <c r="M26" s="1253"/>
      <c r="N26" s="1253"/>
      <c r="O26" s="1253"/>
      <c r="P26" s="1253"/>
      <c r="Q26" s="1253"/>
      <c r="R26" s="1253"/>
      <c r="S26" s="1253"/>
      <c r="T26" s="1253"/>
      <c r="U26" s="1253"/>
      <c r="V26" s="1253"/>
      <c r="W26" s="1253"/>
      <c r="X26" s="1253"/>
      <c r="Y26" s="1253"/>
      <c r="Z26" s="1253"/>
      <c r="AA26" s="1253"/>
      <c r="AB26" s="1253"/>
      <c r="AC26" s="1253"/>
      <c r="AD26" s="1253"/>
      <c r="AE26" s="1253"/>
      <c r="AF26" s="1253"/>
      <c r="AG26" s="1253"/>
      <c r="AH26" s="1253"/>
      <c r="AI26" s="1253"/>
      <c r="AJ26" s="1253"/>
      <c r="AK26" s="1253"/>
      <c r="AL26" s="1253"/>
      <c r="AM26" s="1253"/>
      <c r="AN26" s="1253"/>
      <c r="AO26" s="1253"/>
      <c r="AP26" s="1253"/>
      <c r="AQ26" s="1253"/>
      <c r="AR26" s="1253"/>
      <c r="AS26" s="1253"/>
      <c r="AT26" s="1253"/>
      <c r="AU26" s="1253"/>
      <c r="AV26" s="1253"/>
      <c r="AW26" s="1253"/>
      <c r="AX26" s="1253"/>
      <c r="AY26" s="1253"/>
      <c r="AZ26" s="1253"/>
      <c r="BA26" s="1253"/>
      <c r="BB26" s="1253"/>
      <c r="BC26" s="1253"/>
      <c r="BD26" s="1253"/>
      <c r="BE26" s="1253"/>
      <c r="BF26" s="1253"/>
      <c r="BG26" s="1253"/>
      <c r="BH26" s="1253"/>
      <c r="BI26" s="1253"/>
      <c r="BJ26" s="1253"/>
      <c r="BK26" s="1253"/>
      <c r="BL26" s="1253"/>
      <c r="BM26" s="1253"/>
      <c r="BN26" s="1253"/>
      <c r="BO26" s="1253"/>
      <c r="BP26" s="1253"/>
      <c r="BQ26" s="1253"/>
      <c r="BR26" s="1253"/>
      <c r="BS26" s="1253"/>
      <c r="BT26" s="1253"/>
      <c r="BU26" s="1253"/>
      <c r="BV26" s="1253"/>
      <c r="BW26" s="1243" t="s">
        <v>322</v>
      </c>
      <c r="BX26" s="1244"/>
      <c r="BY26" s="1244"/>
      <c r="BZ26" s="1244"/>
      <c r="CA26" s="1244"/>
      <c r="CB26" s="1244"/>
      <c r="CC26" s="1244"/>
      <c r="CD26" s="1245"/>
      <c r="CE26" s="1171" t="str">
        <f>MID(SUVAHAVUJ!AF112,1,1)</f>
        <v xml:space="preserve"> </v>
      </c>
      <c r="CF26" s="1171"/>
      <c r="CG26" s="1171"/>
      <c r="CH26" s="1171"/>
      <c r="CI26" s="1171"/>
      <c r="CJ26" s="1171" t="str">
        <f>MID(SUVAHAVUJ!AF112,2,1)</f>
        <v xml:space="preserve"> </v>
      </c>
      <c r="CK26" s="1171"/>
      <c r="CL26" s="1171"/>
      <c r="CM26" s="1171"/>
      <c r="CN26" s="1171"/>
      <c r="CO26" s="1171"/>
      <c r="CP26" s="1171" t="str">
        <f>MID(SUVAHAVUJ!AF112,3,1)</f>
        <v xml:space="preserve"> </v>
      </c>
      <c r="CQ26" s="1171"/>
      <c r="CR26" s="1171"/>
      <c r="CS26" s="1171"/>
      <c r="CT26" s="1171"/>
      <c r="CU26" s="1171" t="str">
        <f>MID(SUVAHAVUJ!AF112,4,1)</f>
        <v xml:space="preserve"> </v>
      </c>
      <c r="CV26" s="1171"/>
      <c r="CW26" s="1171"/>
      <c r="CX26" s="1171"/>
      <c r="CY26" s="1171"/>
      <c r="CZ26" s="1171"/>
      <c r="DA26" s="1171" t="str">
        <f>MID(SUVAHAVUJ!AF112,5,1)</f>
        <v xml:space="preserve"> </v>
      </c>
      <c r="DB26" s="1171"/>
      <c r="DC26" s="1171"/>
      <c r="DD26" s="1171"/>
      <c r="DE26" s="1171"/>
      <c r="DF26" s="1171" t="str">
        <f>MID(SUVAHAVUJ!AF112,6,1)</f>
        <v xml:space="preserve"> </v>
      </c>
      <c r="DG26" s="1171"/>
      <c r="DH26" s="1171"/>
      <c r="DI26" s="1171"/>
      <c r="DJ26" s="1171"/>
      <c r="DK26" s="1171"/>
      <c r="DL26" s="1171" t="str">
        <f>MID(SUVAHAVUJ!AF112,7,1)</f>
        <v xml:space="preserve"> </v>
      </c>
      <c r="DM26" s="1171"/>
      <c r="DN26" s="1171"/>
      <c r="DO26" s="1171"/>
      <c r="DP26" s="1171"/>
      <c r="DQ26" s="1171"/>
      <c r="DR26" s="1171" t="str">
        <f>MID(SUVAHAVUJ!AF112,8,1)</f>
        <v xml:space="preserve"> </v>
      </c>
      <c r="DS26" s="1171"/>
      <c r="DT26" s="1171"/>
      <c r="DU26" s="1171"/>
      <c r="DV26" s="1171"/>
      <c r="DW26" s="1129" t="str">
        <f>MID(SUVAHAVUJ!AF112,9,1)</f>
        <v xml:space="preserve"> </v>
      </c>
      <c r="DX26" s="1129"/>
      <c r="DY26" s="1129"/>
      <c r="DZ26" s="1129"/>
      <c r="EA26" s="1129"/>
      <c r="EB26" s="1129"/>
      <c r="EC26" s="1129" t="str">
        <f>MID(SUVAHAVUJ!AF112,10,1)</f>
        <v xml:space="preserve"> </v>
      </c>
      <c r="ED26" s="1129"/>
      <c r="EE26" s="1129"/>
      <c r="EF26" s="1129"/>
      <c r="EG26" s="1129"/>
      <c r="EH26" s="1171" t="str">
        <f>MID(SUVAHAVUJ!AF112,11,1)</f>
        <v>0</v>
      </c>
      <c r="EI26" s="1171"/>
      <c r="EJ26" s="1171"/>
      <c r="EK26" s="1171"/>
      <c r="EL26" s="1171"/>
      <c r="EM26" s="1179"/>
      <c r="EN26" s="257"/>
      <c r="EO26" s="258"/>
      <c r="EP26" s="1171" t="str">
        <f>MID(SUVAHAVUJ!AG112,1,1)</f>
        <v xml:space="preserve"> </v>
      </c>
      <c r="EQ26" s="1171"/>
      <c r="ER26" s="1171"/>
      <c r="ES26" s="1171"/>
      <c r="ET26" s="1171"/>
      <c r="EU26" s="1171"/>
      <c r="EV26" s="1171" t="str">
        <f>MID(SUVAHAVUJ!AG112,2,1)</f>
        <v xml:space="preserve"> </v>
      </c>
      <c r="EW26" s="1171"/>
      <c r="EX26" s="1171"/>
      <c r="EY26" s="1171"/>
      <c r="EZ26" s="1171"/>
      <c r="FA26" s="1171" t="str">
        <f>MID(SUVAHAVUJ!AG112,3,1)</f>
        <v xml:space="preserve"> </v>
      </c>
      <c r="FB26" s="1171"/>
      <c r="FC26" s="1171"/>
      <c r="FD26" s="1171"/>
      <c r="FE26" s="1171"/>
      <c r="FF26" s="1171"/>
      <c r="FG26" s="1171" t="str">
        <f>MID(SUVAHAVUJ!AG112,4,1)</f>
        <v xml:space="preserve"> </v>
      </c>
      <c r="FH26" s="1171"/>
      <c r="FI26" s="1171"/>
      <c r="FJ26" s="1171"/>
      <c r="FK26" s="1171"/>
      <c r="FL26" s="1129" t="str">
        <f>MID(SUVAHAVUJ!AG112,5,1)</f>
        <v xml:space="preserve"> </v>
      </c>
      <c r="FM26" s="1129"/>
      <c r="FN26" s="1129"/>
      <c r="FO26" s="1129"/>
      <c r="FP26" s="1129"/>
      <c r="FQ26" s="1129"/>
      <c r="FR26" s="1129" t="str">
        <f>MID(SUVAHAVUJ!AG112,6,1)</f>
        <v xml:space="preserve"> </v>
      </c>
      <c r="FS26" s="1129"/>
      <c r="FT26" s="1129"/>
      <c r="FU26" s="1129"/>
      <c r="FV26" s="1129"/>
      <c r="FW26" s="1129" t="str">
        <f>MID(SUVAHAVUJ!AG112,7,1)</f>
        <v xml:space="preserve"> </v>
      </c>
      <c r="FX26" s="1129"/>
      <c r="FY26" s="1129"/>
      <c r="FZ26" s="1129"/>
      <c r="GA26" s="1129"/>
      <c r="GB26" s="1129"/>
      <c r="GC26" s="1129" t="str">
        <f>MID(SUVAHAVUJ!AG112,8,1)</f>
        <v xml:space="preserve"> </v>
      </c>
      <c r="GD26" s="1129"/>
      <c r="GE26" s="1129"/>
      <c r="GF26" s="1129"/>
      <c r="GG26" s="1129"/>
      <c r="GH26" s="1129" t="str">
        <f>MID(SUVAHAVUJ!AG112,9,1)</f>
        <v xml:space="preserve"> </v>
      </c>
      <c r="GI26" s="1129"/>
      <c r="GJ26" s="1129"/>
      <c r="GK26" s="1129"/>
      <c r="GL26" s="1129"/>
      <c r="GM26" s="1129"/>
      <c r="GN26" s="1129" t="str">
        <f>MID(SUVAHAVUJ!AG112,10,1)</f>
        <v xml:space="preserve"> </v>
      </c>
      <c r="GO26" s="1129"/>
      <c r="GP26" s="1129"/>
      <c r="GQ26" s="1129"/>
      <c r="GR26" s="1129"/>
      <c r="GS26" s="1129" t="str">
        <f>MID(SUVAHAVUJ!AG112,11,1)</f>
        <v>0</v>
      </c>
      <c r="GT26" s="1129"/>
      <c r="GU26" s="1129"/>
      <c r="GV26" s="1129"/>
      <c r="GW26" s="1177"/>
    </row>
    <row r="27" spans="1:205" ht="24" customHeight="1" x14ac:dyDescent="0.2">
      <c r="A27" s="267"/>
      <c r="B27" s="1254" t="s">
        <v>2022</v>
      </c>
      <c r="C27" s="1255"/>
      <c r="D27" s="1255"/>
      <c r="E27" s="1255"/>
      <c r="F27" s="1255"/>
      <c r="G27" s="1255"/>
      <c r="H27" s="1255"/>
      <c r="I27" s="1255"/>
      <c r="J27" s="1255"/>
      <c r="K27" s="1256"/>
      <c r="L27" s="1252" t="str">
        <f>SUVAHAVUJ!$D$113</f>
        <v>Dlhodobé prijaté preddavky (475A)</v>
      </c>
      <c r="M27" s="1253"/>
      <c r="N27" s="1253"/>
      <c r="O27" s="1253"/>
      <c r="P27" s="1253"/>
      <c r="Q27" s="1253"/>
      <c r="R27" s="1253"/>
      <c r="S27" s="1253"/>
      <c r="T27" s="1253"/>
      <c r="U27" s="1253"/>
      <c r="V27" s="1253"/>
      <c r="W27" s="1253"/>
      <c r="X27" s="1253"/>
      <c r="Y27" s="1253"/>
      <c r="Z27" s="1253"/>
      <c r="AA27" s="1253"/>
      <c r="AB27" s="1253"/>
      <c r="AC27" s="1253"/>
      <c r="AD27" s="1253"/>
      <c r="AE27" s="1253"/>
      <c r="AF27" s="1253"/>
      <c r="AG27" s="1253"/>
      <c r="AH27" s="1253"/>
      <c r="AI27" s="1253"/>
      <c r="AJ27" s="1253"/>
      <c r="AK27" s="1253"/>
      <c r="AL27" s="1253"/>
      <c r="AM27" s="1253"/>
      <c r="AN27" s="1253"/>
      <c r="AO27" s="1253"/>
      <c r="AP27" s="1253"/>
      <c r="AQ27" s="1253"/>
      <c r="AR27" s="1253"/>
      <c r="AS27" s="1253"/>
      <c r="AT27" s="1253"/>
      <c r="AU27" s="1253"/>
      <c r="AV27" s="1253"/>
      <c r="AW27" s="1253"/>
      <c r="AX27" s="1253"/>
      <c r="AY27" s="1253"/>
      <c r="AZ27" s="1253"/>
      <c r="BA27" s="1253"/>
      <c r="BB27" s="1253"/>
      <c r="BC27" s="1253"/>
      <c r="BD27" s="1253"/>
      <c r="BE27" s="1253"/>
      <c r="BF27" s="1253"/>
      <c r="BG27" s="1253"/>
      <c r="BH27" s="1253"/>
      <c r="BI27" s="1253"/>
      <c r="BJ27" s="1253"/>
      <c r="BK27" s="1253"/>
      <c r="BL27" s="1253"/>
      <c r="BM27" s="1253"/>
      <c r="BN27" s="1253"/>
      <c r="BO27" s="1253"/>
      <c r="BP27" s="1253"/>
      <c r="BQ27" s="1253"/>
      <c r="BR27" s="1253"/>
      <c r="BS27" s="1253"/>
      <c r="BT27" s="1253"/>
      <c r="BU27" s="1253"/>
      <c r="BV27" s="1253"/>
      <c r="BW27" s="1243" t="s">
        <v>49</v>
      </c>
      <c r="BX27" s="1244"/>
      <c r="BY27" s="1244"/>
      <c r="BZ27" s="1244"/>
      <c r="CA27" s="1244"/>
      <c r="CB27" s="1244"/>
      <c r="CC27" s="1244" t="s">
        <v>153</v>
      </c>
      <c r="CD27" s="1245"/>
      <c r="CE27" s="1171" t="str">
        <f>MID(SUVAHAVUJ!AF113,1,1)</f>
        <v xml:space="preserve"> </v>
      </c>
      <c r="CF27" s="1171"/>
      <c r="CG27" s="1171"/>
      <c r="CH27" s="1171"/>
      <c r="CI27" s="1171"/>
      <c r="CJ27" s="1171" t="str">
        <f>MID(SUVAHAVUJ!AF113,2,1)</f>
        <v xml:space="preserve"> </v>
      </c>
      <c r="CK27" s="1171"/>
      <c r="CL27" s="1171"/>
      <c r="CM27" s="1171"/>
      <c r="CN27" s="1171"/>
      <c r="CO27" s="1171"/>
      <c r="CP27" s="1171" t="str">
        <f>MID(SUVAHAVUJ!AF113,3,1)</f>
        <v xml:space="preserve"> </v>
      </c>
      <c r="CQ27" s="1171"/>
      <c r="CR27" s="1171"/>
      <c r="CS27" s="1171"/>
      <c r="CT27" s="1171"/>
      <c r="CU27" s="1171" t="str">
        <f>MID(SUVAHAVUJ!AF113,4,1)</f>
        <v xml:space="preserve"> </v>
      </c>
      <c r="CV27" s="1171"/>
      <c r="CW27" s="1171"/>
      <c r="CX27" s="1171"/>
      <c r="CY27" s="1171"/>
      <c r="CZ27" s="1171"/>
      <c r="DA27" s="1171" t="str">
        <f>MID(SUVAHAVUJ!AF113,5,1)</f>
        <v xml:space="preserve"> </v>
      </c>
      <c r="DB27" s="1171"/>
      <c r="DC27" s="1171"/>
      <c r="DD27" s="1171"/>
      <c r="DE27" s="1171"/>
      <c r="DF27" s="1171" t="str">
        <f>MID(SUVAHAVUJ!AF113,6,1)</f>
        <v xml:space="preserve"> </v>
      </c>
      <c r="DG27" s="1171"/>
      <c r="DH27" s="1171"/>
      <c r="DI27" s="1171"/>
      <c r="DJ27" s="1171"/>
      <c r="DK27" s="1171"/>
      <c r="DL27" s="1171" t="str">
        <f>MID(SUVAHAVUJ!AF113,7,1)</f>
        <v xml:space="preserve"> </v>
      </c>
      <c r="DM27" s="1171"/>
      <c r="DN27" s="1171"/>
      <c r="DO27" s="1171"/>
      <c r="DP27" s="1171"/>
      <c r="DQ27" s="1171"/>
      <c r="DR27" s="1171" t="str">
        <f>MID(SUVAHAVUJ!AF113,8,1)</f>
        <v xml:space="preserve"> </v>
      </c>
      <c r="DS27" s="1171"/>
      <c r="DT27" s="1171"/>
      <c r="DU27" s="1171"/>
      <c r="DV27" s="1171"/>
      <c r="DW27" s="1129" t="str">
        <f>MID(SUVAHAVUJ!AF113,9,1)</f>
        <v xml:space="preserve"> </v>
      </c>
      <c r="DX27" s="1129"/>
      <c r="DY27" s="1129"/>
      <c r="DZ27" s="1129"/>
      <c r="EA27" s="1129"/>
      <c r="EB27" s="1129"/>
      <c r="EC27" s="1129" t="str">
        <f>MID(SUVAHAVUJ!AF113,10,1)</f>
        <v xml:space="preserve"> </v>
      </c>
      <c r="ED27" s="1129"/>
      <c r="EE27" s="1129"/>
      <c r="EF27" s="1129"/>
      <c r="EG27" s="1129"/>
      <c r="EH27" s="1171" t="str">
        <f>MID(SUVAHAVUJ!AF113,11,1)</f>
        <v>0</v>
      </c>
      <c r="EI27" s="1171"/>
      <c r="EJ27" s="1171"/>
      <c r="EK27" s="1171"/>
      <c r="EL27" s="1171"/>
      <c r="EM27" s="1179"/>
      <c r="EN27" s="257"/>
      <c r="EO27" s="258"/>
      <c r="EP27" s="1171" t="str">
        <f>MID(SUVAHAVUJ!AG113,1,1)</f>
        <v xml:space="preserve"> </v>
      </c>
      <c r="EQ27" s="1171"/>
      <c r="ER27" s="1171"/>
      <c r="ES27" s="1171"/>
      <c r="ET27" s="1171"/>
      <c r="EU27" s="1171"/>
      <c r="EV27" s="1171" t="str">
        <f>MID(SUVAHAVUJ!AG113,2,1)</f>
        <v xml:space="preserve"> </v>
      </c>
      <c r="EW27" s="1171"/>
      <c r="EX27" s="1171"/>
      <c r="EY27" s="1171"/>
      <c r="EZ27" s="1171"/>
      <c r="FA27" s="1171" t="str">
        <f>MID(SUVAHAVUJ!AG113,3,1)</f>
        <v xml:space="preserve"> </v>
      </c>
      <c r="FB27" s="1171"/>
      <c r="FC27" s="1171"/>
      <c r="FD27" s="1171"/>
      <c r="FE27" s="1171"/>
      <c r="FF27" s="1171"/>
      <c r="FG27" s="1171" t="str">
        <f>MID(SUVAHAVUJ!AG113,4,1)</f>
        <v xml:space="preserve"> </v>
      </c>
      <c r="FH27" s="1171"/>
      <c r="FI27" s="1171"/>
      <c r="FJ27" s="1171"/>
      <c r="FK27" s="1171"/>
      <c r="FL27" s="1129" t="str">
        <f>MID(SUVAHAVUJ!AG113,5,1)</f>
        <v xml:space="preserve"> </v>
      </c>
      <c r="FM27" s="1129"/>
      <c r="FN27" s="1129"/>
      <c r="FO27" s="1129"/>
      <c r="FP27" s="1129"/>
      <c r="FQ27" s="1129"/>
      <c r="FR27" s="1129" t="str">
        <f>MID(SUVAHAVUJ!AG113,6,1)</f>
        <v xml:space="preserve"> </v>
      </c>
      <c r="FS27" s="1129"/>
      <c r="FT27" s="1129"/>
      <c r="FU27" s="1129"/>
      <c r="FV27" s="1129"/>
      <c r="FW27" s="1129" t="str">
        <f>MID(SUVAHAVUJ!AG113,7,1)</f>
        <v xml:space="preserve"> </v>
      </c>
      <c r="FX27" s="1129"/>
      <c r="FY27" s="1129"/>
      <c r="FZ27" s="1129"/>
      <c r="GA27" s="1129"/>
      <c r="GB27" s="1129"/>
      <c r="GC27" s="1129" t="str">
        <f>MID(SUVAHAVUJ!AG113,8,1)</f>
        <v xml:space="preserve"> </v>
      </c>
      <c r="GD27" s="1129"/>
      <c r="GE27" s="1129"/>
      <c r="GF27" s="1129"/>
      <c r="GG27" s="1129"/>
      <c r="GH27" s="1129" t="str">
        <f>MID(SUVAHAVUJ!AG113,9,1)</f>
        <v xml:space="preserve"> </v>
      </c>
      <c r="GI27" s="1129"/>
      <c r="GJ27" s="1129"/>
      <c r="GK27" s="1129"/>
      <c r="GL27" s="1129"/>
      <c r="GM27" s="1129"/>
      <c r="GN27" s="1129" t="str">
        <f>MID(SUVAHAVUJ!AG113,10,1)</f>
        <v xml:space="preserve"> </v>
      </c>
      <c r="GO27" s="1129"/>
      <c r="GP27" s="1129"/>
      <c r="GQ27" s="1129"/>
      <c r="GR27" s="1129"/>
      <c r="GS27" s="1129" t="str">
        <f>MID(SUVAHAVUJ!AG113,11,1)</f>
        <v>0</v>
      </c>
      <c r="GT27" s="1129"/>
      <c r="GU27" s="1129"/>
      <c r="GV27" s="1129"/>
      <c r="GW27" s="1177"/>
    </row>
    <row r="28" spans="1:205" ht="24" customHeight="1" x14ac:dyDescent="0.2">
      <c r="A28" s="267"/>
      <c r="B28" s="1254" t="s">
        <v>2023</v>
      </c>
      <c r="C28" s="1255"/>
      <c r="D28" s="1255"/>
      <c r="E28" s="1255"/>
      <c r="F28" s="1255"/>
      <c r="G28" s="1255"/>
      <c r="H28" s="1255"/>
      <c r="I28" s="1255"/>
      <c r="J28" s="1255"/>
      <c r="K28" s="1256"/>
      <c r="L28" s="1252" t="str">
        <f>SUVAHAVUJ!$D$114</f>
        <v>Dlhodobé zmenky na úhradu (478A)</v>
      </c>
      <c r="M28" s="1253"/>
      <c r="N28" s="1253"/>
      <c r="O28" s="1253"/>
      <c r="P28" s="1253"/>
      <c r="Q28" s="1253"/>
      <c r="R28" s="1253"/>
      <c r="S28" s="1253"/>
      <c r="T28" s="1253"/>
      <c r="U28" s="1253"/>
      <c r="V28" s="1253"/>
      <c r="W28" s="1253"/>
      <c r="X28" s="1253"/>
      <c r="Y28" s="1253"/>
      <c r="Z28" s="1253"/>
      <c r="AA28" s="1253"/>
      <c r="AB28" s="1253"/>
      <c r="AC28" s="1253"/>
      <c r="AD28" s="1253"/>
      <c r="AE28" s="1253"/>
      <c r="AF28" s="1253"/>
      <c r="AG28" s="1253"/>
      <c r="AH28" s="1253"/>
      <c r="AI28" s="1253"/>
      <c r="AJ28" s="1253"/>
      <c r="AK28" s="1253"/>
      <c r="AL28" s="1253"/>
      <c r="AM28" s="1253"/>
      <c r="AN28" s="1253"/>
      <c r="AO28" s="1253"/>
      <c r="AP28" s="1253"/>
      <c r="AQ28" s="1253"/>
      <c r="AR28" s="1253"/>
      <c r="AS28" s="1253"/>
      <c r="AT28" s="1253"/>
      <c r="AU28" s="1253"/>
      <c r="AV28" s="1253"/>
      <c r="AW28" s="1253"/>
      <c r="AX28" s="1253"/>
      <c r="AY28" s="1253"/>
      <c r="AZ28" s="1253"/>
      <c r="BA28" s="1253"/>
      <c r="BB28" s="1253"/>
      <c r="BC28" s="1253"/>
      <c r="BD28" s="1253"/>
      <c r="BE28" s="1253"/>
      <c r="BF28" s="1253"/>
      <c r="BG28" s="1253"/>
      <c r="BH28" s="1253"/>
      <c r="BI28" s="1253"/>
      <c r="BJ28" s="1253"/>
      <c r="BK28" s="1253"/>
      <c r="BL28" s="1253"/>
      <c r="BM28" s="1253"/>
      <c r="BN28" s="1253"/>
      <c r="BO28" s="1253"/>
      <c r="BP28" s="1253"/>
      <c r="BQ28" s="1253"/>
      <c r="BR28" s="1253"/>
      <c r="BS28" s="1253"/>
      <c r="BT28" s="1253"/>
      <c r="BU28" s="1253"/>
      <c r="BV28" s="1253"/>
      <c r="BW28" s="1243" t="s">
        <v>50</v>
      </c>
      <c r="BX28" s="1244"/>
      <c r="BY28" s="1244"/>
      <c r="BZ28" s="1244"/>
      <c r="CA28" s="1244"/>
      <c r="CB28" s="1244"/>
      <c r="CC28" s="1244" t="s">
        <v>153</v>
      </c>
      <c r="CD28" s="1245"/>
      <c r="CE28" s="1171" t="str">
        <f>MID(SUVAHAVUJ!AF114,1,1)</f>
        <v xml:space="preserve"> </v>
      </c>
      <c r="CF28" s="1171"/>
      <c r="CG28" s="1171"/>
      <c r="CH28" s="1171"/>
      <c r="CI28" s="1171"/>
      <c r="CJ28" s="1171" t="str">
        <f>MID(SUVAHAVUJ!AF114,2,1)</f>
        <v xml:space="preserve"> </v>
      </c>
      <c r="CK28" s="1171"/>
      <c r="CL28" s="1171"/>
      <c r="CM28" s="1171"/>
      <c r="CN28" s="1171"/>
      <c r="CO28" s="1171"/>
      <c r="CP28" s="1171" t="str">
        <f>MID(SUVAHAVUJ!AF114,3,1)</f>
        <v xml:space="preserve"> </v>
      </c>
      <c r="CQ28" s="1171"/>
      <c r="CR28" s="1171"/>
      <c r="CS28" s="1171"/>
      <c r="CT28" s="1171"/>
      <c r="CU28" s="1171" t="str">
        <f>MID(SUVAHAVUJ!AF114,4,1)</f>
        <v xml:space="preserve"> </v>
      </c>
      <c r="CV28" s="1171"/>
      <c r="CW28" s="1171"/>
      <c r="CX28" s="1171"/>
      <c r="CY28" s="1171"/>
      <c r="CZ28" s="1171"/>
      <c r="DA28" s="1171" t="str">
        <f>MID(SUVAHAVUJ!AF114,5,1)</f>
        <v xml:space="preserve"> </v>
      </c>
      <c r="DB28" s="1171"/>
      <c r="DC28" s="1171"/>
      <c r="DD28" s="1171"/>
      <c r="DE28" s="1171"/>
      <c r="DF28" s="1171" t="str">
        <f>MID(SUVAHAVUJ!AF114,6,1)</f>
        <v xml:space="preserve"> </v>
      </c>
      <c r="DG28" s="1171"/>
      <c r="DH28" s="1171"/>
      <c r="DI28" s="1171"/>
      <c r="DJ28" s="1171"/>
      <c r="DK28" s="1171"/>
      <c r="DL28" s="1171" t="str">
        <f>MID(SUVAHAVUJ!AF114,7,1)</f>
        <v xml:space="preserve"> </v>
      </c>
      <c r="DM28" s="1171"/>
      <c r="DN28" s="1171"/>
      <c r="DO28" s="1171"/>
      <c r="DP28" s="1171"/>
      <c r="DQ28" s="1171"/>
      <c r="DR28" s="1171" t="str">
        <f>MID(SUVAHAVUJ!AF114,8,1)</f>
        <v xml:space="preserve"> </v>
      </c>
      <c r="DS28" s="1171"/>
      <c r="DT28" s="1171"/>
      <c r="DU28" s="1171"/>
      <c r="DV28" s="1171"/>
      <c r="DW28" s="1129" t="str">
        <f>MID(SUVAHAVUJ!AF114,9,1)</f>
        <v xml:space="preserve"> </v>
      </c>
      <c r="DX28" s="1129"/>
      <c r="DY28" s="1129"/>
      <c r="DZ28" s="1129"/>
      <c r="EA28" s="1129"/>
      <c r="EB28" s="1129"/>
      <c r="EC28" s="1129" t="str">
        <f>MID(SUVAHAVUJ!AF114,10,1)</f>
        <v xml:space="preserve"> </v>
      </c>
      <c r="ED28" s="1129"/>
      <c r="EE28" s="1129"/>
      <c r="EF28" s="1129"/>
      <c r="EG28" s="1129"/>
      <c r="EH28" s="1171" t="str">
        <f>MID(SUVAHAVUJ!AF114,11,1)</f>
        <v>0</v>
      </c>
      <c r="EI28" s="1171"/>
      <c r="EJ28" s="1171"/>
      <c r="EK28" s="1171"/>
      <c r="EL28" s="1171"/>
      <c r="EM28" s="1179"/>
      <c r="EN28" s="257"/>
      <c r="EO28" s="258"/>
      <c r="EP28" s="1171" t="str">
        <f>MID(SUVAHAVUJ!AG114,1,1)</f>
        <v xml:space="preserve"> </v>
      </c>
      <c r="EQ28" s="1171"/>
      <c r="ER28" s="1171"/>
      <c r="ES28" s="1171"/>
      <c r="ET28" s="1171"/>
      <c r="EU28" s="1171"/>
      <c r="EV28" s="1171" t="str">
        <f>MID(SUVAHAVUJ!AG114,2,1)</f>
        <v xml:space="preserve"> </v>
      </c>
      <c r="EW28" s="1171"/>
      <c r="EX28" s="1171"/>
      <c r="EY28" s="1171"/>
      <c r="EZ28" s="1171"/>
      <c r="FA28" s="1171" t="str">
        <f>MID(SUVAHAVUJ!AG114,3,1)</f>
        <v xml:space="preserve"> </v>
      </c>
      <c r="FB28" s="1171"/>
      <c r="FC28" s="1171"/>
      <c r="FD28" s="1171"/>
      <c r="FE28" s="1171"/>
      <c r="FF28" s="1171"/>
      <c r="FG28" s="1171" t="str">
        <f>MID(SUVAHAVUJ!AG114,4,1)</f>
        <v xml:space="preserve"> </v>
      </c>
      <c r="FH28" s="1171"/>
      <c r="FI28" s="1171"/>
      <c r="FJ28" s="1171"/>
      <c r="FK28" s="1171"/>
      <c r="FL28" s="1129" t="str">
        <f>MID(SUVAHAVUJ!AG114,5,1)</f>
        <v xml:space="preserve"> </v>
      </c>
      <c r="FM28" s="1129"/>
      <c r="FN28" s="1129"/>
      <c r="FO28" s="1129"/>
      <c r="FP28" s="1129"/>
      <c r="FQ28" s="1129"/>
      <c r="FR28" s="1129" t="str">
        <f>MID(SUVAHAVUJ!AG114,6,1)</f>
        <v xml:space="preserve"> </v>
      </c>
      <c r="FS28" s="1129"/>
      <c r="FT28" s="1129"/>
      <c r="FU28" s="1129"/>
      <c r="FV28" s="1129"/>
      <c r="FW28" s="1129" t="str">
        <f>MID(SUVAHAVUJ!AG114,7,1)</f>
        <v xml:space="preserve"> </v>
      </c>
      <c r="FX28" s="1129"/>
      <c r="FY28" s="1129"/>
      <c r="FZ28" s="1129"/>
      <c r="GA28" s="1129"/>
      <c r="GB28" s="1129"/>
      <c r="GC28" s="1129" t="str">
        <f>MID(SUVAHAVUJ!AG114,8,1)</f>
        <v xml:space="preserve"> </v>
      </c>
      <c r="GD28" s="1129"/>
      <c r="GE28" s="1129"/>
      <c r="GF28" s="1129"/>
      <c r="GG28" s="1129"/>
      <c r="GH28" s="1129" t="str">
        <f>MID(SUVAHAVUJ!AG114,9,1)</f>
        <v xml:space="preserve"> </v>
      </c>
      <c r="GI28" s="1129"/>
      <c r="GJ28" s="1129"/>
      <c r="GK28" s="1129"/>
      <c r="GL28" s="1129"/>
      <c r="GM28" s="1129"/>
      <c r="GN28" s="1129" t="str">
        <f>MID(SUVAHAVUJ!AG114,10,1)</f>
        <v xml:space="preserve"> </v>
      </c>
      <c r="GO28" s="1129"/>
      <c r="GP28" s="1129"/>
      <c r="GQ28" s="1129"/>
      <c r="GR28" s="1129"/>
      <c r="GS28" s="1129" t="str">
        <f>MID(SUVAHAVUJ!AG114,11,1)</f>
        <v>0</v>
      </c>
      <c r="GT28" s="1129"/>
      <c r="GU28" s="1129"/>
      <c r="GV28" s="1129"/>
      <c r="GW28" s="1177"/>
    </row>
    <row r="29" spans="1:205" ht="24" customHeight="1" x14ac:dyDescent="0.2">
      <c r="A29" s="267"/>
      <c r="B29" s="1254" t="s">
        <v>2028</v>
      </c>
      <c r="C29" s="1255"/>
      <c r="D29" s="1255"/>
      <c r="E29" s="1255"/>
      <c r="F29" s="1255"/>
      <c r="G29" s="1255"/>
      <c r="H29" s="1255"/>
      <c r="I29" s="1255"/>
      <c r="J29" s="1255"/>
      <c r="K29" s="1256"/>
      <c r="L29" s="1252" t="str">
        <f>SUVAHAVUJ!$D$115</f>
        <v>Vydané dlhopisy (473A/-/255A)</v>
      </c>
      <c r="M29" s="1253"/>
      <c r="N29" s="1253"/>
      <c r="O29" s="1253"/>
      <c r="P29" s="1253"/>
      <c r="Q29" s="1253"/>
      <c r="R29" s="1253"/>
      <c r="S29" s="1253"/>
      <c r="T29" s="1253"/>
      <c r="U29" s="1253"/>
      <c r="V29" s="1253"/>
      <c r="W29" s="1253"/>
      <c r="X29" s="1253"/>
      <c r="Y29" s="1253"/>
      <c r="Z29" s="1253"/>
      <c r="AA29" s="1253"/>
      <c r="AB29" s="1253"/>
      <c r="AC29" s="1253"/>
      <c r="AD29" s="1253"/>
      <c r="AE29" s="1253"/>
      <c r="AF29" s="1253"/>
      <c r="AG29" s="1253"/>
      <c r="AH29" s="1253"/>
      <c r="AI29" s="1253"/>
      <c r="AJ29" s="1253"/>
      <c r="AK29" s="1253"/>
      <c r="AL29" s="1253"/>
      <c r="AM29" s="1253"/>
      <c r="AN29" s="1253"/>
      <c r="AO29" s="1253"/>
      <c r="AP29" s="1253"/>
      <c r="AQ29" s="1253"/>
      <c r="AR29" s="1253"/>
      <c r="AS29" s="1253"/>
      <c r="AT29" s="1253"/>
      <c r="AU29" s="1253"/>
      <c r="AV29" s="1253"/>
      <c r="AW29" s="1253"/>
      <c r="AX29" s="1253"/>
      <c r="AY29" s="1253"/>
      <c r="AZ29" s="1253"/>
      <c r="BA29" s="1253"/>
      <c r="BB29" s="1253"/>
      <c r="BC29" s="1253"/>
      <c r="BD29" s="1253"/>
      <c r="BE29" s="1253"/>
      <c r="BF29" s="1253"/>
      <c r="BG29" s="1253"/>
      <c r="BH29" s="1253"/>
      <c r="BI29" s="1253"/>
      <c r="BJ29" s="1253"/>
      <c r="BK29" s="1253"/>
      <c r="BL29" s="1253"/>
      <c r="BM29" s="1253"/>
      <c r="BN29" s="1253"/>
      <c r="BO29" s="1253"/>
      <c r="BP29" s="1253"/>
      <c r="BQ29" s="1253"/>
      <c r="BR29" s="1253"/>
      <c r="BS29" s="1253"/>
      <c r="BT29" s="1253"/>
      <c r="BU29" s="1253"/>
      <c r="BV29" s="1253"/>
      <c r="BW29" s="1243" t="s">
        <v>2115</v>
      </c>
      <c r="BX29" s="1244"/>
      <c r="BY29" s="1244"/>
      <c r="BZ29" s="1244"/>
      <c r="CA29" s="1244"/>
      <c r="CB29" s="1244"/>
      <c r="CC29" s="1244" t="s">
        <v>153</v>
      </c>
      <c r="CD29" s="1245"/>
      <c r="CE29" s="1171" t="str">
        <f>MID(SUVAHAVUJ!AF115,1,1)</f>
        <v xml:space="preserve"> </v>
      </c>
      <c r="CF29" s="1171"/>
      <c r="CG29" s="1171"/>
      <c r="CH29" s="1171"/>
      <c r="CI29" s="1171"/>
      <c r="CJ29" s="1171" t="str">
        <f>MID(SUVAHAVUJ!AF115,2,1)</f>
        <v xml:space="preserve"> </v>
      </c>
      <c r="CK29" s="1171"/>
      <c r="CL29" s="1171"/>
      <c r="CM29" s="1171"/>
      <c r="CN29" s="1171"/>
      <c r="CO29" s="1171"/>
      <c r="CP29" s="1171" t="str">
        <f>MID(SUVAHAVUJ!AF115,3,1)</f>
        <v xml:space="preserve"> </v>
      </c>
      <c r="CQ29" s="1171"/>
      <c r="CR29" s="1171"/>
      <c r="CS29" s="1171"/>
      <c r="CT29" s="1171"/>
      <c r="CU29" s="1171" t="str">
        <f>MID(SUVAHAVUJ!AF115,4,1)</f>
        <v xml:space="preserve"> </v>
      </c>
      <c r="CV29" s="1171"/>
      <c r="CW29" s="1171"/>
      <c r="CX29" s="1171"/>
      <c r="CY29" s="1171"/>
      <c r="CZ29" s="1171"/>
      <c r="DA29" s="1171" t="str">
        <f>MID(SUVAHAVUJ!AF115,5,1)</f>
        <v xml:space="preserve"> </v>
      </c>
      <c r="DB29" s="1171"/>
      <c r="DC29" s="1171"/>
      <c r="DD29" s="1171"/>
      <c r="DE29" s="1171"/>
      <c r="DF29" s="1171" t="str">
        <f>MID(SUVAHAVUJ!AF115,6,1)</f>
        <v xml:space="preserve"> </v>
      </c>
      <c r="DG29" s="1171"/>
      <c r="DH29" s="1171"/>
      <c r="DI29" s="1171"/>
      <c r="DJ29" s="1171"/>
      <c r="DK29" s="1171"/>
      <c r="DL29" s="1171" t="str">
        <f>MID(SUVAHAVUJ!AF115,7,1)</f>
        <v xml:space="preserve"> </v>
      </c>
      <c r="DM29" s="1171"/>
      <c r="DN29" s="1171"/>
      <c r="DO29" s="1171"/>
      <c r="DP29" s="1171"/>
      <c r="DQ29" s="1171"/>
      <c r="DR29" s="1171" t="str">
        <f>MID(SUVAHAVUJ!AF115,8,1)</f>
        <v xml:space="preserve"> </v>
      </c>
      <c r="DS29" s="1171"/>
      <c r="DT29" s="1171"/>
      <c r="DU29" s="1171"/>
      <c r="DV29" s="1171"/>
      <c r="DW29" s="1129" t="str">
        <f>MID(SUVAHAVUJ!AF115,9,1)</f>
        <v xml:space="preserve"> </v>
      </c>
      <c r="DX29" s="1129"/>
      <c r="DY29" s="1129"/>
      <c r="DZ29" s="1129"/>
      <c r="EA29" s="1129"/>
      <c r="EB29" s="1129"/>
      <c r="EC29" s="1129" t="str">
        <f>MID(SUVAHAVUJ!AF115,10,1)</f>
        <v xml:space="preserve"> </v>
      </c>
      <c r="ED29" s="1129"/>
      <c r="EE29" s="1129"/>
      <c r="EF29" s="1129"/>
      <c r="EG29" s="1129"/>
      <c r="EH29" s="1171" t="str">
        <f>MID(SUVAHAVUJ!AF115,11,1)</f>
        <v>0</v>
      </c>
      <c r="EI29" s="1171"/>
      <c r="EJ29" s="1171"/>
      <c r="EK29" s="1171"/>
      <c r="EL29" s="1171"/>
      <c r="EM29" s="1179"/>
      <c r="EN29" s="257"/>
      <c r="EO29" s="258"/>
      <c r="EP29" s="1171" t="str">
        <f>MID(SUVAHAVUJ!AG115,1,1)</f>
        <v xml:space="preserve"> </v>
      </c>
      <c r="EQ29" s="1171"/>
      <c r="ER29" s="1171"/>
      <c r="ES29" s="1171"/>
      <c r="ET29" s="1171"/>
      <c r="EU29" s="1171"/>
      <c r="EV29" s="1171" t="str">
        <f>MID(SUVAHAVUJ!AG115,2,1)</f>
        <v xml:space="preserve"> </v>
      </c>
      <c r="EW29" s="1171"/>
      <c r="EX29" s="1171"/>
      <c r="EY29" s="1171"/>
      <c r="EZ29" s="1171"/>
      <c r="FA29" s="1171" t="str">
        <f>MID(SUVAHAVUJ!AG115,3,1)</f>
        <v xml:space="preserve"> </v>
      </c>
      <c r="FB29" s="1171"/>
      <c r="FC29" s="1171"/>
      <c r="FD29" s="1171"/>
      <c r="FE29" s="1171"/>
      <c r="FF29" s="1171"/>
      <c r="FG29" s="1171" t="str">
        <f>MID(SUVAHAVUJ!AG115,4,1)</f>
        <v xml:space="preserve"> </v>
      </c>
      <c r="FH29" s="1171"/>
      <c r="FI29" s="1171"/>
      <c r="FJ29" s="1171"/>
      <c r="FK29" s="1171"/>
      <c r="FL29" s="1129" t="str">
        <f>MID(SUVAHAVUJ!AG115,5,1)</f>
        <v xml:space="preserve"> </v>
      </c>
      <c r="FM29" s="1129"/>
      <c r="FN29" s="1129"/>
      <c r="FO29" s="1129"/>
      <c r="FP29" s="1129"/>
      <c r="FQ29" s="1129"/>
      <c r="FR29" s="1129" t="str">
        <f>MID(SUVAHAVUJ!AG115,6,1)</f>
        <v xml:space="preserve"> </v>
      </c>
      <c r="FS29" s="1129"/>
      <c r="FT29" s="1129"/>
      <c r="FU29" s="1129"/>
      <c r="FV29" s="1129"/>
      <c r="FW29" s="1129" t="str">
        <f>MID(SUVAHAVUJ!AG115,7,1)</f>
        <v xml:space="preserve"> </v>
      </c>
      <c r="FX29" s="1129"/>
      <c r="FY29" s="1129"/>
      <c r="FZ29" s="1129"/>
      <c r="GA29" s="1129"/>
      <c r="GB29" s="1129"/>
      <c r="GC29" s="1129" t="str">
        <f>MID(SUVAHAVUJ!AG115,8,1)</f>
        <v xml:space="preserve"> </v>
      </c>
      <c r="GD29" s="1129"/>
      <c r="GE29" s="1129"/>
      <c r="GF29" s="1129"/>
      <c r="GG29" s="1129"/>
      <c r="GH29" s="1129" t="str">
        <f>MID(SUVAHAVUJ!AG115,9,1)</f>
        <v xml:space="preserve"> </v>
      </c>
      <c r="GI29" s="1129"/>
      <c r="GJ29" s="1129"/>
      <c r="GK29" s="1129"/>
      <c r="GL29" s="1129"/>
      <c r="GM29" s="1129"/>
      <c r="GN29" s="1129" t="str">
        <f>MID(SUVAHAVUJ!AG115,10,1)</f>
        <v xml:space="preserve"> </v>
      </c>
      <c r="GO29" s="1129"/>
      <c r="GP29" s="1129"/>
      <c r="GQ29" s="1129"/>
      <c r="GR29" s="1129"/>
      <c r="GS29" s="1129" t="str">
        <f>MID(SUVAHAVUJ!AG115,11,1)</f>
        <v>0</v>
      </c>
      <c r="GT29" s="1129"/>
      <c r="GU29" s="1129"/>
      <c r="GV29" s="1129"/>
      <c r="GW29" s="1177"/>
    </row>
    <row r="30" spans="1:205" ht="24" customHeight="1" x14ac:dyDescent="0.2">
      <c r="A30" s="267"/>
      <c r="B30" s="1254" t="s">
        <v>2029</v>
      </c>
      <c r="C30" s="1255"/>
      <c r="D30" s="1255"/>
      <c r="E30" s="1255"/>
      <c r="F30" s="1255"/>
      <c r="G30" s="1255"/>
      <c r="H30" s="1255"/>
      <c r="I30" s="1255"/>
      <c r="J30" s="1255"/>
      <c r="K30" s="1256"/>
      <c r="L30" s="1252" t="str">
        <f>SUVAHAVUJ!$D$116</f>
        <v>Záväzky zo sociálneho fondu (472)</v>
      </c>
      <c r="M30" s="1253"/>
      <c r="N30" s="1253"/>
      <c r="O30" s="1253"/>
      <c r="P30" s="1253"/>
      <c r="Q30" s="1253"/>
      <c r="R30" s="1253"/>
      <c r="S30" s="1253"/>
      <c r="T30" s="1253"/>
      <c r="U30" s="1253"/>
      <c r="V30" s="1253"/>
      <c r="W30" s="1253"/>
      <c r="X30" s="1253"/>
      <c r="Y30" s="1253"/>
      <c r="Z30" s="1253"/>
      <c r="AA30" s="1253"/>
      <c r="AB30" s="1253"/>
      <c r="AC30" s="1253"/>
      <c r="AD30" s="1253"/>
      <c r="AE30" s="1253"/>
      <c r="AF30" s="1253"/>
      <c r="AG30" s="1253"/>
      <c r="AH30" s="1253"/>
      <c r="AI30" s="1253"/>
      <c r="AJ30" s="1253"/>
      <c r="AK30" s="1253"/>
      <c r="AL30" s="1253"/>
      <c r="AM30" s="1253"/>
      <c r="AN30" s="1253"/>
      <c r="AO30" s="1253"/>
      <c r="AP30" s="1253"/>
      <c r="AQ30" s="1253"/>
      <c r="AR30" s="1253"/>
      <c r="AS30" s="1253"/>
      <c r="AT30" s="1253"/>
      <c r="AU30" s="1253"/>
      <c r="AV30" s="1253"/>
      <c r="AW30" s="1253"/>
      <c r="AX30" s="1253"/>
      <c r="AY30" s="1253"/>
      <c r="AZ30" s="1253"/>
      <c r="BA30" s="1253"/>
      <c r="BB30" s="1253"/>
      <c r="BC30" s="1253"/>
      <c r="BD30" s="1253"/>
      <c r="BE30" s="1253"/>
      <c r="BF30" s="1253"/>
      <c r="BG30" s="1253"/>
      <c r="BH30" s="1253"/>
      <c r="BI30" s="1253"/>
      <c r="BJ30" s="1253"/>
      <c r="BK30" s="1253"/>
      <c r="BL30" s="1253"/>
      <c r="BM30" s="1253"/>
      <c r="BN30" s="1253"/>
      <c r="BO30" s="1253"/>
      <c r="BP30" s="1253"/>
      <c r="BQ30" s="1253"/>
      <c r="BR30" s="1253"/>
      <c r="BS30" s="1253"/>
      <c r="BT30" s="1253"/>
      <c r="BU30" s="1253"/>
      <c r="BV30" s="1253"/>
      <c r="BW30" s="1243" t="s">
        <v>2116</v>
      </c>
      <c r="BX30" s="1244"/>
      <c r="BY30" s="1244"/>
      <c r="BZ30" s="1244"/>
      <c r="CA30" s="1244"/>
      <c r="CB30" s="1244"/>
      <c r="CC30" s="1244" t="s">
        <v>153</v>
      </c>
      <c r="CD30" s="1245"/>
      <c r="CE30" s="1171" t="str">
        <f>MID(SUVAHAVUJ!AF116,1,1)</f>
        <v xml:space="preserve"> </v>
      </c>
      <c r="CF30" s="1171"/>
      <c r="CG30" s="1171"/>
      <c r="CH30" s="1171"/>
      <c r="CI30" s="1171"/>
      <c r="CJ30" s="1171" t="str">
        <f>MID(SUVAHAVUJ!AF116,2,1)</f>
        <v xml:space="preserve"> </v>
      </c>
      <c r="CK30" s="1171"/>
      <c r="CL30" s="1171"/>
      <c r="CM30" s="1171"/>
      <c r="CN30" s="1171"/>
      <c r="CO30" s="1171"/>
      <c r="CP30" s="1171" t="str">
        <f>MID(SUVAHAVUJ!AF116,3,1)</f>
        <v xml:space="preserve"> </v>
      </c>
      <c r="CQ30" s="1171"/>
      <c r="CR30" s="1171"/>
      <c r="CS30" s="1171"/>
      <c r="CT30" s="1171"/>
      <c r="CU30" s="1171" t="str">
        <f>MID(SUVAHAVUJ!AF116,4,1)</f>
        <v xml:space="preserve"> </v>
      </c>
      <c r="CV30" s="1171"/>
      <c r="CW30" s="1171"/>
      <c r="CX30" s="1171"/>
      <c r="CY30" s="1171"/>
      <c r="CZ30" s="1171"/>
      <c r="DA30" s="1171" t="str">
        <f>MID(SUVAHAVUJ!AF116,5,1)</f>
        <v xml:space="preserve"> </v>
      </c>
      <c r="DB30" s="1171"/>
      <c r="DC30" s="1171"/>
      <c r="DD30" s="1171"/>
      <c r="DE30" s="1171"/>
      <c r="DF30" s="1171" t="str">
        <f>MID(SUVAHAVUJ!AF116,6,1)</f>
        <v xml:space="preserve"> </v>
      </c>
      <c r="DG30" s="1171"/>
      <c r="DH30" s="1171"/>
      <c r="DI30" s="1171"/>
      <c r="DJ30" s="1171"/>
      <c r="DK30" s="1171"/>
      <c r="DL30" s="1171" t="str">
        <f>MID(SUVAHAVUJ!AF116,7,1)</f>
        <v xml:space="preserve"> </v>
      </c>
      <c r="DM30" s="1171"/>
      <c r="DN30" s="1171"/>
      <c r="DO30" s="1171"/>
      <c r="DP30" s="1171"/>
      <c r="DQ30" s="1171"/>
      <c r="DR30" s="1171" t="str">
        <f>MID(SUVAHAVUJ!AF116,8,1)</f>
        <v xml:space="preserve"> </v>
      </c>
      <c r="DS30" s="1171"/>
      <c r="DT30" s="1171"/>
      <c r="DU30" s="1171"/>
      <c r="DV30" s="1171"/>
      <c r="DW30" s="1129" t="str">
        <f>MID(SUVAHAVUJ!AF116,9,1)</f>
        <v xml:space="preserve"> </v>
      </c>
      <c r="DX30" s="1129"/>
      <c r="DY30" s="1129"/>
      <c r="DZ30" s="1129"/>
      <c r="EA30" s="1129"/>
      <c r="EB30" s="1129"/>
      <c r="EC30" s="1129" t="str">
        <f>MID(SUVAHAVUJ!AF116,10,1)</f>
        <v>2</v>
      </c>
      <c r="ED30" s="1129"/>
      <c r="EE30" s="1129"/>
      <c r="EF30" s="1129"/>
      <c r="EG30" s="1129"/>
      <c r="EH30" s="1171" t="str">
        <f>MID(SUVAHAVUJ!AF116,11,1)</f>
        <v>3</v>
      </c>
      <c r="EI30" s="1171"/>
      <c r="EJ30" s="1171"/>
      <c r="EK30" s="1171"/>
      <c r="EL30" s="1171"/>
      <c r="EM30" s="1179"/>
      <c r="EN30" s="257"/>
      <c r="EO30" s="258"/>
      <c r="EP30" s="1171" t="str">
        <f>MID(SUVAHAVUJ!AG116,1,1)</f>
        <v xml:space="preserve"> </v>
      </c>
      <c r="EQ30" s="1171"/>
      <c r="ER30" s="1171"/>
      <c r="ES30" s="1171"/>
      <c r="ET30" s="1171"/>
      <c r="EU30" s="1171"/>
      <c r="EV30" s="1171" t="str">
        <f>MID(SUVAHAVUJ!AG116,2,1)</f>
        <v xml:space="preserve"> </v>
      </c>
      <c r="EW30" s="1171"/>
      <c r="EX30" s="1171"/>
      <c r="EY30" s="1171"/>
      <c r="EZ30" s="1171"/>
      <c r="FA30" s="1171" t="str">
        <f>MID(SUVAHAVUJ!AG116,3,1)</f>
        <v xml:space="preserve"> </v>
      </c>
      <c r="FB30" s="1171"/>
      <c r="FC30" s="1171"/>
      <c r="FD30" s="1171"/>
      <c r="FE30" s="1171"/>
      <c r="FF30" s="1171"/>
      <c r="FG30" s="1171" t="str">
        <f>MID(SUVAHAVUJ!AG116,4,1)</f>
        <v xml:space="preserve"> </v>
      </c>
      <c r="FH30" s="1171"/>
      <c r="FI30" s="1171"/>
      <c r="FJ30" s="1171"/>
      <c r="FK30" s="1171"/>
      <c r="FL30" s="1129" t="str">
        <f>MID(SUVAHAVUJ!AG116,5,1)</f>
        <v xml:space="preserve"> </v>
      </c>
      <c r="FM30" s="1129"/>
      <c r="FN30" s="1129"/>
      <c r="FO30" s="1129"/>
      <c r="FP30" s="1129"/>
      <c r="FQ30" s="1129"/>
      <c r="FR30" s="1129" t="str">
        <f>MID(SUVAHAVUJ!AG116,6,1)</f>
        <v xml:space="preserve"> </v>
      </c>
      <c r="FS30" s="1129"/>
      <c r="FT30" s="1129"/>
      <c r="FU30" s="1129"/>
      <c r="FV30" s="1129"/>
      <c r="FW30" s="1129" t="str">
        <f>MID(SUVAHAVUJ!AG116,7,1)</f>
        <v xml:space="preserve"> </v>
      </c>
      <c r="FX30" s="1129"/>
      <c r="FY30" s="1129"/>
      <c r="FZ30" s="1129"/>
      <c r="GA30" s="1129"/>
      <c r="GB30" s="1129"/>
      <c r="GC30" s="1129" t="str">
        <f>MID(SUVAHAVUJ!AG116,8,1)</f>
        <v xml:space="preserve"> </v>
      </c>
      <c r="GD30" s="1129"/>
      <c r="GE30" s="1129"/>
      <c r="GF30" s="1129"/>
      <c r="GG30" s="1129"/>
      <c r="GH30" s="1129" t="str">
        <f>MID(SUVAHAVUJ!AG116,9,1)</f>
        <v xml:space="preserve"> </v>
      </c>
      <c r="GI30" s="1129"/>
      <c r="GJ30" s="1129"/>
      <c r="GK30" s="1129"/>
      <c r="GL30" s="1129"/>
      <c r="GM30" s="1129"/>
      <c r="GN30" s="1129" t="str">
        <f>MID(SUVAHAVUJ!AG116,10,1)</f>
        <v>2</v>
      </c>
      <c r="GO30" s="1129"/>
      <c r="GP30" s="1129"/>
      <c r="GQ30" s="1129"/>
      <c r="GR30" s="1129"/>
      <c r="GS30" s="1129" t="str">
        <f>MID(SUVAHAVUJ!AG116,11,1)</f>
        <v>3</v>
      </c>
      <c r="GT30" s="1129"/>
      <c r="GU30" s="1129"/>
      <c r="GV30" s="1129"/>
      <c r="GW30" s="1177"/>
    </row>
    <row r="31" spans="1:205" ht="24" customHeight="1" x14ac:dyDescent="0.2">
      <c r="A31" s="267"/>
      <c r="B31" s="1254" t="s">
        <v>2034</v>
      </c>
      <c r="C31" s="1255"/>
      <c r="D31" s="1255"/>
      <c r="E31" s="1255"/>
      <c r="F31" s="1255"/>
      <c r="G31" s="1255"/>
      <c r="H31" s="1255"/>
      <c r="I31" s="1255"/>
      <c r="J31" s="1255"/>
      <c r="K31" s="1256"/>
      <c r="L31" s="1252" t="str">
        <f>SUVAHAVUJ!$D$117</f>
        <v>Iné dlhodobé záväzky (336A, 372A, 474A, 47XA)</v>
      </c>
      <c r="M31" s="1253"/>
      <c r="N31" s="1253"/>
      <c r="O31" s="1253"/>
      <c r="P31" s="1253"/>
      <c r="Q31" s="1253"/>
      <c r="R31" s="1253"/>
      <c r="S31" s="1253"/>
      <c r="T31" s="1253"/>
      <c r="U31" s="1253"/>
      <c r="V31" s="1253"/>
      <c r="W31" s="1253"/>
      <c r="X31" s="1253"/>
      <c r="Y31" s="1253"/>
      <c r="Z31" s="1253"/>
      <c r="AA31" s="1253"/>
      <c r="AB31" s="1253"/>
      <c r="AC31" s="1253"/>
      <c r="AD31" s="1253"/>
      <c r="AE31" s="1253"/>
      <c r="AF31" s="1253"/>
      <c r="AG31" s="1253"/>
      <c r="AH31" s="1253"/>
      <c r="AI31" s="1253"/>
      <c r="AJ31" s="1253"/>
      <c r="AK31" s="1253"/>
      <c r="AL31" s="1253"/>
      <c r="AM31" s="1253"/>
      <c r="AN31" s="1253"/>
      <c r="AO31" s="1253"/>
      <c r="AP31" s="1253"/>
      <c r="AQ31" s="1253"/>
      <c r="AR31" s="1253"/>
      <c r="AS31" s="1253"/>
      <c r="AT31" s="1253"/>
      <c r="AU31" s="1253"/>
      <c r="AV31" s="1253"/>
      <c r="AW31" s="1253"/>
      <c r="AX31" s="1253"/>
      <c r="AY31" s="1253"/>
      <c r="AZ31" s="1253"/>
      <c r="BA31" s="1253"/>
      <c r="BB31" s="1253"/>
      <c r="BC31" s="1253"/>
      <c r="BD31" s="1253"/>
      <c r="BE31" s="1253"/>
      <c r="BF31" s="1253"/>
      <c r="BG31" s="1253"/>
      <c r="BH31" s="1253"/>
      <c r="BI31" s="1253"/>
      <c r="BJ31" s="1253"/>
      <c r="BK31" s="1253"/>
      <c r="BL31" s="1253"/>
      <c r="BM31" s="1253"/>
      <c r="BN31" s="1253"/>
      <c r="BO31" s="1253"/>
      <c r="BP31" s="1253"/>
      <c r="BQ31" s="1253"/>
      <c r="BR31" s="1253"/>
      <c r="BS31" s="1253"/>
      <c r="BT31" s="1253"/>
      <c r="BU31" s="1253"/>
      <c r="BV31" s="1253"/>
      <c r="BW31" s="1243" t="s">
        <v>1244</v>
      </c>
      <c r="BX31" s="1244"/>
      <c r="BY31" s="1244"/>
      <c r="BZ31" s="1244"/>
      <c r="CA31" s="1244"/>
      <c r="CB31" s="1244"/>
      <c r="CC31" s="1244" t="s">
        <v>153</v>
      </c>
      <c r="CD31" s="1245"/>
      <c r="CE31" s="1171" t="str">
        <f>MID(SUVAHAVUJ!AF117,1,1)</f>
        <v xml:space="preserve"> </v>
      </c>
      <c r="CF31" s="1171"/>
      <c r="CG31" s="1171"/>
      <c r="CH31" s="1171"/>
      <c r="CI31" s="1171"/>
      <c r="CJ31" s="1171" t="str">
        <f>MID(SUVAHAVUJ!AF117,2,1)</f>
        <v xml:space="preserve"> </v>
      </c>
      <c r="CK31" s="1171"/>
      <c r="CL31" s="1171"/>
      <c r="CM31" s="1171"/>
      <c r="CN31" s="1171"/>
      <c r="CO31" s="1171"/>
      <c r="CP31" s="1171" t="str">
        <f>MID(SUVAHAVUJ!AF117,3,1)</f>
        <v xml:space="preserve"> </v>
      </c>
      <c r="CQ31" s="1171"/>
      <c r="CR31" s="1171"/>
      <c r="CS31" s="1171"/>
      <c r="CT31" s="1171"/>
      <c r="CU31" s="1171" t="str">
        <f>MID(SUVAHAVUJ!AF117,4,1)</f>
        <v xml:space="preserve"> </v>
      </c>
      <c r="CV31" s="1171"/>
      <c r="CW31" s="1171"/>
      <c r="CX31" s="1171"/>
      <c r="CY31" s="1171"/>
      <c r="CZ31" s="1171"/>
      <c r="DA31" s="1171" t="str">
        <f>MID(SUVAHAVUJ!AF117,5,1)</f>
        <v xml:space="preserve"> </v>
      </c>
      <c r="DB31" s="1171"/>
      <c r="DC31" s="1171"/>
      <c r="DD31" s="1171"/>
      <c r="DE31" s="1171"/>
      <c r="DF31" s="1171" t="str">
        <f>MID(SUVAHAVUJ!AF117,6,1)</f>
        <v xml:space="preserve"> </v>
      </c>
      <c r="DG31" s="1171"/>
      <c r="DH31" s="1171"/>
      <c r="DI31" s="1171"/>
      <c r="DJ31" s="1171"/>
      <c r="DK31" s="1171"/>
      <c r="DL31" s="1171" t="str">
        <f>MID(SUVAHAVUJ!AF117,7,1)</f>
        <v xml:space="preserve"> </v>
      </c>
      <c r="DM31" s="1171"/>
      <c r="DN31" s="1171"/>
      <c r="DO31" s="1171"/>
      <c r="DP31" s="1171"/>
      <c r="DQ31" s="1171"/>
      <c r="DR31" s="1171" t="str">
        <f>MID(SUVAHAVUJ!AF117,8,1)</f>
        <v xml:space="preserve"> </v>
      </c>
      <c r="DS31" s="1171"/>
      <c r="DT31" s="1171"/>
      <c r="DU31" s="1171"/>
      <c r="DV31" s="1171"/>
      <c r="DW31" s="1129" t="str">
        <f>MID(SUVAHAVUJ!AF117,9,1)</f>
        <v xml:space="preserve"> </v>
      </c>
      <c r="DX31" s="1129"/>
      <c r="DY31" s="1129"/>
      <c r="DZ31" s="1129"/>
      <c r="EA31" s="1129"/>
      <c r="EB31" s="1129"/>
      <c r="EC31" s="1129" t="str">
        <f>MID(SUVAHAVUJ!AF117,10,1)</f>
        <v xml:space="preserve"> </v>
      </c>
      <c r="ED31" s="1129"/>
      <c r="EE31" s="1129"/>
      <c r="EF31" s="1129"/>
      <c r="EG31" s="1129"/>
      <c r="EH31" s="1171" t="str">
        <f>MID(SUVAHAVUJ!AF117,11,1)</f>
        <v>0</v>
      </c>
      <c r="EI31" s="1171"/>
      <c r="EJ31" s="1171"/>
      <c r="EK31" s="1171"/>
      <c r="EL31" s="1171"/>
      <c r="EM31" s="1179"/>
      <c r="EN31" s="257"/>
      <c r="EO31" s="258"/>
      <c r="EP31" s="1171" t="str">
        <f>MID(SUVAHAVUJ!AG117,1,1)</f>
        <v xml:space="preserve"> </v>
      </c>
      <c r="EQ31" s="1171"/>
      <c r="ER31" s="1171"/>
      <c r="ES31" s="1171"/>
      <c r="ET31" s="1171"/>
      <c r="EU31" s="1171"/>
      <c r="EV31" s="1171" t="str">
        <f>MID(SUVAHAVUJ!AG117,2,1)</f>
        <v xml:space="preserve"> </v>
      </c>
      <c r="EW31" s="1171"/>
      <c r="EX31" s="1171"/>
      <c r="EY31" s="1171"/>
      <c r="EZ31" s="1171"/>
      <c r="FA31" s="1171" t="str">
        <f>MID(SUVAHAVUJ!AG117,3,1)</f>
        <v xml:space="preserve"> </v>
      </c>
      <c r="FB31" s="1171"/>
      <c r="FC31" s="1171"/>
      <c r="FD31" s="1171"/>
      <c r="FE31" s="1171"/>
      <c r="FF31" s="1171"/>
      <c r="FG31" s="1171" t="str">
        <f>MID(SUVAHAVUJ!AG117,4,1)</f>
        <v xml:space="preserve"> </v>
      </c>
      <c r="FH31" s="1171"/>
      <c r="FI31" s="1171"/>
      <c r="FJ31" s="1171"/>
      <c r="FK31" s="1171"/>
      <c r="FL31" s="1129" t="str">
        <f>MID(SUVAHAVUJ!AG117,5,1)</f>
        <v xml:space="preserve"> </v>
      </c>
      <c r="FM31" s="1129"/>
      <c r="FN31" s="1129"/>
      <c r="FO31" s="1129"/>
      <c r="FP31" s="1129"/>
      <c r="FQ31" s="1129"/>
      <c r="FR31" s="1129" t="str">
        <f>MID(SUVAHAVUJ!AG117,6,1)</f>
        <v xml:space="preserve"> </v>
      </c>
      <c r="FS31" s="1129"/>
      <c r="FT31" s="1129"/>
      <c r="FU31" s="1129"/>
      <c r="FV31" s="1129"/>
      <c r="FW31" s="1129" t="str">
        <f>MID(SUVAHAVUJ!AG117,7,1)</f>
        <v xml:space="preserve"> </v>
      </c>
      <c r="FX31" s="1129"/>
      <c r="FY31" s="1129"/>
      <c r="FZ31" s="1129"/>
      <c r="GA31" s="1129"/>
      <c r="GB31" s="1129"/>
      <c r="GC31" s="1129" t="str">
        <f>MID(SUVAHAVUJ!AG117,8,1)</f>
        <v xml:space="preserve"> </v>
      </c>
      <c r="GD31" s="1129"/>
      <c r="GE31" s="1129"/>
      <c r="GF31" s="1129"/>
      <c r="GG31" s="1129"/>
      <c r="GH31" s="1129" t="str">
        <f>MID(SUVAHAVUJ!AG117,9,1)</f>
        <v xml:space="preserve"> </v>
      </c>
      <c r="GI31" s="1129"/>
      <c r="GJ31" s="1129"/>
      <c r="GK31" s="1129"/>
      <c r="GL31" s="1129"/>
      <c r="GM31" s="1129"/>
      <c r="GN31" s="1129" t="str">
        <f>MID(SUVAHAVUJ!AG117,10,1)</f>
        <v xml:space="preserve"> </v>
      </c>
      <c r="GO31" s="1129"/>
      <c r="GP31" s="1129"/>
      <c r="GQ31" s="1129"/>
      <c r="GR31" s="1129"/>
      <c r="GS31" s="1129" t="str">
        <f>MID(SUVAHAVUJ!AG117,11,1)</f>
        <v>0</v>
      </c>
      <c r="GT31" s="1129"/>
      <c r="GU31" s="1129"/>
      <c r="GV31" s="1129"/>
      <c r="GW31" s="1177"/>
    </row>
    <row r="32" spans="1:205" ht="24" customHeight="1" x14ac:dyDescent="0.2">
      <c r="A32" s="267"/>
      <c r="B32" s="1254" t="s">
        <v>2035</v>
      </c>
      <c r="C32" s="1255"/>
      <c r="D32" s="1255"/>
      <c r="E32" s="1255"/>
      <c r="F32" s="1255"/>
      <c r="G32" s="1255"/>
      <c r="H32" s="1255"/>
      <c r="I32" s="1255"/>
      <c r="J32" s="1255"/>
      <c r="K32" s="1256"/>
      <c r="L32" s="1252" t="str">
        <f>SUVAHAVUJ!$D$118</f>
        <v>Dlhodobé záväzky z derivátových operácií (373A, 377A)</v>
      </c>
      <c r="M32" s="1253"/>
      <c r="N32" s="1253"/>
      <c r="O32" s="1253"/>
      <c r="P32" s="1253"/>
      <c r="Q32" s="1253"/>
      <c r="R32" s="1253"/>
      <c r="S32" s="1253"/>
      <c r="T32" s="1253"/>
      <c r="U32" s="1253"/>
      <c r="V32" s="1253"/>
      <c r="W32" s="1253"/>
      <c r="X32" s="1253"/>
      <c r="Y32" s="1253"/>
      <c r="Z32" s="1253"/>
      <c r="AA32" s="1253"/>
      <c r="AB32" s="1253"/>
      <c r="AC32" s="1253"/>
      <c r="AD32" s="1253"/>
      <c r="AE32" s="1253"/>
      <c r="AF32" s="1253"/>
      <c r="AG32" s="1253"/>
      <c r="AH32" s="1253"/>
      <c r="AI32" s="1253"/>
      <c r="AJ32" s="1253"/>
      <c r="AK32" s="1253"/>
      <c r="AL32" s="1253"/>
      <c r="AM32" s="1253"/>
      <c r="AN32" s="1253"/>
      <c r="AO32" s="1253"/>
      <c r="AP32" s="1253"/>
      <c r="AQ32" s="1253"/>
      <c r="AR32" s="1253"/>
      <c r="AS32" s="1253"/>
      <c r="AT32" s="1253"/>
      <c r="AU32" s="1253"/>
      <c r="AV32" s="1253"/>
      <c r="AW32" s="1253"/>
      <c r="AX32" s="1253"/>
      <c r="AY32" s="1253"/>
      <c r="AZ32" s="1253"/>
      <c r="BA32" s="1253"/>
      <c r="BB32" s="1253"/>
      <c r="BC32" s="1253"/>
      <c r="BD32" s="1253"/>
      <c r="BE32" s="1253"/>
      <c r="BF32" s="1253"/>
      <c r="BG32" s="1253"/>
      <c r="BH32" s="1253"/>
      <c r="BI32" s="1253"/>
      <c r="BJ32" s="1253"/>
      <c r="BK32" s="1253"/>
      <c r="BL32" s="1253"/>
      <c r="BM32" s="1253"/>
      <c r="BN32" s="1253"/>
      <c r="BO32" s="1253"/>
      <c r="BP32" s="1253"/>
      <c r="BQ32" s="1253"/>
      <c r="BR32" s="1253"/>
      <c r="BS32" s="1253"/>
      <c r="BT32" s="1253"/>
      <c r="BU32" s="1253"/>
      <c r="BV32" s="1253"/>
      <c r="BW32" s="1243" t="s">
        <v>1245</v>
      </c>
      <c r="BX32" s="1244"/>
      <c r="BY32" s="1244"/>
      <c r="BZ32" s="1244"/>
      <c r="CA32" s="1244"/>
      <c r="CB32" s="1244"/>
      <c r="CC32" s="1244" t="s">
        <v>153</v>
      </c>
      <c r="CD32" s="1245"/>
      <c r="CE32" s="1171" t="str">
        <f>MID(SUVAHAVUJ!AF118,1,1)</f>
        <v xml:space="preserve"> </v>
      </c>
      <c r="CF32" s="1171"/>
      <c r="CG32" s="1171"/>
      <c r="CH32" s="1171"/>
      <c r="CI32" s="1171"/>
      <c r="CJ32" s="1171" t="str">
        <f>MID(SUVAHAVUJ!AF118,2,1)</f>
        <v xml:space="preserve"> </v>
      </c>
      <c r="CK32" s="1171"/>
      <c r="CL32" s="1171"/>
      <c r="CM32" s="1171"/>
      <c r="CN32" s="1171"/>
      <c r="CO32" s="1171"/>
      <c r="CP32" s="1171" t="str">
        <f>MID(SUVAHAVUJ!AF118,3,1)</f>
        <v xml:space="preserve"> </v>
      </c>
      <c r="CQ32" s="1171"/>
      <c r="CR32" s="1171"/>
      <c r="CS32" s="1171"/>
      <c r="CT32" s="1171"/>
      <c r="CU32" s="1171" t="str">
        <f>MID(SUVAHAVUJ!AF118,4,1)</f>
        <v xml:space="preserve"> </v>
      </c>
      <c r="CV32" s="1171"/>
      <c r="CW32" s="1171"/>
      <c r="CX32" s="1171"/>
      <c r="CY32" s="1171"/>
      <c r="CZ32" s="1171"/>
      <c r="DA32" s="1171" t="str">
        <f>MID(SUVAHAVUJ!AF118,5,1)</f>
        <v xml:space="preserve"> </v>
      </c>
      <c r="DB32" s="1171"/>
      <c r="DC32" s="1171"/>
      <c r="DD32" s="1171"/>
      <c r="DE32" s="1171"/>
      <c r="DF32" s="1171" t="str">
        <f>MID(SUVAHAVUJ!AF118,6,1)</f>
        <v xml:space="preserve"> </v>
      </c>
      <c r="DG32" s="1171"/>
      <c r="DH32" s="1171"/>
      <c r="DI32" s="1171"/>
      <c r="DJ32" s="1171"/>
      <c r="DK32" s="1171"/>
      <c r="DL32" s="1171" t="str">
        <f>MID(SUVAHAVUJ!AF118,7,1)</f>
        <v xml:space="preserve"> </v>
      </c>
      <c r="DM32" s="1171"/>
      <c r="DN32" s="1171"/>
      <c r="DO32" s="1171"/>
      <c r="DP32" s="1171"/>
      <c r="DQ32" s="1171"/>
      <c r="DR32" s="1171" t="str">
        <f>MID(SUVAHAVUJ!AF118,8,1)</f>
        <v xml:space="preserve"> </v>
      </c>
      <c r="DS32" s="1171"/>
      <c r="DT32" s="1171"/>
      <c r="DU32" s="1171"/>
      <c r="DV32" s="1171"/>
      <c r="DW32" s="1129" t="str">
        <f>MID(SUVAHAVUJ!AF118,9,1)</f>
        <v xml:space="preserve"> </v>
      </c>
      <c r="DX32" s="1129"/>
      <c r="DY32" s="1129"/>
      <c r="DZ32" s="1129"/>
      <c r="EA32" s="1129"/>
      <c r="EB32" s="1129"/>
      <c r="EC32" s="1129" t="str">
        <f>MID(SUVAHAVUJ!AF118,10,1)</f>
        <v xml:space="preserve"> </v>
      </c>
      <c r="ED32" s="1129"/>
      <c r="EE32" s="1129"/>
      <c r="EF32" s="1129"/>
      <c r="EG32" s="1129"/>
      <c r="EH32" s="1171" t="str">
        <f>MID(SUVAHAVUJ!AF118,11,1)</f>
        <v>0</v>
      </c>
      <c r="EI32" s="1171"/>
      <c r="EJ32" s="1171"/>
      <c r="EK32" s="1171"/>
      <c r="EL32" s="1171"/>
      <c r="EM32" s="1179"/>
      <c r="EN32" s="257"/>
      <c r="EO32" s="258"/>
      <c r="EP32" s="1171" t="str">
        <f>MID(SUVAHAVUJ!AG118,1,1)</f>
        <v xml:space="preserve"> </v>
      </c>
      <c r="EQ32" s="1171"/>
      <c r="ER32" s="1171"/>
      <c r="ES32" s="1171"/>
      <c r="ET32" s="1171"/>
      <c r="EU32" s="1171"/>
      <c r="EV32" s="1171" t="str">
        <f>MID(SUVAHAVUJ!AG118,2,1)</f>
        <v xml:space="preserve"> </v>
      </c>
      <c r="EW32" s="1171"/>
      <c r="EX32" s="1171"/>
      <c r="EY32" s="1171"/>
      <c r="EZ32" s="1171"/>
      <c r="FA32" s="1171" t="str">
        <f>MID(SUVAHAVUJ!AG118,3,1)</f>
        <v xml:space="preserve"> </v>
      </c>
      <c r="FB32" s="1171"/>
      <c r="FC32" s="1171"/>
      <c r="FD32" s="1171"/>
      <c r="FE32" s="1171"/>
      <c r="FF32" s="1171"/>
      <c r="FG32" s="1171" t="str">
        <f>MID(SUVAHAVUJ!AG118,4,1)</f>
        <v xml:space="preserve"> </v>
      </c>
      <c r="FH32" s="1171"/>
      <c r="FI32" s="1171"/>
      <c r="FJ32" s="1171"/>
      <c r="FK32" s="1171"/>
      <c r="FL32" s="1129" t="str">
        <f>MID(SUVAHAVUJ!AG118,5,1)</f>
        <v xml:space="preserve"> </v>
      </c>
      <c r="FM32" s="1129"/>
      <c r="FN32" s="1129"/>
      <c r="FO32" s="1129"/>
      <c r="FP32" s="1129"/>
      <c r="FQ32" s="1129"/>
      <c r="FR32" s="1129" t="str">
        <f>MID(SUVAHAVUJ!AG118,6,1)</f>
        <v xml:space="preserve"> </v>
      </c>
      <c r="FS32" s="1129"/>
      <c r="FT32" s="1129"/>
      <c r="FU32" s="1129"/>
      <c r="FV32" s="1129"/>
      <c r="FW32" s="1129" t="str">
        <f>MID(SUVAHAVUJ!AG118,7,1)</f>
        <v xml:space="preserve"> </v>
      </c>
      <c r="FX32" s="1129"/>
      <c r="FY32" s="1129"/>
      <c r="FZ32" s="1129"/>
      <c r="GA32" s="1129"/>
      <c r="GB32" s="1129"/>
      <c r="GC32" s="1129" t="str">
        <f>MID(SUVAHAVUJ!AG118,8,1)</f>
        <v xml:space="preserve"> </v>
      </c>
      <c r="GD32" s="1129"/>
      <c r="GE32" s="1129"/>
      <c r="GF32" s="1129"/>
      <c r="GG32" s="1129"/>
      <c r="GH32" s="1129" t="str">
        <f>MID(SUVAHAVUJ!AG118,9,1)</f>
        <v xml:space="preserve"> </v>
      </c>
      <c r="GI32" s="1129"/>
      <c r="GJ32" s="1129"/>
      <c r="GK32" s="1129"/>
      <c r="GL32" s="1129"/>
      <c r="GM32" s="1129"/>
      <c r="GN32" s="1129" t="str">
        <f>MID(SUVAHAVUJ!AG118,10,1)</f>
        <v xml:space="preserve"> </v>
      </c>
      <c r="GO32" s="1129"/>
      <c r="GP32" s="1129"/>
      <c r="GQ32" s="1129"/>
      <c r="GR32" s="1129"/>
      <c r="GS32" s="1129" t="str">
        <f>MID(SUVAHAVUJ!AG118,11,1)</f>
        <v>0</v>
      </c>
      <c r="GT32" s="1129"/>
      <c r="GU32" s="1129"/>
      <c r="GV32" s="1129"/>
      <c r="GW32" s="1177"/>
    </row>
    <row r="33" spans="1:205" ht="24" customHeight="1" x14ac:dyDescent="0.2">
      <c r="A33" s="267"/>
      <c r="B33" s="1254" t="s">
        <v>2117</v>
      </c>
      <c r="C33" s="1255"/>
      <c r="D33" s="1255"/>
      <c r="E33" s="1255"/>
      <c r="F33" s="1255"/>
      <c r="G33" s="1255"/>
      <c r="H33" s="1255"/>
      <c r="I33" s="1255"/>
      <c r="J33" s="1255"/>
      <c r="K33" s="1256"/>
      <c r="L33" s="1252" t="str">
        <f>SUVAHAVUJ!$D$119</f>
        <v>Odložený daňový záväzok (481A)</v>
      </c>
      <c r="M33" s="1253"/>
      <c r="N33" s="1253"/>
      <c r="O33" s="1253"/>
      <c r="P33" s="1253"/>
      <c r="Q33" s="1253"/>
      <c r="R33" s="1253"/>
      <c r="S33" s="1253"/>
      <c r="T33" s="1253"/>
      <c r="U33" s="1253"/>
      <c r="V33" s="1253"/>
      <c r="W33" s="1253"/>
      <c r="X33" s="1253"/>
      <c r="Y33" s="1253"/>
      <c r="Z33" s="1253"/>
      <c r="AA33" s="1253"/>
      <c r="AB33" s="1253"/>
      <c r="AC33" s="1253"/>
      <c r="AD33" s="1253"/>
      <c r="AE33" s="1253"/>
      <c r="AF33" s="1253"/>
      <c r="AG33" s="1253"/>
      <c r="AH33" s="1253"/>
      <c r="AI33" s="1253"/>
      <c r="AJ33" s="1253"/>
      <c r="AK33" s="1253"/>
      <c r="AL33" s="1253"/>
      <c r="AM33" s="1253"/>
      <c r="AN33" s="1253"/>
      <c r="AO33" s="1253"/>
      <c r="AP33" s="1253"/>
      <c r="AQ33" s="1253"/>
      <c r="AR33" s="1253"/>
      <c r="AS33" s="1253"/>
      <c r="AT33" s="1253"/>
      <c r="AU33" s="1253"/>
      <c r="AV33" s="1253"/>
      <c r="AW33" s="1253"/>
      <c r="AX33" s="1253"/>
      <c r="AY33" s="1253"/>
      <c r="AZ33" s="1253"/>
      <c r="BA33" s="1253"/>
      <c r="BB33" s="1253"/>
      <c r="BC33" s="1253"/>
      <c r="BD33" s="1253"/>
      <c r="BE33" s="1253"/>
      <c r="BF33" s="1253"/>
      <c r="BG33" s="1253"/>
      <c r="BH33" s="1253"/>
      <c r="BI33" s="1253"/>
      <c r="BJ33" s="1253"/>
      <c r="BK33" s="1253"/>
      <c r="BL33" s="1253"/>
      <c r="BM33" s="1253"/>
      <c r="BN33" s="1253"/>
      <c r="BO33" s="1253"/>
      <c r="BP33" s="1253"/>
      <c r="BQ33" s="1253"/>
      <c r="BR33" s="1253"/>
      <c r="BS33" s="1253"/>
      <c r="BT33" s="1253"/>
      <c r="BU33" s="1253"/>
      <c r="BV33" s="1253"/>
      <c r="BW33" s="1243" t="s">
        <v>1247</v>
      </c>
      <c r="BX33" s="1244"/>
      <c r="BY33" s="1244"/>
      <c r="BZ33" s="1244"/>
      <c r="CA33" s="1244"/>
      <c r="CB33" s="1244"/>
      <c r="CC33" s="1244" t="s">
        <v>153</v>
      </c>
      <c r="CD33" s="1245"/>
      <c r="CE33" s="1171" t="str">
        <f>MID(SUVAHAVUJ!AF119,1,1)</f>
        <v xml:space="preserve"> </v>
      </c>
      <c r="CF33" s="1171"/>
      <c r="CG33" s="1171"/>
      <c r="CH33" s="1171"/>
      <c r="CI33" s="1171"/>
      <c r="CJ33" s="1171" t="str">
        <f>MID(SUVAHAVUJ!AF119,2,1)</f>
        <v xml:space="preserve"> </v>
      </c>
      <c r="CK33" s="1171"/>
      <c r="CL33" s="1171"/>
      <c r="CM33" s="1171"/>
      <c r="CN33" s="1171"/>
      <c r="CO33" s="1171"/>
      <c r="CP33" s="1171" t="str">
        <f>MID(SUVAHAVUJ!AF119,3,1)</f>
        <v xml:space="preserve"> </v>
      </c>
      <c r="CQ33" s="1171"/>
      <c r="CR33" s="1171"/>
      <c r="CS33" s="1171"/>
      <c r="CT33" s="1171"/>
      <c r="CU33" s="1171" t="str">
        <f>MID(SUVAHAVUJ!AF119,4,1)</f>
        <v xml:space="preserve"> </v>
      </c>
      <c r="CV33" s="1171"/>
      <c r="CW33" s="1171"/>
      <c r="CX33" s="1171"/>
      <c r="CY33" s="1171"/>
      <c r="CZ33" s="1171"/>
      <c r="DA33" s="1171" t="str">
        <f>MID(SUVAHAVUJ!AF119,5,1)</f>
        <v xml:space="preserve"> </v>
      </c>
      <c r="DB33" s="1171"/>
      <c r="DC33" s="1171"/>
      <c r="DD33" s="1171"/>
      <c r="DE33" s="1171"/>
      <c r="DF33" s="1171" t="str">
        <f>MID(SUVAHAVUJ!AF119,6,1)</f>
        <v xml:space="preserve"> </v>
      </c>
      <c r="DG33" s="1171"/>
      <c r="DH33" s="1171"/>
      <c r="DI33" s="1171"/>
      <c r="DJ33" s="1171"/>
      <c r="DK33" s="1171"/>
      <c r="DL33" s="1171" t="str">
        <f>MID(SUVAHAVUJ!AF119,7,1)</f>
        <v xml:space="preserve"> </v>
      </c>
      <c r="DM33" s="1171"/>
      <c r="DN33" s="1171"/>
      <c r="DO33" s="1171"/>
      <c r="DP33" s="1171"/>
      <c r="DQ33" s="1171"/>
      <c r="DR33" s="1171" t="str">
        <f>MID(SUVAHAVUJ!AF119,8,1)</f>
        <v xml:space="preserve"> </v>
      </c>
      <c r="DS33" s="1171"/>
      <c r="DT33" s="1171"/>
      <c r="DU33" s="1171"/>
      <c r="DV33" s="1171"/>
      <c r="DW33" s="1129" t="str">
        <f>MID(SUVAHAVUJ!AF119,9,1)</f>
        <v xml:space="preserve"> </v>
      </c>
      <c r="DX33" s="1129"/>
      <c r="DY33" s="1129"/>
      <c r="DZ33" s="1129"/>
      <c r="EA33" s="1129"/>
      <c r="EB33" s="1129"/>
      <c r="EC33" s="1129" t="str">
        <f>MID(SUVAHAVUJ!AF119,10,1)</f>
        <v xml:space="preserve"> </v>
      </c>
      <c r="ED33" s="1129"/>
      <c r="EE33" s="1129"/>
      <c r="EF33" s="1129"/>
      <c r="EG33" s="1129"/>
      <c r="EH33" s="1171" t="str">
        <f>MID(SUVAHAVUJ!AF119,11,1)</f>
        <v>0</v>
      </c>
      <c r="EI33" s="1171"/>
      <c r="EJ33" s="1171"/>
      <c r="EK33" s="1171"/>
      <c r="EL33" s="1171"/>
      <c r="EM33" s="1179"/>
      <c r="EN33" s="257"/>
      <c r="EO33" s="258"/>
      <c r="EP33" s="1171" t="str">
        <f>MID(SUVAHAVUJ!AG119,1,1)</f>
        <v xml:space="preserve"> </v>
      </c>
      <c r="EQ33" s="1171"/>
      <c r="ER33" s="1171"/>
      <c r="ES33" s="1171"/>
      <c r="ET33" s="1171"/>
      <c r="EU33" s="1171"/>
      <c r="EV33" s="1171" t="str">
        <f>MID(SUVAHAVUJ!AG119,2,1)</f>
        <v xml:space="preserve"> </v>
      </c>
      <c r="EW33" s="1171"/>
      <c r="EX33" s="1171"/>
      <c r="EY33" s="1171"/>
      <c r="EZ33" s="1171"/>
      <c r="FA33" s="1171" t="str">
        <f>MID(SUVAHAVUJ!AG119,3,1)</f>
        <v xml:space="preserve"> </v>
      </c>
      <c r="FB33" s="1171"/>
      <c r="FC33" s="1171"/>
      <c r="FD33" s="1171"/>
      <c r="FE33" s="1171"/>
      <c r="FF33" s="1171"/>
      <c r="FG33" s="1171" t="str">
        <f>MID(SUVAHAVUJ!AG119,4,1)</f>
        <v xml:space="preserve"> </v>
      </c>
      <c r="FH33" s="1171"/>
      <c r="FI33" s="1171"/>
      <c r="FJ33" s="1171"/>
      <c r="FK33" s="1171"/>
      <c r="FL33" s="1129" t="str">
        <f>MID(SUVAHAVUJ!AG119,5,1)</f>
        <v xml:space="preserve"> </v>
      </c>
      <c r="FM33" s="1129"/>
      <c r="FN33" s="1129"/>
      <c r="FO33" s="1129"/>
      <c r="FP33" s="1129"/>
      <c r="FQ33" s="1129"/>
      <c r="FR33" s="1129" t="str">
        <f>MID(SUVAHAVUJ!AG119,6,1)</f>
        <v xml:space="preserve"> </v>
      </c>
      <c r="FS33" s="1129"/>
      <c r="FT33" s="1129"/>
      <c r="FU33" s="1129"/>
      <c r="FV33" s="1129"/>
      <c r="FW33" s="1129" t="str">
        <f>MID(SUVAHAVUJ!AG119,7,1)</f>
        <v xml:space="preserve"> </v>
      </c>
      <c r="FX33" s="1129"/>
      <c r="FY33" s="1129"/>
      <c r="FZ33" s="1129"/>
      <c r="GA33" s="1129"/>
      <c r="GB33" s="1129"/>
      <c r="GC33" s="1129" t="str">
        <f>MID(SUVAHAVUJ!AG119,8,1)</f>
        <v xml:space="preserve"> </v>
      </c>
      <c r="GD33" s="1129"/>
      <c r="GE33" s="1129"/>
      <c r="GF33" s="1129"/>
      <c r="GG33" s="1129"/>
      <c r="GH33" s="1129" t="str">
        <f>MID(SUVAHAVUJ!AG119,9,1)</f>
        <v xml:space="preserve"> </v>
      </c>
      <c r="GI33" s="1129"/>
      <c r="GJ33" s="1129"/>
      <c r="GK33" s="1129"/>
      <c r="GL33" s="1129"/>
      <c r="GM33" s="1129"/>
      <c r="GN33" s="1129" t="str">
        <f>MID(SUVAHAVUJ!AG119,10,1)</f>
        <v xml:space="preserve"> </v>
      </c>
      <c r="GO33" s="1129"/>
      <c r="GP33" s="1129"/>
      <c r="GQ33" s="1129"/>
      <c r="GR33" s="1129"/>
      <c r="GS33" s="1129" t="str">
        <f>MID(SUVAHAVUJ!AG119,11,1)</f>
        <v>0</v>
      </c>
      <c r="GT33" s="1129"/>
      <c r="GU33" s="1129"/>
      <c r="GV33" s="1129"/>
      <c r="GW33" s="1177"/>
    </row>
    <row r="34" spans="1:205" ht="12.75" customHeight="1" thickBot="1" x14ac:dyDescent="0.25">
      <c r="B34" s="259"/>
      <c r="C34" s="260"/>
      <c r="D34" s="260"/>
      <c r="E34" s="260"/>
      <c r="F34" s="260"/>
      <c r="G34" s="260"/>
      <c r="H34" s="260"/>
      <c r="I34" s="260"/>
      <c r="J34" s="260"/>
      <c r="K34" s="260"/>
      <c r="GQ34" s="260"/>
      <c r="GR34" s="260"/>
      <c r="GS34" s="260"/>
      <c r="GT34" s="260"/>
      <c r="GU34" s="260"/>
      <c r="GV34" s="260"/>
      <c r="GW34" s="261"/>
    </row>
    <row r="35" spans="1:205" ht="9" customHeight="1" x14ac:dyDescent="0.2"/>
    <row r="52" spans="43:43" ht="3.75" customHeight="1" x14ac:dyDescent="0.2">
      <c r="AQ52" s="236">
        <v>57</v>
      </c>
    </row>
    <row r="147" spans="10:10" ht="3.75" customHeight="1" x14ac:dyDescent="0.2">
      <c r="J147" s="236">
        <v>33</v>
      </c>
    </row>
  </sheetData>
  <mergeCells count="733">
    <mergeCell ref="FL32:FQ32"/>
    <mergeCell ref="FR32:FV32"/>
    <mergeCell ref="FW32:GB32"/>
    <mergeCell ref="GC32:GG32"/>
    <mergeCell ref="GH32:GM32"/>
    <mergeCell ref="DW32:EB32"/>
    <mergeCell ref="EC32:EG32"/>
    <mergeCell ref="FW33:GB33"/>
    <mergeCell ref="GC33:GG33"/>
    <mergeCell ref="GH33:GM33"/>
    <mergeCell ref="B33:K33"/>
    <mergeCell ref="L33:BV33"/>
    <mergeCell ref="BW33:CD33"/>
    <mergeCell ref="CE33:CI33"/>
    <mergeCell ref="CJ33:CO33"/>
    <mergeCell ref="CP33:CT33"/>
    <mergeCell ref="CU33:CZ33"/>
    <mergeCell ref="DA33:DE33"/>
    <mergeCell ref="FG32:FK32"/>
    <mergeCell ref="GN33:GR33"/>
    <mergeCell ref="GS33:GW33"/>
    <mergeCell ref="EP33:EU33"/>
    <mergeCell ref="EV32:EZ32"/>
    <mergeCell ref="FA32:FF32"/>
    <mergeCell ref="CP32:CT32"/>
    <mergeCell ref="CU32:CZ32"/>
    <mergeCell ref="DA32:DE32"/>
    <mergeCell ref="DF32:DK32"/>
    <mergeCell ref="DL32:DQ32"/>
    <mergeCell ref="DR32:DV32"/>
    <mergeCell ref="DF33:DK33"/>
    <mergeCell ref="DL33:DQ33"/>
    <mergeCell ref="DR33:DV33"/>
    <mergeCell ref="DW33:EB33"/>
    <mergeCell ref="EC33:EG33"/>
    <mergeCell ref="EH33:EM33"/>
    <mergeCell ref="EV33:EZ33"/>
    <mergeCell ref="FA33:FF33"/>
    <mergeCell ref="FG33:FK33"/>
    <mergeCell ref="FL33:FQ33"/>
    <mergeCell ref="FR33:FV33"/>
    <mergeCell ref="GN32:GR32"/>
    <mergeCell ref="GS32:GW32"/>
    <mergeCell ref="FW31:GB31"/>
    <mergeCell ref="GC31:GG31"/>
    <mergeCell ref="GH31:GM31"/>
    <mergeCell ref="GN31:GR31"/>
    <mergeCell ref="GS31:GW31"/>
    <mergeCell ref="B32:K32"/>
    <mergeCell ref="L32:BV32"/>
    <mergeCell ref="BW32:CD32"/>
    <mergeCell ref="CE32:CI32"/>
    <mergeCell ref="CJ32:CO32"/>
    <mergeCell ref="EP31:EU31"/>
    <mergeCell ref="EV31:EZ31"/>
    <mergeCell ref="FA31:FF31"/>
    <mergeCell ref="FG31:FK31"/>
    <mergeCell ref="FL31:FQ31"/>
    <mergeCell ref="FR31:FV31"/>
    <mergeCell ref="DF31:DK31"/>
    <mergeCell ref="DL31:DQ31"/>
    <mergeCell ref="DR31:DV31"/>
    <mergeCell ref="DW31:EB31"/>
    <mergeCell ref="EC31:EG31"/>
    <mergeCell ref="EH31:EM31"/>
    <mergeCell ref="EH32:EM32"/>
    <mergeCell ref="EP32:EU32"/>
    <mergeCell ref="B31:K31"/>
    <mergeCell ref="L31:BV31"/>
    <mergeCell ref="BW31:CD31"/>
    <mergeCell ref="CE31:CI31"/>
    <mergeCell ref="CJ31:CO31"/>
    <mergeCell ref="CP31:CT31"/>
    <mergeCell ref="CU31:CZ31"/>
    <mergeCell ref="DA31:DE31"/>
    <mergeCell ref="FG30:FK30"/>
    <mergeCell ref="DW30:EB30"/>
    <mergeCell ref="EC30:EG30"/>
    <mergeCell ref="EH30:EM30"/>
    <mergeCell ref="EP30:EU30"/>
    <mergeCell ref="EV30:EZ30"/>
    <mergeCell ref="FA30:FF30"/>
    <mergeCell ref="CP30:CT30"/>
    <mergeCell ref="CU30:CZ30"/>
    <mergeCell ref="B30:K30"/>
    <mergeCell ref="L30:BV30"/>
    <mergeCell ref="BW30:CD30"/>
    <mergeCell ref="CE30:CI30"/>
    <mergeCell ref="CJ30:CO30"/>
    <mergeCell ref="DA30:DE30"/>
    <mergeCell ref="DF30:DK30"/>
    <mergeCell ref="FW29:GB29"/>
    <mergeCell ref="GC29:GG29"/>
    <mergeCell ref="GH29:GM29"/>
    <mergeCell ref="GN29:GR29"/>
    <mergeCell ref="GS29:GW29"/>
    <mergeCell ref="FL29:FQ29"/>
    <mergeCell ref="FR29:FV29"/>
    <mergeCell ref="GN30:GR30"/>
    <mergeCell ref="GS30:GW30"/>
    <mergeCell ref="FL30:FQ30"/>
    <mergeCell ref="FR30:FV30"/>
    <mergeCell ref="FW30:GB30"/>
    <mergeCell ref="GC30:GG30"/>
    <mergeCell ref="GH30:GM30"/>
    <mergeCell ref="EP29:EU29"/>
    <mergeCell ref="EV29:EZ29"/>
    <mergeCell ref="FA29:FF29"/>
    <mergeCell ref="FG29:FK29"/>
    <mergeCell ref="DF29:DK29"/>
    <mergeCell ref="DL29:DQ29"/>
    <mergeCell ref="DR29:DV29"/>
    <mergeCell ref="DW29:EB29"/>
    <mergeCell ref="EC29:EG29"/>
    <mergeCell ref="EH29:EM29"/>
    <mergeCell ref="DL30:DQ30"/>
    <mergeCell ref="DR30:DV30"/>
    <mergeCell ref="B29:K29"/>
    <mergeCell ref="L29:BV29"/>
    <mergeCell ref="BW29:CD29"/>
    <mergeCell ref="CE29:CI29"/>
    <mergeCell ref="CJ29:CO29"/>
    <mergeCell ref="CP29:CT29"/>
    <mergeCell ref="CU29:CZ29"/>
    <mergeCell ref="DA29:DE29"/>
    <mergeCell ref="FG28:FK28"/>
    <mergeCell ref="DW28:EB28"/>
    <mergeCell ref="EC28:EG28"/>
    <mergeCell ref="EH28:EM28"/>
    <mergeCell ref="EP28:EU28"/>
    <mergeCell ref="EV28:EZ28"/>
    <mergeCell ref="FA28:FF28"/>
    <mergeCell ref="CP28:CT28"/>
    <mergeCell ref="CU28:CZ28"/>
    <mergeCell ref="FW27:GB27"/>
    <mergeCell ref="GC27:GG27"/>
    <mergeCell ref="GH27:GM27"/>
    <mergeCell ref="GN27:GR27"/>
    <mergeCell ref="GS27:GW27"/>
    <mergeCell ref="FL27:FQ27"/>
    <mergeCell ref="FR27:FV27"/>
    <mergeCell ref="GN28:GR28"/>
    <mergeCell ref="GS28:GW28"/>
    <mergeCell ref="FL28:FQ28"/>
    <mergeCell ref="FR28:FV28"/>
    <mergeCell ref="FW28:GB28"/>
    <mergeCell ref="GC28:GG28"/>
    <mergeCell ref="GH28:GM28"/>
    <mergeCell ref="B28:K28"/>
    <mergeCell ref="L28:BV28"/>
    <mergeCell ref="BW28:CD28"/>
    <mergeCell ref="CE28:CI28"/>
    <mergeCell ref="CJ28:CO28"/>
    <mergeCell ref="EP27:EU27"/>
    <mergeCell ref="EV27:EZ27"/>
    <mergeCell ref="FA27:FF27"/>
    <mergeCell ref="FG27:FK27"/>
    <mergeCell ref="DF27:DK27"/>
    <mergeCell ref="DL27:DQ27"/>
    <mergeCell ref="DR27:DV27"/>
    <mergeCell ref="DW27:EB27"/>
    <mergeCell ref="EC27:EG27"/>
    <mergeCell ref="EH27:EM27"/>
    <mergeCell ref="DA28:DE28"/>
    <mergeCell ref="DF28:DK28"/>
    <mergeCell ref="DL28:DQ28"/>
    <mergeCell ref="DR28:DV28"/>
    <mergeCell ref="B27:K27"/>
    <mergeCell ref="L27:BV27"/>
    <mergeCell ref="BW27:CD27"/>
    <mergeCell ref="CE27:CI27"/>
    <mergeCell ref="CJ27:CO27"/>
    <mergeCell ref="CP27:CT27"/>
    <mergeCell ref="CU27:CZ27"/>
    <mergeCell ref="DA27:DE27"/>
    <mergeCell ref="FG26:FK26"/>
    <mergeCell ref="DW26:EB26"/>
    <mergeCell ref="EC26:EG26"/>
    <mergeCell ref="EH26:EM26"/>
    <mergeCell ref="EP26:EU26"/>
    <mergeCell ref="EV26:EZ26"/>
    <mergeCell ref="FA26:FF26"/>
    <mergeCell ref="CP26:CT26"/>
    <mergeCell ref="CU26:CZ26"/>
    <mergeCell ref="FW25:GB25"/>
    <mergeCell ref="GC25:GG25"/>
    <mergeCell ref="GH25:GM25"/>
    <mergeCell ref="GN25:GR25"/>
    <mergeCell ref="GS25:GW25"/>
    <mergeCell ref="FL25:FQ25"/>
    <mergeCell ref="FR25:FV25"/>
    <mergeCell ref="GN26:GR26"/>
    <mergeCell ref="GS26:GW26"/>
    <mergeCell ref="FL26:FQ26"/>
    <mergeCell ref="FR26:FV26"/>
    <mergeCell ref="FW26:GB26"/>
    <mergeCell ref="GC26:GG26"/>
    <mergeCell ref="GH26:GM26"/>
    <mergeCell ref="B26:K26"/>
    <mergeCell ref="L26:BV26"/>
    <mergeCell ref="BW26:CD26"/>
    <mergeCell ref="CE26:CI26"/>
    <mergeCell ref="CJ26:CO26"/>
    <mergeCell ref="EP25:EU25"/>
    <mergeCell ref="EV25:EZ25"/>
    <mergeCell ref="FA25:FF25"/>
    <mergeCell ref="FG25:FK25"/>
    <mergeCell ref="DF25:DK25"/>
    <mergeCell ref="DL25:DQ25"/>
    <mergeCell ref="DR25:DV25"/>
    <mergeCell ref="DW25:EB25"/>
    <mergeCell ref="EC25:EG25"/>
    <mergeCell ref="EH25:EM25"/>
    <mergeCell ref="DA26:DE26"/>
    <mergeCell ref="DF26:DK26"/>
    <mergeCell ref="DL26:DQ26"/>
    <mergeCell ref="DR26:DV26"/>
    <mergeCell ref="B25:K25"/>
    <mergeCell ref="L25:BV25"/>
    <mergeCell ref="BW25:CD25"/>
    <mergeCell ref="CE25:CI25"/>
    <mergeCell ref="CJ25:CO25"/>
    <mergeCell ref="CP25:CT25"/>
    <mergeCell ref="CU25:CZ25"/>
    <mergeCell ref="DA25:DE25"/>
    <mergeCell ref="FG24:FK24"/>
    <mergeCell ref="DW24:EB24"/>
    <mergeCell ref="EC24:EG24"/>
    <mergeCell ref="EH24:EM24"/>
    <mergeCell ref="EP24:EU24"/>
    <mergeCell ref="EV24:EZ24"/>
    <mergeCell ref="FA24:FF24"/>
    <mergeCell ref="CP24:CT24"/>
    <mergeCell ref="CU24:CZ24"/>
    <mergeCell ref="FW23:GB23"/>
    <mergeCell ref="GC23:GG23"/>
    <mergeCell ref="GH23:GM23"/>
    <mergeCell ref="GN23:GR23"/>
    <mergeCell ref="GS23:GW23"/>
    <mergeCell ref="FL23:FQ23"/>
    <mergeCell ref="FR23:FV23"/>
    <mergeCell ref="GN24:GR24"/>
    <mergeCell ref="GS24:GW24"/>
    <mergeCell ref="FL24:FQ24"/>
    <mergeCell ref="FR24:FV24"/>
    <mergeCell ref="FW24:GB24"/>
    <mergeCell ref="GC24:GG24"/>
    <mergeCell ref="GH24:GM24"/>
    <mergeCell ref="B24:K24"/>
    <mergeCell ref="L24:BV24"/>
    <mergeCell ref="BW24:CD24"/>
    <mergeCell ref="CE24:CI24"/>
    <mergeCell ref="CJ24:CO24"/>
    <mergeCell ref="EP23:EU23"/>
    <mergeCell ref="EV23:EZ23"/>
    <mergeCell ref="FA23:FF23"/>
    <mergeCell ref="FG23:FK23"/>
    <mergeCell ref="DF23:DK23"/>
    <mergeCell ref="DL23:DQ23"/>
    <mergeCell ref="DR23:DV23"/>
    <mergeCell ref="DW23:EB23"/>
    <mergeCell ref="EC23:EG23"/>
    <mergeCell ref="EH23:EM23"/>
    <mergeCell ref="DA24:DE24"/>
    <mergeCell ref="DF24:DK24"/>
    <mergeCell ref="DL24:DQ24"/>
    <mergeCell ref="DR24:DV24"/>
    <mergeCell ref="B23:K23"/>
    <mergeCell ref="L23:BV23"/>
    <mergeCell ref="BW23:CD23"/>
    <mergeCell ref="CE23:CI23"/>
    <mergeCell ref="CJ23:CO23"/>
    <mergeCell ref="CP23:CT23"/>
    <mergeCell ref="CU23:CZ23"/>
    <mergeCell ref="DA23:DE23"/>
    <mergeCell ref="FG22:FK22"/>
    <mergeCell ref="DW22:EB22"/>
    <mergeCell ref="EC22:EG22"/>
    <mergeCell ref="EH22:EM22"/>
    <mergeCell ref="EP22:EU22"/>
    <mergeCell ref="EV22:EZ22"/>
    <mergeCell ref="FA22:FF22"/>
    <mergeCell ref="CP22:CT22"/>
    <mergeCell ref="CU22:CZ22"/>
    <mergeCell ref="FW21:GB21"/>
    <mergeCell ref="GC21:GG21"/>
    <mergeCell ref="GH21:GM21"/>
    <mergeCell ref="GN21:GR21"/>
    <mergeCell ref="GS21:GW21"/>
    <mergeCell ref="FL21:FQ21"/>
    <mergeCell ref="FR21:FV21"/>
    <mergeCell ref="GN22:GR22"/>
    <mergeCell ref="GS22:GW22"/>
    <mergeCell ref="FL22:FQ22"/>
    <mergeCell ref="FR22:FV22"/>
    <mergeCell ref="FW22:GB22"/>
    <mergeCell ref="GC22:GG22"/>
    <mergeCell ref="GH22:GM22"/>
    <mergeCell ref="B22:K22"/>
    <mergeCell ref="L22:BV22"/>
    <mergeCell ref="BW22:CD22"/>
    <mergeCell ref="CE22:CI22"/>
    <mergeCell ref="CJ22:CO22"/>
    <mergeCell ref="EP21:EU21"/>
    <mergeCell ref="EV21:EZ21"/>
    <mergeCell ref="FA21:FF21"/>
    <mergeCell ref="FG21:FK21"/>
    <mergeCell ref="DF21:DK21"/>
    <mergeCell ref="DL21:DQ21"/>
    <mergeCell ref="DR21:DV21"/>
    <mergeCell ref="DW21:EB21"/>
    <mergeCell ref="EC21:EG21"/>
    <mergeCell ref="EH21:EM21"/>
    <mergeCell ref="DA22:DE22"/>
    <mergeCell ref="DF22:DK22"/>
    <mergeCell ref="DL22:DQ22"/>
    <mergeCell ref="DR22:DV22"/>
    <mergeCell ref="B21:K21"/>
    <mergeCell ref="L21:BV21"/>
    <mergeCell ref="BW21:CD21"/>
    <mergeCell ref="CE21:CI21"/>
    <mergeCell ref="CJ21:CO21"/>
    <mergeCell ref="CP21:CT21"/>
    <mergeCell ref="CU21:CZ21"/>
    <mergeCell ref="DA21:DE21"/>
    <mergeCell ref="FG20:FK20"/>
    <mergeCell ref="DW20:EB20"/>
    <mergeCell ref="EC20:EG20"/>
    <mergeCell ref="EH20:EM20"/>
    <mergeCell ref="EP20:EU20"/>
    <mergeCell ref="EV20:EZ20"/>
    <mergeCell ref="FA20:FF20"/>
    <mergeCell ref="CP20:CT20"/>
    <mergeCell ref="CU20:CZ20"/>
    <mergeCell ref="FW19:GB19"/>
    <mergeCell ref="GC19:GG19"/>
    <mergeCell ref="GH19:GM19"/>
    <mergeCell ref="GN19:GR19"/>
    <mergeCell ref="GS19:GW19"/>
    <mergeCell ref="FL19:FQ19"/>
    <mergeCell ref="FR19:FV19"/>
    <mergeCell ref="GN20:GR20"/>
    <mergeCell ref="GS20:GW20"/>
    <mergeCell ref="FL20:FQ20"/>
    <mergeCell ref="FR20:FV20"/>
    <mergeCell ref="FW20:GB20"/>
    <mergeCell ref="GC20:GG20"/>
    <mergeCell ref="GH20:GM20"/>
    <mergeCell ref="B20:K20"/>
    <mergeCell ref="L20:BV20"/>
    <mergeCell ref="BW20:CD20"/>
    <mergeCell ref="CE20:CI20"/>
    <mergeCell ref="CJ20:CO20"/>
    <mergeCell ref="EP19:EU19"/>
    <mergeCell ref="EV19:EZ19"/>
    <mergeCell ref="FA19:FF19"/>
    <mergeCell ref="FG19:FK19"/>
    <mergeCell ref="DF19:DK19"/>
    <mergeCell ref="DL19:DQ19"/>
    <mergeCell ref="DR19:DV19"/>
    <mergeCell ref="DW19:EB19"/>
    <mergeCell ref="EC19:EG19"/>
    <mergeCell ref="EH19:EM19"/>
    <mergeCell ref="DA20:DE20"/>
    <mergeCell ref="DF20:DK20"/>
    <mergeCell ref="DL20:DQ20"/>
    <mergeCell ref="DR20:DV20"/>
    <mergeCell ref="B19:K19"/>
    <mergeCell ref="L19:BV19"/>
    <mergeCell ref="BW19:CD19"/>
    <mergeCell ref="CE19:CI19"/>
    <mergeCell ref="CJ19:CO19"/>
    <mergeCell ref="CP19:CT19"/>
    <mergeCell ref="CU19:CZ19"/>
    <mergeCell ref="DA19:DE19"/>
    <mergeCell ref="FG18:FK18"/>
    <mergeCell ref="DW18:EB18"/>
    <mergeCell ref="EC18:EG18"/>
    <mergeCell ref="EH18:EM18"/>
    <mergeCell ref="EP18:EU18"/>
    <mergeCell ref="EV18:EZ18"/>
    <mergeCell ref="FA18:FF18"/>
    <mergeCell ref="CP18:CT18"/>
    <mergeCell ref="CU18:CZ18"/>
    <mergeCell ref="FW17:GB17"/>
    <mergeCell ref="GC17:GG17"/>
    <mergeCell ref="GH17:GM17"/>
    <mergeCell ref="GN17:GR17"/>
    <mergeCell ref="GS17:GW17"/>
    <mergeCell ref="FL17:FQ17"/>
    <mergeCell ref="FR17:FV17"/>
    <mergeCell ref="GN18:GR18"/>
    <mergeCell ref="GS18:GW18"/>
    <mergeCell ref="FL18:FQ18"/>
    <mergeCell ref="FR18:FV18"/>
    <mergeCell ref="FW18:GB18"/>
    <mergeCell ref="GC18:GG18"/>
    <mergeCell ref="GH18:GM18"/>
    <mergeCell ref="B18:K18"/>
    <mergeCell ref="L18:BV18"/>
    <mergeCell ref="BW18:CD18"/>
    <mergeCell ref="CE18:CI18"/>
    <mergeCell ref="CJ18:CO18"/>
    <mergeCell ref="EP17:EU17"/>
    <mergeCell ref="EV17:EZ17"/>
    <mergeCell ref="FA17:FF17"/>
    <mergeCell ref="FG17:FK17"/>
    <mergeCell ref="DF17:DK17"/>
    <mergeCell ref="DL17:DQ17"/>
    <mergeCell ref="DR17:DV17"/>
    <mergeCell ref="DW17:EB17"/>
    <mergeCell ref="EC17:EG17"/>
    <mergeCell ref="EH17:EM17"/>
    <mergeCell ref="DA18:DE18"/>
    <mergeCell ref="DF18:DK18"/>
    <mergeCell ref="DL18:DQ18"/>
    <mergeCell ref="DR18:DV18"/>
    <mergeCell ref="B17:K17"/>
    <mergeCell ref="L17:BV17"/>
    <mergeCell ref="BW17:CD17"/>
    <mergeCell ref="CE17:CI17"/>
    <mergeCell ref="CJ17:CO17"/>
    <mergeCell ref="CP17:CT17"/>
    <mergeCell ref="CU17:CZ17"/>
    <mergeCell ref="DA17:DE17"/>
    <mergeCell ref="FG16:FK16"/>
    <mergeCell ref="DW16:EB16"/>
    <mergeCell ref="EC16:EG16"/>
    <mergeCell ref="EH16:EM16"/>
    <mergeCell ref="EP16:EU16"/>
    <mergeCell ref="EV16:EZ16"/>
    <mergeCell ref="FA16:FF16"/>
    <mergeCell ref="CP16:CT16"/>
    <mergeCell ref="CU16:CZ16"/>
    <mergeCell ref="FW15:GB15"/>
    <mergeCell ref="GC15:GG15"/>
    <mergeCell ref="GH15:GM15"/>
    <mergeCell ref="GN15:GR15"/>
    <mergeCell ref="GS15:GW15"/>
    <mergeCell ref="FL15:FQ15"/>
    <mergeCell ref="FR15:FV15"/>
    <mergeCell ref="GN16:GR16"/>
    <mergeCell ref="GS16:GW16"/>
    <mergeCell ref="FL16:FQ16"/>
    <mergeCell ref="FR16:FV16"/>
    <mergeCell ref="FW16:GB16"/>
    <mergeCell ref="GC16:GG16"/>
    <mergeCell ref="GH16:GM16"/>
    <mergeCell ref="B16:K16"/>
    <mergeCell ref="L16:BV16"/>
    <mergeCell ref="BW16:CD16"/>
    <mergeCell ref="CE16:CI16"/>
    <mergeCell ref="CJ16:CO16"/>
    <mergeCell ref="EP15:EU15"/>
    <mergeCell ref="EV15:EZ15"/>
    <mergeCell ref="FA15:FF15"/>
    <mergeCell ref="FG15:FK15"/>
    <mergeCell ref="DF15:DK15"/>
    <mergeCell ref="DL15:DQ15"/>
    <mergeCell ref="DR15:DV15"/>
    <mergeCell ref="DW15:EB15"/>
    <mergeCell ref="EC15:EG15"/>
    <mergeCell ref="EH15:EM15"/>
    <mergeCell ref="DA16:DE16"/>
    <mergeCell ref="DF16:DK16"/>
    <mergeCell ref="DL16:DQ16"/>
    <mergeCell ref="DR16:DV16"/>
    <mergeCell ref="B15:K15"/>
    <mergeCell ref="L15:BV15"/>
    <mergeCell ref="BW15:CD15"/>
    <mergeCell ref="CE15:CI15"/>
    <mergeCell ref="CJ15:CO15"/>
    <mergeCell ref="CP15:CT15"/>
    <mergeCell ref="CU15:CZ15"/>
    <mergeCell ref="DA15:DE15"/>
    <mergeCell ref="FG14:FK14"/>
    <mergeCell ref="DW14:EB14"/>
    <mergeCell ref="EC14:EG14"/>
    <mergeCell ref="EH14:EM14"/>
    <mergeCell ref="EP14:EU14"/>
    <mergeCell ref="EV14:EZ14"/>
    <mergeCell ref="FA14:FF14"/>
    <mergeCell ref="CP14:CT14"/>
    <mergeCell ref="CU14:CZ14"/>
    <mergeCell ref="FW13:GB13"/>
    <mergeCell ref="GC13:GG13"/>
    <mergeCell ref="GH13:GM13"/>
    <mergeCell ref="GN13:GR13"/>
    <mergeCell ref="GS13:GW13"/>
    <mergeCell ref="FL13:FQ13"/>
    <mergeCell ref="FR13:FV13"/>
    <mergeCell ref="GN14:GR14"/>
    <mergeCell ref="GS14:GW14"/>
    <mergeCell ref="FL14:FQ14"/>
    <mergeCell ref="FR14:FV14"/>
    <mergeCell ref="FW14:GB14"/>
    <mergeCell ref="GC14:GG14"/>
    <mergeCell ref="GH14:GM14"/>
    <mergeCell ref="B14:K14"/>
    <mergeCell ref="L14:BV14"/>
    <mergeCell ref="BW14:CD14"/>
    <mergeCell ref="CE14:CI14"/>
    <mergeCell ref="CJ14:CO14"/>
    <mergeCell ref="EP13:EU13"/>
    <mergeCell ref="EV13:EZ13"/>
    <mergeCell ref="FA13:FF13"/>
    <mergeCell ref="FG13:FK13"/>
    <mergeCell ref="DF13:DK13"/>
    <mergeCell ref="DL13:DQ13"/>
    <mergeCell ref="DR13:DV13"/>
    <mergeCell ref="DW13:EB13"/>
    <mergeCell ref="EC13:EG13"/>
    <mergeCell ref="EH13:EM13"/>
    <mergeCell ref="DA14:DE14"/>
    <mergeCell ref="DF14:DK14"/>
    <mergeCell ref="DL14:DQ14"/>
    <mergeCell ref="DR14:DV14"/>
    <mergeCell ref="B13:K13"/>
    <mergeCell ref="L13:BV13"/>
    <mergeCell ref="BW13:CD13"/>
    <mergeCell ref="CE13:CI13"/>
    <mergeCell ref="CJ13:CO13"/>
    <mergeCell ref="CP13:CT13"/>
    <mergeCell ref="CU13:CZ13"/>
    <mergeCell ref="DA13:DE13"/>
    <mergeCell ref="FG12:FK12"/>
    <mergeCell ref="DW12:EB12"/>
    <mergeCell ref="EC12:EG12"/>
    <mergeCell ref="EH12:EM12"/>
    <mergeCell ref="EP12:EU12"/>
    <mergeCell ref="EV12:EZ12"/>
    <mergeCell ref="FA12:FF12"/>
    <mergeCell ref="CP12:CT12"/>
    <mergeCell ref="CU12:CZ12"/>
    <mergeCell ref="FW11:GB11"/>
    <mergeCell ref="GC11:GG11"/>
    <mergeCell ref="GH11:GM11"/>
    <mergeCell ref="GN11:GR11"/>
    <mergeCell ref="GS11:GW11"/>
    <mergeCell ref="FL11:FQ11"/>
    <mergeCell ref="FR11:FV11"/>
    <mergeCell ref="GN12:GR12"/>
    <mergeCell ref="GS12:GW12"/>
    <mergeCell ref="FL12:FQ12"/>
    <mergeCell ref="FR12:FV12"/>
    <mergeCell ref="FW12:GB12"/>
    <mergeCell ref="GC12:GG12"/>
    <mergeCell ref="GH12:GM12"/>
    <mergeCell ref="B12:K12"/>
    <mergeCell ref="L12:BV12"/>
    <mergeCell ref="BW12:CD12"/>
    <mergeCell ref="CE12:CI12"/>
    <mergeCell ref="CJ12:CO12"/>
    <mergeCell ref="EP11:EU11"/>
    <mergeCell ref="EV11:EZ11"/>
    <mergeCell ref="FA11:FF11"/>
    <mergeCell ref="FG11:FK11"/>
    <mergeCell ref="DF11:DK11"/>
    <mergeCell ref="DL11:DQ11"/>
    <mergeCell ref="DR11:DV11"/>
    <mergeCell ref="DW11:EB11"/>
    <mergeCell ref="EC11:EG11"/>
    <mergeCell ref="EH11:EM11"/>
    <mergeCell ref="DA12:DE12"/>
    <mergeCell ref="DF12:DK12"/>
    <mergeCell ref="DL12:DQ12"/>
    <mergeCell ref="DR12:DV12"/>
    <mergeCell ref="B11:K11"/>
    <mergeCell ref="L11:BV11"/>
    <mergeCell ref="BW11:CD11"/>
    <mergeCell ref="CE11:CI11"/>
    <mergeCell ref="CJ11:CO11"/>
    <mergeCell ref="CP11:CT11"/>
    <mergeCell ref="CU11:CZ11"/>
    <mergeCell ref="DA11:DE11"/>
    <mergeCell ref="FG10:FK10"/>
    <mergeCell ref="DW10:EB10"/>
    <mergeCell ref="EC10:EG10"/>
    <mergeCell ref="EH10:EM10"/>
    <mergeCell ref="EP10:EU10"/>
    <mergeCell ref="EV10:EZ10"/>
    <mergeCell ref="FA10:FF10"/>
    <mergeCell ref="CP10:CT10"/>
    <mergeCell ref="CU10:CZ10"/>
    <mergeCell ref="FW9:GB9"/>
    <mergeCell ref="GC9:GG9"/>
    <mergeCell ref="GH9:GM9"/>
    <mergeCell ref="GN9:GR9"/>
    <mergeCell ref="GS9:GW9"/>
    <mergeCell ref="FL9:FQ9"/>
    <mergeCell ref="FR9:FV9"/>
    <mergeCell ref="GN10:GR10"/>
    <mergeCell ref="GS10:GW10"/>
    <mergeCell ref="FL10:FQ10"/>
    <mergeCell ref="FR10:FV10"/>
    <mergeCell ref="FW10:GB10"/>
    <mergeCell ref="GC10:GG10"/>
    <mergeCell ref="GH10:GM10"/>
    <mergeCell ref="B10:K10"/>
    <mergeCell ref="L10:BV10"/>
    <mergeCell ref="BW10:CD10"/>
    <mergeCell ref="CE10:CI10"/>
    <mergeCell ref="CJ10:CO10"/>
    <mergeCell ref="EP9:EU9"/>
    <mergeCell ref="EV9:EZ9"/>
    <mergeCell ref="FA9:FF9"/>
    <mergeCell ref="FG9:FK9"/>
    <mergeCell ref="DF9:DK9"/>
    <mergeCell ref="DL9:DQ9"/>
    <mergeCell ref="DR9:DV9"/>
    <mergeCell ref="DW9:EB9"/>
    <mergeCell ref="EC9:EG9"/>
    <mergeCell ref="EH9:EM9"/>
    <mergeCell ref="DA10:DE10"/>
    <mergeCell ref="DF10:DK10"/>
    <mergeCell ref="DL10:DQ10"/>
    <mergeCell ref="DR10:DV10"/>
    <mergeCell ref="B9:K9"/>
    <mergeCell ref="L9:BV9"/>
    <mergeCell ref="BW9:CD9"/>
    <mergeCell ref="CE9:CI9"/>
    <mergeCell ref="CJ9:CO9"/>
    <mergeCell ref="CP9:CT9"/>
    <mergeCell ref="CU9:CZ9"/>
    <mergeCell ref="DA9:DE9"/>
    <mergeCell ref="FG8:FK8"/>
    <mergeCell ref="DW8:EB8"/>
    <mergeCell ref="EC8:EG8"/>
    <mergeCell ref="EH8:EM8"/>
    <mergeCell ref="EP8:EU8"/>
    <mergeCell ref="EV8:EZ8"/>
    <mergeCell ref="FA8:FF8"/>
    <mergeCell ref="CP8:CT8"/>
    <mergeCell ref="CU8:CZ8"/>
    <mergeCell ref="FW7:GB7"/>
    <mergeCell ref="GC7:GG7"/>
    <mergeCell ref="GH7:GM7"/>
    <mergeCell ref="GN7:GR7"/>
    <mergeCell ref="GS7:GW7"/>
    <mergeCell ref="FL7:FQ7"/>
    <mergeCell ref="FR7:FV7"/>
    <mergeCell ref="GN8:GR8"/>
    <mergeCell ref="GS8:GW8"/>
    <mergeCell ref="FL8:FQ8"/>
    <mergeCell ref="FR8:FV8"/>
    <mergeCell ref="FW8:GB8"/>
    <mergeCell ref="GC8:GG8"/>
    <mergeCell ref="GH8:GM8"/>
    <mergeCell ref="B8:K8"/>
    <mergeCell ref="L8:BV8"/>
    <mergeCell ref="BW8:CD8"/>
    <mergeCell ref="CE8:CI8"/>
    <mergeCell ref="CJ8:CO8"/>
    <mergeCell ref="EP7:EU7"/>
    <mergeCell ref="EV7:EZ7"/>
    <mergeCell ref="FA7:FF7"/>
    <mergeCell ref="FG7:FK7"/>
    <mergeCell ref="DF7:DK7"/>
    <mergeCell ref="DL7:DQ7"/>
    <mergeCell ref="DR7:DV7"/>
    <mergeCell ref="DW7:EB7"/>
    <mergeCell ref="EC7:EG7"/>
    <mergeCell ref="EH7:EM7"/>
    <mergeCell ref="DA8:DE8"/>
    <mergeCell ref="DF8:DK8"/>
    <mergeCell ref="DL8:DQ8"/>
    <mergeCell ref="DR8:DV8"/>
    <mergeCell ref="B7:K7"/>
    <mergeCell ref="L7:BV7"/>
    <mergeCell ref="BW7:CD7"/>
    <mergeCell ref="CE7:CI7"/>
    <mergeCell ref="CJ7:CO7"/>
    <mergeCell ref="CP7:CT7"/>
    <mergeCell ref="CU7:CZ7"/>
    <mergeCell ref="DA7:DE7"/>
    <mergeCell ref="FG6:FK6"/>
    <mergeCell ref="DW6:EB6"/>
    <mergeCell ref="EC6:EG6"/>
    <mergeCell ref="EH6:EM6"/>
    <mergeCell ref="EP6:EU6"/>
    <mergeCell ref="EV6:EZ6"/>
    <mergeCell ref="FA6:FF6"/>
    <mergeCell ref="CP6:CT6"/>
    <mergeCell ref="CU6:CZ6"/>
    <mergeCell ref="DA6:DE6"/>
    <mergeCell ref="DF6:DK6"/>
    <mergeCell ref="DL6:DQ6"/>
    <mergeCell ref="DR6:DV6"/>
    <mergeCell ref="B5:K5"/>
    <mergeCell ref="L5:BV5"/>
    <mergeCell ref="BW5:CD5"/>
    <mergeCell ref="CE5:EM5"/>
    <mergeCell ref="EN5:GW5"/>
    <mergeCell ref="B6:K6"/>
    <mergeCell ref="L6:BV6"/>
    <mergeCell ref="BW6:CD6"/>
    <mergeCell ref="CE6:CI6"/>
    <mergeCell ref="CJ6:CO6"/>
    <mergeCell ref="GN6:GR6"/>
    <mergeCell ref="GS6:GW6"/>
    <mergeCell ref="FL6:FQ6"/>
    <mergeCell ref="FR6:FV6"/>
    <mergeCell ref="FW6:GB6"/>
    <mergeCell ref="GC6:GG6"/>
    <mergeCell ref="GH6:GM6"/>
    <mergeCell ref="EY4:FC4"/>
    <mergeCell ref="FD4:FI4"/>
    <mergeCell ref="FJ4:FN4"/>
    <mergeCell ref="FO4:FS4"/>
    <mergeCell ref="FT4:GW4"/>
    <mergeCell ref="DL4:DQ4"/>
    <mergeCell ref="DR4:DV4"/>
    <mergeCell ref="DW4:EB4"/>
    <mergeCell ref="EC4:EG4"/>
    <mergeCell ref="EH4:EM4"/>
    <mergeCell ref="EN4:ER4"/>
    <mergeCell ref="CC4:CG4"/>
    <mergeCell ref="CH4:CM4"/>
    <mergeCell ref="CN4:CR4"/>
    <mergeCell ref="CS4:CX4"/>
    <mergeCell ref="CY4:DC4"/>
    <mergeCell ref="DD4:DI4"/>
    <mergeCell ref="J2:AJ2"/>
    <mergeCell ref="AK2:AR2"/>
    <mergeCell ref="AT2:CS2"/>
    <mergeCell ref="CW2:DC2"/>
    <mergeCell ref="DE2:EU2"/>
    <mergeCell ref="BA4:BF4"/>
    <mergeCell ref="BG4:BK4"/>
    <mergeCell ref="BL4:BQ4"/>
    <mergeCell ref="BR4:BV4"/>
    <mergeCell ref="BW4:CB4"/>
    <mergeCell ref="ES4:EX4"/>
  </mergeCells>
  <pageMargins left="0.70866141732283472" right="0.70866141732283472" top="0.78740157480314965" bottom="0.78740157480314965" header="0.31496062992125984" footer="0.31496062992125984"/>
  <pageSetup paperSize="9" scale="95" orientation="portrait" r:id="rId1"/>
  <rowBreaks count="1" manualBreakCount="1">
    <brk id="34" max="204" man="1"/>
  </rowBreaks>
  <drawing r:id="rId2"/>
  <legacyDrawingHF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CCFF"/>
  </sheetPr>
  <dimension ref="A1:GW147"/>
  <sheetViews>
    <sheetView workbookViewId="0"/>
  </sheetViews>
  <sheetFormatPr defaultColWidth="0.42578125" defaultRowHeight="3.75" customHeight="1" x14ac:dyDescent="0.2"/>
  <cols>
    <col min="1" max="16384" width="0.42578125" style="236"/>
  </cols>
  <sheetData>
    <row r="1" spans="1:205" ht="3.75" customHeight="1" thickBot="1" x14ac:dyDescent="0.35">
      <c r="A1" s="280"/>
    </row>
    <row r="2" spans="1:205" ht="25.5" customHeight="1" x14ac:dyDescent="0.2">
      <c r="B2" s="237"/>
      <c r="C2" s="238"/>
      <c r="D2" s="238"/>
      <c r="E2" s="238"/>
      <c r="F2" s="238"/>
      <c r="G2" s="238"/>
      <c r="H2" s="238"/>
      <c r="J2" s="1124" t="s">
        <v>4944</v>
      </c>
      <c r="K2" s="1124"/>
      <c r="L2" s="1124"/>
      <c r="M2" s="1124"/>
      <c r="N2" s="1124"/>
      <c r="O2" s="1124"/>
      <c r="P2" s="1124"/>
      <c r="Q2" s="1124"/>
      <c r="R2" s="1124"/>
      <c r="S2" s="1124"/>
      <c r="T2" s="1124"/>
      <c r="U2" s="1124"/>
      <c r="V2" s="1124"/>
      <c r="W2" s="1124"/>
      <c r="X2" s="1124"/>
      <c r="Y2" s="1124"/>
      <c r="Z2" s="1124"/>
      <c r="AA2" s="1124"/>
      <c r="AB2" s="1124"/>
      <c r="AC2" s="1124"/>
      <c r="AD2" s="1124"/>
      <c r="AE2" s="1124"/>
      <c r="AF2" s="1124"/>
      <c r="AG2" s="1124"/>
      <c r="AH2" s="1124"/>
      <c r="AI2" s="1124"/>
      <c r="AJ2" s="1125"/>
      <c r="AK2" s="1126" t="s">
        <v>2178</v>
      </c>
      <c r="AL2" s="1127"/>
      <c r="AM2" s="1127"/>
      <c r="AN2" s="1127"/>
      <c r="AO2" s="1127"/>
      <c r="AP2" s="1127"/>
      <c r="AQ2" s="1127"/>
      <c r="AR2" s="1127"/>
      <c r="AS2" s="239"/>
      <c r="AT2" s="1186" t="str">
        <f>'S 002'!$AT$2</f>
        <v>2121635384</v>
      </c>
      <c r="AU2" s="1186"/>
      <c r="AV2" s="1186"/>
      <c r="AW2" s="1186"/>
      <c r="AX2" s="1186"/>
      <c r="AY2" s="1186"/>
      <c r="AZ2" s="1186"/>
      <c r="BA2" s="1186"/>
      <c r="BB2" s="1186"/>
      <c r="BC2" s="1186"/>
      <c r="BD2" s="1186"/>
      <c r="BE2" s="1186"/>
      <c r="BF2" s="1186"/>
      <c r="BG2" s="1186"/>
      <c r="BH2" s="1186"/>
      <c r="BI2" s="1186"/>
      <c r="BJ2" s="1186"/>
      <c r="BK2" s="1186"/>
      <c r="BL2" s="1186"/>
      <c r="BM2" s="1186"/>
      <c r="BN2" s="1186"/>
      <c r="BO2" s="1186"/>
      <c r="BP2" s="1186"/>
      <c r="BQ2" s="1186"/>
      <c r="BR2" s="1186"/>
      <c r="BS2" s="1186"/>
      <c r="BT2" s="1186"/>
      <c r="BU2" s="1186"/>
      <c r="BV2" s="1186"/>
      <c r="BW2" s="1186"/>
      <c r="BX2" s="1186"/>
      <c r="BY2" s="1186"/>
      <c r="BZ2" s="1186"/>
      <c r="CA2" s="1186"/>
      <c r="CB2" s="1186"/>
      <c r="CC2" s="1186"/>
      <c r="CD2" s="1186"/>
      <c r="CE2" s="1186"/>
      <c r="CF2" s="1186"/>
      <c r="CG2" s="1186"/>
      <c r="CH2" s="1186"/>
      <c r="CI2" s="1186"/>
      <c r="CJ2" s="1186"/>
      <c r="CK2" s="1186"/>
      <c r="CL2" s="1186"/>
      <c r="CM2" s="1186"/>
      <c r="CN2" s="1186"/>
      <c r="CO2" s="1186"/>
      <c r="CP2" s="1186"/>
      <c r="CQ2" s="1186"/>
      <c r="CR2" s="1186"/>
      <c r="CS2" s="1186"/>
      <c r="CT2" s="239"/>
      <c r="CU2" s="240"/>
      <c r="CW2" s="1126" t="s">
        <v>3</v>
      </c>
      <c r="CX2" s="1127"/>
      <c r="CY2" s="1127"/>
      <c r="CZ2" s="1127"/>
      <c r="DA2" s="1127"/>
      <c r="DB2" s="1127"/>
      <c r="DC2" s="1127"/>
      <c r="DD2" s="239"/>
      <c r="DE2" s="1186" t="str">
        <f>'S 002'!$DE$2</f>
        <v>54353718</v>
      </c>
      <c r="DF2" s="1186"/>
      <c r="DG2" s="1186"/>
      <c r="DH2" s="1186"/>
      <c r="DI2" s="1186"/>
      <c r="DJ2" s="1186"/>
      <c r="DK2" s="1186"/>
      <c r="DL2" s="1186"/>
      <c r="DM2" s="1186"/>
      <c r="DN2" s="1186"/>
      <c r="DO2" s="1186"/>
      <c r="DP2" s="1186"/>
      <c r="DQ2" s="1186"/>
      <c r="DR2" s="1186"/>
      <c r="DS2" s="1186"/>
      <c r="DT2" s="1186"/>
      <c r="DU2" s="1186"/>
      <c r="DV2" s="1186"/>
      <c r="DW2" s="1186"/>
      <c r="DX2" s="1186"/>
      <c r="DY2" s="1186"/>
      <c r="DZ2" s="1186"/>
      <c r="EA2" s="1186"/>
      <c r="EB2" s="1186"/>
      <c r="EC2" s="1186"/>
      <c r="ED2" s="1186"/>
      <c r="EE2" s="1186"/>
      <c r="EF2" s="1186"/>
      <c r="EG2" s="1186"/>
      <c r="EH2" s="1186"/>
      <c r="EI2" s="1186"/>
      <c r="EJ2" s="1186"/>
      <c r="EK2" s="1186"/>
      <c r="EL2" s="1186"/>
      <c r="EM2" s="1186"/>
      <c r="EN2" s="1186"/>
      <c r="EO2" s="1186"/>
      <c r="EP2" s="1186"/>
      <c r="EQ2" s="1186"/>
      <c r="ER2" s="1186"/>
      <c r="ES2" s="1186"/>
      <c r="ET2" s="1186"/>
      <c r="EU2" s="1186"/>
      <c r="EV2" s="239"/>
      <c r="EW2" s="240"/>
      <c r="GQ2" s="238"/>
      <c r="GR2" s="238"/>
      <c r="GS2" s="238"/>
      <c r="GT2" s="238"/>
      <c r="GU2" s="238"/>
      <c r="GV2" s="238"/>
      <c r="GW2" s="241"/>
    </row>
    <row r="3" spans="1:205" ht="3" customHeight="1" x14ac:dyDescent="0.3"/>
    <row r="4" spans="1:205" ht="2.25" customHeight="1" x14ac:dyDescent="0.3">
      <c r="B4" s="262"/>
      <c r="C4" s="262"/>
      <c r="D4" s="262"/>
      <c r="E4" s="262"/>
      <c r="F4" s="262"/>
      <c r="G4" s="262"/>
      <c r="H4" s="262"/>
      <c r="I4" s="262"/>
      <c r="J4" s="262"/>
      <c r="K4" s="262"/>
      <c r="L4" s="263"/>
      <c r="M4" s="264"/>
      <c r="N4" s="264"/>
      <c r="O4" s="264"/>
      <c r="P4" s="264"/>
      <c r="Q4" s="264"/>
      <c r="R4" s="264"/>
      <c r="S4" s="264"/>
      <c r="T4" s="264"/>
      <c r="U4" s="264"/>
      <c r="V4" s="264"/>
      <c r="W4" s="264"/>
      <c r="X4" s="264"/>
      <c r="Y4" s="264"/>
      <c r="Z4" s="264"/>
      <c r="AA4" s="264"/>
      <c r="AB4" s="264"/>
      <c r="AC4" s="264"/>
      <c r="AD4" s="264"/>
      <c r="AE4" s="264"/>
      <c r="AF4" s="264"/>
      <c r="AG4" s="264"/>
      <c r="AH4" s="264"/>
      <c r="AI4" s="264"/>
      <c r="AJ4" s="264"/>
      <c r="AK4" s="264"/>
      <c r="AL4" s="264"/>
      <c r="AM4" s="264"/>
      <c r="AN4" s="264"/>
      <c r="AO4" s="264"/>
      <c r="AP4" s="264"/>
      <c r="AQ4" s="265"/>
      <c r="AR4" s="265"/>
      <c r="AS4" s="265"/>
      <c r="AT4" s="265"/>
      <c r="AU4" s="265"/>
      <c r="AV4" s="265"/>
      <c r="AW4" s="265"/>
      <c r="AX4" s="265"/>
      <c r="AY4" s="266"/>
      <c r="AZ4" s="256"/>
      <c r="BA4" s="1220"/>
      <c r="BB4" s="1220"/>
      <c r="BC4" s="1220"/>
      <c r="BD4" s="1220"/>
      <c r="BE4" s="1220"/>
      <c r="BF4" s="1220"/>
      <c r="BG4" s="1220"/>
      <c r="BH4" s="1220"/>
      <c r="BI4" s="1220"/>
      <c r="BJ4" s="1220"/>
      <c r="BK4" s="1220"/>
      <c r="BL4" s="1220"/>
      <c r="BM4" s="1220"/>
      <c r="BN4" s="1220"/>
      <c r="BO4" s="1220"/>
      <c r="BP4" s="1220"/>
      <c r="BQ4" s="1220"/>
      <c r="BR4" s="1220"/>
      <c r="BS4" s="1220"/>
      <c r="BT4" s="1220"/>
      <c r="BU4" s="1220"/>
      <c r="BV4" s="1220"/>
      <c r="BW4" s="1220"/>
      <c r="BX4" s="1220"/>
      <c r="BY4" s="1220"/>
      <c r="BZ4" s="1220"/>
      <c r="CA4" s="1220"/>
      <c r="CB4" s="1220"/>
      <c r="CC4" s="1220"/>
      <c r="CD4" s="1220"/>
      <c r="CE4" s="1220"/>
      <c r="CF4" s="1220"/>
      <c r="CG4" s="1220"/>
      <c r="CH4" s="1220"/>
      <c r="CI4" s="1220"/>
      <c r="CJ4" s="1220"/>
      <c r="CK4" s="1220"/>
      <c r="CL4" s="1220"/>
      <c r="CM4" s="1220"/>
      <c r="CN4" s="1220"/>
      <c r="CO4" s="1220"/>
      <c r="CP4" s="1220"/>
      <c r="CQ4" s="1220"/>
      <c r="CR4" s="1220"/>
      <c r="CS4" s="1220"/>
      <c r="CT4" s="1220"/>
      <c r="CU4" s="1220"/>
      <c r="CV4" s="1220"/>
      <c r="CW4" s="1220"/>
      <c r="CX4" s="1220"/>
      <c r="CY4" s="1220"/>
      <c r="CZ4" s="1220"/>
      <c r="DA4" s="1220"/>
      <c r="DB4" s="1220"/>
      <c r="DC4" s="1220"/>
      <c r="DD4" s="1220"/>
      <c r="DE4" s="1220"/>
      <c r="DF4" s="1220"/>
      <c r="DG4" s="1220"/>
      <c r="DH4" s="1220"/>
      <c r="DI4" s="1257"/>
      <c r="DJ4" s="266"/>
      <c r="DK4" s="256"/>
      <c r="DL4" s="1220"/>
      <c r="DM4" s="1220"/>
      <c r="DN4" s="1220"/>
      <c r="DO4" s="1220"/>
      <c r="DP4" s="1220"/>
      <c r="DQ4" s="1220"/>
      <c r="DR4" s="1220"/>
      <c r="DS4" s="1220"/>
      <c r="DT4" s="1220"/>
      <c r="DU4" s="1220"/>
      <c r="DV4" s="1220"/>
      <c r="DW4" s="1220"/>
      <c r="DX4" s="1220"/>
      <c r="DY4" s="1220"/>
      <c r="DZ4" s="1220"/>
      <c r="EA4" s="1220"/>
      <c r="EB4" s="1220"/>
      <c r="EC4" s="1220"/>
      <c r="ED4" s="1220"/>
      <c r="EE4" s="1220"/>
      <c r="EF4" s="1220"/>
      <c r="EG4" s="1220"/>
      <c r="EH4" s="1220"/>
      <c r="EI4" s="1220"/>
      <c r="EJ4" s="1220"/>
      <c r="EK4" s="1220"/>
      <c r="EL4" s="1220"/>
      <c r="EM4" s="1220"/>
      <c r="EN4" s="1220"/>
      <c r="EO4" s="1220"/>
      <c r="EP4" s="1220"/>
      <c r="EQ4" s="1220"/>
      <c r="ER4" s="1220"/>
      <c r="ES4" s="1220"/>
      <c r="ET4" s="1220"/>
      <c r="EU4" s="1220"/>
      <c r="EV4" s="1220"/>
      <c r="EW4" s="1220"/>
      <c r="EX4" s="1220"/>
      <c r="EY4" s="1220"/>
      <c r="EZ4" s="1220"/>
      <c r="FA4" s="1220"/>
      <c r="FB4" s="1220"/>
      <c r="FC4" s="1220"/>
      <c r="FD4" s="1220"/>
      <c r="FE4" s="1220"/>
      <c r="FF4" s="1220"/>
      <c r="FG4" s="1220"/>
      <c r="FH4" s="1220"/>
      <c r="FI4" s="1220"/>
      <c r="FJ4" s="1220"/>
      <c r="FK4" s="1220"/>
      <c r="FL4" s="1220"/>
      <c r="FM4" s="1220"/>
      <c r="FN4" s="1220"/>
      <c r="FO4" s="1221"/>
      <c r="FP4" s="1221"/>
      <c r="FQ4" s="1221"/>
      <c r="FR4" s="1221"/>
      <c r="FS4" s="1258"/>
      <c r="FT4" s="1259"/>
      <c r="FU4" s="1259"/>
      <c r="FV4" s="1259"/>
      <c r="FW4" s="1259"/>
      <c r="FX4" s="1259"/>
      <c r="FY4" s="1259"/>
      <c r="FZ4" s="1259"/>
      <c r="GA4" s="1259"/>
      <c r="GB4" s="1259"/>
      <c r="GC4" s="1259"/>
      <c r="GD4" s="1259"/>
      <c r="GE4" s="1259"/>
      <c r="GF4" s="1259"/>
      <c r="GG4" s="1259"/>
      <c r="GH4" s="1259"/>
      <c r="GI4" s="1259"/>
      <c r="GJ4" s="1259"/>
      <c r="GK4" s="1259"/>
      <c r="GL4" s="1259"/>
      <c r="GM4" s="1259"/>
      <c r="GN4" s="1259"/>
      <c r="GO4" s="1259"/>
      <c r="GP4" s="1259"/>
      <c r="GQ4" s="1259"/>
      <c r="GR4" s="1259"/>
      <c r="GS4" s="1259"/>
      <c r="GT4" s="1259"/>
      <c r="GU4" s="1259"/>
      <c r="GV4" s="1259"/>
      <c r="GW4" s="1259"/>
    </row>
    <row r="5" spans="1:205" ht="25.5" customHeight="1" x14ac:dyDescent="0.2">
      <c r="B5" s="1223" t="s">
        <v>4941</v>
      </c>
      <c r="C5" s="1224"/>
      <c r="D5" s="1224"/>
      <c r="E5" s="1224"/>
      <c r="F5" s="1224"/>
      <c r="G5" s="1224"/>
      <c r="H5" s="1224"/>
      <c r="I5" s="1224"/>
      <c r="J5" s="1224"/>
      <c r="K5" s="1225"/>
      <c r="L5" s="1226" t="s">
        <v>4942</v>
      </c>
      <c r="M5" s="1227"/>
      <c r="N5" s="1227"/>
      <c r="O5" s="1227"/>
      <c r="P5" s="1227"/>
      <c r="Q5" s="1227"/>
      <c r="R5" s="1227"/>
      <c r="S5" s="1227"/>
      <c r="T5" s="1227"/>
      <c r="U5" s="1227"/>
      <c r="V5" s="1227"/>
      <c r="W5" s="1227"/>
      <c r="X5" s="1227"/>
      <c r="Y5" s="1227"/>
      <c r="Z5" s="1227"/>
      <c r="AA5" s="1227"/>
      <c r="AB5" s="1227"/>
      <c r="AC5" s="1227"/>
      <c r="AD5" s="1227"/>
      <c r="AE5" s="1227"/>
      <c r="AF5" s="1227"/>
      <c r="AG5" s="1227"/>
      <c r="AH5" s="1227"/>
      <c r="AI5" s="1227"/>
      <c r="AJ5" s="1227"/>
      <c r="AK5" s="1227"/>
      <c r="AL5" s="1227"/>
      <c r="AM5" s="1227"/>
      <c r="AN5" s="1227"/>
      <c r="AO5" s="1227"/>
      <c r="AP5" s="1227"/>
      <c r="AQ5" s="1227"/>
      <c r="AR5" s="1227"/>
      <c r="AS5" s="1227"/>
      <c r="AT5" s="1227"/>
      <c r="AU5" s="1227"/>
      <c r="AV5" s="1227"/>
      <c r="AW5" s="1227"/>
      <c r="AX5" s="1227"/>
      <c r="AY5" s="1227"/>
      <c r="AZ5" s="1227"/>
      <c r="BA5" s="1227"/>
      <c r="BB5" s="1227"/>
      <c r="BC5" s="1227"/>
      <c r="BD5" s="1227"/>
      <c r="BE5" s="1227"/>
      <c r="BF5" s="1227"/>
      <c r="BG5" s="1227"/>
      <c r="BH5" s="1227"/>
      <c r="BI5" s="1227"/>
      <c r="BJ5" s="1227"/>
      <c r="BK5" s="1227"/>
      <c r="BL5" s="1227"/>
      <c r="BM5" s="1227"/>
      <c r="BN5" s="1227"/>
      <c r="BO5" s="1227"/>
      <c r="BP5" s="1227"/>
      <c r="BQ5" s="1227"/>
      <c r="BR5" s="1227"/>
      <c r="BS5" s="1227"/>
      <c r="BT5" s="1227"/>
      <c r="BU5" s="1227"/>
      <c r="BV5" s="1228"/>
      <c r="BW5" s="1229" t="str">
        <f>'S 008'!$BW$5</f>
        <v>Číslo riadku</v>
      </c>
      <c r="BX5" s="1230"/>
      <c r="BY5" s="1230"/>
      <c r="BZ5" s="1230"/>
      <c r="CA5" s="1230"/>
      <c r="CB5" s="1230"/>
      <c r="CC5" s="1230"/>
      <c r="CD5" s="1231"/>
      <c r="CE5" s="1260" t="str">
        <f>'S 008'!CE5</f>
        <v>Bežné účtovné obdobie rok 2023</v>
      </c>
      <c r="CF5" s="1227"/>
      <c r="CG5" s="1227"/>
      <c r="CH5" s="1227"/>
      <c r="CI5" s="1227"/>
      <c r="CJ5" s="1227"/>
      <c r="CK5" s="1227"/>
      <c r="CL5" s="1227"/>
      <c r="CM5" s="1227"/>
      <c r="CN5" s="1227"/>
      <c r="CO5" s="1227"/>
      <c r="CP5" s="1227"/>
      <c r="CQ5" s="1227"/>
      <c r="CR5" s="1227"/>
      <c r="CS5" s="1227"/>
      <c r="CT5" s="1227"/>
      <c r="CU5" s="1227"/>
      <c r="CV5" s="1227"/>
      <c r="CW5" s="1227"/>
      <c r="CX5" s="1227"/>
      <c r="CY5" s="1227"/>
      <c r="CZ5" s="1227"/>
      <c r="DA5" s="1227"/>
      <c r="DB5" s="1227"/>
      <c r="DC5" s="1227"/>
      <c r="DD5" s="1227"/>
      <c r="DE5" s="1227"/>
      <c r="DF5" s="1227"/>
      <c r="DG5" s="1227"/>
      <c r="DH5" s="1227"/>
      <c r="DI5" s="1227"/>
      <c r="DJ5" s="1227"/>
      <c r="DK5" s="1227"/>
      <c r="DL5" s="1227"/>
      <c r="DM5" s="1227"/>
      <c r="DN5" s="1227"/>
      <c r="DO5" s="1227"/>
      <c r="DP5" s="1227"/>
      <c r="DQ5" s="1227"/>
      <c r="DR5" s="1227"/>
      <c r="DS5" s="1227"/>
      <c r="DT5" s="1227"/>
      <c r="DU5" s="1227"/>
      <c r="DV5" s="1227"/>
      <c r="DW5" s="1227"/>
      <c r="DX5" s="1227"/>
      <c r="DY5" s="1227"/>
      <c r="DZ5" s="1227"/>
      <c r="EA5" s="1227"/>
      <c r="EB5" s="1227"/>
      <c r="EC5" s="1227"/>
      <c r="ED5" s="1227"/>
      <c r="EE5" s="1227"/>
      <c r="EF5" s="1227"/>
      <c r="EG5" s="1227"/>
      <c r="EH5" s="1227"/>
      <c r="EI5" s="1227"/>
      <c r="EJ5" s="1227"/>
      <c r="EK5" s="1227"/>
      <c r="EL5" s="1227"/>
      <c r="EM5" s="1228"/>
      <c r="EN5" s="1261">
        <f>'S 008'!EN5</f>
        <v>0</v>
      </c>
      <c r="EO5" s="1236"/>
      <c r="EP5" s="1236"/>
      <c r="EQ5" s="1236"/>
      <c r="ER5" s="1236"/>
      <c r="ES5" s="1236"/>
      <c r="ET5" s="1236"/>
      <c r="EU5" s="1236"/>
      <c r="EV5" s="1236"/>
      <c r="EW5" s="1236"/>
      <c r="EX5" s="1236"/>
      <c r="EY5" s="1236"/>
      <c r="EZ5" s="1236"/>
      <c r="FA5" s="1236"/>
      <c r="FB5" s="1236"/>
      <c r="FC5" s="1236"/>
      <c r="FD5" s="1236"/>
      <c r="FE5" s="1236"/>
      <c r="FF5" s="1236"/>
      <c r="FG5" s="1236"/>
      <c r="FH5" s="1236"/>
      <c r="FI5" s="1236"/>
      <c r="FJ5" s="1236"/>
      <c r="FK5" s="1236"/>
      <c r="FL5" s="1236"/>
      <c r="FM5" s="1236"/>
      <c r="FN5" s="1236"/>
      <c r="FO5" s="1236"/>
      <c r="FP5" s="1236"/>
      <c r="FQ5" s="1236"/>
      <c r="FR5" s="1236"/>
      <c r="FS5" s="1236"/>
      <c r="FT5" s="1236"/>
      <c r="FU5" s="1236"/>
      <c r="FV5" s="1236"/>
      <c r="FW5" s="1236"/>
      <c r="FX5" s="1236"/>
      <c r="FY5" s="1236"/>
      <c r="FZ5" s="1236"/>
      <c r="GA5" s="1236"/>
      <c r="GB5" s="1236"/>
      <c r="GC5" s="1236"/>
      <c r="GD5" s="1236"/>
      <c r="GE5" s="1236"/>
      <c r="GF5" s="1236"/>
      <c r="GG5" s="1236"/>
      <c r="GH5" s="1236"/>
      <c r="GI5" s="1236"/>
      <c r="GJ5" s="1236"/>
      <c r="GK5" s="1236"/>
      <c r="GL5" s="1236"/>
      <c r="GM5" s="1236"/>
      <c r="GN5" s="1236"/>
      <c r="GO5" s="1236"/>
      <c r="GP5" s="1236"/>
      <c r="GQ5" s="1236"/>
      <c r="GR5" s="1236"/>
      <c r="GS5" s="1236"/>
      <c r="GT5" s="1236"/>
      <c r="GU5" s="1236"/>
      <c r="GV5" s="1236"/>
      <c r="GW5" s="1237"/>
    </row>
    <row r="6" spans="1:205" ht="24" customHeight="1" x14ac:dyDescent="0.3">
      <c r="B6" s="1238" t="s">
        <v>2047</v>
      </c>
      <c r="C6" s="1239"/>
      <c r="D6" s="1239"/>
      <c r="E6" s="1239"/>
      <c r="F6" s="1239"/>
      <c r="G6" s="1239"/>
      <c r="H6" s="1239"/>
      <c r="I6" s="1239"/>
      <c r="J6" s="1239"/>
      <c r="K6" s="1240"/>
      <c r="L6" s="1241" t="str">
        <f>SUVAHAVUJ!$D$120</f>
        <v>Dlhodobé rezervy r. 119 + r. 120</v>
      </c>
      <c r="M6" s="1242"/>
      <c r="N6" s="1242"/>
      <c r="O6" s="1242"/>
      <c r="P6" s="1242"/>
      <c r="Q6" s="1242"/>
      <c r="R6" s="1242"/>
      <c r="S6" s="1242"/>
      <c r="T6" s="1242"/>
      <c r="U6" s="1242"/>
      <c r="V6" s="1242"/>
      <c r="W6" s="1242"/>
      <c r="X6" s="1242"/>
      <c r="Y6" s="1242"/>
      <c r="Z6" s="1242"/>
      <c r="AA6" s="1242"/>
      <c r="AB6" s="1242"/>
      <c r="AC6" s="1242"/>
      <c r="AD6" s="1242"/>
      <c r="AE6" s="1242"/>
      <c r="AF6" s="1242"/>
      <c r="AG6" s="1242"/>
      <c r="AH6" s="1242"/>
      <c r="AI6" s="1242"/>
      <c r="AJ6" s="1242"/>
      <c r="AK6" s="1242"/>
      <c r="AL6" s="1242"/>
      <c r="AM6" s="1242"/>
      <c r="AN6" s="1242"/>
      <c r="AO6" s="1242"/>
      <c r="AP6" s="1242"/>
      <c r="AQ6" s="1242"/>
      <c r="AR6" s="1242"/>
      <c r="AS6" s="1242"/>
      <c r="AT6" s="1242"/>
      <c r="AU6" s="1242"/>
      <c r="AV6" s="1242"/>
      <c r="AW6" s="1242"/>
      <c r="AX6" s="1242"/>
      <c r="AY6" s="1242"/>
      <c r="AZ6" s="1242"/>
      <c r="BA6" s="1242"/>
      <c r="BB6" s="1242"/>
      <c r="BC6" s="1242"/>
      <c r="BD6" s="1242"/>
      <c r="BE6" s="1242"/>
      <c r="BF6" s="1242"/>
      <c r="BG6" s="1242"/>
      <c r="BH6" s="1242"/>
      <c r="BI6" s="1242"/>
      <c r="BJ6" s="1242"/>
      <c r="BK6" s="1242"/>
      <c r="BL6" s="1242"/>
      <c r="BM6" s="1242"/>
      <c r="BN6" s="1242"/>
      <c r="BO6" s="1242"/>
      <c r="BP6" s="1242"/>
      <c r="BQ6" s="1242"/>
      <c r="BR6" s="1242"/>
      <c r="BS6" s="1242"/>
      <c r="BT6" s="1242"/>
      <c r="BU6" s="1242"/>
      <c r="BV6" s="1242"/>
      <c r="BW6" s="1268" t="s">
        <v>2118</v>
      </c>
      <c r="BX6" s="1269"/>
      <c r="BY6" s="1269"/>
      <c r="BZ6" s="1269"/>
      <c r="CA6" s="1269"/>
      <c r="CB6" s="1269"/>
      <c r="CC6" s="1269"/>
      <c r="CD6" s="1270"/>
      <c r="CE6" s="1171" t="str">
        <f>MID(SUVAHAVUJ!AF120,1,1)</f>
        <v xml:space="preserve"> </v>
      </c>
      <c r="CF6" s="1171"/>
      <c r="CG6" s="1171"/>
      <c r="CH6" s="1171"/>
      <c r="CI6" s="1171"/>
      <c r="CJ6" s="1171" t="str">
        <f>MID(SUVAHAVUJ!AF120,2,1)</f>
        <v xml:space="preserve"> </v>
      </c>
      <c r="CK6" s="1171"/>
      <c r="CL6" s="1171"/>
      <c r="CM6" s="1171"/>
      <c r="CN6" s="1171"/>
      <c r="CO6" s="1171"/>
      <c r="CP6" s="1171" t="str">
        <f>MID(SUVAHAVUJ!AF120,3,1)</f>
        <v xml:space="preserve"> </v>
      </c>
      <c r="CQ6" s="1171"/>
      <c r="CR6" s="1171"/>
      <c r="CS6" s="1171"/>
      <c r="CT6" s="1171"/>
      <c r="CU6" s="1171" t="str">
        <f>MID(SUVAHAVUJ!AF120,4,1)</f>
        <v xml:space="preserve"> </v>
      </c>
      <c r="CV6" s="1171"/>
      <c r="CW6" s="1171"/>
      <c r="CX6" s="1171"/>
      <c r="CY6" s="1171"/>
      <c r="CZ6" s="1171"/>
      <c r="DA6" s="1171" t="str">
        <f>MID(SUVAHAVUJ!AF120,5,1)</f>
        <v xml:space="preserve"> </v>
      </c>
      <c r="DB6" s="1171"/>
      <c r="DC6" s="1171"/>
      <c r="DD6" s="1171"/>
      <c r="DE6" s="1171"/>
      <c r="DF6" s="1171" t="str">
        <f>MID(SUVAHAVUJ!AF120,6,1)</f>
        <v xml:space="preserve"> </v>
      </c>
      <c r="DG6" s="1171"/>
      <c r="DH6" s="1171"/>
      <c r="DI6" s="1171"/>
      <c r="DJ6" s="1171"/>
      <c r="DK6" s="1171"/>
      <c r="DL6" s="1171" t="str">
        <f>MID(SUVAHAVUJ!AF120,7,1)</f>
        <v xml:space="preserve"> </v>
      </c>
      <c r="DM6" s="1171"/>
      <c r="DN6" s="1171"/>
      <c r="DO6" s="1171"/>
      <c r="DP6" s="1171"/>
      <c r="DQ6" s="1171"/>
      <c r="DR6" s="1171" t="str">
        <f>MID(SUVAHAVUJ!AF120,8,1)</f>
        <v xml:space="preserve"> </v>
      </c>
      <c r="DS6" s="1171"/>
      <c r="DT6" s="1171"/>
      <c r="DU6" s="1171"/>
      <c r="DV6" s="1171"/>
      <c r="DW6" s="1129" t="str">
        <f>MID(SUVAHAVUJ!AF120,9,1)</f>
        <v xml:space="preserve"> </v>
      </c>
      <c r="DX6" s="1129"/>
      <c r="DY6" s="1129"/>
      <c r="DZ6" s="1129"/>
      <c r="EA6" s="1129"/>
      <c r="EB6" s="1129"/>
      <c r="EC6" s="1129" t="str">
        <f>MID(SUVAHAVUJ!AF120,10,1)</f>
        <v xml:space="preserve"> </v>
      </c>
      <c r="ED6" s="1129"/>
      <c r="EE6" s="1129"/>
      <c r="EF6" s="1129"/>
      <c r="EG6" s="1129"/>
      <c r="EH6" s="1171" t="str">
        <f>MID(SUVAHAVUJ!AF120,11,1)</f>
        <v>0</v>
      </c>
      <c r="EI6" s="1171"/>
      <c r="EJ6" s="1171"/>
      <c r="EK6" s="1171"/>
      <c r="EL6" s="1171"/>
      <c r="EM6" s="1179"/>
      <c r="EN6" s="257"/>
      <c r="EO6" s="258"/>
      <c r="EP6" s="1171" t="str">
        <f>MID(SUVAHAVUJ!AG120,1,1)</f>
        <v xml:space="preserve"> </v>
      </c>
      <c r="EQ6" s="1171"/>
      <c r="ER6" s="1171"/>
      <c r="ES6" s="1171"/>
      <c r="ET6" s="1171"/>
      <c r="EU6" s="1171"/>
      <c r="EV6" s="1171" t="str">
        <f>MID(SUVAHAVUJ!AG120,2,1)</f>
        <v xml:space="preserve"> </v>
      </c>
      <c r="EW6" s="1171"/>
      <c r="EX6" s="1171"/>
      <c r="EY6" s="1171"/>
      <c r="EZ6" s="1171"/>
      <c r="FA6" s="1171" t="str">
        <f>MID(SUVAHAVUJ!AG120,3,1)</f>
        <v xml:space="preserve"> </v>
      </c>
      <c r="FB6" s="1171"/>
      <c r="FC6" s="1171"/>
      <c r="FD6" s="1171"/>
      <c r="FE6" s="1171"/>
      <c r="FF6" s="1171"/>
      <c r="FG6" s="1171" t="str">
        <f>MID(SUVAHAVUJ!AG120,4,1)</f>
        <v xml:space="preserve"> </v>
      </c>
      <c r="FH6" s="1171"/>
      <c r="FI6" s="1171"/>
      <c r="FJ6" s="1171"/>
      <c r="FK6" s="1171"/>
      <c r="FL6" s="1129" t="str">
        <f>MID(SUVAHAVUJ!AG120,5,1)</f>
        <v xml:space="preserve"> </v>
      </c>
      <c r="FM6" s="1129"/>
      <c r="FN6" s="1129"/>
      <c r="FO6" s="1129"/>
      <c r="FP6" s="1129"/>
      <c r="FQ6" s="1129"/>
      <c r="FR6" s="1129" t="str">
        <f>MID(SUVAHAVUJ!AG120,6,1)</f>
        <v xml:space="preserve"> </v>
      </c>
      <c r="FS6" s="1129"/>
      <c r="FT6" s="1129"/>
      <c r="FU6" s="1129"/>
      <c r="FV6" s="1129"/>
      <c r="FW6" s="1129" t="str">
        <f>MID(SUVAHAVUJ!AG120,7,1)</f>
        <v xml:space="preserve"> </v>
      </c>
      <c r="FX6" s="1129"/>
      <c r="FY6" s="1129"/>
      <c r="FZ6" s="1129"/>
      <c r="GA6" s="1129"/>
      <c r="GB6" s="1129"/>
      <c r="GC6" s="1129" t="str">
        <f>MID(SUVAHAVUJ!AG120,8,1)</f>
        <v xml:space="preserve"> </v>
      </c>
      <c r="GD6" s="1129"/>
      <c r="GE6" s="1129"/>
      <c r="GF6" s="1129"/>
      <c r="GG6" s="1129"/>
      <c r="GH6" s="1129" t="str">
        <f>MID(SUVAHAVUJ!AG120,9,1)</f>
        <v xml:space="preserve"> </v>
      </c>
      <c r="GI6" s="1129"/>
      <c r="GJ6" s="1129"/>
      <c r="GK6" s="1129"/>
      <c r="GL6" s="1129"/>
      <c r="GM6" s="1129"/>
      <c r="GN6" s="1129" t="str">
        <f>MID(SUVAHAVUJ!AG120,10,1)</f>
        <v xml:space="preserve"> </v>
      </c>
      <c r="GO6" s="1129"/>
      <c r="GP6" s="1129"/>
      <c r="GQ6" s="1129"/>
      <c r="GR6" s="1129"/>
      <c r="GS6" s="1129" t="str">
        <f>MID(SUVAHAVUJ!AG120,11,1)</f>
        <v>0</v>
      </c>
      <c r="GT6" s="1129"/>
      <c r="GU6" s="1129"/>
      <c r="GV6" s="1129"/>
      <c r="GW6" s="1177"/>
    </row>
    <row r="7" spans="1:205" ht="24" customHeight="1" x14ac:dyDescent="0.3">
      <c r="B7" s="1249" t="s">
        <v>2049</v>
      </c>
      <c r="C7" s="1250"/>
      <c r="D7" s="1250"/>
      <c r="E7" s="1250"/>
      <c r="F7" s="1250"/>
      <c r="G7" s="1250"/>
      <c r="H7" s="1250"/>
      <c r="I7" s="1250"/>
      <c r="J7" s="1250"/>
      <c r="K7" s="1251"/>
      <c r="L7" s="1252" t="str">
        <f>SUVAHAVUJ!$D$121</f>
        <v>Zákonné rezervy  (451A)</v>
      </c>
      <c r="M7" s="1253"/>
      <c r="N7" s="1253"/>
      <c r="O7" s="1253"/>
      <c r="P7" s="1253"/>
      <c r="Q7" s="1253"/>
      <c r="R7" s="1253"/>
      <c r="S7" s="1253"/>
      <c r="T7" s="1253"/>
      <c r="U7" s="1253"/>
      <c r="V7" s="1253"/>
      <c r="W7" s="1253"/>
      <c r="X7" s="1253"/>
      <c r="Y7" s="1253"/>
      <c r="Z7" s="1253"/>
      <c r="AA7" s="1253"/>
      <c r="AB7" s="1253"/>
      <c r="AC7" s="1253"/>
      <c r="AD7" s="1253"/>
      <c r="AE7" s="1253"/>
      <c r="AF7" s="1253"/>
      <c r="AG7" s="1253"/>
      <c r="AH7" s="1253"/>
      <c r="AI7" s="1253"/>
      <c r="AJ7" s="1253"/>
      <c r="AK7" s="1253"/>
      <c r="AL7" s="1253"/>
      <c r="AM7" s="1253"/>
      <c r="AN7" s="1253"/>
      <c r="AO7" s="1253"/>
      <c r="AP7" s="1253"/>
      <c r="AQ7" s="1253"/>
      <c r="AR7" s="1253"/>
      <c r="AS7" s="1253"/>
      <c r="AT7" s="1253"/>
      <c r="AU7" s="1253"/>
      <c r="AV7" s="1253"/>
      <c r="AW7" s="1253"/>
      <c r="AX7" s="1253"/>
      <c r="AY7" s="1253"/>
      <c r="AZ7" s="1253"/>
      <c r="BA7" s="1253"/>
      <c r="BB7" s="1253"/>
      <c r="BC7" s="1253"/>
      <c r="BD7" s="1253"/>
      <c r="BE7" s="1253"/>
      <c r="BF7" s="1253"/>
      <c r="BG7" s="1253"/>
      <c r="BH7" s="1253"/>
      <c r="BI7" s="1253"/>
      <c r="BJ7" s="1253"/>
      <c r="BK7" s="1253"/>
      <c r="BL7" s="1253"/>
      <c r="BM7" s="1253"/>
      <c r="BN7" s="1253"/>
      <c r="BO7" s="1253"/>
      <c r="BP7" s="1253"/>
      <c r="BQ7" s="1253"/>
      <c r="BR7" s="1253"/>
      <c r="BS7" s="1253"/>
      <c r="BT7" s="1253"/>
      <c r="BU7" s="1253"/>
      <c r="BV7" s="1253"/>
      <c r="BW7" s="1243" t="s">
        <v>330</v>
      </c>
      <c r="BX7" s="1244"/>
      <c r="BY7" s="1244"/>
      <c r="BZ7" s="1244"/>
      <c r="CA7" s="1244"/>
      <c r="CB7" s="1244"/>
      <c r="CC7" s="1244"/>
      <c r="CD7" s="1245"/>
      <c r="CE7" s="1171" t="str">
        <f>MID(SUVAHAVUJ!AF121,1,1)</f>
        <v xml:space="preserve"> </v>
      </c>
      <c r="CF7" s="1171"/>
      <c r="CG7" s="1171"/>
      <c r="CH7" s="1171"/>
      <c r="CI7" s="1171"/>
      <c r="CJ7" s="1171" t="str">
        <f>MID(SUVAHAVUJ!AF121,2,1)</f>
        <v xml:space="preserve"> </v>
      </c>
      <c r="CK7" s="1171"/>
      <c r="CL7" s="1171"/>
      <c r="CM7" s="1171"/>
      <c r="CN7" s="1171"/>
      <c r="CO7" s="1171"/>
      <c r="CP7" s="1171" t="str">
        <f>MID(SUVAHAVUJ!AF121,3,1)</f>
        <v xml:space="preserve"> </v>
      </c>
      <c r="CQ7" s="1171"/>
      <c r="CR7" s="1171"/>
      <c r="CS7" s="1171"/>
      <c r="CT7" s="1171"/>
      <c r="CU7" s="1171" t="str">
        <f>MID(SUVAHAVUJ!AF121,4,1)</f>
        <v xml:space="preserve"> </v>
      </c>
      <c r="CV7" s="1171"/>
      <c r="CW7" s="1171"/>
      <c r="CX7" s="1171"/>
      <c r="CY7" s="1171"/>
      <c r="CZ7" s="1171"/>
      <c r="DA7" s="1171" t="str">
        <f>MID(SUVAHAVUJ!AF121,5,1)</f>
        <v xml:space="preserve"> </v>
      </c>
      <c r="DB7" s="1171"/>
      <c r="DC7" s="1171"/>
      <c r="DD7" s="1171"/>
      <c r="DE7" s="1171"/>
      <c r="DF7" s="1171" t="str">
        <f>MID(SUVAHAVUJ!AF121,6,1)</f>
        <v xml:space="preserve"> </v>
      </c>
      <c r="DG7" s="1171"/>
      <c r="DH7" s="1171"/>
      <c r="DI7" s="1171"/>
      <c r="DJ7" s="1171"/>
      <c r="DK7" s="1171"/>
      <c r="DL7" s="1171" t="str">
        <f>MID(SUVAHAVUJ!AF121,7,1)</f>
        <v xml:space="preserve"> </v>
      </c>
      <c r="DM7" s="1171"/>
      <c r="DN7" s="1171"/>
      <c r="DO7" s="1171"/>
      <c r="DP7" s="1171"/>
      <c r="DQ7" s="1171"/>
      <c r="DR7" s="1171" t="str">
        <f>MID(SUVAHAVUJ!AF121,8,1)</f>
        <v xml:space="preserve"> </v>
      </c>
      <c r="DS7" s="1171"/>
      <c r="DT7" s="1171"/>
      <c r="DU7" s="1171"/>
      <c r="DV7" s="1171"/>
      <c r="DW7" s="1129" t="str">
        <f>MID(SUVAHAVUJ!AF121,9,1)</f>
        <v xml:space="preserve"> </v>
      </c>
      <c r="DX7" s="1129"/>
      <c r="DY7" s="1129"/>
      <c r="DZ7" s="1129"/>
      <c r="EA7" s="1129"/>
      <c r="EB7" s="1129"/>
      <c r="EC7" s="1129" t="str">
        <f>MID(SUVAHAVUJ!AF121,10,1)</f>
        <v xml:space="preserve"> </v>
      </c>
      <c r="ED7" s="1129"/>
      <c r="EE7" s="1129"/>
      <c r="EF7" s="1129"/>
      <c r="EG7" s="1129"/>
      <c r="EH7" s="1171" t="str">
        <f>MID(SUVAHAVUJ!AF121,11,1)</f>
        <v>0</v>
      </c>
      <c r="EI7" s="1171"/>
      <c r="EJ7" s="1171"/>
      <c r="EK7" s="1171"/>
      <c r="EL7" s="1171"/>
      <c r="EM7" s="1179"/>
      <c r="EN7" s="257"/>
      <c r="EO7" s="258"/>
      <c r="EP7" s="1171" t="str">
        <f>MID(SUVAHAVUJ!AG121,1,1)</f>
        <v xml:space="preserve"> </v>
      </c>
      <c r="EQ7" s="1171"/>
      <c r="ER7" s="1171"/>
      <c r="ES7" s="1171"/>
      <c r="ET7" s="1171"/>
      <c r="EU7" s="1171"/>
      <c r="EV7" s="1171" t="str">
        <f>MID(SUVAHAVUJ!AG121,2,1)</f>
        <v xml:space="preserve"> </v>
      </c>
      <c r="EW7" s="1171"/>
      <c r="EX7" s="1171"/>
      <c r="EY7" s="1171"/>
      <c r="EZ7" s="1171"/>
      <c r="FA7" s="1171" t="str">
        <f>MID(SUVAHAVUJ!AG121,3,1)</f>
        <v xml:space="preserve"> </v>
      </c>
      <c r="FB7" s="1171"/>
      <c r="FC7" s="1171"/>
      <c r="FD7" s="1171"/>
      <c r="FE7" s="1171"/>
      <c r="FF7" s="1171"/>
      <c r="FG7" s="1171" t="str">
        <f>MID(SUVAHAVUJ!AG121,4,1)</f>
        <v xml:space="preserve"> </v>
      </c>
      <c r="FH7" s="1171"/>
      <c r="FI7" s="1171"/>
      <c r="FJ7" s="1171"/>
      <c r="FK7" s="1171"/>
      <c r="FL7" s="1129" t="str">
        <f>MID(SUVAHAVUJ!AG121,5,1)</f>
        <v xml:space="preserve"> </v>
      </c>
      <c r="FM7" s="1129"/>
      <c r="FN7" s="1129"/>
      <c r="FO7" s="1129"/>
      <c r="FP7" s="1129"/>
      <c r="FQ7" s="1129"/>
      <c r="FR7" s="1129" t="str">
        <f>MID(SUVAHAVUJ!AG121,6,1)</f>
        <v xml:space="preserve"> </v>
      </c>
      <c r="FS7" s="1129"/>
      <c r="FT7" s="1129"/>
      <c r="FU7" s="1129"/>
      <c r="FV7" s="1129"/>
      <c r="FW7" s="1129" t="str">
        <f>MID(SUVAHAVUJ!AG121,7,1)</f>
        <v xml:space="preserve"> </v>
      </c>
      <c r="FX7" s="1129"/>
      <c r="FY7" s="1129"/>
      <c r="FZ7" s="1129"/>
      <c r="GA7" s="1129"/>
      <c r="GB7" s="1129"/>
      <c r="GC7" s="1129" t="str">
        <f>MID(SUVAHAVUJ!AG121,8,1)</f>
        <v xml:space="preserve"> </v>
      </c>
      <c r="GD7" s="1129"/>
      <c r="GE7" s="1129"/>
      <c r="GF7" s="1129"/>
      <c r="GG7" s="1129"/>
      <c r="GH7" s="1129" t="str">
        <f>MID(SUVAHAVUJ!AG121,9,1)</f>
        <v xml:space="preserve"> </v>
      </c>
      <c r="GI7" s="1129"/>
      <c r="GJ7" s="1129"/>
      <c r="GK7" s="1129"/>
      <c r="GL7" s="1129"/>
      <c r="GM7" s="1129"/>
      <c r="GN7" s="1129" t="str">
        <f>MID(SUVAHAVUJ!AG121,10,1)</f>
        <v xml:space="preserve"> </v>
      </c>
      <c r="GO7" s="1129"/>
      <c r="GP7" s="1129"/>
      <c r="GQ7" s="1129"/>
      <c r="GR7" s="1129"/>
      <c r="GS7" s="1129" t="str">
        <f>MID(SUVAHAVUJ!AG121,11,1)</f>
        <v>0</v>
      </c>
      <c r="GT7" s="1129"/>
      <c r="GU7" s="1129"/>
      <c r="GV7" s="1129"/>
      <c r="GW7" s="1177"/>
    </row>
    <row r="8" spans="1:205" ht="24" customHeight="1" x14ac:dyDescent="0.3">
      <c r="B8" s="1254" t="s">
        <v>2017</v>
      </c>
      <c r="C8" s="1255"/>
      <c r="D8" s="1255"/>
      <c r="E8" s="1255"/>
      <c r="F8" s="1255"/>
      <c r="G8" s="1255"/>
      <c r="H8" s="1255"/>
      <c r="I8" s="1255"/>
      <c r="J8" s="1255"/>
      <c r="K8" s="1256"/>
      <c r="L8" s="1252" t="str">
        <f>SUVAHAVUJ!$D$122</f>
        <v>Ostatné rezervy (459A, 45XA)</v>
      </c>
      <c r="M8" s="1253"/>
      <c r="N8" s="1253"/>
      <c r="O8" s="1253"/>
      <c r="P8" s="1253"/>
      <c r="Q8" s="1253"/>
      <c r="R8" s="1253"/>
      <c r="S8" s="1253"/>
      <c r="T8" s="1253"/>
      <c r="U8" s="1253"/>
      <c r="V8" s="1253"/>
      <c r="W8" s="1253"/>
      <c r="X8" s="1253"/>
      <c r="Y8" s="1253"/>
      <c r="Z8" s="1253"/>
      <c r="AA8" s="1253"/>
      <c r="AB8" s="1253"/>
      <c r="AC8" s="1253"/>
      <c r="AD8" s="1253"/>
      <c r="AE8" s="1253"/>
      <c r="AF8" s="1253"/>
      <c r="AG8" s="1253"/>
      <c r="AH8" s="1253"/>
      <c r="AI8" s="1253"/>
      <c r="AJ8" s="1253"/>
      <c r="AK8" s="1253"/>
      <c r="AL8" s="1253"/>
      <c r="AM8" s="1253"/>
      <c r="AN8" s="1253"/>
      <c r="AO8" s="1253"/>
      <c r="AP8" s="1253"/>
      <c r="AQ8" s="1253"/>
      <c r="AR8" s="1253"/>
      <c r="AS8" s="1253"/>
      <c r="AT8" s="1253"/>
      <c r="AU8" s="1253"/>
      <c r="AV8" s="1253"/>
      <c r="AW8" s="1253"/>
      <c r="AX8" s="1253"/>
      <c r="AY8" s="1253"/>
      <c r="AZ8" s="1253"/>
      <c r="BA8" s="1253"/>
      <c r="BB8" s="1253"/>
      <c r="BC8" s="1253"/>
      <c r="BD8" s="1253"/>
      <c r="BE8" s="1253"/>
      <c r="BF8" s="1253"/>
      <c r="BG8" s="1253"/>
      <c r="BH8" s="1253"/>
      <c r="BI8" s="1253"/>
      <c r="BJ8" s="1253"/>
      <c r="BK8" s="1253"/>
      <c r="BL8" s="1253"/>
      <c r="BM8" s="1253"/>
      <c r="BN8" s="1253"/>
      <c r="BO8" s="1253"/>
      <c r="BP8" s="1253"/>
      <c r="BQ8" s="1253"/>
      <c r="BR8" s="1253"/>
      <c r="BS8" s="1253"/>
      <c r="BT8" s="1253"/>
      <c r="BU8" s="1253"/>
      <c r="BV8" s="1253"/>
      <c r="BW8" s="1243" t="s">
        <v>334</v>
      </c>
      <c r="BX8" s="1244"/>
      <c r="BY8" s="1244"/>
      <c r="BZ8" s="1244"/>
      <c r="CA8" s="1244"/>
      <c r="CB8" s="1244"/>
      <c r="CC8" s="1244"/>
      <c r="CD8" s="1245"/>
      <c r="CE8" s="1171" t="str">
        <f>MID(SUVAHAVUJ!AF122,1,1)</f>
        <v xml:space="preserve"> </v>
      </c>
      <c r="CF8" s="1171"/>
      <c r="CG8" s="1171"/>
      <c r="CH8" s="1171"/>
      <c r="CI8" s="1171"/>
      <c r="CJ8" s="1171" t="str">
        <f>MID(SUVAHAVUJ!AF122,2,1)</f>
        <v xml:space="preserve"> </v>
      </c>
      <c r="CK8" s="1171"/>
      <c r="CL8" s="1171"/>
      <c r="CM8" s="1171"/>
      <c r="CN8" s="1171"/>
      <c r="CO8" s="1171"/>
      <c r="CP8" s="1171" t="str">
        <f>MID(SUVAHAVUJ!AF122,3,1)</f>
        <v xml:space="preserve"> </v>
      </c>
      <c r="CQ8" s="1171"/>
      <c r="CR8" s="1171"/>
      <c r="CS8" s="1171"/>
      <c r="CT8" s="1171"/>
      <c r="CU8" s="1171" t="str">
        <f>MID(SUVAHAVUJ!AF122,4,1)</f>
        <v xml:space="preserve"> </v>
      </c>
      <c r="CV8" s="1171"/>
      <c r="CW8" s="1171"/>
      <c r="CX8" s="1171"/>
      <c r="CY8" s="1171"/>
      <c r="CZ8" s="1171"/>
      <c r="DA8" s="1171" t="str">
        <f>MID(SUVAHAVUJ!AF122,5,1)</f>
        <v xml:space="preserve"> </v>
      </c>
      <c r="DB8" s="1171"/>
      <c r="DC8" s="1171"/>
      <c r="DD8" s="1171"/>
      <c r="DE8" s="1171"/>
      <c r="DF8" s="1171" t="str">
        <f>MID(SUVAHAVUJ!AF122,6,1)</f>
        <v xml:space="preserve"> </v>
      </c>
      <c r="DG8" s="1171"/>
      <c r="DH8" s="1171"/>
      <c r="DI8" s="1171"/>
      <c r="DJ8" s="1171"/>
      <c r="DK8" s="1171"/>
      <c r="DL8" s="1171" t="str">
        <f>MID(SUVAHAVUJ!AF122,7,1)</f>
        <v xml:space="preserve"> </v>
      </c>
      <c r="DM8" s="1171"/>
      <c r="DN8" s="1171"/>
      <c r="DO8" s="1171"/>
      <c r="DP8" s="1171"/>
      <c r="DQ8" s="1171"/>
      <c r="DR8" s="1171" t="str">
        <f>MID(SUVAHAVUJ!AF122,8,1)</f>
        <v xml:space="preserve"> </v>
      </c>
      <c r="DS8" s="1171"/>
      <c r="DT8" s="1171"/>
      <c r="DU8" s="1171"/>
      <c r="DV8" s="1171"/>
      <c r="DW8" s="1129" t="str">
        <f>MID(SUVAHAVUJ!AF122,9,1)</f>
        <v xml:space="preserve"> </v>
      </c>
      <c r="DX8" s="1129"/>
      <c r="DY8" s="1129"/>
      <c r="DZ8" s="1129"/>
      <c r="EA8" s="1129"/>
      <c r="EB8" s="1129"/>
      <c r="EC8" s="1129" t="str">
        <f>MID(SUVAHAVUJ!AF122,10,1)</f>
        <v xml:space="preserve"> </v>
      </c>
      <c r="ED8" s="1129"/>
      <c r="EE8" s="1129"/>
      <c r="EF8" s="1129"/>
      <c r="EG8" s="1129"/>
      <c r="EH8" s="1171" t="str">
        <f>MID(SUVAHAVUJ!AF122,11,1)</f>
        <v>0</v>
      </c>
      <c r="EI8" s="1171"/>
      <c r="EJ8" s="1171"/>
      <c r="EK8" s="1171"/>
      <c r="EL8" s="1171"/>
      <c r="EM8" s="1179"/>
      <c r="EN8" s="257"/>
      <c r="EO8" s="258"/>
      <c r="EP8" s="1171" t="str">
        <f>MID(SUVAHAVUJ!AG122,1,1)</f>
        <v xml:space="preserve"> </v>
      </c>
      <c r="EQ8" s="1171"/>
      <c r="ER8" s="1171"/>
      <c r="ES8" s="1171"/>
      <c r="ET8" s="1171"/>
      <c r="EU8" s="1171"/>
      <c r="EV8" s="1171" t="str">
        <f>MID(SUVAHAVUJ!AG122,2,1)</f>
        <v xml:space="preserve"> </v>
      </c>
      <c r="EW8" s="1171"/>
      <c r="EX8" s="1171"/>
      <c r="EY8" s="1171"/>
      <c r="EZ8" s="1171"/>
      <c r="FA8" s="1171" t="str">
        <f>MID(SUVAHAVUJ!AG122,3,1)</f>
        <v xml:space="preserve"> </v>
      </c>
      <c r="FB8" s="1171"/>
      <c r="FC8" s="1171"/>
      <c r="FD8" s="1171"/>
      <c r="FE8" s="1171"/>
      <c r="FF8" s="1171"/>
      <c r="FG8" s="1171" t="str">
        <f>MID(SUVAHAVUJ!AG122,4,1)</f>
        <v xml:space="preserve"> </v>
      </c>
      <c r="FH8" s="1171"/>
      <c r="FI8" s="1171"/>
      <c r="FJ8" s="1171"/>
      <c r="FK8" s="1171"/>
      <c r="FL8" s="1129" t="str">
        <f>MID(SUVAHAVUJ!AG122,5,1)</f>
        <v xml:space="preserve"> </v>
      </c>
      <c r="FM8" s="1129"/>
      <c r="FN8" s="1129"/>
      <c r="FO8" s="1129"/>
      <c r="FP8" s="1129"/>
      <c r="FQ8" s="1129"/>
      <c r="FR8" s="1129" t="str">
        <f>MID(SUVAHAVUJ!AG122,6,1)</f>
        <v xml:space="preserve"> </v>
      </c>
      <c r="FS8" s="1129"/>
      <c r="FT8" s="1129"/>
      <c r="FU8" s="1129"/>
      <c r="FV8" s="1129"/>
      <c r="FW8" s="1129" t="str">
        <f>MID(SUVAHAVUJ!AG122,7,1)</f>
        <v xml:space="preserve"> </v>
      </c>
      <c r="FX8" s="1129"/>
      <c r="FY8" s="1129"/>
      <c r="FZ8" s="1129"/>
      <c r="GA8" s="1129"/>
      <c r="GB8" s="1129"/>
      <c r="GC8" s="1129" t="str">
        <f>MID(SUVAHAVUJ!AG122,8,1)</f>
        <v xml:space="preserve"> </v>
      </c>
      <c r="GD8" s="1129"/>
      <c r="GE8" s="1129"/>
      <c r="GF8" s="1129"/>
      <c r="GG8" s="1129"/>
      <c r="GH8" s="1129" t="str">
        <f>MID(SUVAHAVUJ!AG122,9,1)</f>
        <v xml:space="preserve"> </v>
      </c>
      <c r="GI8" s="1129"/>
      <c r="GJ8" s="1129"/>
      <c r="GK8" s="1129"/>
      <c r="GL8" s="1129"/>
      <c r="GM8" s="1129"/>
      <c r="GN8" s="1129" t="str">
        <f>MID(SUVAHAVUJ!AG122,10,1)</f>
        <v xml:space="preserve"> </v>
      </c>
      <c r="GO8" s="1129"/>
      <c r="GP8" s="1129"/>
      <c r="GQ8" s="1129"/>
      <c r="GR8" s="1129"/>
      <c r="GS8" s="1129" t="str">
        <f>MID(SUVAHAVUJ!AG122,11,1)</f>
        <v>0</v>
      </c>
      <c r="GT8" s="1129"/>
      <c r="GU8" s="1129"/>
      <c r="GV8" s="1129"/>
      <c r="GW8" s="1177"/>
    </row>
    <row r="9" spans="1:205" ht="24" customHeight="1" x14ac:dyDescent="0.3">
      <c r="B9" s="1246" t="s">
        <v>2094</v>
      </c>
      <c r="C9" s="1247"/>
      <c r="D9" s="1247"/>
      <c r="E9" s="1247"/>
      <c r="F9" s="1247"/>
      <c r="G9" s="1247"/>
      <c r="H9" s="1247"/>
      <c r="I9" s="1247"/>
      <c r="J9" s="1247"/>
      <c r="K9" s="1248"/>
      <c r="L9" s="1241" t="str">
        <f>SUVAHAVUJ!$D$123</f>
        <v>Dlhodobé bankové úvery (461A, 46XA)</v>
      </c>
      <c r="M9" s="1242"/>
      <c r="N9" s="1242"/>
      <c r="O9" s="1242"/>
      <c r="P9" s="1242"/>
      <c r="Q9" s="1242"/>
      <c r="R9" s="1242"/>
      <c r="S9" s="1242"/>
      <c r="T9" s="1242"/>
      <c r="U9" s="1242"/>
      <c r="V9" s="1242"/>
      <c r="W9" s="1242"/>
      <c r="X9" s="1242"/>
      <c r="Y9" s="1242"/>
      <c r="Z9" s="1242"/>
      <c r="AA9" s="1242"/>
      <c r="AB9" s="1242"/>
      <c r="AC9" s="1242"/>
      <c r="AD9" s="1242"/>
      <c r="AE9" s="1242"/>
      <c r="AF9" s="1242"/>
      <c r="AG9" s="1242"/>
      <c r="AH9" s="1242"/>
      <c r="AI9" s="1242"/>
      <c r="AJ9" s="1242"/>
      <c r="AK9" s="1242"/>
      <c r="AL9" s="1242"/>
      <c r="AM9" s="1242"/>
      <c r="AN9" s="1242"/>
      <c r="AO9" s="1242"/>
      <c r="AP9" s="1242"/>
      <c r="AQ9" s="1242"/>
      <c r="AR9" s="1242"/>
      <c r="AS9" s="1242"/>
      <c r="AT9" s="1242"/>
      <c r="AU9" s="1242"/>
      <c r="AV9" s="1242"/>
      <c r="AW9" s="1242"/>
      <c r="AX9" s="1242"/>
      <c r="AY9" s="1242"/>
      <c r="AZ9" s="1242"/>
      <c r="BA9" s="1242"/>
      <c r="BB9" s="1242"/>
      <c r="BC9" s="1242"/>
      <c r="BD9" s="1242"/>
      <c r="BE9" s="1242"/>
      <c r="BF9" s="1242"/>
      <c r="BG9" s="1242"/>
      <c r="BH9" s="1242"/>
      <c r="BI9" s="1242"/>
      <c r="BJ9" s="1242"/>
      <c r="BK9" s="1242"/>
      <c r="BL9" s="1242"/>
      <c r="BM9" s="1242"/>
      <c r="BN9" s="1242"/>
      <c r="BO9" s="1242"/>
      <c r="BP9" s="1242"/>
      <c r="BQ9" s="1242"/>
      <c r="BR9" s="1242"/>
      <c r="BS9" s="1242"/>
      <c r="BT9" s="1242"/>
      <c r="BU9" s="1242"/>
      <c r="BV9" s="1242"/>
      <c r="BW9" s="1268" t="s">
        <v>51</v>
      </c>
      <c r="BX9" s="1269"/>
      <c r="BY9" s="1269"/>
      <c r="BZ9" s="1269"/>
      <c r="CA9" s="1269"/>
      <c r="CB9" s="1269"/>
      <c r="CC9" s="1269"/>
      <c r="CD9" s="1270"/>
      <c r="CE9" s="1171" t="str">
        <f>MID(SUVAHAVUJ!AF123,1,1)</f>
        <v xml:space="preserve"> </v>
      </c>
      <c r="CF9" s="1171"/>
      <c r="CG9" s="1171"/>
      <c r="CH9" s="1171"/>
      <c r="CI9" s="1171"/>
      <c r="CJ9" s="1171" t="str">
        <f>MID(SUVAHAVUJ!AF123,2,1)</f>
        <v xml:space="preserve"> </v>
      </c>
      <c r="CK9" s="1171"/>
      <c r="CL9" s="1171"/>
      <c r="CM9" s="1171"/>
      <c r="CN9" s="1171"/>
      <c r="CO9" s="1171"/>
      <c r="CP9" s="1171" t="str">
        <f>MID(SUVAHAVUJ!AF123,3,1)</f>
        <v xml:space="preserve"> </v>
      </c>
      <c r="CQ9" s="1171"/>
      <c r="CR9" s="1171"/>
      <c r="CS9" s="1171"/>
      <c r="CT9" s="1171"/>
      <c r="CU9" s="1171" t="str">
        <f>MID(SUVAHAVUJ!AF123,4,1)</f>
        <v xml:space="preserve"> </v>
      </c>
      <c r="CV9" s="1171"/>
      <c r="CW9" s="1171"/>
      <c r="CX9" s="1171"/>
      <c r="CY9" s="1171"/>
      <c r="CZ9" s="1171"/>
      <c r="DA9" s="1171" t="str">
        <f>MID(SUVAHAVUJ!AF123,5,1)</f>
        <v xml:space="preserve"> </v>
      </c>
      <c r="DB9" s="1171"/>
      <c r="DC9" s="1171"/>
      <c r="DD9" s="1171"/>
      <c r="DE9" s="1171"/>
      <c r="DF9" s="1171" t="str">
        <f>MID(SUVAHAVUJ!AF123,6,1)</f>
        <v xml:space="preserve"> </v>
      </c>
      <c r="DG9" s="1171"/>
      <c r="DH9" s="1171"/>
      <c r="DI9" s="1171"/>
      <c r="DJ9" s="1171"/>
      <c r="DK9" s="1171"/>
      <c r="DL9" s="1171" t="str">
        <f>MID(SUVAHAVUJ!AF123,7,1)</f>
        <v xml:space="preserve"> </v>
      </c>
      <c r="DM9" s="1171"/>
      <c r="DN9" s="1171"/>
      <c r="DO9" s="1171"/>
      <c r="DP9" s="1171"/>
      <c r="DQ9" s="1171"/>
      <c r="DR9" s="1171" t="str">
        <f>MID(SUVAHAVUJ!AF123,8,1)</f>
        <v xml:space="preserve"> </v>
      </c>
      <c r="DS9" s="1171"/>
      <c r="DT9" s="1171"/>
      <c r="DU9" s="1171"/>
      <c r="DV9" s="1171"/>
      <c r="DW9" s="1129" t="str">
        <f>MID(SUVAHAVUJ!AF123,9,1)</f>
        <v xml:space="preserve"> </v>
      </c>
      <c r="DX9" s="1129"/>
      <c r="DY9" s="1129"/>
      <c r="DZ9" s="1129"/>
      <c r="EA9" s="1129"/>
      <c r="EB9" s="1129"/>
      <c r="EC9" s="1129" t="str">
        <f>MID(SUVAHAVUJ!AF123,10,1)</f>
        <v xml:space="preserve"> </v>
      </c>
      <c r="ED9" s="1129"/>
      <c r="EE9" s="1129"/>
      <c r="EF9" s="1129"/>
      <c r="EG9" s="1129"/>
      <c r="EH9" s="1171" t="str">
        <f>MID(SUVAHAVUJ!AF123,11,1)</f>
        <v>0</v>
      </c>
      <c r="EI9" s="1171"/>
      <c r="EJ9" s="1171"/>
      <c r="EK9" s="1171"/>
      <c r="EL9" s="1171"/>
      <c r="EM9" s="1179"/>
      <c r="EN9" s="257"/>
      <c r="EO9" s="258"/>
      <c r="EP9" s="1171" t="str">
        <f>MID(SUVAHAVUJ!AG123,1,1)</f>
        <v xml:space="preserve"> </v>
      </c>
      <c r="EQ9" s="1171"/>
      <c r="ER9" s="1171"/>
      <c r="ES9" s="1171"/>
      <c r="ET9" s="1171"/>
      <c r="EU9" s="1171"/>
      <c r="EV9" s="1171" t="str">
        <f>MID(SUVAHAVUJ!AG123,2,1)</f>
        <v xml:space="preserve"> </v>
      </c>
      <c r="EW9" s="1171"/>
      <c r="EX9" s="1171"/>
      <c r="EY9" s="1171"/>
      <c r="EZ9" s="1171"/>
      <c r="FA9" s="1171" t="str">
        <f>MID(SUVAHAVUJ!AG123,3,1)</f>
        <v xml:space="preserve"> </v>
      </c>
      <c r="FB9" s="1171"/>
      <c r="FC9" s="1171"/>
      <c r="FD9" s="1171"/>
      <c r="FE9" s="1171"/>
      <c r="FF9" s="1171"/>
      <c r="FG9" s="1171" t="str">
        <f>MID(SUVAHAVUJ!AG123,4,1)</f>
        <v xml:space="preserve"> </v>
      </c>
      <c r="FH9" s="1171"/>
      <c r="FI9" s="1171"/>
      <c r="FJ9" s="1171"/>
      <c r="FK9" s="1171"/>
      <c r="FL9" s="1129" t="str">
        <f>MID(SUVAHAVUJ!AG123,5,1)</f>
        <v xml:space="preserve"> </v>
      </c>
      <c r="FM9" s="1129"/>
      <c r="FN9" s="1129"/>
      <c r="FO9" s="1129"/>
      <c r="FP9" s="1129"/>
      <c r="FQ9" s="1129"/>
      <c r="FR9" s="1129" t="str">
        <f>MID(SUVAHAVUJ!AG123,6,1)</f>
        <v xml:space="preserve"> </v>
      </c>
      <c r="FS9" s="1129"/>
      <c r="FT9" s="1129"/>
      <c r="FU9" s="1129"/>
      <c r="FV9" s="1129"/>
      <c r="FW9" s="1129" t="str">
        <f>MID(SUVAHAVUJ!AG123,7,1)</f>
        <v xml:space="preserve"> </v>
      </c>
      <c r="FX9" s="1129"/>
      <c r="FY9" s="1129"/>
      <c r="FZ9" s="1129"/>
      <c r="GA9" s="1129"/>
      <c r="GB9" s="1129"/>
      <c r="GC9" s="1129" t="str">
        <f>MID(SUVAHAVUJ!AG123,8,1)</f>
        <v xml:space="preserve"> </v>
      </c>
      <c r="GD9" s="1129"/>
      <c r="GE9" s="1129"/>
      <c r="GF9" s="1129"/>
      <c r="GG9" s="1129"/>
      <c r="GH9" s="1129" t="str">
        <f>MID(SUVAHAVUJ!AG123,9,1)</f>
        <v xml:space="preserve"> </v>
      </c>
      <c r="GI9" s="1129"/>
      <c r="GJ9" s="1129"/>
      <c r="GK9" s="1129"/>
      <c r="GL9" s="1129"/>
      <c r="GM9" s="1129"/>
      <c r="GN9" s="1129" t="str">
        <f>MID(SUVAHAVUJ!AG123,10,1)</f>
        <v xml:space="preserve"> </v>
      </c>
      <c r="GO9" s="1129"/>
      <c r="GP9" s="1129"/>
      <c r="GQ9" s="1129"/>
      <c r="GR9" s="1129"/>
      <c r="GS9" s="1129" t="str">
        <f>MID(SUVAHAVUJ!AG123,11,1)</f>
        <v>0</v>
      </c>
      <c r="GT9" s="1129"/>
      <c r="GU9" s="1129"/>
      <c r="GV9" s="1129"/>
      <c r="GW9" s="1177"/>
    </row>
    <row r="10" spans="1:205" ht="24" customHeight="1" x14ac:dyDescent="0.3">
      <c r="B10" s="1271" t="s">
        <v>2096</v>
      </c>
      <c r="C10" s="1272"/>
      <c r="D10" s="1272"/>
      <c r="E10" s="1272"/>
      <c r="F10" s="1272"/>
      <c r="G10" s="1272"/>
      <c r="H10" s="1272"/>
      <c r="I10" s="1272"/>
      <c r="J10" s="1272"/>
      <c r="K10" s="1273"/>
      <c r="L10" s="1241" t="str">
        <f>SUVAHAVUJ!$D$124</f>
        <v>Krátkodobé záväzky súčet (r. 123 + r. 127 až r. 135)</v>
      </c>
      <c r="M10" s="1242"/>
      <c r="N10" s="1242"/>
      <c r="O10" s="1242"/>
      <c r="P10" s="1242"/>
      <c r="Q10" s="1242"/>
      <c r="R10" s="1242"/>
      <c r="S10" s="1242"/>
      <c r="T10" s="1242"/>
      <c r="U10" s="1242"/>
      <c r="V10" s="1242"/>
      <c r="W10" s="1242"/>
      <c r="X10" s="1242"/>
      <c r="Y10" s="1242"/>
      <c r="Z10" s="1242"/>
      <c r="AA10" s="1242"/>
      <c r="AB10" s="1242"/>
      <c r="AC10" s="1242"/>
      <c r="AD10" s="1242"/>
      <c r="AE10" s="1242"/>
      <c r="AF10" s="1242"/>
      <c r="AG10" s="1242"/>
      <c r="AH10" s="1242"/>
      <c r="AI10" s="1242"/>
      <c r="AJ10" s="1242"/>
      <c r="AK10" s="1242"/>
      <c r="AL10" s="1242"/>
      <c r="AM10" s="1242"/>
      <c r="AN10" s="1242"/>
      <c r="AO10" s="1242"/>
      <c r="AP10" s="1242"/>
      <c r="AQ10" s="1242"/>
      <c r="AR10" s="1242"/>
      <c r="AS10" s="1242"/>
      <c r="AT10" s="1242"/>
      <c r="AU10" s="1242"/>
      <c r="AV10" s="1242"/>
      <c r="AW10" s="1242"/>
      <c r="AX10" s="1242"/>
      <c r="AY10" s="1242"/>
      <c r="AZ10" s="1242"/>
      <c r="BA10" s="1242"/>
      <c r="BB10" s="1242"/>
      <c r="BC10" s="1242"/>
      <c r="BD10" s="1242"/>
      <c r="BE10" s="1242"/>
      <c r="BF10" s="1242"/>
      <c r="BG10" s="1242"/>
      <c r="BH10" s="1242"/>
      <c r="BI10" s="1242"/>
      <c r="BJ10" s="1242"/>
      <c r="BK10" s="1242"/>
      <c r="BL10" s="1242"/>
      <c r="BM10" s="1242"/>
      <c r="BN10" s="1242"/>
      <c r="BO10" s="1242"/>
      <c r="BP10" s="1242"/>
      <c r="BQ10" s="1242"/>
      <c r="BR10" s="1242"/>
      <c r="BS10" s="1242"/>
      <c r="BT10" s="1242"/>
      <c r="BU10" s="1242"/>
      <c r="BV10" s="1242"/>
      <c r="BW10" s="1268" t="s">
        <v>339</v>
      </c>
      <c r="BX10" s="1269"/>
      <c r="BY10" s="1269"/>
      <c r="BZ10" s="1269"/>
      <c r="CA10" s="1269"/>
      <c r="CB10" s="1269"/>
      <c r="CC10" s="1269"/>
      <c r="CD10" s="1270"/>
      <c r="CE10" s="1171" t="str">
        <f>MID(SUVAHAVUJ!AF124,1,1)</f>
        <v xml:space="preserve"> </v>
      </c>
      <c r="CF10" s="1171"/>
      <c r="CG10" s="1171"/>
      <c r="CH10" s="1171"/>
      <c r="CI10" s="1171"/>
      <c r="CJ10" s="1171" t="str">
        <f>MID(SUVAHAVUJ!AF124,2,1)</f>
        <v xml:space="preserve"> </v>
      </c>
      <c r="CK10" s="1171"/>
      <c r="CL10" s="1171"/>
      <c r="CM10" s="1171"/>
      <c r="CN10" s="1171"/>
      <c r="CO10" s="1171"/>
      <c r="CP10" s="1171" t="str">
        <f>MID(SUVAHAVUJ!AF124,3,1)</f>
        <v xml:space="preserve"> </v>
      </c>
      <c r="CQ10" s="1171"/>
      <c r="CR10" s="1171"/>
      <c r="CS10" s="1171"/>
      <c r="CT10" s="1171"/>
      <c r="CU10" s="1171" t="str">
        <f>MID(SUVAHAVUJ!AF124,4,1)</f>
        <v xml:space="preserve"> </v>
      </c>
      <c r="CV10" s="1171"/>
      <c r="CW10" s="1171"/>
      <c r="CX10" s="1171"/>
      <c r="CY10" s="1171"/>
      <c r="CZ10" s="1171"/>
      <c r="DA10" s="1171" t="str">
        <f>MID(SUVAHAVUJ!AF124,5,1)</f>
        <v xml:space="preserve"> </v>
      </c>
      <c r="DB10" s="1171"/>
      <c r="DC10" s="1171"/>
      <c r="DD10" s="1171"/>
      <c r="DE10" s="1171"/>
      <c r="DF10" s="1171" t="str">
        <f>MID(SUVAHAVUJ!AF124,6,1)</f>
        <v xml:space="preserve"> </v>
      </c>
      <c r="DG10" s="1171"/>
      <c r="DH10" s="1171"/>
      <c r="DI10" s="1171"/>
      <c r="DJ10" s="1171"/>
      <c r="DK10" s="1171"/>
      <c r="DL10" s="1171" t="str">
        <f>MID(SUVAHAVUJ!AF124,7,1)</f>
        <v xml:space="preserve"> </v>
      </c>
      <c r="DM10" s="1171"/>
      <c r="DN10" s="1171"/>
      <c r="DO10" s="1171"/>
      <c r="DP10" s="1171"/>
      <c r="DQ10" s="1171"/>
      <c r="DR10" s="1171" t="str">
        <f>MID(SUVAHAVUJ!AF124,8,1)</f>
        <v>7</v>
      </c>
      <c r="DS10" s="1171"/>
      <c r="DT10" s="1171"/>
      <c r="DU10" s="1171"/>
      <c r="DV10" s="1171"/>
      <c r="DW10" s="1129" t="str">
        <f>MID(SUVAHAVUJ!AF124,9,1)</f>
        <v>3</v>
      </c>
      <c r="DX10" s="1129"/>
      <c r="DY10" s="1129"/>
      <c r="DZ10" s="1129"/>
      <c r="EA10" s="1129"/>
      <c r="EB10" s="1129"/>
      <c r="EC10" s="1129" t="str">
        <f>MID(SUVAHAVUJ!AF124,10,1)</f>
        <v>0</v>
      </c>
      <c r="ED10" s="1129"/>
      <c r="EE10" s="1129"/>
      <c r="EF10" s="1129"/>
      <c r="EG10" s="1129"/>
      <c r="EH10" s="1171" t="str">
        <f>MID(SUVAHAVUJ!AF124,11,1)</f>
        <v>0</v>
      </c>
      <c r="EI10" s="1171"/>
      <c r="EJ10" s="1171"/>
      <c r="EK10" s="1171"/>
      <c r="EL10" s="1171"/>
      <c r="EM10" s="1179"/>
      <c r="EN10" s="257"/>
      <c r="EO10" s="258"/>
      <c r="EP10" s="1171" t="str">
        <f>MID(SUVAHAVUJ!AG124,1,1)</f>
        <v xml:space="preserve"> </v>
      </c>
      <c r="EQ10" s="1171"/>
      <c r="ER10" s="1171"/>
      <c r="ES10" s="1171"/>
      <c r="ET10" s="1171"/>
      <c r="EU10" s="1171"/>
      <c r="EV10" s="1171" t="str">
        <f>MID(SUVAHAVUJ!AG124,2,1)</f>
        <v xml:space="preserve"> </v>
      </c>
      <c r="EW10" s="1171"/>
      <c r="EX10" s="1171"/>
      <c r="EY10" s="1171"/>
      <c r="EZ10" s="1171"/>
      <c r="FA10" s="1171" t="str">
        <f>MID(SUVAHAVUJ!AG124,3,1)</f>
        <v xml:space="preserve"> </v>
      </c>
      <c r="FB10" s="1171"/>
      <c r="FC10" s="1171"/>
      <c r="FD10" s="1171"/>
      <c r="FE10" s="1171"/>
      <c r="FF10" s="1171"/>
      <c r="FG10" s="1171" t="str">
        <f>MID(SUVAHAVUJ!AG124,4,1)</f>
        <v xml:space="preserve"> </v>
      </c>
      <c r="FH10" s="1171"/>
      <c r="FI10" s="1171"/>
      <c r="FJ10" s="1171"/>
      <c r="FK10" s="1171"/>
      <c r="FL10" s="1129" t="str">
        <f>MID(SUVAHAVUJ!AG124,5,1)</f>
        <v xml:space="preserve"> </v>
      </c>
      <c r="FM10" s="1129"/>
      <c r="FN10" s="1129"/>
      <c r="FO10" s="1129"/>
      <c r="FP10" s="1129"/>
      <c r="FQ10" s="1129"/>
      <c r="FR10" s="1129" t="str">
        <f>MID(SUVAHAVUJ!AG124,6,1)</f>
        <v xml:space="preserve"> </v>
      </c>
      <c r="FS10" s="1129"/>
      <c r="FT10" s="1129"/>
      <c r="FU10" s="1129"/>
      <c r="FV10" s="1129"/>
      <c r="FW10" s="1129" t="str">
        <f>MID(SUVAHAVUJ!AG124,7,1)</f>
        <v xml:space="preserve"> </v>
      </c>
      <c r="FX10" s="1129"/>
      <c r="FY10" s="1129"/>
      <c r="FZ10" s="1129"/>
      <c r="GA10" s="1129"/>
      <c r="GB10" s="1129"/>
      <c r="GC10" s="1129" t="str">
        <f>MID(SUVAHAVUJ!AG124,8,1)</f>
        <v>3</v>
      </c>
      <c r="GD10" s="1129"/>
      <c r="GE10" s="1129"/>
      <c r="GF10" s="1129"/>
      <c r="GG10" s="1129"/>
      <c r="GH10" s="1129" t="str">
        <f>MID(SUVAHAVUJ!AG124,9,1)</f>
        <v>3</v>
      </c>
      <c r="GI10" s="1129"/>
      <c r="GJ10" s="1129"/>
      <c r="GK10" s="1129"/>
      <c r="GL10" s="1129"/>
      <c r="GM10" s="1129"/>
      <c r="GN10" s="1129" t="str">
        <f>MID(SUVAHAVUJ!AG124,10,1)</f>
        <v>2</v>
      </c>
      <c r="GO10" s="1129"/>
      <c r="GP10" s="1129"/>
      <c r="GQ10" s="1129"/>
      <c r="GR10" s="1129"/>
      <c r="GS10" s="1129" t="str">
        <f>MID(SUVAHAVUJ!AG124,11,1)</f>
        <v>9</v>
      </c>
      <c r="GT10" s="1129"/>
      <c r="GU10" s="1129"/>
      <c r="GV10" s="1129"/>
      <c r="GW10" s="1177"/>
    </row>
    <row r="11" spans="1:205" ht="24" customHeight="1" x14ac:dyDescent="0.3">
      <c r="B11" s="1271" t="s">
        <v>2060</v>
      </c>
      <c r="C11" s="1272"/>
      <c r="D11" s="1272"/>
      <c r="E11" s="1272"/>
      <c r="F11" s="1272"/>
      <c r="G11" s="1272"/>
      <c r="H11" s="1272"/>
      <c r="I11" s="1272"/>
      <c r="J11" s="1272"/>
      <c r="K11" s="1273"/>
      <c r="L11" s="1241" t="str">
        <f>SUVAHAVUJ!$D$125</f>
        <v>Záväzky z obchodného styku súčet (r.124 až r. 126)</v>
      </c>
      <c r="M11" s="1242"/>
      <c r="N11" s="1242"/>
      <c r="O11" s="1242"/>
      <c r="P11" s="1242"/>
      <c r="Q11" s="1242"/>
      <c r="R11" s="1242"/>
      <c r="S11" s="1242"/>
      <c r="T11" s="1242"/>
      <c r="U11" s="1242"/>
      <c r="V11" s="1242"/>
      <c r="W11" s="1242"/>
      <c r="X11" s="1242"/>
      <c r="Y11" s="1242"/>
      <c r="Z11" s="1242"/>
      <c r="AA11" s="1242"/>
      <c r="AB11" s="1242"/>
      <c r="AC11" s="1242"/>
      <c r="AD11" s="1242"/>
      <c r="AE11" s="1242"/>
      <c r="AF11" s="1242"/>
      <c r="AG11" s="1242"/>
      <c r="AH11" s="1242"/>
      <c r="AI11" s="1242"/>
      <c r="AJ11" s="1242"/>
      <c r="AK11" s="1242"/>
      <c r="AL11" s="1242"/>
      <c r="AM11" s="1242"/>
      <c r="AN11" s="1242"/>
      <c r="AO11" s="1242"/>
      <c r="AP11" s="1242"/>
      <c r="AQ11" s="1242"/>
      <c r="AR11" s="1242"/>
      <c r="AS11" s="1242"/>
      <c r="AT11" s="1242"/>
      <c r="AU11" s="1242"/>
      <c r="AV11" s="1242"/>
      <c r="AW11" s="1242"/>
      <c r="AX11" s="1242"/>
      <c r="AY11" s="1242"/>
      <c r="AZ11" s="1242"/>
      <c r="BA11" s="1242"/>
      <c r="BB11" s="1242"/>
      <c r="BC11" s="1242"/>
      <c r="BD11" s="1242"/>
      <c r="BE11" s="1242"/>
      <c r="BF11" s="1242"/>
      <c r="BG11" s="1242"/>
      <c r="BH11" s="1242"/>
      <c r="BI11" s="1242"/>
      <c r="BJ11" s="1242"/>
      <c r="BK11" s="1242"/>
      <c r="BL11" s="1242"/>
      <c r="BM11" s="1242"/>
      <c r="BN11" s="1242"/>
      <c r="BO11" s="1242"/>
      <c r="BP11" s="1242"/>
      <c r="BQ11" s="1242"/>
      <c r="BR11" s="1242"/>
      <c r="BS11" s="1242"/>
      <c r="BT11" s="1242"/>
      <c r="BU11" s="1242"/>
      <c r="BV11" s="1242"/>
      <c r="BW11" s="1268" t="s">
        <v>52</v>
      </c>
      <c r="BX11" s="1269"/>
      <c r="BY11" s="1269"/>
      <c r="BZ11" s="1269"/>
      <c r="CA11" s="1269"/>
      <c r="CB11" s="1269"/>
      <c r="CC11" s="1269"/>
      <c r="CD11" s="1270"/>
      <c r="CE11" s="1171" t="str">
        <f>MID(SUVAHAVUJ!AF125,1,1)</f>
        <v xml:space="preserve"> </v>
      </c>
      <c r="CF11" s="1171"/>
      <c r="CG11" s="1171"/>
      <c r="CH11" s="1171"/>
      <c r="CI11" s="1171"/>
      <c r="CJ11" s="1171" t="str">
        <f>MID(SUVAHAVUJ!AF125,2,1)</f>
        <v xml:space="preserve"> </v>
      </c>
      <c r="CK11" s="1171"/>
      <c r="CL11" s="1171"/>
      <c r="CM11" s="1171"/>
      <c r="CN11" s="1171"/>
      <c r="CO11" s="1171"/>
      <c r="CP11" s="1171" t="str">
        <f>MID(SUVAHAVUJ!AF125,3,1)</f>
        <v xml:space="preserve"> </v>
      </c>
      <c r="CQ11" s="1171"/>
      <c r="CR11" s="1171"/>
      <c r="CS11" s="1171"/>
      <c r="CT11" s="1171"/>
      <c r="CU11" s="1171" t="str">
        <f>MID(SUVAHAVUJ!AF125,4,1)</f>
        <v xml:space="preserve"> </v>
      </c>
      <c r="CV11" s="1171"/>
      <c r="CW11" s="1171"/>
      <c r="CX11" s="1171"/>
      <c r="CY11" s="1171"/>
      <c r="CZ11" s="1171"/>
      <c r="DA11" s="1171" t="str">
        <f>MID(SUVAHAVUJ!AF125,5,1)</f>
        <v xml:space="preserve"> </v>
      </c>
      <c r="DB11" s="1171"/>
      <c r="DC11" s="1171"/>
      <c r="DD11" s="1171"/>
      <c r="DE11" s="1171"/>
      <c r="DF11" s="1171" t="str">
        <f>MID(SUVAHAVUJ!AF125,6,1)</f>
        <v xml:space="preserve"> </v>
      </c>
      <c r="DG11" s="1171"/>
      <c r="DH11" s="1171"/>
      <c r="DI11" s="1171"/>
      <c r="DJ11" s="1171"/>
      <c r="DK11" s="1171"/>
      <c r="DL11" s="1171" t="str">
        <f>MID(SUVAHAVUJ!AF125,7,1)</f>
        <v xml:space="preserve"> </v>
      </c>
      <c r="DM11" s="1171"/>
      <c r="DN11" s="1171"/>
      <c r="DO11" s="1171"/>
      <c r="DP11" s="1171"/>
      <c r="DQ11" s="1171"/>
      <c r="DR11" s="1171" t="str">
        <f>MID(SUVAHAVUJ!AF125,8,1)</f>
        <v>2</v>
      </c>
      <c r="DS11" s="1171"/>
      <c r="DT11" s="1171"/>
      <c r="DU11" s="1171"/>
      <c r="DV11" s="1171"/>
      <c r="DW11" s="1129" t="str">
        <f>MID(SUVAHAVUJ!AF125,9,1)</f>
        <v>3</v>
      </c>
      <c r="DX11" s="1129"/>
      <c r="DY11" s="1129"/>
      <c r="DZ11" s="1129"/>
      <c r="EA11" s="1129"/>
      <c r="EB11" s="1129"/>
      <c r="EC11" s="1129" t="str">
        <f>MID(SUVAHAVUJ!AF125,10,1)</f>
        <v>6</v>
      </c>
      <c r="ED11" s="1129"/>
      <c r="EE11" s="1129"/>
      <c r="EF11" s="1129"/>
      <c r="EG11" s="1129"/>
      <c r="EH11" s="1171" t="str">
        <f>MID(SUVAHAVUJ!AF125,11,1)</f>
        <v>9</v>
      </c>
      <c r="EI11" s="1171"/>
      <c r="EJ11" s="1171"/>
      <c r="EK11" s="1171"/>
      <c r="EL11" s="1171"/>
      <c r="EM11" s="1179"/>
      <c r="EN11" s="257"/>
      <c r="EO11" s="258"/>
      <c r="EP11" s="1171" t="str">
        <f>MID(SUVAHAVUJ!AG125,1,1)</f>
        <v xml:space="preserve"> </v>
      </c>
      <c r="EQ11" s="1171"/>
      <c r="ER11" s="1171"/>
      <c r="ES11" s="1171"/>
      <c r="ET11" s="1171"/>
      <c r="EU11" s="1171"/>
      <c r="EV11" s="1171" t="str">
        <f>MID(SUVAHAVUJ!AG125,2,1)</f>
        <v xml:space="preserve"> </v>
      </c>
      <c r="EW11" s="1171"/>
      <c r="EX11" s="1171"/>
      <c r="EY11" s="1171"/>
      <c r="EZ11" s="1171"/>
      <c r="FA11" s="1171" t="str">
        <f>MID(SUVAHAVUJ!AG125,3,1)</f>
        <v xml:space="preserve"> </v>
      </c>
      <c r="FB11" s="1171"/>
      <c r="FC11" s="1171"/>
      <c r="FD11" s="1171"/>
      <c r="FE11" s="1171"/>
      <c r="FF11" s="1171"/>
      <c r="FG11" s="1171" t="str">
        <f>MID(SUVAHAVUJ!AG125,4,1)</f>
        <v xml:space="preserve"> </v>
      </c>
      <c r="FH11" s="1171"/>
      <c r="FI11" s="1171"/>
      <c r="FJ11" s="1171"/>
      <c r="FK11" s="1171"/>
      <c r="FL11" s="1129" t="str">
        <f>MID(SUVAHAVUJ!AG125,5,1)</f>
        <v xml:space="preserve"> </v>
      </c>
      <c r="FM11" s="1129"/>
      <c r="FN11" s="1129"/>
      <c r="FO11" s="1129"/>
      <c r="FP11" s="1129"/>
      <c r="FQ11" s="1129"/>
      <c r="FR11" s="1129" t="str">
        <f>MID(SUVAHAVUJ!AG125,6,1)</f>
        <v xml:space="preserve"> </v>
      </c>
      <c r="FS11" s="1129"/>
      <c r="FT11" s="1129"/>
      <c r="FU11" s="1129"/>
      <c r="FV11" s="1129"/>
      <c r="FW11" s="1129" t="str">
        <f>MID(SUVAHAVUJ!AG125,7,1)</f>
        <v xml:space="preserve"> </v>
      </c>
      <c r="FX11" s="1129"/>
      <c r="FY11" s="1129"/>
      <c r="FZ11" s="1129"/>
      <c r="GA11" s="1129"/>
      <c r="GB11" s="1129"/>
      <c r="GC11" s="1129" t="str">
        <f>MID(SUVAHAVUJ!AG125,8,1)</f>
        <v>4</v>
      </c>
      <c r="GD11" s="1129"/>
      <c r="GE11" s="1129"/>
      <c r="GF11" s="1129"/>
      <c r="GG11" s="1129"/>
      <c r="GH11" s="1129" t="str">
        <f>MID(SUVAHAVUJ!AG125,9,1)</f>
        <v>5</v>
      </c>
      <c r="GI11" s="1129"/>
      <c r="GJ11" s="1129"/>
      <c r="GK11" s="1129"/>
      <c r="GL11" s="1129"/>
      <c r="GM11" s="1129"/>
      <c r="GN11" s="1129" t="str">
        <f>MID(SUVAHAVUJ!AG125,10,1)</f>
        <v>2</v>
      </c>
      <c r="GO11" s="1129"/>
      <c r="GP11" s="1129"/>
      <c r="GQ11" s="1129"/>
      <c r="GR11" s="1129"/>
      <c r="GS11" s="1129" t="str">
        <f>MID(SUVAHAVUJ!AG125,11,1)</f>
        <v>6</v>
      </c>
      <c r="GT11" s="1129"/>
      <c r="GU11" s="1129"/>
      <c r="GV11" s="1129"/>
      <c r="GW11" s="1177"/>
    </row>
    <row r="12" spans="1:205" ht="24" customHeight="1" x14ac:dyDescent="0.3">
      <c r="B12" s="1254" t="s">
        <v>2050</v>
      </c>
      <c r="C12" s="1255"/>
      <c r="D12" s="1255"/>
      <c r="E12" s="1255"/>
      <c r="F12" s="1255"/>
      <c r="G12" s="1255"/>
      <c r="H12" s="1255"/>
      <c r="I12" s="1255"/>
      <c r="J12" s="1255"/>
      <c r="K12" s="1256"/>
      <c r="L12" s="1252" t="str">
        <f>SUVAHAVUJ!$D$126</f>
        <v>Záväzky z obchodného styku voči prepojeným účtovným jednotkám (321A, 322A, 324A, 325A, 326A, 32XA, 475A, 476A, 478A, 47XA)</v>
      </c>
      <c r="M12" s="1253"/>
      <c r="N12" s="1253"/>
      <c r="O12" s="1253"/>
      <c r="P12" s="1253"/>
      <c r="Q12" s="1253"/>
      <c r="R12" s="1253"/>
      <c r="S12" s="1253"/>
      <c r="T12" s="1253"/>
      <c r="U12" s="1253"/>
      <c r="V12" s="1253"/>
      <c r="W12" s="1253"/>
      <c r="X12" s="1253"/>
      <c r="Y12" s="1253"/>
      <c r="Z12" s="1253"/>
      <c r="AA12" s="1253"/>
      <c r="AB12" s="1253"/>
      <c r="AC12" s="1253"/>
      <c r="AD12" s="1253"/>
      <c r="AE12" s="1253"/>
      <c r="AF12" s="1253"/>
      <c r="AG12" s="1253"/>
      <c r="AH12" s="1253"/>
      <c r="AI12" s="1253"/>
      <c r="AJ12" s="1253"/>
      <c r="AK12" s="1253"/>
      <c r="AL12" s="1253"/>
      <c r="AM12" s="1253"/>
      <c r="AN12" s="1253"/>
      <c r="AO12" s="1253"/>
      <c r="AP12" s="1253"/>
      <c r="AQ12" s="1253"/>
      <c r="AR12" s="1253"/>
      <c r="AS12" s="1253"/>
      <c r="AT12" s="1253"/>
      <c r="AU12" s="1253"/>
      <c r="AV12" s="1253"/>
      <c r="AW12" s="1253"/>
      <c r="AX12" s="1253"/>
      <c r="AY12" s="1253"/>
      <c r="AZ12" s="1253"/>
      <c r="BA12" s="1253"/>
      <c r="BB12" s="1253"/>
      <c r="BC12" s="1253"/>
      <c r="BD12" s="1253"/>
      <c r="BE12" s="1253"/>
      <c r="BF12" s="1253"/>
      <c r="BG12" s="1253"/>
      <c r="BH12" s="1253"/>
      <c r="BI12" s="1253"/>
      <c r="BJ12" s="1253"/>
      <c r="BK12" s="1253"/>
      <c r="BL12" s="1253"/>
      <c r="BM12" s="1253"/>
      <c r="BN12" s="1253"/>
      <c r="BO12" s="1253"/>
      <c r="BP12" s="1253"/>
      <c r="BQ12" s="1253"/>
      <c r="BR12" s="1253"/>
      <c r="BS12" s="1253"/>
      <c r="BT12" s="1253"/>
      <c r="BU12" s="1253"/>
      <c r="BV12" s="1253"/>
      <c r="BW12" s="1243" t="s">
        <v>346</v>
      </c>
      <c r="BX12" s="1244"/>
      <c r="BY12" s="1244"/>
      <c r="BZ12" s="1244"/>
      <c r="CA12" s="1244"/>
      <c r="CB12" s="1244"/>
      <c r="CC12" s="1244"/>
      <c r="CD12" s="1245"/>
      <c r="CE12" s="1171" t="str">
        <f>MID(SUVAHAVUJ!AF126,1,1)</f>
        <v xml:space="preserve"> </v>
      </c>
      <c r="CF12" s="1171"/>
      <c r="CG12" s="1171"/>
      <c r="CH12" s="1171"/>
      <c r="CI12" s="1171"/>
      <c r="CJ12" s="1171" t="str">
        <f>MID(SUVAHAVUJ!AF126,2,1)</f>
        <v xml:space="preserve"> </v>
      </c>
      <c r="CK12" s="1171"/>
      <c r="CL12" s="1171"/>
      <c r="CM12" s="1171"/>
      <c r="CN12" s="1171"/>
      <c r="CO12" s="1171"/>
      <c r="CP12" s="1171" t="str">
        <f>MID(SUVAHAVUJ!AF126,3,1)</f>
        <v xml:space="preserve"> </v>
      </c>
      <c r="CQ12" s="1171"/>
      <c r="CR12" s="1171"/>
      <c r="CS12" s="1171"/>
      <c r="CT12" s="1171"/>
      <c r="CU12" s="1171" t="str">
        <f>MID(SUVAHAVUJ!AF126,4,1)</f>
        <v xml:space="preserve"> </v>
      </c>
      <c r="CV12" s="1171"/>
      <c r="CW12" s="1171"/>
      <c r="CX12" s="1171"/>
      <c r="CY12" s="1171"/>
      <c r="CZ12" s="1171"/>
      <c r="DA12" s="1171" t="str">
        <f>MID(SUVAHAVUJ!AF126,5,1)</f>
        <v xml:space="preserve"> </v>
      </c>
      <c r="DB12" s="1171"/>
      <c r="DC12" s="1171"/>
      <c r="DD12" s="1171"/>
      <c r="DE12" s="1171"/>
      <c r="DF12" s="1171" t="str">
        <f>MID(SUVAHAVUJ!AF126,6,1)</f>
        <v xml:space="preserve"> </v>
      </c>
      <c r="DG12" s="1171"/>
      <c r="DH12" s="1171"/>
      <c r="DI12" s="1171"/>
      <c r="DJ12" s="1171"/>
      <c r="DK12" s="1171"/>
      <c r="DL12" s="1171" t="str">
        <f>MID(SUVAHAVUJ!AF126,7,1)</f>
        <v xml:space="preserve"> </v>
      </c>
      <c r="DM12" s="1171"/>
      <c r="DN12" s="1171"/>
      <c r="DO12" s="1171"/>
      <c r="DP12" s="1171"/>
      <c r="DQ12" s="1171"/>
      <c r="DR12" s="1171" t="str">
        <f>MID(SUVAHAVUJ!AF126,8,1)</f>
        <v>2</v>
      </c>
      <c r="DS12" s="1171"/>
      <c r="DT12" s="1171"/>
      <c r="DU12" s="1171"/>
      <c r="DV12" s="1171"/>
      <c r="DW12" s="1129" t="str">
        <f>MID(SUVAHAVUJ!AF126,9,1)</f>
        <v>3</v>
      </c>
      <c r="DX12" s="1129"/>
      <c r="DY12" s="1129"/>
      <c r="DZ12" s="1129"/>
      <c r="EA12" s="1129"/>
      <c r="EB12" s="1129"/>
      <c r="EC12" s="1129" t="str">
        <f>MID(SUVAHAVUJ!AF126,10,1)</f>
        <v>6</v>
      </c>
      <c r="ED12" s="1129"/>
      <c r="EE12" s="1129"/>
      <c r="EF12" s="1129"/>
      <c r="EG12" s="1129"/>
      <c r="EH12" s="1171" t="str">
        <f>MID(SUVAHAVUJ!AF126,11,1)</f>
        <v>9</v>
      </c>
      <c r="EI12" s="1171"/>
      <c r="EJ12" s="1171"/>
      <c r="EK12" s="1171"/>
      <c r="EL12" s="1171"/>
      <c r="EM12" s="1179"/>
      <c r="EN12" s="257"/>
      <c r="EO12" s="258"/>
      <c r="EP12" s="1171" t="str">
        <f>MID(SUVAHAVUJ!AG126,1,1)</f>
        <v xml:space="preserve"> </v>
      </c>
      <c r="EQ12" s="1171"/>
      <c r="ER12" s="1171"/>
      <c r="ES12" s="1171"/>
      <c r="ET12" s="1171"/>
      <c r="EU12" s="1171"/>
      <c r="EV12" s="1171" t="str">
        <f>MID(SUVAHAVUJ!AG126,2,1)</f>
        <v xml:space="preserve"> </v>
      </c>
      <c r="EW12" s="1171"/>
      <c r="EX12" s="1171"/>
      <c r="EY12" s="1171"/>
      <c r="EZ12" s="1171"/>
      <c r="FA12" s="1171" t="str">
        <f>MID(SUVAHAVUJ!AG126,3,1)</f>
        <v xml:space="preserve"> </v>
      </c>
      <c r="FB12" s="1171"/>
      <c r="FC12" s="1171"/>
      <c r="FD12" s="1171"/>
      <c r="FE12" s="1171"/>
      <c r="FF12" s="1171"/>
      <c r="FG12" s="1171" t="str">
        <f>MID(SUVAHAVUJ!AG126,4,1)</f>
        <v xml:space="preserve"> </v>
      </c>
      <c r="FH12" s="1171"/>
      <c r="FI12" s="1171"/>
      <c r="FJ12" s="1171"/>
      <c r="FK12" s="1171"/>
      <c r="FL12" s="1129" t="str">
        <f>MID(SUVAHAVUJ!AG126,5,1)</f>
        <v xml:space="preserve"> </v>
      </c>
      <c r="FM12" s="1129"/>
      <c r="FN12" s="1129"/>
      <c r="FO12" s="1129"/>
      <c r="FP12" s="1129"/>
      <c r="FQ12" s="1129"/>
      <c r="FR12" s="1129" t="str">
        <f>MID(SUVAHAVUJ!AG126,6,1)</f>
        <v xml:space="preserve"> </v>
      </c>
      <c r="FS12" s="1129"/>
      <c r="FT12" s="1129"/>
      <c r="FU12" s="1129"/>
      <c r="FV12" s="1129"/>
      <c r="FW12" s="1129" t="str">
        <f>MID(SUVAHAVUJ!AG126,7,1)</f>
        <v xml:space="preserve"> </v>
      </c>
      <c r="FX12" s="1129"/>
      <c r="FY12" s="1129"/>
      <c r="FZ12" s="1129"/>
      <c r="GA12" s="1129"/>
      <c r="GB12" s="1129"/>
      <c r="GC12" s="1129" t="str">
        <f>MID(SUVAHAVUJ!AG126,8,1)</f>
        <v>4</v>
      </c>
      <c r="GD12" s="1129"/>
      <c r="GE12" s="1129"/>
      <c r="GF12" s="1129"/>
      <c r="GG12" s="1129"/>
      <c r="GH12" s="1129" t="str">
        <f>MID(SUVAHAVUJ!AG126,9,1)</f>
        <v>5</v>
      </c>
      <c r="GI12" s="1129"/>
      <c r="GJ12" s="1129"/>
      <c r="GK12" s="1129"/>
      <c r="GL12" s="1129"/>
      <c r="GM12" s="1129"/>
      <c r="GN12" s="1129" t="str">
        <f>MID(SUVAHAVUJ!AG126,10,1)</f>
        <v>2</v>
      </c>
      <c r="GO12" s="1129"/>
      <c r="GP12" s="1129"/>
      <c r="GQ12" s="1129"/>
      <c r="GR12" s="1129"/>
      <c r="GS12" s="1129" t="str">
        <f>MID(SUVAHAVUJ!AG126,11,1)</f>
        <v>6</v>
      </c>
      <c r="GT12" s="1129"/>
      <c r="GU12" s="1129"/>
      <c r="GV12" s="1129"/>
      <c r="GW12" s="1177"/>
    </row>
    <row r="13" spans="1:205" ht="24" customHeight="1" x14ac:dyDescent="0.3">
      <c r="B13" s="1254" t="s">
        <v>2051</v>
      </c>
      <c r="C13" s="1255"/>
      <c r="D13" s="1255"/>
      <c r="E13" s="1255"/>
      <c r="F13" s="1255"/>
      <c r="G13" s="1255"/>
      <c r="H13" s="1255"/>
      <c r="I13" s="1255"/>
      <c r="J13" s="1255"/>
      <c r="K13" s="1256"/>
      <c r="L13" s="1252" t="str">
        <f>SUVAHAVUJ!$D$127</f>
        <v>Záväzky z obchodného styku v rámci podielovej účasti okrem záväzkov voči prepojeným účtovným jednotkám (321A, 322A, 324A, 325A, 326A, 32XA, 475A, 476A, 478A, 47XA)</v>
      </c>
      <c r="M13" s="1253"/>
      <c r="N13" s="1253"/>
      <c r="O13" s="1253"/>
      <c r="P13" s="1253"/>
      <c r="Q13" s="1253"/>
      <c r="R13" s="1253"/>
      <c r="S13" s="1253"/>
      <c r="T13" s="1253"/>
      <c r="U13" s="1253"/>
      <c r="V13" s="1253"/>
      <c r="W13" s="1253"/>
      <c r="X13" s="1253"/>
      <c r="Y13" s="1253"/>
      <c r="Z13" s="1253"/>
      <c r="AA13" s="1253"/>
      <c r="AB13" s="1253"/>
      <c r="AC13" s="1253"/>
      <c r="AD13" s="1253"/>
      <c r="AE13" s="1253"/>
      <c r="AF13" s="1253"/>
      <c r="AG13" s="1253"/>
      <c r="AH13" s="1253"/>
      <c r="AI13" s="1253"/>
      <c r="AJ13" s="1253"/>
      <c r="AK13" s="1253"/>
      <c r="AL13" s="1253"/>
      <c r="AM13" s="1253"/>
      <c r="AN13" s="1253"/>
      <c r="AO13" s="1253"/>
      <c r="AP13" s="1253"/>
      <c r="AQ13" s="1253"/>
      <c r="AR13" s="1253"/>
      <c r="AS13" s="1253"/>
      <c r="AT13" s="1253"/>
      <c r="AU13" s="1253"/>
      <c r="AV13" s="1253"/>
      <c r="AW13" s="1253"/>
      <c r="AX13" s="1253"/>
      <c r="AY13" s="1253"/>
      <c r="AZ13" s="1253"/>
      <c r="BA13" s="1253"/>
      <c r="BB13" s="1253"/>
      <c r="BC13" s="1253"/>
      <c r="BD13" s="1253"/>
      <c r="BE13" s="1253"/>
      <c r="BF13" s="1253"/>
      <c r="BG13" s="1253"/>
      <c r="BH13" s="1253"/>
      <c r="BI13" s="1253"/>
      <c r="BJ13" s="1253"/>
      <c r="BK13" s="1253"/>
      <c r="BL13" s="1253"/>
      <c r="BM13" s="1253"/>
      <c r="BN13" s="1253"/>
      <c r="BO13" s="1253"/>
      <c r="BP13" s="1253"/>
      <c r="BQ13" s="1253"/>
      <c r="BR13" s="1253"/>
      <c r="BS13" s="1253"/>
      <c r="BT13" s="1253"/>
      <c r="BU13" s="1253"/>
      <c r="BV13" s="1253"/>
      <c r="BW13" s="1243" t="s">
        <v>2119</v>
      </c>
      <c r="BX13" s="1244"/>
      <c r="BY13" s="1244"/>
      <c r="BZ13" s="1244"/>
      <c r="CA13" s="1244"/>
      <c r="CB13" s="1244"/>
      <c r="CC13" s="1244"/>
      <c r="CD13" s="1245"/>
      <c r="CE13" s="1171" t="str">
        <f>MID(SUVAHAVUJ!AF127,1,1)</f>
        <v xml:space="preserve"> </v>
      </c>
      <c r="CF13" s="1171"/>
      <c r="CG13" s="1171"/>
      <c r="CH13" s="1171"/>
      <c r="CI13" s="1171"/>
      <c r="CJ13" s="1171" t="str">
        <f>MID(SUVAHAVUJ!AF127,2,1)</f>
        <v xml:space="preserve"> </v>
      </c>
      <c r="CK13" s="1171"/>
      <c r="CL13" s="1171"/>
      <c r="CM13" s="1171"/>
      <c r="CN13" s="1171"/>
      <c r="CO13" s="1171"/>
      <c r="CP13" s="1171" t="str">
        <f>MID(SUVAHAVUJ!AF127,3,1)</f>
        <v xml:space="preserve"> </v>
      </c>
      <c r="CQ13" s="1171"/>
      <c r="CR13" s="1171"/>
      <c r="CS13" s="1171"/>
      <c r="CT13" s="1171"/>
      <c r="CU13" s="1171" t="str">
        <f>MID(SUVAHAVUJ!AF127,4,1)</f>
        <v xml:space="preserve"> </v>
      </c>
      <c r="CV13" s="1171"/>
      <c r="CW13" s="1171"/>
      <c r="CX13" s="1171"/>
      <c r="CY13" s="1171"/>
      <c r="CZ13" s="1171"/>
      <c r="DA13" s="1171" t="str">
        <f>MID(SUVAHAVUJ!AF127,5,1)</f>
        <v xml:space="preserve"> </v>
      </c>
      <c r="DB13" s="1171"/>
      <c r="DC13" s="1171"/>
      <c r="DD13" s="1171"/>
      <c r="DE13" s="1171"/>
      <c r="DF13" s="1171" t="str">
        <f>MID(SUVAHAVUJ!AF127,6,1)</f>
        <v xml:space="preserve"> </v>
      </c>
      <c r="DG13" s="1171"/>
      <c r="DH13" s="1171"/>
      <c r="DI13" s="1171"/>
      <c r="DJ13" s="1171"/>
      <c r="DK13" s="1171"/>
      <c r="DL13" s="1171" t="str">
        <f>MID(SUVAHAVUJ!AF127,7,1)</f>
        <v xml:space="preserve"> </v>
      </c>
      <c r="DM13" s="1171"/>
      <c r="DN13" s="1171"/>
      <c r="DO13" s="1171"/>
      <c r="DP13" s="1171"/>
      <c r="DQ13" s="1171"/>
      <c r="DR13" s="1171" t="str">
        <f>MID(SUVAHAVUJ!AF127,8,1)</f>
        <v xml:space="preserve"> </v>
      </c>
      <c r="DS13" s="1171"/>
      <c r="DT13" s="1171"/>
      <c r="DU13" s="1171"/>
      <c r="DV13" s="1171"/>
      <c r="DW13" s="1129" t="str">
        <f>MID(SUVAHAVUJ!AF127,9,1)</f>
        <v xml:space="preserve"> </v>
      </c>
      <c r="DX13" s="1129"/>
      <c r="DY13" s="1129"/>
      <c r="DZ13" s="1129"/>
      <c r="EA13" s="1129"/>
      <c r="EB13" s="1129"/>
      <c r="EC13" s="1129" t="str">
        <f>MID(SUVAHAVUJ!AF127,10,1)</f>
        <v xml:space="preserve"> </v>
      </c>
      <c r="ED13" s="1129"/>
      <c r="EE13" s="1129"/>
      <c r="EF13" s="1129"/>
      <c r="EG13" s="1129"/>
      <c r="EH13" s="1171" t="str">
        <f>MID(SUVAHAVUJ!AF127,11,1)</f>
        <v>0</v>
      </c>
      <c r="EI13" s="1171"/>
      <c r="EJ13" s="1171"/>
      <c r="EK13" s="1171"/>
      <c r="EL13" s="1171"/>
      <c r="EM13" s="1179"/>
      <c r="EN13" s="257"/>
      <c r="EO13" s="258"/>
      <c r="EP13" s="1171" t="str">
        <f>MID(SUVAHAVUJ!AG127,1,1)</f>
        <v xml:space="preserve"> </v>
      </c>
      <c r="EQ13" s="1171"/>
      <c r="ER13" s="1171"/>
      <c r="ES13" s="1171"/>
      <c r="ET13" s="1171"/>
      <c r="EU13" s="1171"/>
      <c r="EV13" s="1171" t="str">
        <f>MID(SUVAHAVUJ!AG127,2,1)</f>
        <v xml:space="preserve"> </v>
      </c>
      <c r="EW13" s="1171"/>
      <c r="EX13" s="1171"/>
      <c r="EY13" s="1171"/>
      <c r="EZ13" s="1171"/>
      <c r="FA13" s="1171" t="str">
        <f>MID(SUVAHAVUJ!AG127,3,1)</f>
        <v xml:space="preserve"> </v>
      </c>
      <c r="FB13" s="1171"/>
      <c r="FC13" s="1171"/>
      <c r="FD13" s="1171"/>
      <c r="FE13" s="1171"/>
      <c r="FF13" s="1171"/>
      <c r="FG13" s="1171" t="str">
        <f>MID(SUVAHAVUJ!AG127,4,1)</f>
        <v xml:space="preserve"> </v>
      </c>
      <c r="FH13" s="1171"/>
      <c r="FI13" s="1171"/>
      <c r="FJ13" s="1171"/>
      <c r="FK13" s="1171"/>
      <c r="FL13" s="1129" t="str">
        <f>MID(SUVAHAVUJ!AG127,5,1)</f>
        <v xml:space="preserve"> </v>
      </c>
      <c r="FM13" s="1129"/>
      <c r="FN13" s="1129"/>
      <c r="FO13" s="1129"/>
      <c r="FP13" s="1129"/>
      <c r="FQ13" s="1129"/>
      <c r="FR13" s="1129" t="str">
        <f>MID(SUVAHAVUJ!AG127,6,1)</f>
        <v xml:space="preserve"> </v>
      </c>
      <c r="FS13" s="1129"/>
      <c r="FT13" s="1129"/>
      <c r="FU13" s="1129"/>
      <c r="FV13" s="1129"/>
      <c r="FW13" s="1129" t="str">
        <f>MID(SUVAHAVUJ!AG127,7,1)</f>
        <v xml:space="preserve"> </v>
      </c>
      <c r="FX13" s="1129"/>
      <c r="FY13" s="1129"/>
      <c r="FZ13" s="1129"/>
      <c r="GA13" s="1129"/>
      <c r="GB13" s="1129"/>
      <c r="GC13" s="1129" t="str">
        <f>MID(SUVAHAVUJ!AG127,8,1)</f>
        <v xml:space="preserve"> </v>
      </c>
      <c r="GD13" s="1129"/>
      <c r="GE13" s="1129"/>
      <c r="GF13" s="1129"/>
      <c r="GG13" s="1129"/>
      <c r="GH13" s="1129" t="str">
        <f>MID(SUVAHAVUJ!AG127,9,1)</f>
        <v xml:space="preserve"> </v>
      </c>
      <c r="GI13" s="1129"/>
      <c r="GJ13" s="1129"/>
      <c r="GK13" s="1129"/>
      <c r="GL13" s="1129"/>
      <c r="GM13" s="1129"/>
      <c r="GN13" s="1129" t="str">
        <f>MID(SUVAHAVUJ!AG127,10,1)</f>
        <v xml:space="preserve"> </v>
      </c>
      <c r="GO13" s="1129"/>
      <c r="GP13" s="1129"/>
      <c r="GQ13" s="1129"/>
      <c r="GR13" s="1129"/>
      <c r="GS13" s="1129" t="str">
        <f>MID(SUVAHAVUJ!AG127,11,1)</f>
        <v>0</v>
      </c>
      <c r="GT13" s="1129"/>
      <c r="GU13" s="1129"/>
      <c r="GV13" s="1129"/>
      <c r="GW13" s="1177"/>
    </row>
    <row r="14" spans="1:205" ht="24" customHeight="1" x14ac:dyDescent="0.3">
      <c r="B14" s="1254" t="s">
        <v>2052</v>
      </c>
      <c r="C14" s="1255"/>
      <c r="D14" s="1255"/>
      <c r="E14" s="1255"/>
      <c r="F14" s="1255"/>
      <c r="G14" s="1255"/>
      <c r="H14" s="1255"/>
      <c r="I14" s="1255"/>
      <c r="J14" s="1255"/>
      <c r="K14" s="1256"/>
      <c r="L14" s="1252" t="str">
        <f>SUVAHAVUJ!$D$128</f>
        <v>Ostatné záväzky z obchodného styku (321A, 322A, 324A, 325A, 326A, 32XA, 475A, 476A, 478A, 47XA)</v>
      </c>
      <c r="M14" s="1253"/>
      <c r="N14" s="1253"/>
      <c r="O14" s="1253"/>
      <c r="P14" s="1253"/>
      <c r="Q14" s="1253"/>
      <c r="R14" s="1253"/>
      <c r="S14" s="1253"/>
      <c r="T14" s="1253"/>
      <c r="U14" s="1253"/>
      <c r="V14" s="1253"/>
      <c r="W14" s="1253"/>
      <c r="X14" s="1253"/>
      <c r="Y14" s="1253"/>
      <c r="Z14" s="1253"/>
      <c r="AA14" s="1253"/>
      <c r="AB14" s="1253"/>
      <c r="AC14" s="1253"/>
      <c r="AD14" s="1253"/>
      <c r="AE14" s="1253"/>
      <c r="AF14" s="1253"/>
      <c r="AG14" s="1253"/>
      <c r="AH14" s="1253"/>
      <c r="AI14" s="1253"/>
      <c r="AJ14" s="1253"/>
      <c r="AK14" s="1253"/>
      <c r="AL14" s="1253"/>
      <c r="AM14" s="1253"/>
      <c r="AN14" s="1253"/>
      <c r="AO14" s="1253"/>
      <c r="AP14" s="1253"/>
      <c r="AQ14" s="1253"/>
      <c r="AR14" s="1253"/>
      <c r="AS14" s="1253"/>
      <c r="AT14" s="1253"/>
      <c r="AU14" s="1253"/>
      <c r="AV14" s="1253"/>
      <c r="AW14" s="1253"/>
      <c r="AX14" s="1253"/>
      <c r="AY14" s="1253"/>
      <c r="AZ14" s="1253"/>
      <c r="BA14" s="1253"/>
      <c r="BB14" s="1253"/>
      <c r="BC14" s="1253"/>
      <c r="BD14" s="1253"/>
      <c r="BE14" s="1253"/>
      <c r="BF14" s="1253"/>
      <c r="BG14" s="1253"/>
      <c r="BH14" s="1253"/>
      <c r="BI14" s="1253"/>
      <c r="BJ14" s="1253"/>
      <c r="BK14" s="1253"/>
      <c r="BL14" s="1253"/>
      <c r="BM14" s="1253"/>
      <c r="BN14" s="1253"/>
      <c r="BO14" s="1253"/>
      <c r="BP14" s="1253"/>
      <c r="BQ14" s="1253"/>
      <c r="BR14" s="1253"/>
      <c r="BS14" s="1253"/>
      <c r="BT14" s="1253"/>
      <c r="BU14" s="1253"/>
      <c r="BV14" s="1253"/>
      <c r="BW14" s="1243" t="s">
        <v>2120</v>
      </c>
      <c r="BX14" s="1244"/>
      <c r="BY14" s="1244"/>
      <c r="BZ14" s="1244"/>
      <c r="CA14" s="1244"/>
      <c r="CB14" s="1244"/>
      <c r="CC14" s="1244"/>
      <c r="CD14" s="1245"/>
      <c r="CE14" s="1171" t="str">
        <f>MID(SUVAHAVUJ!AF128,1,1)</f>
        <v xml:space="preserve"> </v>
      </c>
      <c r="CF14" s="1171"/>
      <c r="CG14" s="1171"/>
      <c r="CH14" s="1171"/>
      <c r="CI14" s="1171"/>
      <c r="CJ14" s="1171" t="str">
        <f>MID(SUVAHAVUJ!AF128,2,1)</f>
        <v xml:space="preserve"> </v>
      </c>
      <c r="CK14" s="1171"/>
      <c r="CL14" s="1171"/>
      <c r="CM14" s="1171"/>
      <c r="CN14" s="1171"/>
      <c r="CO14" s="1171"/>
      <c r="CP14" s="1171" t="str">
        <f>MID(SUVAHAVUJ!AF128,3,1)</f>
        <v xml:space="preserve"> </v>
      </c>
      <c r="CQ14" s="1171"/>
      <c r="CR14" s="1171"/>
      <c r="CS14" s="1171"/>
      <c r="CT14" s="1171"/>
      <c r="CU14" s="1171" t="str">
        <f>MID(SUVAHAVUJ!AF128,4,1)</f>
        <v xml:space="preserve"> </v>
      </c>
      <c r="CV14" s="1171"/>
      <c r="CW14" s="1171"/>
      <c r="CX14" s="1171"/>
      <c r="CY14" s="1171"/>
      <c r="CZ14" s="1171"/>
      <c r="DA14" s="1171" t="str">
        <f>MID(SUVAHAVUJ!AF128,5,1)</f>
        <v xml:space="preserve"> </v>
      </c>
      <c r="DB14" s="1171"/>
      <c r="DC14" s="1171"/>
      <c r="DD14" s="1171"/>
      <c r="DE14" s="1171"/>
      <c r="DF14" s="1171" t="str">
        <f>MID(SUVAHAVUJ!AF128,6,1)</f>
        <v xml:space="preserve"> </v>
      </c>
      <c r="DG14" s="1171"/>
      <c r="DH14" s="1171"/>
      <c r="DI14" s="1171"/>
      <c r="DJ14" s="1171"/>
      <c r="DK14" s="1171"/>
      <c r="DL14" s="1171" t="str">
        <f>MID(SUVAHAVUJ!AF128,7,1)</f>
        <v xml:space="preserve"> </v>
      </c>
      <c r="DM14" s="1171"/>
      <c r="DN14" s="1171"/>
      <c r="DO14" s="1171"/>
      <c r="DP14" s="1171"/>
      <c r="DQ14" s="1171"/>
      <c r="DR14" s="1171" t="str">
        <f>MID(SUVAHAVUJ!AF128,8,1)</f>
        <v xml:space="preserve"> </v>
      </c>
      <c r="DS14" s="1171"/>
      <c r="DT14" s="1171"/>
      <c r="DU14" s="1171"/>
      <c r="DV14" s="1171"/>
      <c r="DW14" s="1129" t="str">
        <f>MID(SUVAHAVUJ!AF128,9,1)</f>
        <v xml:space="preserve"> </v>
      </c>
      <c r="DX14" s="1129"/>
      <c r="DY14" s="1129"/>
      <c r="DZ14" s="1129"/>
      <c r="EA14" s="1129"/>
      <c r="EB14" s="1129"/>
      <c r="EC14" s="1129" t="str">
        <f>MID(SUVAHAVUJ!AF128,10,1)</f>
        <v xml:space="preserve"> </v>
      </c>
      <c r="ED14" s="1129"/>
      <c r="EE14" s="1129"/>
      <c r="EF14" s="1129"/>
      <c r="EG14" s="1129"/>
      <c r="EH14" s="1171" t="str">
        <f>MID(SUVAHAVUJ!AF128,11,1)</f>
        <v>0</v>
      </c>
      <c r="EI14" s="1171"/>
      <c r="EJ14" s="1171"/>
      <c r="EK14" s="1171"/>
      <c r="EL14" s="1171"/>
      <c r="EM14" s="1179"/>
      <c r="EN14" s="257"/>
      <c r="EO14" s="258"/>
      <c r="EP14" s="1171" t="str">
        <f>MID(SUVAHAVUJ!AG128,1,1)</f>
        <v xml:space="preserve"> </v>
      </c>
      <c r="EQ14" s="1171"/>
      <c r="ER14" s="1171"/>
      <c r="ES14" s="1171"/>
      <c r="ET14" s="1171"/>
      <c r="EU14" s="1171"/>
      <c r="EV14" s="1171" t="str">
        <f>MID(SUVAHAVUJ!AG128,2,1)</f>
        <v xml:space="preserve"> </v>
      </c>
      <c r="EW14" s="1171"/>
      <c r="EX14" s="1171"/>
      <c r="EY14" s="1171"/>
      <c r="EZ14" s="1171"/>
      <c r="FA14" s="1171" t="str">
        <f>MID(SUVAHAVUJ!AG128,3,1)</f>
        <v xml:space="preserve"> </v>
      </c>
      <c r="FB14" s="1171"/>
      <c r="FC14" s="1171"/>
      <c r="FD14" s="1171"/>
      <c r="FE14" s="1171"/>
      <c r="FF14" s="1171"/>
      <c r="FG14" s="1171" t="str">
        <f>MID(SUVAHAVUJ!AG128,4,1)</f>
        <v xml:space="preserve"> </v>
      </c>
      <c r="FH14" s="1171"/>
      <c r="FI14" s="1171"/>
      <c r="FJ14" s="1171"/>
      <c r="FK14" s="1171"/>
      <c r="FL14" s="1129" t="str">
        <f>MID(SUVAHAVUJ!AG128,5,1)</f>
        <v xml:space="preserve"> </v>
      </c>
      <c r="FM14" s="1129"/>
      <c r="FN14" s="1129"/>
      <c r="FO14" s="1129"/>
      <c r="FP14" s="1129"/>
      <c r="FQ14" s="1129"/>
      <c r="FR14" s="1129" t="str">
        <f>MID(SUVAHAVUJ!AG128,6,1)</f>
        <v xml:space="preserve"> </v>
      </c>
      <c r="FS14" s="1129"/>
      <c r="FT14" s="1129"/>
      <c r="FU14" s="1129"/>
      <c r="FV14" s="1129"/>
      <c r="FW14" s="1129" t="str">
        <f>MID(SUVAHAVUJ!AG128,7,1)</f>
        <v xml:space="preserve"> </v>
      </c>
      <c r="FX14" s="1129"/>
      <c r="FY14" s="1129"/>
      <c r="FZ14" s="1129"/>
      <c r="GA14" s="1129"/>
      <c r="GB14" s="1129"/>
      <c r="GC14" s="1129" t="str">
        <f>MID(SUVAHAVUJ!AG128,8,1)</f>
        <v xml:space="preserve"> </v>
      </c>
      <c r="GD14" s="1129"/>
      <c r="GE14" s="1129"/>
      <c r="GF14" s="1129"/>
      <c r="GG14" s="1129"/>
      <c r="GH14" s="1129" t="str">
        <f>MID(SUVAHAVUJ!AG128,9,1)</f>
        <v xml:space="preserve"> </v>
      </c>
      <c r="GI14" s="1129"/>
      <c r="GJ14" s="1129"/>
      <c r="GK14" s="1129"/>
      <c r="GL14" s="1129"/>
      <c r="GM14" s="1129"/>
      <c r="GN14" s="1129" t="str">
        <f>MID(SUVAHAVUJ!AG128,10,1)</f>
        <v xml:space="preserve"> </v>
      </c>
      <c r="GO14" s="1129"/>
      <c r="GP14" s="1129"/>
      <c r="GQ14" s="1129"/>
      <c r="GR14" s="1129"/>
      <c r="GS14" s="1129" t="str">
        <f>MID(SUVAHAVUJ!AG128,11,1)</f>
        <v>0</v>
      </c>
      <c r="GT14" s="1129"/>
      <c r="GU14" s="1129"/>
      <c r="GV14" s="1129"/>
      <c r="GW14" s="1177"/>
    </row>
    <row r="15" spans="1:205" ht="24" customHeight="1" x14ac:dyDescent="0.2">
      <c r="B15" s="1254" t="s">
        <v>2017</v>
      </c>
      <c r="C15" s="1255"/>
      <c r="D15" s="1255"/>
      <c r="E15" s="1255"/>
      <c r="F15" s="1255"/>
      <c r="G15" s="1255"/>
      <c r="H15" s="1255"/>
      <c r="I15" s="1255"/>
      <c r="J15" s="1255"/>
      <c r="K15" s="1256"/>
      <c r="L15" s="1252" t="str">
        <f>SUVAHAVUJ!$D$129</f>
        <v>Čistá hodnota zákazky (316A)</v>
      </c>
      <c r="M15" s="1253"/>
      <c r="N15" s="1253"/>
      <c r="O15" s="1253"/>
      <c r="P15" s="1253"/>
      <c r="Q15" s="1253"/>
      <c r="R15" s="1253"/>
      <c r="S15" s="1253"/>
      <c r="T15" s="1253"/>
      <c r="U15" s="1253"/>
      <c r="V15" s="1253"/>
      <c r="W15" s="1253"/>
      <c r="X15" s="1253"/>
      <c r="Y15" s="1253"/>
      <c r="Z15" s="1253"/>
      <c r="AA15" s="1253"/>
      <c r="AB15" s="1253"/>
      <c r="AC15" s="1253"/>
      <c r="AD15" s="1253"/>
      <c r="AE15" s="1253"/>
      <c r="AF15" s="1253"/>
      <c r="AG15" s="1253"/>
      <c r="AH15" s="1253"/>
      <c r="AI15" s="1253"/>
      <c r="AJ15" s="1253"/>
      <c r="AK15" s="1253"/>
      <c r="AL15" s="1253"/>
      <c r="AM15" s="1253"/>
      <c r="AN15" s="1253"/>
      <c r="AO15" s="1253"/>
      <c r="AP15" s="1253"/>
      <c r="AQ15" s="1253"/>
      <c r="AR15" s="1253"/>
      <c r="AS15" s="1253"/>
      <c r="AT15" s="1253"/>
      <c r="AU15" s="1253"/>
      <c r="AV15" s="1253"/>
      <c r="AW15" s="1253"/>
      <c r="AX15" s="1253"/>
      <c r="AY15" s="1253"/>
      <c r="AZ15" s="1253"/>
      <c r="BA15" s="1253"/>
      <c r="BB15" s="1253"/>
      <c r="BC15" s="1253"/>
      <c r="BD15" s="1253"/>
      <c r="BE15" s="1253"/>
      <c r="BF15" s="1253"/>
      <c r="BG15" s="1253"/>
      <c r="BH15" s="1253"/>
      <c r="BI15" s="1253"/>
      <c r="BJ15" s="1253"/>
      <c r="BK15" s="1253"/>
      <c r="BL15" s="1253"/>
      <c r="BM15" s="1253"/>
      <c r="BN15" s="1253"/>
      <c r="BO15" s="1253"/>
      <c r="BP15" s="1253"/>
      <c r="BQ15" s="1253"/>
      <c r="BR15" s="1253"/>
      <c r="BS15" s="1253"/>
      <c r="BT15" s="1253"/>
      <c r="BU15" s="1253"/>
      <c r="BV15" s="1253"/>
      <c r="BW15" s="1243" t="s">
        <v>2121</v>
      </c>
      <c r="BX15" s="1244"/>
      <c r="BY15" s="1244"/>
      <c r="BZ15" s="1244"/>
      <c r="CA15" s="1244"/>
      <c r="CB15" s="1244"/>
      <c r="CC15" s="1244"/>
      <c r="CD15" s="1245"/>
      <c r="CE15" s="1171" t="str">
        <f>MID(SUVAHAVUJ!AF129,1,1)</f>
        <v xml:space="preserve"> </v>
      </c>
      <c r="CF15" s="1171"/>
      <c r="CG15" s="1171"/>
      <c r="CH15" s="1171"/>
      <c r="CI15" s="1171"/>
      <c r="CJ15" s="1171" t="str">
        <f>MID(SUVAHAVUJ!AF129,2,1)</f>
        <v xml:space="preserve"> </v>
      </c>
      <c r="CK15" s="1171"/>
      <c r="CL15" s="1171"/>
      <c r="CM15" s="1171"/>
      <c r="CN15" s="1171"/>
      <c r="CO15" s="1171"/>
      <c r="CP15" s="1171" t="str">
        <f>MID(SUVAHAVUJ!AF129,3,1)</f>
        <v xml:space="preserve"> </v>
      </c>
      <c r="CQ15" s="1171"/>
      <c r="CR15" s="1171"/>
      <c r="CS15" s="1171"/>
      <c r="CT15" s="1171"/>
      <c r="CU15" s="1171" t="str">
        <f>MID(SUVAHAVUJ!AF129,4,1)</f>
        <v xml:space="preserve"> </v>
      </c>
      <c r="CV15" s="1171"/>
      <c r="CW15" s="1171"/>
      <c r="CX15" s="1171"/>
      <c r="CY15" s="1171"/>
      <c r="CZ15" s="1171"/>
      <c r="DA15" s="1171" t="str">
        <f>MID(SUVAHAVUJ!AF129,5,1)</f>
        <v xml:space="preserve"> </v>
      </c>
      <c r="DB15" s="1171"/>
      <c r="DC15" s="1171"/>
      <c r="DD15" s="1171"/>
      <c r="DE15" s="1171"/>
      <c r="DF15" s="1171" t="str">
        <f>MID(SUVAHAVUJ!AF129,6,1)</f>
        <v xml:space="preserve"> </v>
      </c>
      <c r="DG15" s="1171"/>
      <c r="DH15" s="1171"/>
      <c r="DI15" s="1171"/>
      <c r="DJ15" s="1171"/>
      <c r="DK15" s="1171"/>
      <c r="DL15" s="1171" t="str">
        <f>MID(SUVAHAVUJ!AF129,7,1)</f>
        <v xml:space="preserve"> </v>
      </c>
      <c r="DM15" s="1171"/>
      <c r="DN15" s="1171"/>
      <c r="DO15" s="1171"/>
      <c r="DP15" s="1171"/>
      <c r="DQ15" s="1171"/>
      <c r="DR15" s="1171" t="str">
        <f>MID(SUVAHAVUJ!AF129,8,1)</f>
        <v xml:space="preserve"> </v>
      </c>
      <c r="DS15" s="1171"/>
      <c r="DT15" s="1171"/>
      <c r="DU15" s="1171"/>
      <c r="DV15" s="1171"/>
      <c r="DW15" s="1129" t="str">
        <f>MID(SUVAHAVUJ!AF129,9,1)</f>
        <v xml:space="preserve"> </v>
      </c>
      <c r="DX15" s="1129"/>
      <c r="DY15" s="1129"/>
      <c r="DZ15" s="1129"/>
      <c r="EA15" s="1129"/>
      <c r="EB15" s="1129"/>
      <c r="EC15" s="1129" t="str">
        <f>MID(SUVAHAVUJ!AF129,10,1)</f>
        <v xml:space="preserve"> </v>
      </c>
      <c r="ED15" s="1129"/>
      <c r="EE15" s="1129"/>
      <c r="EF15" s="1129"/>
      <c r="EG15" s="1129"/>
      <c r="EH15" s="1171" t="str">
        <f>MID(SUVAHAVUJ!AF129,11,1)</f>
        <v>0</v>
      </c>
      <c r="EI15" s="1171"/>
      <c r="EJ15" s="1171"/>
      <c r="EK15" s="1171"/>
      <c r="EL15" s="1171"/>
      <c r="EM15" s="1179"/>
      <c r="EN15" s="257"/>
      <c r="EO15" s="258"/>
      <c r="EP15" s="1171" t="str">
        <f>MID(SUVAHAVUJ!AG129,1,1)</f>
        <v xml:space="preserve"> </v>
      </c>
      <c r="EQ15" s="1171"/>
      <c r="ER15" s="1171"/>
      <c r="ES15" s="1171"/>
      <c r="ET15" s="1171"/>
      <c r="EU15" s="1171"/>
      <c r="EV15" s="1171" t="str">
        <f>MID(SUVAHAVUJ!AG129,2,1)</f>
        <v xml:space="preserve"> </v>
      </c>
      <c r="EW15" s="1171"/>
      <c r="EX15" s="1171"/>
      <c r="EY15" s="1171"/>
      <c r="EZ15" s="1171"/>
      <c r="FA15" s="1171" t="str">
        <f>MID(SUVAHAVUJ!AG129,3,1)</f>
        <v xml:space="preserve"> </v>
      </c>
      <c r="FB15" s="1171"/>
      <c r="FC15" s="1171"/>
      <c r="FD15" s="1171"/>
      <c r="FE15" s="1171"/>
      <c r="FF15" s="1171"/>
      <c r="FG15" s="1171" t="str">
        <f>MID(SUVAHAVUJ!AG129,4,1)</f>
        <v xml:space="preserve"> </v>
      </c>
      <c r="FH15" s="1171"/>
      <c r="FI15" s="1171"/>
      <c r="FJ15" s="1171"/>
      <c r="FK15" s="1171"/>
      <c r="FL15" s="1129" t="str">
        <f>MID(SUVAHAVUJ!AG129,5,1)</f>
        <v xml:space="preserve"> </v>
      </c>
      <c r="FM15" s="1129"/>
      <c r="FN15" s="1129"/>
      <c r="FO15" s="1129"/>
      <c r="FP15" s="1129"/>
      <c r="FQ15" s="1129"/>
      <c r="FR15" s="1129" t="str">
        <f>MID(SUVAHAVUJ!AG129,6,1)</f>
        <v xml:space="preserve"> </v>
      </c>
      <c r="FS15" s="1129"/>
      <c r="FT15" s="1129"/>
      <c r="FU15" s="1129"/>
      <c r="FV15" s="1129"/>
      <c r="FW15" s="1129" t="str">
        <f>MID(SUVAHAVUJ!AG129,7,1)</f>
        <v xml:space="preserve"> </v>
      </c>
      <c r="FX15" s="1129"/>
      <c r="FY15" s="1129"/>
      <c r="FZ15" s="1129"/>
      <c r="GA15" s="1129"/>
      <c r="GB15" s="1129"/>
      <c r="GC15" s="1129" t="str">
        <f>MID(SUVAHAVUJ!AG129,8,1)</f>
        <v xml:space="preserve"> </v>
      </c>
      <c r="GD15" s="1129"/>
      <c r="GE15" s="1129"/>
      <c r="GF15" s="1129"/>
      <c r="GG15" s="1129"/>
      <c r="GH15" s="1129" t="str">
        <f>MID(SUVAHAVUJ!AG129,9,1)</f>
        <v xml:space="preserve"> </v>
      </c>
      <c r="GI15" s="1129"/>
      <c r="GJ15" s="1129"/>
      <c r="GK15" s="1129"/>
      <c r="GL15" s="1129"/>
      <c r="GM15" s="1129"/>
      <c r="GN15" s="1129" t="str">
        <f>MID(SUVAHAVUJ!AG129,10,1)</f>
        <v xml:space="preserve"> </v>
      </c>
      <c r="GO15" s="1129"/>
      <c r="GP15" s="1129"/>
      <c r="GQ15" s="1129"/>
      <c r="GR15" s="1129"/>
      <c r="GS15" s="1129" t="str">
        <f>MID(SUVAHAVUJ!AG129,11,1)</f>
        <v>0</v>
      </c>
      <c r="GT15" s="1129"/>
      <c r="GU15" s="1129"/>
      <c r="GV15" s="1129"/>
      <c r="GW15" s="1177"/>
    </row>
    <row r="16" spans="1:205" ht="24" customHeight="1" x14ac:dyDescent="0.2">
      <c r="B16" s="1254" t="s">
        <v>2018</v>
      </c>
      <c r="C16" s="1255"/>
      <c r="D16" s="1255"/>
      <c r="E16" s="1255"/>
      <c r="F16" s="1255"/>
      <c r="G16" s="1255"/>
      <c r="H16" s="1255"/>
      <c r="I16" s="1255"/>
      <c r="J16" s="1255"/>
      <c r="K16" s="1256"/>
      <c r="L16" s="1252" t="str">
        <f>SUVAHAVUJ!$D$130</f>
        <v>Ostatné záväzky voči prepojeným účtovným jednotkám (361A, 36XA, 471A, 47XA)</v>
      </c>
      <c r="M16" s="1253"/>
      <c r="N16" s="1253"/>
      <c r="O16" s="1253"/>
      <c r="P16" s="1253"/>
      <c r="Q16" s="1253"/>
      <c r="R16" s="1253"/>
      <c r="S16" s="1253"/>
      <c r="T16" s="1253"/>
      <c r="U16" s="1253"/>
      <c r="V16" s="1253"/>
      <c r="W16" s="1253"/>
      <c r="X16" s="1253"/>
      <c r="Y16" s="1253"/>
      <c r="Z16" s="1253"/>
      <c r="AA16" s="1253"/>
      <c r="AB16" s="1253"/>
      <c r="AC16" s="1253"/>
      <c r="AD16" s="1253"/>
      <c r="AE16" s="1253"/>
      <c r="AF16" s="1253"/>
      <c r="AG16" s="1253"/>
      <c r="AH16" s="1253"/>
      <c r="AI16" s="1253"/>
      <c r="AJ16" s="1253"/>
      <c r="AK16" s="1253"/>
      <c r="AL16" s="1253"/>
      <c r="AM16" s="1253"/>
      <c r="AN16" s="1253"/>
      <c r="AO16" s="1253"/>
      <c r="AP16" s="1253"/>
      <c r="AQ16" s="1253"/>
      <c r="AR16" s="1253"/>
      <c r="AS16" s="1253"/>
      <c r="AT16" s="1253"/>
      <c r="AU16" s="1253"/>
      <c r="AV16" s="1253"/>
      <c r="AW16" s="1253"/>
      <c r="AX16" s="1253"/>
      <c r="AY16" s="1253"/>
      <c r="AZ16" s="1253"/>
      <c r="BA16" s="1253"/>
      <c r="BB16" s="1253"/>
      <c r="BC16" s="1253"/>
      <c r="BD16" s="1253"/>
      <c r="BE16" s="1253"/>
      <c r="BF16" s="1253"/>
      <c r="BG16" s="1253"/>
      <c r="BH16" s="1253"/>
      <c r="BI16" s="1253"/>
      <c r="BJ16" s="1253"/>
      <c r="BK16" s="1253"/>
      <c r="BL16" s="1253"/>
      <c r="BM16" s="1253"/>
      <c r="BN16" s="1253"/>
      <c r="BO16" s="1253"/>
      <c r="BP16" s="1253"/>
      <c r="BQ16" s="1253"/>
      <c r="BR16" s="1253"/>
      <c r="BS16" s="1253"/>
      <c r="BT16" s="1253"/>
      <c r="BU16" s="1253"/>
      <c r="BV16" s="1253"/>
      <c r="BW16" s="1243" t="s">
        <v>2122</v>
      </c>
      <c r="BX16" s="1244"/>
      <c r="BY16" s="1244"/>
      <c r="BZ16" s="1244"/>
      <c r="CA16" s="1244"/>
      <c r="CB16" s="1244"/>
      <c r="CC16" s="1244"/>
      <c r="CD16" s="1245"/>
      <c r="CE16" s="1171" t="str">
        <f>MID(SUVAHAVUJ!AF130,1,1)</f>
        <v xml:space="preserve"> </v>
      </c>
      <c r="CF16" s="1171"/>
      <c r="CG16" s="1171"/>
      <c r="CH16" s="1171"/>
      <c r="CI16" s="1171"/>
      <c r="CJ16" s="1171" t="str">
        <f>MID(SUVAHAVUJ!AF130,2,1)</f>
        <v xml:space="preserve"> </v>
      </c>
      <c r="CK16" s="1171"/>
      <c r="CL16" s="1171"/>
      <c r="CM16" s="1171"/>
      <c r="CN16" s="1171"/>
      <c r="CO16" s="1171"/>
      <c r="CP16" s="1171" t="str">
        <f>MID(SUVAHAVUJ!AF130,3,1)</f>
        <v xml:space="preserve"> </v>
      </c>
      <c r="CQ16" s="1171"/>
      <c r="CR16" s="1171"/>
      <c r="CS16" s="1171"/>
      <c r="CT16" s="1171"/>
      <c r="CU16" s="1171" t="str">
        <f>MID(SUVAHAVUJ!AF130,4,1)</f>
        <v xml:space="preserve"> </v>
      </c>
      <c r="CV16" s="1171"/>
      <c r="CW16" s="1171"/>
      <c r="CX16" s="1171"/>
      <c r="CY16" s="1171"/>
      <c r="CZ16" s="1171"/>
      <c r="DA16" s="1171" t="str">
        <f>MID(SUVAHAVUJ!AF130,5,1)</f>
        <v xml:space="preserve"> </v>
      </c>
      <c r="DB16" s="1171"/>
      <c r="DC16" s="1171"/>
      <c r="DD16" s="1171"/>
      <c r="DE16" s="1171"/>
      <c r="DF16" s="1171" t="str">
        <f>MID(SUVAHAVUJ!AF130,6,1)</f>
        <v xml:space="preserve"> </v>
      </c>
      <c r="DG16" s="1171"/>
      <c r="DH16" s="1171"/>
      <c r="DI16" s="1171"/>
      <c r="DJ16" s="1171"/>
      <c r="DK16" s="1171"/>
      <c r="DL16" s="1171" t="str">
        <f>MID(SUVAHAVUJ!AF130,7,1)</f>
        <v xml:space="preserve"> </v>
      </c>
      <c r="DM16" s="1171"/>
      <c r="DN16" s="1171"/>
      <c r="DO16" s="1171"/>
      <c r="DP16" s="1171"/>
      <c r="DQ16" s="1171"/>
      <c r="DR16" s="1171" t="str">
        <f>MID(SUVAHAVUJ!AF130,8,1)</f>
        <v xml:space="preserve"> </v>
      </c>
      <c r="DS16" s="1171"/>
      <c r="DT16" s="1171"/>
      <c r="DU16" s="1171"/>
      <c r="DV16" s="1171"/>
      <c r="DW16" s="1129" t="str">
        <f>MID(SUVAHAVUJ!AF130,9,1)</f>
        <v xml:space="preserve"> </v>
      </c>
      <c r="DX16" s="1129"/>
      <c r="DY16" s="1129"/>
      <c r="DZ16" s="1129"/>
      <c r="EA16" s="1129"/>
      <c r="EB16" s="1129"/>
      <c r="EC16" s="1129" t="str">
        <f>MID(SUVAHAVUJ!AF130,10,1)</f>
        <v xml:space="preserve"> </v>
      </c>
      <c r="ED16" s="1129"/>
      <c r="EE16" s="1129"/>
      <c r="EF16" s="1129"/>
      <c r="EG16" s="1129"/>
      <c r="EH16" s="1171" t="str">
        <f>MID(SUVAHAVUJ!AF130,11,1)</f>
        <v>0</v>
      </c>
      <c r="EI16" s="1171"/>
      <c r="EJ16" s="1171"/>
      <c r="EK16" s="1171"/>
      <c r="EL16" s="1171"/>
      <c r="EM16" s="1179"/>
      <c r="EN16" s="257"/>
      <c r="EO16" s="258"/>
      <c r="EP16" s="1171" t="str">
        <f>MID(SUVAHAVUJ!AG130,1,1)</f>
        <v xml:space="preserve"> </v>
      </c>
      <c r="EQ16" s="1171"/>
      <c r="ER16" s="1171"/>
      <c r="ES16" s="1171"/>
      <c r="ET16" s="1171"/>
      <c r="EU16" s="1171"/>
      <c r="EV16" s="1171" t="str">
        <f>MID(SUVAHAVUJ!AG130,2,1)</f>
        <v xml:space="preserve"> </v>
      </c>
      <c r="EW16" s="1171"/>
      <c r="EX16" s="1171"/>
      <c r="EY16" s="1171"/>
      <c r="EZ16" s="1171"/>
      <c r="FA16" s="1171" t="str">
        <f>MID(SUVAHAVUJ!AG130,3,1)</f>
        <v xml:space="preserve"> </v>
      </c>
      <c r="FB16" s="1171"/>
      <c r="FC16" s="1171"/>
      <c r="FD16" s="1171"/>
      <c r="FE16" s="1171"/>
      <c r="FF16" s="1171"/>
      <c r="FG16" s="1171" t="str">
        <f>MID(SUVAHAVUJ!AG130,4,1)</f>
        <v xml:space="preserve"> </v>
      </c>
      <c r="FH16" s="1171"/>
      <c r="FI16" s="1171"/>
      <c r="FJ16" s="1171"/>
      <c r="FK16" s="1171"/>
      <c r="FL16" s="1129" t="str">
        <f>MID(SUVAHAVUJ!AG130,5,1)</f>
        <v xml:space="preserve"> </v>
      </c>
      <c r="FM16" s="1129"/>
      <c r="FN16" s="1129"/>
      <c r="FO16" s="1129"/>
      <c r="FP16" s="1129"/>
      <c r="FQ16" s="1129"/>
      <c r="FR16" s="1129" t="str">
        <f>MID(SUVAHAVUJ!AG130,6,1)</f>
        <v xml:space="preserve"> </v>
      </c>
      <c r="FS16" s="1129"/>
      <c r="FT16" s="1129"/>
      <c r="FU16" s="1129"/>
      <c r="FV16" s="1129"/>
      <c r="FW16" s="1129" t="str">
        <f>MID(SUVAHAVUJ!AG130,7,1)</f>
        <v xml:space="preserve"> </v>
      </c>
      <c r="FX16" s="1129"/>
      <c r="FY16" s="1129"/>
      <c r="FZ16" s="1129"/>
      <c r="GA16" s="1129"/>
      <c r="GB16" s="1129"/>
      <c r="GC16" s="1129" t="str">
        <f>MID(SUVAHAVUJ!AG130,8,1)</f>
        <v xml:space="preserve"> </v>
      </c>
      <c r="GD16" s="1129"/>
      <c r="GE16" s="1129"/>
      <c r="GF16" s="1129"/>
      <c r="GG16" s="1129"/>
      <c r="GH16" s="1129" t="str">
        <f>MID(SUVAHAVUJ!AG130,9,1)</f>
        <v xml:space="preserve"> </v>
      </c>
      <c r="GI16" s="1129"/>
      <c r="GJ16" s="1129"/>
      <c r="GK16" s="1129"/>
      <c r="GL16" s="1129"/>
      <c r="GM16" s="1129"/>
      <c r="GN16" s="1129" t="str">
        <f>MID(SUVAHAVUJ!AG130,10,1)</f>
        <v xml:space="preserve"> </v>
      </c>
      <c r="GO16" s="1129"/>
      <c r="GP16" s="1129"/>
      <c r="GQ16" s="1129"/>
      <c r="GR16" s="1129"/>
      <c r="GS16" s="1129" t="str">
        <f>MID(SUVAHAVUJ!AG130,11,1)</f>
        <v>0</v>
      </c>
      <c r="GT16" s="1129"/>
      <c r="GU16" s="1129"/>
      <c r="GV16" s="1129"/>
      <c r="GW16" s="1177"/>
    </row>
    <row r="17" spans="1:205" ht="24" customHeight="1" x14ac:dyDescent="0.2">
      <c r="B17" s="1254" t="s">
        <v>2019</v>
      </c>
      <c r="C17" s="1255"/>
      <c r="D17" s="1255"/>
      <c r="E17" s="1255"/>
      <c r="F17" s="1255"/>
      <c r="G17" s="1255"/>
      <c r="H17" s="1255"/>
      <c r="I17" s="1255"/>
      <c r="J17" s="1255"/>
      <c r="K17" s="1256"/>
      <c r="L17" s="1252" t="str">
        <f>SUVAHAVUJ!$D$131</f>
        <v>Ostatné záväzky v rámci podielovej účasti okrem záväzkov voči prepojeným účtovným jednotkám (361A, 36XA, 471A, 47XA)</v>
      </c>
      <c r="M17" s="1253"/>
      <c r="N17" s="1253"/>
      <c r="O17" s="1253"/>
      <c r="P17" s="1253"/>
      <c r="Q17" s="1253"/>
      <c r="R17" s="1253"/>
      <c r="S17" s="1253"/>
      <c r="T17" s="1253"/>
      <c r="U17" s="1253"/>
      <c r="V17" s="1253"/>
      <c r="W17" s="1253"/>
      <c r="X17" s="1253"/>
      <c r="Y17" s="1253"/>
      <c r="Z17" s="1253"/>
      <c r="AA17" s="1253"/>
      <c r="AB17" s="1253"/>
      <c r="AC17" s="1253"/>
      <c r="AD17" s="1253"/>
      <c r="AE17" s="1253"/>
      <c r="AF17" s="1253"/>
      <c r="AG17" s="1253"/>
      <c r="AH17" s="1253"/>
      <c r="AI17" s="1253"/>
      <c r="AJ17" s="1253"/>
      <c r="AK17" s="1253"/>
      <c r="AL17" s="1253"/>
      <c r="AM17" s="1253"/>
      <c r="AN17" s="1253"/>
      <c r="AO17" s="1253"/>
      <c r="AP17" s="1253"/>
      <c r="AQ17" s="1253"/>
      <c r="AR17" s="1253"/>
      <c r="AS17" s="1253"/>
      <c r="AT17" s="1253"/>
      <c r="AU17" s="1253"/>
      <c r="AV17" s="1253"/>
      <c r="AW17" s="1253"/>
      <c r="AX17" s="1253"/>
      <c r="AY17" s="1253"/>
      <c r="AZ17" s="1253"/>
      <c r="BA17" s="1253"/>
      <c r="BB17" s="1253"/>
      <c r="BC17" s="1253"/>
      <c r="BD17" s="1253"/>
      <c r="BE17" s="1253"/>
      <c r="BF17" s="1253"/>
      <c r="BG17" s="1253"/>
      <c r="BH17" s="1253"/>
      <c r="BI17" s="1253"/>
      <c r="BJ17" s="1253"/>
      <c r="BK17" s="1253"/>
      <c r="BL17" s="1253"/>
      <c r="BM17" s="1253"/>
      <c r="BN17" s="1253"/>
      <c r="BO17" s="1253"/>
      <c r="BP17" s="1253"/>
      <c r="BQ17" s="1253"/>
      <c r="BR17" s="1253"/>
      <c r="BS17" s="1253"/>
      <c r="BT17" s="1253"/>
      <c r="BU17" s="1253"/>
      <c r="BV17" s="1253"/>
      <c r="BW17" s="1243" t="s">
        <v>2123</v>
      </c>
      <c r="BX17" s="1244"/>
      <c r="BY17" s="1244"/>
      <c r="BZ17" s="1244"/>
      <c r="CA17" s="1244"/>
      <c r="CB17" s="1244"/>
      <c r="CC17" s="1244"/>
      <c r="CD17" s="1245"/>
      <c r="CE17" s="1171" t="str">
        <f>MID(SUVAHAVUJ!AF131,1,1)</f>
        <v xml:space="preserve"> </v>
      </c>
      <c r="CF17" s="1171"/>
      <c r="CG17" s="1171"/>
      <c r="CH17" s="1171"/>
      <c r="CI17" s="1171"/>
      <c r="CJ17" s="1171" t="str">
        <f>MID(SUVAHAVUJ!AF131,2,1)</f>
        <v xml:space="preserve"> </v>
      </c>
      <c r="CK17" s="1171"/>
      <c r="CL17" s="1171"/>
      <c r="CM17" s="1171"/>
      <c r="CN17" s="1171"/>
      <c r="CO17" s="1171"/>
      <c r="CP17" s="1171" t="str">
        <f>MID(SUVAHAVUJ!AF131,3,1)</f>
        <v xml:space="preserve"> </v>
      </c>
      <c r="CQ17" s="1171"/>
      <c r="CR17" s="1171"/>
      <c r="CS17" s="1171"/>
      <c r="CT17" s="1171"/>
      <c r="CU17" s="1171" t="str">
        <f>MID(SUVAHAVUJ!AF131,4,1)</f>
        <v xml:space="preserve"> </v>
      </c>
      <c r="CV17" s="1171"/>
      <c r="CW17" s="1171"/>
      <c r="CX17" s="1171"/>
      <c r="CY17" s="1171"/>
      <c r="CZ17" s="1171"/>
      <c r="DA17" s="1171" t="str">
        <f>MID(SUVAHAVUJ!AF131,5,1)</f>
        <v xml:space="preserve"> </v>
      </c>
      <c r="DB17" s="1171"/>
      <c r="DC17" s="1171"/>
      <c r="DD17" s="1171"/>
      <c r="DE17" s="1171"/>
      <c r="DF17" s="1171" t="str">
        <f>MID(SUVAHAVUJ!AF131,6,1)</f>
        <v xml:space="preserve"> </v>
      </c>
      <c r="DG17" s="1171"/>
      <c r="DH17" s="1171"/>
      <c r="DI17" s="1171"/>
      <c r="DJ17" s="1171"/>
      <c r="DK17" s="1171"/>
      <c r="DL17" s="1171" t="str">
        <f>MID(SUVAHAVUJ!AF131,7,1)</f>
        <v xml:space="preserve"> </v>
      </c>
      <c r="DM17" s="1171"/>
      <c r="DN17" s="1171"/>
      <c r="DO17" s="1171"/>
      <c r="DP17" s="1171"/>
      <c r="DQ17" s="1171"/>
      <c r="DR17" s="1171" t="str">
        <f>MID(SUVAHAVUJ!AF131,8,1)</f>
        <v xml:space="preserve"> </v>
      </c>
      <c r="DS17" s="1171"/>
      <c r="DT17" s="1171"/>
      <c r="DU17" s="1171"/>
      <c r="DV17" s="1171"/>
      <c r="DW17" s="1129" t="str">
        <f>MID(SUVAHAVUJ!AF131,9,1)</f>
        <v xml:space="preserve"> </v>
      </c>
      <c r="DX17" s="1129"/>
      <c r="DY17" s="1129"/>
      <c r="DZ17" s="1129"/>
      <c r="EA17" s="1129"/>
      <c r="EB17" s="1129"/>
      <c r="EC17" s="1129" t="str">
        <f>MID(SUVAHAVUJ!AF131,10,1)</f>
        <v xml:space="preserve"> </v>
      </c>
      <c r="ED17" s="1129"/>
      <c r="EE17" s="1129"/>
      <c r="EF17" s="1129"/>
      <c r="EG17" s="1129"/>
      <c r="EH17" s="1171" t="str">
        <f>MID(SUVAHAVUJ!AF131,11,1)</f>
        <v>0</v>
      </c>
      <c r="EI17" s="1171"/>
      <c r="EJ17" s="1171"/>
      <c r="EK17" s="1171"/>
      <c r="EL17" s="1171"/>
      <c r="EM17" s="1179"/>
      <c r="EN17" s="257"/>
      <c r="EO17" s="258"/>
      <c r="EP17" s="1171" t="str">
        <f>MID(SUVAHAVUJ!AG131,1,1)</f>
        <v xml:space="preserve"> </v>
      </c>
      <c r="EQ17" s="1171"/>
      <c r="ER17" s="1171"/>
      <c r="ES17" s="1171"/>
      <c r="ET17" s="1171"/>
      <c r="EU17" s="1171"/>
      <c r="EV17" s="1171" t="str">
        <f>MID(SUVAHAVUJ!AG131,2,1)</f>
        <v xml:space="preserve"> </v>
      </c>
      <c r="EW17" s="1171"/>
      <c r="EX17" s="1171"/>
      <c r="EY17" s="1171"/>
      <c r="EZ17" s="1171"/>
      <c r="FA17" s="1171" t="str">
        <f>MID(SUVAHAVUJ!AG131,3,1)</f>
        <v xml:space="preserve"> </v>
      </c>
      <c r="FB17" s="1171"/>
      <c r="FC17" s="1171"/>
      <c r="FD17" s="1171"/>
      <c r="FE17" s="1171"/>
      <c r="FF17" s="1171"/>
      <c r="FG17" s="1171" t="str">
        <f>MID(SUVAHAVUJ!AG131,4,1)</f>
        <v xml:space="preserve"> </v>
      </c>
      <c r="FH17" s="1171"/>
      <c r="FI17" s="1171"/>
      <c r="FJ17" s="1171"/>
      <c r="FK17" s="1171"/>
      <c r="FL17" s="1129" t="str">
        <f>MID(SUVAHAVUJ!AG131,5,1)</f>
        <v xml:space="preserve"> </v>
      </c>
      <c r="FM17" s="1129"/>
      <c r="FN17" s="1129"/>
      <c r="FO17" s="1129"/>
      <c r="FP17" s="1129"/>
      <c r="FQ17" s="1129"/>
      <c r="FR17" s="1129" t="str">
        <f>MID(SUVAHAVUJ!AG131,6,1)</f>
        <v xml:space="preserve"> </v>
      </c>
      <c r="FS17" s="1129"/>
      <c r="FT17" s="1129"/>
      <c r="FU17" s="1129"/>
      <c r="FV17" s="1129"/>
      <c r="FW17" s="1129" t="str">
        <f>MID(SUVAHAVUJ!AG131,7,1)</f>
        <v xml:space="preserve"> </v>
      </c>
      <c r="FX17" s="1129"/>
      <c r="FY17" s="1129"/>
      <c r="FZ17" s="1129"/>
      <c r="GA17" s="1129"/>
      <c r="GB17" s="1129"/>
      <c r="GC17" s="1129" t="str">
        <f>MID(SUVAHAVUJ!AG131,8,1)</f>
        <v xml:space="preserve"> </v>
      </c>
      <c r="GD17" s="1129"/>
      <c r="GE17" s="1129"/>
      <c r="GF17" s="1129"/>
      <c r="GG17" s="1129"/>
      <c r="GH17" s="1129" t="str">
        <f>MID(SUVAHAVUJ!AG131,9,1)</f>
        <v xml:space="preserve"> </v>
      </c>
      <c r="GI17" s="1129"/>
      <c r="GJ17" s="1129"/>
      <c r="GK17" s="1129"/>
      <c r="GL17" s="1129"/>
      <c r="GM17" s="1129"/>
      <c r="GN17" s="1129" t="str">
        <f>MID(SUVAHAVUJ!AG131,10,1)</f>
        <v xml:space="preserve"> </v>
      </c>
      <c r="GO17" s="1129"/>
      <c r="GP17" s="1129"/>
      <c r="GQ17" s="1129"/>
      <c r="GR17" s="1129"/>
      <c r="GS17" s="1129" t="str">
        <f>MID(SUVAHAVUJ!AG131,11,1)</f>
        <v>0</v>
      </c>
      <c r="GT17" s="1129"/>
      <c r="GU17" s="1129"/>
      <c r="GV17" s="1129"/>
      <c r="GW17" s="1177"/>
    </row>
    <row r="18" spans="1:205" ht="24" customHeight="1" x14ac:dyDescent="0.2">
      <c r="B18" s="1254" t="s">
        <v>2020</v>
      </c>
      <c r="C18" s="1255"/>
      <c r="D18" s="1255"/>
      <c r="E18" s="1255"/>
      <c r="F18" s="1255"/>
      <c r="G18" s="1255"/>
      <c r="H18" s="1255"/>
      <c r="I18" s="1255"/>
      <c r="J18" s="1255"/>
      <c r="K18" s="1256"/>
      <c r="L18" s="1252" t="str">
        <f>SUVAHAVUJ!$D$132</f>
        <v>Záväzky voči spoločníkom a združeniu (364, 365, 366, 367, 368, 398A, 478A, 479A)</v>
      </c>
      <c r="M18" s="1253"/>
      <c r="N18" s="1253"/>
      <c r="O18" s="1253"/>
      <c r="P18" s="1253"/>
      <c r="Q18" s="1253"/>
      <c r="R18" s="1253"/>
      <c r="S18" s="1253"/>
      <c r="T18" s="1253"/>
      <c r="U18" s="1253"/>
      <c r="V18" s="1253"/>
      <c r="W18" s="1253"/>
      <c r="X18" s="1253"/>
      <c r="Y18" s="1253"/>
      <c r="Z18" s="1253"/>
      <c r="AA18" s="1253"/>
      <c r="AB18" s="1253"/>
      <c r="AC18" s="1253"/>
      <c r="AD18" s="1253"/>
      <c r="AE18" s="1253"/>
      <c r="AF18" s="1253"/>
      <c r="AG18" s="1253"/>
      <c r="AH18" s="1253"/>
      <c r="AI18" s="1253"/>
      <c r="AJ18" s="1253"/>
      <c r="AK18" s="1253"/>
      <c r="AL18" s="1253"/>
      <c r="AM18" s="1253"/>
      <c r="AN18" s="1253"/>
      <c r="AO18" s="1253"/>
      <c r="AP18" s="1253"/>
      <c r="AQ18" s="1253"/>
      <c r="AR18" s="1253"/>
      <c r="AS18" s="1253"/>
      <c r="AT18" s="1253"/>
      <c r="AU18" s="1253"/>
      <c r="AV18" s="1253"/>
      <c r="AW18" s="1253"/>
      <c r="AX18" s="1253"/>
      <c r="AY18" s="1253"/>
      <c r="AZ18" s="1253"/>
      <c r="BA18" s="1253"/>
      <c r="BB18" s="1253"/>
      <c r="BC18" s="1253"/>
      <c r="BD18" s="1253"/>
      <c r="BE18" s="1253"/>
      <c r="BF18" s="1253"/>
      <c r="BG18" s="1253"/>
      <c r="BH18" s="1253"/>
      <c r="BI18" s="1253"/>
      <c r="BJ18" s="1253"/>
      <c r="BK18" s="1253"/>
      <c r="BL18" s="1253"/>
      <c r="BM18" s="1253"/>
      <c r="BN18" s="1253"/>
      <c r="BO18" s="1253"/>
      <c r="BP18" s="1253"/>
      <c r="BQ18" s="1253"/>
      <c r="BR18" s="1253"/>
      <c r="BS18" s="1253"/>
      <c r="BT18" s="1253"/>
      <c r="BU18" s="1253"/>
      <c r="BV18" s="1253"/>
      <c r="BW18" s="1243" t="s">
        <v>350</v>
      </c>
      <c r="BX18" s="1244"/>
      <c r="BY18" s="1244"/>
      <c r="BZ18" s="1244"/>
      <c r="CA18" s="1244"/>
      <c r="CB18" s="1244"/>
      <c r="CC18" s="1244"/>
      <c r="CD18" s="1245"/>
      <c r="CE18" s="1171" t="str">
        <f>MID(SUVAHAVUJ!AF132,1,1)</f>
        <v xml:space="preserve"> </v>
      </c>
      <c r="CF18" s="1171"/>
      <c r="CG18" s="1171"/>
      <c r="CH18" s="1171"/>
      <c r="CI18" s="1171"/>
      <c r="CJ18" s="1171" t="str">
        <f>MID(SUVAHAVUJ!AF132,2,1)</f>
        <v xml:space="preserve"> </v>
      </c>
      <c r="CK18" s="1171"/>
      <c r="CL18" s="1171"/>
      <c r="CM18" s="1171"/>
      <c r="CN18" s="1171"/>
      <c r="CO18" s="1171"/>
      <c r="CP18" s="1171" t="str">
        <f>MID(SUVAHAVUJ!AF132,3,1)</f>
        <v xml:space="preserve"> </v>
      </c>
      <c r="CQ18" s="1171"/>
      <c r="CR18" s="1171"/>
      <c r="CS18" s="1171"/>
      <c r="CT18" s="1171"/>
      <c r="CU18" s="1171" t="str">
        <f>MID(SUVAHAVUJ!AF132,4,1)</f>
        <v xml:space="preserve"> </v>
      </c>
      <c r="CV18" s="1171"/>
      <c r="CW18" s="1171"/>
      <c r="CX18" s="1171"/>
      <c r="CY18" s="1171"/>
      <c r="CZ18" s="1171"/>
      <c r="DA18" s="1171" t="str">
        <f>MID(SUVAHAVUJ!AF132,5,1)</f>
        <v xml:space="preserve"> </v>
      </c>
      <c r="DB18" s="1171"/>
      <c r="DC18" s="1171"/>
      <c r="DD18" s="1171"/>
      <c r="DE18" s="1171"/>
      <c r="DF18" s="1171" t="str">
        <f>MID(SUVAHAVUJ!AF132,6,1)</f>
        <v xml:space="preserve"> </v>
      </c>
      <c r="DG18" s="1171"/>
      <c r="DH18" s="1171"/>
      <c r="DI18" s="1171"/>
      <c r="DJ18" s="1171"/>
      <c r="DK18" s="1171"/>
      <c r="DL18" s="1171" t="str">
        <f>MID(SUVAHAVUJ!AF132,7,1)</f>
        <v>-</v>
      </c>
      <c r="DM18" s="1171"/>
      <c r="DN18" s="1171"/>
      <c r="DO18" s="1171"/>
      <c r="DP18" s="1171"/>
      <c r="DQ18" s="1171"/>
      <c r="DR18" s="1171" t="str">
        <f>MID(SUVAHAVUJ!AF132,8,1)</f>
        <v>1</v>
      </c>
      <c r="DS18" s="1171"/>
      <c r="DT18" s="1171"/>
      <c r="DU18" s="1171"/>
      <c r="DV18" s="1171"/>
      <c r="DW18" s="1129" t="str">
        <f>MID(SUVAHAVUJ!AF132,9,1)</f>
        <v>7</v>
      </c>
      <c r="DX18" s="1129"/>
      <c r="DY18" s="1129"/>
      <c r="DZ18" s="1129"/>
      <c r="EA18" s="1129"/>
      <c r="EB18" s="1129"/>
      <c r="EC18" s="1129" t="str">
        <f>MID(SUVAHAVUJ!AF132,10,1)</f>
        <v>2</v>
      </c>
      <c r="ED18" s="1129"/>
      <c r="EE18" s="1129"/>
      <c r="EF18" s="1129"/>
      <c r="EG18" s="1129"/>
      <c r="EH18" s="1171" t="str">
        <f>MID(SUVAHAVUJ!AF132,11,1)</f>
        <v>6</v>
      </c>
      <c r="EI18" s="1171"/>
      <c r="EJ18" s="1171"/>
      <c r="EK18" s="1171"/>
      <c r="EL18" s="1171"/>
      <c r="EM18" s="1179"/>
      <c r="EN18" s="257"/>
      <c r="EO18" s="258"/>
      <c r="EP18" s="1171" t="str">
        <f>MID(SUVAHAVUJ!AG132,1,1)</f>
        <v xml:space="preserve"> </v>
      </c>
      <c r="EQ18" s="1171"/>
      <c r="ER18" s="1171"/>
      <c r="ES18" s="1171"/>
      <c r="ET18" s="1171"/>
      <c r="EU18" s="1171"/>
      <c r="EV18" s="1171" t="str">
        <f>MID(SUVAHAVUJ!AG132,2,1)</f>
        <v xml:space="preserve"> </v>
      </c>
      <c r="EW18" s="1171"/>
      <c r="EX18" s="1171"/>
      <c r="EY18" s="1171"/>
      <c r="EZ18" s="1171"/>
      <c r="FA18" s="1171" t="str">
        <f>MID(SUVAHAVUJ!AG132,3,1)</f>
        <v xml:space="preserve"> </v>
      </c>
      <c r="FB18" s="1171"/>
      <c r="FC18" s="1171"/>
      <c r="FD18" s="1171"/>
      <c r="FE18" s="1171"/>
      <c r="FF18" s="1171"/>
      <c r="FG18" s="1171" t="str">
        <f>MID(SUVAHAVUJ!AG132,4,1)</f>
        <v xml:space="preserve"> </v>
      </c>
      <c r="FH18" s="1171"/>
      <c r="FI18" s="1171"/>
      <c r="FJ18" s="1171"/>
      <c r="FK18" s="1171"/>
      <c r="FL18" s="1129" t="str">
        <f>MID(SUVAHAVUJ!AG132,5,1)</f>
        <v xml:space="preserve"> </v>
      </c>
      <c r="FM18" s="1129"/>
      <c r="FN18" s="1129"/>
      <c r="FO18" s="1129"/>
      <c r="FP18" s="1129"/>
      <c r="FQ18" s="1129"/>
      <c r="FR18" s="1129" t="str">
        <f>MID(SUVAHAVUJ!AG132,6,1)</f>
        <v xml:space="preserve"> </v>
      </c>
      <c r="FS18" s="1129"/>
      <c r="FT18" s="1129"/>
      <c r="FU18" s="1129"/>
      <c r="FV18" s="1129"/>
      <c r="FW18" s="1129" t="str">
        <f>MID(SUVAHAVUJ!AG132,7,1)</f>
        <v>-</v>
      </c>
      <c r="FX18" s="1129"/>
      <c r="FY18" s="1129"/>
      <c r="FZ18" s="1129"/>
      <c r="GA18" s="1129"/>
      <c r="GB18" s="1129"/>
      <c r="GC18" s="1129" t="str">
        <f>MID(SUVAHAVUJ!AG132,8,1)</f>
        <v>6</v>
      </c>
      <c r="GD18" s="1129"/>
      <c r="GE18" s="1129"/>
      <c r="GF18" s="1129"/>
      <c r="GG18" s="1129"/>
      <c r="GH18" s="1129" t="str">
        <f>MID(SUVAHAVUJ!AG132,9,1)</f>
        <v>1</v>
      </c>
      <c r="GI18" s="1129"/>
      <c r="GJ18" s="1129"/>
      <c r="GK18" s="1129"/>
      <c r="GL18" s="1129"/>
      <c r="GM18" s="1129"/>
      <c r="GN18" s="1129" t="str">
        <f>MID(SUVAHAVUJ!AG132,10,1)</f>
        <v>0</v>
      </c>
      <c r="GO18" s="1129"/>
      <c r="GP18" s="1129"/>
      <c r="GQ18" s="1129"/>
      <c r="GR18" s="1129"/>
      <c r="GS18" s="1129" t="str">
        <f>MID(SUVAHAVUJ!AG132,11,1)</f>
        <v>0</v>
      </c>
      <c r="GT18" s="1129"/>
      <c r="GU18" s="1129"/>
      <c r="GV18" s="1129"/>
      <c r="GW18" s="1177"/>
    </row>
    <row r="19" spans="1:205" ht="24" customHeight="1" x14ac:dyDescent="0.2">
      <c r="B19" s="1254" t="s">
        <v>2022</v>
      </c>
      <c r="C19" s="1255"/>
      <c r="D19" s="1255"/>
      <c r="E19" s="1255"/>
      <c r="F19" s="1255"/>
      <c r="G19" s="1255"/>
      <c r="H19" s="1255"/>
      <c r="I19" s="1255"/>
      <c r="J19" s="1255"/>
      <c r="K19" s="1256"/>
      <c r="L19" s="1252" t="str">
        <f>SUVAHAVUJ!$D$133</f>
        <v>Záväzky voči zamestnancom (331, 333, 33X, 479A)</v>
      </c>
      <c r="M19" s="1253"/>
      <c r="N19" s="1253"/>
      <c r="O19" s="1253"/>
      <c r="P19" s="1253"/>
      <c r="Q19" s="1253"/>
      <c r="R19" s="1253"/>
      <c r="S19" s="1253"/>
      <c r="T19" s="1253"/>
      <c r="U19" s="1253"/>
      <c r="V19" s="1253"/>
      <c r="W19" s="1253"/>
      <c r="X19" s="1253"/>
      <c r="Y19" s="1253"/>
      <c r="Z19" s="1253"/>
      <c r="AA19" s="1253"/>
      <c r="AB19" s="1253"/>
      <c r="AC19" s="1253"/>
      <c r="AD19" s="1253"/>
      <c r="AE19" s="1253"/>
      <c r="AF19" s="1253"/>
      <c r="AG19" s="1253"/>
      <c r="AH19" s="1253"/>
      <c r="AI19" s="1253"/>
      <c r="AJ19" s="1253"/>
      <c r="AK19" s="1253"/>
      <c r="AL19" s="1253"/>
      <c r="AM19" s="1253"/>
      <c r="AN19" s="1253"/>
      <c r="AO19" s="1253"/>
      <c r="AP19" s="1253"/>
      <c r="AQ19" s="1253"/>
      <c r="AR19" s="1253"/>
      <c r="AS19" s="1253"/>
      <c r="AT19" s="1253"/>
      <c r="AU19" s="1253"/>
      <c r="AV19" s="1253"/>
      <c r="AW19" s="1253"/>
      <c r="AX19" s="1253"/>
      <c r="AY19" s="1253"/>
      <c r="AZ19" s="1253"/>
      <c r="BA19" s="1253"/>
      <c r="BB19" s="1253"/>
      <c r="BC19" s="1253"/>
      <c r="BD19" s="1253"/>
      <c r="BE19" s="1253"/>
      <c r="BF19" s="1253"/>
      <c r="BG19" s="1253"/>
      <c r="BH19" s="1253"/>
      <c r="BI19" s="1253"/>
      <c r="BJ19" s="1253"/>
      <c r="BK19" s="1253"/>
      <c r="BL19" s="1253"/>
      <c r="BM19" s="1253"/>
      <c r="BN19" s="1253"/>
      <c r="BO19" s="1253"/>
      <c r="BP19" s="1253"/>
      <c r="BQ19" s="1253"/>
      <c r="BR19" s="1253"/>
      <c r="BS19" s="1253"/>
      <c r="BT19" s="1253"/>
      <c r="BU19" s="1253"/>
      <c r="BV19" s="1253"/>
      <c r="BW19" s="1243" t="s">
        <v>352</v>
      </c>
      <c r="BX19" s="1244"/>
      <c r="BY19" s="1244"/>
      <c r="BZ19" s="1244"/>
      <c r="CA19" s="1244"/>
      <c r="CB19" s="1244"/>
      <c r="CC19" s="1244"/>
      <c r="CD19" s="1245"/>
      <c r="CE19" s="1171" t="str">
        <f>MID(SUVAHAVUJ!AF133,1,1)</f>
        <v xml:space="preserve"> </v>
      </c>
      <c r="CF19" s="1171"/>
      <c r="CG19" s="1171"/>
      <c r="CH19" s="1171"/>
      <c r="CI19" s="1171"/>
      <c r="CJ19" s="1171" t="str">
        <f>MID(SUVAHAVUJ!AF133,2,1)</f>
        <v xml:space="preserve"> </v>
      </c>
      <c r="CK19" s="1171"/>
      <c r="CL19" s="1171"/>
      <c r="CM19" s="1171"/>
      <c r="CN19" s="1171"/>
      <c r="CO19" s="1171"/>
      <c r="CP19" s="1171" t="str">
        <f>MID(SUVAHAVUJ!AF133,3,1)</f>
        <v xml:space="preserve"> </v>
      </c>
      <c r="CQ19" s="1171"/>
      <c r="CR19" s="1171"/>
      <c r="CS19" s="1171"/>
      <c r="CT19" s="1171"/>
      <c r="CU19" s="1171" t="str">
        <f>MID(SUVAHAVUJ!AF133,4,1)</f>
        <v xml:space="preserve"> </v>
      </c>
      <c r="CV19" s="1171"/>
      <c r="CW19" s="1171"/>
      <c r="CX19" s="1171"/>
      <c r="CY19" s="1171"/>
      <c r="CZ19" s="1171"/>
      <c r="DA19" s="1171" t="str">
        <f>MID(SUVAHAVUJ!AF133,5,1)</f>
        <v xml:space="preserve"> </v>
      </c>
      <c r="DB19" s="1171"/>
      <c r="DC19" s="1171"/>
      <c r="DD19" s="1171"/>
      <c r="DE19" s="1171"/>
      <c r="DF19" s="1171" t="str">
        <f>MID(SUVAHAVUJ!AF133,6,1)</f>
        <v xml:space="preserve"> </v>
      </c>
      <c r="DG19" s="1171"/>
      <c r="DH19" s="1171"/>
      <c r="DI19" s="1171"/>
      <c r="DJ19" s="1171"/>
      <c r="DK19" s="1171"/>
      <c r="DL19" s="1171" t="str">
        <f>MID(SUVAHAVUJ!AF133,7,1)</f>
        <v xml:space="preserve"> </v>
      </c>
      <c r="DM19" s="1171"/>
      <c r="DN19" s="1171"/>
      <c r="DO19" s="1171"/>
      <c r="DP19" s="1171"/>
      <c r="DQ19" s="1171"/>
      <c r="DR19" s="1171" t="str">
        <f>MID(SUVAHAVUJ!AF133,8,1)</f>
        <v xml:space="preserve"> </v>
      </c>
      <c r="DS19" s="1171"/>
      <c r="DT19" s="1171"/>
      <c r="DU19" s="1171"/>
      <c r="DV19" s="1171"/>
      <c r="DW19" s="1129" t="str">
        <f>MID(SUVAHAVUJ!AF133,9,1)</f>
        <v>6</v>
      </c>
      <c r="DX19" s="1129"/>
      <c r="DY19" s="1129"/>
      <c r="DZ19" s="1129"/>
      <c r="EA19" s="1129"/>
      <c r="EB19" s="1129"/>
      <c r="EC19" s="1129" t="str">
        <f>MID(SUVAHAVUJ!AF133,10,1)</f>
        <v>9</v>
      </c>
      <c r="ED19" s="1129"/>
      <c r="EE19" s="1129"/>
      <c r="EF19" s="1129"/>
      <c r="EG19" s="1129"/>
      <c r="EH19" s="1171" t="str">
        <f>MID(SUVAHAVUJ!AF133,11,1)</f>
        <v>7</v>
      </c>
      <c r="EI19" s="1171"/>
      <c r="EJ19" s="1171"/>
      <c r="EK19" s="1171"/>
      <c r="EL19" s="1171"/>
      <c r="EM19" s="1179"/>
      <c r="EN19" s="257"/>
      <c r="EO19" s="258"/>
      <c r="EP19" s="1171" t="str">
        <f>MID(SUVAHAVUJ!AG133,1,1)</f>
        <v xml:space="preserve"> </v>
      </c>
      <c r="EQ19" s="1171"/>
      <c r="ER19" s="1171"/>
      <c r="ES19" s="1171"/>
      <c r="ET19" s="1171"/>
      <c r="EU19" s="1171"/>
      <c r="EV19" s="1171" t="str">
        <f>MID(SUVAHAVUJ!AG133,2,1)</f>
        <v xml:space="preserve"> </v>
      </c>
      <c r="EW19" s="1171"/>
      <c r="EX19" s="1171"/>
      <c r="EY19" s="1171"/>
      <c r="EZ19" s="1171"/>
      <c r="FA19" s="1171" t="str">
        <f>MID(SUVAHAVUJ!AG133,3,1)</f>
        <v xml:space="preserve"> </v>
      </c>
      <c r="FB19" s="1171"/>
      <c r="FC19" s="1171"/>
      <c r="FD19" s="1171"/>
      <c r="FE19" s="1171"/>
      <c r="FF19" s="1171"/>
      <c r="FG19" s="1171" t="str">
        <f>MID(SUVAHAVUJ!AG133,4,1)</f>
        <v xml:space="preserve"> </v>
      </c>
      <c r="FH19" s="1171"/>
      <c r="FI19" s="1171"/>
      <c r="FJ19" s="1171"/>
      <c r="FK19" s="1171"/>
      <c r="FL19" s="1129" t="str">
        <f>MID(SUVAHAVUJ!AG133,5,1)</f>
        <v xml:space="preserve"> </v>
      </c>
      <c r="FM19" s="1129"/>
      <c r="FN19" s="1129"/>
      <c r="FO19" s="1129"/>
      <c r="FP19" s="1129"/>
      <c r="FQ19" s="1129"/>
      <c r="FR19" s="1129" t="str">
        <f>MID(SUVAHAVUJ!AG133,6,1)</f>
        <v xml:space="preserve"> </v>
      </c>
      <c r="FS19" s="1129"/>
      <c r="FT19" s="1129"/>
      <c r="FU19" s="1129"/>
      <c r="FV19" s="1129"/>
      <c r="FW19" s="1129" t="str">
        <f>MID(SUVAHAVUJ!AG133,7,1)</f>
        <v xml:space="preserve"> </v>
      </c>
      <c r="FX19" s="1129"/>
      <c r="FY19" s="1129"/>
      <c r="FZ19" s="1129"/>
      <c r="GA19" s="1129"/>
      <c r="GB19" s="1129"/>
      <c r="GC19" s="1129" t="str">
        <f>MID(SUVAHAVUJ!AG133,8,1)</f>
        <v xml:space="preserve"> </v>
      </c>
      <c r="GD19" s="1129"/>
      <c r="GE19" s="1129"/>
      <c r="GF19" s="1129"/>
      <c r="GG19" s="1129"/>
      <c r="GH19" s="1129" t="str">
        <f>MID(SUVAHAVUJ!AG133,9,1)</f>
        <v>4</v>
      </c>
      <c r="GI19" s="1129"/>
      <c r="GJ19" s="1129"/>
      <c r="GK19" s="1129"/>
      <c r="GL19" s="1129"/>
      <c r="GM19" s="1129"/>
      <c r="GN19" s="1129" t="str">
        <f>MID(SUVAHAVUJ!AG133,10,1)</f>
        <v>8</v>
      </c>
      <c r="GO19" s="1129"/>
      <c r="GP19" s="1129"/>
      <c r="GQ19" s="1129"/>
      <c r="GR19" s="1129"/>
      <c r="GS19" s="1129" t="str">
        <f>MID(SUVAHAVUJ!AG133,11,1)</f>
        <v>0</v>
      </c>
      <c r="GT19" s="1129"/>
      <c r="GU19" s="1129"/>
      <c r="GV19" s="1129"/>
      <c r="GW19" s="1177"/>
    </row>
    <row r="20" spans="1:205" ht="24" customHeight="1" x14ac:dyDescent="0.2">
      <c r="B20" s="1254" t="s">
        <v>2023</v>
      </c>
      <c r="C20" s="1255"/>
      <c r="D20" s="1255"/>
      <c r="E20" s="1255"/>
      <c r="F20" s="1255"/>
      <c r="G20" s="1255"/>
      <c r="H20" s="1255"/>
      <c r="I20" s="1255"/>
      <c r="J20" s="1255"/>
      <c r="K20" s="1256"/>
      <c r="L20" s="1252" t="str">
        <f>SUVAHAVUJ!$D$134</f>
        <v>Záväzky zo sociálneho poistenia (336A)</v>
      </c>
      <c r="M20" s="1253"/>
      <c r="N20" s="1253"/>
      <c r="O20" s="1253"/>
      <c r="P20" s="1253"/>
      <c r="Q20" s="1253"/>
      <c r="R20" s="1253"/>
      <c r="S20" s="1253"/>
      <c r="T20" s="1253"/>
      <c r="U20" s="1253"/>
      <c r="V20" s="1253"/>
      <c r="W20" s="1253"/>
      <c r="X20" s="1253"/>
      <c r="Y20" s="1253"/>
      <c r="Z20" s="1253"/>
      <c r="AA20" s="1253"/>
      <c r="AB20" s="1253"/>
      <c r="AC20" s="1253"/>
      <c r="AD20" s="1253"/>
      <c r="AE20" s="1253"/>
      <c r="AF20" s="1253"/>
      <c r="AG20" s="1253"/>
      <c r="AH20" s="1253"/>
      <c r="AI20" s="1253"/>
      <c r="AJ20" s="1253"/>
      <c r="AK20" s="1253"/>
      <c r="AL20" s="1253"/>
      <c r="AM20" s="1253"/>
      <c r="AN20" s="1253"/>
      <c r="AO20" s="1253"/>
      <c r="AP20" s="1253"/>
      <c r="AQ20" s="1253"/>
      <c r="AR20" s="1253"/>
      <c r="AS20" s="1253"/>
      <c r="AT20" s="1253"/>
      <c r="AU20" s="1253"/>
      <c r="AV20" s="1253"/>
      <c r="AW20" s="1253"/>
      <c r="AX20" s="1253"/>
      <c r="AY20" s="1253"/>
      <c r="AZ20" s="1253"/>
      <c r="BA20" s="1253"/>
      <c r="BB20" s="1253"/>
      <c r="BC20" s="1253"/>
      <c r="BD20" s="1253"/>
      <c r="BE20" s="1253"/>
      <c r="BF20" s="1253"/>
      <c r="BG20" s="1253"/>
      <c r="BH20" s="1253"/>
      <c r="BI20" s="1253"/>
      <c r="BJ20" s="1253"/>
      <c r="BK20" s="1253"/>
      <c r="BL20" s="1253"/>
      <c r="BM20" s="1253"/>
      <c r="BN20" s="1253"/>
      <c r="BO20" s="1253"/>
      <c r="BP20" s="1253"/>
      <c r="BQ20" s="1253"/>
      <c r="BR20" s="1253"/>
      <c r="BS20" s="1253"/>
      <c r="BT20" s="1253"/>
      <c r="BU20" s="1253"/>
      <c r="BV20" s="1253"/>
      <c r="BW20" s="1243" t="s">
        <v>356</v>
      </c>
      <c r="BX20" s="1244"/>
      <c r="BY20" s="1244"/>
      <c r="BZ20" s="1244"/>
      <c r="CA20" s="1244"/>
      <c r="CB20" s="1244"/>
      <c r="CC20" s="1244"/>
      <c r="CD20" s="1245"/>
      <c r="CE20" s="1171" t="str">
        <f>MID(SUVAHAVUJ!AF134,1,1)</f>
        <v xml:space="preserve"> </v>
      </c>
      <c r="CF20" s="1171"/>
      <c r="CG20" s="1171"/>
      <c r="CH20" s="1171"/>
      <c r="CI20" s="1171"/>
      <c r="CJ20" s="1171" t="str">
        <f>MID(SUVAHAVUJ!AF134,2,1)</f>
        <v xml:space="preserve"> </v>
      </c>
      <c r="CK20" s="1171"/>
      <c r="CL20" s="1171"/>
      <c r="CM20" s="1171"/>
      <c r="CN20" s="1171"/>
      <c r="CO20" s="1171"/>
      <c r="CP20" s="1171" t="str">
        <f>MID(SUVAHAVUJ!AF134,3,1)</f>
        <v xml:space="preserve"> </v>
      </c>
      <c r="CQ20" s="1171"/>
      <c r="CR20" s="1171"/>
      <c r="CS20" s="1171"/>
      <c r="CT20" s="1171"/>
      <c r="CU20" s="1171" t="str">
        <f>MID(SUVAHAVUJ!AF134,4,1)</f>
        <v xml:space="preserve"> </v>
      </c>
      <c r="CV20" s="1171"/>
      <c r="CW20" s="1171"/>
      <c r="CX20" s="1171"/>
      <c r="CY20" s="1171"/>
      <c r="CZ20" s="1171"/>
      <c r="DA20" s="1171" t="str">
        <f>MID(SUVAHAVUJ!AF134,5,1)</f>
        <v xml:space="preserve"> </v>
      </c>
      <c r="DB20" s="1171"/>
      <c r="DC20" s="1171"/>
      <c r="DD20" s="1171"/>
      <c r="DE20" s="1171"/>
      <c r="DF20" s="1171" t="str">
        <f>MID(SUVAHAVUJ!AF134,6,1)</f>
        <v xml:space="preserve"> </v>
      </c>
      <c r="DG20" s="1171"/>
      <c r="DH20" s="1171"/>
      <c r="DI20" s="1171"/>
      <c r="DJ20" s="1171"/>
      <c r="DK20" s="1171"/>
      <c r="DL20" s="1171" t="str">
        <f>MID(SUVAHAVUJ!AF134,7,1)</f>
        <v xml:space="preserve"> </v>
      </c>
      <c r="DM20" s="1171"/>
      <c r="DN20" s="1171"/>
      <c r="DO20" s="1171"/>
      <c r="DP20" s="1171"/>
      <c r="DQ20" s="1171"/>
      <c r="DR20" s="1171" t="str">
        <f>MID(SUVAHAVUJ!AF134,8,1)</f>
        <v xml:space="preserve"> </v>
      </c>
      <c r="DS20" s="1171"/>
      <c r="DT20" s="1171"/>
      <c r="DU20" s="1171"/>
      <c r="DV20" s="1171"/>
      <c r="DW20" s="1129" t="str">
        <f>MID(SUVAHAVUJ!AF134,9,1)</f>
        <v>4</v>
      </c>
      <c r="DX20" s="1129"/>
      <c r="DY20" s="1129"/>
      <c r="DZ20" s="1129"/>
      <c r="EA20" s="1129"/>
      <c r="EB20" s="1129"/>
      <c r="EC20" s="1129" t="str">
        <f>MID(SUVAHAVUJ!AF134,10,1)</f>
        <v>8</v>
      </c>
      <c r="ED20" s="1129"/>
      <c r="EE20" s="1129"/>
      <c r="EF20" s="1129"/>
      <c r="EG20" s="1129"/>
      <c r="EH20" s="1171" t="str">
        <f>MID(SUVAHAVUJ!AF134,11,1)</f>
        <v>6</v>
      </c>
      <c r="EI20" s="1171"/>
      <c r="EJ20" s="1171"/>
      <c r="EK20" s="1171"/>
      <c r="EL20" s="1171"/>
      <c r="EM20" s="1179"/>
      <c r="EN20" s="257"/>
      <c r="EO20" s="258"/>
      <c r="EP20" s="1171" t="str">
        <f>MID(SUVAHAVUJ!AG134,1,1)</f>
        <v xml:space="preserve"> </v>
      </c>
      <c r="EQ20" s="1171"/>
      <c r="ER20" s="1171"/>
      <c r="ES20" s="1171"/>
      <c r="ET20" s="1171"/>
      <c r="EU20" s="1171"/>
      <c r="EV20" s="1171" t="str">
        <f>MID(SUVAHAVUJ!AG134,2,1)</f>
        <v xml:space="preserve"> </v>
      </c>
      <c r="EW20" s="1171"/>
      <c r="EX20" s="1171"/>
      <c r="EY20" s="1171"/>
      <c r="EZ20" s="1171"/>
      <c r="FA20" s="1171" t="str">
        <f>MID(SUVAHAVUJ!AG134,3,1)</f>
        <v xml:space="preserve"> </v>
      </c>
      <c r="FB20" s="1171"/>
      <c r="FC20" s="1171"/>
      <c r="FD20" s="1171"/>
      <c r="FE20" s="1171"/>
      <c r="FF20" s="1171"/>
      <c r="FG20" s="1171" t="str">
        <f>MID(SUVAHAVUJ!AG134,4,1)</f>
        <v xml:space="preserve"> </v>
      </c>
      <c r="FH20" s="1171"/>
      <c r="FI20" s="1171"/>
      <c r="FJ20" s="1171"/>
      <c r="FK20" s="1171"/>
      <c r="FL20" s="1129" t="str">
        <f>MID(SUVAHAVUJ!AG134,5,1)</f>
        <v xml:space="preserve"> </v>
      </c>
      <c r="FM20" s="1129"/>
      <c r="FN20" s="1129"/>
      <c r="FO20" s="1129"/>
      <c r="FP20" s="1129"/>
      <c r="FQ20" s="1129"/>
      <c r="FR20" s="1129" t="str">
        <f>MID(SUVAHAVUJ!AG134,6,1)</f>
        <v xml:space="preserve"> </v>
      </c>
      <c r="FS20" s="1129"/>
      <c r="FT20" s="1129"/>
      <c r="FU20" s="1129"/>
      <c r="FV20" s="1129"/>
      <c r="FW20" s="1129" t="str">
        <f>MID(SUVAHAVUJ!AG134,7,1)</f>
        <v xml:space="preserve"> </v>
      </c>
      <c r="FX20" s="1129"/>
      <c r="FY20" s="1129"/>
      <c r="FZ20" s="1129"/>
      <c r="GA20" s="1129"/>
      <c r="GB20" s="1129"/>
      <c r="GC20" s="1129" t="str">
        <f>MID(SUVAHAVUJ!AG134,8,1)</f>
        <v xml:space="preserve"> </v>
      </c>
      <c r="GD20" s="1129"/>
      <c r="GE20" s="1129"/>
      <c r="GF20" s="1129"/>
      <c r="GG20" s="1129"/>
      <c r="GH20" s="1129" t="str">
        <f>MID(SUVAHAVUJ!AG134,9,1)</f>
        <v>2</v>
      </c>
      <c r="GI20" s="1129"/>
      <c r="GJ20" s="1129"/>
      <c r="GK20" s="1129"/>
      <c r="GL20" s="1129"/>
      <c r="GM20" s="1129"/>
      <c r="GN20" s="1129" t="str">
        <f>MID(SUVAHAVUJ!AG134,10,1)</f>
        <v>5</v>
      </c>
      <c r="GO20" s="1129"/>
      <c r="GP20" s="1129"/>
      <c r="GQ20" s="1129"/>
      <c r="GR20" s="1129"/>
      <c r="GS20" s="1129" t="str">
        <f>MID(SUVAHAVUJ!AG134,11,1)</f>
        <v>8</v>
      </c>
      <c r="GT20" s="1129"/>
      <c r="GU20" s="1129"/>
      <c r="GV20" s="1129"/>
      <c r="GW20" s="1177"/>
    </row>
    <row r="21" spans="1:205" ht="24" customHeight="1" x14ac:dyDescent="0.2">
      <c r="B21" s="1254" t="s">
        <v>2028</v>
      </c>
      <c r="C21" s="1255"/>
      <c r="D21" s="1255"/>
      <c r="E21" s="1255"/>
      <c r="F21" s="1255"/>
      <c r="G21" s="1255"/>
      <c r="H21" s="1255"/>
      <c r="I21" s="1255"/>
      <c r="J21" s="1255"/>
      <c r="K21" s="1256"/>
      <c r="L21" s="1252" t="str">
        <f>SUVAHAVUJ!$D$135</f>
        <v>Daňové záväzky a dotácie (341, 342, 343, 345, 346, 347, 34X)</v>
      </c>
      <c r="M21" s="1253"/>
      <c r="N21" s="1253"/>
      <c r="O21" s="1253"/>
      <c r="P21" s="1253"/>
      <c r="Q21" s="1253"/>
      <c r="R21" s="1253"/>
      <c r="S21" s="1253"/>
      <c r="T21" s="1253"/>
      <c r="U21" s="1253"/>
      <c r="V21" s="1253"/>
      <c r="W21" s="1253"/>
      <c r="X21" s="1253"/>
      <c r="Y21" s="1253"/>
      <c r="Z21" s="1253"/>
      <c r="AA21" s="1253"/>
      <c r="AB21" s="1253"/>
      <c r="AC21" s="1253"/>
      <c r="AD21" s="1253"/>
      <c r="AE21" s="1253"/>
      <c r="AF21" s="1253"/>
      <c r="AG21" s="1253"/>
      <c r="AH21" s="1253"/>
      <c r="AI21" s="1253"/>
      <c r="AJ21" s="1253"/>
      <c r="AK21" s="1253"/>
      <c r="AL21" s="1253"/>
      <c r="AM21" s="1253"/>
      <c r="AN21" s="1253"/>
      <c r="AO21" s="1253"/>
      <c r="AP21" s="1253"/>
      <c r="AQ21" s="1253"/>
      <c r="AR21" s="1253"/>
      <c r="AS21" s="1253"/>
      <c r="AT21" s="1253"/>
      <c r="AU21" s="1253"/>
      <c r="AV21" s="1253"/>
      <c r="AW21" s="1253"/>
      <c r="AX21" s="1253"/>
      <c r="AY21" s="1253"/>
      <c r="AZ21" s="1253"/>
      <c r="BA21" s="1253"/>
      <c r="BB21" s="1253"/>
      <c r="BC21" s="1253"/>
      <c r="BD21" s="1253"/>
      <c r="BE21" s="1253"/>
      <c r="BF21" s="1253"/>
      <c r="BG21" s="1253"/>
      <c r="BH21" s="1253"/>
      <c r="BI21" s="1253"/>
      <c r="BJ21" s="1253"/>
      <c r="BK21" s="1253"/>
      <c r="BL21" s="1253"/>
      <c r="BM21" s="1253"/>
      <c r="BN21" s="1253"/>
      <c r="BO21" s="1253"/>
      <c r="BP21" s="1253"/>
      <c r="BQ21" s="1253"/>
      <c r="BR21" s="1253"/>
      <c r="BS21" s="1253"/>
      <c r="BT21" s="1253"/>
      <c r="BU21" s="1253"/>
      <c r="BV21" s="1253"/>
      <c r="BW21" s="1243" t="s">
        <v>360</v>
      </c>
      <c r="BX21" s="1244"/>
      <c r="BY21" s="1244"/>
      <c r="BZ21" s="1244"/>
      <c r="CA21" s="1244"/>
      <c r="CB21" s="1244"/>
      <c r="CC21" s="1244"/>
      <c r="CD21" s="1245"/>
      <c r="CE21" s="1171" t="str">
        <f>MID(SUVAHAVUJ!AF135,1,1)</f>
        <v xml:space="preserve"> </v>
      </c>
      <c r="CF21" s="1171"/>
      <c r="CG21" s="1171"/>
      <c r="CH21" s="1171"/>
      <c r="CI21" s="1171"/>
      <c r="CJ21" s="1171" t="str">
        <f>MID(SUVAHAVUJ!AF135,2,1)</f>
        <v xml:space="preserve"> </v>
      </c>
      <c r="CK21" s="1171"/>
      <c r="CL21" s="1171"/>
      <c r="CM21" s="1171"/>
      <c r="CN21" s="1171"/>
      <c r="CO21" s="1171"/>
      <c r="CP21" s="1171" t="str">
        <f>MID(SUVAHAVUJ!AF135,3,1)</f>
        <v xml:space="preserve"> </v>
      </c>
      <c r="CQ21" s="1171"/>
      <c r="CR21" s="1171"/>
      <c r="CS21" s="1171"/>
      <c r="CT21" s="1171"/>
      <c r="CU21" s="1171" t="str">
        <f>MID(SUVAHAVUJ!AF135,4,1)</f>
        <v xml:space="preserve"> </v>
      </c>
      <c r="CV21" s="1171"/>
      <c r="CW21" s="1171"/>
      <c r="CX21" s="1171"/>
      <c r="CY21" s="1171"/>
      <c r="CZ21" s="1171"/>
      <c r="DA21" s="1171" t="str">
        <f>MID(SUVAHAVUJ!AF135,5,1)</f>
        <v xml:space="preserve"> </v>
      </c>
      <c r="DB21" s="1171"/>
      <c r="DC21" s="1171"/>
      <c r="DD21" s="1171"/>
      <c r="DE21" s="1171"/>
      <c r="DF21" s="1171" t="str">
        <f>MID(SUVAHAVUJ!AF135,6,1)</f>
        <v xml:space="preserve"> </v>
      </c>
      <c r="DG21" s="1171"/>
      <c r="DH21" s="1171"/>
      <c r="DI21" s="1171"/>
      <c r="DJ21" s="1171"/>
      <c r="DK21" s="1171"/>
      <c r="DL21" s="1171" t="str">
        <f>MID(SUVAHAVUJ!AF135,7,1)</f>
        <v xml:space="preserve"> </v>
      </c>
      <c r="DM21" s="1171"/>
      <c r="DN21" s="1171"/>
      <c r="DO21" s="1171"/>
      <c r="DP21" s="1171"/>
      <c r="DQ21" s="1171"/>
      <c r="DR21" s="1171" t="str">
        <f>MID(SUVAHAVUJ!AF135,8,1)</f>
        <v>5</v>
      </c>
      <c r="DS21" s="1171"/>
      <c r="DT21" s="1171"/>
      <c r="DU21" s="1171"/>
      <c r="DV21" s="1171"/>
      <c r="DW21" s="1129" t="str">
        <f>MID(SUVAHAVUJ!AF135,9,1)</f>
        <v>4</v>
      </c>
      <c r="DX21" s="1129"/>
      <c r="DY21" s="1129"/>
      <c r="DZ21" s="1129"/>
      <c r="EA21" s="1129"/>
      <c r="EB21" s="1129"/>
      <c r="EC21" s="1129" t="str">
        <f>MID(SUVAHAVUJ!AF135,10,1)</f>
        <v>7</v>
      </c>
      <c r="ED21" s="1129"/>
      <c r="EE21" s="1129"/>
      <c r="EF21" s="1129"/>
      <c r="EG21" s="1129"/>
      <c r="EH21" s="1171" t="str">
        <f>MID(SUVAHAVUJ!AF135,11,1)</f>
        <v>4</v>
      </c>
      <c r="EI21" s="1171"/>
      <c r="EJ21" s="1171"/>
      <c r="EK21" s="1171"/>
      <c r="EL21" s="1171"/>
      <c r="EM21" s="1179"/>
      <c r="EN21" s="257"/>
      <c r="EO21" s="258"/>
      <c r="EP21" s="1171" t="str">
        <f>MID(SUVAHAVUJ!AG135,1,1)</f>
        <v xml:space="preserve"> </v>
      </c>
      <c r="EQ21" s="1171"/>
      <c r="ER21" s="1171"/>
      <c r="ES21" s="1171"/>
      <c r="ET21" s="1171"/>
      <c r="EU21" s="1171"/>
      <c r="EV21" s="1171" t="str">
        <f>MID(SUVAHAVUJ!AG135,2,1)</f>
        <v xml:space="preserve"> </v>
      </c>
      <c r="EW21" s="1171"/>
      <c r="EX21" s="1171"/>
      <c r="EY21" s="1171"/>
      <c r="EZ21" s="1171"/>
      <c r="FA21" s="1171" t="str">
        <f>MID(SUVAHAVUJ!AG135,3,1)</f>
        <v xml:space="preserve"> </v>
      </c>
      <c r="FB21" s="1171"/>
      <c r="FC21" s="1171"/>
      <c r="FD21" s="1171"/>
      <c r="FE21" s="1171"/>
      <c r="FF21" s="1171"/>
      <c r="FG21" s="1171" t="str">
        <f>MID(SUVAHAVUJ!AG135,4,1)</f>
        <v xml:space="preserve"> </v>
      </c>
      <c r="FH21" s="1171"/>
      <c r="FI21" s="1171"/>
      <c r="FJ21" s="1171"/>
      <c r="FK21" s="1171"/>
      <c r="FL21" s="1129" t="str">
        <f>MID(SUVAHAVUJ!AG135,5,1)</f>
        <v xml:space="preserve"> </v>
      </c>
      <c r="FM21" s="1129"/>
      <c r="FN21" s="1129"/>
      <c r="FO21" s="1129"/>
      <c r="FP21" s="1129"/>
      <c r="FQ21" s="1129"/>
      <c r="FR21" s="1129" t="str">
        <f>MID(SUVAHAVUJ!AG135,6,1)</f>
        <v xml:space="preserve"> </v>
      </c>
      <c r="FS21" s="1129"/>
      <c r="FT21" s="1129"/>
      <c r="FU21" s="1129"/>
      <c r="FV21" s="1129"/>
      <c r="FW21" s="1129" t="str">
        <f>MID(SUVAHAVUJ!AG135,7,1)</f>
        <v xml:space="preserve"> </v>
      </c>
      <c r="FX21" s="1129"/>
      <c r="FY21" s="1129"/>
      <c r="FZ21" s="1129"/>
      <c r="GA21" s="1129"/>
      <c r="GB21" s="1129"/>
      <c r="GC21" s="1129" t="str">
        <f>MID(SUVAHAVUJ!AG135,8,1)</f>
        <v>4</v>
      </c>
      <c r="GD21" s="1129"/>
      <c r="GE21" s="1129"/>
      <c r="GF21" s="1129"/>
      <c r="GG21" s="1129"/>
      <c r="GH21" s="1129" t="str">
        <f>MID(SUVAHAVUJ!AG135,9,1)</f>
        <v>1</v>
      </c>
      <c r="GI21" s="1129"/>
      <c r="GJ21" s="1129"/>
      <c r="GK21" s="1129"/>
      <c r="GL21" s="1129"/>
      <c r="GM21" s="1129"/>
      <c r="GN21" s="1129" t="str">
        <f>MID(SUVAHAVUJ!AG135,10,1)</f>
        <v>6</v>
      </c>
      <c r="GO21" s="1129"/>
      <c r="GP21" s="1129"/>
      <c r="GQ21" s="1129"/>
      <c r="GR21" s="1129"/>
      <c r="GS21" s="1129" t="str">
        <f>MID(SUVAHAVUJ!AG135,11,1)</f>
        <v>5</v>
      </c>
      <c r="GT21" s="1129"/>
      <c r="GU21" s="1129"/>
      <c r="GV21" s="1129"/>
      <c r="GW21" s="1177"/>
    </row>
    <row r="22" spans="1:205" ht="24" customHeight="1" x14ac:dyDescent="0.2">
      <c r="B22" s="1254" t="s">
        <v>2029</v>
      </c>
      <c r="C22" s="1255"/>
      <c r="D22" s="1255"/>
      <c r="E22" s="1255"/>
      <c r="F22" s="1255"/>
      <c r="G22" s="1255"/>
      <c r="H22" s="1255"/>
      <c r="I22" s="1255"/>
      <c r="J22" s="1255"/>
      <c r="K22" s="1256"/>
      <c r="L22" s="1252" t="str">
        <f>SUVAHAVUJ!$D$136</f>
        <v>Záväzky z derivátových operácií (373A, 377A)</v>
      </c>
      <c r="M22" s="1253"/>
      <c r="N22" s="1253"/>
      <c r="O22" s="1253"/>
      <c r="P22" s="1253"/>
      <c r="Q22" s="1253"/>
      <c r="R22" s="1253"/>
      <c r="S22" s="1253"/>
      <c r="T22" s="1253"/>
      <c r="U22" s="1253"/>
      <c r="V22" s="1253"/>
      <c r="W22" s="1253"/>
      <c r="X22" s="1253"/>
      <c r="Y22" s="1253"/>
      <c r="Z22" s="1253"/>
      <c r="AA22" s="1253"/>
      <c r="AB22" s="1253"/>
      <c r="AC22" s="1253"/>
      <c r="AD22" s="1253"/>
      <c r="AE22" s="1253"/>
      <c r="AF22" s="1253"/>
      <c r="AG22" s="1253"/>
      <c r="AH22" s="1253"/>
      <c r="AI22" s="1253"/>
      <c r="AJ22" s="1253"/>
      <c r="AK22" s="1253"/>
      <c r="AL22" s="1253"/>
      <c r="AM22" s="1253"/>
      <c r="AN22" s="1253"/>
      <c r="AO22" s="1253"/>
      <c r="AP22" s="1253"/>
      <c r="AQ22" s="1253"/>
      <c r="AR22" s="1253"/>
      <c r="AS22" s="1253"/>
      <c r="AT22" s="1253"/>
      <c r="AU22" s="1253"/>
      <c r="AV22" s="1253"/>
      <c r="AW22" s="1253"/>
      <c r="AX22" s="1253"/>
      <c r="AY22" s="1253"/>
      <c r="AZ22" s="1253"/>
      <c r="BA22" s="1253"/>
      <c r="BB22" s="1253"/>
      <c r="BC22" s="1253"/>
      <c r="BD22" s="1253"/>
      <c r="BE22" s="1253"/>
      <c r="BF22" s="1253"/>
      <c r="BG22" s="1253"/>
      <c r="BH22" s="1253"/>
      <c r="BI22" s="1253"/>
      <c r="BJ22" s="1253"/>
      <c r="BK22" s="1253"/>
      <c r="BL22" s="1253"/>
      <c r="BM22" s="1253"/>
      <c r="BN22" s="1253"/>
      <c r="BO22" s="1253"/>
      <c r="BP22" s="1253"/>
      <c r="BQ22" s="1253"/>
      <c r="BR22" s="1253"/>
      <c r="BS22" s="1253"/>
      <c r="BT22" s="1253"/>
      <c r="BU22" s="1253"/>
      <c r="BV22" s="1253"/>
      <c r="BW22" s="1243" t="s">
        <v>2124</v>
      </c>
      <c r="BX22" s="1244"/>
      <c r="BY22" s="1244"/>
      <c r="BZ22" s="1244"/>
      <c r="CA22" s="1244"/>
      <c r="CB22" s="1244"/>
      <c r="CC22" s="1244"/>
      <c r="CD22" s="1245"/>
      <c r="CE22" s="1171" t="str">
        <f>MID(SUVAHAVUJ!AF136,1,1)</f>
        <v xml:space="preserve"> </v>
      </c>
      <c r="CF22" s="1171"/>
      <c r="CG22" s="1171"/>
      <c r="CH22" s="1171"/>
      <c r="CI22" s="1171"/>
      <c r="CJ22" s="1171" t="str">
        <f>MID(SUVAHAVUJ!AF136,2,1)</f>
        <v xml:space="preserve"> </v>
      </c>
      <c r="CK22" s="1171"/>
      <c r="CL22" s="1171"/>
      <c r="CM22" s="1171"/>
      <c r="CN22" s="1171"/>
      <c r="CO22" s="1171"/>
      <c r="CP22" s="1171" t="str">
        <f>MID(SUVAHAVUJ!AF136,3,1)</f>
        <v xml:space="preserve"> </v>
      </c>
      <c r="CQ22" s="1171"/>
      <c r="CR22" s="1171"/>
      <c r="CS22" s="1171"/>
      <c r="CT22" s="1171"/>
      <c r="CU22" s="1171" t="str">
        <f>MID(SUVAHAVUJ!AF136,4,1)</f>
        <v xml:space="preserve"> </v>
      </c>
      <c r="CV22" s="1171"/>
      <c r="CW22" s="1171"/>
      <c r="CX22" s="1171"/>
      <c r="CY22" s="1171"/>
      <c r="CZ22" s="1171"/>
      <c r="DA22" s="1171" t="str">
        <f>MID(SUVAHAVUJ!AF136,5,1)</f>
        <v xml:space="preserve"> </v>
      </c>
      <c r="DB22" s="1171"/>
      <c r="DC22" s="1171"/>
      <c r="DD22" s="1171"/>
      <c r="DE22" s="1171"/>
      <c r="DF22" s="1171" t="str">
        <f>MID(SUVAHAVUJ!AF136,6,1)</f>
        <v xml:space="preserve"> </v>
      </c>
      <c r="DG22" s="1171"/>
      <c r="DH22" s="1171"/>
      <c r="DI22" s="1171"/>
      <c r="DJ22" s="1171"/>
      <c r="DK22" s="1171"/>
      <c r="DL22" s="1171" t="str">
        <f>MID(SUVAHAVUJ!AF136,7,1)</f>
        <v xml:space="preserve"> </v>
      </c>
      <c r="DM22" s="1171"/>
      <c r="DN22" s="1171"/>
      <c r="DO22" s="1171"/>
      <c r="DP22" s="1171"/>
      <c r="DQ22" s="1171"/>
      <c r="DR22" s="1171" t="str">
        <f>MID(SUVAHAVUJ!AF136,8,1)</f>
        <v xml:space="preserve"> </v>
      </c>
      <c r="DS22" s="1171"/>
      <c r="DT22" s="1171"/>
      <c r="DU22" s="1171"/>
      <c r="DV22" s="1171"/>
      <c r="DW22" s="1129" t="str">
        <f>MID(SUVAHAVUJ!AF136,9,1)</f>
        <v xml:space="preserve"> </v>
      </c>
      <c r="DX22" s="1129"/>
      <c r="DY22" s="1129"/>
      <c r="DZ22" s="1129"/>
      <c r="EA22" s="1129"/>
      <c r="EB22" s="1129"/>
      <c r="EC22" s="1129" t="str">
        <f>MID(SUVAHAVUJ!AF136,10,1)</f>
        <v xml:space="preserve"> </v>
      </c>
      <c r="ED22" s="1129"/>
      <c r="EE22" s="1129"/>
      <c r="EF22" s="1129"/>
      <c r="EG22" s="1129"/>
      <c r="EH22" s="1171" t="str">
        <f>MID(SUVAHAVUJ!AF136,11,1)</f>
        <v>0</v>
      </c>
      <c r="EI22" s="1171"/>
      <c r="EJ22" s="1171"/>
      <c r="EK22" s="1171"/>
      <c r="EL22" s="1171"/>
      <c r="EM22" s="1179"/>
      <c r="EN22" s="257"/>
      <c r="EO22" s="258"/>
      <c r="EP22" s="1171" t="str">
        <f>MID(SUVAHAVUJ!AG136,1,1)</f>
        <v xml:space="preserve"> </v>
      </c>
      <c r="EQ22" s="1171"/>
      <c r="ER22" s="1171"/>
      <c r="ES22" s="1171"/>
      <c r="ET22" s="1171"/>
      <c r="EU22" s="1171"/>
      <c r="EV22" s="1171" t="str">
        <f>MID(SUVAHAVUJ!AG136,2,1)</f>
        <v xml:space="preserve"> </v>
      </c>
      <c r="EW22" s="1171"/>
      <c r="EX22" s="1171"/>
      <c r="EY22" s="1171"/>
      <c r="EZ22" s="1171"/>
      <c r="FA22" s="1171" t="str">
        <f>MID(SUVAHAVUJ!AG136,3,1)</f>
        <v xml:space="preserve"> </v>
      </c>
      <c r="FB22" s="1171"/>
      <c r="FC22" s="1171"/>
      <c r="FD22" s="1171"/>
      <c r="FE22" s="1171"/>
      <c r="FF22" s="1171"/>
      <c r="FG22" s="1171" t="str">
        <f>MID(SUVAHAVUJ!AG136,4,1)</f>
        <v xml:space="preserve"> </v>
      </c>
      <c r="FH22" s="1171"/>
      <c r="FI22" s="1171"/>
      <c r="FJ22" s="1171"/>
      <c r="FK22" s="1171"/>
      <c r="FL22" s="1129" t="str">
        <f>MID(SUVAHAVUJ!AG136,5,1)</f>
        <v xml:space="preserve"> </v>
      </c>
      <c r="FM22" s="1129"/>
      <c r="FN22" s="1129"/>
      <c r="FO22" s="1129"/>
      <c r="FP22" s="1129"/>
      <c r="FQ22" s="1129"/>
      <c r="FR22" s="1129" t="str">
        <f>MID(SUVAHAVUJ!AG136,6,1)</f>
        <v xml:space="preserve"> </v>
      </c>
      <c r="FS22" s="1129"/>
      <c r="FT22" s="1129"/>
      <c r="FU22" s="1129"/>
      <c r="FV22" s="1129"/>
      <c r="FW22" s="1129" t="str">
        <f>MID(SUVAHAVUJ!AG136,7,1)</f>
        <v xml:space="preserve"> </v>
      </c>
      <c r="FX22" s="1129"/>
      <c r="FY22" s="1129"/>
      <c r="FZ22" s="1129"/>
      <c r="GA22" s="1129"/>
      <c r="GB22" s="1129"/>
      <c r="GC22" s="1129" t="str">
        <f>MID(SUVAHAVUJ!AG136,8,1)</f>
        <v xml:space="preserve"> </v>
      </c>
      <c r="GD22" s="1129"/>
      <c r="GE22" s="1129"/>
      <c r="GF22" s="1129"/>
      <c r="GG22" s="1129"/>
      <c r="GH22" s="1129" t="str">
        <f>MID(SUVAHAVUJ!AG136,9,1)</f>
        <v xml:space="preserve"> </v>
      </c>
      <c r="GI22" s="1129"/>
      <c r="GJ22" s="1129"/>
      <c r="GK22" s="1129"/>
      <c r="GL22" s="1129"/>
      <c r="GM22" s="1129"/>
      <c r="GN22" s="1129" t="str">
        <f>MID(SUVAHAVUJ!AG136,10,1)</f>
        <v xml:space="preserve"> </v>
      </c>
      <c r="GO22" s="1129"/>
      <c r="GP22" s="1129"/>
      <c r="GQ22" s="1129"/>
      <c r="GR22" s="1129"/>
      <c r="GS22" s="1129" t="str">
        <f>MID(SUVAHAVUJ!AG136,11,1)</f>
        <v>0</v>
      </c>
      <c r="GT22" s="1129"/>
      <c r="GU22" s="1129"/>
      <c r="GV22" s="1129"/>
      <c r="GW22" s="1177"/>
    </row>
    <row r="23" spans="1:205" ht="24" customHeight="1" x14ac:dyDescent="0.2">
      <c r="A23" s="267"/>
      <c r="B23" s="1254" t="s">
        <v>2034</v>
      </c>
      <c r="C23" s="1255"/>
      <c r="D23" s="1255"/>
      <c r="E23" s="1255"/>
      <c r="F23" s="1255"/>
      <c r="G23" s="1255"/>
      <c r="H23" s="1255"/>
      <c r="I23" s="1255"/>
      <c r="J23" s="1255"/>
      <c r="K23" s="1256"/>
      <c r="L23" s="1252" t="str">
        <f>SUVAHAVUJ!$D$137</f>
        <v>Iné záväzky (372A, 379A, 474A, 475A, 479A, 47XA)</v>
      </c>
      <c r="M23" s="1253"/>
      <c r="N23" s="1253"/>
      <c r="O23" s="1253"/>
      <c r="P23" s="1253"/>
      <c r="Q23" s="1253"/>
      <c r="R23" s="1253"/>
      <c r="S23" s="1253"/>
      <c r="T23" s="1253"/>
      <c r="U23" s="1253"/>
      <c r="V23" s="1253"/>
      <c r="W23" s="1253"/>
      <c r="X23" s="1253"/>
      <c r="Y23" s="1253"/>
      <c r="Z23" s="1253"/>
      <c r="AA23" s="1253"/>
      <c r="AB23" s="1253"/>
      <c r="AC23" s="1253"/>
      <c r="AD23" s="1253"/>
      <c r="AE23" s="1253"/>
      <c r="AF23" s="1253"/>
      <c r="AG23" s="1253"/>
      <c r="AH23" s="1253"/>
      <c r="AI23" s="1253"/>
      <c r="AJ23" s="1253"/>
      <c r="AK23" s="1253"/>
      <c r="AL23" s="1253"/>
      <c r="AM23" s="1253"/>
      <c r="AN23" s="1253"/>
      <c r="AO23" s="1253"/>
      <c r="AP23" s="1253"/>
      <c r="AQ23" s="1253"/>
      <c r="AR23" s="1253"/>
      <c r="AS23" s="1253"/>
      <c r="AT23" s="1253"/>
      <c r="AU23" s="1253"/>
      <c r="AV23" s="1253"/>
      <c r="AW23" s="1253"/>
      <c r="AX23" s="1253"/>
      <c r="AY23" s="1253"/>
      <c r="AZ23" s="1253"/>
      <c r="BA23" s="1253"/>
      <c r="BB23" s="1253"/>
      <c r="BC23" s="1253"/>
      <c r="BD23" s="1253"/>
      <c r="BE23" s="1253"/>
      <c r="BF23" s="1253"/>
      <c r="BG23" s="1253"/>
      <c r="BH23" s="1253"/>
      <c r="BI23" s="1253"/>
      <c r="BJ23" s="1253"/>
      <c r="BK23" s="1253"/>
      <c r="BL23" s="1253"/>
      <c r="BM23" s="1253"/>
      <c r="BN23" s="1253"/>
      <c r="BO23" s="1253"/>
      <c r="BP23" s="1253"/>
      <c r="BQ23" s="1253"/>
      <c r="BR23" s="1253"/>
      <c r="BS23" s="1253"/>
      <c r="BT23" s="1253"/>
      <c r="BU23" s="1253"/>
      <c r="BV23" s="1253"/>
      <c r="BW23" s="1243" t="s">
        <v>2125</v>
      </c>
      <c r="BX23" s="1244"/>
      <c r="BY23" s="1244"/>
      <c r="BZ23" s="1244"/>
      <c r="CA23" s="1244"/>
      <c r="CB23" s="1244"/>
      <c r="CC23" s="1244"/>
      <c r="CD23" s="1245"/>
      <c r="CE23" s="1171" t="str">
        <f>MID(SUVAHAVUJ!AF137,1,1)</f>
        <v xml:space="preserve"> </v>
      </c>
      <c r="CF23" s="1171"/>
      <c r="CG23" s="1171"/>
      <c r="CH23" s="1171"/>
      <c r="CI23" s="1171"/>
      <c r="CJ23" s="1171" t="str">
        <f>MID(SUVAHAVUJ!AF137,2,1)</f>
        <v xml:space="preserve"> </v>
      </c>
      <c r="CK23" s="1171"/>
      <c r="CL23" s="1171"/>
      <c r="CM23" s="1171"/>
      <c r="CN23" s="1171"/>
      <c r="CO23" s="1171"/>
      <c r="CP23" s="1171" t="str">
        <f>MID(SUVAHAVUJ!AF137,3,1)</f>
        <v xml:space="preserve"> </v>
      </c>
      <c r="CQ23" s="1171"/>
      <c r="CR23" s="1171"/>
      <c r="CS23" s="1171"/>
      <c r="CT23" s="1171"/>
      <c r="CU23" s="1171" t="str">
        <f>MID(SUVAHAVUJ!AF137,4,1)</f>
        <v xml:space="preserve"> </v>
      </c>
      <c r="CV23" s="1171"/>
      <c r="CW23" s="1171"/>
      <c r="CX23" s="1171"/>
      <c r="CY23" s="1171"/>
      <c r="CZ23" s="1171"/>
      <c r="DA23" s="1171" t="str">
        <f>MID(SUVAHAVUJ!AF137,5,1)</f>
        <v xml:space="preserve"> </v>
      </c>
      <c r="DB23" s="1171"/>
      <c r="DC23" s="1171"/>
      <c r="DD23" s="1171"/>
      <c r="DE23" s="1171"/>
      <c r="DF23" s="1171" t="str">
        <f>MID(SUVAHAVUJ!AF137,6,1)</f>
        <v xml:space="preserve"> </v>
      </c>
      <c r="DG23" s="1171"/>
      <c r="DH23" s="1171"/>
      <c r="DI23" s="1171"/>
      <c r="DJ23" s="1171"/>
      <c r="DK23" s="1171"/>
      <c r="DL23" s="1171" t="str">
        <f>MID(SUVAHAVUJ!AF137,7,1)</f>
        <v xml:space="preserve"> </v>
      </c>
      <c r="DM23" s="1171"/>
      <c r="DN23" s="1171"/>
      <c r="DO23" s="1171"/>
      <c r="DP23" s="1171"/>
      <c r="DQ23" s="1171"/>
      <c r="DR23" s="1171" t="str">
        <f>MID(SUVAHAVUJ!AF137,8,1)</f>
        <v xml:space="preserve"> </v>
      </c>
      <c r="DS23" s="1171"/>
      <c r="DT23" s="1171"/>
      <c r="DU23" s="1171"/>
      <c r="DV23" s="1171"/>
      <c r="DW23" s="1129" t="str">
        <f>MID(SUVAHAVUJ!AF137,9,1)</f>
        <v xml:space="preserve"> </v>
      </c>
      <c r="DX23" s="1129"/>
      <c r="DY23" s="1129"/>
      <c r="DZ23" s="1129"/>
      <c r="EA23" s="1129"/>
      <c r="EB23" s="1129"/>
      <c r="EC23" s="1129" t="str">
        <f>MID(SUVAHAVUJ!AF137,10,1)</f>
        <v xml:space="preserve"> </v>
      </c>
      <c r="ED23" s="1129"/>
      <c r="EE23" s="1129"/>
      <c r="EF23" s="1129"/>
      <c r="EG23" s="1129"/>
      <c r="EH23" s="1171" t="str">
        <f>MID(SUVAHAVUJ!AF137,11,1)</f>
        <v>0</v>
      </c>
      <c r="EI23" s="1171"/>
      <c r="EJ23" s="1171"/>
      <c r="EK23" s="1171"/>
      <c r="EL23" s="1171"/>
      <c r="EM23" s="1179"/>
      <c r="EN23" s="257"/>
      <c r="EO23" s="258"/>
      <c r="EP23" s="1171" t="str">
        <f>MID(SUVAHAVUJ!AG137,1,1)</f>
        <v xml:space="preserve"> </v>
      </c>
      <c r="EQ23" s="1171"/>
      <c r="ER23" s="1171"/>
      <c r="ES23" s="1171"/>
      <c r="ET23" s="1171"/>
      <c r="EU23" s="1171"/>
      <c r="EV23" s="1171" t="str">
        <f>MID(SUVAHAVUJ!AG137,2,1)</f>
        <v xml:space="preserve"> </v>
      </c>
      <c r="EW23" s="1171"/>
      <c r="EX23" s="1171"/>
      <c r="EY23" s="1171"/>
      <c r="EZ23" s="1171"/>
      <c r="FA23" s="1171" t="str">
        <f>MID(SUVAHAVUJ!AG137,3,1)</f>
        <v xml:space="preserve"> </v>
      </c>
      <c r="FB23" s="1171"/>
      <c r="FC23" s="1171"/>
      <c r="FD23" s="1171"/>
      <c r="FE23" s="1171"/>
      <c r="FF23" s="1171"/>
      <c r="FG23" s="1171" t="str">
        <f>MID(SUVAHAVUJ!AG137,4,1)</f>
        <v xml:space="preserve"> </v>
      </c>
      <c r="FH23" s="1171"/>
      <c r="FI23" s="1171"/>
      <c r="FJ23" s="1171"/>
      <c r="FK23" s="1171"/>
      <c r="FL23" s="1129" t="str">
        <f>MID(SUVAHAVUJ!AG137,5,1)</f>
        <v xml:space="preserve"> </v>
      </c>
      <c r="FM23" s="1129"/>
      <c r="FN23" s="1129"/>
      <c r="FO23" s="1129"/>
      <c r="FP23" s="1129"/>
      <c r="FQ23" s="1129"/>
      <c r="FR23" s="1129" t="str">
        <f>MID(SUVAHAVUJ!AG137,6,1)</f>
        <v xml:space="preserve"> </v>
      </c>
      <c r="FS23" s="1129"/>
      <c r="FT23" s="1129"/>
      <c r="FU23" s="1129"/>
      <c r="FV23" s="1129"/>
      <c r="FW23" s="1129" t="str">
        <f>MID(SUVAHAVUJ!AG137,7,1)</f>
        <v xml:space="preserve"> </v>
      </c>
      <c r="FX23" s="1129"/>
      <c r="FY23" s="1129"/>
      <c r="FZ23" s="1129"/>
      <c r="GA23" s="1129"/>
      <c r="GB23" s="1129"/>
      <c r="GC23" s="1129" t="str">
        <f>MID(SUVAHAVUJ!AG137,8,1)</f>
        <v xml:space="preserve"> </v>
      </c>
      <c r="GD23" s="1129"/>
      <c r="GE23" s="1129"/>
      <c r="GF23" s="1129"/>
      <c r="GG23" s="1129"/>
      <c r="GH23" s="1129" t="str">
        <f>MID(SUVAHAVUJ!AG137,9,1)</f>
        <v xml:space="preserve"> </v>
      </c>
      <c r="GI23" s="1129"/>
      <c r="GJ23" s="1129"/>
      <c r="GK23" s="1129"/>
      <c r="GL23" s="1129"/>
      <c r="GM23" s="1129"/>
      <c r="GN23" s="1129" t="str">
        <f>MID(SUVAHAVUJ!AG137,10,1)</f>
        <v xml:space="preserve"> </v>
      </c>
      <c r="GO23" s="1129"/>
      <c r="GP23" s="1129"/>
      <c r="GQ23" s="1129"/>
      <c r="GR23" s="1129"/>
      <c r="GS23" s="1129" t="str">
        <f>MID(SUVAHAVUJ!AG137,11,1)</f>
        <v>0</v>
      </c>
      <c r="GT23" s="1129"/>
      <c r="GU23" s="1129"/>
      <c r="GV23" s="1129"/>
      <c r="GW23" s="1177"/>
    </row>
    <row r="24" spans="1:205" ht="24" customHeight="1" x14ac:dyDescent="0.2">
      <c r="A24" s="267"/>
      <c r="B24" s="1246" t="s">
        <v>2064</v>
      </c>
      <c r="C24" s="1247"/>
      <c r="D24" s="1247"/>
      <c r="E24" s="1247"/>
      <c r="F24" s="1247"/>
      <c r="G24" s="1247"/>
      <c r="H24" s="1247"/>
      <c r="I24" s="1247"/>
      <c r="J24" s="1247"/>
      <c r="K24" s="1248"/>
      <c r="L24" s="1241" t="str">
        <f>SUVAHAVUJ!$D$138</f>
        <v>Krátkodobé rezervy r. 137 + r. 138</v>
      </c>
      <c r="M24" s="1242"/>
      <c r="N24" s="1242"/>
      <c r="O24" s="1242"/>
      <c r="P24" s="1242"/>
      <c r="Q24" s="1242"/>
      <c r="R24" s="1242"/>
      <c r="S24" s="1242"/>
      <c r="T24" s="1242"/>
      <c r="U24" s="1242"/>
      <c r="V24" s="1242"/>
      <c r="W24" s="1242"/>
      <c r="X24" s="1242"/>
      <c r="Y24" s="1242"/>
      <c r="Z24" s="1242"/>
      <c r="AA24" s="1242"/>
      <c r="AB24" s="1242"/>
      <c r="AC24" s="1242"/>
      <c r="AD24" s="1242"/>
      <c r="AE24" s="1242"/>
      <c r="AF24" s="1242"/>
      <c r="AG24" s="1242"/>
      <c r="AH24" s="1242"/>
      <c r="AI24" s="1242"/>
      <c r="AJ24" s="1242"/>
      <c r="AK24" s="1242"/>
      <c r="AL24" s="1242"/>
      <c r="AM24" s="1242"/>
      <c r="AN24" s="1242"/>
      <c r="AO24" s="1242"/>
      <c r="AP24" s="1242"/>
      <c r="AQ24" s="1242"/>
      <c r="AR24" s="1242"/>
      <c r="AS24" s="1242"/>
      <c r="AT24" s="1242"/>
      <c r="AU24" s="1242"/>
      <c r="AV24" s="1242"/>
      <c r="AW24" s="1242"/>
      <c r="AX24" s="1242"/>
      <c r="AY24" s="1242"/>
      <c r="AZ24" s="1242"/>
      <c r="BA24" s="1242"/>
      <c r="BB24" s="1242"/>
      <c r="BC24" s="1242"/>
      <c r="BD24" s="1242"/>
      <c r="BE24" s="1242"/>
      <c r="BF24" s="1242"/>
      <c r="BG24" s="1242"/>
      <c r="BH24" s="1242"/>
      <c r="BI24" s="1242"/>
      <c r="BJ24" s="1242"/>
      <c r="BK24" s="1242"/>
      <c r="BL24" s="1242"/>
      <c r="BM24" s="1242"/>
      <c r="BN24" s="1242"/>
      <c r="BO24" s="1242"/>
      <c r="BP24" s="1242"/>
      <c r="BQ24" s="1242"/>
      <c r="BR24" s="1242"/>
      <c r="BS24" s="1242"/>
      <c r="BT24" s="1242"/>
      <c r="BU24" s="1242"/>
      <c r="BV24" s="1242"/>
      <c r="BW24" s="1268" t="s">
        <v>2126</v>
      </c>
      <c r="BX24" s="1269"/>
      <c r="BY24" s="1269"/>
      <c r="BZ24" s="1269"/>
      <c r="CA24" s="1269"/>
      <c r="CB24" s="1269"/>
      <c r="CC24" s="1269"/>
      <c r="CD24" s="1270"/>
      <c r="CE24" s="1171" t="str">
        <f>MID(SUVAHAVUJ!AF138,1,1)</f>
        <v xml:space="preserve"> </v>
      </c>
      <c r="CF24" s="1171"/>
      <c r="CG24" s="1171"/>
      <c r="CH24" s="1171"/>
      <c r="CI24" s="1171"/>
      <c r="CJ24" s="1171" t="str">
        <f>MID(SUVAHAVUJ!AF138,2,1)</f>
        <v xml:space="preserve"> </v>
      </c>
      <c r="CK24" s="1171"/>
      <c r="CL24" s="1171"/>
      <c r="CM24" s="1171"/>
      <c r="CN24" s="1171"/>
      <c r="CO24" s="1171"/>
      <c r="CP24" s="1171" t="str">
        <f>MID(SUVAHAVUJ!AF138,3,1)</f>
        <v xml:space="preserve"> </v>
      </c>
      <c r="CQ24" s="1171"/>
      <c r="CR24" s="1171"/>
      <c r="CS24" s="1171"/>
      <c r="CT24" s="1171"/>
      <c r="CU24" s="1171" t="str">
        <f>MID(SUVAHAVUJ!AF138,4,1)</f>
        <v xml:space="preserve"> </v>
      </c>
      <c r="CV24" s="1171"/>
      <c r="CW24" s="1171"/>
      <c r="CX24" s="1171"/>
      <c r="CY24" s="1171"/>
      <c r="CZ24" s="1171"/>
      <c r="DA24" s="1171" t="str">
        <f>MID(SUVAHAVUJ!AF138,5,1)</f>
        <v xml:space="preserve"> </v>
      </c>
      <c r="DB24" s="1171"/>
      <c r="DC24" s="1171"/>
      <c r="DD24" s="1171"/>
      <c r="DE24" s="1171"/>
      <c r="DF24" s="1171" t="str">
        <f>MID(SUVAHAVUJ!AF138,6,1)</f>
        <v xml:space="preserve"> </v>
      </c>
      <c r="DG24" s="1171"/>
      <c r="DH24" s="1171"/>
      <c r="DI24" s="1171"/>
      <c r="DJ24" s="1171"/>
      <c r="DK24" s="1171"/>
      <c r="DL24" s="1171" t="str">
        <f>MID(SUVAHAVUJ!AF138,7,1)</f>
        <v xml:space="preserve"> </v>
      </c>
      <c r="DM24" s="1171"/>
      <c r="DN24" s="1171"/>
      <c r="DO24" s="1171"/>
      <c r="DP24" s="1171"/>
      <c r="DQ24" s="1171"/>
      <c r="DR24" s="1171" t="str">
        <f>MID(SUVAHAVUJ!AF138,8,1)</f>
        <v xml:space="preserve"> </v>
      </c>
      <c r="DS24" s="1171"/>
      <c r="DT24" s="1171"/>
      <c r="DU24" s="1171"/>
      <c r="DV24" s="1171"/>
      <c r="DW24" s="1129" t="str">
        <f>MID(SUVAHAVUJ!AF138,9,1)</f>
        <v xml:space="preserve"> </v>
      </c>
      <c r="DX24" s="1129"/>
      <c r="DY24" s="1129"/>
      <c r="DZ24" s="1129"/>
      <c r="EA24" s="1129"/>
      <c r="EB24" s="1129"/>
      <c r="EC24" s="1129" t="str">
        <f>MID(SUVAHAVUJ!AF138,10,1)</f>
        <v xml:space="preserve"> </v>
      </c>
      <c r="ED24" s="1129"/>
      <c r="EE24" s="1129"/>
      <c r="EF24" s="1129"/>
      <c r="EG24" s="1129"/>
      <c r="EH24" s="1171" t="str">
        <f>MID(SUVAHAVUJ!AF138,11,1)</f>
        <v>0</v>
      </c>
      <c r="EI24" s="1171"/>
      <c r="EJ24" s="1171"/>
      <c r="EK24" s="1171"/>
      <c r="EL24" s="1171"/>
      <c r="EM24" s="1179"/>
      <c r="EN24" s="257"/>
      <c r="EO24" s="258"/>
      <c r="EP24" s="1171" t="str">
        <f>MID(SUVAHAVUJ!AG138,1,1)</f>
        <v xml:space="preserve"> </v>
      </c>
      <c r="EQ24" s="1171"/>
      <c r="ER24" s="1171"/>
      <c r="ES24" s="1171"/>
      <c r="ET24" s="1171"/>
      <c r="EU24" s="1171"/>
      <c r="EV24" s="1171" t="str">
        <f>MID(SUVAHAVUJ!AG138,2,1)</f>
        <v xml:space="preserve"> </v>
      </c>
      <c r="EW24" s="1171"/>
      <c r="EX24" s="1171"/>
      <c r="EY24" s="1171"/>
      <c r="EZ24" s="1171"/>
      <c r="FA24" s="1171" t="str">
        <f>MID(SUVAHAVUJ!AG138,3,1)</f>
        <v xml:space="preserve"> </v>
      </c>
      <c r="FB24" s="1171"/>
      <c r="FC24" s="1171"/>
      <c r="FD24" s="1171"/>
      <c r="FE24" s="1171"/>
      <c r="FF24" s="1171"/>
      <c r="FG24" s="1171" t="str">
        <f>MID(SUVAHAVUJ!AG138,4,1)</f>
        <v xml:space="preserve"> </v>
      </c>
      <c r="FH24" s="1171"/>
      <c r="FI24" s="1171"/>
      <c r="FJ24" s="1171"/>
      <c r="FK24" s="1171"/>
      <c r="FL24" s="1129" t="str">
        <f>MID(SUVAHAVUJ!AG138,5,1)</f>
        <v xml:space="preserve"> </v>
      </c>
      <c r="FM24" s="1129"/>
      <c r="FN24" s="1129"/>
      <c r="FO24" s="1129"/>
      <c r="FP24" s="1129"/>
      <c r="FQ24" s="1129"/>
      <c r="FR24" s="1129" t="str">
        <f>MID(SUVAHAVUJ!AG138,6,1)</f>
        <v xml:space="preserve"> </v>
      </c>
      <c r="FS24" s="1129"/>
      <c r="FT24" s="1129"/>
      <c r="FU24" s="1129"/>
      <c r="FV24" s="1129"/>
      <c r="FW24" s="1129" t="str">
        <f>MID(SUVAHAVUJ!AG138,7,1)</f>
        <v xml:space="preserve"> </v>
      </c>
      <c r="FX24" s="1129"/>
      <c r="FY24" s="1129"/>
      <c r="FZ24" s="1129"/>
      <c r="GA24" s="1129"/>
      <c r="GB24" s="1129"/>
      <c r="GC24" s="1129" t="str">
        <f>MID(SUVAHAVUJ!AG138,8,1)</f>
        <v xml:space="preserve"> </v>
      </c>
      <c r="GD24" s="1129"/>
      <c r="GE24" s="1129"/>
      <c r="GF24" s="1129"/>
      <c r="GG24" s="1129"/>
      <c r="GH24" s="1129" t="str">
        <f>MID(SUVAHAVUJ!AG138,9,1)</f>
        <v xml:space="preserve"> </v>
      </c>
      <c r="GI24" s="1129"/>
      <c r="GJ24" s="1129"/>
      <c r="GK24" s="1129"/>
      <c r="GL24" s="1129"/>
      <c r="GM24" s="1129"/>
      <c r="GN24" s="1129" t="str">
        <f>MID(SUVAHAVUJ!AG138,10,1)</f>
        <v xml:space="preserve"> </v>
      </c>
      <c r="GO24" s="1129"/>
      <c r="GP24" s="1129"/>
      <c r="GQ24" s="1129"/>
      <c r="GR24" s="1129"/>
      <c r="GS24" s="1129" t="str">
        <f>MID(SUVAHAVUJ!AG138,11,1)</f>
        <v>0</v>
      </c>
      <c r="GT24" s="1129"/>
      <c r="GU24" s="1129"/>
      <c r="GV24" s="1129"/>
      <c r="GW24" s="1177"/>
    </row>
    <row r="25" spans="1:205" ht="24" customHeight="1" x14ac:dyDescent="0.2">
      <c r="A25" s="267"/>
      <c r="B25" s="1254" t="s">
        <v>2066</v>
      </c>
      <c r="C25" s="1255"/>
      <c r="D25" s="1255"/>
      <c r="E25" s="1255"/>
      <c r="F25" s="1255"/>
      <c r="G25" s="1255"/>
      <c r="H25" s="1255"/>
      <c r="I25" s="1255"/>
      <c r="J25" s="1255"/>
      <c r="K25" s="1256"/>
      <c r="L25" s="1252" t="str">
        <f>SUVAHAVUJ!$D$139</f>
        <v>Zákonné rezervy (323A, 451A)</v>
      </c>
      <c r="M25" s="1253"/>
      <c r="N25" s="1253"/>
      <c r="O25" s="1253"/>
      <c r="P25" s="1253"/>
      <c r="Q25" s="1253"/>
      <c r="R25" s="1253"/>
      <c r="S25" s="1253"/>
      <c r="T25" s="1253"/>
      <c r="U25" s="1253"/>
      <c r="V25" s="1253"/>
      <c r="W25" s="1253"/>
      <c r="X25" s="1253"/>
      <c r="Y25" s="1253"/>
      <c r="Z25" s="1253"/>
      <c r="AA25" s="1253"/>
      <c r="AB25" s="1253"/>
      <c r="AC25" s="1253"/>
      <c r="AD25" s="1253"/>
      <c r="AE25" s="1253"/>
      <c r="AF25" s="1253"/>
      <c r="AG25" s="1253"/>
      <c r="AH25" s="1253"/>
      <c r="AI25" s="1253"/>
      <c r="AJ25" s="1253"/>
      <c r="AK25" s="1253"/>
      <c r="AL25" s="1253"/>
      <c r="AM25" s="1253"/>
      <c r="AN25" s="1253"/>
      <c r="AO25" s="1253"/>
      <c r="AP25" s="1253"/>
      <c r="AQ25" s="1253"/>
      <c r="AR25" s="1253"/>
      <c r="AS25" s="1253"/>
      <c r="AT25" s="1253"/>
      <c r="AU25" s="1253"/>
      <c r="AV25" s="1253"/>
      <c r="AW25" s="1253"/>
      <c r="AX25" s="1253"/>
      <c r="AY25" s="1253"/>
      <c r="AZ25" s="1253"/>
      <c r="BA25" s="1253"/>
      <c r="BB25" s="1253"/>
      <c r="BC25" s="1253"/>
      <c r="BD25" s="1253"/>
      <c r="BE25" s="1253"/>
      <c r="BF25" s="1253"/>
      <c r="BG25" s="1253"/>
      <c r="BH25" s="1253"/>
      <c r="BI25" s="1253"/>
      <c r="BJ25" s="1253"/>
      <c r="BK25" s="1253"/>
      <c r="BL25" s="1253"/>
      <c r="BM25" s="1253"/>
      <c r="BN25" s="1253"/>
      <c r="BO25" s="1253"/>
      <c r="BP25" s="1253"/>
      <c r="BQ25" s="1253"/>
      <c r="BR25" s="1253"/>
      <c r="BS25" s="1253"/>
      <c r="BT25" s="1253"/>
      <c r="BU25" s="1253"/>
      <c r="BV25" s="1253"/>
      <c r="BW25" s="1243" t="s">
        <v>2127</v>
      </c>
      <c r="BX25" s="1244"/>
      <c r="BY25" s="1244"/>
      <c r="BZ25" s="1244"/>
      <c r="CA25" s="1244"/>
      <c r="CB25" s="1244"/>
      <c r="CC25" s="1244"/>
      <c r="CD25" s="1245"/>
      <c r="CE25" s="1171" t="str">
        <f>MID(SUVAHAVUJ!AF139,1,1)</f>
        <v xml:space="preserve"> </v>
      </c>
      <c r="CF25" s="1171"/>
      <c r="CG25" s="1171"/>
      <c r="CH25" s="1171"/>
      <c r="CI25" s="1171"/>
      <c r="CJ25" s="1171" t="str">
        <f>MID(SUVAHAVUJ!AF139,2,1)</f>
        <v xml:space="preserve"> </v>
      </c>
      <c r="CK25" s="1171"/>
      <c r="CL25" s="1171"/>
      <c r="CM25" s="1171"/>
      <c r="CN25" s="1171"/>
      <c r="CO25" s="1171"/>
      <c r="CP25" s="1171" t="str">
        <f>MID(SUVAHAVUJ!AF139,3,1)</f>
        <v xml:space="preserve"> </v>
      </c>
      <c r="CQ25" s="1171"/>
      <c r="CR25" s="1171"/>
      <c r="CS25" s="1171"/>
      <c r="CT25" s="1171"/>
      <c r="CU25" s="1171" t="str">
        <f>MID(SUVAHAVUJ!AF139,4,1)</f>
        <v xml:space="preserve"> </v>
      </c>
      <c r="CV25" s="1171"/>
      <c r="CW25" s="1171"/>
      <c r="CX25" s="1171"/>
      <c r="CY25" s="1171"/>
      <c r="CZ25" s="1171"/>
      <c r="DA25" s="1171" t="str">
        <f>MID(SUVAHAVUJ!AF139,5,1)</f>
        <v xml:space="preserve"> </v>
      </c>
      <c r="DB25" s="1171"/>
      <c r="DC25" s="1171"/>
      <c r="DD25" s="1171"/>
      <c r="DE25" s="1171"/>
      <c r="DF25" s="1171" t="str">
        <f>MID(SUVAHAVUJ!AF139,6,1)</f>
        <v xml:space="preserve"> </v>
      </c>
      <c r="DG25" s="1171"/>
      <c r="DH25" s="1171"/>
      <c r="DI25" s="1171"/>
      <c r="DJ25" s="1171"/>
      <c r="DK25" s="1171"/>
      <c r="DL25" s="1171" t="str">
        <f>MID(SUVAHAVUJ!AF139,7,1)</f>
        <v xml:space="preserve"> </v>
      </c>
      <c r="DM25" s="1171"/>
      <c r="DN25" s="1171"/>
      <c r="DO25" s="1171"/>
      <c r="DP25" s="1171"/>
      <c r="DQ25" s="1171"/>
      <c r="DR25" s="1171" t="str">
        <f>MID(SUVAHAVUJ!AF139,8,1)</f>
        <v xml:space="preserve"> </v>
      </c>
      <c r="DS25" s="1171"/>
      <c r="DT25" s="1171"/>
      <c r="DU25" s="1171"/>
      <c r="DV25" s="1171"/>
      <c r="DW25" s="1129" t="str">
        <f>MID(SUVAHAVUJ!AF139,9,1)</f>
        <v xml:space="preserve"> </v>
      </c>
      <c r="DX25" s="1129"/>
      <c r="DY25" s="1129"/>
      <c r="DZ25" s="1129"/>
      <c r="EA25" s="1129"/>
      <c r="EB25" s="1129"/>
      <c r="EC25" s="1129" t="str">
        <f>MID(SUVAHAVUJ!AF139,10,1)</f>
        <v xml:space="preserve"> </v>
      </c>
      <c r="ED25" s="1129"/>
      <c r="EE25" s="1129"/>
      <c r="EF25" s="1129"/>
      <c r="EG25" s="1129"/>
      <c r="EH25" s="1171" t="str">
        <f>MID(SUVAHAVUJ!AF139,11,1)</f>
        <v>0</v>
      </c>
      <c r="EI25" s="1171"/>
      <c r="EJ25" s="1171"/>
      <c r="EK25" s="1171"/>
      <c r="EL25" s="1171"/>
      <c r="EM25" s="1179"/>
      <c r="EN25" s="257"/>
      <c r="EO25" s="258"/>
      <c r="EP25" s="1171" t="str">
        <f>MID(SUVAHAVUJ!AG139,1,1)</f>
        <v xml:space="preserve"> </v>
      </c>
      <c r="EQ25" s="1171"/>
      <c r="ER25" s="1171"/>
      <c r="ES25" s="1171"/>
      <c r="ET25" s="1171"/>
      <c r="EU25" s="1171"/>
      <c r="EV25" s="1171" t="str">
        <f>MID(SUVAHAVUJ!AG139,2,1)</f>
        <v xml:space="preserve"> </v>
      </c>
      <c r="EW25" s="1171"/>
      <c r="EX25" s="1171"/>
      <c r="EY25" s="1171"/>
      <c r="EZ25" s="1171"/>
      <c r="FA25" s="1171" t="str">
        <f>MID(SUVAHAVUJ!AG139,3,1)</f>
        <v xml:space="preserve"> </v>
      </c>
      <c r="FB25" s="1171"/>
      <c r="FC25" s="1171"/>
      <c r="FD25" s="1171"/>
      <c r="FE25" s="1171"/>
      <c r="FF25" s="1171"/>
      <c r="FG25" s="1171" t="str">
        <f>MID(SUVAHAVUJ!AG139,4,1)</f>
        <v xml:space="preserve"> </v>
      </c>
      <c r="FH25" s="1171"/>
      <c r="FI25" s="1171"/>
      <c r="FJ25" s="1171"/>
      <c r="FK25" s="1171"/>
      <c r="FL25" s="1129" t="str">
        <f>MID(SUVAHAVUJ!AG139,5,1)</f>
        <v xml:space="preserve"> </v>
      </c>
      <c r="FM25" s="1129"/>
      <c r="FN25" s="1129"/>
      <c r="FO25" s="1129"/>
      <c r="FP25" s="1129"/>
      <c r="FQ25" s="1129"/>
      <c r="FR25" s="1129" t="str">
        <f>MID(SUVAHAVUJ!AG139,6,1)</f>
        <v xml:space="preserve"> </v>
      </c>
      <c r="FS25" s="1129"/>
      <c r="FT25" s="1129"/>
      <c r="FU25" s="1129"/>
      <c r="FV25" s="1129"/>
      <c r="FW25" s="1129" t="str">
        <f>MID(SUVAHAVUJ!AG139,7,1)</f>
        <v xml:space="preserve"> </v>
      </c>
      <c r="FX25" s="1129"/>
      <c r="FY25" s="1129"/>
      <c r="FZ25" s="1129"/>
      <c r="GA25" s="1129"/>
      <c r="GB25" s="1129"/>
      <c r="GC25" s="1129" t="str">
        <f>MID(SUVAHAVUJ!AG139,8,1)</f>
        <v xml:space="preserve"> </v>
      </c>
      <c r="GD25" s="1129"/>
      <c r="GE25" s="1129"/>
      <c r="GF25" s="1129"/>
      <c r="GG25" s="1129"/>
      <c r="GH25" s="1129" t="str">
        <f>MID(SUVAHAVUJ!AG139,9,1)</f>
        <v xml:space="preserve"> </v>
      </c>
      <c r="GI25" s="1129"/>
      <c r="GJ25" s="1129"/>
      <c r="GK25" s="1129"/>
      <c r="GL25" s="1129"/>
      <c r="GM25" s="1129"/>
      <c r="GN25" s="1129" t="str">
        <f>MID(SUVAHAVUJ!AG139,10,1)</f>
        <v xml:space="preserve"> </v>
      </c>
      <c r="GO25" s="1129"/>
      <c r="GP25" s="1129"/>
      <c r="GQ25" s="1129"/>
      <c r="GR25" s="1129"/>
      <c r="GS25" s="1129" t="str">
        <f>MID(SUVAHAVUJ!AG139,11,1)</f>
        <v>0</v>
      </c>
      <c r="GT25" s="1129"/>
      <c r="GU25" s="1129"/>
      <c r="GV25" s="1129"/>
      <c r="GW25" s="1177"/>
    </row>
    <row r="26" spans="1:205" ht="24" customHeight="1" x14ac:dyDescent="0.2">
      <c r="A26" s="267"/>
      <c r="B26" s="1254" t="s">
        <v>2017</v>
      </c>
      <c r="C26" s="1255"/>
      <c r="D26" s="1255"/>
      <c r="E26" s="1255"/>
      <c r="F26" s="1255"/>
      <c r="G26" s="1255"/>
      <c r="H26" s="1255"/>
      <c r="I26" s="1255"/>
      <c r="J26" s="1255"/>
      <c r="K26" s="1256"/>
      <c r="L26" s="1252" t="str">
        <f>SUVAHAVUJ!$D$140</f>
        <v>Ostatné rezervy (323A, 32X, 459A, 45XA)</v>
      </c>
      <c r="M26" s="1253"/>
      <c r="N26" s="1253"/>
      <c r="O26" s="1253"/>
      <c r="P26" s="1253"/>
      <c r="Q26" s="1253"/>
      <c r="R26" s="1253"/>
      <c r="S26" s="1253"/>
      <c r="T26" s="1253"/>
      <c r="U26" s="1253"/>
      <c r="V26" s="1253"/>
      <c r="W26" s="1253"/>
      <c r="X26" s="1253"/>
      <c r="Y26" s="1253"/>
      <c r="Z26" s="1253"/>
      <c r="AA26" s="1253"/>
      <c r="AB26" s="1253"/>
      <c r="AC26" s="1253"/>
      <c r="AD26" s="1253"/>
      <c r="AE26" s="1253"/>
      <c r="AF26" s="1253"/>
      <c r="AG26" s="1253"/>
      <c r="AH26" s="1253"/>
      <c r="AI26" s="1253"/>
      <c r="AJ26" s="1253"/>
      <c r="AK26" s="1253"/>
      <c r="AL26" s="1253"/>
      <c r="AM26" s="1253"/>
      <c r="AN26" s="1253"/>
      <c r="AO26" s="1253"/>
      <c r="AP26" s="1253"/>
      <c r="AQ26" s="1253"/>
      <c r="AR26" s="1253"/>
      <c r="AS26" s="1253"/>
      <c r="AT26" s="1253"/>
      <c r="AU26" s="1253"/>
      <c r="AV26" s="1253"/>
      <c r="AW26" s="1253"/>
      <c r="AX26" s="1253"/>
      <c r="AY26" s="1253"/>
      <c r="AZ26" s="1253"/>
      <c r="BA26" s="1253"/>
      <c r="BB26" s="1253"/>
      <c r="BC26" s="1253"/>
      <c r="BD26" s="1253"/>
      <c r="BE26" s="1253"/>
      <c r="BF26" s="1253"/>
      <c r="BG26" s="1253"/>
      <c r="BH26" s="1253"/>
      <c r="BI26" s="1253"/>
      <c r="BJ26" s="1253"/>
      <c r="BK26" s="1253"/>
      <c r="BL26" s="1253"/>
      <c r="BM26" s="1253"/>
      <c r="BN26" s="1253"/>
      <c r="BO26" s="1253"/>
      <c r="BP26" s="1253"/>
      <c r="BQ26" s="1253"/>
      <c r="BR26" s="1253"/>
      <c r="BS26" s="1253"/>
      <c r="BT26" s="1253"/>
      <c r="BU26" s="1253"/>
      <c r="BV26" s="1253"/>
      <c r="BW26" s="1243" t="s">
        <v>2128</v>
      </c>
      <c r="BX26" s="1244"/>
      <c r="BY26" s="1244"/>
      <c r="BZ26" s="1244"/>
      <c r="CA26" s="1244"/>
      <c r="CB26" s="1244"/>
      <c r="CC26" s="1244"/>
      <c r="CD26" s="1245"/>
      <c r="CE26" s="1171" t="str">
        <f>MID(SUVAHAVUJ!AF140,1,1)</f>
        <v xml:space="preserve"> </v>
      </c>
      <c r="CF26" s="1171"/>
      <c r="CG26" s="1171"/>
      <c r="CH26" s="1171"/>
      <c r="CI26" s="1171"/>
      <c r="CJ26" s="1171" t="str">
        <f>MID(SUVAHAVUJ!AF140,2,1)</f>
        <v xml:space="preserve"> </v>
      </c>
      <c r="CK26" s="1171"/>
      <c r="CL26" s="1171"/>
      <c r="CM26" s="1171"/>
      <c r="CN26" s="1171"/>
      <c r="CO26" s="1171"/>
      <c r="CP26" s="1171" t="str">
        <f>MID(SUVAHAVUJ!AF140,3,1)</f>
        <v xml:space="preserve"> </v>
      </c>
      <c r="CQ26" s="1171"/>
      <c r="CR26" s="1171"/>
      <c r="CS26" s="1171"/>
      <c r="CT26" s="1171"/>
      <c r="CU26" s="1171" t="str">
        <f>MID(SUVAHAVUJ!AF140,4,1)</f>
        <v xml:space="preserve"> </v>
      </c>
      <c r="CV26" s="1171"/>
      <c r="CW26" s="1171"/>
      <c r="CX26" s="1171"/>
      <c r="CY26" s="1171"/>
      <c r="CZ26" s="1171"/>
      <c r="DA26" s="1171" t="str">
        <f>MID(SUVAHAVUJ!AF140,5,1)</f>
        <v xml:space="preserve"> </v>
      </c>
      <c r="DB26" s="1171"/>
      <c r="DC26" s="1171"/>
      <c r="DD26" s="1171"/>
      <c r="DE26" s="1171"/>
      <c r="DF26" s="1171" t="str">
        <f>MID(SUVAHAVUJ!AF140,6,1)</f>
        <v xml:space="preserve"> </v>
      </c>
      <c r="DG26" s="1171"/>
      <c r="DH26" s="1171"/>
      <c r="DI26" s="1171"/>
      <c r="DJ26" s="1171"/>
      <c r="DK26" s="1171"/>
      <c r="DL26" s="1171" t="str">
        <f>MID(SUVAHAVUJ!AF140,7,1)</f>
        <v xml:space="preserve"> </v>
      </c>
      <c r="DM26" s="1171"/>
      <c r="DN26" s="1171"/>
      <c r="DO26" s="1171"/>
      <c r="DP26" s="1171"/>
      <c r="DQ26" s="1171"/>
      <c r="DR26" s="1171" t="str">
        <f>MID(SUVAHAVUJ!AF140,8,1)</f>
        <v xml:space="preserve"> </v>
      </c>
      <c r="DS26" s="1171"/>
      <c r="DT26" s="1171"/>
      <c r="DU26" s="1171"/>
      <c r="DV26" s="1171"/>
      <c r="DW26" s="1129" t="str">
        <f>MID(SUVAHAVUJ!AF140,9,1)</f>
        <v xml:space="preserve"> </v>
      </c>
      <c r="DX26" s="1129"/>
      <c r="DY26" s="1129"/>
      <c r="DZ26" s="1129"/>
      <c r="EA26" s="1129"/>
      <c r="EB26" s="1129"/>
      <c r="EC26" s="1129" t="str">
        <f>MID(SUVAHAVUJ!AF140,10,1)</f>
        <v xml:space="preserve"> </v>
      </c>
      <c r="ED26" s="1129"/>
      <c r="EE26" s="1129"/>
      <c r="EF26" s="1129"/>
      <c r="EG26" s="1129"/>
      <c r="EH26" s="1171" t="str">
        <f>MID(SUVAHAVUJ!AF140,11,1)</f>
        <v>0</v>
      </c>
      <c r="EI26" s="1171"/>
      <c r="EJ26" s="1171"/>
      <c r="EK26" s="1171"/>
      <c r="EL26" s="1171"/>
      <c r="EM26" s="1179"/>
      <c r="EN26" s="257"/>
      <c r="EO26" s="258"/>
      <c r="EP26" s="1171" t="str">
        <f>MID(SUVAHAVUJ!AG140,1,1)</f>
        <v xml:space="preserve"> </v>
      </c>
      <c r="EQ26" s="1171"/>
      <c r="ER26" s="1171"/>
      <c r="ES26" s="1171"/>
      <c r="ET26" s="1171"/>
      <c r="EU26" s="1171"/>
      <c r="EV26" s="1171" t="str">
        <f>MID(SUVAHAVUJ!AG140,2,1)</f>
        <v xml:space="preserve"> </v>
      </c>
      <c r="EW26" s="1171"/>
      <c r="EX26" s="1171"/>
      <c r="EY26" s="1171"/>
      <c r="EZ26" s="1171"/>
      <c r="FA26" s="1171" t="str">
        <f>MID(SUVAHAVUJ!AG140,3,1)</f>
        <v xml:space="preserve"> </v>
      </c>
      <c r="FB26" s="1171"/>
      <c r="FC26" s="1171"/>
      <c r="FD26" s="1171"/>
      <c r="FE26" s="1171"/>
      <c r="FF26" s="1171"/>
      <c r="FG26" s="1171" t="str">
        <f>MID(SUVAHAVUJ!AG140,4,1)</f>
        <v xml:space="preserve"> </v>
      </c>
      <c r="FH26" s="1171"/>
      <c r="FI26" s="1171"/>
      <c r="FJ26" s="1171"/>
      <c r="FK26" s="1171"/>
      <c r="FL26" s="1129" t="str">
        <f>MID(SUVAHAVUJ!AG140,5,1)</f>
        <v xml:space="preserve"> </v>
      </c>
      <c r="FM26" s="1129"/>
      <c r="FN26" s="1129"/>
      <c r="FO26" s="1129"/>
      <c r="FP26" s="1129"/>
      <c r="FQ26" s="1129"/>
      <c r="FR26" s="1129" t="str">
        <f>MID(SUVAHAVUJ!AG140,6,1)</f>
        <v xml:space="preserve"> </v>
      </c>
      <c r="FS26" s="1129"/>
      <c r="FT26" s="1129"/>
      <c r="FU26" s="1129"/>
      <c r="FV26" s="1129"/>
      <c r="FW26" s="1129" t="str">
        <f>MID(SUVAHAVUJ!AG140,7,1)</f>
        <v xml:space="preserve"> </v>
      </c>
      <c r="FX26" s="1129"/>
      <c r="FY26" s="1129"/>
      <c r="FZ26" s="1129"/>
      <c r="GA26" s="1129"/>
      <c r="GB26" s="1129"/>
      <c r="GC26" s="1129" t="str">
        <f>MID(SUVAHAVUJ!AG140,8,1)</f>
        <v xml:space="preserve"> </v>
      </c>
      <c r="GD26" s="1129"/>
      <c r="GE26" s="1129"/>
      <c r="GF26" s="1129"/>
      <c r="GG26" s="1129"/>
      <c r="GH26" s="1129" t="str">
        <f>MID(SUVAHAVUJ!AG140,9,1)</f>
        <v xml:space="preserve"> </v>
      </c>
      <c r="GI26" s="1129"/>
      <c r="GJ26" s="1129"/>
      <c r="GK26" s="1129"/>
      <c r="GL26" s="1129"/>
      <c r="GM26" s="1129"/>
      <c r="GN26" s="1129" t="str">
        <f>MID(SUVAHAVUJ!AG140,10,1)</f>
        <v xml:space="preserve"> </v>
      </c>
      <c r="GO26" s="1129"/>
      <c r="GP26" s="1129"/>
      <c r="GQ26" s="1129"/>
      <c r="GR26" s="1129"/>
      <c r="GS26" s="1129" t="str">
        <f>MID(SUVAHAVUJ!AG140,11,1)</f>
        <v>0</v>
      </c>
      <c r="GT26" s="1129"/>
      <c r="GU26" s="1129"/>
      <c r="GV26" s="1129"/>
      <c r="GW26" s="1177"/>
    </row>
    <row r="27" spans="1:205" ht="24" customHeight="1" x14ac:dyDescent="0.2">
      <c r="A27" s="267"/>
      <c r="B27" s="1274" t="s">
        <v>2129</v>
      </c>
      <c r="C27" s="1275"/>
      <c r="D27" s="1275"/>
      <c r="E27" s="1275"/>
      <c r="F27" s="1275"/>
      <c r="G27" s="1275"/>
      <c r="H27" s="1275"/>
      <c r="I27" s="1275"/>
      <c r="J27" s="1275"/>
      <c r="K27" s="1276"/>
      <c r="L27" s="1241" t="str">
        <f>SUVAHAVUJ!$D$141</f>
        <v>Bežné bankové úvery (221A, 231, 232, 23X, 461A, 46XA)</v>
      </c>
      <c r="M27" s="1242"/>
      <c r="N27" s="1242"/>
      <c r="O27" s="1242"/>
      <c r="P27" s="1242"/>
      <c r="Q27" s="1242"/>
      <c r="R27" s="1242"/>
      <c r="S27" s="1242"/>
      <c r="T27" s="1242"/>
      <c r="U27" s="1242"/>
      <c r="V27" s="1242"/>
      <c r="W27" s="1242"/>
      <c r="X27" s="1242"/>
      <c r="Y27" s="1242"/>
      <c r="Z27" s="1242"/>
      <c r="AA27" s="1242"/>
      <c r="AB27" s="1242"/>
      <c r="AC27" s="1242"/>
      <c r="AD27" s="1242"/>
      <c r="AE27" s="1242"/>
      <c r="AF27" s="1242"/>
      <c r="AG27" s="1242"/>
      <c r="AH27" s="1242"/>
      <c r="AI27" s="1242"/>
      <c r="AJ27" s="1242"/>
      <c r="AK27" s="1242"/>
      <c r="AL27" s="1242"/>
      <c r="AM27" s="1242"/>
      <c r="AN27" s="1242"/>
      <c r="AO27" s="1242"/>
      <c r="AP27" s="1242"/>
      <c r="AQ27" s="1242"/>
      <c r="AR27" s="1242"/>
      <c r="AS27" s="1242"/>
      <c r="AT27" s="1242"/>
      <c r="AU27" s="1242"/>
      <c r="AV27" s="1242"/>
      <c r="AW27" s="1242"/>
      <c r="AX27" s="1242"/>
      <c r="AY27" s="1242"/>
      <c r="AZ27" s="1242"/>
      <c r="BA27" s="1242"/>
      <c r="BB27" s="1242"/>
      <c r="BC27" s="1242"/>
      <c r="BD27" s="1242"/>
      <c r="BE27" s="1242"/>
      <c r="BF27" s="1242"/>
      <c r="BG27" s="1242"/>
      <c r="BH27" s="1242"/>
      <c r="BI27" s="1242"/>
      <c r="BJ27" s="1242"/>
      <c r="BK27" s="1242"/>
      <c r="BL27" s="1242"/>
      <c r="BM27" s="1242"/>
      <c r="BN27" s="1242"/>
      <c r="BO27" s="1242"/>
      <c r="BP27" s="1242"/>
      <c r="BQ27" s="1242"/>
      <c r="BR27" s="1242"/>
      <c r="BS27" s="1242"/>
      <c r="BT27" s="1242"/>
      <c r="BU27" s="1242"/>
      <c r="BV27" s="1242"/>
      <c r="BW27" s="1268" t="s">
        <v>363</v>
      </c>
      <c r="BX27" s="1269"/>
      <c r="BY27" s="1269"/>
      <c r="BZ27" s="1269"/>
      <c r="CA27" s="1269"/>
      <c r="CB27" s="1269"/>
      <c r="CC27" s="1269" t="s">
        <v>153</v>
      </c>
      <c r="CD27" s="1270"/>
      <c r="CE27" s="1171" t="str">
        <f>MID(SUVAHAVUJ!AF141,1,1)</f>
        <v xml:space="preserve"> </v>
      </c>
      <c r="CF27" s="1171"/>
      <c r="CG27" s="1171"/>
      <c r="CH27" s="1171"/>
      <c r="CI27" s="1171"/>
      <c r="CJ27" s="1171" t="str">
        <f>MID(SUVAHAVUJ!AF141,2,1)</f>
        <v xml:space="preserve"> </v>
      </c>
      <c r="CK27" s="1171"/>
      <c r="CL27" s="1171"/>
      <c r="CM27" s="1171"/>
      <c r="CN27" s="1171"/>
      <c r="CO27" s="1171"/>
      <c r="CP27" s="1171" t="str">
        <f>MID(SUVAHAVUJ!AF141,3,1)</f>
        <v xml:space="preserve"> </v>
      </c>
      <c r="CQ27" s="1171"/>
      <c r="CR27" s="1171"/>
      <c r="CS27" s="1171"/>
      <c r="CT27" s="1171"/>
      <c r="CU27" s="1171" t="str">
        <f>MID(SUVAHAVUJ!AF141,4,1)</f>
        <v xml:space="preserve"> </v>
      </c>
      <c r="CV27" s="1171"/>
      <c r="CW27" s="1171"/>
      <c r="CX27" s="1171"/>
      <c r="CY27" s="1171"/>
      <c r="CZ27" s="1171"/>
      <c r="DA27" s="1171" t="str">
        <f>MID(SUVAHAVUJ!AF141,5,1)</f>
        <v xml:space="preserve"> </v>
      </c>
      <c r="DB27" s="1171"/>
      <c r="DC27" s="1171"/>
      <c r="DD27" s="1171"/>
      <c r="DE27" s="1171"/>
      <c r="DF27" s="1171" t="str">
        <f>MID(SUVAHAVUJ!AF141,6,1)</f>
        <v xml:space="preserve"> </v>
      </c>
      <c r="DG27" s="1171"/>
      <c r="DH27" s="1171"/>
      <c r="DI27" s="1171"/>
      <c r="DJ27" s="1171"/>
      <c r="DK27" s="1171"/>
      <c r="DL27" s="1171" t="str">
        <f>MID(SUVAHAVUJ!AF141,7,1)</f>
        <v xml:space="preserve"> </v>
      </c>
      <c r="DM27" s="1171"/>
      <c r="DN27" s="1171"/>
      <c r="DO27" s="1171"/>
      <c r="DP27" s="1171"/>
      <c r="DQ27" s="1171"/>
      <c r="DR27" s="1171" t="str">
        <f>MID(SUVAHAVUJ!AF141,8,1)</f>
        <v xml:space="preserve"> </v>
      </c>
      <c r="DS27" s="1171"/>
      <c r="DT27" s="1171"/>
      <c r="DU27" s="1171"/>
      <c r="DV27" s="1171"/>
      <c r="DW27" s="1129" t="str">
        <f>MID(SUVAHAVUJ!AF141,9,1)</f>
        <v xml:space="preserve"> </v>
      </c>
      <c r="DX27" s="1129"/>
      <c r="DY27" s="1129"/>
      <c r="DZ27" s="1129"/>
      <c r="EA27" s="1129"/>
      <c r="EB27" s="1129"/>
      <c r="EC27" s="1129" t="str">
        <f>MID(SUVAHAVUJ!AF141,10,1)</f>
        <v xml:space="preserve"> </v>
      </c>
      <c r="ED27" s="1129"/>
      <c r="EE27" s="1129"/>
      <c r="EF27" s="1129"/>
      <c r="EG27" s="1129"/>
      <c r="EH27" s="1171" t="str">
        <f>MID(SUVAHAVUJ!AF141,11,1)</f>
        <v>0</v>
      </c>
      <c r="EI27" s="1171"/>
      <c r="EJ27" s="1171"/>
      <c r="EK27" s="1171"/>
      <c r="EL27" s="1171"/>
      <c r="EM27" s="1179"/>
      <c r="EN27" s="257"/>
      <c r="EO27" s="258"/>
      <c r="EP27" s="1171" t="str">
        <f>MID(SUVAHAVUJ!AG141,1,1)</f>
        <v xml:space="preserve"> </v>
      </c>
      <c r="EQ27" s="1171"/>
      <c r="ER27" s="1171"/>
      <c r="ES27" s="1171"/>
      <c r="ET27" s="1171"/>
      <c r="EU27" s="1171"/>
      <c r="EV27" s="1171" t="str">
        <f>MID(SUVAHAVUJ!AG141,2,1)</f>
        <v xml:space="preserve"> </v>
      </c>
      <c r="EW27" s="1171"/>
      <c r="EX27" s="1171"/>
      <c r="EY27" s="1171"/>
      <c r="EZ27" s="1171"/>
      <c r="FA27" s="1171" t="str">
        <f>MID(SUVAHAVUJ!AG141,3,1)</f>
        <v xml:space="preserve"> </v>
      </c>
      <c r="FB27" s="1171"/>
      <c r="FC27" s="1171"/>
      <c r="FD27" s="1171"/>
      <c r="FE27" s="1171"/>
      <c r="FF27" s="1171"/>
      <c r="FG27" s="1171" t="str">
        <f>MID(SUVAHAVUJ!AG141,4,1)</f>
        <v xml:space="preserve"> </v>
      </c>
      <c r="FH27" s="1171"/>
      <c r="FI27" s="1171"/>
      <c r="FJ27" s="1171"/>
      <c r="FK27" s="1171"/>
      <c r="FL27" s="1129" t="str">
        <f>MID(SUVAHAVUJ!AG141,5,1)</f>
        <v xml:space="preserve"> </v>
      </c>
      <c r="FM27" s="1129"/>
      <c r="FN27" s="1129"/>
      <c r="FO27" s="1129"/>
      <c r="FP27" s="1129"/>
      <c r="FQ27" s="1129"/>
      <c r="FR27" s="1129" t="str">
        <f>MID(SUVAHAVUJ!AG141,6,1)</f>
        <v xml:space="preserve"> </v>
      </c>
      <c r="FS27" s="1129"/>
      <c r="FT27" s="1129"/>
      <c r="FU27" s="1129"/>
      <c r="FV27" s="1129"/>
      <c r="FW27" s="1129" t="str">
        <f>MID(SUVAHAVUJ!AG141,7,1)</f>
        <v xml:space="preserve"> </v>
      </c>
      <c r="FX27" s="1129"/>
      <c r="FY27" s="1129"/>
      <c r="FZ27" s="1129"/>
      <c r="GA27" s="1129"/>
      <c r="GB27" s="1129"/>
      <c r="GC27" s="1129" t="str">
        <f>MID(SUVAHAVUJ!AG141,8,1)</f>
        <v xml:space="preserve"> </v>
      </c>
      <c r="GD27" s="1129"/>
      <c r="GE27" s="1129"/>
      <c r="GF27" s="1129"/>
      <c r="GG27" s="1129"/>
      <c r="GH27" s="1129" t="str">
        <f>MID(SUVAHAVUJ!AG141,9,1)</f>
        <v xml:space="preserve"> </v>
      </c>
      <c r="GI27" s="1129"/>
      <c r="GJ27" s="1129"/>
      <c r="GK27" s="1129"/>
      <c r="GL27" s="1129"/>
      <c r="GM27" s="1129"/>
      <c r="GN27" s="1129" t="str">
        <f>MID(SUVAHAVUJ!AG141,10,1)</f>
        <v xml:space="preserve"> </v>
      </c>
      <c r="GO27" s="1129"/>
      <c r="GP27" s="1129"/>
      <c r="GQ27" s="1129"/>
      <c r="GR27" s="1129"/>
      <c r="GS27" s="1129" t="str">
        <f>MID(SUVAHAVUJ!AG141,11,1)</f>
        <v>0</v>
      </c>
      <c r="GT27" s="1129"/>
      <c r="GU27" s="1129"/>
      <c r="GV27" s="1129"/>
      <c r="GW27" s="1177"/>
    </row>
    <row r="28" spans="1:205" ht="24" customHeight="1" x14ac:dyDescent="0.2">
      <c r="A28" s="267"/>
      <c r="B28" s="1274" t="s">
        <v>2130</v>
      </c>
      <c r="C28" s="1275"/>
      <c r="D28" s="1275"/>
      <c r="E28" s="1275"/>
      <c r="F28" s="1275"/>
      <c r="G28" s="1275"/>
      <c r="H28" s="1275"/>
      <c r="I28" s="1275"/>
      <c r="J28" s="1275"/>
      <c r="K28" s="1276"/>
      <c r="L28" s="1241" t="str">
        <f>SUVAHAVUJ!$D$142</f>
        <v>Krátkodobé finančné výpomoci (241, 249, 24X, 473A,
 /-/255A)</v>
      </c>
      <c r="M28" s="1242"/>
      <c r="N28" s="1242"/>
      <c r="O28" s="1242"/>
      <c r="P28" s="1242"/>
      <c r="Q28" s="1242"/>
      <c r="R28" s="1242"/>
      <c r="S28" s="1242"/>
      <c r="T28" s="1242"/>
      <c r="U28" s="1242"/>
      <c r="V28" s="1242"/>
      <c r="W28" s="1242"/>
      <c r="X28" s="1242"/>
      <c r="Y28" s="1242"/>
      <c r="Z28" s="1242"/>
      <c r="AA28" s="1242"/>
      <c r="AB28" s="1242"/>
      <c r="AC28" s="1242"/>
      <c r="AD28" s="1242"/>
      <c r="AE28" s="1242"/>
      <c r="AF28" s="1242"/>
      <c r="AG28" s="1242"/>
      <c r="AH28" s="1242"/>
      <c r="AI28" s="1242"/>
      <c r="AJ28" s="1242"/>
      <c r="AK28" s="1242"/>
      <c r="AL28" s="1242"/>
      <c r="AM28" s="1242"/>
      <c r="AN28" s="1242"/>
      <c r="AO28" s="1242"/>
      <c r="AP28" s="1242"/>
      <c r="AQ28" s="1242"/>
      <c r="AR28" s="1242"/>
      <c r="AS28" s="1242"/>
      <c r="AT28" s="1242"/>
      <c r="AU28" s="1242"/>
      <c r="AV28" s="1242"/>
      <c r="AW28" s="1242"/>
      <c r="AX28" s="1242"/>
      <c r="AY28" s="1242"/>
      <c r="AZ28" s="1242"/>
      <c r="BA28" s="1242"/>
      <c r="BB28" s="1242"/>
      <c r="BC28" s="1242"/>
      <c r="BD28" s="1242"/>
      <c r="BE28" s="1242"/>
      <c r="BF28" s="1242"/>
      <c r="BG28" s="1242"/>
      <c r="BH28" s="1242"/>
      <c r="BI28" s="1242"/>
      <c r="BJ28" s="1242"/>
      <c r="BK28" s="1242"/>
      <c r="BL28" s="1242"/>
      <c r="BM28" s="1242"/>
      <c r="BN28" s="1242"/>
      <c r="BO28" s="1242"/>
      <c r="BP28" s="1242"/>
      <c r="BQ28" s="1242"/>
      <c r="BR28" s="1242"/>
      <c r="BS28" s="1242"/>
      <c r="BT28" s="1242"/>
      <c r="BU28" s="1242"/>
      <c r="BV28" s="1242"/>
      <c r="BW28" s="1268" t="s">
        <v>2131</v>
      </c>
      <c r="BX28" s="1269"/>
      <c r="BY28" s="1269"/>
      <c r="BZ28" s="1269"/>
      <c r="CA28" s="1269"/>
      <c r="CB28" s="1269"/>
      <c r="CC28" s="1269" t="s">
        <v>153</v>
      </c>
      <c r="CD28" s="1270"/>
      <c r="CE28" s="1171" t="str">
        <f>MID(SUVAHAVUJ!AF142,1,1)</f>
        <v xml:space="preserve"> </v>
      </c>
      <c r="CF28" s="1171"/>
      <c r="CG28" s="1171"/>
      <c r="CH28" s="1171"/>
      <c r="CI28" s="1171"/>
      <c r="CJ28" s="1171" t="str">
        <f>MID(SUVAHAVUJ!AF142,2,1)</f>
        <v xml:space="preserve"> </v>
      </c>
      <c r="CK28" s="1171"/>
      <c r="CL28" s="1171"/>
      <c r="CM28" s="1171"/>
      <c r="CN28" s="1171"/>
      <c r="CO28" s="1171"/>
      <c r="CP28" s="1171" t="str">
        <f>MID(SUVAHAVUJ!AF142,3,1)</f>
        <v xml:space="preserve"> </v>
      </c>
      <c r="CQ28" s="1171"/>
      <c r="CR28" s="1171"/>
      <c r="CS28" s="1171"/>
      <c r="CT28" s="1171"/>
      <c r="CU28" s="1171" t="str">
        <f>MID(SUVAHAVUJ!AF142,4,1)</f>
        <v xml:space="preserve"> </v>
      </c>
      <c r="CV28" s="1171"/>
      <c r="CW28" s="1171"/>
      <c r="CX28" s="1171"/>
      <c r="CY28" s="1171"/>
      <c r="CZ28" s="1171"/>
      <c r="DA28" s="1171" t="str">
        <f>MID(SUVAHAVUJ!AF142,5,1)</f>
        <v xml:space="preserve"> </v>
      </c>
      <c r="DB28" s="1171"/>
      <c r="DC28" s="1171"/>
      <c r="DD28" s="1171"/>
      <c r="DE28" s="1171"/>
      <c r="DF28" s="1171" t="str">
        <f>MID(SUVAHAVUJ!AF142,6,1)</f>
        <v xml:space="preserve"> </v>
      </c>
      <c r="DG28" s="1171"/>
      <c r="DH28" s="1171"/>
      <c r="DI28" s="1171"/>
      <c r="DJ28" s="1171"/>
      <c r="DK28" s="1171"/>
      <c r="DL28" s="1171" t="str">
        <f>MID(SUVAHAVUJ!AF142,7,1)</f>
        <v xml:space="preserve"> </v>
      </c>
      <c r="DM28" s="1171"/>
      <c r="DN28" s="1171"/>
      <c r="DO28" s="1171"/>
      <c r="DP28" s="1171"/>
      <c r="DQ28" s="1171"/>
      <c r="DR28" s="1171" t="str">
        <f>MID(SUVAHAVUJ!AF142,8,1)</f>
        <v xml:space="preserve"> </v>
      </c>
      <c r="DS28" s="1171"/>
      <c r="DT28" s="1171"/>
      <c r="DU28" s="1171"/>
      <c r="DV28" s="1171"/>
      <c r="DW28" s="1129" t="str">
        <f>MID(SUVAHAVUJ!AF142,9,1)</f>
        <v xml:space="preserve"> </v>
      </c>
      <c r="DX28" s="1129"/>
      <c r="DY28" s="1129"/>
      <c r="DZ28" s="1129"/>
      <c r="EA28" s="1129"/>
      <c r="EB28" s="1129"/>
      <c r="EC28" s="1129" t="str">
        <f>MID(SUVAHAVUJ!AF142,10,1)</f>
        <v xml:space="preserve"> </v>
      </c>
      <c r="ED28" s="1129"/>
      <c r="EE28" s="1129"/>
      <c r="EF28" s="1129"/>
      <c r="EG28" s="1129"/>
      <c r="EH28" s="1171" t="str">
        <f>MID(SUVAHAVUJ!AF142,11,1)</f>
        <v>0</v>
      </c>
      <c r="EI28" s="1171"/>
      <c r="EJ28" s="1171"/>
      <c r="EK28" s="1171"/>
      <c r="EL28" s="1171"/>
      <c r="EM28" s="1179"/>
      <c r="EN28" s="257"/>
      <c r="EO28" s="258"/>
      <c r="EP28" s="1171" t="str">
        <f>MID(SUVAHAVUJ!AG142,1,1)</f>
        <v xml:space="preserve"> </v>
      </c>
      <c r="EQ28" s="1171"/>
      <c r="ER28" s="1171"/>
      <c r="ES28" s="1171"/>
      <c r="ET28" s="1171"/>
      <c r="EU28" s="1171"/>
      <c r="EV28" s="1171" t="str">
        <f>MID(SUVAHAVUJ!AG142,2,1)</f>
        <v xml:space="preserve"> </v>
      </c>
      <c r="EW28" s="1171"/>
      <c r="EX28" s="1171"/>
      <c r="EY28" s="1171"/>
      <c r="EZ28" s="1171"/>
      <c r="FA28" s="1171" t="str">
        <f>MID(SUVAHAVUJ!AG142,3,1)</f>
        <v xml:space="preserve"> </v>
      </c>
      <c r="FB28" s="1171"/>
      <c r="FC28" s="1171"/>
      <c r="FD28" s="1171"/>
      <c r="FE28" s="1171"/>
      <c r="FF28" s="1171"/>
      <c r="FG28" s="1171" t="str">
        <f>MID(SUVAHAVUJ!AG142,4,1)</f>
        <v xml:space="preserve"> </v>
      </c>
      <c r="FH28" s="1171"/>
      <c r="FI28" s="1171"/>
      <c r="FJ28" s="1171"/>
      <c r="FK28" s="1171"/>
      <c r="FL28" s="1129" t="str">
        <f>MID(SUVAHAVUJ!AG142,5,1)</f>
        <v xml:space="preserve"> </v>
      </c>
      <c r="FM28" s="1129"/>
      <c r="FN28" s="1129"/>
      <c r="FO28" s="1129"/>
      <c r="FP28" s="1129"/>
      <c r="FQ28" s="1129"/>
      <c r="FR28" s="1129" t="str">
        <f>MID(SUVAHAVUJ!AG142,6,1)</f>
        <v xml:space="preserve"> </v>
      </c>
      <c r="FS28" s="1129"/>
      <c r="FT28" s="1129"/>
      <c r="FU28" s="1129"/>
      <c r="FV28" s="1129"/>
      <c r="FW28" s="1129" t="str">
        <f>MID(SUVAHAVUJ!AG142,7,1)</f>
        <v xml:space="preserve"> </v>
      </c>
      <c r="FX28" s="1129"/>
      <c r="FY28" s="1129"/>
      <c r="FZ28" s="1129"/>
      <c r="GA28" s="1129"/>
      <c r="GB28" s="1129"/>
      <c r="GC28" s="1129" t="str">
        <f>MID(SUVAHAVUJ!AG142,8,1)</f>
        <v xml:space="preserve"> </v>
      </c>
      <c r="GD28" s="1129"/>
      <c r="GE28" s="1129"/>
      <c r="GF28" s="1129"/>
      <c r="GG28" s="1129"/>
      <c r="GH28" s="1129" t="str">
        <f>MID(SUVAHAVUJ!AG142,9,1)</f>
        <v xml:space="preserve"> </v>
      </c>
      <c r="GI28" s="1129"/>
      <c r="GJ28" s="1129"/>
      <c r="GK28" s="1129"/>
      <c r="GL28" s="1129"/>
      <c r="GM28" s="1129"/>
      <c r="GN28" s="1129" t="str">
        <f>MID(SUVAHAVUJ!AG142,10,1)</f>
        <v xml:space="preserve"> </v>
      </c>
      <c r="GO28" s="1129"/>
      <c r="GP28" s="1129"/>
      <c r="GQ28" s="1129"/>
      <c r="GR28" s="1129"/>
      <c r="GS28" s="1129" t="str">
        <f>MID(SUVAHAVUJ!AG142,11,1)</f>
        <v>0</v>
      </c>
      <c r="GT28" s="1129"/>
      <c r="GU28" s="1129"/>
      <c r="GV28" s="1129"/>
      <c r="GW28" s="1177"/>
    </row>
    <row r="29" spans="1:205" ht="24" customHeight="1" x14ac:dyDescent="0.2">
      <c r="A29" s="267"/>
      <c r="B29" s="1246" t="s">
        <v>2069</v>
      </c>
      <c r="C29" s="1247"/>
      <c r="D29" s="1247"/>
      <c r="E29" s="1247"/>
      <c r="F29" s="1247"/>
      <c r="G29" s="1247"/>
      <c r="H29" s="1247"/>
      <c r="I29" s="1247"/>
      <c r="J29" s="1247"/>
      <c r="K29" s="1248"/>
      <c r="L29" s="1241" t="str">
        <f>SUVAHAVUJ!$D$143</f>
        <v>Časové rozlíšenie súčet (r. 142 až r. 145)</v>
      </c>
      <c r="M29" s="1242"/>
      <c r="N29" s="1242"/>
      <c r="O29" s="1242"/>
      <c r="P29" s="1242"/>
      <c r="Q29" s="1242"/>
      <c r="R29" s="1242"/>
      <c r="S29" s="1242"/>
      <c r="T29" s="1242"/>
      <c r="U29" s="1242"/>
      <c r="V29" s="1242"/>
      <c r="W29" s="1242"/>
      <c r="X29" s="1242"/>
      <c r="Y29" s="1242"/>
      <c r="Z29" s="1242"/>
      <c r="AA29" s="1242"/>
      <c r="AB29" s="1242"/>
      <c r="AC29" s="1242"/>
      <c r="AD29" s="1242"/>
      <c r="AE29" s="1242"/>
      <c r="AF29" s="1242"/>
      <c r="AG29" s="1242"/>
      <c r="AH29" s="1242"/>
      <c r="AI29" s="1242"/>
      <c r="AJ29" s="1242"/>
      <c r="AK29" s="1242"/>
      <c r="AL29" s="1242"/>
      <c r="AM29" s="1242"/>
      <c r="AN29" s="1242"/>
      <c r="AO29" s="1242"/>
      <c r="AP29" s="1242"/>
      <c r="AQ29" s="1242"/>
      <c r="AR29" s="1242"/>
      <c r="AS29" s="1242"/>
      <c r="AT29" s="1242"/>
      <c r="AU29" s="1242"/>
      <c r="AV29" s="1242"/>
      <c r="AW29" s="1242"/>
      <c r="AX29" s="1242"/>
      <c r="AY29" s="1242"/>
      <c r="AZ29" s="1242"/>
      <c r="BA29" s="1242"/>
      <c r="BB29" s="1242"/>
      <c r="BC29" s="1242"/>
      <c r="BD29" s="1242"/>
      <c r="BE29" s="1242"/>
      <c r="BF29" s="1242"/>
      <c r="BG29" s="1242"/>
      <c r="BH29" s="1242"/>
      <c r="BI29" s="1242"/>
      <c r="BJ29" s="1242"/>
      <c r="BK29" s="1242"/>
      <c r="BL29" s="1242"/>
      <c r="BM29" s="1242"/>
      <c r="BN29" s="1242"/>
      <c r="BO29" s="1242"/>
      <c r="BP29" s="1242"/>
      <c r="BQ29" s="1242"/>
      <c r="BR29" s="1242"/>
      <c r="BS29" s="1242"/>
      <c r="BT29" s="1242"/>
      <c r="BU29" s="1242"/>
      <c r="BV29" s="1242"/>
      <c r="BW29" s="1268" t="s">
        <v>2132</v>
      </c>
      <c r="BX29" s="1269"/>
      <c r="BY29" s="1269"/>
      <c r="BZ29" s="1269"/>
      <c r="CA29" s="1269"/>
      <c r="CB29" s="1269"/>
      <c r="CC29" s="1269" t="s">
        <v>153</v>
      </c>
      <c r="CD29" s="1270"/>
      <c r="CE29" s="1171" t="str">
        <f>MID(SUVAHAVUJ!AF143,1,1)</f>
        <v xml:space="preserve"> </v>
      </c>
      <c r="CF29" s="1171"/>
      <c r="CG29" s="1171"/>
      <c r="CH29" s="1171"/>
      <c r="CI29" s="1171"/>
      <c r="CJ29" s="1171" t="str">
        <f>MID(SUVAHAVUJ!AF143,2,1)</f>
        <v xml:space="preserve"> </v>
      </c>
      <c r="CK29" s="1171"/>
      <c r="CL29" s="1171"/>
      <c r="CM29" s="1171"/>
      <c r="CN29" s="1171"/>
      <c r="CO29" s="1171"/>
      <c r="CP29" s="1171" t="str">
        <f>MID(SUVAHAVUJ!AF143,3,1)</f>
        <v xml:space="preserve"> </v>
      </c>
      <c r="CQ29" s="1171"/>
      <c r="CR29" s="1171"/>
      <c r="CS29" s="1171"/>
      <c r="CT29" s="1171"/>
      <c r="CU29" s="1171" t="str">
        <f>MID(SUVAHAVUJ!AF143,4,1)</f>
        <v xml:space="preserve"> </v>
      </c>
      <c r="CV29" s="1171"/>
      <c r="CW29" s="1171"/>
      <c r="CX29" s="1171"/>
      <c r="CY29" s="1171"/>
      <c r="CZ29" s="1171"/>
      <c r="DA29" s="1171" t="str">
        <f>MID(SUVAHAVUJ!AF143,5,1)</f>
        <v xml:space="preserve"> </v>
      </c>
      <c r="DB29" s="1171"/>
      <c r="DC29" s="1171"/>
      <c r="DD29" s="1171"/>
      <c r="DE29" s="1171"/>
      <c r="DF29" s="1171" t="str">
        <f>MID(SUVAHAVUJ!AF143,6,1)</f>
        <v xml:space="preserve"> </v>
      </c>
      <c r="DG29" s="1171"/>
      <c r="DH29" s="1171"/>
      <c r="DI29" s="1171"/>
      <c r="DJ29" s="1171"/>
      <c r="DK29" s="1171"/>
      <c r="DL29" s="1171" t="str">
        <f>MID(SUVAHAVUJ!AF143,7,1)</f>
        <v xml:space="preserve"> </v>
      </c>
      <c r="DM29" s="1171"/>
      <c r="DN29" s="1171"/>
      <c r="DO29" s="1171"/>
      <c r="DP29" s="1171"/>
      <c r="DQ29" s="1171"/>
      <c r="DR29" s="1171" t="str">
        <f>MID(SUVAHAVUJ!AF143,8,1)</f>
        <v xml:space="preserve"> </v>
      </c>
      <c r="DS29" s="1171"/>
      <c r="DT29" s="1171"/>
      <c r="DU29" s="1171"/>
      <c r="DV29" s="1171"/>
      <c r="DW29" s="1129" t="str">
        <f>MID(SUVAHAVUJ!AF143,9,1)</f>
        <v xml:space="preserve"> </v>
      </c>
      <c r="DX29" s="1129"/>
      <c r="DY29" s="1129"/>
      <c r="DZ29" s="1129"/>
      <c r="EA29" s="1129"/>
      <c r="EB29" s="1129"/>
      <c r="EC29" s="1129" t="str">
        <f>MID(SUVAHAVUJ!AF143,10,1)</f>
        <v xml:space="preserve"> </v>
      </c>
      <c r="ED29" s="1129"/>
      <c r="EE29" s="1129"/>
      <c r="EF29" s="1129"/>
      <c r="EG29" s="1129"/>
      <c r="EH29" s="1171" t="str">
        <f>MID(SUVAHAVUJ!AF143,11,1)</f>
        <v>0</v>
      </c>
      <c r="EI29" s="1171"/>
      <c r="EJ29" s="1171"/>
      <c r="EK29" s="1171"/>
      <c r="EL29" s="1171"/>
      <c r="EM29" s="1179"/>
      <c r="EN29" s="257"/>
      <c r="EO29" s="258"/>
      <c r="EP29" s="1171" t="str">
        <f>MID(SUVAHAVUJ!AG143,1,1)</f>
        <v xml:space="preserve"> </v>
      </c>
      <c r="EQ29" s="1171"/>
      <c r="ER29" s="1171"/>
      <c r="ES29" s="1171"/>
      <c r="ET29" s="1171"/>
      <c r="EU29" s="1171"/>
      <c r="EV29" s="1171" t="str">
        <f>MID(SUVAHAVUJ!AG143,2,1)</f>
        <v xml:space="preserve"> </v>
      </c>
      <c r="EW29" s="1171"/>
      <c r="EX29" s="1171"/>
      <c r="EY29" s="1171"/>
      <c r="EZ29" s="1171"/>
      <c r="FA29" s="1171" t="str">
        <f>MID(SUVAHAVUJ!AG143,3,1)</f>
        <v xml:space="preserve"> </v>
      </c>
      <c r="FB29" s="1171"/>
      <c r="FC29" s="1171"/>
      <c r="FD29" s="1171"/>
      <c r="FE29" s="1171"/>
      <c r="FF29" s="1171"/>
      <c r="FG29" s="1171" t="str">
        <f>MID(SUVAHAVUJ!AG143,4,1)</f>
        <v xml:space="preserve"> </v>
      </c>
      <c r="FH29" s="1171"/>
      <c r="FI29" s="1171"/>
      <c r="FJ29" s="1171"/>
      <c r="FK29" s="1171"/>
      <c r="FL29" s="1129" t="str">
        <f>MID(SUVAHAVUJ!AG143,5,1)</f>
        <v xml:space="preserve"> </v>
      </c>
      <c r="FM29" s="1129"/>
      <c r="FN29" s="1129"/>
      <c r="FO29" s="1129"/>
      <c r="FP29" s="1129"/>
      <c r="FQ29" s="1129"/>
      <c r="FR29" s="1129" t="str">
        <f>MID(SUVAHAVUJ!AG143,6,1)</f>
        <v xml:space="preserve"> </v>
      </c>
      <c r="FS29" s="1129"/>
      <c r="FT29" s="1129"/>
      <c r="FU29" s="1129"/>
      <c r="FV29" s="1129"/>
      <c r="FW29" s="1129" t="str">
        <f>MID(SUVAHAVUJ!AG143,7,1)</f>
        <v xml:space="preserve"> </v>
      </c>
      <c r="FX29" s="1129"/>
      <c r="FY29" s="1129"/>
      <c r="FZ29" s="1129"/>
      <c r="GA29" s="1129"/>
      <c r="GB29" s="1129"/>
      <c r="GC29" s="1129" t="str">
        <f>MID(SUVAHAVUJ!AG143,8,1)</f>
        <v xml:space="preserve"> </v>
      </c>
      <c r="GD29" s="1129"/>
      <c r="GE29" s="1129"/>
      <c r="GF29" s="1129"/>
      <c r="GG29" s="1129"/>
      <c r="GH29" s="1129" t="str">
        <f>MID(SUVAHAVUJ!AG143,9,1)</f>
        <v xml:space="preserve"> </v>
      </c>
      <c r="GI29" s="1129"/>
      <c r="GJ29" s="1129"/>
      <c r="GK29" s="1129"/>
      <c r="GL29" s="1129"/>
      <c r="GM29" s="1129"/>
      <c r="GN29" s="1129" t="str">
        <f>MID(SUVAHAVUJ!AG143,10,1)</f>
        <v xml:space="preserve"> </v>
      </c>
      <c r="GO29" s="1129"/>
      <c r="GP29" s="1129"/>
      <c r="GQ29" s="1129"/>
      <c r="GR29" s="1129"/>
      <c r="GS29" s="1129" t="str">
        <f>MID(SUVAHAVUJ!AG143,11,1)</f>
        <v>0</v>
      </c>
      <c r="GT29" s="1129"/>
      <c r="GU29" s="1129"/>
      <c r="GV29" s="1129"/>
      <c r="GW29" s="1177"/>
    </row>
    <row r="30" spans="1:205" ht="24" customHeight="1" x14ac:dyDescent="0.2">
      <c r="A30" s="267"/>
      <c r="B30" s="1254" t="s">
        <v>2071</v>
      </c>
      <c r="C30" s="1255"/>
      <c r="D30" s="1255"/>
      <c r="E30" s="1255"/>
      <c r="F30" s="1255"/>
      <c r="G30" s="1255"/>
      <c r="H30" s="1255"/>
      <c r="I30" s="1255"/>
      <c r="J30" s="1255"/>
      <c r="K30" s="1256"/>
      <c r="L30" s="1252" t="str">
        <f>SUVAHAVUJ!$D$144</f>
        <v>Výdavky budúcich období dlhodobé (383A)</v>
      </c>
      <c r="M30" s="1253"/>
      <c r="N30" s="1253"/>
      <c r="O30" s="1253"/>
      <c r="P30" s="1253"/>
      <c r="Q30" s="1253"/>
      <c r="R30" s="1253"/>
      <c r="S30" s="1253"/>
      <c r="T30" s="1253"/>
      <c r="U30" s="1253"/>
      <c r="V30" s="1253"/>
      <c r="W30" s="1253"/>
      <c r="X30" s="1253"/>
      <c r="Y30" s="1253"/>
      <c r="Z30" s="1253"/>
      <c r="AA30" s="1253"/>
      <c r="AB30" s="1253"/>
      <c r="AC30" s="1253"/>
      <c r="AD30" s="1253"/>
      <c r="AE30" s="1253"/>
      <c r="AF30" s="1253"/>
      <c r="AG30" s="1253"/>
      <c r="AH30" s="1253"/>
      <c r="AI30" s="1253"/>
      <c r="AJ30" s="1253"/>
      <c r="AK30" s="1253"/>
      <c r="AL30" s="1253"/>
      <c r="AM30" s="1253"/>
      <c r="AN30" s="1253"/>
      <c r="AO30" s="1253"/>
      <c r="AP30" s="1253"/>
      <c r="AQ30" s="1253"/>
      <c r="AR30" s="1253"/>
      <c r="AS30" s="1253"/>
      <c r="AT30" s="1253"/>
      <c r="AU30" s="1253"/>
      <c r="AV30" s="1253"/>
      <c r="AW30" s="1253"/>
      <c r="AX30" s="1253"/>
      <c r="AY30" s="1253"/>
      <c r="AZ30" s="1253"/>
      <c r="BA30" s="1253"/>
      <c r="BB30" s="1253"/>
      <c r="BC30" s="1253"/>
      <c r="BD30" s="1253"/>
      <c r="BE30" s="1253"/>
      <c r="BF30" s="1253"/>
      <c r="BG30" s="1253"/>
      <c r="BH30" s="1253"/>
      <c r="BI30" s="1253"/>
      <c r="BJ30" s="1253"/>
      <c r="BK30" s="1253"/>
      <c r="BL30" s="1253"/>
      <c r="BM30" s="1253"/>
      <c r="BN30" s="1253"/>
      <c r="BO30" s="1253"/>
      <c r="BP30" s="1253"/>
      <c r="BQ30" s="1253"/>
      <c r="BR30" s="1253"/>
      <c r="BS30" s="1253"/>
      <c r="BT30" s="1253"/>
      <c r="BU30" s="1253"/>
      <c r="BV30" s="1253"/>
      <c r="BW30" s="1243" t="s">
        <v>2133</v>
      </c>
      <c r="BX30" s="1244"/>
      <c r="BY30" s="1244"/>
      <c r="BZ30" s="1244"/>
      <c r="CA30" s="1244"/>
      <c r="CB30" s="1244"/>
      <c r="CC30" s="1244" t="s">
        <v>153</v>
      </c>
      <c r="CD30" s="1245"/>
      <c r="CE30" s="1171" t="str">
        <f>MID(SUVAHAVUJ!AF144,1,1)</f>
        <v xml:space="preserve"> </v>
      </c>
      <c r="CF30" s="1171"/>
      <c r="CG30" s="1171"/>
      <c r="CH30" s="1171"/>
      <c r="CI30" s="1171"/>
      <c r="CJ30" s="1171" t="str">
        <f>MID(SUVAHAVUJ!AF144,2,1)</f>
        <v xml:space="preserve"> </v>
      </c>
      <c r="CK30" s="1171"/>
      <c r="CL30" s="1171"/>
      <c r="CM30" s="1171"/>
      <c r="CN30" s="1171"/>
      <c r="CO30" s="1171"/>
      <c r="CP30" s="1171" t="str">
        <f>MID(SUVAHAVUJ!AF144,3,1)</f>
        <v xml:space="preserve"> </v>
      </c>
      <c r="CQ30" s="1171"/>
      <c r="CR30" s="1171"/>
      <c r="CS30" s="1171"/>
      <c r="CT30" s="1171"/>
      <c r="CU30" s="1171" t="str">
        <f>MID(SUVAHAVUJ!AF144,4,1)</f>
        <v xml:space="preserve"> </v>
      </c>
      <c r="CV30" s="1171"/>
      <c r="CW30" s="1171"/>
      <c r="CX30" s="1171"/>
      <c r="CY30" s="1171"/>
      <c r="CZ30" s="1171"/>
      <c r="DA30" s="1171" t="str">
        <f>MID(SUVAHAVUJ!AF144,5,1)</f>
        <v xml:space="preserve"> </v>
      </c>
      <c r="DB30" s="1171"/>
      <c r="DC30" s="1171"/>
      <c r="DD30" s="1171"/>
      <c r="DE30" s="1171"/>
      <c r="DF30" s="1171" t="str">
        <f>MID(SUVAHAVUJ!AF144,6,1)</f>
        <v xml:space="preserve"> </v>
      </c>
      <c r="DG30" s="1171"/>
      <c r="DH30" s="1171"/>
      <c r="DI30" s="1171"/>
      <c r="DJ30" s="1171"/>
      <c r="DK30" s="1171"/>
      <c r="DL30" s="1171" t="str">
        <f>MID(SUVAHAVUJ!AF144,7,1)</f>
        <v xml:space="preserve"> </v>
      </c>
      <c r="DM30" s="1171"/>
      <c r="DN30" s="1171"/>
      <c r="DO30" s="1171"/>
      <c r="DP30" s="1171"/>
      <c r="DQ30" s="1171"/>
      <c r="DR30" s="1171" t="str">
        <f>MID(SUVAHAVUJ!AF144,8,1)</f>
        <v xml:space="preserve"> </v>
      </c>
      <c r="DS30" s="1171"/>
      <c r="DT30" s="1171"/>
      <c r="DU30" s="1171"/>
      <c r="DV30" s="1171"/>
      <c r="DW30" s="1129" t="str">
        <f>MID(SUVAHAVUJ!AF144,9,1)</f>
        <v xml:space="preserve"> </v>
      </c>
      <c r="DX30" s="1129"/>
      <c r="DY30" s="1129"/>
      <c r="DZ30" s="1129"/>
      <c r="EA30" s="1129"/>
      <c r="EB30" s="1129"/>
      <c r="EC30" s="1129" t="str">
        <f>MID(SUVAHAVUJ!AF144,10,1)</f>
        <v xml:space="preserve"> </v>
      </c>
      <c r="ED30" s="1129"/>
      <c r="EE30" s="1129"/>
      <c r="EF30" s="1129"/>
      <c r="EG30" s="1129"/>
      <c r="EH30" s="1171" t="str">
        <f>MID(SUVAHAVUJ!AF144,11,1)</f>
        <v>0</v>
      </c>
      <c r="EI30" s="1171"/>
      <c r="EJ30" s="1171"/>
      <c r="EK30" s="1171"/>
      <c r="EL30" s="1171"/>
      <c r="EM30" s="1179"/>
      <c r="EN30" s="257"/>
      <c r="EO30" s="258"/>
      <c r="EP30" s="1171" t="str">
        <f>MID(SUVAHAVUJ!AG144,1,1)</f>
        <v xml:space="preserve"> </v>
      </c>
      <c r="EQ30" s="1171"/>
      <c r="ER30" s="1171"/>
      <c r="ES30" s="1171"/>
      <c r="ET30" s="1171"/>
      <c r="EU30" s="1171"/>
      <c r="EV30" s="1171" t="str">
        <f>MID(SUVAHAVUJ!AG144,2,1)</f>
        <v xml:space="preserve"> </v>
      </c>
      <c r="EW30" s="1171"/>
      <c r="EX30" s="1171"/>
      <c r="EY30" s="1171"/>
      <c r="EZ30" s="1171"/>
      <c r="FA30" s="1171" t="str">
        <f>MID(SUVAHAVUJ!AG144,3,1)</f>
        <v xml:space="preserve"> </v>
      </c>
      <c r="FB30" s="1171"/>
      <c r="FC30" s="1171"/>
      <c r="FD30" s="1171"/>
      <c r="FE30" s="1171"/>
      <c r="FF30" s="1171"/>
      <c r="FG30" s="1171" t="str">
        <f>MID(SUVAHAVUJ!AG144,4,1)</f>
        <v xml:space="preserve"> </v>
      </c>
      <c r="FH30" s="1171"/>
      <c r="FI30" s="1171"/>
      <c r="FJ30" s="1171"/>
      <c r="FK30" s="1171"/>
      <c r="FL30" s="1129" t="str">
        <f>MID(SUVAHAVUJ!AG144,5,1)</f>
        <v xml:space="preserve"> </v>
      </c>
      <c r="FM30" s="1129"/>
      <c r="FN30" s="1129"/>
      <c r="FO30" s="1129"/>
      <c r="FP30" s="1129"/>
      <c r="FQ30" s="1129"/>
      <c r="FR30" s="1129" t="str">
        <f>MID(SUVAHAVUJ!AG144,6,1)</f>
        <v xml:space="preserve"> </v>
      </c>
      <c r="FS30" s="1129"/>
      <c r="FT30" s="1129"/>
      <c r="FU30" s="1129"/>
      <c r="FV30" s="1129"/>
      <c r="FW30" s="1129" t="str">
        <f>MID(SUVAHAVUJ!AG144,7,1)</f>
        <v xml:space="preserve"> </v>
      </c>
      <c r="FX30" s="1129"/>
      <c r="FY30" s="1129"/>
      <c r="FZ30" s="1129"/>
      <c r="GA30" s="1129"/>
      <c r="GB30" s="1129"/>
      <c r="GC30" s="1129" t="str">
        <f>MID(SUVAHAVUJ!AG144,8,1)</f>
        <v xml:space="preserve"> </v>
      </c>
      <c r="GD30" s="1129"/>
      <c r="GE30" s="1129"/>
      <c r="GF30" s="1129"/>
      <c r="GG30" s="1129"/>
      <c r="GH30" s="1129" t="str">
        <f>MID(SUVAHAVUJ!AG144,9,1)</f>
        <v xml:space="preserve"> </v>
      </c>
      <c r="GI30" s="1129"/>
      <c r="GJ30" s="1129"/>
      <c r="GK30" s="1129"/>
      <c r="GL30" s="1129"/>
      <c r="GM30" s="1129"/>
      <c r="GN30" s="1129" t="str">
        <f>MID(SUVAHAVUJ!AG144,10,1)</f>
        <v xml:space="preserve"> </v>
      </c>
      <c r="GO30" s="1129"/>
      <c r="GP30" s="1129"/>
      <c r="GQ30" s="1129"/>
      <c r="GR30" s="1129"/>
      <c r="GS30" s="1129" t="str">
        <f>MID(SUVAHAVUJ!AG144,11,1)</f>
        <v>0</v>
      </c>
      <c r="GT30" s="1129"/>
      <c r="GU30" s="1129"/>
      <c r="GV30" s="1129"/>
      <c r="GW30" s="1177"/>
    </row>
    <row r="31" spans="1:205" ht="24" customHeight="1" x14ac:dyDescent="0.2">
      <c r="A31" s="267"/>
      <c r="B31" s="1254" t="s">
        <v>2017</v>
      </c>
      <c r="C31" s="1255"/>
      <c r="D31" s="1255"/>
      <c r="E31" s="1255"/>
      <c r="F31" s="1255"/>
      <c r="G31" s="1255"/>
      <c r="H31" s="1255"/>
      <c r="I31" s="1255"/>
      <c r="J31" s="1255"/>
      <c r="K31" s="1256"/>
      <c r="L31" s="1252" t="str">
        <f>SUVAHAVUJ!$D$145</f>
        <v>Výdavky budúcich období krátkodobé (383A)</v>
      </c>
      <c r="M31" s="1253"/>
      <c r="N31" s="1253"/>
      <c r="O31" s="1253"/>
      <c r="P31" s="1253"/>
      <c r="Q31" s="1253"/>
      <c r="R31" s="1253"/>
      <c r="S31" s="1253"/>
      <c r="T31" s="1253"/>
      <c r="U31" s="1253"/>
      <c r="V31" s="1253"/>
      <c r="W31" s="1253"/>
      <c r="X31" s="1253"/>
      <c r="Y31" s="1253"/>
      <c r="Z31" s="1253"/>
      <c r="AA31" s="1253"/>
      <c r="AB31" s="1253"/>
      <c r="AC31" s="1253"/>
      <c r="AD31" s="1253"/>
      <c r="AE31" s="1253"/>
      <c r="AF31" s="1253"/>
      <c r="AG31" s="1253"/>
      <c r="AH31" s="1253"/>
      <c r="AI31" s="1253"/>
      <c r="AJ31" s="1253"/>
      <c r="AK31" s="1253"/>
      <c r="AL31" s="1253"/>
      <c r="AM31" s="1253"/>
      <c r="AN31" s="1253"/>
      <c r="AO31" s="1253"/>
      <c r="AP31" s="1253"/>
      <c r="AQ31" s="1253"/>
      <c r="AR31" s="1253"/>
      <c r="AS31" s="1253"/>
      <c r="AT31" s="1253"/>
      <c r="AU31" s="1253"/>
      <c r="AV31" s="1253"/>
      <c r="AW31" s="1253"/>
      <c r="AX31" s="1253"/>
      <c r="AY31" s="1253"/>
      <c r="AZ31" s="1253"/>
      <c r="BA31" s="1253"/>
      <c r="BB31" s="1253"/>
      <c r="BC31" s="1253"/>
      <c r="BD31" s="1253"/>
      <c r="BE31" s="1253"/>
      <c r="BF31" s="1253"/>
      <c r="BG31" s="1253"/>
      <c r="BH31" s="1253"/>
      <c r="BI31" s="1253"/>
      <c r="BJ31" s="1253"/>
      <c r="BK31" s="1253"/>
      <c r="BL31" s="1253"/>
      <c r="BM31" s="1253"/>
      <c r="BN31" s="1253"/>
      <c r="BO31" s="1253"/>
      <c r="BP31" s="1253"/>
      <c r="BQ31" s="1253"/>
      <c r="BR31" s="1253"/>
      <c r="BS31" s="1253"/>
      <c r="BT31" s="1253"/>
      <c r="BU31" s="1253"/>
      <c r="BV31" s="1253"/>
      <c r="BW31" s="1243" t="s">
        <v>2134</v>
      </c>
      <c r="BX31" s="1244"/>
      <c r="BY31" s="1244"/>
      <c r="BZ31" s="1244"/>
      <c r="CA31" s="1244"/>
      <c r="CB31" s="1244"/>
      <c r="CC31" s="1244" t="s">
        <v>153</v>
      </c>
      <c r="CD31" s="1245"/>
      <c r="CE31" s="1171" t="str">
        <f>MID(SUVAHAVUJ!AF145,1,1)</f>
        <v xml:space="preserve"> </v>
      </c>
      <c r="CF31" s="1171"/>
      <c r="CG31" s="1171"/>
      <c r="CH31" s="1171"/>
      <c r="CI31" s="1171"/>
      <c r="CJ31" s="1171" t="str">
        <f>MID(SUVAHAVUJ!AF145,2,1)</f>
        <v xml:space="preserve"> </v>
      </c>
      <c r="CK31" s="1171"/>
      <c r="CL31" s="1171"/>
      <c r="CM31" s="1171"/>
      <c r="CN31" s="1171"/>
      <c r="CO31" s="1171"/>
      <c r="CP31" s="1171" t="str">
        <f>MID(SUVAHAVUJ!AF145,3,1)</f>
        <v xml:space="preserve"> </v>
      </c>
      <c r="CQ31" s="1171"/>
      <c r="CR31" s="1171"/>
      <c r="CS31" s="1171"/>
      <c r="CT31" s="1171"/>
      <c r="CU31" s="1171" t="str">
        <f>MID(SUVAHAVUJ!AF145,4,1)</f>
        <v xml:space="preserve"> </v>
      </c>
      <c r="CV31" s="1171"/>
      <c r="CW31" s="1171"/>
      <c r="CX31" s="1171"/>
      <c r="CY31" s="1171"/>
      <c r="CZ31" s="1171"/>
      <c r="DA31" s="1171" t="str">
        <f>MID(SUVAHAVUJ!AF145,5,1)</f>
        <v xml:space="preserve"> </v>
      </c>
      <c r="DB31" s="1171"/>
      <c r="DC31" s="1171"/>
      <c r="DD31" s="1171"/>
      <c r="DE31" s="1171"/>
      <c r="DF31" s="1171" t="str">
        <f>MID(SUVAHAVUJ!AF145,6,1)</f>
        <v xml:space="preserve"> </v>
      </c>
      <c r="DG31" s="1171"/>
      <c r="DH31" s="1171"/>
      <c r="DI31" s="1171"/>
      <c r="DJ31" s="1171"/>
      <c r="DK31" s="1171"/>
      <c r="DL31" s="1171" t="str">
        <f>MID(SUVAHAVUJ!AF145,7,1)</f>
        <v xml:space="preserve"> </v>
      </c>
      <c r="DM31" s="1171"/>
      <c r="DN31" s="1171"/>
      <c r="DO31" s="1171"/>
      <c r="DP31" s="1171"/>
      <c r="DQ31" s="1171"/>
      <c r="DR31" s="1171" t="str">
        <f>MID(SUVAHAVUJ!AF145,8,1)</f>
        <v xml:space="preserve"> </v>
      </c>
      <c r="DS31" s="1171"/>
      <c r="DT31" s="1171"/>
      <c r="DU31" s="1171"/>
      <c r="DV31" s="1171"/>
      <c r="DW31" s="1129" t="str">
        <f>MID(SUVAHAVUJ!AF145,9,1)</f>
        <v xml:space="preserve"> </v>
      </c>
      <c r="DX31" s="1129"/>
      <c r="DY31" s="1129"/>
      <c r="DZ31" s="1129"/>
      <c r="EA31" s="1129"/>
      <c r="EB31" s="1129"/>
      <c r="EC31" s="1129" t="str">
        <f>MID(SUVAHAVUJ!AF145,10,1)</f>
        <v xml:space="preserve"> </v>
      </c>
      <c r="ED31" s="1129"/>
      <c r="EE31" s="1129"/>
      <c r="EF31" s="1129"/>
      <c r="EG31" s="1129"/>
      <c r="EH31" s="1171" t="str">
        <f>MID(SUVAHAVUJ!AF145,11,1)</f>
        <v>0</v>
      </c>
      <c r="EI31" s="1171"/>
      <c r="EJ31" s="1171"/>
      <c r="EK31" s="1171"/>
      <c r="EL31" s="1171"/>
      <c r="EM31" s="1179"/>
      <c r="EN31" s="257"/>
      <c r="EO31" s="258"/>
      <c r="EP31" s="1171" t="str">
        <f>MID(SUVAHAVUJ!AG145,1,1)</f>
        <v xml:space="preserve"> </v>
      </c>
      <c r="EQ31" s="1171"/>
      <c r="ER31" s="1171"/>
      <c r="ES31" s="1171"/>
      <c r="ET31" s="1171"/>
      <c r="EU31" s="1171"/>
      <c r="EV31" s="1171" t="str">
        <f>MID(SUVAHAVUJ!AG145,2,1)</f>
        <v xml:space="preserve"> </v>
      </c>
      <c r="EW31" s="1171"/>
      <c r="EX31" s="1171"/>
      <c r="EY31" s="1171"/>
      <c r="EZ31" s="1171"/>
      <c r="FA31" s="1171" t="str">
        <f>MID(SUVAHAVUJ!AG145,3,1)</f>
        <v xml:space="preserve"> </v>
      </c>
      <c r="FB31" s="1171"/>
      <c r="FC31" s="1171"/>
      <c r="FD31" s="1171"/>
      <c r="FE31" s="1171"/>
      <c r="FF31" s="1171"/>
      <c r="FG31" s="1171" t="str">
        <f>MID(SUVAHAVUJ!AG145,4,1)</f>
        <v xml:space="preserve"> </v>
      </c>
      <c r="FH31" s="1171"/>
      <c r="FI31" s="1171"/>
      <c r="FJ31" s="1171"/>
      <c r="FK31" s="1171"/>
      <c r="FL31" s="1129" t="str">
        <f>MID(SUVAHAVUJ!AG145,5,1)</f>
        <v xml:space="preserve"> </v>
      </c>
      <c r="FM31" s="1129"/>
      <c r="FN31" s="1129"/>
      <c r="FO31" s="1129"/>
      <c r="FP31" s="1129"/>
      <c r="FQ31" s="1129"/>
      <c r="FR31" s="1129" t="str">
        <f>MID(SUVAHAVUJ!AG145,6,1)</f>
        <v xml:space="preserve"> </v>
      </c>
      <c r="FS31" s="1129"/>
      <c r="FT31" s="1129"/>
      <c r="FU31" s="1129"/>
      <c r="FV31" s="1129"/>
      <c r="FW31" s="1129" t="str">
        <f>MID(SUVAHAVUJ!AG145,7,1)</f>
        <v xml:space="preserve"> </v>
      </c>
      <c r="FX31" s="1129"/>
      <c r="FY31" s="1129"/>
      <c r="FZ31" s="1129"/>
      <c r="GA31" s="1129"/>
      <c r="GB31" s="1129"/>
      <c r="GC31" s="1129" t="str">
        <f>MID(SUVAHAVUJ!AG145,8,1)</f>
        <v xml:space="preserve"> </v>
      </c>
      <c r="GD31" s="1129"/>
      <c r="GE31" s="1129"/>
      <c r="GF31" s="1129"/>
      <c r="GG31" s="1129"/>
      <c r="GH31" s="1129" t="str">
        <f>MID(SUVAHAVUJ!AG145,9,1)</f>
        <v xml:space="preserve"> </v>
      </c>
      <c r="GI31" s="1129"/>
      <c r="GJ31" s="1129"/>
      <c r="GK31" s="1129"/>
      <c r="GL31" s="1129"/>
      <c r="GM31" s="1129"/>
      <c r="GN31" s="1129" t="str">
        <f>MID(SUVAHAVUJ!AG145,10,1)</f>
        <v xml:space="preserve"> </v>
      </c>
      <c r="GO31" s="1129"/>
      <c r="GP31" s="1129"/>
      <c r="GQ31" s="1129"/>
      <c r="GR31" s="1129"/>
      <c r="GS31" s="1129" t="str">
        <f>MID(SUVAHAVUJ!AG145,11,1)</f>
        <v>0</v>
      </c>
      <c r="GT31" s="1129"/>
      <c r="GU31" s="1129"/>
      <c r="GV31" s="1129"/>
      <c r="GW31" s="1177"/>
    </row>
    <row r="32" spans="1:205" ht="24" customHeight="1" x14ac:dyDescent="0.2">
      <c r="A32" s="267"/>
      <c r="B32" s="1254" t="s">
        <v>2018</v>
      </c>
      <c r="C32" s="1255"/>
      <c r="D32" s="1255"/>
      <c r="E32" s="1255"/>
      <c r="F32" s="1255"/>
      <c r="G32" s="1255"/>
      <c r="H32" s="1255"/>
      <c r="I32" s="1255"/>
      <c r="J32" s="1255"/>
      <c r="K32" s="1256"/>
      <c r="L32" s="1252" t="str">
        <f>SUVAHAVUJ!$D$146</f>
        <v>Výnosy budúcich období dlhodobé (384A)</v>
      </c>
      <c r="M32" s="1253"/>
      <c r="N32" s="1253"/>
      <c r="O32" s="1253"/>
      <c r="P32" s="1253"/>
      <c r="Q32" s="1253"/>
      <c r="R32" s="1253"/>
      <c r="S32" s="1253"/>
      <c r="T32" s="1253"/>
      <c r="U32" s="1253"/>
      <c r="V32" s="1253"/>
      <c r="W32" s="1253"/>
      <c r="X32" s="1253"/>
      <c r="Y32" s="1253"/>
      <c r="Z32" s="1253"/>
      <c r="AA32" s="1253"/>
      <c r="AB32" s="1253"/>
      <c r="AC32" s="1253"/>
      <c r="AD32" s="1253"/>
      <c r="AE32" s="1253"/>
      <c r="AF32" s="1253"/>
      <c r="AG32" s="1253"/>
      <c r="AH32" s="1253"/>
      <c r="AI32" s="1253"/>
      <c r="AJ32" s="1253"/>
      <c r="AK32" s="1253"/>
      <c r="AL32" s="1253"/>
      <c r="AM32" s="1253"/>
      <c r="AN32" s="1253"/>
      <c r="AO32" s="1253"/>
      <c r="AP32" s="1253"/>
      <c r="AQ32" s="1253"/>
      <c r="AR32" s="1253"/>
      <c r="AS32" s="1253"/>
      <c r="AT32" s="1253"/>
      <c r="AU32" s="1253"/>
      <c r="AV32" s="1253"/>
      <c r="AW32" s="1253"/>
      <c r="AX32" s="1253"/>
      <c r="AY32" s="1253"/>
      <c r="AZ32" s="1253"/>
      <c r="BA32" s="1253"/>
      <c r="BB32" s="1253"/>
      <c r="BC32" s="1253"/>
      <c r="BD32" s="1253"/>
      <c r="BE32" s="1253"/>
      <c r="BF32" s="1253"/>
      <c r="BG32" s="1253"/>
      <c r="BH32" s="1253"/>
      <c r="BI32" s="1253"/>
      <c r="BJ32" s="1253"/>
      <c r="BK32" s="1253"/>
      <c r="BL32" s="1253"/>
      <c r="BM32" s="1253"/>
      <c r="BN32" s="1253"/>
      <c r="BO32" s="1253"/>
      <c r="BP32" s="1253"/>
      <c r="BQ32" s="1253"/>
      <c r="BR32" s="1253"/>
      <c r="BS32" s="1253"/>
      <c r="BT32" s="1253"/>
      <c r="BU32" s="1253"/>
      <c r="BV32" s="1253"/>
      <c r="BW32" s="1243" t="s">
        <v>2135</v>
      </c>
      <c r="BX32" s="1244"/>
      <c r="BY32" s="1244"/>
      <c r="BZ32" s="1244"/>
      <c r="CA32" s="1244"/>
      <c r="CB32" s="1244"/>
      <c r="CC32" s="1244" t="s">
        <v>153</v>
      </c>
      <c r="CD32" s="1245"/>
      <c r="CE32" s="1171" t="str">
        <f>MID(SUVAHAVUJ!AF146,1,1)</f>
        <v xml:space="preserve"> </v>
      </c>
      <c r="CF32" s="1171"/>
      <c r="CG32" s="1171"/>
      <c r="CH32" s="1171"/>
      <c r="CI32" s="1171"/>
      <c r="CJ32" s="1171" t="str">
        <f>MID(SUVAHAVUJ!AF146,2,1)</f>
        <v xml:space="preserve"> </v>
      </c>
      <c r="CK32" s="1171"/>
      <c r="CL32" s="1171"/>
      <c r="CM32" s="1171"/>
      <c r="CN32" s="1171"/>
      <c r="CO32" s="1171"/>
      <c r="CP32" s="1171" t="str">
        <f>MID(SUVAHAVUJ!AF146,3,1)</f>
        <v xml:space="preserve"> </v>
      </c>
      <c r="CQ32" s="1171"/>
      <c r="CR32" s="1171"/>
      <c r="CS32" s="1171"/>
      <c r="CT32" s="1171"/>
      <c r="CU32" s="1171" t="str">
        <f>MID(SUVAHAVUJ!AF146,4,1)</f>
        <v xml:space="preserve"> </v>
      </c>
      <c r="CV32" s="1171"/>
      <c r="CW32" s="1171"/>
      <c r="CX32" s="1171"/>
      <c r="CY32" s="1171"/>
      <c r="CZ32" s="1171"/>
      <c r="DA32" s="1171" t="str">
        <f>MID(SUVAHAVUJ!AF146,5,1)</f>
        <v xml:space="preserve"> </v>
      </c>
      <c r="DB32" s="1171"/>
      <c r="DC32" s="1171"/>
      <c r="DD32" s="1171"/>
      <c r="DE32" s="1171"/>
      <c r="DF32" s="1171" t="str">
        <f>MID(SUVAHAVUJ!AF146,6,1)</f>
        <v xml:space="preserve"> </v>
      </c>
      <c r="DG32" s="1171"/>
      <c r="DH32" s="1171"/>
      <c r="DI32" s="1171"/>
      <c r="DJ32" s="1171"/>
      <c r="DK32" s="1171"/>
      <c r="DL32" s="1171" t="str">
        <f>MID(SUVAHAVUJ!AF146,7,1)</f>
        <v xml:space="preserve"> </v>
      </c>
      <c r="DM32" s="1171"/>
      <c r="DN32" s="1171"/>
      <c r="DO32" s="1171"/>
      <c r="DP32" s="1171"/>
      <c r="DQ32" s="1171"/>
      <c r="DR32" s="1171" t="str">
        <f>MID(SUVAHAVUJ!AF146,8,1)</f>
        <v xml:space="preserve"> </v>
      </c>
      <c r="DS32" s="1171"/>
      <c r="DT32" s="1171"/>
      <c r="DU32" s="1171"/>
      <c r="DV32" s="1171"/>
      <c r="DW32" s="1129" t="str">
        <f>MID(SUVAHAVUJ!AF146,9,1)</f>
        <v xml:space="preserve"> </v>
      </c>
      <c r="DX32" s="1129"/>
      <c r="DY32" s="1129"/>
      <c r="DZ32" s="1129"/>
      <c r="EA32" s="1129"/>
      <c r="EB32" s="1129"/>
      <c r="EC32" s="1129" t="str">
        <f>MID(SUVAHAVUJ!AF146,10,1)</f>
        <v xml:space="preserve"> </v>
      </c>
      <c r="ED32" s="1129"/>
      <c r="EE32" s="1129"/>
      <c r="EF32" s="1129"/>
      <c r="EG32" s="1129"/>
      <c r="EH32" s="1171" t="str">
        <f>MID(SUVAHAVUJ!AF146,11,1)</f>
        <v>0</v>
      </c>
      <c r="EI32" s="1171"/>
      <c r="EJ32" s="1171"/>
      <c r="EK32" s="1171"/>
      <c r="EL32" s="1171"/>
      <c r="EM32" s="1179"/>
      <c r="EN32" s="257"/>
      <c r="EO32" s="258"/>
      <c r="EP32" s="1171" t="str">
        <f>MID(SUVAHAVUJ!AG146,1,1)</f>
        <v xml:space="preserve"> </v>
      </c>
      <c r="EQ32" s="1171"/>
      <c r="ER32" s="1171"/>
      <c r="ES32" s="1171"/>
      <c r="ET32" s="1171"/>
      <c r="EU32" s="1171"/>
      <c r="EV32" s="1171" t="str">
        <f>MID(SUVAHAVUJ!AG146,2,1)</f>
        <v xml:space="preserve"> </v>
      </c>
      <c r="EW32" s="1171"/>
      <c r="EX32" s="1171"/>
      <c r="EY32" s="1171"/>
      <c r="EZ32" s="1171"/>
      <c r="FA32" s="1171" t="str">
        <f>MID(SUVAHAVUJ!AG146,3,1)</f>
        <v xml:space="preserve"> </v>
      </c>
      <c r="FB32" s="1171"/>
      <c r="FC32" s="1171"/>
      <c r="FD32" s="1171"/>
      <c r="FE32" s="1171"/>
      <c r="FF32" s="1171"/>
      <c r="FG32" s="1171" t="str">
        <f>MID(SUVAHAVUJ!AG146,4,1)</f>
        <v xml:space="preserve"> </v>
      </c>
      <c r="FH32" s="1171"/>
      <c r="FI32" s="1171"/>
      <c r="FJ32" s="1171"/>
      <c r="FK32" s="1171"/>
      <c r="FL32" s="1129" t="str">
        <f>MID(SUVAHAVUJ!AG146,5,1)</f>
        <v xml:space="preserve"> </v>
      </c>
      <c r="FM32" s="1129"/>
      <c r="FN32" s="1129"/>
      <c r="FO32" s="1129"/>
      <c r="FP32" s="1129"/>
      <c r="FQ32" s="1129"/>
      <c r="FR32" s="1129" t="str">
        <f>MID(SUVAHAVUJ!AG146,6,1)</f>
        <v xml:space="preserve"> </v>
      </c>
      <c r="FS32" s="1129"/>
      <c r="FT32" s="1129"/>
      <c r="FU32" s="1129"/>
      <c r="FV32" s="1129"/>
      <c r="FW32" s="1129" t="str">
        <f>MID(SUVAHAVUJ!AG146,7,1)</f>
        <v xml:space="preserve"> </v>
      </c>
      <c r="FX32" s="1129"/>
      <c r="FY32" s="1129"/>
      <c r="FZ32" s="1129"/>
      <c r="GA32" s="1129"/>
      <c r="GB32" s="1129"/>
      <c r="GC32" s="1129" t="str">
        <f>MID(SUVAHAVUJ!AG146,8,1)</f>
        <v xml:space="preserve"> </v>
      </c>
      <c r="GD32" s="1129"/>
      <c r="GE32" s="1129"/>
      <c r="GF32" s="1129"/>
      <c r="GG32" s="1129"/>
      <c r="GH32" s="1129" t="str">
        <f>MID(SUVAHAVUJ!AG146,9,1)</f>
        <v xml:space="preserve"> </v>
      </c>
      <c r="GI32" s="1129"/>
      <c r="GJ32" s="1129"/>
      <c r="GK32" s="1129"/>
      <c r="GL32" s="1129"/>
      <c r="GM32" s="1129"/>
      <c r="GN32" s="1129" t="str">
        <f>MID(SUVAHAVUJ!AG146,10,1)</f>
        <v xml:space="preserve"> </v>
      </c>
      <c r="GO32" s="1129"/>
      <c r="GP32" s="1129"/>
      <c r="GQ32" s="1129"/>
      <c r="GR32" s="1129"/>
      <c r="GS32" s="1129" t="str">
        <f>MID(SUVAHAVUJ!AG146,11,1)</f>
        <v>0</v>
      </c>
      <c r="GT32" s="1129"/>
      <c r="GU32" s="1129"/>
      <c r="GV32" s="1129"/>
      <c r="GW32" s="1177"/>
    </row>
    <row r="33" spans="1:205" ht="24" customHeight="1" x14ac:dyDescent="0.2">
      <c r="A33" s="267"/>
      <c r="B33" s="1254" t="s">
        <v>2019</v>
      </c>
      <c r="C33" s="1255"/>
      <c r="D33" s="1255"/>
      <c r="E33" s="1255"/>
      <c r="F33" s="1255"/>
      <c r="G33" s="1255"/>
      <c r="H33" s="1255"/>
      <c r="I33" s="1255"/>
      <c r="J33" s="1255"/>
      <c r="K33" s="1256"/>
      <c r="L33" s="1252" t="str">
        <f>SUVAHAVUJ!$D$147</f>
        <v>Výnosy budúcich období krátkodobé (384A)</v>
      </c>
      <c r="M33" s="1253"/>
      <c r="N33" s="1253"/>
      <c r="O33" s="1253"/>
      <c r="P33" s="1253"/>
      <c r="Q33" s="1253"/>
      <c r="R33" s="1253"/>
      <c r="S33" s="1253"/>
      <c r="T33" s="1253"/>
      <c r="U33" s="1253"/>
      <c r="V33" s="1253"/>
      <c r="W33" s="1253"/>
      <c r="X33" s="1253"/>
      <c r="Y33" s="1253"/>
      <c r="Z33" s="1253"/>
      <c r="AA33" s="1253"/>
      <c r="AB33" s="1253"/>
      <c r="AC33" s="1253"/>
      <c r="AD33" s="1253"/>
      <c r="AE33" s="1253"/>
      <c r="AF33" s="1253"/>
      <c r="AG33" s="1253"/>
      <c r="AH33" s="1253"/>
      <c r="AI33" s="1253"/>
      <c r="AJ33" s="1253"/>
      <c r="AK33" s="1253"/>
      <c r="AL33" s="1253"/>
      <c r="AM33" s="1253"/>
      <c r="AN33" s="1253"/>
      <c r="AO33" s="1253"/>
      <c r="AP33" s="1253"/>
      <c r="AQ33" s="1253"/>
      <c r="AR33" s="1253"/>
      <c r="AS33" s="1253"/>
      <c r="AT33" s="1253"/>
      <c r="AU33" s="1253"/>
      <c r="AV33" s="1253"/>
      <c r="AW33" s="1253"/>
      <c r="AX33" s="1253"/>
      <c r="AY33" s="1253"/>
      <c r="AZ33" s="1253"/>
      <c r="BA33" s="1253"/>
      <c r="BB33" s="1253"/>
      <c r="BC33" s="1253"/>
      <c r="BD33" s="1253"/>
      <c r="BE33" s="1253"/>
      <c r="BF33" s="1253"/>
      <c r="BG33" s="1253"/>
      <c r="BH33" s="1253"/>
      <c r="BI33" s="1253"/>
      <c r="BJ33" s="1253"/>
      <c r="BK33" s="1253"/>
      <c r="BL33" s="1253"/>
      <c r="BM33" s="1253"/>
      <c r="BN33" s="1253"/>
      <c r="BO33" s="1253"/>
      <c r="BP33" s="1253"/>
      <c r="BQ33" s="1253"/>
      <c r="BR33" s="1253"/>
      <c r="BS33" s="1253"/>
      <c r="BT33" s="1253"/>
      <c r="BU33" s="1253"/>
      <c r="BV33" s="1253"/>
      <c r="BW33" s="1243" t="s">
        <v>2136</v>
      </c>
      <c r="BX33" s="1244"/>
      <c r="BY33" s="1244"/>
      <c r="BZ33" s="1244"/>
      <c r="CA33" s="1244"/>
      <c r="CB33" s="1244"/>
      <c r="CC33" s="1244" t="s">
        <v>153</v>
      </c>
      <c r="CD33" s="1245"/>
      <c r="CE33" s="1171" t="str">
        <f>MID(SUVAHAVUJ!AF147,1,1)</f>
        <v xml:space="preserve"> </v>
      </c>
      <c r="CF33" s="1171"/>
      <c r="CG33" s="1171"/>
      <c r="CH33" s="1171"/>
      <c r="CI33" s="1171"/>
      <c r="CJ33" s="1171" t="str">
        <f>MID(SUVAHAVUJ!AF147,2,1)</f>
        <v xml:space="preserve"> </v>
      </c>
      <c r="CK33" s="1171"/>
      <c r="CL33" s="1171"/>
      <c r="CM33" s="1171"/>
      <c r="CN33" s="1171"/>
      <c r="CO33" s="1171"/>
      <c r="CP33" s="1171" t="str">
        <f>MID(SUVAHAVUJ!AF147,3,1)</f>
        <v xml:space="preserve"> </v>
      </c>
      <c r="CQ33" s="1171"/>
      <c r="CR33" s="1171"/>
      <c r="CS33" s="1171"/>
      <c r="CT33" s="1171"/>
      <c r="CU33" s="1171" t="str">
        <f>MID(SUVAHAVUJ!AF147,4,1)</f>
        <v xml:space="preserve"> </v>
      </c>
      <c r="CV33" s="1171"/>
      <c r="CW33" s="1171"/>
      <c r="CX33" s="1171"/>
      <c r="CY33" s="1171"/>
      <c r="CZ33" s="1171"/>
      <c r="DA33" s="1171" t="str">
        <f>MID(SUVAHAVUJ!AF147,5,1)</f>
        <v xml:space="preserve"> </v>
      </c>
      <c r="DB33" s="1171"/>
      <c r="DC33" s="1171"/>
      <c r="DD33" s="1171"/>
      <c r="DE33" s="1171"/>
      <c r="DF33" s="1171" t="str">
        <f>MID(SUVAHAVUJ!AF147,6,1)</f>
        <v xml:space="preserve"> </v>
      </c>
      <c r="DG33" s="1171"/>
      <c r="DH33" s="1171"/>
      <c r="DI33" s="1171"/>
      <c r="DJ33" s="1171"/>
      <c r="DK33" s="1171"/>
      <c r="DL33" s="1171" t="str">
        <f>MID(SUVAHAVUJ!AF147,7,1)</f>
        <v xml:space="preserve"> </v>
      </c>
      <c r="DM33" s="1171"/>
      <c r="DN33" s="1171"/>
      <c r="DO33" s="1171"/>
      <c r="DP33" s="1171"/>
      <c r="DQ33" s="1171"/>
      <c r="DR33" s="1171" t="str">
        <f>MID(SUVAHAVUJ!AF147,8,1)</f>
        <v xml:space="preserve"> </v>
      </c>
      <c r="DS33" s="1171"/>
      <c r="DT33" s="1171"/>
      <c r="DU33" s="1171"/>
      <c r="DV33" s="1171"/>
      <c r="DW33" s="1129" t="str">
        <f>MID(SUVAHAVUJ!AF147,9,1)</f>
        <v xml:space="preserve"> </v>
      </c>
      <c r="DX33" s="1129"/>
      <c r="DY33" s="1129"/>
      <c r="DZ33" s="1129"/>
      <c r="EA33" s="1129"/>
      <c r="EB33" s="1129"/>
      <c r="EC33" s="1129" t="str">
        <f>MID(SUVAHAVUJ!AF147,10,1)</f>
        <v xml:space="preserve"> </v>
      </c>
      <c r="ED33" s="1129"/>
      <c r="EE33" s="1129"/>
      <c r="EF33" s="1129"/>
      <c r="EG33" s="1129"/>
      <c r="EH33" s="1171" t="str">
        <f>MID(SUVAHAVUJ!AF147,11,1)</f>
        <v>0</v>
      </c>
      <c r="EI33" s="1171"/>
      <c r="EJ33" s="1171"/>
      <c r="EK33" s="1171"/>
      <c r="EL33" s="1171"/>
      <c r="EM33" s="1179"/>
      <c r="EN33" s="257"/>
      <c r="EO33" s="258"/>
      <c r="EP33" s="1171" t="str">
        <f>MID(SUVAHAVUJ!AG147,1,1)</f>
        <v xml:space="preserve"> </v>
      </c>
      <c r="EQ33" s="1171"/>
      <c r="ER33" s="1171"/>
      <c r="ES33" s="1171"/>
      <c r="ET33" s="1171"/>
      <c r="EU33" s="1171"/>
      <c r="EV33" s="1171" t="str">
        <f>MID(SUVAHAVUJ!AG147,2,1)</f>
        <v xml:space="preserve"> </v>
      </c>
      <c r="EW33" s="1171"/>
      <c r="EX33" s="1171"/>
      <c r="EY33" s="1171"/>
      <c r="EZ33" s="1171"/>
      <c r="FA33" s="1171" t="str">
        <f>MID(SUVAHAVUJ!AG147,3,1)</f>
        <v xml:space="preserve"> </v>
      </c>
      <c r="FB33" s="1171"/>
      <c r="FC33" s="1171"/>
      <c r="FD33" s="1171"/>
      <c r="FE33" s="1171"/>
      <c r="FF33" s="1171"/>
      <c r="FG33" s="1171" t="str">
        <f>MID(SUVAHAVUJ!AG147,4,1)</f>
        <v xml:space="preserve"> </v>
      </c>
      <c r="FH33" s="1171"/>
      <c r="FI33" s="1171"/>
      <c r="FJ33" s="1171"/>
      <c r="FK33" s="1171"/>
      <c r="FL33" s="1129" t="str">
        <f>MID(SUVAHAVUJ!AG147,5,1)</f>
        <v xml:space="preserve"> </v>
      </c>
      <c r="FM33" s="1129"/>
      <c r="FN33" s="1129"/>
      <c r="FO33" s="1129"/>
      <c r="FP33" s="1129"/>
      <c r="FQ33" s="1129"/>
      <c r="FR33" s="1129" t="str">
        <f>MID(SUVAHAVUJ!AG147,6,1)</f>
        <v xml:space="preserve"> </v>
      </c>
      <c r="FS33" s="1129"/>
      <c r="FT33" s="1129"/>
      <c r="FU33" s="1129"/>
      <c r="FV33" s="1129"/>
      <c r="FW33" s="1129" t="str">
        <f>MID(SUVAHAVUJ!AG147,7,1)</f>
        <v xml:space="preserve"> </v>
      </c>
      <c r="FX33" s="1129"/>
      <c r="FY33" s="1129"/>
      <c r="FZ33" s="1129"/>
      <c r="GA33" s="1129"/>
      <c r="GB33" s="1129"/>
      <c r="GC33" s="1129" t="str">
        <f>MID(SUVAHAVUJ!AG147,8,1)</f>
        <v xml:space="preserve"> </v>
      </c>
      <c r="GD33" s="1129"/>
      <c r="GE33" s="1129"/>
      <c r="GF33" s="1129"/>
      <c r="GG33" s="1129"/>
      <c r="GH33" s="1129" t="str">
        <f>MID(SUVAHAVUJ!AG147,9,1)</f>
        <v xml:space="preserve"> </v>
      </c>
      <c r="GI33" s="1129"/>
      <c r="GJ33" s="1129"/>
      <c r="GK33" s="1129"/>
      <c r="GL33" s="1129"/>
      <c r="GM33" s="1129"/>
      <c r="GN33" s="1129" t="str">
        <f>MID(SUVAHAVUJ!AG147,10,1)</f>
        <v xml:space="preserve"> </v>
      </c>
      <c r="GO33" s="1129"/>
      <c r="GP33" s="1129"/>
      <c r="GQ33" s="1129"/>
      <c r="GR33" s="1129"/>
      <c r="GS33" s="1129" t="str">
        <f>MID(SUVAHAVUJ!AG147,11,1)</f>
        <v>0</v>
      </c>
      <c r="GT33" s="1129"/>
      <c r="GU33" s="1129"/>
      <c r="GV33" s="1129"/>
      <c r="GW33" s="1177"/>
    </row>
    <row r="34" spans="1:205" ht="12.75" customHeight="1" thickBot="1" x14ac:dyDescent="0.25">
      <c r="B34" s="259"/>
      <c r="C34" s="260"/>
      <c r="D34" s="260"/>
      <c r="E34" s="260"/>
      <c r="F34" s="260"/>
      <c r="G34" s="260"/>
      <c r="H34" s="260"/>
      <c r="I34" s="260"/>
      <c r="J34" s="260"/>
      <c r="K34" s="268"/>
      <c r="GQ34" s="260"/>
      <c r="GR34" s="260"/>
      <c r="GS34" s="260"/>
      <c r="GT34" s="260"/>
      <c r="GU34" s="260"/>
      <c r="GV34" s="260"/>
      <c r="GW34" s="261"/>
    </row>
    <row r="35" spans="1:205" ht="9" customHeight="1" x14ac:dyDescent="0.2"/>
    <row r="52" spans="43:43" ht="3.75" customHeight="1" x14ac:dyDescent="0.2">
      <c r="AQ52" s="236">
        <v>57</v>
      </c>
    </row>
    <row r="147" spans="10:10" ht="3.75" customHeight="1" x14ac:dyDescent="0.2">
      <c r="J147" s="236">
        <v>33</v>
      </c>
    </row>
  </sheetData>
  <mergeCells count="733">
    <mergeCell ref="FL32:FQ32"/>
    <mergeCell ref="FR32:FV32"/>
    <mergeCell ref="FW32:GB32"/>
    <mergeCell ref="GC32:GG32"/>
    <mergeCell ref="GH32:GM32"/>
    <mergeCell ref="DW32:EB32"/>
    <mergeCell ref="EC32:EG32"/>
    <mergeCell ref="FW33:GB33"/>
    <mergeCell ref="GC33:GG33"/>
    <mergeCell ref="GH33:GM33"/>
    <mergeCell ref="B33:K33"/>
    <mergeCell ref="L33:BV33"/>
    <mergeCell ref="BW33:CD33"/>
    <mergeCell ref="CE33:CI33"/>
    <mergeCell ref="CJ33:CO33"/>
    <mergeCell ref="CP33:CT33"/>
    <mergeCell ref="CU33:CZ33"/>
    <mergeCell ref="DA33:DE33"/>
    <mergeCell ref="FG32:FK32"/>
    <mergeCell ref="GN33:GR33"/>
    <mergeCell ref="GS33:GW33"/>
    <mergeCell ref="EP33:EU33"/>
    <mergeCell ref="EV32:EZ32"/>
    <mergeCell ref="FA32:FF32"/>
    <mergeCell ref="CP32:CT32"/>
    <mergeCell ref="CU32:CZ32"/>
    <mergeCell ref="DA32:DE32"/>
    <mergeCell ref="DF32:DK32"/>
    <mergeCell ref="DL32:DQ32"/>
    <mergeCell ref="DR32:DV32"/>
    <mergeCell ref="DF33:DK33"/>
    <mergeCell ref="DL33:DQ33"/>
    <mergeCell ref="DR33:DV33"/>
    <mergeCell ref="DW33:EB33"/>
    <mergeCell ref="EC33:EG33"/>
    <mergeCell ref="EH33:EM33"/>
    <mergeCell ref="EV33:EZ33"/>
    <mergeCell ref="FA33:FF33"/>
    <mergeCell ref="FG33:FK33"/>
    <mergeCell ref="FL33:FQ33"/>
    <mergeCell ref="FR33:FV33"/>
    <mergeCell ref="GN32:GR32"/>
    <mergeCell ref="GS32:GW32"/>
    <mergeCell ref="FW31:GB31"/>
    <mergeCell ref="GC31:GG31"/>
    <mergeCell ref="GH31:GM31"/>
    <mergeCell ref="GN31:GR31"/>
    <mergeCell ref="GS31:GW31"/>
    <mergeCell ref="B32:K32"/>
    <mergeCell ref="L32:BV32"/>
    <mergeCell ref="BW32:CD32"/>
    <mergeCell ref="CE32:CI32"/>
    <mergeCell ref="CJ32:CO32"/>
    <mergeCell ref="EP31:EU31"/>
    <mergeCell ref="EV31:EZ31"/>
    <mergeCell ref="FA31:FF31"/>
    <mergeCell ref="FG31:FK31"/>
    <mergeCell ref="FL31:FQ31"/>
    <mergeCell ref="FR31:FV31"/>
    <mergeCell ref="DF31:DK31"/>
    <mergeCell ref="DL31:DQ31"/>
    <mergeCell ref="DR31:DV31"/>
    <mergeCell ref="DW31:EB31"/>
    <mergeCell ref="EC31:EG31"/>
    <mergeCell ref="EH31:EM31"/>
    <mergeCell ref="EH32:EM32"/>
    <mergeCell ref="EP32:EU32"/>
    <mergeCell ref="B31:K31"/>
    <mergeCell ref="L31:BV31"/>
    <mergeCell ref="BW31:CD31"/>
    <mergeCell ref="CE31:CI31"/>
    <mergeCell ref="CJ31:CO31"/>
    <mergeCell ref="CP31:CT31"/>
    <mergeCell ref="CU31:CZ31"/>
    <mergeCell ref="DA31:DE31"/>
    <mergeCell ref="FG30:FK30"/>
    <mergeCell ref="DW30:EB30"/>
    <mergeCell ref="EC30:EG30"/>
    <mergeCell ref="EH30:EM30"/>
    <mergeCell ref="EP30:EU30"/>
    <mergeCell ref="EV30:EZ30"/>
    <mergeCell ref="FA30:FF30"/>
    <mergeCell ref="CP30:CT30"/>
    <mergeCell ref="CU30:CZ30"/>
    <mergeCell ref="B30:K30"/>
    <mergeCell ref="L30:BV30"/>
    <mergeCell ref="BW30:CD30"/>
    <mergeCell ref="CE30:CI30"/>
    <mergeCell ref="CJ30:CO30"/>
    <mergeCell ref="DA30:DE30"/>
    <mergeCell ref="DF30:DK30"/>
    <mergeCell ref="FW29:GB29"/>
    <mergeCell ref="GC29:GG29"/>
    <mergeCell ref="GH29:GM29"/>
    <mergeCell ref="GN29:GR29"/>
    <mergeCell ref="GS29:GW29"/>
    <mergeCell ref="FL29:FQ29"/>
    <mergeCell ref="FR29:FV29"/>
    <mergeCell ref="GN30:GR30"/>
    <mergeCell ref="GS30:GW30"/>
    <mergeCell ref="FL30:FQ30"/>
    <mergeCell ref="FR30:FV30"/>
    <mergeCell ref="FW30:GB30"/>
    <mergeCell ref="GC30:GG30"/>
    <mergeCell ref="GH30:GM30"/>
    <mergeCell ref="EP29:EU29"/>
    <mergeCell ref="EV29:EZ29"/>
    <mergeCell ref="FA29:FF29"/>
    <mergeCell ref="FG29:FK29"/>
    <mergeCell ref="DF29:DK29"/>
    <mergeCell ref="DL29:DQ29"/>
    <mergeCell ref="DR29:DV29"/>
    <mergeCell ref="DW29:EB29"/>
    <mergeCell ref="EC29:EG29"/>
    <mergeCell ref="EH29:EM29"/>
    <mergeCell ref="DL30:DQ30"/>
    <mergeCell ref="DR30:DV30"/>
    <mergeCell ref="B29:K29"/>
    <mergeCell ref="L29:BV29"/>
    <mergeCell ref="BW29:CD29"/>
    <mergeCell ref="CE29:CI29"/>
    <mergeCell ref="CJ29:CO29"/>
    <mergeCell ref="CP29:CT29"/>
    <mergeCell ref="CU29:CZ29"/>
    <mergeCell ref="DA29:DE29"/>
    <mergeCell ref="FG28:FK28"/>
    <mergeCell ref="DW28:EB28"/>
    <mergeCell ref="EC28:EG28"/>
    <mergeCell ref="EH28:EM28"/>
    <mergeCell ref="EP28:EU28"/>
    <mergeCell ref="EV28:EZ28"/>
    <mergeCell ref="FA28:FF28"/>
    <mergeCell ref="CP28:CT28"/>
    <mergeCell ref="CU28:CZ28"/>
    <mergeCell ref="FW27:GB27"/>
    <mergeCell ref="GC27:GG27"/>
    <mergeCell ref="GH27:GM27"/>
    <mergeCell ref="GN27:GR27"/>
    <mergeCell ref="GS27:GW27"/>
    <mergeCell ref="FL27:FQ27"/>
    <mergeCell ref="FR27:FV27"/>
    <mergeCell ref="GN28:GR28"/>
    <mergeCell ref="GS28:GW28"/>
    <mergeCell ref="FL28:FQ28"/>
    <mergeCell ref="FR28:FV28"/>
    <mergeCell ref="FW28:GB28"/>
    <mergeCell ref="GC28:GG28"/>
    <mergeCell ref="GH28:GM28"/>
    <mergeCell ref="B28:K28"/>
    <mergeCell ref="L28:BV28"/>
    <mergeCell ref="BW28:CD28"/>
    <mergeCell ref="CE28:CI28"/>
    <mergeCell ref="CJ28:CO28"/>
    <mergeCell ref="EP27:EU27"/>
    <mergeCell ref="EV27:EZ27"/>
    <mergeCell ref="FA27:FF27"/>
    <mergeCell ref="FG27:FK27"/>
    <mergeCell ref="DF27:DK27"/>
    <mergeCell ref="DL27:DQ27"/>
    <mergeCell ref="DR27:DV27"/>
    <mergeCell ref="DW27:EB27"/>
    <mergeCell ref="EC27:EG27"/>
    <mergeCell ref="EH27:EM27"/>
    <mergeCell ref="DA28:DE28"/>
    <mergeCell ref="DF28:DK28"/>
    <mergeCell ref="DL28:DQ28"/>
    <mergeCell ref="DR28:DV28"/>
    <mergeCell ref="B27:K27"/>
    <mergeCell ref="L27:BV27"/>
    <mergeCell ref="BW27:CD27"/>
    <mergeCell ref="CE27:CI27"/>
    <mergeCell ref="CJ27:CO27"/>
    <mergeCell ref="CP27:CT27"/>
    <mergeCell ref="CU27:CZ27"/>
    <mergeCell ref="DA27:DE27"/>
    <mergeCell ref="FG26:FK26"/>
    <mergeCell ref="DW26:EB26"/>
    <mergeCell ref="EC26:EG26"/>
    <mergeCell ref="EH26:EM26"/>
    <mergeCell ref="EP26:EU26"/>
    <mergeCell ref="EV26:EZ26"/>
    <mergeCell ref="FA26:FF26"/>
    <mergeCell ref="CP26:CT26"/>
    <mergeCell ref="CU26:CZ26"/>
    <mergeCell ref="FW25:GB25"/>
    <mergeCell ref="GC25:GG25"/>
    <mergeCell ref="GH25:GM25"/>
    <mergeCell ref="GN25:GR25"/>
    <mergeCell ref="GS25:GW25"/>
    <mergeCell ref="FL25:FQ25"/>
    <mergeCell ref="FR25:FV25"/>
    <mergeCell ref="GN26:GR26"/>
    <mergeCell ref="GS26:GW26"/>
    <mergeCell ref="FL26:FQ26"/>
    <mergeCell ref="FR26:FV26"/>
    <mergeCell ref="FW26:GB26"/>
    <mergeCell ref="GC26:GG26"/>
    <mergeCell ref="GH26:GM26"/>
    <mergeCell ref="B26:K26"/>
    <mergeCell ref="L26:BV26"/>
    <mergeCell ref="BW26:CD26"/>
    <mergeCell ref="CE26:CI26"/>
    <mergeCell ref="CJ26:CO26"/>
    <mergeCell ref="EP25:EU25"/>
    <mergeCell ref="EV25:EZ25"/>
    <mergeCell ref="FA25:FF25"/>
    <mergeCell ref="FG25:FK25"/>
    <mergeCell ref="DF25:DK25"/>
    <mergeCell ref="DL25:DQ25"/>
    <mergeCell ref="DR25:DV25"/>
    <mergeCell ref="DW25:EB25"/>
    <mergeCell ref="EC25:EG25"/>
    <mergeCell ref="EH25:EM25"/>
    <mergeCell ref="DA26:DE26"/>
    <mergeCell ref="DF26:DK26"/>
    <mergeCell ref="DL26:DQ26"/>
    <mergeCell ref="DR26:DV26"/>
    <mergeCell ref="B25:K25"/>
    <mergeCell ref="L25:BV25"/>
    <mergeCell ref="BW25:CD25"/>
    <mergeCell ref="CE25:CI25"/>
    <mergeCell ref="CJ25:CO25"/>
    <mergeCell ref="CP25:CT25"/>
    <mergeCell ref="CU25:CZ25"/>
    <mergeCell ref="DA25:DE25"/>
    <mergeCell ref="FG24:FK24"/>
    <mergeCell ref="DW24:EB24"/>
    <mergeCell ref="EC24:EG24"/>
    <mergeCell ref="EH24:EM24"/>
    <mergeCell ref="EP24:EU24"/>
    <mergeCell ref="EV24:EZ24"/>
    <mergeCell ref="FA24:FF24"/>
    <mergeCell ref="CP24:CT24"/>
    <mergeCell ref="CU24:CZ24"/>
    <mergeCell ref="FW23:GB23"/>
    <mergeCell ref="GC23:GG23"/>
    <mergeCell ref="GH23:GM23"/>
    <mergeCell ref="GN23:GR23"/>
    <mergeCell ref="GS23:GW23"/>
    <mergeCell ref="FL23:FQ23"/>
    <mergeCell ref="FR23:FV23"/>
    <mergeCell ref="GN24:GR24"/>
    <mergeCell ref="GS24:GW24"/>
    <mergeCell ref="FL24:FQ24"/>
    <mergeCell ref="FR24:FV24"/>
    <mergeCell ref="FW24:GB24"/>
    <mergeCell ref="GC24:GG24"/>
    <mergeCell ref="GH24:GM24"/>
    <mergeCell ref="B24:K24"/>
    <mergeCell ref="L24:BV24"/>
    <mergeCell ref="BW24:CD24"/>
    <mergeCell ref="CE24:CI24"/>
    <mergeCell ref="CJ24:CO24"/>
    <mergeCell ref="EP23:EU23"/>
    <mergeCell ref="EV23:EZ23"/>
    <mergeCell ref="FA23:FF23"/>
    <mergeCell ref="FG23:FK23"/>
    <mergeCell ref="DF23:DK23"/>
    <mergeCell ref="DL23:DQ23"/>
    <mergeCell ref="DR23:DV23"/>
    <mergeCell ref="DW23:EB23"/>
    <mergeCell ref="EC23:EG23"/>
    <mergeCell ref="EH23:EM23"/>
    <mergeCell ref="DA24:DE24"/>
    <mergeCell ref="DF24:DK24"/>
    <mergeCell ref="DL24:DQ24"/>
    <mergeCell ref="DR24:DV24"/>
    <mergeCell ref="B23:K23"/>
    <mergeCell ref="L23:BV23"/>
    <mergeCell ref="BW23:CD23"/>
    <mergeCell ref="CE23:CI23"/>
    <mergeCell ref="CJ23:CO23"/>
    <mergeCell ref="CP23:CT23"/>
    <mergeCell ref="CU23:CZ23"/>
    <mergeCell ref="DA23:DE23"/>
    <mergeCell ref="FG22:FK22"/>
    <mergeCell ref="DW22:EB22"/>
    <mergeCell ref="EC22:EG22"/>
    <mergeCell ref="EH22:EM22"/>
    <mergeCell ref="EP22:EU22"/>
    <mergeCell ref="EV22:EZ22"/>
    <mergeCell ref="FA22:FF22"/>
    <mergeCell ref="CP22:CT22"/>
    <mergeCell ref="CU22:CZ22"/>
    <mergeCell ref="FW21:GB21"/>
    <mergeCell ref="GC21:GG21"/>
    <mergeCell ref="GH21:GM21"/>
    <mergeCell ref="GN21:GR21"/>
    <mergeCell ref="GS21:GW21"/>
    <mergeCell ref="FL21:FQ21"/>
    <mergeCell ref="FR21:FV21"/>
    <mergeCell ref="GN22:GR22"/>
    <mergeCell ref="GS22:GW22"/>
    <mergeCell ref="FL22:FQ22"/>
    <mergeCell ref="FR22:FV22"/>
    <mergeCell ref="FW22:GB22"/>
    <mergeCell ref="GC22:GG22"/>
    <mergeCell ref="GH22:GM22"/>
    <mergeCell ref="B22:K22"/>
    <mergeCell ref="L22:BV22"/>
    <mergeCell ref="BW22:CD22"/>
    <mergeCell ref="CE22:CI22"/>
    <mergeCell ref="CJ22:CO22"/>
    <mergeCell ref="EP21:EU21"/>
    <mergeCell ref="EV21:EZ21"/>
    <mergeCell ref="FA21:FF21"/>
    <mergeCell ref="FG21:FK21"/>
    <mergeCell ref="DF21:DK21"/>
    <mergeCell ref="DL21:DQ21"/>
    <mergeCell ref="DR21:DV21"/>
    <mergeCell ref="DW21:EB21"/>
    <mergeCell ref="EC21:EG21"/>
    <mergeCell ref="EH21:EM21"/>
    <mergeCell ref="DA22:DE22"/>
    <mergeCell ref="DF22:DK22"/>
    <mergeCell ref="DL22:DQ22"/>
    <mergeCell ref="DR22:DV22"/>
    <mergeCell ref="B21:K21"/>
    <mergeCell ref="L21:BV21"/>
    <mergeCell ref="BW21:CD21"/>
    <mergeCell ref="CE21:CI21"/>
    <mergeCell ref="CJ21:CO21"/>
    <mergeCell ref="CP21:CT21"/>
    <mergeCell ref="CU21:CZ21"/>
    <mergeCell ref="DA21:DE21"/>
    <mergeCell ref="FG20:FK20"/>
    <mergeCell ref="DW20:EB20"/>
    <mergeCell ref="EC20:EG20"/>
    <mergeCell ref="EH20:EM20"/>
    <mergeCell ref="EP20:EU20"/>
    <mergeCell ref="EV20:EZ20"/>
    <mergeCell ref="FA20:FF20"/>
    <mergeCell ref="CP20:CT20"/>
    <mergeCell ref="CU20:CZ20"/>
    <mergeCell ref="FW19:GB19"/>
    <mergeCell ref="GC19:GG19"/>
    <mergeCell ref="GH19:GM19"/>
    <mergeCell ref="GN19:GR19"/>
    <mergeCell ref="GS19:GW19"/>
    <mergeCell ref="FL19:FQ19"/>
    <mergeCell ref="FR19:FV19"/>
    <mergeCell ref="GN20:GR20"/>
    <mergeCell ref="GS20:GW20"/>
    <mergeCell ref="FL20:FQ20"/>
    <mergeCell ref="FR20:FV20"/>
    <mergeCell ref="FW20:GB20"/>
    <mergeCell ref="GC20:GG20"/>
    <mergeCell ref="GH20:GM20"/>
    <mergeCell ref="B20:K20"/>
    <mergeCell ref="L20:BV20"/>
    <mergeCell ref="BW20:CD20"/>
    <mergeCell ref="CE20:CI20"/>
    <mergeCell ref="CJ20:CO20"/>
    <mergeCell ref="EP19:EU19"/>
    <mergeCell ref="EV19:EZ19"/>
    <mergeCell ref="FA19:FF19"/>
    <mergeCell ref="FG19:FK19"/>
    <mergeCell ref="DF19:DK19"/>
    <mergeCell ref="DL19:DQ19"/>
    <mergeCell ref="DR19:DV19"/>
    <mergeCell ref="DW19:EB19"/>
    <mergeCell ref="EC19:EG19"/>
    <mergeCell ref="EH19:EM19"/>
    <mergeCell ref="DA20:DE20"/>
    <mergeCell ref="DF20:DK20"/>
    <mergeCell ref="DL20:DQ20"/>
    <mergeCell ref="DR20:DV20"/>
    <mergeCell ref="B19:K19"/>
    <mergeCell ref="L19:BV19"/>
    <mergeCell ref="BW19:CD19"/>
    <mergeCell ref="CE19:CI19"/>
    <mergeCell ref="CJ19:CO19"/>
    <mergeCell ref="CP19:CT19"/>
    <mergeCell ref="CU19:CZ19"/>
    <mergeCell ref="DA19:DE19"/>
    <mergeCell ref="FG18:FK18"/>
    <mergeCell ref="DW18:EB18"/>
    <mergeCell ref="EC18:EG18"/>
    <mergeCell ref="EH18:EM18"/>
    <mergeCell ref="EP18:EU18"/>
    <mergeCell ref="EV18:EZ18"/>
    <mergeCell ref="FA18:FF18"/>
    <mergeCell ref="CP18:CT18"/>
    <mergeCell ref="CU18:CZ18"/>
    <mergeCell ref="FW17:GB17"/>
    <mergeCell ref="GC17:GG17"/>
    <mergeCell ref="GH17:GM17"/>
    <mergeCell ref="GN17:GR17"/>
    <mergeCell ref="GS17:GW17"/>
    <mergeCell ref="FL17:FQ17"/>
    <mergeCell ref="FR17:FV17"/>
    <mergeCell ref="GN18:GR18"/>
    <mergeCell ref="GS18:GW18"/>
    <mergeCell ref="FL18:FQ18"/>
    <mergeCell ref="FR18:FV18"/>
    <mergeCell ref="FW18:GB18"/>
    <mergeCell ref="GC18:GG18"/>
    <mergeCell ref="GH18:GM18"/>
    <mergeCell ref="B18:K18"/>
    <mergeCell ref="L18:BV18"/>
    <mergeCell ref="BW18:CD18"/>
    <mergeCell ref="CE18:CI18"/>
    <mergeCell ref="CJ18:CO18"/>
    <mergeCell ref="EP17:EU17"/>
    <mergeCell ref="EV17:EZ17"/>
    <mergeCell ref="FA17:FF17"/>
    <mergeCell ref="FG17:FK17"/>
    <mergeCell ref="DF17:DK17"/>
    <mergeCell ref="DL17:DQ17"/>
    <mergeCell ref="DR17:DV17"/>
    <mergeCell ref="DW17:EB17"/>
    <mergeCell ref="EC17:EG17"/>
    <mergeCell ref="EH17:EM17"/>
    <mergeCell ref="DA18:DE18"/>
    <mergeCell ref="DF18:DK18"/>
    <mergeCell ref="DL18:DQ18"/>
    <mergeCell ref="DR18:DV18"/>
    <mergeCell ref="B17:K17"/>
    <mergeCell ref="L17:BV17"/>
    <mergeCell ref="BW17:CD17"/>
    <mergeCell ref="CE17:CI17"/>
    <mergeCell ref="CJ17:CO17"/>
    <mergeCell ref="CP17:CT17"/>
    <mergeCell ref="CU17:CZ17"/>
    <mergeCell ref="DA17:DE17"/>
    <mergeCell ref="FG16:FK16"/>
    <mergeCell ref="DW16:EB16"/>
    <mergeCell ref="EC16:EG16"/>
    <mergeCell ref="EH16:EM16"/>
    <mergeCell ref="EP16:EU16"/>
    <mergeCell ref="EV16:EZ16"/>
    <mergeCell ref="FA16:FF16"/>
    <mergeCell ref="CP16:CT16"/>
    <mergeCell ref="CU16:CZ16"/>
    <mergeCell ref="FW15:GB15"/>
    <mergeCell ref="GC15:GG15"/>
    <mergeCell ref="GH15:GM15"/>
    <mergeCell ref="GN15:GR15"/>
    <mergeCell ref="GS15:GW15"/>
    <mergeCell ref="FL15:FQ15"/>
    <mergeCell ref="FR15:FV15"/>
    <mergeCell ref="GN16:GR16"/>
    <mergeCell ref="GS16:GW16"/>
    <mergeCell ref="FL16:FQ16"/>
    <mergeCell ref="FR16:FV16"/>
    <mergeCell ref="FW16:GB16"/>
    <mergeCell ref="GC16:GG16"/>
    <mergeCell ref="GH16:GM16"/>
    <mergeCell ref="B16:K16"/>
    <mergeCell ref="L16:BV16"/>
    <mergeCell ref="BW16:CD16"/>
    <mergeCell ref="CE16:CI16"/>
    <mergeCell ref="CJ16:CO16"/>
    <mergeCell ref="EP15:EU15"/>
    <mergeCell ref="EV15:EZ15"/>
    <mergeCell ref="FA15:FF15"/>
    <mergeCell ref="FG15:FK15"/>
    <mergeCell ref="DF15:DK15"/>
    <mergeCell ref="DL15:DQ15"/>
    <mergeCell ref="DR15:DV15"/>
    <mergeCell ref="DW15:EB15"/>
    <mergeCell ref="EC15:EG15"/>
    <mergeCell ref="EH15:EM15"/>
    <mergeCell ref="DA16:DE16"/>
    <mergeCell ref="DF16:DK16"/>
    <mergeCell ref="DL16:DQ16"/>
    <mergeCell ref="DR16:DV16"/>
    <mergeCell ref="B15:K15"/>
    <mergeCell ref="L15:BV15"/>
    <mergeCell ref="BW15:CD15"/>
    <mergeCell ref="CE15:CI15"/>
    <mergeCell ref="CJ15:CO15"/>
    <mergeCell ref="CP15:CT15"/>
    <mergeCell ref="CU15:CZ15"/>
    <mergeCell ref="DA15:DE15"/>
    <mergeCell ref="FG14:FK14"/>
    <mergeCell ref="DW14:EB14"/>
    <mergeCell ref="EC14:EG14"/>
    <mergeCell ref="EH14:EM14"/>
    <mergeCell ref="EP14:EU14"/>
    <mergeCell ref="EV14:EZ14"/>
    <mergeCell ref="FA14:FF14"/>
    <mergeCell ref="CP14:CT14"/>
    <mergeCell ref="CU14:CZ14"/>
    <mergeCell ref="FW13:GB13"/>
    <mergeCell ref="GC13:GG13"/>
    <mergeCell ref="GH13:GM13"/>
    <mergeCell ref="GN13:GR13"/>
    <mergeCell ref="GS13:GW13"/>
    <mergeCell ref="FL13:FQ13"/>
    <mergeCell ref="FR13:FV13"/>
    <mergeCell ref="GN14:GR14"/>
    <mergeCell ref="GS14:GW14"/>
    <mergeCell ref="FL14:FQ14"/>
    <mergeCell ref="FR14:FV14"/>
    <mergeCell ref="FW14:GB14"/>
    <mergeCell ref="GC14:GG14"/>
    <mergeCell ref="GH14:GM14"/>
    <mergeCell ref="B14:K14"/>
    <mergeCell ref="L14:BV14"/>
    <mergeCell ref="BW14:CD14"/>
    <mergeCell ref="CE14:CI14"/>
    <mergeCell ref="CJ14:CO14"/>
    <mergeCell ref="EP13:EU13"/>
    <mergeCell ref="EV13:EZ13"/>
    <mergeCell ref="FA13:FF13"/>
    <mergeCell ref="FG13:FK13"/>
    <mergeCell ref="DF13:DK13"/>
    <mergeCell ref="DL13:DQ13"/>
    <mergeCell ref="DR13:DV13"/>
    <mergeCell ref="DW13:EB13"/>
    <mergeCell ref="EC13:EG13"/>
    <mergeCell ref="EH13:EM13"/>
    <mergeCell ref="DA14:DE14"/>
    <mergeCell ref="DF14:DK14"/>
    <mergeCell ref="DL14:DQ14"/>
    <mergeCell ref="DR14:DV14"/>
    <mergeCell ref="B13:K13"/>
    <mergeCell ref="L13:BV13"/>
    <mergeCell ref="BW13:CD13"/>
    <mergeCell ref="CE13:CI13"/>
    <mergeCell ref="CJ13:CO13"/>
    <mergeCell ref="CP13:CT13"/>
    <mergeCell ref="CU13:CZ13"/>
    <mergeCell ref="DA13:DE13"/>
    <mergeCell ref="FG12:FK12"/>
    <mergeCell ref="DW12:EB12"/>
    <mergeCell ref="EC12:EG12"/>
    <mergeCell ref="EH12:EM12"/>
    <mergeCell ref="EP12:EU12"/>
    <mergeCell ref="EV12:EZ12"/>
    <mergeCell ref="FA12:FF12"/>
    <mergeCell ref="CP12:CT12"/>
    <mergeCell ref="CU12:CZ12"/>
    <mergeCell ref="FW11:GB11"/>
    <mergeCell ref="GC11:GG11"/>
    <mergeCell ref="GH11:GM11"/>
    <mergeCell ref="GN11:GR11"/>
    <mergeCell ref="GS11:GW11"/>
    <mergeCell ref="FL11:FQ11"/>
    <mergeCell ref="FR11:FV11"/>
    <mergeCell ref="GN12:GR12"/>
    <mergeCell ref="GS12:GW12"/>
    <mergeCell ref="FL12:FQ12"/>
    <mergeCell ref="FR12:FV12"/>
    <mergeCell ref="FW12:GB12"/>
    <mergeCell ref="GC12:GG12"/>
    <mergeCell ref="GH12:GM12"/>
    <mergeCell ref="B12:K12"/>
    <mergeCell ref="L12:BV12"/>
    <mergeCell ref="BW12:CD12"/>
    <mergeCell ref="CE12:CI12"/>
    <mergeCell ref="CJ12:CO12"/>
    <mergeCell ref="EP11:EU11"/>
    <mergeCell ref="EV11:EZ11"/>
    <mergeCell ref="FA11:FF11"/>
    <mergeCell ref="FG11:FK11"/>
    <mergeCell ref="DF11:DK11"/>
    <mergeCell ref="DL11:DQ11"/>
    <mergeCell ref="DR11:DV11"/>
    <mergeCell ref="DW11:EB11"/>
    <mergeCell ref="EC11:EG11"/>
    <mergeCell ref="EH11:EM11"/>
    <mergeCell ref="DA12:DE12"/>
    <mergeCell ref="DF12:DK12"/>
    <mergeCell ref="DL12:DQ12"/>
    <mergeCell ref="DR12:DV12"/>
    <mergeCell ref="B11:K11"/>
    <mergeCell ref="L11:BV11"/>
    <mergeCell ref="BW11:CD11"/>
    <mergeCell ref="CE11:CI11"/>
    <mergeCell ref="CJ11:CO11"/>
    <mergeCell ref="CP11:CT11"/>
    <mergeCell ref="CU11:CZ11"/>
    <mergeCell ref="DA11:DE11"/>
    <mergeCell ref="FG10:FK10"/>
    <mergeCell ref="DW10:EB10"/>
    <mergeCell ref="EC10:EG10"/>
    <mergeCell ref="EH10:EM10"/>
    <mergeCell ref="EP10:EU10"/>
    <mergeCell ref="EV10:EZ10"/>
    <mergeCell ref="FA10:FF10"/>
    <mergeCell ref="CP10:CT10"/>
    <mergeCell ref="CU10:CZ10"/>
    <mergeCell ref="FW9:GB9"/>
    <mergeCell ref="GC9:GG9"/>
    <mergeCell ref="GH9:GM9"/>
    <mergeCell ref="GN9:GR9"/>
    <mergeCell ref="GS9:GW9"/>
    <mergeCell ref="FL9:FQ9"/>
    <mergeCell ref="FR9:FV9"/>
    <mergeCell ref="GN10:GR10"/>
    <mergeCell ref="GS10:GW10"/>
    <mergeCell ref="FL10:FQ10"/>
    <mergeCell ref="FR10:FV10"/>
    <mergeCell ref="FW10:GB10"/>
    <mergeCell ref="GC10:GG10"/>
    <mergeCell ref="GH10:GM10"/>
    <mergeCell ref="B10:K10"/>
    <mergeCell ref="L10:BV10"/>
    <mergeCell ref="BW10:CD10"/>
    <mergeCell ref="CE10:CI10"/>
    <mergeCell ref="CJ10:CO10"/>
    <mergeCell ref="EP9:EU9"/>
    <mergeCell ref="EV9:EZ9"/>
    <mergeCell ref="FA9:FF9"/>
    <mergeCell ref="FG9:FK9"/>
    <mergeCell ref="DF9:DK9"/>
    <mergeCell ref="DL9:DQ9"/>
    <mergeCell ref="DR9:DV9"/>
    <mergeCell ref="DW9:EB9"/>
    <mergeCell ref="EC9:EG9"/>
    <mergeCell ref="EH9:EM9"/>
    <mergeCell ref="DA10:DE10"/>
    <mergeCell ref="DF10:DK10"/>
    <mergeCell ref="DL10:DQ10"/>
    <mergeCell ref="DR10:DV10"/>
    <mergeCell ref="B9:K9"/>
    <mergeCell ref="L9:BV9"/>
    <mergeCell ref="BW9:CD9"/>
    <mergeCell ref="CE9:CI9"/>
    <mergeCell ref="CJ9:CO9"/>
    <mergeCell ref="CP9:CT9"/>
    <mergeCell ref="CU9:CZ9"/>
    <mergeCell ref="DA9:DE9"/>
    <mergeCell ref="FG8:FK8"/>
    <mergeCell ref="DW8:EB8"/>
    <mergeCell ref="EC8:EG8"/>
    <mergeCell ref="EH8:EM8"/>
    <mergeCell ref="EP8:EU8"/>
    <mergeCell ref="EV8:EZ8"/>
    <mergeCell ref="FA8:FF8"/>
    <mergeCell ref="CP8:CT8"/>
    <mergeCell ref="CU8:CZ8"/>
    <mergeCell ref="FW7:GB7"/>
    <mergeCell ref="GC7:GG7"/>
    <mergeCell ref="GH7:GM7"/>
    <mergeCell ref="GN7:GR7"/>
    <mergeCell ref="GS7:GW7"/>
    <mergeCell ref="FL7:FQ7"/>
    <mergeCell ref="FR7:FV7"/>
    <mergeCell ref="GN8:GR8"/>
    <mergeCell ref="GS8:GW8"/>
    <mergeCell ref="FL8:FQ8"/>
    <mergeCell ref="FR8:FV8"/>
    <mergeCell ref="FW8:GB8"/>
    <mergeCell ref="GC8:GG8"/>
    <mergeCell ref="GH8:GM8"/>
    <mergeCell ref="B8:K8"/>
    <mergeCell ref="L8:BV8"/>
    <mergeCell ref="BW8:CD8"/>
    <mergeCell ref="CE8:CI8"/>
    <mergeCell ref="CJ8:CO8"/>
    <mergeCell ref="EP7:EU7"/>
    <mergeCell ref="EV7:EZ7"/>
    <mergeCell ref="FA7:FF7"/>
    <mergeCell ref="FG7:FK7"/>
    <mergeCell ref="DF7:DK7"/>
    <mergeCell ref="DL7:DQ7"/>
    <mergeCell ref="DR7:DV7"/>
    <mergeCell ref="DW7:EB7"/>
    <mergeCell ref="EC7:EG7"/>
    <mergeCell ref="EH7:EM7"/>
    <mergeCell ref="DA8:DE8"/>
    <mergeCell ref="DF8:DK8"/>
    <mergeCell ref="DL8:DQ8"/>
    <mergeCell ref="DR8:DV8"/>
    <mergeCell ref="B7:K7"/>
    <mergeCell ref="L7:BV7"/>
    <mergeCell ref="BW7:CD7"/>
    <mergeCell ref="CE7:CI7"/>
    <mergeCell ref="CJ7:CO7"/>
    <mergeCell ref="CP7:CT7"/>
    <mergeCell ref="CU7:CZ7"/>
    <mergeCell ref="DA7:DE7"/>
    <mergeCell ref="FG6:FK6"/>
    <mergeCell ref="DW6:EB6"/>
    <mergeCell ref="EC6:EG6"/>
    <mergeCell ref="EH6:EM6"/>
    <mergeCell ref="EP6:EU6"/>
    <mergeCell ref="EV6:EZ6"/>
    <mergeCell ref="FA6:FF6"/>
    <mergeCell ref="CP6:CT6"/>
    <mergeCell ref="CU6:CZ6"/>
    <mergeCell ref="DA6:DE6"/>
    <mergeCell ref="DF6:DK6"/>
    <mergeCell ref="DL6:DQ6"/>
    <mergeCell ref="DR6:DV6"/>
    <mergeCell ref="B5:K5"/>
    <mergeCell ref="L5:BV5"/>
    <mergeCell ref="BW5:CD5"/>
    <mergeCell ref="CE5:EM5"/>
    <mergeCell ref="EN5:GW5"/>
    <mergeCell ref="B6:K6"/>
    <mergeCell ref="L6:BV6"/>
    <mergeCell ref="BW6:CD6"/>
    <mergeCell ref="CE6:CI6"/>
    <mergeCell ref="CJ6:CO6"/>
    <mergeCell ref="GN6:GR6"/>
    <mergeCell ref="GS6:GW6"/>
    <mergeCell ref="FL6:FQ6"/>
    <mergeCell ref="FR6:FV6"/>
    <mergeCell ref="FW6:GB6"/>
    <mergeCell ref="GC6:GG6"/>
    <mergeCell ref="GH6:GM6"/>
    <mergeCell ref="EY4:FC4"/>
    <mergeCell ref="FD4:FI4"/>
    <mergeCell ref="FJ4:FN4"/>
    <mergeCell ref="FO4:FS4"/>
    <mergeCell ref="FT4:GW4"/>
    <mergeCell ref="DL4:DQ4"/>
    <mergeCell ref="DR4:DV4"/>
    <mergeCell ref="DW4:EB4"/>
    <mergeCell ref="EC4:EG4"/>
    <mergeCell ref="EH4:EM4"/>
    <mergeCell ref="EN4:ER4"/>
    <mergeCell ref="CC4:CG4"/>
    <mergeCell ref="CH4:CM4"/>
    <mergeCell ref="CN4:CR4"/>
    <mergeCell ref="CS4:CX4"/>
    <mergeCell ref="CY4:DC4"/>
    <mergeCell ref="DD4:DI4"/>
    <mergeCell ref="J2:AJ2"/>
    <mergeCell ref="AK2:AR2"/>
    <mergeCell ref="AT2:CS2"/>
    <mergeCell ref="CW2:DC2"/>
    <mergeCell ref="DE2:EU2"/>
    <mergeCell ref="BA4:BF4"/>
    <mergeCell ref="BG4:BK4"/>
    <mergeCell ref="BL4:BQ4"/>
    <mergeCell ref="BR4:BV4"/>
    <mergeCell ref="BW4:CB4"/>
    <mergeCell ref="ES4:EX4"/>
  </mergeCells>
  <pageMargins left="0.70866141732283472" right="0.70866141732283472" top="0.78740157480314965" bottom="0.78740157480314965" header="0.31496062992125984" footer="0.31496062992125984"/>
  <pageSetup paperSize="9" scale="95" orientation="portrait" r:id="rId1"/>
  <rowBreaks count="1" manualBreakCount="1">
    <brk id="34" max="204" man="1"/>
  </rowBreaks>
  <drawing r:id="rId2"/>
  <legacyDrawingHF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CCFF"/>
  </sheetPr>
  <dimension ref="A1:GW147"/>
  <sheetViews>
    <sheetView workbookViewId="0"/>
  </sheetViews>
  <sheetFormatPr defaultColWidth="0.42578125" defaultRowHeight="3.75" customHeight="1" x14ac:dyDescent="0.2"/>
  <cols>
    <col min="1" max="16384" width="0.42578125" style="236"/>
  </cols>
  <sheetData>
    <row r="1" spans="1:205" ht="3.75" customHeight="1" thickBot="1" x14ac:dyDescent="0.35">
      <c r="A1" s="280"/>
    </row>
    <row r="2" spans="1:205" ht="25.5" customHeight="1" x14ac:dyDescent="0.2">
      <c r="B2" s="237"/>
      <c r="C2" s="238"/>
      <c r="D2" s="238"/>
      <c r="E2" s="238"/>
      <c r="F2" s="238"/>
      <c r="G2" s="238"/>
      <c r="H2" s="238"/>
      <c r="J2" s="1124" t="s">
        <v>4945</v>
      </c>
      <c r="K2" s="1124"/>
      <c r="L2" s="1124"/>
      <c r="M2" s="1124"/>
      <c r="N2" s="1124"/>
      <c r="O2" s="1124"/>
      <c r="P2" s="1124"/>
      <c r="Q2" s="1124"/>
      <c r="R2" s="1124"/>
      <c r="S2" s="1124"/>
      <c r="T2" s="1124"/>
      <c r="U2" s="1124"/>
      <c r="V2" s="1124"/>
      <c r="W2" s="1124"/>
      <c r="X2" s="1124"/>
      <c r="Y2" s="1124"/>
      <c r="Z2" s="1124"/>
      <c r="AA2" s="1124"/>
      <c r="AB2" s="1124"/>
      <c r="AC2" s="1124"/>
      <c r="AD2" s="1124"/>
      <c r="AE2" s="1124"/>
      <c r="AF2" s="1124"/>
      <c r="AG2" s="1124"/>
      <c r="AH2" s="1124"/>
      <c r="AI2" s="1124"/>
      <c r="AJ2" s="1125"/>
      <c r="AK2" s="1126" t="s">
        <v>2178</v>
      </c>
      <c r="AL2" s="1127"/>
      <c r="AM2" s="1127"/>
      <c r="AN2" s="1127"/>
      <c r="AO2" s="1127"/>
      <c r="AP2" s="1127"/>
      <c r="AQ2" s="1127"/>
      <c r="AR2" s="1127"/>
      <c r="AS2" s="239"/>
      <c r="AT2" s="1186" t="str">
        <f>'S 002'!$AT$2</f>
        <v>2121635384</v>
      </c>
      <c r="AU2" s="1186"/>
      <c r="AV2" s="1186"/>
      <c r="AW2" s="1186"/>
      <c r="AX2" s="1186"/>
      <c r="AY2" s="1186"/>
      <c r="AZ2" s="1186"/>
      <c r="BA2" s="1186"/>
      <c r="BB2" s="1186"/>
      <c r="BC2" s="1186"/>
      <c r="BD2" s="1186"/>
      <c r="BE2" s="1186"/>
      <c r="BF2" s="1186"/>
      <c r="BG2" s="1186"/>
      <c r="BH2" s="1186"/>
      <c r="BI2" s="1186"/>
      <c r="BJ2" s="1186"/>
      <c r="BK2" s="1186"/>
      <c r="BL2" s="1186"/>
      <c r="BM2" s="1186"/>
      <c r="BN2" s="1186"/>
      <c r="BO2" s="1186"/>
      <c r="BP2" s="1186"/>
      <c r="BQ2" s="1186"/>
      <c r="BR2" s="1186"/>
      <c r="BS2" s="1186"/>
      <c r="BT2" s="1186"/>
      <c r="BU2" s="1186"/>
      <c r="BV2" s="1186"/>
      <c r="BW2" s="1186"/>
      <c r="BX2" s="1186"/>
      <c r="BY2" s="1186"/>
      <c r="BZ2" s="1186"/>
      <c r="CA2" s="1186"/>
      <c r="CB2" s="1186"/>
      <c r="CC2" s="1186"/>
      <c r="CD2" s="1186"/>
      <c r="CE2" s="1186"/>
      <c r="CF2" s="1186"/>
      <c r="CG2" s="1186"/>
      <c r="CH2" s="1186"/>
      <c r="CI2" s="1186"/>
      <c r="CJ2" s="1186"/>
      <c r="CK2" s="1186"/>
      <c r="CL2" s="1186"/>
      <c r="CM2" s="1186"/>
      <c r="CN2" s="1186"/>
      <c r="CO2" s="1186"/>
      <c r="CP2" s="1186"/>
      <c r="CQ2" s="1186"/>
      <c r="CR2" s="1186"/>
      <c r="CS2" s="1186"/>
      <c r="CT2" s="239"/>
      <c r="CU2" s="240"/>
      <c r="CW2" s="1126" t="s">
        <v>3</v>
      </c>
      <c r="CX2" s="1127"/>
      <c r="CY2" s="1127"/>
      <c r="CZ2" s="1127"/>
      <c r="DA2" s="1127"/>
      <c r="DB2" s="1127"/>
      <c r="DC2" s="1127"/>
      <c r="DD2" s="239"/>
      <c r="DE2" s="1186" t="str">
        <f>'S 002'!$DE$2</f>
        <v>54353718</v>
      </c>
      <c r="DF2" s="1186"/>
      <c r="DG2" s="1186"/>
      <c r="DH2" s="1186"/>
      <c r="DI2" s="1186"/>
      <c r="DJ2" s="1186"/>
      <c r="DK2" s="1186"/>
      <c r="DL2" s="1186"/>
      <c r="DM2" s="1186"/>
      <c r="DN2" s="1186"/>
      <c r="DO2" s="1186"/>
      <c r="DP2" s="1186"/>
      <c r="DQ2" s="1186"/>
      <c r="DR2" s="1186"/>
      <c r="DS2" s="1186"/>
      <c r="DT2" s="1186"/>
      <c r="DU2" s="1186"/>
      <c r="DV2" s="1186"/>
      <c r="DW2" s="1186"/>
      <c r="DX2" s="1186"/>
      <c r="DY2" s="1186"/>
      <c r="DZ2" s="1186"/>
      <c r="EA2" s="1186"/>
      <c r="EB2" s="1186"/>
      <c r="EC2" s="1186"/>
      <c r="ED2" s="1186"/>
      <c r="EE2" s="1186"/>
      <c r="EF2" s="1186"/>
      <c r="EG2" s="1186"/>
      <c r="EH2" s="1186"/>
      <c r="EI2" s="1186"/>
      <c r="EJ2" s="1186"/>
      <c r="EK2" s="1186"/>
      <c r="EL2" s="1186"/>
      <c r="EM2" s="1186"/>
      <c r="EN2" s="1186"/>
      <c r="EO2" s="1186"/>
      <c r="EP2" s="1186"/>
      <c r="EQ2" s="1186"/>
      <c r="ER2" s="1186"/>
      <c r="ES2" s="1186"/>
      <c r="ET2" s="1186"/>
      <c r="EU2" s="1186"/>
      <c r="EV2" s="239"/>
      <c r="EW2" s="240"/>
      <c r="GQ2" s="238"/>
      <c r="GR2" s="238"/>
      <c r="GS2" s="238"/>
      <c r="GT2" s="238"/>
      <c r="GU2" s="238"/>
      <c r="GV2" s="238"/>
      <c r="GW2" s="241"/>
    </row>
    <row r="3" spans="1:205" ht="3" customHeight="1" x14ac:dyDescent="0.3"/>
    <row r="4" spans="1:205" ht="2.25" customHeight="1" x14ac:dyDescent="0.3">
      <c r="B4" s="262"/>
      <c r="C4" s="262"/>
      <c r="D4" s="262"/>
      <c r="E4" s="262"/>
      <c r="F4" s="262"/>
      <c r="G4" s="262"/>
      <c r="H4" s="262"/>
      <c r="I4" s="262"/>
      <c r="J4" s="262"/>
      <c r="K4" s="262"/>
      <c r="L4" s="263"/>
      <c r="M4" s="264"/>
      <c r="N4" s="264"/>
      <c r="O4" s="264"/>
      <c r="P4" s="264"/>
      <c r="Q4" s="264"/>
      <c r="R4" s="264"/>
      <c r="S4" s="264"/>
      <c r="T4" s="264"/>
      <c r="U4" s="264"/>
      <c r="V4" s="264"/>
      <c r="W4" s="264"/>
      <c r="X4" s="264"/>
      <c r="Y4" s="264"/>
      <c r="Z4" s="264"/>
      <c r="AA4" s="264"/>
      <c r="AB4" s="264"/>
      <c r="AC4" s="264"/>
      <c r="AD4" s="264"/>
      <c r="AE4" s="264"/>
      <c r="AF4" s="264"/>
      <c r="AG4" s="264"/>
      <c r="AH4" s="264"/>
      <c r="AI4" s="264"/>
      <c r="AJ4" s="264"/>
      <c r="AK4" s="264"/>
      <c r="AL4" s="264"/>
      <c r="AM4" s="264"/>
      <c r="AN4" s="264"/>
      <c r="AO4" s="264"/>
      <c r="AP4" s="264"/>
      <c r="AQ4" s="265"/>
      <c r="AR4" s="265"/>
      <c r="AS4" s="265"/>
      <c r="AT4" s="265"/>
      <c r="AU4" s="265"/>
      <c r="AV4" s="265"/>
      <c r="AW4" s="265"/>
      <c r="AX4" s="265"/>
      <c r="AY4" s="266"/>
      <c r="AZ4" s="256"/>
      <c r="BA4" s="1220"/>
      <c r="BB4" s="1220"/>
      <c r="BC4" s="1220"/>
      <c r="BD4" s="1220"/>
      <c r="BE4" s="1220"/>
      <c r="BF4" s="1220"/>
      <c r="BG4" s="1220"/>
      <c r="BH4" s="1220"/>
      <c r="BI4" s="1220"/>
      <c r="BJ4" s="1220"/>
      <c r="BK4" s="1220"/>
      <c r="BL4" s="1220"/>
      <c r="BM4" s="1220"/>
      <c r="BN4" s="1220"/>
      <c r="BO4" s="1220"/>
      <c r="BP4" s="1220"/>
      <c r="BQ4" s="1220"/>
      <c r="BR4" s="1220"/>
      <c r="BS4" s="1220"/>
      <c r="BT4" s="1220"/>
      <c r="BU4" s="1220"/>
      <c r="BV4" s="1220"/>
      <c r="BW4" s="1220"/>
      <c r="BX4" s="1220"/>
      <c r="BY4" s="1220"/>
      <c r="BZ4" s="1220"/>
      <c r="CA4" s="1220"/>
      <c r="CB4" s="1220"/>
      <c r="CC4" s="1220"/>
      <c r="CD4" s="1220"/>
      <c r="CE4" s="1220"/>
      <c r="CF4" s="1220"/>
      <c r="CG4" s="1220"/>
      <c r="CH4" s="1220"/>
      <c r="CI4" s="1220"/>
      <c r="CJ4" s="1220"/>
      <c r="CK4" s="1220"/>
      <c r="CL4" s="1220"/>
      <c r="CM4" s="1220"/>
      <c r="CN4" s="1220"/>
      <c r="CO4" s="1220"/>
      <c r="CP4" s="1220"/>
      <c r="CQ4" s="1220"/>
      <c r="CR4" s="1220"/>
      <c r="CS4" s="1220"/>
      <c r="CT4" s="1220"/>
      <c r="CU4" s="1220"/>
      <c r="CV4" s="1220"/>
      <c r="CW4" s="1220"/>
      <c r="CX4" s="1220"/>
      <c r="CY4" s="1220"/>
      <c r="CZ4" s="1220"/>
      <c r="DA4" s="1220"/>
      <c r="DB4" s="1220"/>
      <c r="DC4" s="1220"/>
      <c r="DD4" s="1220"/>
      <c r="DE4" s="1220"/>
      <c r="DF4" s="1220"/>
      <c r="DG4" s="1220"/>
      <c r="DH4" s="1220"/>
      <c r="DI4" s="1257"/>
      <c r="DJ4" s="266"/>
      <c r="DK4" s="256"/>
      <c r="DL4" s="1220"/>
      <c r="DM4" s="1220"/>
      <c r="DN4" s="1220"/>
      <c r="DO4" s="1220"/>
      <c r="DP4" s="1220"/>
      <c r="DQ4" s="1220"/>
      <c r="DR4" s="1220"/>
      <c r="DS4" s="1220"/>
      <c r="DT4" s="1220"/>
      <c r="DU4" s="1220"/>
      <c r="DV4" s="1220"/>
      <c r="DW4" s="1220"/>
      <c r="DX4" s="1220"/>
      <c r="DY4" s="1220"/>
      <c r="DZ4" s="1220"/>
      <c r="EA4" s="1220"/>
      <c r="EB4" s="1220"/>
      <c r="EC4" s="1220"/>
      <c r="ED4" s="1220"/>
      <c r="EE4" s="1220"/>
      <c r="EF4" s="1220"/>
      <c r="EG4" s="1220"/>
      <c r="EH4" s="1220"/>
      <c r="EI4" s="1220"/>
      <c r="EJ4" s="1220"/>
      <c r="EK4" s="1220"/>
      <c r="EL4" s="1220"/>
      <c r="EM4" s="1220"/>
      <c r="EN4" s="1220"/>
      <c r="EO4" s="1220"/>
      <c r="EP4" s="1220"/>
      <c r="EQ4" s="1220"/>
      <c r="ER4" s="1220"/>
      <c r="ES4" s="1220"/>
      <c r="ET4" s="1220"/>
      <c r="EU4" s="1220"/>
      <c r="EV4" s="1220"/>
      <c r="EW4" s="1220"/>
      <c r="EX4" s="1220"/>
      <c r="EY4" s="1220"/>
      <c r="EZ4" s="1220"/>
      <c r="FA4" s="1220"/>
      <c r="FB4" s="1220"/>
      <c r="FC4" s="1220"/>
      <c r="FD4" s="1220"/>
      <c r="FE4" s="1220"/>
      <c r="FF4" s="1220"/>
      <c r="FG4" s="1220"/>
      <c r="FH4" s="1220"/>
      <c r="FI4" s="1220"/>
      <c r="FJ4" s="1220"/>
      <c r="FK4" s="1220"/>
      <c r="FL4" s="1220"/>
      <c r="FM4" s="1220"/>
      <c r="FN4" s="1220"/>
      <c r="FO4" s="1221"/>
      <c r="FP4" s="1221"/>
      <c r="FQ4" s="1221"/>
      <c r="FR4" s="1221"/>
      <c r="FS4" s="1258"/>
      <c r="FT4" s="1259"/>
      <c r="FU4" s="1259"/>
      <c r="FV4" s="1259"/>
      <c r="FW4" s="1259"/>
      <c r="FX4" s="1259"/>
      <c r="FY4" s="1259"/>
      <c r="FZ4" s="1259"/>
      <c r="GA4" s="1259"/>
      <c r="GB4" s="1259"/>
      <c r="GC4" s="1259"/>
      <c r="GD4" s="1259"/>
      <c r="GE4" s="1259"/>
      <c r="GF4" s="1259"/>
      <c r="GG4" s="1259"/>
      <c r="GH4" s="1259"/>
      <c r="GI4" s="1259"/>
      <c r="GJ4" s="1259"/>
      <c r="GK4" s="1259"/>
      <c r="GL4" s="1259"/>
      <c r="GM4" s="1259"/>
      <c r="GN4" s="1259"/>
      <c r="GO4" s="1259"/>
      <c r="GP4" s="1259"/>
      <c r="GQ4" s="1259"/>
      <c r="GR4" s="1259"/>
      <c r="GS4" s="1259"/>
      <c r="GT4" s="1259"/>
      <c r="GU4" s="1259"/>
      <c r="GV4" s="1259"/>
      <c r="GW4" s="1259"/>
    </row>
    <row r="5" spans="1:205" ht="11.25" customHeight="1" x14ac:dyDescent="0.2">
      <c r="B5" s="1277" t="s">
        <v>4941</v>
      </c>
      <c r="C5" s="1277"/>
      <c r="D5" s="1277"/>
      <c r="E5" s="1277"/>
      <c r="F5" s="1277"/>
      <c r="G5" s="1277"/>
      <c r="H5" s="1277"/>
      <c r="I5" s="1277"/>
      <c r="J5" s="1277"/>
      <c r="K5" s="1277"/>
      <c r="L5" s="1278" t="s">
        <v>4946</v>
      </c>
      <c r="M5" s="1278"/>
      <c r="N5" s="1278"/>
      <c r="O5" s="1278"/>
      <c r="P5" s="1278"/>
      <c r="Q5" s="1278"/>
      <c r="R5" s="1278"/>
      <c r="S5" s="1278"/>
      <c r="T5" s="1278"/>
      <c r="U5" s="1278"/>
      <c r="V5" s="1278"/>
      <c r="W5" s="1278"/>
      <c r="X5" s="1278"/>
      <c r="Y5" s="1278"/>
      <c r="Z5" s="1278"/>
      <c r="AA5" s="1278"/>
      <c r="AB5" s="1278"/>
      <c r="AC5" s="1278"/>
      <c r="AD5" s="1278"/>
      <c r="AE5" s="1278"/>
      <c r="AF5" s="1278"/>
      <c r="AG5" s="1278"/>
      <c r="AH5" s="1278"/>
      <c r="AI5" s="1278"/>
      <c r="AJ5" s="1278"/>
      <c r="AK5" s="1278"/>
      <c r="AL5" s="1278"/>
      <c r="AM5" s="1278"/>
      <c r="AN5" s="1278"/>
      <c r="AO5" s="1278"/>
      <c r="AP5" s="1278"/>
      <c r="AQ5" s="1278"/>
      <c r="AR5" s="1278"/>
      <c r="AS5" s="1278"/>
      <c r="AT5" s="1278"/>
      <c r="AU5" s="1278"/>
      <c r="AV5" s="1278"/>
      <c r="AW5" s="1278"/>
      <c r="AX5" s="1278"/>
      <c r="AY5" s="1278"/>
      <c r="AZ5" s="1278"/>
      <c r="BA5" s="1278"/>
      <c r="BB5" s="1278"/>
      <c r="BC5" s="1278"/>
      <c r="BD5" s="1278"/>
      <c r="BE5" s="1278"/>
      <c r="BF5" s="1278"/>
      <c r="BG5" s="1278"/>
      <c r="BH5" s="1278"/>
      <c r="BI5" s="1278"/>
      <c r="BJ5" s="1278"/>
      <c r="BK5" s="1278"/>
      <c r="BL5" s="1278"/>
      <c r="BM5" s="1278"/>
      <c r="BN5" s="1278"/>
      <c r="BO5" s="1278"/>
      <c r="BP5" s="1278"/>
      <c r="BQ5" s="1278"/>
      <c r="BR5" s="1278"/>
      <c r="BS5" s="1278"/>
      <c r="BT5" s="1278"/>
      <c r="BU5" s="1278"/>
      <c r="BV5" s="1278"/>
      <c r="BW5" s="1279" t="str">
        <f>'S 008'!$BW$5</f>
        <v>Číslo riadku</v>
      </c>
      <c r="BX5" s="1279"/>
      <c r="BY5" s="1279"/>
      <c r="BZ5" s="1279"/>
      <c r="CA5" s="1279"/>
      <c r="CB5" s="1279"/>
      <c r="CC5" s="1279"/>
      <c r="CD5" s="1279"/>
      <c r="CE5" s="1280" t="s">
        <v>4746</v>
      </c>
      <c r="CF5" s="1280"/>
      <c r="CG5" s="1280"/>
      <c r="CH5" s="1280"/>
      <c r="CI5" s="1280"/>
      <c r="CJ5" s="1280"/>
      <c r="CK5" s="1280"/>
      <c r="CL5" s="1280"/>
      <c r="CM5" s="1280"/>
      <c r="CN5" s="1280"/>
      <c r="CO5" s="1280"/>
      <c r="CP5" s="1280"/>
      <c r="CQ5" s="1280"/>
      <c r="CR5" s="1280"/>
      <c r="CS5" s="1280"/>
      <c r="CT5" s="1280"/>
      <c r="CU5" s="1280"/>
      <c r="CV5" s="1280"/>
      <c r="CW5" s="1280"/>
      <c r="CX5" s="1280"/>
      <c r="CY5" s="1280"/>
      <c r="CZ5" s="1280"/>
      <c r="DA5" s="1280"/>
      <c r="DB5" s="1280"/>
      <c r="DC5" s="1280"/>
      <c r="DD5" s="1280"/>
      <c r="DE5" s="1280"/>
      <c r="DF5" s="1280"/>
      <c r="DG5" s="1280"/>
      <c r="DH5" s="1280"/>
      <c r="DI5" s="1280"/>
      <c r="DJ5" s="1280"/>
      <c r="DK5" s="1280"/>
      <c r="DL5" s="1280"/>
      <c r="DM5" s="1280"/>
      <c r="DN5" s="1280"/>
      <c r="DO5" s="1280"/>
      <c r="DP5" s="1280"/>
      <c r="DQ5" s="1280"/>
      <c r="DR5" s="1280"/>
      <c r="DS5" s="1280"/>
      <c r="DT5" s="1280"/>
      <c r="DU5" s="1280"/>
      <c r="DV5" s="1280"/>
      <c r="DW5" s="1280"/>
      <c r="DX5" s="1280"/>
      <c r="DY5" s="1280"/>
      <c r="DZ5" s="1280"/>
      <c r="EA5" s="1280"/>
      <c r="EB5" s="1280"/>
      <c r="EC5" s="1280"/>
      <c r="ED5" s="1280"/>
      <c r="EE5" s="1280"/>
      <c r="EF5" s="1280"/>
      <c r="EG5" s="1280"/>
      <c r="EH5" s="1280"/>
      <c r="EI5" s="1280"/>
      <c r="EJ5" s="1280"/>
      <c r="EK5" s="1280"/>
      <c r="EL5" s="1280"/>
      <c r="EM5" s="1280"/>
      <c r="EN5" s="1280"/>
      <c r="EO5" s="1280"/>
      <c r="EP5" s="1280"/>
      <c r="EQ5" s="1280"/>
      <c r="ER5" s="1280"/>
      <c r="ES5" s="1280"/>
      <c r="ET5" s="1280"/>
      <c r="EU5" s="1280"/>
      <c r="EV5" s="1280"/>
      <c r="EW5" s="1280"/>
      <c r="EX5" s="1280"/>
      <c r="EY5" s="1280"/>
      <c r="EZ5" s="1280"/>
      <c r="FA5" s="1280"/>
      <c r="FB5" s="1280"/>
      <c r="FC5" s="1280"/>
      <c r="FD5" s="1280"/>
      <c r="FE5" s="1280"/>
      <c r="FF5" s="1280"/>
      <c r="FG5" s="1280"/>
      <c r="FH5" s="1280"/>
      <c r="FI5" s="1280"/>
      <c r="FJ5" s="1280"/>
      <c r="FK5" s="1280"/>
      <c r="FL5" s="1280"/>
      <c r="FM5" s="1280"/>
      <c r="FN5" s="1280"/>
      <c r="FO5" s="1280"/>
      <c r="FP5" s="1280"/>
      <c r="FQ5" s="1280"/>
      <c r="FR5" s="1280"/>
      <c r="FS5" s="1280"/>
      <c r="FT5" s="1280"/>
      <c r="FU5" s="1280"/>
      <c r="FV5" s="1280"/>
      <c r="FW5" s="1280"/>
      <c r="FX5" s="1280"/>
      <c r="FY5" s="1280"/>
      <c r="FZ5" s="1280"/>
      <c r="GA5" s="1280"/>
      <c r="GB5" s="1280"/>
      <c r="GC5" s="1280"/>
      <c r="GD5" s="1280"/>
      <c r="GE5" s="1280"/>
      <c r="GF5" s="1280"/>
      <c r="GG5" s="1280"/>
      <c r="GH5" s="1280"/>
      <c r="GI5" s="1280"/>
      <c r="GJ5" s="1280"/>
      <c r="GK5" s="1280"/>
      <c r="GL5" s="1280"/>
      <c r="GM5" s="1280"/>
      <c r="GN5" s="1280"/>
      <c r="GO5" s="1280"/>
      <c r="GP5" s="1280"/>
      <c r="GQ5" s="1280"/>
      <c r="GR5" s="1280"/>
      <c r="GS5" s="1280"/>
      <c r="GT5" s="1280"/>
      <c r="GU5" s="1280"/>
      <c r="GV5" s="1280"/>
      <c r="GW5" s="1280"/>
    </row>
    <row r="6" spans="1:205" ht="25.5" customHeight="1" x14ac:dyDescent="0.2">
      <c r="B6" s="1277"/>
      <c r="C6" s="1277"/>
      <c r="D6" s="1277"/>
      <c r="E6" s="1277"/>
      <c r="F6" s="1277"/>
      <c r="G6" s="1277"/>
      <c r="H6" s="1277"/>
      <c r="I6" s="1277"/>
      <c r="J6" s="1277"/>
      <c r="K6" s="1277"/>
      <c r="L6" s="1278"/>
      <c r="M6" s="1278"/>
      <c r="N6" s="1278"/>
      <c r="O6" s="1278"/>
      <c r="P6" s="1278"/>
      <c r="Q6" s="1278"/>
      <c r="R6" s="1278"/>
      <c r="S6" s="1278"/>
      <c r="T6" s="1278"/>
      <c r="U6" s="1278"/>
      <c r="V6" s="1278"/>
      <c r="W6" s="1278"/>
      <c r="X6" s="1278"/>
      <c r="Y6" s="1278"/>
      <c r="Z6" s="1278"/>
      <c r="AA6" s="1278"/>
      <c r="AB6" s="1278"/>
      <c r="AC6" s="1278"/>
      <c r="AD6" s="1278"/>
      <c r="AE6" s="1278"/>
      <c r="AF6" s="1278"/>
      <c r="AG6" s="1278"/>
      <c r="AH6" s="1278"/>
      <c r="AI6" s="1278"/>
      <c r="AJ6" s="1278"/>
      <c r="AK6" s="1278"/>
      <c r="AL6" s="1278"/>
      <c r="AM6" s="1278"/>
      <c r="AN6" s="1278"/>
      <c r="AO6" s="1278"/>
      <c r="AP6" s="1278"/>
      <c r="AQ6" s="1278"/>
      <c r="AR6" s="1278"/>
      <c r="AS6" s="1278"/>
      <c r="AT6" s="1278"/>
      <c r="AU6" s="1278"/>
      <c r="AV6" s="1278"/>
      <c r="AW6" s="1278"/>
      <c r="AX6" s="1278"/>
      <c r="AY6" s="1278"/>
      <c r="AZ6" s="1278"/>
      <c r="BA6" s="1278"/>
      <c r="BB6" s="1278"/>
      <c r="BC6" s="1278"/>
      <c r="BD6" s="1278"/>
      <c r="BE6" s="1278"/>
      <c r="BF6" s="1278"/>
      <c r="BG6" s="1278"/>
      <c r="BH6" s="1278"/>
      <c r="BI6" s="1278"/>
      <c r="BJ6" s="1278"/>
      <c r="BK6" s="1278"/>
      <c r="BL6" s="1278"/>
      <c r="BM6" s="1278"/>
      <c r="BN6" s="1278"/>
      <c r="BO6" s="1278"/>
      <c r="BP6" s="1278"/>
      <c r="BQ6" s="1278"/>
      <c r="BR6" s="1278"/>
      <c r="BS6" s="1278"/>
      <c r="BT6" s="1278"/>
      <c r="BU6" s="1278"/>
      <c r="BV6" s="1278"/>
      <c r="BW6" s="1279"/>
      <c r="BX6" s="1279"/>
      <c r="BY6" s="1279"/>
      <c r="BZ6" s="1279"/>
      <c r="CA6" s="1279"/>
      <c r="CB6" s="1279"/>
      <c r="CC6" s="1279"/>
      <c r="CD6" s="1279"/>
      <c r="CE6" s="1281" t="str">
        <f>'S 009'!CE5</f>
        <v>Bežné účtovné obdobie rok 2023</v>
      </c>
      <c r="CF6" s="1281"/>
      <c r="CG6" s="1281"/>
      <c r="CH6" s="1281"/>
      <c r="CI6" s="1281"/>
      <c r="CJ6" s="1281"/>
      <c r="CK6" s="1281"/>
      <c r="CL6" s="1281"/>
      <c r="CM6" s="1281"/>
      <c r="CN6" s="1281"/>
      <c r="CO6" s="1281"/>
      <c r="CP6" s="1281"/>
      <c r="CQ6" s="1281"/>
      <c r="CR6" s="1281"/>
      <c r="CS6" s="1281"/>
      <c r="CT6" s="1281"/>
      <c r="CU6" s="1281"/>
      <c r="CV6" s="1281"/>
      <c r="CW6" s="1281"/>
      <c r="CX6" s="1281"/>
      <c r="CY6" s="1281"/>
      <c r="CZ6" s="1281"/>
      <c r="DA6" s="1281"/>
      <c r="DB6" s="1281"/>
      <c r="DC6" s="1281"/>
      <c r="DD6" s="1281"/>
      <c r="DE6" s="1281"/>
      <c r="DF6" s="1281"/>
      <c r="DG6" s="1281"/>
      <c r="DH6" s="1281"/>
      <c r="DI6" s="1281"/>
      <c r="DJ6" s="1281"/>
      <c r="DK6" s="1281"/>
      <c r="DL6" s="1281"/>
      <c r="DM6" s="1281"/>
      <c r="DN6" s="1281"/>
      <c r="DO6" s="1281"/>
      <c r="DP6" s="1281"/>
      <c r="DQ6" s="1281"/>
      <c r="DR6" s="1281"/>
      <c r="DS6" s="1281"/>
      <c r="DT6" s="1281"/>
      <c r="DU6" s="1281"/>
      <c r="DV6" s="1281"/>
      <c r="DW6" s="1281"/>
      <c r="DX6" s="1281"/>
      <c r="DY6" s="1281"/>
      <c r="DZ6" s="1281"/>
      <c r="EA6" s="1281"/>
      <c r="EB6" s="1281"/>
      <c r="EC6" s="1281"/>
      <c r="ED6" s="1281"/>
      <c r="EE6" s="1281"/>
      <c r="EF6" s="1281"/>
      <c r="EG6" s="1281"/>
      <c r="EH6" s="1281"/>
      <c r="EI6" s="1281"/>
      <c r="EJ6" s="1281"/>
      <c r="EK6" s="1281"/>
      <c r="EL6" s="1281"/>
      <c r="EM6" s="1282"/>
      <c r="EN6" s="1283">
        <f>'S 009'!EN5</f>
        <v>0</v>
      </c>
      <c r="EO6" s="1284"/>
      <c r="EP6" s="1284"/>
      <c r="EQ6" s="1284"/>
      <c r="ER6" s="1284"/>
      <c r="ES6" s="1284"/>
      <c r="ET6" s="1284"/>
      <c r="EU6" s="1284"/>
      <c r="EV6" s="1284"/>
      <c r="EW6" s="1284"/>
      <c r="EX6" s="1284"/>
      <c r="EY6" s="1284"/>
      <c r="EZ6" s="1284"/>
      <c r="FA6" s="1284"/>
      <c r="FB6" s="1284"/>
      <c r="FC6" s="1284"/>
      <c r="FD6" s="1284"/>
      <c r="FE6" s="1284"/>
      <c r="FF6" s="1284"/>
      <c r="FG6" s="1284"/>
      <c r="FH6" s="1284"/>
      <c r="FI6" s="1284"/>
      <c r="FJ6" s="1284"/>
      <c r="FK6" s="1284"/>
      <c r="FL6" s="1284"/>
      <c r="FM6" s="1284"/>
      <c r="FN6" s="1284"/>
      <c r="FO6" s="1284"/>
      <c r="FP6" s="1284"/>
      <c r="FQ6" s="1284"/>
      <c r="FR6" s="1284"/>
      <c r="FS6" s="1284"/>
      <c r="FT6" s="1284"/>
      <c r="FU6" s="1284"/>
      <c r="FV6" s="1284"/>
      <c r="FW6" s="1284"/>
      <c r="FX6" s="1284"/>
      <c r="FY6" s="1284"/>
      <c r="FZ6" s="1284"/>
      <c r="GA6" s="1284"/>
      <c r="GB6" s="1284"/>
      <c r="GC6" s="1284"/>
      <c r="GD6" s="1284"/>
      <c r="GE6" s="1284"/>
      <c r="GF6" s="1284"/>
      <c r="GG6" s="1284"/>
      <c r="GH6" s="1284"/>
      <c r="GI6" s="1284"/>
      <c r="GJ6" s="1284"/>
      <c r="GK6" s="1284"/>
      <c r="GL6" s="1284"/>
      <c r="GM6" s="1284"/>
      <c r="GN6" s="1284"/>
      <c r="GO6" s="1284"/>
      <c r="GP6" s="1284"/>
      <c r="GQ6" s="1284"/>
      <c r="GR6" s="1284"/>
      <c r="GS6" s="1284"/>
      <c r="GT6" s="1284"/>
      <c r="GU6" s="1284"/>
      <c r="GV6" s="1284"/>
      <c r="GW6" s="1285"/>
    </row>
    <row r="7" spans="1:205" ht="24.6" customHeight="1" x14ac:dyDescent="0.3">
      <c r="B7" s="1268" t="s">
        <v>2137</v>
      </c>
      <c r="C7" s="1269"/>
      <c r="D7" s="1269"/>
      <c r="E7" s="1269"/>
      <c r="F7" s="1269"/>
      <c r="G7" s="1269"/>
      <c r="H7" s="1269"/>
      <c r="I7" s="1269"/>
      <c r="J7" s="1269"/>
      <c r="K7" s="1270"/>
      <c r="L7" s="1241" t="str">
        <f>SUVAHAVUJ!$D$149</f>
        <v>Čistý obrat (časť účt. tr. 6 podľa zákona)</v>
      </c>
      <c r="M7" s="1242"/>
      <c r="N7" s="1242"/>
      <c r="O7" s="1242"/>
      <c r="P7" s="1242"/>
      <c r="Q7" s="1242"/>
      <c r="R7" s="1242"/>
      <c r="S7" s="1242"/>
      <c r="T7" s="1242"/>
      <c r="U7" s="1242"/>
      <c r="V7" s="1242"/>
      <c r="W7" s="1242"/>
      <c r="X7" s="1242"/>
      <c r="Y7" s="1242"/>
      <c r="Z7" s="1242"/>
      <c r="AA7" s="1242"/>
      <c r="AB7" s="1242"/>
      <c r="AC7" s="1242"/>
      <c r="AD7" s="1242"/>
      <c r="AE7" s="1242"/>
      <c r="AF7" s="1242"/>
      <c r="AG7" s="1242"/>
      <c r="AH7" s="1242"/>
      <c r="AI7" s="1242"/>
      <c r="AJ7" s="1242"/>
      <c r="AK7" s="1242"/>
      <c r="AL7" s="1242"/>
      <c r="AM7" s="1242"/>
      <c r="AN7" s="1242"/>
      <c r="AO7" s="1242"/>
      <c r="AP7" s="1242"/>
      <c r="AQ7" s="1242"/>
      <c r="AR7" s="1242"/>
      <c r="AS7" s="1242"/>
      <c r="AT7" s="1242"/>
      <c r="AU7" s="1242"/>
      <c r="AV7" s="1242"/>
      <c r="AW7" s="1242"/>
      <c r="AX7" s="1242"/>
      <c r="AY7" s="1242"/>
      <c r="AZ7" s="1242"/>
      <c r="BA7" s="1242"/>
      <c r="BB7" s="1242"/>
      <c r="BC7" s="1242"/>
      <c r="BD7" s="1242"/>
      <c r="BE7" s="1242"/>
      <c r="BF7" s="1242"/>
      <c r="BG7" s="1242"/>
      <c r="BH7" s="1242"/>
      <c r="BI7" s="1242"/>
      <c r="BJ7" s="1242"/>
      <c r="BK7" s="1242"/>
      <c r="BL7" s="1242"/>
      <c r="BM7" s="1242"/>
      <c r="BN7" s="1242"/>
      <c r="BO7" s="1242"/>
      <c r="BP7" s="1242"/>
      <c r="BQ7" s="1242"/>
      <c r="BR7" s="1242"/>
      <c r="BS7" s="1242"/>
      <c r="BT7" s="1242"/>
      <c r="BU7" s="1242"/>
      <c r="BV7" s="1242"/>
      <c r="BW7" s="1243" t="s">
        <v>2011</v>
      </c>
      <c r="BX7" s="1244"/>
      <c r="BY7" s="1244"/>
      <c r="BZ7" s="1244"/>
      <c r="CA7" s="1244"/>
      <c r="CB7" s="1244"/>
      <c r="CC7" s="1244"/>
      <c r="CD7" s="1245"/>
      <c r="CE7" s="1171" t="str">
        <f>MID(SUVAHAVUJ!AF149,1,1)</f>
        <v xml:space="preserve"> </v>
      </c>
      <c r="CF7" s="1171"/>
      <c r="CG7" s="1171"/>
      <c r="CH7" s="1171"/>
      <c r="CI7" s="1171"/>
      <c r="CJ7" s="1171" t="str">
        <f>MID(SUVAHAVUJ!AF149,2,1)</f>
        <v xml:space="preserve"> </v>
      </c>
      <c r="CK7" s="1171"/>
      <c r="CL7" s="1171"/>
      <c r="CM7" s="1171"/>
      <c r="CN7" s="1171"/>
      <c r="CO7" s="1171"/>
      <c r="CP7" s="1171" t="str">
        <f>MID(SUVAHAVUJ!AF149,3,1)</f>
        <v xml:space="preserve"> </v>
      </c>
      <c r="CQ7" s="1171"/>
      <c r="CR7" s="1171"/>
      <c r="CS7" s="1171"/>
      <c r="CT7" s="1171"/>
      <c r="CU7" s="1171" t="str">
        <f>MID(SUVAHAVUJ!AF149,4,1)</f>
        <v xml:space="preserve"> </v>
      </c>
      <c r="CV7" s="1171"/>
      <c r="CW7" s="1171"/>
      <c r="CX7" s="1171"/>
      <c r="CY7" s="1171"/>
      <c r="CZ7" s="1171"/>
      <c r="DA7" s="1171" t="str">
        <f>MID(SUVAHAVUJ!AF149,5,1)</f>
        <v xml:space="preserve"> </v>
      </c>
      <c r="DB7" s="1171"/>
      <c r="DC7" s="1171"/>
      <c r="DD7" s="1171"/>
      <c r="DE7" s="1171"/>
      <c r="DF7" s="1171" t="str">
        <f>MID(SUVAHAVUJ!AF149,6,1)</f>
        <v xml:space="preserve"> </v>
      </c>
      <c r="DG7" s="1171"/>
      <c r="DH7" s="1171"/>
      <c r="DI7" s="1171"/>
      <c r="DJ7" s="1171"/>
      <c r="DK7" s="1171"/>
      <c r="DL7" s="1171" t="str">
        <f>MID(SUVAHAVUJ!AF149,7,1)</f>
        <v xml:space="preserve"> </v>
      </c>
      <c r="DM7" s="1171"/>
      <c r="DN7" s="1171"/>
      <c r="DO7" s="1171"/>
      <c r="DP7" s="1171"/>
      <c r="DQ7" s="1171"/>
      <c r="DR7" s="1171" t="str">
        <f>MID(SUVAHAVUJ!AF149,8,1)</f>
        <v xml:space="preserve"> </v>
      </c>
      <c r="DS7" s="1171"/>
      <c r="DT7" s="1171"/>
      <c r="DU7" s="1171"/>
      <c r="DV7" s="1171"/>
      <c r="DW7" s="1129" t="str">
        <f>MID(SUVAHAVUJ!AF149,9,1)</f>
        <v xml:space="preserve"> </v>
      </c>
      <c r="DX7" s="1129"/>
      <c r="DY7" s="1129"/>
      <c r="DZ7" s="1129"/>
      <c r="EA7" s="1129"/>
      <c r="EB7" s="1129"/>
      <c r="EC7" s="1129" t="str">
        <f>MID(SUVAHAVUJ!AF149,10,1)</f>
        <v xml:space="preserve"> </v>
      </c>
      <c r="ED7" s="1129"/>
      <c r="EE7" s="1129"/>
      <c r="EF7" s="1129"/>
      <c r="EG7" s="1129"/>
      <c r="EH7" s="1171" t="str">
        <f>MID(SUVAHAVUJ!AF149,11,1)</f>
        <v>0</v>
      </c>
      <c r="EI7" s="1171"/>
      <c r="EJ7" s="1171"/>
      <c r="EK7" s="1171"/>
      <c r="EL7" s="1171"/>
      <c r="EM7" s="1179"/>
      <c r="EN7" s="257"/>
      <c r="EO7" s="258"/>
      <c r="EP7" s="1171" t="str">
        <f>MID(SUVAHAVUJ!AG149,1,1)</f>
        <v xml:space="preserve"> </v>
      </c>
      <c r="EQ7" s="1171"/>
      <c r="ER7" s="1171"/>
      <c r="ES7" s="1171"/>
      <c r="ET7" s="1171"/>
      <c r="EU7" s="1171"/>
      <c r="EV7" s="1171" t="str">
        <f>MID(SUVAHAVUJ!AG149,2,1)</f>
        <v xml:space="preserve"> </v>
      </c>
      <c r="EW7" s="1171"/>
      <c r="EX7" s="1171"/>
      <c r="EY7" s="1171"/>
      <c r="EZ7" s="1171"/>
      <c r="FA7" s="1171" t="str">
        <f>MID(SUVAHAVUJ!AG149,3,1)</f>
        <v xml:space="preserve"> </v>
      </c>
      <c r="FB7" s="1171"/>
      <c r="FC7" s="1171"/>
      <c r="FD7" s="1171"/>
      <c r="FE7" s="1171"/>
      <c r="FF7" s="1171"/>
      <c r="FG7" s="1171" t="str">
        <f>MID(SUVAHAVUJ!AG149,4,1)</f>
        <v xml:space="preserve"> </v>
      </c>
      <c r="FH7" s="1171"/>
      <c r="FI7" s="1171"/>
      <c r="FJ7" s="1171"/>
      <c r="FK7" s="1171"/>
      <c r="FL7" s="1129" t="str">
        <f>MID(SUVAHAVUJ!AG149,5,1)</f>
        <v xml:space="preserve"> </v>
      </c>
      <c r="FM7" s="1129"/>
      <c r="FN7" s="1129"/>
      <c r="FO7" s="1129"/>
      <c r="FP7" s="1129"/>
      <c r="FQ7" s="1129"/>
      <c r="FR7" s="1129" t="str">
        <f>MID(SUVAHAVUJ!AG149,6,1)</f>
        <v xml:space="preserve"> </v>
      </c>
      <c r="FS7" s="1129"/>
      <c r="FT7" s="1129"/>
      <c r="FU7" s="1129"/>
      <c r="FV7" s="1129"/>
      <c r="FW7" s="1129" t="str">
        <f>MID(SUVAHAVUJ!AG149,7,1)</f>
        <v xml:space="preserve"> </v>
      </c>
      <c r="FX7" s="1129"/>
      <c r="FY7" s="1129"/>
      <c r="FZ7" s="1129"/>
      <c r="GA7" s="1129"/>
      <c r="GB7" s="1129"/>
      <c r="GC7" s="1129" t="str">
        <f>MID(SUVAHAVUJ!AG149,8,1)</f>
        <v xml:space="preserve"> </v>
      </c>
      <c r="GD7" s="1129"/>
      <c r="GE7" s="1129"/>
      <c r="GF7" s="1129"/>
      <c r="GG7" s="1129"/>
      <c r="GH7" s="1129" t="str">
        <f>MID(SUVAHAVUJ!AG149,9,1)</f>
        <v xml:space="preserve"> </v>
      </c>
      <c r="GI7" s="1129"/>
      <c r="GJ7" s="1129"/>
      <c r="GK7" s="1129"/>
      <c r="GL7" s="1129"/>
      <c r="GM7" s="1129"/>
      <c r="GN7" s="1129" t="str">
        <f>MID(SUVAHAVUJ!AG149,10,1)</f>
        <v xml:space="preserve"> </v>
      </c>
      <c r="GO7" s="1129"/>
      <c r="GP7" s="1129"/>
      <c r="GQ7" s="1129"/>
      <c r="GR7" s="1129"/>
      <c r="GS7" s="1129" t="str">
        <f>MID(SUVAHAVUJ!AG149,11,1)</f>
        <v>0</v>
      </c>
      <c r="GT7" s="1129"/>
      <c r="GU7" s="1129"/>
      <c r="GV7" s="1129"/>
      <c r="GW7" s="1177"/>
    </row>
    <row r="8" spans="1:205" ht="24.6" customHeight="1" x14ac:dyDescent="0.3">
      <c r="B8" s="1268" t="s">
        <v>2138</v>
      </c>
      <c r="C8" s="1269"/>
      <c r="D8" s="1269"/>
      <c r="E8" s="1269"/>
      <c r="F8" s="1269"/>
      <c r="G8" s="1269"/>
      <c r="H8" s="1269"/>
      <c r="I8" s="1269"/>
      <c r="J8" s="1269"/>
      <c r="K8" s="1270"/>
      <c r="L8" s="1241" t="str">
        <f>SUVAHAVUJ!$D$150</f>
        <v xml:space="preserve">Výnosy z hospodárskej činnosti spolu súčet
(r. 03 až r. 09) </v>
      </c>
      <c r="M8" s="1242"/>
      <c r="N8" s="1242"/>
      <c r="O8" s="1242"/>
      <c r="P8" s="1242"/>
      <c r="Q8" s="1242"/>
      <c r="R8" s="1242"/>
      <c r="S8" s="1242"/>
      <c r="T8" s="1242"/>
      <c r="U8" s="1242"/>
      <c r="V8" s="1242"/>
      <c r="W8" s="1242"/>
      <c r="X8" s="1242"/>
      <c r="Y8" s="1242"/>
      <c r="Z8" s="1242"/>
      <c r="AA8" s="1242"/>
      <c r="AB8" s="1242"/>
      <c r="AC8" s="1242"/>
      <c r="AD8" s="1242"/>
      <c r="AE8" s="1242"/>
      <c r="AF8" s="1242"/>
      <c r="AG8" s="1242"/>
      <c r="AH8" s="1242"/>
      <c r="AI8" s="1242"/>
      <c r="AJ8" s="1242"/>
      <c r="AK8" s="1242"/>
      <c r="AL8" s="1242"/>
      <c r="AM8" s="1242"/>
      <c r="AN8" s="1242"/>
      <c r="AO8" s="1242"/>
      <c r="AP8" s="1242"/>
      <c r="AQ8" s="1242"/>
      <c r="AR8" s="1242"/>
      <c r="AS8" s="1242"/>
      <c r="AT8" s="1242"/>
      <c r="AU8" s="1242"/>
      <c r="AV8" s="1242"/>
      <c r="AW8" s="1242"/>
      <c r="AX8" s="1242"/>
      <c r="AY8" s="1242"/>
      <c r="AZ8" s="1242"/>
      <c r="BA8" s="1242"/>
      <c r="BB8" s="1242"/>
      <c r="BC8" s="1242"/>
      <c r="BD8" s="1242"/>
      <c r="BE8" s="1242"/>
      <c r="BF8" s="1242"/>
      <c r="BG8" s="1242"/>
      <c r="BH8" s="1242"/>
      <c r="BI8" s="1242"/>
      <c r="BJ8" s="1242"/>
      <c r="BK8" s="1242"/>
      <c r="BL8" s="1242"/>
      <c r="BM8" s="1242"/>
      <c r="BN8" s="1242"/>
      <c r="BO8" s="1242"/>
      <c r="BP8" s="1242"/>
      <c r="BQ8" s="1242"/>
      <c r="BR8" s="1242"/>
      <c r="BS8" s="1242"/>
      <c r="BT8" s="1242"/>
      <c r="BU8" s="1242"/>
      <c r="BV8" s="1242"/>
      <c r="BW8" s="1243" t="s">
        <v>2012</v>
      </c>
      <c r="BX8" s="1244"/>
      <c r="BY8" s="1244"/>
      <c r="BZ8" s="1244"/>
      <c r="CA8" s="1244"/>
      <c r="CB8" s="1244"/>
      <c r="CC8" s="1244"/>
      <c r="CD8" s="1245"/>
      <c r="CE8" s="1171" t="str">
        <f>MID(SUVAHAVUJ!AF150,1,1)</f>
        <v xml:space="preserve"> </v>
      </c>
      <c r="CF8" s="1171"/>
      <c r="CG8" s="1171"/>
      <c r="CH8" s="1171"/>
      <c r="CI8" s="1171"/>
      <c r="CJ8" s="1171" t="str">
        <f>MID(SUVAHAVUJ!AF150,2,1)</f>
        <v xml:space="preserve"> </v>
      </c>
      <c r="CK8" s="1171"/>
      <c r="CL8" s="1171"/>
      <c r="CM8" s="1171"/>
      <c r="CN8" s="1171"/>
      <c r="CO8" s="1171"/>
      <c r="CP8" s="1171" t="str">
        <f>MID(SUVAHAVUJ!AF150,3,1)</f>
        <v xml:space="preserve"> </v>
      </c>
      <c r="CQ8" s="1171"/>
      <c r="CR8" s="1171"/>
      <c r="CS8" s="1171"/>
      <c r="CT8" s="1171"/>
      <c r="CU8" s="1171" t="str">
        <f>MID(SUVAHAVUJ!AF150,4,1)</f>
        <v xml:space="preserve"> </v>
      </c>
      <c r="CV8" s="1171"/>
      <c r="CW8" s="1171"/>
      <c r="CX8" s="1171"/>
      <c r="CY8" s="1171"/>
      <c r="CZ8" s="1171"/>
      <c r="DA8" s="1171" t="str">
        <f>MID(SUVAHAVUJ!AF150,5,1)</f>
        <v xml:space="preserve"> </v>
      </c>
      <c r="DB8" s="1171"/>
      <c r="DC8" s="1171"/>
      <c r="DD8" s="1171"/>
      <c r="DE8" s="1171"/>
      <c r="DF8" s="1171" t="str">
        <f>MID(SUVAHAVUJ!AF150,6,1)</f>
        <v>1</v>
      </c>
      <c r="DG8" s="1171"/>
      <c r="DH8" s="1171"/>
      <c r="DI8" s="1171"/>
      <c r="DJ8" s="1171"/>
      <c r="DK8" s="1171"/>
      <c r="DL8" s="1171" t="str">
        <f>MID(SUVAHAVUJ!AF150,7,1)</f>
        <v>3</v>
      </c>
      <c r="DM8" s="1171"/>
      <c r="DN8" s="1171"/>
      <c r="DO8" s="1171"/>
      <c r="DP8" s="1171"/>
      <c r="DQ8" s="1171"/>
      <c r="DR8" s="1171" t="str">
        <f>MID(SUVAHAVUJ!AF150,8,1)</f>
        <v>4</v>
      </c>
      <c r="DS8" s="1171"/>
      <c r="DT8" s="1171"/>
      <c r="DU8" s="1171"/>
      <c r="DV8" s="1171"/>
      <c r="DW8" s="1129" t="str">
        <f>MID(SUVAHAVUJ!AF150,9,1)</f>
        <v>7</v>
      </c>
      <c r="DX8" s="1129"/>
      <c r="DY8" s="1129"/>
      <c r="DZ8" s="1129"/>
      <c r="EA8" s="1129"/>
      <c r="EB8" s="1129"/>
      <c r="EC8" s="1129" t="str">
        <f>MID(SUVAHAVUJ!AF150,10,1)</f>
        <v>6</v>
      </c>
      <c r="ED8" s="1129"/>
      <c r="EE8" s="1129"/>
      <c r="EF8" s="1129"/>
      <c r="EG8" s="1129"/>
      <c r="EH8" s="1171" t="str">
        <f>MID(SUVAHAVUJ!AF150,11,1)</f>
        <v>2</v>
      </c>
      <c r="EI8" s="1171"/>
      <c r="EJ8" s="1171"/>
      <c r="EK8" s="1171"/>
      <c r="EL8" s="1171"/>
      <c r="EM8" s="1179"/>
      <c r="EN8" s="257"/>
      <c r="EO8" s="258"/>
      <c r="EP8" s="1171" t="str">
        <f>MID(SUVAHAVUJ!AG150,1,1)</f>
        <v xml:space="preserve"> </v>
      </c>
      <c r="EQ8" s="1171"/>
      <c r="ER8" s="1171"/>
      <c r="ES8" s="1171"/>
      <c r="ET8" s="1171"/>
      <c r="EU8" s="1171"/>
      <c r="EV8" s="1171" t="str">
        <f>MID(SUVAHAVUJ!AG150,2,1)</f>
        <v xml:space="preserve"> </v>
      </c>
      <c r="EW8" s="1171"/>
      <c r="EX8" s="1171"/>
      <c r="EY8" s="1171"/>
      <c r="EZ8" s="1171"/>
      <c r="FA8" s="1171" t="str">
        <f>MID(SUVAHAVUJ!AG150,3,1)</f>
        <v xml:space="preserve"> </v>
      </c>
      <c r="FB8" s="1171"/>
      <c r="FC8" s="1171"/>
      <c r="FD8" s="1171"/>
      <c r="FE8" s="1171"/>
      <c r="FF8" s="1171"/>
      <c r="FG8" s="1171" t="str">
        <f>MID(SUVAHAVUJ!AG150,4,1)</f>
        <v xml:space="preserve"> </v>
      </c>
      <c r="FH8" s="1171"/>
      <c r="FI8" s="1171"/>
      <c r="FJ8" s="1171"/>
      <c r="FK8" s="1171"/>
      <c r="FL8" s="1129" t="str">
        <f>MID(SUVAHAVUJ!AG150,5,1)</f>
        <v xml:space="preserve"> </v>
      </c>
      <c r="FM8" s="1129"/>
      <c r="FN8" s="1129"/>
      <c r="FO8" s="1129"/>
      <c r="FP8" s="1129"/>
      <c r="FQ8" s="1129"/>
      <c r="FR8" s="1129" t="str">
        <f>MID(SUVAHAVUJ!AG150,6,1)</f>
        <v xml:space="preserve"> </v>
      </c>
      <c r="FS8" s="1129"/>
      <c r="FT8" s="1129"/>
      <c r="FU8" s="1129"/>
      <c r="FV8" s="1129"/>
      <c r="FW8" s="1129" t="str">
        <f>MID(SUVAHAVUJ!AG150,7,1)</f>
        <v>8</v>
      </c>
      <c r="FX8" s="1129"/>
      <c r="FY8" s="1129"/>
      <c r="FZ8" s="1129"/>
      <c r="GA8" s="1129"/>
      <c r="GB8" s="1129"/>
      <c r="GC8" s="1129" t="str">
        <f>MID(SUVAHAVUJ!AG150,8,1)</f>
        <v>0</v>
      </c>
      <c r="GD8" s="1129"/>
      <c r="GE8" s="1129"/>
      <c r="GF8" s="1129"/>
      <c r="GG8" s="1129"/>
      <c r="GH8" s="1129" t="str">
        <f>MID(SUVAHAVUJ!AG150,9,1)</f>
        <v>1</v>
      </c>
      <c r="GI8" s="1129"/>
      <c r="GJ8" s="1129"/>
      <c r="GK8" s="1129"/>
      <c r="GL8" s="1129"/>
      <c r="GM8" s="1129"/>
      <c r="GN8" s="1129" t="str">
        <f>MID(SUVAHAVUJ!AG150,10,1)</f>
        <v>0</v>
      </c>
      <c r="GO8" s="1129"/>
      <c r="GP8" s="1129"/>
      <c r="GQ8" s="1129"/>
      <c r="GR8" s="1129"/>
      <c r="GS8" s="1129" t="str">
        <f>MID(SUVAHAVUJ!AG150,11,1)</f>
        <v>9</v>
      </c>
      <c r="GT8" s="1129"/>
      <c r="GU8" s="1129"/>
      <c r="GV8" s="1129"/>
      <c r="GW8" s="1177"/>
    </row>
    <row r="9" spans="1:205" ht="24.6" customHeight="1" x14ac:dyDescent="0.3">
      <c r="B9" s="1286" t="s">
        <v>2139</v>
      </c>
      <c r="C9" s="1287"/>
      <c r="D9" s="1287"/>
      <c r="E9" s="1287"/>
      <c r="F9" s="1287"/>
      <c r="G9" s="1287"/>
      <c r="H9" s="1287"/>
      <c r="I9" s="1287"/>
      <c r="J9" s="1287"/>
      <c r="K9" s="1288"/>
      <c r="L9" s="1252" t="str">
        <f>SUVAHAVUJ!$D$151</f>
        <v>Tržby z predaja tovaru (604, 607)</v>
      </c>
      <c r="M9" s="1253"/>
      <c r="N9" s="1253"/>
      <c r="O9" s="1253"/>
      <c r="P9" s="1253"/>
      <c r="Q9" s="1253"/>
      <c r="R9" s="1253"/>
      <c r="S9" s="1253"/>
      <c r="T9" s="1253"/>
      <c r="U9" s="1253"/>
      <c r="V9" s="1253"/>
      <c r="W9" s="1253"/>
      <c r="X9" s="1253"/>
      <c r="Y9" s="1253"/>
      <c r="Z9" s="1253"/>
      <c r="AA9" s="1253"/>
      <c r="AB9" s="1253"/>
      <c r="AC9" s="1253"/>
      <c r="AD9" s="1253"/>
      <c r="AE9" s="1253"/>
      <c r="AF9" s="1253"/>
      <c r="AG9" s="1253"/>
      <c r="AH9" s="1253"/>
      <c r="AI9" s="1253"/>
      <c r="AJ9" s="1253"/>
      <c r="AK9" s="1253"/>
      <c r="AL9" s="1253"/>
      <c r="AM9" s="1253"/>
      <c r="AN9" s="1253"/>
      <c r="AO9" s="1253"/>
      <c r="AP9" s="1253"/>
      <c r="AQ9" s="1253"/>
      <c r="AR9" s="1253"/>
      <c r="AS9" s="1253"/>
      <c r="AT9" s="1253"/>
      <c r="AU9" s="1253"/>
      <c r="AV9" s="1253"/>
      <c r="AW9" s="1253"/>
      <c r="AX9" s="1253"/>
      <c r="AY9" s="1253"/>
      <c r="AZ9" s="1253"/>
      <c r="BA9" s="1253"/>
      <c r="BB9" s="1253"/>
      <c r="BC9" s="1253"/>
      <c r="BD9" s="1253"/>
      <c r="BE9" s="1253"/>
      <c r="BF9" s="1253"/>
      <c r="BG9" s="1253"/>
      <c r="BH9" s="1253"/>
      <c r="BI9" s="1253"/>
      <c r="BJ9" s="1253"/>
      <c r="BK9" s="1253"/>
      <c r="BL9" s="1253"/>
      <c r="BM9" s="1253"/>
      <c r="BN9" s="1253"/>
      <c r="BO9" s="1253"/>
      <c r="BP9" s="1253"/>
      <c r="BQ9" s="1253"/>
      <c r="BR9" s="1253"/>
      <c r="BS9" s="1253"/>
      <c r="BT9" s="1253"/>
      <c r="BU9" s="1253"/>
      <c r="BV9" s="1253"/>
      <c r="BW9" s="1243" t="s">
        <v>2014</v>
      </c>
      <c r="BX9" s="1244"/>
      <c r="BY9" s="1244"/>
      <c r="BZ9" s="1244"/>
      <c r="CA9" s="1244"/>
      <c r="CB9" s="1244"/>
      <c r="CC9" s="1244"/>
      <c r="CD9" s="1245"/>
      <c r="CE9" s="1171" t="str">
        <f>MID(SUVAHAVUJ!AF151,1,1)</f>
        <v xml:space="preserve"> </v>
      </c>
      <c r="CF9" s="1171"/>
      <c r="CG9" s="1171"/>
      <c r="CH9" s="1171"/>
      <c r="CI9" s="1171"/>
      <c r="CJ9" s="1171" t="str">
        <f>MID(SUVAHAVUJ!AF151,2,1)</f>
        <v xml:space="preserve"> </v>
      </c>
      <c r="CK9" s="1171"/>
      <c r="CL9" s="1171"/>
      <c r="CM9" s="1171"/>
      <c r="CN9" s="1171"/>
      <c r="CO9" s="1171"/>
      <c r="CP9" s="1171" t="str">
        <f>MID(SUVAHAVUJ!AF151,3,1)</f>
        <v xml:space="preserve"> </v>
      </c>
      <c r="CQ9" s="1171"/>
      <c r="CR9" s="1171"/>
      <c r="CS9" s="1171"/>
      <c r="CT9" s="1171"/>
      <c r="CU9" s="1171" t="str">
        <f>MID(SUVAHAVUJ!AF151,4,1)</f>
        <v xml:space="preserve"> </v>
      </c>
      <c r="CV9" s="1171"/>
      <c r="CW9" s="1171"/>
      <c r="CX9" s="1171"/>
      <c r="CY9" s="1171"/>
      <c r="CZ9" s="1171"/>
      <c r="DA9" s="1171" t="str">
        <f>MID(SUVAHAVUJ!AF151,5,1)</f>
        <v xml:space="preserve"> </v>
      </c>
      <c r="DB9" s="1171"/>
      <c r="DC9" s="1171"/>
      <c r="DD9" s="1171"/>
      <c r="DE9" s="1171"/>
      <c r="DF9" s="1171" t="str">
        <f>MID(SUVAHAVUJ!AF151,6,1)</f>
        <v xml:space="preserve"> </v>
      </c>
      <c r="DG9" s="1171"/>
      <c r="DH9" s="1171"/>
      <c r="DI9" s="1171"/>
      <c r="DJ9" s="1171"/>
      <c r="DK9" s="1171"/>
      <c r="DL9" s="1171" t="str">
        <f>MID(SUVAHAVUJ!AF151,7,1)</f>
        <v>6</v>
      </c>
      <c r="DM9" s="1171"/>
      <c r="DN9" s="1171"/>
      <c r="DO9" s="1171"/>
      <c r="DP9" s="1171"/>
      <c r="DQ9" s="1171"/>
      <c r="DR9" s="1171" t="str">
        <f>MID(SUVAHAVUJ!AF151,8,1)</f>
        <v>3</v>
      </c>
      <c r="DS9" s="1171"/>
      <c r="DT9" s="1171"/>
      <c r="DU9" s="1171"/>
      <c r="DV9" s="1171"/>
      <c r="DW9" s="1129" t="str">
        <f>MID(SUVAHAVUJ!AF151,9,1)</f>
        <v>5</v>
      </c>
      <c r="DX9" s="1129"/>
      <c r="DY9" s="1129"/>
      <c r="DZ9" s="1129"/>
      <c r="EA9" s="1129"/>
      <c r="EB9" s="1129"/>
      <c r="EC9" s="1129" t="str">
        <f>MID(SUVAHAVUJ!AF151,10,1)</f>
        <v>9</v>
      </c>
      <c r="ED9" s="1129"/>
      <c r="EE9" s="1129"/>
      <c r="EF9" s="1129"/>
      <c r="EG9" s="1129"/>
      <c r="EH9" s="1171" t="str">
        <f>MID(SUVAHAVUJ!AF151,11,1)</f>
        <v>2</v>
      </c>
      <c r="EI9" s="1171"/>
      <c r="EJ9" s="1171"/>
      <c r="EK9" s="1171"/>
      <c r="EL9" s="1171"/>
      <c r="EM9" s="1179"/>
      <c r="EN9" s="257"/>
      <c r="EO9" s="258"/>
      <c r="EP9" s="1171" t="str">
        <f>MID(SUVAHAVUJ!AG151,1,1)</f>
        <v xml:space="preserve"> </v>
      </c>
      <c r="EQ9" s="1171"/>
      <c r="ER9" s="1171"/>
      <c r="ES9" s="1171"/>
      <c r="ET9" s="1171"/>
      <c r="EU9" s="1171"/>
      <c r="EV9" s="1171" t="str">
        <f>MID(SUVAHAVUJ!AG151,2,1)</f>
        <v xml:space="preserve"> </v>
      </c>
      <c r="EW9" s="1171"/>
      <c r="EX9" s="1171"/>
      <c r="EY9" s="1171"/>
      <c r="EZ9" s="1171"/>
      <c r="FA9" s="1171" t="str">
        <f>MID(SUVAHAVUJ!AG151,3,1)</f>
        <v xml:space="preserve"> </v>
      </c>
      <c r="FB9" s="1171"/>
      <c r="FC9" s="1171"/>
      <c r="FD9" s="1171"/>
      <c r="FE9" s="1171"/>
      <c r="FF9" s="1171"/>
      <c r="FG9" s="1171" t="str">
        <f>MID(SUVAHAVUJ!AG151,4,1)</f>
        <v xml:space="preserve"> </v>
      </c>
      <c r="FH9" s="1171"/>
      <c r="FI9" s="1171"/>
      <c r="FJ9" s="1171"/>
      <c r="FK9" s="1171"/>
      <c r="FL9" s="1129" t="str">
        <f>MID(SUVAHAVUJ!AG151,5,1)</f>
        <v xml:space="preserve"> </v>
      </c>
      <c r="FM9" s="1129"/>
      <c r="FN9" s="1129"/>
      <c r="FO9" s="1129"/>
      <c r="FP9" s="1129"/>
      <c r="FQ9" s="1129"/>
      <c r="FR9" s="1129" t="str">
        <f>MID(SUVAHAVUJ!AG151,6,1)</f>
        <v xml:space="preserve"> </v>
      </c>
      <c r="FS9" s="1129"/>
      <c r="FT9" s="1129"/>
      <c r="FU9" s="1129"/>
      <c r="FV9" s="1129"/>
      <c r="FW9" s="1129" t="str">
        <f>MID(SUVAHAVUJ!AG151,7,1)</f>
        <v>3</v>
      </c>
      <c r="FX9" s="1129"/>
      <c r="FY9" s="1129"/>
      <c r="FZ9" s="1129"/>
      <c r="GA9" s="1129"/>
      <c r="GB9" s="1129"/>
      <c r="GC9" s="1129" t="str">
        <f>MID(SUVAHAVUJ!AG151,8,1)</f>
        <v>9</v>
      </c>
      <c r="GD9" s="1129"/>
      <c r="GE9" s="1129"/>
      <c r="GF9" s="1129"/>
      <c r="GG9" s="1129"/>
      <c r="GH9" s="1129" t="str">
        <f>MID(SUVAHAVUJ!AG151,9,1)</f>
        <v>2</v>
      </c>
      <c r="GI9" s="1129"/>
      <c r="GJ9" s="1129"/>
      <c r="GK9" s="1129"/>
      <c r="GL9" s="1129"/>
      <c r="GM9" s="1129"/>
      <c r="GN9" s="1129" t="str">
        <f>MID(SUVAHAVUJ!AG151,10,1)</f>
        <v>5</v>
      </c>
      <c r="GO9" s="1129"/>
      <c r="GP9" s="1129"/>
      <c r="GQ9" s="1129"/>
      <c r="GR9" s="1129"/>
      <c r="GS9" s="1129" t="str">
        <f>MID(SUVAHAVUJ!AG151,11,1)</f>
        <v>6</v>
      </c>
      <c r="GT9" s="1129"/>
      <c r="GU9" s="1129"/>
      <c r="GV9" s="1129"/>
      <c r="GW9" s="1177"/>
    </row>
    <row r="10" spans="1:205" ht="24.6" customHeight="1" x14ac:dyDescent="0.3">
      <c r="B10" s="1286" t="s">
        <v>4947</v>
      </c>
      <c r="C10" s="1287"/>
      <c r="D10" s="1287"/>
      <c r="E10" s="1287"/>
      <c r="F10" s="1287"/>
      <c r="G10" s="1287"/>
      <c r="H10" s="1287"/>
      <c r="I10" s="1287"/>
      <c r="J10" s="1287"/>
      <c r="K10" s="1288"/>
      <c r="L10" s="1252" t="str">
        <f>SUVAHAVUJ!$D$152</f>
        <v>Tržby z predaja vlastných výrobkov (601)</v>
      </c>
      <c r="M10" s="1253"/>
      <c r="N10" s="1253"/>
      <c r="O10" s="1253"/>
      <c r="P10" s="1253"/>
      <c r="Q10" s="1253"/>
      <c r="R10" s="1253"/>
      <c r="S10" s="1253"/>
      <c r="T10" s="1253"/>
      <c r="U10" s="1253"/>
      <c r="V10" s="1253"/>
      <c r="W10" s="1253"/>
      <c r="X10" s="1253"/>
      <c r="Y10" s="1253"/>
      <c r="Z10" s="1253"/>
      <c r="AA10" s="1253"/>
      <c r="AB10" s="1253"/>
      <c r="AC10" s="1253"/>
      <c r="AD10" s="1253"/>
      <c r="AE10" s="1253"/>
      <c r="AF10" s="1253"/>
      <c r="AG10" s="1253"/>
      <c r="AH10" s="1253"/>
      <c r="AI10" s="1253"/>
      <c r="AJ10" s="1253"/>
      <c r="AK10" s="1253"/>
      <c r="AL10" s="1253"/>
      <c r="AM10" s="1253"/>
      <c r="AN10" s="1253"/>
      <c r="AO10" s="1253"/>
      <c r="AP10" s="1253"/>
      <c r="AQ10" s="1253"/>
      <c r="AR10" s="1253"/>
      <c r="AS10" s="1253"/>
      <c r="AT10" s="1253"/>
      <c r="AU10" s="1253"/>
      <c r="AV10" s="1253"/>
      <c r="AW10" s="1253"/>
      <c r="AX10" s="1253"/>
      <c r="AY10" s="1253"/>
      <c r="AZ10" s="1253"/>
      <c r="BA10" s="1253"/>
      <c r="BB10" s="1253"/>
      <c r="BC10" s="1253"/>
      <c r="BD10" s="1253"/>
      <c r="BE10" s="1253"/>
      <c r="BF10" s="1253"/>
      <c r="BG10" s="1253"/>
      <c r="BH10" s="1253"/>
      <c r="BI10" s="1253"/>
      <c r="BJ10" s="1253"/>
      <c r="BK10" s="1253"/>
      <c r="BL10" s="1253"/>
      <c r="BM10" s="1253"/>
      <c r="BN10" s="1253"/>
      <c r="BO10" s="1253"/>
      <c r="BP10" s="1253"/>
      <c r="BQ10" s="1253"/>
      <c r="BR10" s="1253"/>
      <c r="BS10" s="1253"/>
      <c r="BT10" s="1253"/>
      <c r="BU10" s="1253"/>
      <c r="BV10" s="1253"/>
      <c r="BW10" s="1243" t="s">
        <v>1212</v>
      </c>
      <c r="BX10" s="1244"/>
      <c r="BY10" s="1244"/>
      <c r="BZ10" s="1244"/>
      <c r="CA10" s="1244"/>
      <c r="CB10" s="1244"/>
      <c r="CC10" s="1244"/>
      <c r="CD10" s="1245"/>
      <c r="CE10" s="1171" t="str">
        <f>MID(SUVAHAVUJ!AF152,1,1)</f>
        <v xml:space="preserve"> </v>
      </c>
      <c r="CF10" s="1171"/>
      <c r="CG10" s="1171"/>
      <c r="CH10" s="1171"/>
      <c r="CI10" s="1171"/>
      <c r="CJ10" s="1171" t="str">
        <f>MID(SUVAHAVUJ!AF152,2,1)</f>
        <v xml:space="preserve"> </v>
      </c>
      <c r="CK10" s="1171"/>
      <c r="CL10" s="1171"/>
      <c r="CM10" s="1171"/>
      <c r="CN10" s="1171"/>
      <c r="CO10" s="1171"/>
      <c r="CP10" s="1171" t="str">
        <f>MID(SUVAHAVUJ!AF152,3,1)</f>
        <v xml:space="preserve"> </v>
      </c>
      <c r="CQ10" s="1171"/>
      <c r="CR10" s="1171"/>
      <c r="CS10" s="1171"/>
      <c r="CT10" s="1171"/>
      <c r="CU10" s="1171" t="str">
        <f>MID(SUVAHAVUJ!AF152,4,1)</f>
        <v xml:space="preserve"> </v>
      </c>
      <c r="CV10" s="1171"/>
      <c r="CW10" s="1171"/>
      <c r="CX10" s="1171"/>
      <c r="CY10" s="1171"/>
      <c r="CZ10" s="1171"/>
      <c r="DA10" s="1171" t="str">
        <f>MID(SUVAHAVUJ!AF152,5,1)</f>
        <v xml:space="preserve"> </v>
      </c>
      <c r="DB10" s="1171"/>
      <c r="DC10" s="1171"/>
      <c r="DD10" s="1171"/>
      <c r="DE10" s="1171"/>
      <c r="DF10" s="1171" t="str">
        <f>MID(SUVAHAVUJ!AF152,6,1)</f>
        <v xml:space="preserve"> </v>
      </c>
      <c r="DG10" s="1171"/>
      <c r="DH10" s="1171"/>
      <c r="DI10" s="1171"/>
      <c r="DJ10" s="1171"/>
      <c r="DK10" s="1171"/>
      <c r="DL10" s="1171" t="str">
        <f>MID(SUVAHAVUJ!AF152,7,1)</f>
        <v xml:space="preserve"> </v>
      </c>
      <c r="DM10" s="1171"/>
      <c r="DN10" s="1171"/>
      <c r="DO10" s="1171"/>
      <c r="DP10" s="1171"/>
      <c r="DQ10" s="1171"/>
      <c r="DR10" s="1171" t="str">
        <f>MID(SUVAHAVUJ!AF152,8,1)</f>
        <v xml:space="preserve"> </v>
      </c>
      <c r="DS10" s="1171"/>
      <c r="DT10" s="1171"/>
      <c r="DU10" s="1171"/>
      <c r="DV10" s="1171"/>
      <c r="DW10" s="1129" t="str">
        <f>MID(SUVAHAVUJ!AF152,9,1)</f>
        <v xml:space="preserve"> </v>
      </c>
      <c r="DX10" s="1129"/>
      <c r="DY10" s="1129"/>
      <c r="DZ10" s="1129"/>
      <c r="EA10" s="1129"/>
      <c r="EB10" s="1129"/>
      <c r="EC10" s="1129" t="str">
        <f>MID(SUVAHAVUJ!AF152,10,1)</f>
        <v xml:space="preserve"> </v>
      </c>
      <c r="ED10" s="1129"/>
      <c r="EE10" s="1129"/>
      <c r="EF10" s="1129"/>
      <c r="EG10" s="1129"/>
      <c r="EH10" s="1171" t="str">
        <f>MID(SUVAHAVUJ!AF152,11,1)</f>
        <v>0</v>
      </c>
      <c r="EI10" s="1171"/>
      <c r="EJ10" s="1171"/>
      <c r="EK10" s="1171"/>
      <c r="EL10" s="1171"/>
      <c r="EM10" s="1179"/>
      <c r="EN10" s="257"/>
      <c r="EO10" s="258"/>
      <c r="EP10" s="1171" t="str">
        <f>MID(SUVAHAVUJ!AG152,1,1)</f>
        <v xml:space="preserve"> </v>
      </c>
      <c r="EQ10" s="1171"/>
      <c r="ER10" s="1171"/>
      <c r="ES10" s="1171"/>
      <c r="ET10" s="1171"/>
      <c r="EU10" s="1171"/>
      <c r="EV10" s="1171" t="str">
        <f>MID(SUVAHAVUJ!AG152,2,1)</f>
        <v xml:space="preserve"> </v>
      </c>
      <c r="EW10" s="1171"/>
      <c r="EX10" s="1171"/>
      <c r="EY10" s="1171"/>
      <c r="EZ10" s="1171"/>
      <c r="FA10" s="1171" t="str">
        <f>MID(SUVAHAVUJ!AG152,3,1)</f>
        <v xml:space="preserve"> </v>
      </c>
      <c r="FB10" s="1171"/>
      <c r="FC10" s="1171"/>
      <c r="FD10" s="1171"/>
      <c r="FE10" s="1171"/>
      <c r="FF10" s="1171"/>
      <c r="FG10" s="1171" t="str">
        <f>MID(SUVAHAVUJ!AG152,4,1)</f>
        <v xml:space="preserve"> </v>
      </c>
      <c r="FH10" s="1171"/>
      <c r="FI10" s="1171"/>
      <c r="FJ10" s="1171"/>
      <c r="FK10" s="1171"/>
      <c r="FL10" s="1129" t="str">
        <f>MID(SUVAHAVUJ!AG152,5,1)</f>
        <v xml:space="preserve"> </v>
      </c>
      <c r="FM10" s="1129"/>
      <c r="FN10" s="1129"/>
      <c r="FO10" s="1129"/>
      <c r="FP10" s="1129"/>
      <c r="FQ10" s="1129"/>
      <c r="FR10" s="1129" t="str">
        <f>MID(SUVAHAVUJ!AG152,6,1)</f>
        <v xml:space="preserve"> </v>
      </c>
      <c r="FS10" s="1129"/>
      <c r="FT10" s="1129"/>
      <c r="FU10" s="1129"/>
      <c r="FV10" s="1129"/>
      <c r="FW10" s="1129" t="str">
        <f>MID(SUVAHAVUJ!AG152,7,1)</f>
        <v xml:space="preserve"> </v>
      </c>
      <c r="FX10" s="1129"/>
      <c r="FY10" s="1129"/>
      <c r="FZ10" s="1129"/>
      <c r="GA10" s="1129"/>
      <c r="GB10" s="1129"/>
      <c r="GC10" s="1129" t="str">
        <f>MID(SUVAHAVUJ!AG152,8,1)</f>
        <v xml:space="preserve"> </v>
      </c>
      <c r="GD10" s="1129"/>
      <c r="GE10" s="1129"/>
      <c r="GF10" s="1129"/>
      <c r="GG10" s="1129"/>
      <c r="GH10" s="1129" t="str">
        <f>MID(SUVAHAVUJ!AG152,9,1)</f>
        <v xml:space="preserve"> </v>
      </c>
      <c r="GI10" s="1129"/>
      <c r="GJ10" s="1129"/>
      <c r="GK10" s="1129"/>
      <c r="GL10" s="1129"/>
      <c r="GM10" s="1129"/>
      <c r="GN10" s="1129" t="str">
        <f>MID(SUVAHAVUJ!AG152,10,1)</f>
        <v xml:space="preserve"> </v>
      </c>
      <c r="GO10" s="1129"/>
      <c r="GP10" s="1129"/>
      <c r="GQ10" s="1129"/>
      <c r="GR10" s="1129"/>
      <c r="GS10" s="1129" t="str">
        <f>MID(SUVAHAVUJ!AG152,11,1)</f>
        <v>0</v>
      </c>
      <c r="GT10" s="1129"/>
      <c r="GU10" s="1129"/>
      <c r="GV10" s="1129"/>
      <c r="GW10" s="1177"/>
    </row>
    <row r="11" spans="1:205" ht="24.6" customHeight="1" x14ac:dyDescent="0.3">
      <c r="B11" s="1286" t="s">
        <v>2141</v>
      </c>
      <c r="C11" s="1287"/>
      <c r="D11" s="1287"/>
      <c r="E11" s="1287"/>
      <c r="F11" s="1287"/>
      <c r="G11" s="1287"/>
      <c r="H11" s="1287"/>
      <c r="I11" s="1287"/>
      <c r="J11" s="1287"/>
      <c r="K11" s="1288"/>
      <c r="L11" s="1252" t="str">
        <f>SUVAHAVUJ!$D$153</f>
        <v>Tržby z predaja služieb (602, 606)</v>
      </c>
      <c r="M11" s="1253"/>
      <c r="N11" s="1253"/>
      <c r="O11" s="1253"/>
      <c r="P11" s="1253"/>
      <c r="Q11" s="1253"/>
      <c r="R11" s="1253"/>
      <c r="S11" s="1253"/>
      <c r="T11" s="1253"/>
      <c r="U11" s="1253"/>
      <c r="V11" s="1253"/>
      <c r="W11" s="1253"/>
      <c r="X11" s="1253"/>
      <c r="Y11" s="1253"/>
      <c r="Z11" s="1253"/>
      <c r="AA11" s="1253"/>
      <c r="AB11" s="1253"/>
      <c r="AC11" s="1253"/>
      <c r="AD11" s="1253"/>
      <c r="AE11" s="1253"/>
      <c r="AF11" s="1253"/>
      <c r="AG11" s="1253"/>
      <c r="AH11" s="1253"/>
      <c r="AI11" s="1253"/>
      <c r="AJ11" s="1253"/>
      <c r="AK11" s="1253"/>
      <c r="AL11" s="1253"/>
      <c r="AM11" s="1253"/>
      <c r="AN11" s="1253"/>
      <c r="AO11" s="1253"/>
      <c r="AP11" s="1253"/>
      <c r="AQ11" s="1253"/>
      <c r="AR11" s="1253"/>
      <c r="AS11" s="1253"/>
      <c r="AT11" s="1253"/>
      <c r="AU11" s="1253"/>
      <c r="AV11" s="1253"/>
      <c r="AW11" s="1253"/>
      <c r="AX11" s="1253"/>
      <c r="AY11" s="1253"/>
      <c r="AZ11" s="1253"/>
      <c r="BA11" s="1253"/>
      <c r="BB11" s="1253"/>
      <c r="BC11" s="1253"/>
      <c r="BD11" s="1253"/>
      <c r="BE11" s="1253"/>
      <c r="BF11" s="1253"/>
      <c r="BG11" s="1253"/>
      <c r="BH11" s="1253"/>
      <c r="BI11" s="1253"/>
      <c r="BJ11" s="1253"/>
      <c r="BK11" s="1253"/>
      <c r="BL11" s="1253"/>
      <c r="BM11" s="1253"/>
      <c r="BN11" s="1253"/>
      <c r="BO11" s="1253"/>
      <c r="BP11" s="1253"/>
      <c r="BQ11" s="1253"/>
      <c r="BR11" s="1253"/>
      <c r="BS11" s="1253"/>
      <c r="BT11" s="1253"/>
      <c r="BU11" s="1253"/>
      <c r="BV11" s="1253"/>
      <c r="BW11" s="1243" t="s">
        <v>1213</v>
      </c>
      <c r="BX11" s="1244"/>
      <c r="BY11" s="1244"/>
      <c r="BZ11" s="1244"/>
      <c r="CA11" s="1244"/>
      <c r="CB11" s="1244"/>
      <c r="CC11" s="1244"/>
      <c r="CD11" s="1245"/>
      <c r="CE11" s="1171" t="str">
        <f>MID(SUVAHAVUJ!AF153,1,1)</f>
        <v xml:space="preserve"> </v>
      </c>
      <c r="CF11" s="1171"/>
      <c r="CG11" s="1171"/>
      <c r="CH11" s="1171"/>
      <c r="CI11" s="1171"/>
      <c r="CJ11" s="1171" t="str">
        <f>MID(SUVAHAVUJ!AF153,2,1)</f>
        <v xml:space="preserve"> </v>
      </c>
      <c r="CK11" s="1171"/>
      <c r="CL11" s="1171"/>
      <c r="CM11" s="1171"/>
      <c r="CN11" s="1171"/>
      <c r="CO11" s="1171"/>
      <c r="CP11" s="1171" t="str">
        <f>MID(SUVAHAVUJ!AF153,3,1)</f>
        <v xml:space="preserve"> </v>
      </c>
      <c r="CQ11" s="1171"/>
      <c r="CR11" s="1171"/>
      <c r="CS11" s="1171"/>
      <c r="CT11" s="1171"/>
      <c r="CU11" s="1171" t="str">
        <f>MID(SUVAHAVUJ!AF153,4,1)</f>
        <v xml:space="preserve"> </v>
      </c>
      <c r="CV11" s="1171"/>
      <c r="CW11" s="1171"/>
      <c r="CX11" s="1171"/>
      <c r="CY11" s="1171"/>
      <c r="CZ11" s="1171"/>
      <c r="DA11" s="1171" t="str">
        <f>MID(SUVAHAVUJ!AF153,5,1)</f>
        <v xml:space="preserve"> </v>
      </c>
      <c r="DB11" s="1171"/>
      <c r="DC11" s="1171"/>
      <c r="DD11" s="1171"/>
      <c r="DE11" s="1171"/>
      <c r="DF11" s="1171" t="str">
        <f>MID(SUVAHAVUJ!AF153,6,1)</f>
        <v xml:space="preserve"> </v>
      </c>
      <c r="DG11" s="1171"/>
      <c r="DH11" s="1171"/>
      <c r="DI11" s="1171"/>
      <c r="DJ11" s="1171"/>
      <c r="DK11" s="1171"/>
      <c r="DL11" s="1171" t="str">
        <f>MID(SUVAHAVUJ!AF153,7,1)</f>
        <v>7</v>
      </c>
      <c r="DM11" s="1171"/>
      <c r="DN11" s="1171"/>
      <c r="DO11" s="1171"/>
      <c r="DP11" s="1171"/>
      <c r="DQ11" s="1171"/>
      <c r="DR11" s="1171" t="str">
        <f>MID(SUVAHAVUJ!AF153,8,1)</f>
        <v>1</v>
      </c>
      <c r="DS11" s="1171"/>
      <c r="DT11" s="1171"/>
      <c r="DU11" s="1171"/>
      <c r="DV11" s="1171"/>
      <c r="DW11" s="1129" t="str">
        <f>MID(SUVAHAVUJ!AF153,9,1)</f>
        <v>1</v>
      </c>
      <c r="DX11" s="1129"/>
      <c r="DY11" s="1129"/>
      <c r="DZ11" s="1129"/>
      <c r="EA11" s="1129"/>
      <c r="EB11" s="1129"/>
      <c r="EC11" s="1129" t="str">
        <f>MID(SUVAHAVUJ!AF153,10,1)</f>
        <v>7</v>
      </c>
      <c r="ED11" s="1129"/>
      <c r="EE11" s="1129"/>
      <c r="EF11" s="1129"/>
      <c r="EG11" s="1129"/>
      <c r="EH11" s="1171" t="str">
        <f>MID(SUVAHAVUJ!AF153,11,1)</f>
        <v>0</v>
      </c>
      <c r="EI11" s="1171"/>
      <c r="EJ11" s="1171"/>
      <c r="EK11" s="1171"/>
      <c r="EL11" s="1171"/>
      <c r="EM11" s="1179"/>
      <c r="EN11" s="257"/>
      <c r="EO11" s="258"/>
      <c r="EP11" s="1171" t="str">
        <f>MID(SUVAHAVUJ!AG153,1,1)</f>
        <v xml:space="preserve"> </v>
      </c>
      <c r="EQ11" s="1171"/>
      <c r="ER11" s="1171"/>
      <c r="ES11" s="1171"/>
      <c r="ET11" s="1171"/>
      <c r="EU11" s="1171"/>
      <c r="EV11" s="1171" t="str">
        <f>MID(SUVAHAVUJ!AG153,2,1)</f>
        <v xml:space="preserve"> </v>
      </c>
      <c r="EW11" s="1171"/>
      <c r="EX11" s="1171"/>
      <c r="EY11" s="1171"/>
      <c r="EZ11" s="1171"/>
      <c r="FA11" s="1171" t="str">
        <f>MID(SUVAHAVUJ!AG153,3,1)</f>
        <v xml:space="preserve"> </v>
      </c>
      <c r="FB11" s="1171"/>
      <c r="FC11" s="1171"/>
      <c r="FD11" s="1171"/>
      <c r="FE11" s="1171"/>
      <c r="FF11" s="1171"/>
      <c r="FG11" s="1171" t="str">
        <f>MID(SUVAHAVUJ!AG153,4,1)</f>
        <v xml:space="preserve"> </v>
      </c>
      <c r="FH11" s="1171"/>
      <c r="FI11" s="1171"/>
      <c r="FJ11" s="1171"/>
      <c r="FK11" s="1171"/>
      <c r="FL11" s="1129" t="str">
        <f>MID(SUVAHAVUJ!AG153,5,1)</f>
        <v xml:space="preserve"> </v>
      </c>
      <c r="FM11" s="1129"/>
      <c r="FN11" s="1129"/>
      <c r="FO11" s="1129"/>
      <c r="FP11" s="1129"/>
      <c r="FQ11" s="1129"/>
      <c r="FR11" s="1129" t="str">
        <f>MID(SUVAHAVUJ!AG153,6,1)</f>
        <v xml:space="preserve"> </v>
      </c>
      <c r="FS11" s="1129"/>
      <c r="FT11" s="1129"/>
      <c r="FU11" s="1129"/>
      <c r="FV11" s="1129"/>
      <c r="FW11" s="1129" t="str">
        <f>MID(SUVAHAVUJ!AG153,7,1)</f>
        <v>4</v>
      </c>
      <c r="FX11" s="1129"/>
      <c r="FY11" s="1129"/>
      <c r="FZ11" s="1129"/>
      <c r="GA11" s="1129"/>
      <c r="GB11" s="1129"/>
      <c r="GC11" s="1129" t="str">
        <f>MID(SUVAHAVUJ!AG153,8,1)</f>
        <v>0</v>
      </c>
      <c r="GD11" s="1129"/>
      <c r="GE11" s="1129"/>
      <c r="GF11" s="1129"/>
      <c r="GG11" s="1129"/>
      <c r="GH11" s="1129" t="str">
        <f>MID(SUVAHAVUJ!AG153,9,1)</f>
        <v>8</v>
      </c>
      <c r="GI11" s="1129"/>
      <c r="GJ11" s="1129"/>
      <c r="GK11" s="1129"/>
      <c r="GL11" s="1129"/>
      <c r="GM11" s="1129"/>
      <c r="GN11" s="1129" t="str">
        <f>MID(SUVAHAVUJ!AG153,10,1)</f>
        <v>5</v>
      </c>
      <c r="GO11" s="1129"/>
      <c r="GP11" s="1129"/>
      <c r="GQ11" s="1129"/>
      <c r="GR11" s="1129"/>
      <c r="GS11" s="1129" t="str">
        <f>MID(SUVAHAVUJ!AG153,11,1)</f>
        <v>3</v>
      </c>
      <c r="GT11" s="1129"/>
      <c r="GU11" s="1129"/>
      <c r="GV11" s="1129"/>
      <c r="GW11" s="1177"/>
    </row>
    <row r="12" spans="1:205" ht="24.6" customHeight="1" x14ac:dyDescent="0.3">
      <c r="B12" s="1286" t="s">
        <v>2142</v>
      </c>
      <c r="C12" s="1287"/>
      <c r="D12" s="1287"/>
      <c r="E12" s="1287"/>
      <c r="F12" s="1287"/>
      <c r="G12" s="1287"/>
      <c r="H12" s="1287"/>
      <c r="I12" s="1287"/>
      <c r="J12" s="1287"/>
      <c r="K12" s="1288"/>
      <c r="L12" s="1252" t="str">
        <f>SUVAHAVUJ!$D$154</f>
        <v>Zmeny stavu vnútroorganizačných zásob (+/-)
(účtová skupina 61)</v>
      </c>
      <c r="M12" s="1253"/>
      <c r="N12" s="1253"/>
      <c r="O12" s="1253"/>
      <c r="P12" s="1253"/>
      <c r="Q12" s="1253"/>
      <c r="R12" s="1253"/>
      <c r="S12" s="1253"/>
      <c r="T12" s="1253"/>
      <c r="U12" s="1253"/>
      <c r="V12" s="1253"/>
      <c r="W12" s="1253"/>
      <c r="X12" s="1253"/>
      <c r="Y12" s="1253"/>
      <c r="Z12" s="1253"/>
      <c r="AA12" s="1253"/>
      <c r="AB12" s="1253"/>
      <c r="AC12" s="1253"/>
      <c r="AD12" s="1253"/>
      <c r="AE12" s="1253"/>
      <c r="AF12" s="1253"/>
      <c r="AG12" s="1253"/>
      <c r="AH12" s="1253"/>
      <c r="AI12" s="1253"/>
      <c r="AJ12" s="1253"/>
      <c r="AK12" s="1253"/>
      <c r="AL12" s="1253"/>
      <c r="AM12" s="1253"/>
      <c r="AN12" s="1253"/>
      <c r="AO12" s="1253"/>
      <c r="AP12" s="1253"/>
      <c r="AQ12" s="1253"/>
      <c r="AR12" s="1253"/>
      <c r="AS12" s="1253"/>
      <c r="AT12" s="1253"/>
      <c r="AU12" s="1253"/>
      <c r="AV12" s="1253"/>
      <c r="AW12" s="1253"/>
      <c r="AX12" s="1253"/>
      <c r="AY12" s="1253"/>
      <c r="AZ12" s="1253"/>
      <c r="BA12" s="1253"/>
      <c r="BB12" s="1253"/>
      <c r="BC12" s="1253"/>
      <c r="BD12" s="1253"/>
      <c r="BE12" s="1253"/>
      <c r="BF12" s="1253"/>
      <c r="BG12" s="1253"/>
      <c r="BH12" s="1253"/>
      <c r="BI12" s="1253"/>
      <c r="BJ12" s="1253"/>
      <c r="BK12" s="1253"/>
      <c r="BL12" s="1253"/>
      <c r="BM12" s="1253"/>
      <c r="BN12" s="1253"/>
      <c r="BO12" s="1253"/>
      <c r="BP12" s="1253"/>
      <c r="BQ12" s="1253"/>
      <c r="BR12" s="1253"/>
      <c r="BS12" s="1253"/>
      <c r="BT12" s="1253"/>
      <c r="BU12" s="1253"/>
      <c r="BV12" s="1253"/>
      <c r="BW12" s="1243" t="s">
        <v>1214</v>
      </c>
      <c r="BX12" s="1244"/>
      <c r="BY12" s="1244"/>
      <c r="BZ12" s="1244"/>
      <c r="CA12" s="1244"/>
      <c r="CB12" s="1244"/>
      <c r="CC12" s="1244"/>
      <c r="CD12" s="1245"/>
      <c r="CE12" s="1171" t="str">
        <f>MID(SUVAHAVUJ!AF154,1,1)</f>
        <v xml:space="preserve"> </v>
      </c>
      <c r="CF12" s="1171"/>
      <c r="CG12" s="1171"/>
      <c r="CH12" s="1171"/>
      <c r="CI12" s="1171"/>
      <c r="CJ12" s="1171" t="str">
        <f>MID(SUVAHAVUJ!AF154,2,1)</f>
        <v xml:space="preserve"> </v>
      </c>
      <c r="CK12" s="1171"/>
      <c r="CL12" s="1171"/>
      <c r="CM12" s="1171"/>
      <c r="CN12" s="1171"/>
      <c r="CO12" s="1171"/>
      <c r="CP12" s="1171" t="str">
        <f>MID(SUVAHAVUJ!AF154,3,1)</f>
        <v xml:space="preserve"> </v>
      </c>
      <c r="CQ12" s="1171"/>
      <c r="CR12" s="1171"/>
      <c r="CS12" s="1171"/>
      <c r="CT12" s="1171"/>
      <c r="CU12" s="1171" t="str">
        <f>MID(SUVAHAVUJ!AF154,4,1)</f>
        <v xml:space="preserve"> </v>
      </c>
      <c r="CV12" s="1171"/>
      <c r="CW12" s="1171"/>
      <c r="CX12" s="1171"/>
      <c r="CY12" s="1171"/>
      <c r="CZ12" s="1171"/>
      <c r="DA12" s="1171" t="str">
        <f>MID(SUVAHAVUJ!AF154,5,1)</f>
        <v xml:space="preserve"> </v>
      </c>
      <c r="DB12" s="1171"/>
      <c r="DC12" s="1171"/>
      <c r="DD12" s="1171"/>
      <c r="DE12" s="1171"/>
      <c r="DF12" s="1171" t="str">
        <f>MID(SUVAHAVUJ!AF154,6,1)</f>
        <v xml:space="preserve"> </v>
      </c>
      <c r="DG12" s="1171"/>
      <c r="DH12" s="1171"/>
      <c r="DI12" s="1171"/>
      <c r="DJ12" s="1171"/>
      <c r="DK12" s="1171"/>
      <c r="DL12" s="1171" t="str">
        <f>MID(SUVAHAVUJ!AF154,7,1)</f>
        <v xml:space="preserve"> </v>
      </c>
      <c r="DM12" s="1171"/>
      <c r="DN12" s="1171"/>
      <c r="DO12" s="1171"/>
      <c r="DP12" s="1171"/>
      <c r="DQ12" s="1171"/>
      <c r="DR12" s="1171" t="str">
        <f>MID(SUVAHAVUJ!AF154,8,1)</f>
        <v xml:space="preserve"> </v>
      </c>
      <c r="DS12" s="1171"/>
      <c r="DT12" s="1171"/>
      <c r="DU12" s="1171"/>
      <c r="DV12" s="1171"/>
      <c r="DW12" s="1129" t="str">
        <f>MID(SUVAHAVUJ!AF154,9,1)</f>
        <v xml:space="preserve"> </v>
      </c>
      <c r="DX12" s="1129"/>
      <c r="DY12" s="1129"/>
      <c r="DZ12" s="1129"/>
      <c r="EA12" s="1129"/>
      <c r="EB12" s="1129"/>
      <c r="EC12" s="1129" t="str">
        <f>MID(SUVAHAVUJ!AF154,10,1)</f>
        <v xml:space="preserve"> </v>
      </c>
      <c r="ED12" s="1129"/>
      <c r="EE12" s="1129"/>
      <c r="EF12" s="1129"/>
      <c r="EG12" s="1129"/>
      <c r="EH12" s="1171" t="str">
        <f>MID(SUVAHAVUJ!AF154,11,1)</f>
        <v>0</v>
      </c>
      <c r="EI12" s="1171"/>
      <c r="EJ12" s="1171"/>
      <c r="EK12" s="1171"/>
      <c r="EL12" s="1171"/>
      <c r="EM12" s="1179"/>
      <c r="EN12" s="257"/>
      <c r="EO12" s="258"/>
      <c r="EP12" s="1171" t="str">
        <f>MID(SUVAHAVUJ!AG154,1,1)</f>
        <v xml:space="preserve"> </v>
      </c>
      <c r="EQ12" s="1171"/>
      <c r="ER12" s="1171"/>
      <c r="ES12" s="1171"/>
      <c r="ET12" s="1171"/>
      <c r="EU12" s="1171"/>
      <c r="EV12" s="1171" t="str">
        <f>MID(SUVAHAVUJ!AG154,2,1)</f>
        <v xml:space="preserve"> </v>
      </c>
      <c r="EW12" s="1171"/>
      <c r="EX12" s="1171"/>
      <c r="EY12" s="1171"/>
      <c r="EZ12" s="1171"/>
      <c r="FA12" s="1171" t="str">
        <f>MID(SUVAHAVUJ!AG154,3,1)</f>
        <v xml:space="preserve"> </v>
      </c>
      <c r="FB12" s="1171"/>
      <c r="FC12" s="1171"/>
      <c r="FD12" s="1171"/>
      <c r="FE12" s="1171"/>
      <c r="FF12" s="1171"/>
      <c r="FG12" s="1171" t="str">
        <f>MID(SUVAHAVUJ!AG154,4,1)</f>
        <v xml:space="preserve"> </v>
      </c>
      <c r="FH12" s="1171"/>
      <c r="FI12" s="1171"/>
      <c r="FJ12" s="1171"/>
      <c r="FK12" s="1171"/>
      <c r="FL12" s="1129" t="str">
        <f>MID(SUVAHAVUJ!AG154,5,1)</f>
        <v xml:space="preserve"> </v>
      </c>
      <c r="FM12" s="1129"/>
      <c r="FN12" s="1129"/>
      <c r="FO12" s="1129"/>
      <c r="FP12" s="1129"/>
      <c r="FQ12" s="1129"/>
      <c r="FR12" s="1129" t="str">
        <f>MID(SUVAHAVUJ!AG154,6,1)</f>
        <v xml:space="preserve"> </v>
      </c>
      <c r="FS12" s="1129"/>
      <c r="FT12" s="1129"/>
      <c r="FU12" s="1129"/>
      <c r="FV12" s="1129"/>
      <c r="FW12" s="1129" t="str">
        <f>MID(SUVAHAVUJ!AG154,7,1)</f>
        <v xml:space="preserve"> </v>
      </c>
      <c r="FX12" s="1129"/>
      <c r="FY12" s="1129"/>
      <c r="FZ12" s="1129"/>
      <c r="GA12" s="1129"/>
      <c r="GB12" s="1129"/>
      <c r="GC12" s="1129" t="str">
        <f>MID(SUVAHAVUJ!AG154,8,1)</f>
        <v xml:space="preserve"> </v>
      </c>
      <c r="GD12" s="1129"/>
      <c r="GE12" s="1129"/>
      <c r="GF12" s="1129"/>
      <c r="GG12" s="1129"/>
      <c r="GH12" s="1129" t="str">
        <f>MID(SUVAHAVUJ!AG154,9,1)</f>
        <v xml:space="preserve"> </v>
      </c>
      <c r="GI12" s="1129"/>
      <c r="GJ12" s="1129"/>
      <c r="GK12" s="1129"/>
      <c r="GL12" s="1129"/>
      <c r="GM12" s="1129"/>
      <c r="GN12" s="1129" t="str">
        <f>MID(SUVAHAVUJ!AG154,10,1)</f>
        <v xml:space="preserve"> </v>
      </c>
      <c r="GO12" s="1129"/>
      <c r="GP12" s="1129"/>
      <c r="GQ12" s="1129"/>
      <c r="GR12" s="1129"/>
      <c r="GS12" s="1129" t="str">
        <f>MID(SUVAHAVUJ!AG154,11,1)</f>
        <v>0</v>
      </c>
      <c r="GT12" s="1129"/>
      <c r="GU12" s="1129"/>
      <c r="GV12" s="1129"/>
      <c r="GW12" s="1177"/>
    </row>
    <row r="13" spans="1:205" ht="24.6" customHeight="1" x14ac:dyDescent="0.3">
      <c r="B13" s="1286" t="s">
        <v>2143</v>
      </c>
      <c r="C13" s="1287"/>
      <c r="D13" s="1287"/>
      <c r="E13" s="1287"/>
      <c r="F13" s="1287"/>
      <c r="G13" s="1287"/>
      <c r="H13" s="1287"/>
      <c r="I13" s="1287"/>
      <c r="J13" s="1287"/>
      <c r="K13" s="1288"/>
      <c r="L13" s="1252" t="str">
        <f>SUVAHAVUJ!$D$155</f>
        <v>Aktivácia (účtová skupina 62)</v>
      </c>
      <c r="M13" s="1253"/>
      <c r="N13" s="1253"/>
      <c r="O13" s="1253"/>
      <c r="P13" s="1253"/>
      <c r="Q13" s="1253"/>
      <c r="R13" s="1253"/>
      <c r="S13" s="1253"/>
      <c r="T13" s="1253"/>
      <c r="U13" s="1253"/>
      <c r="V13" s="1253"/>
      <c r="W13" s="1253"/>
      <c r="X13" s="1253"/>
      <c r="Y13" s="1253"/>
      <c r="Z13" s="1253"/>
      <c r="AA13" s="1253"/>
      <c r="AB13" s="1253"/>
      <c r="AC13" s="1253"/>
      <c r="AD13" s="1253"/>
      <c r="AE13" s="1253"/>
      <c r="AF13" s="1253"/>
      <c r="AG13" s="1253"/>
      <c r="AH13" s="1253"/>
      <c r="AI13" s="1253"/>
      <c r="AJ13" s="1253"/>
      <c r="AK13" s="1253"/>
      <c r="AL13" s="1253"/>
      <c r="AM13" s="1253"/>
      <c r="AN13" s="1253"/>
      <c r="AO13" s="1253"/>
      <c r="AP13" s="1253"/>
      <c r="AQ13" s="1253"/>
      <c r="AR13" s="1253"/>
      <c r="AS13" s="1253"/>
      <c r="AT13" s="1253"/>
      <c r="AU13" s="1253"/>
      <c r="AV13" s="1253"/>
      <c r="AW13" s="1253"/>
      <c r="AX13" s="1253"/>
      <c r="AY13" s="1253"/>
      <c r="AZ13" s="1253"/>
      <c r="BA13" s="1253"/>
      <c r="BB13" s="1253"/>
      <c r="BC13" s="1253"/>
      <c r="BD13" s="1253"/>
      <c r="BE13" s="1253"/>
      <c r="BF13" s="1253"/>
      <c r="BG13" s="1253"/>
      <c r="BH13" s="1253"/>
      <c r="BI13" s="1253"/>
      <c r="BJ13" s="1253"/>
      <c r="BK13" s="1253"/>
      <c r="BL13" s="1253"/>
      <c r="BM13" s="1253"/>
      <c r="BN13" s="1253"/>
      <c r="BO13" s="1253"/>
      <c r="BP13" s="1253"/>
      <c r="BQ13" s="1253"/>
      <c r="BR13" s="1253"/>
      <c r="BS13" s="1253"/>
      <c r="BT13" s="1253"/>
      <c r="BU13" s="1253"/>
      <c r="BV13" s="1253"/>
      <c r="BW13" s="1243" t="s">
        <v>1215</v>
      </c>
      <c r="BX13" s="1244"/>
      <c r="BY13" s="1244"/>
      <c r="BZ13" s="1244"/>
      <c r="CA13" s="1244"/>
      <c r="CB13" s="1244"/>
      <c r="CC13" s="1244"/>
      <c r="CD13" s="1245"/>
      <c r="CE13" s="1171" t="str">
        <f>MID(SUVAHAVUJ!AF155,1,1)</f>
        <v xml:space="preserve"> </v>
      </c>
      <c r="CF13" s="1171"/>
      <c r="CG13" s="1171"/>
      <c r="CH13" s="1171"/>
      <c r="CI13" s="1171"/>
      <c r="CJ13" s="1171" t="str">
        <f>MID(SUVAHAVUJ!AF155,2,1)</f>
        <v xml:space="preserve"> </v>
      </c>
      <c r="CK13" s="1171"/>
      <c r="CL13" s="1171"/>
      <c r="CM13" s="1171"/>
      <c r="CN13" s="1171"/>
      <c r="CO13" s="1171"/>
      <c r="CP13" s="1171" t="str">
        <f>MID(SUVAHAVUJ!AF155,3,1)</f>
        <v xml:space="preserve"> </v>
      </c>
      <c r="CQ13" s="1171"/>
      <c r="CR13" s="1171"/>
      <c r="CS13" s="1171"/>
      <c r="CT13" s="1171"/>
      <c r="CU13" s="1171" t="str">
        <f>MID(SUVAHAVUJ!AF155,4,1)</f>
        <v xml:space="preserve"> </v>
      </c>
      <c r="CV13" s="1171"/>
      <c r="CW13" s="1171"/>
      <c r="CX13" s="1171"/>
      <c r="CY13" s="1171"/>
      <c r="CZ13" s="1171"/>
      <c r="DA13" s="1171" t="str">
        <f>MID(SUVAHAVUJ!AF155,5,1)</f>
        <v xml:space="preserve"> </v>
      </c>
      <c r="DB13" s="1171"/>
      <c r="DC13" s="1171"/>
      <c r="DD13" s="1171"/>
      <c r="DE13" s="1171"/>
      <c r="DF13" s="1171" t="str">
        <f>MID(SUVAHAVUJ!AF155,6,1)</f>
        <v xml:space="preserve"> </v>
      </c>
      <c r="DG13" s="1171"/>
      <c r="DH13" s="1171"/>
      <c r="DI13" s="1171"/>
      <c r="DJ13" s="1171"/>
      <c r="DK13" s="1171"/>
      <c r="DL13" s="1171" t="str">
        <f>MID(SUVAHAVUJ!AF155,7,1)</f>
        <v xml:space="preserve"> </v>
      </c>
      <c r="DM13" s="1171"/>
      <c r="DN13" s="1171"/>
      <c r="DO13" s="1171"/>
      <c r="DP13" s="1171"/>
      <c r="DQ13" s="1171"/>
      <c r="DR13" s="1171" t="str">
        <f>MID(SUVAHAVUJ!AF155,8,1)</f>
        <v xml:space="preserve"> </v>
      </c>
      <c r="DS13" s="1171"/>
      <c r="DT13" s="1171"/>
      <c r="DU13" s="1171"/>
      <c r="DV13" s="1171"/>
      <c r="DW13" s="1129" t="str">
        <f>MID(SUVAHAVUJ!AF155,9,1)</f>
        <v xml:space="preserve"> </v>
      </c>
      <c r="DX13" s="1129"/>
      <c r="DY13" s="1129"/>
      <c r="DZ13" s="1129"/>
      <c r="EA13" s="1129"/>
      <c r="EB13" s="1129"/>
      <c r="EC13" s="1129" t="str">
        <f>MID(SUVAHAVUJ!AF155,10,1)</f>
        <v xml:space="preserve"> </v>
      </c>
      <c r="ED13" s="1129"/>
      <c r="EE13" s="1129"/>
      <c r="EF13" s="1129"/>
      <c r="EG13" s="1129"/>
      <c r="EH13" s="1171" t="str">
        <f>MID(SUVAHAVUJ!AF155,11,1)</f>
        <v>0</v>
      </c>
      <c r="EI13" s="1171"/>
      <c r="EJ13" s="1171"/>
      <c r="EK13" s="1171"/>
      <c r="EL13" s="1171"/>
      <c r="EM13" s="1179"/>
      <c r="EN13" s="257"/>
      <c r="EO13" s="258"/>
      <c r="EP13" s="1171" t="str">
        <f>MID(SUVAHAVUJ!AG155,1,1)</f>
        <v xml:space="preserve"> </v>
      </c>
      <c r="EQ13" s="1171"/>
      <c r="ER13" s="1171"/>
      <c r="ES13" s="1171"/>
      <c r="ET13" s="1171"/>
      <c r="EU13" s="1171"/>
      <c r="EV13" s="1171" t="str">
        <f>MID(SUVAHAVUJ!AG155,2,1)</f>
        <v xml:space="preserve"> </v>
      </c>
      <c r="EW13" s="1171"/>
      <c r="EX13" s="1171"/>
      <c r="EY13" s="1171"/>
      <c r="EZ13" s="1171"/>
      <c r="FA13" s="1171" t="str">
        <f>MID(SUVAHAVUJ!AG155,3,1)</f>
        <v xml:space="preserve"> </v>
      </c>
      <c r="FB13" s="1171"/>
      <c r="FC13" s="1171"/>
      <c r="FD13" s="1171"/>
      <c r="FE13" s="1171"/>
      <c r="FF13" s="1171"/>
      <c r="FG13" s="1171" t="str">
        <f>MID(SUVAHAVUJ!AG155,4,1)</f>
        <v xml:space="preserve"> </v>
      </c>
      <c r="FH13" s="1171"/>
      <c r="FI13" s="1171"/>
      <c r="FJ13" s="1171"/>
      <c r="FK13" s="1171"/>
      <c r="FL13" s="1129" t="str">
        <f>MID(SUVAHAVUJ!AG155,5,1)</f>
        <v xml:space="preserve"> </v>
      </c>
      <c r="FM13" s="1129"/>
      <c r="FN13" s="1129"/>
      <c r="FO13" s="1129"/>
      <c r="FP13" s="1129"/>
      <c r="FQ13" s="1129"/>
      <c r="FR13" s="1129" t="str">
        <f>MID(SUVAHAVUJ!AG155,6,1)</f>
        <v xml:space="preserve"> </v>
      </c>
      <c r="FS13" s="1129"/>
      <c r="FT13" s="1129"/>
      <c r="FU13" s="1129"/>
      <c r="FV13" s="1129"/>
      <c r="FW13" s="1129" t="str">
        <f>MID(SUVAHAVUJ!AG155,7,1)</f>
        <v xml:space="preserve"> </v>
      </c>
      <c r="FX13" s="1129"/>
      <c r="FY13" s="1129"/>
      <c r="FZ13" s="1129"/>
      <c r="GA13" s="1129"/>
      <c r="GB13" s="1129"/>
      <c r="GC13" s="1129" t="str">
        <f>MID(SUVAHAVUJ!AG155,8,1)</f>
        <v xml:space="preserve"> </v>
      </c>
      <c r="GD13" s="1129"/>
      <c r="GE13" s="1129"/>
      <c r="GF13" s="1129"/>
      <c r="GG13" s="1129"/>
      <c r="GH13" s="1129" t="str">
        <f>MID(SUVAHAVUJ!AG155,9,1)</f>
        <v xml:space="preserve"> </v>
      </c>
      <c r="GI13" s="1129"/>
      <c r="GJ13" s="1129"/>
      <c r="GK13" s="1129"/>
      <c r="GL13" s="1129"/>
      <c r="GM13" s="1129"/>
      <c r="GN13" s="1129" t="str">
        <f>MID(SUVAHAVUJ!AG155,10,1)</f>
        <v xml:space="preserve"> </v>
      </c>
      <c r="GO13" s="1129"/>
      <c r="GP13" s="1129"/>
      <c r="GQ13" s="1129"/>
      <c r="GR13" s="1129"/>
      <c r="GS13" s="1129" t="str">
        <f>MID(SUVAHAVUJ!AG155,11,1)</f>
        <v>0</v>
      </c>
      <c r="GT13" s="1129"/>
      <c r="GU13" s="1129"/>
      <c r="GV13" s="1129"/>
      <c r="GW13" s="1177"/>
    </row>
    <row r="14" spans="1:205" ht="24.6" customHeight="1" x14ac:dyDescent="0.3">
      <c r="B14" s="1286" t="s">
        <v>2144</v>
      </c>
      <c r="C14" s="1287"/>
      <c r="D14" s="1287"/>
      <c r="E14" s="1287"/>
      <c r="F14" s="1287"/>
      <c r="G14" s="1287"/>
      <c r="H14" s="1287"/>
      <c r="I14" s="1287"/>
      <c r="J14" s="1287"/>
      <c r="K14" s="1288"/>
      <c r="L14" s="1252" t="str">
        <f>SUVAHAVUJ!$D$156</f>
        <v>Tržby z predaja dlhodobého nehmotného majetku, dlhodobého hmotného majetku a materiálu (641, 642)</v>
      </c>
      <c r="M14" s="1253"/>
      <c r="N14" s="1253"/>
      <c r="O14" s="1253"/>
      <c r="P14" s="1253"/>
      <c r="Q14" s="1253"/>
      <c r="R14" s="1253"/>
      <c r="S14" s="1253"/>
      <c r="T14" s="1253"/>
      <c r="U14" s="1253"/>
      <c r="V14" s="1253"/>
      <c r="W14" s="1253"/>
      <c r="X14" s="1253"/>
      <c r="Y14" s="1253"/>
      <c r="Z14" s="1253"/>
      <c r="AA14" s="1253"/>
      <c r="AB14" s="1253"/>
      <c r="AC14" s="1253"/>
      <c r="AD14" s="1253"/>
      <c r="AE14" s="1253"/>
      <c r="AF14" s="1253"/>
      <c r="AG14" s="1253"/>
      <c r="AH14" s="1253"/>
      <c r="AI14" s="1253"/>
      <c r="AJ14" s="1253"/>
      <c r="AK14" s="1253"/>
      <c r="AL14" s="1253"/>
      <c r="AM14" s="1253"/>
      <c r="AN14" s="1253"/>
      <c r="AO14" s="1253"/>
      <c r="AP14" s="1253"/>
      <c r="AQ14" s="1253"/>
      <c r="AR14" s="1253"/>
      <c r="AS14" s="1253"/>
      <c r="AT14" s="1253"/>
      <c r="AU14" s="1253"/>
      <c r="AV14" s="1253"/>
      <c r="AW14" s="1253"/>
      <c r="AX14" s="1253"/>
      <c r="AY14" s="1253"/>
      <c r="AZ14" s="1253"/>
      <c r="BA14" s="1253"/>
      <c r="BB14" s="1253"/>
      <c r="BC14" s="1253"/>
      <c r="BD14" s="1253"/>
      <c r="BE14" s="1253"/>
      <c r="BF14" s="1253"/>
      <c r="BG14" s="1253"/>
      <c r="BH14" s="1253"/>
      <c r="BI14" s="1253"/>
      <c r="BJ14" s="1253"/>
      <c r="BK14" s="1253"/>
      <c r="BL14" s="1253"/>
      <c r="BM14" s="1253"/>
      <c r="BN14" s="1253"/>
      <c r="BO14" s="1253"/>
      <c r="BP14" s="1253"/>
      <c r="BQ14" s="1253"/>
      <c r="BR14" s="1253"/>
      <c r="BS14" s="1253"/>
      <c r="BT14" s="1253"/>
      <c r="BU14" s="1253"/>
      <c r="BV14" s="1253"/>
      <c r="BW14" s="1243" t="s">
        <v>1216</v>
      </c>
      <c r="BX14" s="1244"/>
      <c r="BY14" s="1244"/>
      <c r="BZ14" s="1244"/>
      <c r="CA14" s="1244"/>
      <c r="CB14" s="1244"/>
      <c r="CC14" s="1244"/>
      <c r="CD14" s="1245"/>
      <c r="CE14" s="1171" t="str">
        <f>MID(SUVAHAVUJ!AF156,1,1)</f>
        <v xml:space="preserve"> </v>
      </c>
      <c r="CF14" s="1171"/>
      <c r="CG14" s="1171"/>
      <c r="CH14" s="1171"/>
      <c r="CI14" s="1171"/>
      <c r="CJ14" s="1171" t="str">
        <f>MID(SUVAHAVUJ!AF156,2,1)</f>
        <v xml:space="preserve"> </v>
      </c>
      <c r="CK14" s="1171"/>
      <c r="CL14" s="1171"/>
      <c r="CM14" s="1171"/>
      <c r="CN14" s="1171"/>
      <c r="CO14" s="1171"/>
      <c r="CP14" s="1171" t="str">
        <f>MID(SUVAHAVUJ!AF156,3,1)</f>
        <v xml:space="preserve"> </v>
      </c>
      <c r="CQ14" s="1171"/>
      <c r="CR14" s="1171"/>
      <c r="CS14" s="1171"/>
      <c r="CT14" s="1171"/>
      <c r="CU14" s="1171" t="str">
        <f>MID(SUVAHAVUJ!AF156,4,1)</f>
        <v xml:space="preserve"> </v>
      </c>
      <c r="CV14" s="1171"/>
      <c r="CW14" s="1171"/>
      <c r="CX14" s="1171"/>
      <c r="CY14" s="1171"/>
      <c r="CZ14" s="1171"/>
      <c r="DA14" s="1171" t="str">
        <f>MID(SUVAHAVUJ!AF156,5,1)</f>
        <v xml:space="preserve"> </v>
      </c>
      <c r="DB14" s="1171"/>
      <c r="DC14" s="1171"/>
      <c r="DD14" s="1171"/>
      <c r="DE14" s="1171"/>
      <c r="DF14" s="1171" t="str">
        <f>MID(SUVAHAVUJ!AF156,6,1)</f>
        <v xml:space="preserve"> </v>
      </c>
      <c r="DG14" s="1171"/>
      <c r="DH14" s="1171"/>
      <c r="DI14" s="1171"/>
      <c r="DJ14" s="1171"/>
      <c r="DK14" s="1171"/>
      <c r="DL14" s="1171" t="str">
        <f>MID(SUVAHAVUJ!AF156,7,1)</f>
        <v xml:space="preserve"> </v>
      </c>
      <c r="DM14" s="1171"/>
      <c r="DN14" s="1171"/>
      <c r="DO14" s="1171"/>
      <c r="DP14" s="1171"/>
      <c r="DQ14" s="1171"/>
      <c r="DR14" s="1171" t="str">
        <f>MID(SUVAHAVUJ!AF156,8,1)</f>
        <v xml:space="preserve"> </v>
      </c>
      <c r="DS14" s="1171"/>
      <c r="DT14" s="1171"/>
      <c r="DU14" s="1171"/>
      <c r="DV14" s="1171"/>
      <c r="DW14" s="1129" t="str">
        <f>MID(SUVAHAVUJ!AF156,9,1)</f>
        <v xml:space="preserve"> </v>
      </c>
      <c r="DX14" s="1129"/>
      <c r="DY14" s="1129"/>
      <c r="DZ14" s="1129"/>
      <c r="EA14" s="1129"/>
      <c r="EB14" s="1129"/>
      <c r="EC14" s="1129" t="str">
        <f>MID(SUVAHAVUJ!AF156,10,1)</f>
        <v xml:space="preserve"> </v>
      </c>
      <c r="ED14" s="1129"/>
      <c r="EE14" s="1129"/>
      <c r="EF14" s="1129"/>
      <c r="EG14" s="1129"/>
      <c r="EH14" s="1171" t="str">
        <f>MID(SUVAHAVUJ!AF156,11,1)</f>
        <v>0</v>
      </c>
      <c r="EI14" s="1171"/>
      <c r="EJ14" s="1171"/>
      <c r="EK14" s="1171"/>
      <c r="EL14" s="1171"/>
      <c r="EM14" s="1179"/>
      <c r="EN14" s="257"/>
      <c r="EO14" s="258"/>
      <c r="EP14" s="1171" t="str">
        <f>MID(SUVAHAVUJ!AG156,1,1)</f>
        <v xml:space="preserve"> </v>
      </c>
      <c r="EQ14" s="1171"/>
      <c r="ER14" s="1171"/>
      <c r="ES14" s="1171"/>
      <c r="ET14" s="1171"/>
      <c r="EU14" s="1171"/>
      <c r="EV14" s="1171" t="str">
        <f>MID(SUVAHAVUJ!AG156,2,1)</f>
        <v xml:space="preserve"> </v>
      </c>
      <c r="EW14" s="1171"/>
      <c r="EX14" s="1171"/>
      <c r="EY14" s="1171"/>
      <c r="EZ14" s="1171"/>
      <c r="FA14" s="1171" t="str">
        <f>MID(SUVAHAVUJ!AG156,3,1)</f>
        <v xml:space="preserve"> </v>
      </c>
      <c r="FB14" s="1171"/>
      <c r="FC14" s="1171"/>
      <c r="FD14" s="1171"/>
      <c r="FE14" s="1171"/>
      <c r="FF14" s="1171"/>
      <c r="FG14" s="1171" t="str">
        <f>MID(SUVAHAVUJ!AG156,4,1)</f>
        <v xml:space="preserve"> </v>
      </c>
      <c r="FH14" s="1171"/>
      <c r="FI14" s="1171"/>
      <c r="FJ14" s="1171"/>
      <c r="FK14" s="1171"/>
      <c r="FL14" s="1129" t="str">
        <f>MID(SUVAHAVUJ!AG156,5,1)</f>
        <v xml:space="preserve"> </v>
      </c>
      <c r="FM14" s="1129"/>
      <c r="FN14" s="1129"/>
      <c r="FO14" s="1129"/>
      <c r="FP14" s="1129"/>
      <c r="FQ14" s="1129"/>
      <c r="FR14" s="1129" t="str">
        <f>MID(SUVAHAVUJ!AG156,6,1)</f>
        <v xml:space="preserve"> </v>
      </c>
      <c r="FS14" s="1129"/>
      <c r="FT14" s="1129"/>
      <c r="FU14" s="1129"/>
      <c r="FV14" s="1129"/>
      <c r="FW14" s="1129" t="str">
        <f>MID(SUVAHAVUJ!AG156,7,1)</f>
        <v xml:space="preserve"> </v>
      </c>
      <c r="FX14" s="1129"/>
      <c r="FY14" s="1129"/>
      <c r="FZ14" s="1129"/>
      <c r="GA14" s="1129"/>
      <c r="GB14" s="1129"/>
      <c r="GC14" s="1129" t="str">
        <f>MID(SUVAHAVUJ!AG156,8,1)</f>
        <v xml:space="preserve"> </v>
      </c>
      <c r="GD14" s="1129"/>
      <c r="GE14" s="1129"/>
      <c r="GF14" s="1129"/>
      <c r="GG14" s="1129"/>
      <c r="GH14" s="1129" t="str">
        <f>MID(SUVAHAVUJ!AG156,9,1)</f>
        <v xml:space="preserve"> </v>
      </c>
      <c r="GI14" s="1129"/>
      <c r="GJ14" s="1129"/>
      <c r="GK14" s="1129"/>
      <c r="GL14" s="1129"/>
      <c r="GM14" s="1129"/>
      <c r="GN14" s="1129" t="str">
        <f>MID(SUVAHAVUJ!AG156,10,1)</f>
        <v xml:space="preserve"> </v>
      </c>
      <c r="GO14" s="1129"/>
      <c r="GP14" s="1129"/>
      <c r="GQ14" s="1129"/>
      <c r="GR14" s="1129"/>
      <c r="GS14" s="1129" t="str">
        <f>MID(SUVAHAVUJ!AG156,11,1)</f>
        <v>0</v>
      </c>
      <c r="GT14" s="1129"/>
      <c r="GU14" s="1129"/>
      <c r="GV14" s="1129"/>
      <c r="GW14" s="1177"/>
    </row>
    <row r="15" spans="1:205" ht="24.6" customHeight="1" x14ac:dyDescent="0.3">
      <c r="B15" s="1286" t="s">
        <v>2145</v>
      </c>
      <c r="C15" s="1287"/>
      <c r="D15" s="1287"/>
      <c r="E15" s="1287"/>
      <c r="F15" s="1287"/>
      <c r="G15" s="1287"/>
      <c r="H15" s="1287"/>
      <c r="I15" s="1287"/>
      <c r="J15" s="1287"/>
      <c r="K15" s="1288"/>
      <c r="L15" s="1252" t="str">
        <f>SUVAHAVUJ!$D$157</f>
        <v>Ostatné výnosy z hospodárskej činnosti (644, 645, 646, 648, 655, 657)</v>
      </c>
      <c r="M15" s="1253"/>
      <c r="N15" s="1253"/>
      <c r="O15" s="1253"/>
      <c r="P15" s="1253"/>
      <c r="Q15" s="1253"/>
      <c r="R15" s="1253"/>
      <c r="S15" s="1253"/>
      <c r="T15" s="1253"/>
      <c r="U15" s="1253"/>
      <c r="V15" s="1253"/>
      <c r="W15" s="1253"/>
      <c r="X15" s="1253"/>
      <c r="Y15" s="1253"/>
      <c r="Z15" s="1253"/>
      <c r="AA15" s="1253"/>
      <c r="AB15" s="1253"/>
      <c r="AC15" s="1253"/>
      <c r="AD15" s="1253"/>
      <c r="AE15" s="1253"/>
      <c r="AF15" s="1253"/>
      <c r="AG15" s="1253"/>
      <c r="AH15" s="1253"/>
      <c r="AI15" s="1253"/>
      <c r="AJ15" s="1253"/>
      <c r="AK15" s="1253"/>
      <c r="AL15" s="1253"/>
      <c r="AM15" s="1253"/>
      <c r="AN15" s="1253"/>
      <c r="AO15" s="1253"/>
      <c r="AP15" s="1253"/>
      <c r="AQ15" s="1253"/>
      <c r="AR15" s="1253"/>
      <c r="AS15" s="1253"/>
      <c r="AT15" s="1253"/>
      <c r="AU15" s="1253"/>
      <c r="AV15" s="1253"/>
      <c r="AW15" s="1253"/>
      <c r="AX15" s="1253"/>
      <c r="AY15" s="1253"/>
      <c r="AZ15" s="1253"/>
      <c r="BA15" s="1253"/>
      <c r="BB15" s="1253"/>
      <c r="BC15" s="1253"/>
      <c r="BD15" s="1253"/>
      <c r="BE15" s="1253"/>
      <c r="BF15" s="1253"/>
      <c r="BG15" s="1253"/>
      <c r="BH15" s="1253"/>
      <c r="BI15" s="1253"/>
      <c r="BJ15" s="1253"/>
      <c r="BK15" s="1253"/>
      <c r="BL15" s="1253"/>
      <c r="BM15" s="1253"/>
      <c r="BN15" s="1253"/>
      <c r="BO15" s="1253"/>
      <c r="BP15" s="1253"/>
      <c r="BQ15" s="1253"/>
      <c r="BR15" s="1253"/>
      <c r="BS15" s="1253"/>
      <c r="BT15" s="1253"/>
      <c r="BU15" s="1253"/>
      <c r="BV15" s="1253"/>
      <c r="BW15" s="1243" t="s">
        <v>2021</v>
      </c>
      <c r="BX15" s="1244"/>
      <c r="BY15" s="1244"/>
      <c r="BZ15" s="1244"/>
      <c r="CA15" s="1244"/>
      <c r="CB15" s="1244"/>
      <c r="CC15" s="1244"/>
      <c r="CD15" s="1245"/>
      <c r="CE15" s="1171" t="str">
        <f>MID(SUVAHAVUJ!AF157,1,1)</f>
        <v xml:space="preserve"> </v>
      </c>
      <c r="CF15" s="1171"/>
      <c r="CG15" s="1171"/>
      <c r="CH15" s="1171"/>
      <c r="CI15" s="1171"/>
      <c r="CJ15" s="1171" t="str">
        <f>MID(SUVAHAVUJ!AF157,2,1)</f>
        <v xml:space="preserve"> </v>
      </c>
      <c r="CK15" s="1171"/>
      <c r="CL15" s="1171"/>
      <c r="CM15" s="1171"/>
      <c r="CN15" s="1171"/>
      <c r="CO15" s="1171"/>
      <c r="CP15" s="1171" t="str">
        <f>MID(SUVAHAVUJ!AF157,3,1)</f>
        <v xml:space="preserve"> </v>
      </c>
      <c r="CQ15" s="1171"/>
      <c r="CR15" s="1171"/>
      <c r="CS15" s="1171"/>
      <c r="CT15" s="1171"/>
      <c r="CU15" s="1171" t="str">
        <f>MID(SUVAHAVUJ!AF157,4,1)</f>
        <v xml:space="preserve"> </v>
      </c>
      <c r="CV15" s="1171"/>
      <c r="CW15" s="1171"/>
      <c r="CX15" s="1171"/>
      <c r="CY15" s="1171"/>
      <c r="CZ15" s="1171"/>
      <c r="DA15" s="1171" t="str">
        <f>MID(SUVAHAVUJ!AF157,5,1)</f>
        <v xml:space="preserve"> </v>
      </c>
      <c r="DB15" s="1171"/>
      <c r="DC15" s="1171"/>
      <c r="DD15" s="1171"/>
      <c r="DE15" s="1171"/>
      <c r="DF15" s="1171" t="str">
        <f>MID(SUVAHAVUJ!AF157,6,1)</f>
        <v xml:space="preserve"> </v>
      </c>
      <c r="DG15" s="1171"/>
      <c r="DH15" s="1171"/>
      <c r="DI15" s="1171"/>
      <c r="DJ15" s="1171"/>
      <c r="DK15" s="1171"/>
      <c r="DL15" s="1171" t="str">
        <f>MID(SUVAHAVUJ!AF157,7,1)</f>
        <v xml:space="preserve"> </v>
      </c>
      <c r="DM15" s="1171"/>
      <c r="DN15" s="1171"/>
      <c r="DO15" s="1171"/>
      <c r="DP15" s="1171"/>
      <c r="DQ15" s="1171"/>
      <c r="DR15" s="1171" t="str">
        <f>MID(SUVAHAVUJ!AF157,8,1)</f>
        <v xml:space="preserve"> </v>
      </c>
      <c r="DS15" s="1171"/>
      <c r="DT15" s="1171"/>
      <c r="DU15" s="1171"/>
      <c r="DV15" s="1171"/>
      <c r="DW15" s="1129" t="str">
        <f>MID(SUVAHAVUJ!AF157,9,1)</f>
        <v xml:space="preserve"> </v>
      </c>
      <c r="DX15" s="1129"/>
      <c r="DY15" s="1129"/>
      <c r="DZ15" s="1129"/>
      <c r="EA15" s="1129"/>
      <c r="EB15" s="1129"/>
      <c r="EC15" s="1129" t="str">
        <f>MID(SUVAHAVUJ!AF157,10,1)</f>
        <v xml:space="preserve"> </v>
      </c>
      <c r="ED15" s="1129"/>
      <c r="EE15" s="1129"/>
      <c r="EF15" s="1129"/>
      <c r="EG15" s="1129"/>
      <c r="EH15" s="1171" t="str">
        <f>MID(SUVAHAVUJ!AF157,11,1)</f>
        <v>0</v>
      </c>
      <c r="EI15" s="1171"/>
      <c r="EJ15" s="1171"/>
      <c r="EK15" s="1171"/>
      <c r="EL15" s="1171"/>
      <c r="EM15" s="1179"/>
      <c r="EN15" s="257"/>
      <c r="EO15" s="258"/>
      <c r="EP15" s="1171" t="str">
        <f>MID(SUVAHAVUJ!AG157,1,1)</f>
        <v xml:space="preserve"> </v>
      </c>
      <c r="EQ15" s="1171"/>
      <c r="ER15" s="1171"/>
      <c r="ES15" s="1171"/>
      <c r="ET15" s="1171"/>
      <c r="EU15" s="1171"/>
      <c r="EV15" s="1171" t="str">
        <f>MID(SUVAHAVUJ!AG157,2,1)</f>
        <v xml:space="preserve"> </v>
      </c>
      <c r="EW15" s="1171"/>
      <c r="EX15" s="1171"/>
      <c r="EY15" s="1171"/>
      <c r="EZ15" s="1171"/>
      <c r="FA15" s="1171" t="str">
        <f>MID(SUVAHAVUJ!AG157,3,1)</f>
        <v xml:space="preserve"> </v>
      </c>
      <c r="FB15" s="1171"/>
      <c r="FC15" s="1171"/>
      <c r="FD15" s="1171"/>
      <c r="FE15" s="1171"/>
      <c r="FF15" s="1171"/>
      <c r="FG15" s="1171" t="str">
        <f>MID(SUVAHAVUJ!AG157,4,1)</f>
        <v xml:space="preserve"> </v>
      </c>
      <c r="FH15" s="1171"/>
      <c r="FI15" s="1171"/>
      <c r="FJ15" s="1171"/>
      <c r="FK15" s="1171"/>
      <c r="FL15" s="1129" t="str">
        <f>MID(SUVAHAVUJ!AG157,5,1)</f>
        <v xml:space="preserve"> </v>
      </c>
      <c r="FM15" s="1129"/>
      <c r="FN15" s="1129"/>
      <c r="FO15" s="1129"/>
      <c r="FP15" s="1129"/>
      <c r="FQ15" s="1129"/>
      <c r="FR15" s="1129" t="str">
        <f>MID(SUVAHAVUJ!AG157,6,1)</f>
        <v xml:space="preserve"> </v>
      </c>
      <c r="FS15" s="1129"/>
      <c r="FT15" s="1129"/>
      <c r="FU15" s="1129"/>
      <c r="FV15" s="1129"/>
      <c r="FW15" s="1129" t="str">
        <f>MID(SUVAHAVUJ!AG157,7,1)</f>
        <v xml:space="preserve"> </v>
      </c>
      <c r="FX15" s="1129"/>
      <c r="FY15" s="1129"/>
      <c r="FZ15" s="1129"/>
      <c r="GA15" s="1129"/>
      <c r="GB15" s="1129"/>
      <c r="GC15" s="1129" t="str">
        <f>MID(SUVAHAVUJ!AG157,8,1)</f>
        <v xml:space="preserve"> </v>
      </c>
      <c r="GD15" s="1129"/>
      <c r="GE15" s="1129"/>
      <c r="GF15" s="1129"/>
      <c r="GG15" s="1129"/>
      <c r="GH15" s="1129" t="str">
        <f>MID(SUVAHAVUJ!AG157,9,1)</f>
        <v xml:space="preserve"> </v>
      </c>
      <c r="GI15" s="1129"/>
      <c r="GJ15" s="1129"/>
      <c r="GK15" s="1129"/>
      <c r="GL15" s="1129"/>
      <c r="GM15" s="1129"/>
      <c r="GN15" s="1129" t="str">
        <f>MID(SUVAHAVUJ!AG157,10,1)</f>
        <v xml:space="preserve"> </v>
      </c>
      <c r="GO15" s="1129"/>
      <c r="GP15" s="1129"/>
      <c r="GQ15" s="1129"/>
      <c r="GR15" s="1129"/>
      <c r="GS15" s="1129" t="str">
        <f>MID(SUVAHAVUJ!AG157,11,1)</f>
        <v>0</v>
      </c>
      <c r="GT15" s="1129"/>
      <c r="GU15" s="1129"/>
      <c r="GV15" s="1129"/>
      <c r="GW15" s="1177"/>
    </row>
    <row r="16" spans="1:205" ht="24.6" customHeight="1" x14ac:dyDescent="0.2">
      <c r="B16" s="1268" t="s">
        <v>2138</v>
      </c>
      <c r="C16" s="1269"/>
      <c r="D16" s="1269"/>
      <c r="E16" s="1269"/>
      <c r="F16" s="1269"/>
      <c r="G16" s="1269"/>
      <c r="H16" s="1269"/>
      <c r="I16" s="1269"/>
      <c r="J16" s="1269"/>
      <c r="K16" s="1270"/>
      <c r="L16" s="1241" t="str">
        <f>SUVAHAVUJ!$D$158</f>
        <v>Náklady na hospodársku činnosť spolu r. 11 + r. 12
+ r. 13 + r. 14 + r. 15 + r. 20 +r. 21 + r. 24 + r. 25 + r. 26</v>
      </c>
      <c r="M16" s="1242"/>
      <c r="N16" s="1242"/>
      <c r="O16" s="1242"/>
      <c r="P16" s="1242"/>
      <c r="Q16" s="1242"/>
      <c r="R16" s="1242"/>
      <c r="S16" s="1242"/>
      <c r="T16" s="1242"/>
      <c r="U16" s="1242"/>
      <c r="V16" s="1242"/>
      <c r="W16" s="1242"/>
      <c r="X16" s="1242"/>
      <c r="Y16" s="1242"/>
      <c r="Z16" s="1242"/>
      <c r="AA16" s="1242"/>
      <c r="AB16" s="1242"/>
      <c r="AC16" s="1242"/>
      <c r="AD16" s="1242"/>
      <c r="AE16" s="1242"/>
      <c r="AF16" s="1242"/>
      <c r="AG16" s="1242"/>
      <c r="AH16" s="1242"/>
      <c r="AI16" s="1242"/>
      <c r="AJ16" s="1242"/>
      <c r="AK16" s="1242"/>
      <c r="AL16" s="1242"/>
      <c r="AM16" s="1242"/>
      <c r="AN16" s="1242"/>
      <c r="AO16" s="1242"/>
      <c r="AP16" s="1242"/>
      <c r="AQ16" s="1242"/>
      <c r="AR16" s="1242"/>
      <c r="AS16" s="1242"/>
      <c r="AT16" s="1242"/>
      <c r="AU16" s="1242"/>
      <c r="AV16" s="1242"/>
      <c r="AW16" s="1242"/>
      <c r="AX16" s="1242"/>
      <c r="AY16" s="1242"/>
      <c r="AZ16" s="1242"/>
      <c r="BA16" s="1242"/>
      <c r="BB16" s="1242"/>
      <c r="BC16" s="1242"/>
      <c r="BD16" s="1242"/>
      <c r="BE16" s="1242"/>
      <c r="BF16" s="1242"/>
      <c r="BG16" s="1242"/>
      <c r="BH16" s="1242"/>
      <c r="BI16" s="1242"/>
      <c r="BJ16" s="1242"/>
      <c r="BK16" s="1242"/>
      <c r="BL16" s="1242"/>
      <c r="BM16" s="1242"/>
      <c r="BN16" s="1242"/>
      <c r="BO16" s="1242"/>
      <c r="BP16" s="1242"/>
      <c r="BQ16" s="1242"/>
      <c r="BR16" s="1242"/>
      <c r="BS16" s="1242"/>
      <c r="BT16" s="1242"/>
      <c r="BU16" s="1242"/>
      <c r="BV16" s="1242"/>
      <c r="BW16" s="1243" t="s">
        <v>1225</v>
      </c>
      <c r="BX16" s="1244"/>
      <c r="BY16" s="1244"/>
      <c r="BZ16" s="1244"/>
      <c r="CA16" s="1244"/>
      <c r="CB16" s="1244"/>
      <c r="CC16" s="1244"/>
      <c r="CD16" s="1245"/>
      <c r="CE16" s="1171" t="str">
        <f>MID(SUVAHAVUJ!AF158,1,1)</f>
        <v xml:space="preserve"> </v>
      </c>
      <c r="CF16" s="1171"/>
      <c r="CG16" s="1171"/>
      <c r="CH16" s="1171"/>
      <c r="CI16" s="1171"/>
      <c r="CJ16" s="1171" t="str">
        <f>MID(SUVAHAVUJ!AF158,2,1)</f>
        <v xml:space="preserve"> </v>
      </c>
      <c r="CK16" s="1171"/>
      <c r="CL16" s="1171"/>
      <c r="CM16" s="1171"/>
      <c r="CN16" s="1171"/>
      <c r="CO16" s="1171"/>
      <c r="CP16" s="1171" t="str">
        <f>MID(SUVAHAVUJ!AF158,3,1)</f>
        <v xml:space="preserve"> </v>
      </c>
      <c r="CQ16" s="1171"/>
      <c r="CR16" s="1171"/>
      <c r="CS16" s="1171"/>
      <c r="CT16" s="1171"/>
      <c r="CU16" s="1171" t="str">
        <f>MID(SUVAHAVUJ!AF158,4,1)</f>
        <v xml:space="preserve"> </v>
      </c>
      <c r="CV16" s="1171"/>
      <c r="CW16" s="1171"/>
      <c r="CX16" s="1171"/>
      <c r="CY16" s="1171"/>
      <c r="CZ16" s="1171"/>
      <c r="DA16" s="1171" t="str">
        <f>MID(SUVAHAVUJ!AF158,5,1)</f>
        <v xml:space="preserve"> </v>
      </c>
      <c r="DB16" s="1171"/>
      <c r="DC16" s="1171"/>
      <c r="DD16" s="1171"/>
      <c r="DE16" s="1171"/>
      <c r="DF16" s="1171" t="str">
        <f>MID(SUVAHAVUJ!AF158,6,1)</f>
        <v>1</v>
      </c>
      <c r="DG16" s="1171"/>
      <c r="DH16" s="1171"/>
      <c r="DI16" s="1171"/>
      <c r="DJ16" s="1171"/>
      <c r="DK16" s="1171"/>
      <c r="DL16" s="1171" t="str">
        <f>MID(SUVAHAVUJ!AF158,7,1)</f>
        <v>0</v>
      </c>
      <c r="DM16" s="1171"/>
      <c r="DN16" s="1171"/>
      <c r="DO16" s="1171"/>
      <c r="DP16" s="1171"/>
      <c r="DQ16" s="1171"/>
      <c r="DR16" s="1171" t="str">
        <f>MID(SUVAHAVUJ!AF158,8,1)</f>
        <v>9</v>
      </c>
      <c r="DS16" s="1171"/>
      <c r="DT16" s="1171"/>
      <c r="DU16" s="1171"/>
      <c r="DV16" s="1171"/>
      <c r="DW16" s="1129" t="str">
        <f>MID(SUVAHAVUJ!AF158,9,1)</f>
        <v>7</v>
      </c>
      <c r="DX16" s="1129"/>
      <c r="DY16" s="1129"/>
      <c r="DZ16" s="1129"/>
      <c r="EA16" s="1129"/>
      <c r="EB16" s="1129"/>
      <c r="EC16" s="1129" t="str">
        <f>MID(SUVAHAVUJ!AF158,10,1)</f>
        <v>1</v>
      </c>
      <c r="ED16" s="1129"/>
      <c r="EE16" s="1129"/>
      <c r="EF16" s="1129"/>
      <c r="EG16" s="1129"/>
      <c r="EH16" s="1171" t="str">
        <f>MID(SUVAHAVUJ!AF158,11,1)</f>
        <v>1</v>
      </c>
      <c r="EI16" s="1171"/>
      <c r="EJ16" s="1171"/>
      <c r="EK16" s="1171"/>
      <c r="EL16" s="1171"/>
      <c r="EM16" s="1179"/>
      <c r="EN16" s="257"/>
      <c r="EO16" s="258"/>
      <c r="EP16" s="1171" t="str">
        <f>MID(SUVAHAVUJ!AG158,1,1)</f>
        <v xml:space="preserve"> </v>
      </c>
      <c r="EQ16" s="1171"/>
      <c r="ER16" s="1171"/>
      <c r="ES16" s="1171"/>
      <c r="ET16" s="1171"/>
      <c r="EU16" s="1171"/>
      <c r="EV16" s="1171" t="str">
        <f>MID(SUVAHAVUJ!AG158,2,1)</f>
        <v xml:space="preserve"> </v>
      </c>
      <c r="EW16" s="1171"/>
      <c r="EX16" s="1171"/>
      <c r="EY16" s="1171"/>
      <c r="EZ16" s="1171"/>
      <c r="FA16" s="1171" t="str">
        <f>MID(SUVAHAVUJ!AG158,3,1)</f>
        <v xml:space="preserve"> </v>
      </c>
      <c r="FB16" s="1171"/>
      <c r="FC16" s="1171"/>
      <c r="FD16" s="1171"/>
      <c r="FE16" s="1171"/>
      <c r="FF16" s="1171"/>
      <c r="FG16" s="1171" t="str">
        <f>MID(SUVAHAVUJ!AG158,4,1)</f>
        <v xml:space="preserve"> </v>
      </c>
      <c r="FH16" s="1171"/>
      <c r="FI16" s="1171"/>
      <c r="FJ16" s="1171"/>
      <c r="FK16" s="1171"/>
      <c r="FL16" s="1129" t="str">
        <f>MID(SUVAHAVUJ!AG158,5,1)</f>
        <v xml:space="preserve"> </v>
      </c>
      <c r="FM16" s="1129"/>
      <c r="FN16" s="1129"/>
      <c r="FO16" s="1129"/>
      <c r="FP16" s="1129"/>
      <c r="FQ16" s="1129"/>
      <c r="FR16" s="1129" t="str">
        <f>MID(SUVAHAVUJ!AG158,6,1)</f>
        <v xml:space="preserve"> </v>
      </c>
      <c r="FS16" s="1129"/>
      <c r="FT16" s="1129"/>
      <c r="FU16" s="1129"/>
      <c r="FV16" s="1129"/>
      <c r="FW16" s="1129" t="str">
        <f>MID(SUVAHAVUJ!AG158,7,1)</f>
        <v>6</v>
      </c>
      <c r="FX16" s="1129"/>
      <c r="FY16" s="1129"/>
      <c r="FZ16" s="1129"/>
      <c r="GA16" s="1129"/>
      <c r="GB16" s="1129"/>
      <c r="GC16" s="1129" t="str">
        <f>MID(SUVAHAVUJ!AG158,8,1)</f>
        <v>5</v>
      </c>
      <c r="GD16" s="1129"/>
      <c r="GE16" s="1129"/>
      <c r="GF16" s="1129"/>
      <c r="GG16" s="1129"/>
      <c r="GH16" s="1129" t="str">
        <f>MID(SUVAHAVUJ!AG158,9,1)</f>
        <v>8</v>
      </c>
      <c r="GI16" s="1129"/>
      <c r="GJ16" s="1129"/>
      <c r="GK16" s="1129"/>
      <c r="GL16" s="1129"/>
      <c r="GM16" s="1129"/>
      <c r="GN16" s="1129" t="str">
        <f>MID(SUVAHAVUJ!AG158,10,1)</f>
        <v>0</v>
      </c>
      <c r="GO16" s="1129"/>
      <c r="GP16" s="1129"/>
      <c r="GQ16" s="1129"/>
      <c r="GR16" s="1129"/>
      <c r="GS16" s="1129" t="str">
        <f>MID(SUVAHAVUJ!AG158,11,1)</f>
        <v>6</v>
      </c>
      <c r="GT16" s="1129"/>
      <c r="GU16" s="1129"/>
      <c r="GV16" s="1129"/>
      <c r="GW16" s="1177"/>
    </row>
    <row r="17" spans="1:205" ht="24.6" customHeight="1" x14ac:dyDescent="0.2">
      <c r="B17" s="1286" t="s">
        <v>2013</v>
      </c>
      <c r="C17" s="1287"/>
      <c r="D17" s="1287"/>
      <c r="E17" s="1287"/>
      <c r="F17" s="1287"/>
      <c r="G17" s="1287"/>
      <c r="H17" s="1287"/>
      <c r="I17" s="1287"/>
      <c r="J17" s="1287"/>
      <c r="K17" s="1288"/>
      <c r="L17" s="1252" t="str">
        <f>SUVAHAVUJ!$D$159</f>
        <v>Náklady vynaložené na obstaranie predaného tovaru (504, 507)</v>
      </c>
      <c r="M17" s="1253"/>
      <c r="N17" s="1253"/>
      <c r="O17" s="1253"/>
      <c r="P17" s="1253"/>
      <c r="Q17" s="1253"/>
      <c r="R17" s="1253"/>
      <c r="S17" s="1253"/>
      <c r="T17" s="1253"/>
      <c r="U17" s="1253"/>
      <c r="V17" s="1253"/>
      <c r="W17" s="1253"/>
      <c r="X17" s="1253"/>
      <c r="Y17" s="1253"/>
      <c r="Z17" s="1253"/>
      <c r="AA17" s="1253"/>
      <c r="AB17" s="1253"/>
      <c r="AC17" s="1253"/>
      <c r="AD17" s="1253"/>
      <c r="AE17" s="1253"/>
      <c r="AF17" s="1253"/>
      <c r="AG17" s="1253"/>
      <c r="AH17" s="1253"/>
      <c r="AI17" s="1253"/>
      <c r="AJ17" s="1253"/>
      <c r="AK17" s="1253"/>
      <c r="AL17" s="1253"/>
      <c r="AM17" s="1253"/>
      <c r="AN17" s="1253"/>
      <c r="AO17" s="1253"/>
      <c r="AP17" s="1253"/>
      <c r="AQ17" s="1253"/>
      <c r="AR17" s="1253"/>
      <c r="AS17" s="1253"/>
      <c r="AT17" s="1253"/>
      <c r="AU17" s="1253"/>
      <c r="AV17" s="1253"/>
      <c r="AW17" s="1253"/>
      <c r="AX17" s="1253"/>
      <c r="AY17" s="1253"/>
      <c r="AZ17" s="1253"/>
      <c r="BA17" s="1253"/>
      <c r="BB17" s="1253"/>
      <c r="BC17" s="1253"/>
      <c r="BD17" s="1253"/>
      <c r="BE17" s="1253"/>
      <c r="BF17" s="1253"/>
      <c r="BG17" s="1253"/>
      <c r="BH17" s="1253"/>
      <c r="BI17" s="1253"/>
      <c r="BJ17" s="1253"/>
      <c r="BK17" s="1253"/>
      <c r="BL17" s="1253"/>
      <c r="BM17" s="1253"/>
      <c r="BN17" s="1253"/>
      <c r="BO17" s="1253"/>
      <c r="BP17" s="1253"/>
      <c r="BQ17" s="1253"/>
      <c r="BR17" s="1253"/>
      <c r="BS17" s="1253"/>
      <c r="BT17" s="1253"/>
      <c r="BU17" s="1253"/>
      <c r="BV17" s="1253"/>
      <c r="BW17" s="1243" t="s">
        <v>2025</v>
      </c>
      <c r="BX17" s="1244"/>
      <c r="BY17" s="1244"/>
      <c r="BZ17" s="1244"/>
      <c r="CA17" s="1244"/>
      <c r="CB17" s="1244"/>
      <c r="CC17" s="1244"/>
      <c r="CD17" s="1245"/>
      <c r="CE17" s="1171" t="str">
        <f>MID(SUVAHAVUJ!AF159,1,1)</f>
        <v xml:space="preserve"> </v>
      </c>
      <c r="CF17" s="1171"/>
      <c r="CG17" s="1171"/>
      <c r="CH17" s="1171"/>
      <c r="CI17" s="1171"/>
      <c r="CJ17" s="1171" t="str">
        <f>MID(SUVAHAVUJ!AF159,2,1)</f>
        <v xml:space="preserve"> </v>
      </c>
      <c r="CK17" s="1171"/>
      <c r="CL17" s="1171"/>
      <c r="CM17" s="1171"/>
      <c r="CN17" s="1171"/>
      <c r="CO17" s="1171"/>
      <c r="CP17" s="1171" t="str">
        <f>MID(SUVAHAVUJ!AF159,3,1)</f>
        <v xml:space="preserve"> </v>
      </c>
      <c r="CQ17" s="1171"/>
      <c r="CR17" s="1171"/>
      <c r="CS17" s="1171"/>
      <c r="CT17" s="1171"/>
      <c r="CU17" s="1171" t="str">
        <f>MID(SUVAHAVUJ!AF159,4,1)</f>
        <v xml:space="preserve"> </v>
      </c>
      <c r="CV17" s="1171"/>
      <c r="CW17" s="1171"/>
      <c r="CX17" s="1171"/>
      <c r="CY17" s="1171"/>
      <c r="CZ17" s="1171"/>
      <c r="DA17" s="1171" t="str">
        <f>MID(SUVAHAVUJ!AF159,5,1)</f>
        <v xml:space="preserve"> </v>
      </c>
      <c r="DB17" s="1171"/>
      <c r="DC17" s="1171"/>
      <c r="DD17" s="1171"/>
      <c r="DE17" s="1171"/>
      <c r="DF17" s="1171" t="str">
        <f>MID(SUVAHAVUJ!AF159,6,1)</f>
        <v xml:space="preserve"> </v>
      </c>
      <c r="DG17" s="1171"/>
      <c r="DH17" s="1171"/>
      <c r="DI17" s="1171"/>
      <c r="DJ17" s="1171"/>
      <c r="DK17" s="1171"/>
      <c r="DL17" s="1171" t="str">
        <f>MID(SUVAHAVUJ!AF159,7,1)</f>
        <v>5</v>
      </c>
      <c r="DM17" s="1171"/>
      <c r="DN17" s="1171"/>
      <c r="DO17" s="1171"/>
      <c r="DP17" s="1171"/>
      <c r="DQ17" s="1171"/>
      <c r="DR17" s="1171" t="str">
        <f>MID(SUVAHAVUJ!AF159,8,1)</f>
        <v>6</v>
      </c>
      <c r="DS17" s="1171"/>
      <c r="DT17" s="1171"/>
      <c r="DU17" s="1171"/>
      <c r="DV17" s="1171"/>
      <c r="DW17" s="1129" t="str">
        <f>MID(SUVAHAVUJ!AF159,9,1)</f>
        <v>2</v>
      </c>
      <c r="DX17" s="1129"/>
      <c r="DY17" s="1129"/>
      <c r="DZ17" s="1129"/>
      <c r="EA17" s="1129"/>
      <c r="EB17" s="1129"/>
      <c r="EC17" s="1129" t="str">
        <f>MID(SUVAHAVUJ!AF159,10,1)</f>
        <v>8</v>
      </c>
      <c r="ED17" s="1129"/>
      <c r="EE17" s="1129"/>
      <c r="EF17" s="1129"/>
      <c r="EG17" s="1129"/>
      <c r="EH17" s="1171" t="str">
        <f>MID(SUVAHAVUJ!AF159,11,1)</f>
        <v>7</v>
      </c>
      <c r="EI17" s="1171"/>
      <c r="EJ17" s="1171"/>
      <c r="EK17" s="1171"/>
      <c r="EL17" s="1171"/>
      <c r="EM17" s="1179"/>
      <c r="EN17" s="257"/>
      <c r="EO17" s="258"/>
      <c r="EP17" s="1171" t="str">
        <f>MID(SUVAHAVUJ!AG159,1,1)</f>
        <v xml:space="preserve"> </v>
      </c>
      <c r="EQ17" s="1171"/>
      <c r="ER17" s="1171"/>
      <c r="ES17" s="1171"/>
      <c r="ET17" s="1171"/>
      <c r="EU17" s="1171"/>
      <c r="EV17" s="1171" t="str">
        <f>MID(SUVAHAVUJ!AG159,2,1)</f>
        <v xml:space="preserve"> </v>
      </c>
      <c r="EW17" s="1171"/>
      <c r="EX17" s="1171"/>
      <c r="EY17" s="1171"/>
      <c r="EZ17" s="1171"/>
      <c r="FA17" s="1171" t="str">
        <f>MID(SUVAHAVUJ!AG159,3,1)</f>
        <v xml:space="preserve"> </v>
      </c>
      <c r="FB17" s="1171"/>
      <c r="FC17" s="1171"/>
      <c r="FD17" s="1171"/>
      <c r="FE17" s="1171"/>
      <c r="FF17" s="1171"/>
      <c r="FG17" s="1171" t="str">
        <f>MID(SUVAHAVUJ!AG159,4,1)</f>
        <v xml:space="preserve"> </v>
      </c>
      <c r="FH17" s="1171"/>
      <c r="FI17" s="1171"/>
      <c r="FJ17" s="1171"/>
      <c r="FK17" s="1171"/>
      <c r="FL17" s="1129" t="str">
        <f>MID(SUVAHAVUJ!AG159,5,1)</f>
        <v xml:space="preserve"> </v>
      </c>
      <c r="FM17" s="1129"/>
      <c r="FN17" s="1129"/>
      <c r="FO17" s="1129"/>
      <c r="FP17" s="1129"/>
      <c r="FQ17" s="1129"/>
      <c r="FR17" s="1129" t="str">
        <f>MID(SUVAHAVUJ!AG159,6,1)</f>
        <v xml:space="preserve"> </v>
      </c>
      <c r="FS17" s="1129"/>
      <c r="FT17" s="1129"/>
      <c r="FU17" s="1129"/>
      <c r="FV17" s="1129"/>
      <c r="FW17" s="1129" t="str">
        <f>MID(SUVAHAVUJ!AG159,7,1)</f>
        <v>3</v>
      </c>
      <c r="FX17" s="1129"/>
      <c r="FY17" s="1129"/>
      <c r="FZ17" s="1129"/>
      <c r="GA17" s="1129"/>
      <c r="GB17" s="1129"/>
      <c r="GC17" s="1129" t="str">
        <f>MID(SUVAHAVUJ!AG159,8,1)</f>
        <v>2</v>
      </c>
      <c r="GD17" s="1129"/>
      <c r="GE17" s="1129"/>
      <c r="GF17" s="1129"/>
      <c r="GG17" s="1129"/>
      <c r="GH17" s="1129" t="str">
        <f>MID(SUVAHAVUJ!AG159,9,1)</f>
        <v>3</v>
      </c>
      <c r="GI17" s="1129"/>
      <c r="GJ17" s="1129"/>
      <c r="GK17" s="1129"/>
      <c r="GL17" s="1129"/>
      <c r="GM17" s="1129"/>
      <c r="GN17" s="1129" t="str">
        <f>MID(SUVAHAVUJ!AG159,10,1)</f>
        <v>2</v>
      </c>
      <c r="GO17" s="1129"/>
      <c r="GP17" s="1129"/>
      <c r="GQ17" s="1129"/>
      <c r="GR17" s="1129"/>
      <c r="GS17" s="1129" t="str">
        <f>MID(SUVAHAVUJ!AG159,11,1)</f>
        <v>5</v>
      </c>
      <c r="GT17" s="1129"/>
      <c r="GU17" s="1129"/>
      <c r="GV17" s="1129"/>
      <c r="GW17" s="1177"/>
    </row>
    <row r="18" spans="1:205" ht="24.6" customHeight="1" x14ac:dyDescent="0.2">
      <c r="B18" s="1286" t="s">
        <v>2037</v>
      </c>
      <c r="C18" s="1287"/>
      <c r="D18" s="1287"/>
      <c r="E18" s="1287"/>
      <c r="F18" s="1287"/>
      <c r="G18" s="1287"/>
      <c r="H18" s="1287"/>
      <c r="I18" s="1287"/>
      <c r="J18" s="1287"/>
      <c r="K18" s="1288"/>
      <c r="L18" s="1252" t="str">
        <f>SUVAHAVUJ!$D$160</f>
        <v>Spotreba materiálu, energie a ostatných neskladovateľných dodávok (501, 502, 503)</v>
      </c>
      <c r="M18" s="1253"/>
      <c r="N18" s="1253"/>
      <c r="O18" s="1253"/>
      <c r="P18" s="1253"/>
      <c r="Q18" s="1253"/>
      <c r="R18" s="1253"/>
      <c r="S18" s="1253"/>
      <c r="T18" s="1253"/>
      <c r="U18" s="1253"/>
      <c r="V18" s="1253"/>
      <c r="W18" s="1253"/>
      <c r="X18" s="1253"/>
      <c r="Y18" s="1253"/>
      <c r="Z18" s="1253"/>
      <c r="AA18" s="1253"/>
      <c r="AB18" s="1253"/>
      <c r="AC18" s="1253"/>
      <c r="AD18" s="1253"/>
      <c r="AE18" s="1253"/>
      <c r="AF18" s="1253"/>
      <c r="AG18" s="1253"/>
      <c r="AH18" s="1253"/>
      <c r="AI18" s="1253"/>
      <c r="AJ18" s="1253"/>
      <c r="AK18" s="1253"/>
      <c r="AL18" s="1253"/>
      <c r="AM18" s="1253"/>
      <c r="AN18" s="1253"/>
      <c r="AO18" s="1253"/>
      <c r="AP18" s="1253"/>
      <c r="AQ18" s="1253"/>
      <c r="AR18" s="1253"/>
      <c r="AS18" s="1253"/>
      <c r="AT18" s="1253"/>
      <c r="AU18" s="1253"/>
      <c r="AV18" s="1253"/>
      <c r="AW18" s="1253"/>
      <c r="AX18" s="1253"/>
      <c r="AY18" s="1253"/>
      <c r="AZ18" s="1253"/>
      <c r="BA18" s="1253"/>
      <c r="BB18" s="1253"/>
      <c r="BC18" s="1253"/>
      <c r="BD18" s="1253"/>
      <c r="BE18" s="1253"/>
      <c r="BF18" s="1253"/>
      <c r="BG18" s="1253"/>
      <c r="BH18" s="1253"/>
      <c r="BI18" s="1253"/>
      <c r="BJ18" s="1253"/>
      <c r="BK18" s="1253"/>
      <c r="BL18" s="1253"/>
      <c r="BM18" s="1253"/>
      <c r="BN18" s="1253"/>
      <c r="BO18" s="1253"/>
      <c r="BP18" s="1253"/>
      <c r="BQ18" s="1253"/>
      <c r="BR18" s="1253"/>
      <c r="BS18" s="1253"/>
      <c r="BT18" s="1253"/>
      <c r="BU18" s="1253"/>
      <c r="BV18" s="1253"/>
      <c r="BW18" s="1243" t="s">
        <v>1217</v>
      </c>
      <c r="BX18" s="1244"/>
      <c r="BY18" s="1244"/>
      <c r="BZ18" s="1244"/>
      <c r="CA18" s="1244"/>
      <c r="CB18" s="1244"/>
      <c r="CC18" s="1244"/>
      <c r="CD18" s="1245"/>
      <c r="CE18" s="1171" t="str">
        <f>MID(SUVAHAVUJ!AF160,1,1)</f>
        <v xml:space="preserve"> </v>
      </c>
      <c r="CF18" s="1171"/>
      <c r="CG18" s="1171"/>
      <c r="CH18" s="1171"/>
      <c r="CI18" s="1171"/>
      <c r="CJ18" s="1171" t="str">
        <f>MID(SUVAHAVUJ!AF160,2,1)</f>
        <v xml:space="preserve"> </v>
      </c>
      <c r="CK18" s="1171"/>
      <c r="CL18" s="1171"/>
      <c r="CM18" s="1171"/>
      <c r="CN18" s="1171"/>
      <c r="CO18" s="1171"/>
      <c r="CP18" s="1171" t="str">
        <f>MID(SUVAHAVUJ!AF160,3,1)</f>
        <v xml:space="preserve"> </v>
      </c>
      <c r="CQ18" s="1171"/>
      <c r="CR18" s="1171"/>
      <c r="CS18" s="1171"/>
      <c r="CT18" s="1171"/>
      <c r="CU18" s="1171" t="str">
        <f>MID(SUVAHAVUJ!AF160,4,1)</f>
        <v xml:space="preserve"> </v>
      </c>
      <c r="CV18" s="1171"/>
      <c r="CW18" s="1171"/>
      <c r="CX18" s="1171"/>
      <c r="CY18" s="1171"/>
      <c r="CZ18" s="1171"/>
      <c r="DA18" s="1171" t="str">
        <f>MID(SUVAHAVUJ!AF160,5,1)</f>
        <v xml:space="preserve"> </v>
      </c>
      <c r="DB18" s="1171"/>
      <c r="DC18" s="1171"/>
      <c r="DD18" s="1171"/>
      <c r="DE18" s="1171"/>
      <c r="DF18" s="1171" t="str">
        <f>MID(SUVAHAVUJ!AF160,6,1)</f>
        <v xml:space="preserve"> </v>
      </c>
      <c r="DG18" s="1171"/>
      <c r="DH18" s="1171"/>
      <c r="DI18" s="1171"/>
      <c r="DJ18" s="1171"/>
      <c r="DK18" s="1171"/>
      <c r="DL18" s="1171" t="str">
        <f>MID(SUVAHAVUJ!AF160,7,1)</f>
        <v>1</v>
      </c>
      <c r="DM18" s="1171"/>
      <c r="DN18" s="1171"/>
      <c r="DO18" s="1171"/>
      <c r="DP18" s="1171"/>
      <c r="DQ18" s="1171"/>
      <c r="DR18" s="1171" t="str">
        <f>MID(SUVAHAVUJ!AF160,8,1)</f>
        <v>0</v>
      </c>
      <c r="DS18" s="1171"/>
      <c r="DT18" s="1171"/>
      <c r="DU18" s="1171"/>
      <c r="DV18" s="1171"/>
      <c r="DW18" s="1129" t="str">
        <f>MID(SUVAHAVUJ!AF160,9,1)</f>
        <v>5</v>
      </c>
      <c r="DX18" s="1129"/>
      <c r="DY18" s="1129"/>
      <c r="DZ18" s="1129"/>
      <c r="EA18" s="1129"/>
      <c r="EB18" s="1129"/>
      <c r="EC18" s="1129" t="str">
        <f>MID(SUVAHAVUJ!AF160,10,1)</f>
        <v>2</v>
      </c>
      <c r="ED18" s="1129"/>
      <c r="EE18" s="1129"/>
      <c r="EF18" s="1129"/>
      <c r="EG18" s="1129"/>
      <c r="EH18" s="1171" t="str">
        <f>MID(SUVAHAVUJ!AF160,11,1)</f>
        <v>4</v>
      </c>
      <c r="EI18" s="1171"/>
      <c r="EJ18" s="1171"/>
      <c r="EK18" s="1171"/>
      <c r="EL18" s="1171"/>
      <c r="EM18" s="1179"/>
      <c r="EN18" s="257"/>
      <c r="EO18" s="258"/>
      <c r="EP18" s="1171" t="str">
        <f>MID(SUVAHAVUJ!AG160,1,1)</f>
        <v xml:space="preserve"> </v>
      </c>
      <c r="EQ18" s="1171"/>
      <c r="ER18" s="1171"/>
      <c r="ES18" s="1171"/>
      <c r="ET18" s="1171"/>
      <c r="EU18" s="1171"/>
      <c r="EV18" s="1171" t="str">
        <f>MID(SUVAHAVUJ!AG160,2,1)</f>
        <v xml:space="preserve"> </v>
      </c>
      <c r="EW18" s="1171"/>
      <c r="EX18" s="1171"/>
      <c r="EY18" s="1171"/>
      <c r="EZ18" s="1171"/>
      <c r="FA18" s="1171" t="str">
        <f>MID(SUVAHAVUJ!AG160,3,1)</f>
        <v xml:space="preserve"> </v>
      </c>
      <c r="FB18" s="1171"/>
      <c r="FC18" s="1171"/>
      <c r="FD18" s="1171"/>
      <c r="FE18" s="1171"/>
      <c r="FF18" s="1171"/>
      <c r="FG18" s="1171" t="str">
        <f>MID(SUVAHAVUJ!AG160,4,1)</f>
        <v xml:space="preserve"> </v>
      </c>
      <c r="FH18" s="1171"/>
      <c r="FI18" s="1171"/>
      <c r="FJ18" s="1171"/>
      <c r="FK18" s="1171"/>
      <c r="FL18" s="1129" t="str">
        <f>MID(SUVAHAVUJ!AG160,5,1)</f>
        <v xml:space="preserve"> </v>
      </c>
      <c r="FM18" s="1129"/>
      <c r="FN18" s="1129"/>
      <c r="FO18" s="1129"/>
      <c r="FP18" s="1129"/>
      <c r="FQ18" s="1129"/>
      <c r="FR18" s="1129" t="str">
        <f>MID(SUVAHAVUJ!AG160,6,1)</f>
        <v xml:space="preserve"> </v>
      </c>
      <c r="FS18" s="1129"/>
      <c r="FT18" s="1129"/>
      <c r="FU18" s="1129"/>
      <c r="FV18" s="1129"/>
      <c r="FW18" s="1129" t="str">
        <f>MID(SUVAHAVUJ!AG160,7,1)</f>
        <v xml:space="preserve"> </v>
      </c>
      <c r="FX18" s="1129"/>
      <c r="FY18" s="1129"/>
      <c r="FZ18" s="1129"/>
      <c r="GA18" s="1129"/>
      <c r="GB18" s="1129"/>
      <c r="GC18" s="1129" t="str">
        <f>MID(SUVAHAVUJ!AG160,8,1)</f>
        <v>6</v>
      </c>
      <c r="GD18" s="1129"/>
      <c r="GE18" s="1129"/>
      <c r="GF18" s="1129"/>
      <c r="GG18" s="1129"/>
      <c r="GH18" s="1129" t="str">
        <f>MID(SUVAHAVUJ!AG160,9,1)</f>
        <v>0</v>
      </c>
      <c r="GI18" s="1129"/>
      <c r="GJ18" s="1129"/>
      <c r="GK18" s="1129"/>
      <c r="GL18" s="1129"/>
      <c r="GM18" s="1129"/>
      <c r="GN18" s="1129" t="str">
        <f>MID(SUVAHAVUJ!AG160,10,1)</f>
        <v>6</v>
      </c>
      <c r="GO18" s="1129"/>
      <c r="GP18" s="1129"/>
      <c r="GQ18" s="1129"/>
      <c r="GR18" s="1129"/>
      <c r="GS18" s="1129" t="str">
        <f>MID(SUVAHAVUJ!AG160,11,1)</f>
        <v>0</v>
      </c>
      <c r="GT18" s="1129"/>
      <c r="GU18" s="1129"/>
      <c r="GV18" s="1129"/>
      <c r="GW18" s="1177"/>
    </row>
    <row r="19" spans="1:205" ht="24.6" customHeight="1" x14ac:dyDescent="0.2">
      <c r="B19" s="1286" t="s">
        <v>2069</v>
      </c>
      <c r="C19" s="1287"/>
      <c r="D19" s="1287"/>
      <c r="E19" s="1287"/>
      <c r="F19" s="1287"/>
      <c r="G19" s="1287"/>
      <c r="H19" s="1287"/>
      <c r="I19" s="1287"/>
      <c r="J19" s="1287"/>
      <c r="K19" s="1288"/>
      <c r="L19" s="1252" t="str">
        <f>SUVAHAVUJ!$D$161</f>
        <v>Opravné položky k zásobám (+/-) (505)</v>
      </c>
      <c r="M19" s="1253"/>
      <c r="N19" s="1253"/>
      <c r="O19" s="1253"/>
      <c r="P19" s="1253"/>
      <c r="Q19" s="1253"/>
      <c r="R19" s="1253"/>
      <c r="S19" s="1253"/>
      <c r="T19" s="1253"/>
      <c r="U19" s="1253"/>
      <c r="V19" s="1253"/>
      <c r="W19" s="1253"/>
      <c r="X19" s="1253"/>
      <c r="Y19" s="1253"/>
      <c r="Z19" s="1253"/>
      <c r="AA19" s="1253"/>
      <c r="AB19" s="1253"/>
      <c r="AC19" s="1253"/>
      <c r="AD19" s="1253"/>
      <c r="AE19" s="1253"/>
      <c r="AF19" s="1253"/>
      <c r="AG19" s="1253"/>
      <c r="AH19" s="1253"/>
      <c r="AI19" s="1253"/>
      <c r="AJ19" s="1253"/>
      <c r="AK19" s="1253"/>
      <c r="AL19" s="1253"/>
      <c r="AM19" s="1253"/>
      <c r="AN19" s="1253"/>
      <c r="AO19" s="1253"/>
      <c r="AP19" s="1253"/>
      <c r="AQ19" s="1253"/>
      <c r="AR19" s="1253"/>
      <c r="AS19" s="1253"/>
      <c r="AT19" s="1253"/>
      <c r="AU19" s="1253"/>
      <c r="AV19" s="1253"/>
      <c r="AW19" s="1253"/>
      <c r="AX19" s="1253"/>
      <c r="AY19" s="1253"/>
      <c r="AZ19" s="1253"/>
      <c r="BA19" s="1253"/>
      <c r="BB19" s="1253"/>
      <c r="BC19" s="1253"/>
      <c r="BD19" s="1253"/>
      <c r="BE19" s="1253"/>
      <c r="BF19" s="1253"/>
      <c r="BG19" s="1253"/>
      <c r="BH19" s="1253"/>
      <c r="BI19" s="1253"/>
      <c r="BJ19" s="1253"/>
      <c r="BK19" s="1253"/>
      <c r="BL19" s="1253"/>
      <c r="BM19" s="1253"/>
      <c r="BN19" s="1253"/>
      <c r="BO19" s="1253"/>
      <c r="BP19" s="1253"/>
      <c r="BQ19" s="1253"/>
      <c r="BR19" s="1253"/>
      <c r="BS19" s="1253"/>
      <c r="BT19" s="1253"/>
      <c r="BU19" s="1253"/>
      <c r="BV19" s="1253"/>
      <c r="BW19" s="1243" t="s">
        <v>1218</v>
      </c>
      <c r="BX19" s="1244"/>
      <c r="BY19" s="1244"/>
      <c r="BZ19" s="1244"/>
      <c r="CA19" s="1244"/>
      <c r="CB19" s="1244"/>
      <c r="CC19" s="1244"/>
      <c r="CD19" s="1245"/>
      <c r="CE19" s="1171" t="str">
        <f>MID(SUVAHAVUJ!AF161,1,1)</f>
        <v xml:space="preserve"> </v>
      </c>
      <c r="CF19" s="1171"/>
      <c r="CG19" s="1171"/>
      <c r="CH19" s="1171"/>
      <c r="CI19" s="1171"/>
      <c r="CJ19" s="1171" t="str">
        <f>MID(SUVAHAVUJ!AF161,2,1)</f>
        <v xml:space="preserve"> </v>
      </c>
      <c r="CK19" s="1171"/>
      <c r="CL19" s="1171"/>
      <c r="CM19" s="1171"/>
      <c r="CN19" s="1171"/>
      <c r="CO19" s="1171"/>
      <c r="CP19" s="1171" t="str">
        <f>MID(SUVAHAVUJ!AF161,3,1)</f>
        <v xml:space="preserve"> </v>
      </c>
      <c r="CQ19" s="1171"/>
      <c r="CR19" s="1171"/>
      <c r="CS19" s="1171"/>
      <c r="CT19" s="1171"/>
      <c r="CU19" s="1171" t="str">
        <f>MID(SUVAHAVUJ!AF161,4,1)</f>
        <v xml:space="preserve"> </v>
      </c>
      <c r="CV19" s="1171"/>
      <c r="CW19" s="1171"/>
      <c r="CX19" s="1171"/>
      <c r="CY19" s="1171"/>
      <c r="CZ19" s="1171"/>
      <c r="DA19" s="1171" t="str">
        <f>MID(SUVAHAVUJ!AF161,5,1)</f>
        <v xml:space="preserve"> </v>
      </c>
      <c r="DB19" s="1171"/>
      <c r="DC19" s="1171"/>
      <c r="DD19" s="1171"/>
      <c r="DE19" s="1171"/>
      <c r="DF19" s="1171" t="str">
        <f>MID(SUVAHAVUJ!AF161,6,1)</f>
        <v xml:space="preserve"> </v>
      </c>
      <c r="DG19" s="1171"/>
      <c r="DH19" s="1171"/>
      <c r="DI19" s="1171"/>
      <c r="DJ19" s="1171"/>
      <c r="DK19" s="1171"/>
      <c r="DL19" s="1171" t="str">
        <f>MID(SUVAHAVUJ!AF161,7,1)</f>
        <v xml:space="preserve"> </v>
      </c>
      <c r="DM19" s="1171"/>
      <c r="DN19" s="1171"/>
      <c r="DO19" s="1171"/>
      <c r="DP19" s="1171"/>
      <c r="DQ19" s="1171"/>
      <c r="DR19" s="1171" t="str">
        <f>MID(SUVAHAVUJ!AF161,8,1)</f>
        <v xml:space="preserve"> </v>
      </c>
      <c r="DS19" s="1171"/>
      <c r="DT19" s="1171"/>
      <c r="DU19" s="1171"/>
      <c r="DV19" s="1171"/>
      <c r="DW19" s="1129" t="str">
        <f>MID(SUVAHAVUJ!AF161,9,1)</f>
        <v xml:space="preserve"> </v>
      </c>
      <c r="DX19" s="1129"/>
      <c r="DY19" s="1129"/>
      <c r="DZ19" s="1129"/>
      <c r="EA19" s="1129"/>
      <c r="EB19" s="1129"/>
      <c r="EC19" s="1129" t="str">
        <f>MID(SUVAHAVUJ!AF161,10,1)</f>
        <v xml:space="preserve"> </v>
      </c>
      <c r="ED19" s="1129"/>
      <c r="EE19" s="1129"/>
      <c r="EF19" s="1129"/>
      <c r="EG19" s="1129"/>
      <c r="EH19" s="1171" t="str">
        <f>MID(SUVAHAVUJ!AF161,11,1)</f>
        <v>0</v>
      </c>
      <c r="EI19" s="1171"/>
      <c r="EJ19" s="1171"/>
      <c r="EK19" s="1171"/>
      <c r="EL19" s="1171"/>
      <c r="EM19" s="1179"/>
      <c r="EN19" s="257"/>
      <c r="EO19" s="258"/>
      <c r="EP19" s="1171" t="str">
        <f>MID(SUVAHAVUJ!AG161,1,1)</f>
        <v xml:space="preserve"> </v>
      </c>
      <c r="EQ19" s="1171"/>
      <c r="ER19" s="1171"/>
      <c r="ES19" s="1171"/>
      <c r="ET19" s="1171"/>
      <c r="EU19" s="1171"/>
      <c r="EV19" s="1171" t="str">
        <f>MID(SUVAHAVUJ!AG161,2,1)</f>
        <v xml:space="preserve"> </v>
      </c>
      <c r="EW19" s="1171"/>
      <c r="EX19" s="1171"/>
      <c r="EY19" s="1171"/>
      <c r="EZ19" s="1171"/>
      <c r="FA19" s="1171" t="str">
        <f>MID(SUVAHAVUJ!AG161,3,1)</f>
        <v xml:space="preserve"> </v>
      </c>
      <c r="FB19" s="1171"/>
      <c r="FC19" s="1171"/>
      <c r="FD19" s="1171"/>
      <c r="FE19" s="1171"/>
      <c r="FF19" s="1171"/>
      <c r="FG19" s="1171" t="str">
        <f>MID(SUVAHAVUJ!AG161,4,1)</f>
        <v xml:space="preserve"> </v>
      </c>
      <c r="FH19" s="1171"/>
      <c r="FI19" s="1171"/>
      <c r="FJ19" s="1171"/>
      <c r="FK19" s="1171"/>
      <c r="FL19" s="1129" t="str">
        <f>MID(SUVAHAVUJ!AG161,5,1)</f>
        <v xml:space="preserve"> </v>
      </c>
      <c r="FM19" s="1129"/>
      <c r="FN19" s="1129"/>
      <c r="FO19" s="1129"/>
      <c r="FP19" s="1129"/>
      <c r="FQ19" s="1129"/>
      <c r="FR19" s="1129" t="str">
        <f>MID(SUVAHAVUJ!AG161,6,1)</f>
        <v xml:space="preserve"> </v>
      </c>
      <c r="FS19" s="1129"/>
      <c r="FT19" s="1129"/>
      <c r="FU19" s="1129"/>
      <c r="FV19" s="1129"/>
      <c r="FW19" s="1129" t="str">
        <f>MID(SUVAHAVUJ!AG161,7,1)</f>
        <v xml:space="preserve"> </v>
      </c>
      <c r="FX19" s="1129"/>
      <c r="FY19" s="1129"/>
      <c r="FZ19" s="1129"/>
      <c r="GA19" s="1129"/>
      <c r="GB19" s="1129"/>
      <c r="GC19" s="1129" t="str">
        <f>MID(SUVAHAVUJ!AG161,8,1)</f>
        <v xml:space="preserve"> </v>
      </c>
      <c r="GD19" s="1129"/>
      <c r="GE19" s="1129"/>
      <c r="GF19" s="1129"/>
      <c r="GG19" s="1129"/>
      <c r="GH19" s="1129" t="str">
        <f>MID(SUVAHAVUJ!AG161,9,1)</f>
        <v xml:space="preserve"> </v>
      </c>
      <c r="GI19" s="1129"/>
      <c r="GJ19" s="1129"/>
      <c r="GK19" s="1129"/>
      <c r="GL19" s="1129"/>
      <c r="GM19" s="1129"/>
      <c r="GN19" s="1129" t="str">
        <f>MID(SUVAHAVUJ!AG161,10,1)</f>
        <v xml:space="preserve"> </v>
      </c>
      <c r="GO19" s="1129"/>
      <c r="GP19" s="1129"/>
      <c r="GQ19" s="1129"/>
      <c r="GR19" s="1129"/>
      <c r="GS19" s="1129" t="str">
        <f>MID(SUVAHAVUJ!AG161,11,1)</f>
        <v>0</v>
      </c>
      <c r="GT19" s="1129"/>
      <c r="GU19" s="1129"/>
      <c r="GV19" s="1129"/>
      <c r="GW19" s="1177"/>
    </row>
    <row r="20" spans="1:205" ht="24.6" customHeight="1" x14ac:dyDescent="0.2">
      <c r="B20" s="1286" t="s">
        <v>2146</v>
      </c>
      <c r="C20" s="1287"/>
      <c r="D20" s="1287"/>
      <c r="E20" s="1287"/>
      <c r="F20" s="1287"/>
      <c r="G20" s="1287"/>
      <c r="H20" s="1287"/>
      <c r="I20" s="1287"/>
      <c r="J20" s="1287"/>
      <c r="K20" s="1288"/>
      <c r="L20" s="1252" t="str">
        <f>SUVAHAVUJ!$D$162</f>
        <v>Služby (účtová skupina 51)</v>
      </c>
      <c r="M20" s="1253"/>
      <c r="N20" s="1253"/>
      <c r="O20" s="1253"/>
      <c r="P20" s="1253"/>
      <c r="Q20" s="1253"/>
      <c r="R20" s="1253"/>
      <c r="S20" s="1253"/>
      <c r="T20" s="1253"/>
      <c r="U20" s="1253"/>
      <c r="V20" s="1253"/>
      <c r="W20" s="1253"/>
      <c r="X20" s="1253"/>
      <c r="Y20" s="1253"/>
      <c r="Z20" s="1253"/>
      <c r="AA20" s="1253"/>
      <c r="AB20" s="1253"/>
      <c r="AC20" s="1253"/>
      <c r="AD20" s="1253"/>
      <c r="AE20" s="1253"/>
      <c r="AF20" s="1253"/>
      <c r="AG20" s="1253"/>
      <c r="AH20" s="1253"/>
      <c r="AI20" s="1253"/>
      <c r="AJ20" s="1253"/>
      <c r="AK20" s="1253"/>
      <c r="AL20" s="1253"/>
      <c r="AM20" s="1253"/>
      <c r="AN20" s="1253"/>
      <c r="AO20" s="1253"/>
      <c r="AP20" s="1253"/>
      <c r="AQ20" s="1253"/>
      <c r="AR20" s="1253"/>
      <c r="AS20" s="1253"/>
      <c r="AT20" s="1253"/>
      <c r="AU20" s="1253"/>
      <c r="AV20" s="1253"/>
      <c r="AW20" s="1253"/>
      <c r="AX20" s="1253"/>
      <c r="AY20" s="1253"/>
      <c r="AZ20" s="1253"/>
      <c r="BA20" s="1253"/>
      <c r="BB20" s="1253"/>
      <c r="BC20" s="1253"/>
      <c r="BD20" s="1253"/>
      <c r="BE20" s="1253"/>
      <c r="BF20" s="1253"/>
      <c r="BG20" s="1253"/>
      <c r="BH20" s="1253"/>
      <c r="BI20" s="1253"/>
      <c r="BJ20" s="1253"/>
      <c r="BK20" s="1253"/>
      <c r="BL20" s="1253"/>
      <c r="BM20" s="1253"/>
      <c r="BN20" s="1253"/>
      <c r="BO20" s="1253"/>
      <c r="BP20" s="1253"/>
      <c r="BQ20" s="1253"/>
      <c r="BR20" s="1253"/>
      <c r="BS20" s="1253"/>
      <c r="BT20" s="1253"/>
      <c r="BU20" s="1253"/>
      <c r="BV20" s="1253"/>
      <c r="BW20" s="1243" t="s">
        <v>1219</v>
      </c>
      <c r="BX20" s="1244"/>
      <c r="BY20" s="1244"/>
      <c r="BZ20" s="1244"/>
      <c r="CA20" s="1244"/>
      <c r="CB20" s="1244"/>
      <c r="CC20" s="1244"/>
      <c r="CD20" s="1245"/>
      <c r="CE20" s="1171" t="str">
        <f>MID(SUVAHAVUJ!AF162,1,1)</f>
        <v xml:space="preserve"> </v>
      </c>
      <c r="CF20" s="1171"/>
      <c r="CG20" s="1171"/>
      <c r="CH20" s="1171"/>
      <c r="CI20" s="1171"/>
      <c r="CJ20" s="1171" t="str">
        <f>MID(SUVAHAVUJ!AF162,2,1)</f>
        <v xml:space="preserve"> </v>
      </c>
      <c r="CK20" s="1171"/>
      <c r="CL20" s="1171"/>
      <c r="CM20" s="1171"/>
      <c r="CN20" s="1171"/>
      <c r="CO20" s="1171"/>
      <c r="CP20" s="1171" t="str">
        <f>MID(SUVAHAVUJ!AF162,3,1)</f>
        <v xml:space="preserve"> </v>
      </c>
      <c r="CQ20" s="1171"/>
      <c r="CR20" s="1171"/>
      <c r="CS20" s="1171"/>
      <c r="CT20" s="1171"/>
      <c r="CU20" s="1171" t="str">
        <f>MID(SUVAHAVUJ!AF162,4,1)</f>
        <v xml:space="preserve"> </v>
      </c>
      <c r="CV20" s="1171"/>
      <c r="CW20" s="1171"/>
      <c r="CX20" s="1171"/>
      <c r="CY20" s="1171"/>
      <c r="CZ20" s="1171"/>
      <c r="DA20" s="1171" t="str">
        <f>MID(SUVAHAVUJ!AF162,5,1)</f>
        <v xml:space="preserve"> </v>
      </c>
      <c r="DB20" s="1171"/>
      <c r="DC20" s="1171"/>
      <c r="DD20" s="1171"/>
      <c r="DE20" s="1171"/>
      <c r="DF20" s="1171" t="str">
        <f>MID(SUVAHAVUJ!AF162,6,1)</f>
        <v xml:space="preserve"> </v>
      </c>
      <c r="DG20" s="1171"/>
      <c r="DH20" s="1171"/>
      <c r="DI20" s="1171"/>
      <c r="DJ20" s="1171"/>
      <c r="DK20" s="1171"/>
      <c r="DL20" s="1171" t="str">
        <f>MID(SUVAHAVUJ!AF162,7,1)</f>
        <v>2</v>
      </c>
      <c r="DM20" s="1171"/>
      <c r="DN20" s="1171"/>
      <c r="DO20" s="1171"/>
      <c r="DP20" s="1171"/>
      <c r="DQ20" s="1171"/>
      <c r="DR20" s="1171" t="str">
        <f>MID(SUVAHAVUJ!AF162,8,1)</f>
        <v>0</v>
      </c>
      <c r="DS20" s="1171"/>
      <c r="DT20" s="1171"/>
      <c r="DU20" s="1171"/>
      <c r="DV20" s="1171"/>
      <c r="DW20" s="1129" t="str">
        <f>MID(SUVAHAVUJ!AF162,9,1)</f>
        <v>2</v>
      </c>
      <c r="DX20" s="1129"/>
      <c r="DY20" s="1129"/>
      <c r="DZ20" s="1129"/>
      <c r="EA20" s="1129"/>
      <c r="EB20" s="1129"/>
      <c r="EC20" s="1129" t="str">
        <f>MID(SUVAHAVUJ!AF162,10,1)</f>
        <v>9</v>
      </c>
      <c r="ED20" s="1129"/>
      <c r="EE20" s="1129"/>
      <c r="EF20" s="1129"/>
      <c r="EG20" s="1129"/>
      <c r="EH20" s="1171" t="str">
        <f>MID(SUVAHAVUJ!AF162,11,1)</f>
        <v>6</v>
      </c>
      <c r="EI20" s="1171"/>
      <c r="EJ20" s="1171"/>
      <c r="EK20" s="1171"/>
      <c r="EL20" s="1171"/>
      <c r="EM20" s="1179"/>
      <c r="EN20" s="257"/>
      <c r="EO20" s="258"/>
      <c r="EP20" s="1171" t="str">
        <f>MID(SUVAHAVUJ!AG162,1,1)</f>
        <v xml:space="preserve"> </v>
      </c>
      <c r="EQ20" s="1171"/>
      <c r="ER20" s="1171"/>
      <c r="ES20" s="1171"/>
      <c r="ET20" s="1171"/>
      <c r="EU20" s="1171"/>
      <c r="EV20" s="1171" t="str">
        <f>MID(SUVAHAVUJ!AG162,2,1)</f>
        <v xml:space="preserve"> </v>
      </c>
      <c r="EW20" s="1171"/>
      <c r="EX20" s="1171"/>
      <c r="EY20" s="1171"/>
      <c r="EZ20" s="1171"/>
      <c r="FA20" s="1171" t="str">
        <f>MID(SUVAHAVUJ!AG162,3,1)</f>
        <v xml:space="preserve"> </v>
      </c>
      <c r="FB20" s="1171"/>
      <c r="FC20" s="1171"/>
      <c r="FD20" s="1171"/>
      <c r="FE20" s="1171"/>
      <c r="FF20" s="1171"/>
      <c r="FG20" s="1171" t="str">
        <f>MID(SUVAHAVUJ!AG162,4,1)</f>
        <v xml:space="preserve"> </v>
      </c>
      <c r="FH20" s="1171"/>
      <c r="FI20" s="1171"/>
      <c r="FJ20" s="1171"/>
      <c r="FK20" s="1171"/>
      <c r="FL20" s="1129" t="str">
        <f>MID(SUVAHAVUJ!AG162,5,1)</f>
        <v xml:space="preserve"> </v>
      </c>
      <c r="FM20" s="1129"/>
      <c r="FN20" s="1129"/>
      <c r="FO20" s="1129"/>
      <c r="FP20" s="1129"/>
      <c r="FQ20" s="1129"/>
      <c r="FR20" s="1129" t="str">
        <f>MID(SUVAHAVUJ!AG162,6,1)</f>
        <v xml:space="preserve"> </v>
      </c>
      <c r="FS20" s="1129"/>
      <c r="FT20" s="1129"/>
      <c r="FU20" s="1129"/>
      <c r="FV20" s="1129"/>
      <c r="FW20" s="1129" t="str">
        <f>MID(SUVAHAVUJ!AG162,7,1)</f>
        <v>1</v>
      </c>
      <c r="FX20" s="1129"/>
      <c r="FY20" s="1129"/>
      <c r="FZ20" s="1129"/>
      <c r="GA20" s="1129"/>
      <c r="GB20" s="1129"/>
      <c r="GC20" s="1129" t="str">
        <f>MID(SUVAHAVUJ!AG162,8,1)</f>
        <v>6</v>
      </c>
      <c r="GD20" s="1129"/>
      <c r="GE20" s="1129"/>
      <c r="GF20" s="1129"/>
      <c r="GG20" s="1129"/>
      <c r="GH20" s="1129" t="str">
        <f>MID(SUVAHAVUJ!AG162,9,1)</f>
        <v>0</v>
      </c>
      <c r="GI20" s="1129"/>
      <c r="GJ20" s="1129"/>
      <c r="GK20" s="1129"/>
      <c r="GL20" s="1129"/>
      <c r="GM20" s="1129"/>
      <c r="GN20" s="1129" t="str">
        <f>MID(SUVAHAVUJ!AG162,10,1)</f>
        <v>2</v>
      </c>
      <c r="GO20" s="1129"/>
      <c r="GP20" s="1129"/>
      <c r="GQ20" s="1129"/>
      <c r="GR20" s="1129"/>
      <c r="GS20" s="1129" t="str">
        <f>MID(SUVAHAVUJ!AG162,11,1)</f>
        <v>1</v>
      </c>
      <c r="GT20" s="1129"/>
      <c r="GU20" s="1129"/>
      <c r="GV20" s="1129"/>
      <c r="GW20" s="1177"/>
    </row>
    <row r="21" spans="1:205" ht="24.6" customHeight="1" x14ac:dyDescent="0.2">
      <c r="B21" s="1286" t="s">
        <v>2147</v>
      </c>
      <c r="C21" s="1287"/>
      <c r="D21" s="1287"/>
      <c r="E21" s="1287"/>
      <c r="F21" s="1287"/>
      <c r="G21" s="1287"/>
      <c r="H21" s="1287"/>
      <c r="I21" s="1287"/>
      <c r="J21" s="1287"/>
      <c r="K21" s="1288"/>
      <c r="L21" s="1252" t="str">
        <f>SUVAHAVUJ!$D$163</f>
        <v>Osobné náklady súčet (r. 16 až r. 19)</v>
      </c>
      <c r="M21" s="1253"/>
      <c r="N21" s="1253"/>
      <c r="O21" s="1253"/>
      <c r="P21" s="1253"/>
      <c r="Q21" s="1253"/>
      <c r="R21" s="1253"/>
      <c r="S21" s="1253"/>
      <c r="T21" s="1253"/>
      <c r="U21" s="1253"/>
      <c r="V21" s="1253"/>
      <c r="W21" s="1253"/>
      <c r="X21" s="1253"/>
      <c r="Y21" s="1253"/>
      <c r="Z21" s="1253"/>
      <c r="AA21" s="1253"/>
      <c r="AB21" s="1253"/>
      <c r="AC21" s="1253"/>
      <c r="AD21" s="1253"/>
      <c r="AE21" s="1253"/>
      <c r="AF21" s="1253"/>
      <c r="AG21" s="1253"/>
      <c r="AH21" s="1253"/>
      <c r="AI21" s="1253"/>
      <c r="AJ21" s="1253"/>
      <c r="AK21" s="1253"/>
      <c r="AL21" s="1253"/>
      <c r="AM21" s="1253"/>
      <c r="AN21" s="1253"/>
      <c r="AO21" s="1253"/>
      <c r="AP21" s="1253"/>
      <c r="AQ21" s="1253"/>
      <c r="AR21" s="1253"/>
      <c r="AS21" s="1253"/>
      <c r="AT21" s="1253"/>
      <c r="AU21" s="1253"/>
      <c r="AV21" s="1253"/>
      <c r="AW21" s="1253"/>
      <c r="AX21" s="1253"/>
      <c r="AY21" s="1253"/>
      <c r="AZ21" s="1253"/>
      <c r="BA21" s="1253"/>
      <c r="BB21" s="1253"/>
      <c r="BC21" s="1253"/>
      <c r="BD21" s="1253"/>
      <c r="BE21" s="1253"/>
      <c r="BF21" s="1253"/>
      <c r="BG21" s="1253"/>
      <c r="BH21" s="1253"/>
      <c r="BI21" s="1253"/>
      <c r="BJ21" s="1253"/>
      <c r="BK21" s="1253"/>
      <c r="BL21" s="1253"/>
      <c r="BM21" s="1253"/>
      <c r="BN21" s="1253"/>
      <c r="BO21" s="1253"/>
      <c r="BP21" s="1253"/>
      <c r="BQ21" s="1253"/>
      <c r="BR21" s="1253"/>
      <c r="BS21" s="1253"/>
      <c r="BT21" s="1253"/>
      <c r="BU21" s="1253"/>
      <c r="BV21" s="1253"/>
      <c r="BW21" s="1243" t="s">
        <v>1220</v>
      </c>
      <c r="BX21" s="1244"/>
      <c r="BY21" s="1244"/>
      <c r="BZ21" s="1244"/>
      <c r="CA21" s="1244"/>
      <c r="CB21" s="1244"/>
      <c r="CC21" s="1244"/>
      <c r="CD21" s="1245"/>
      <c r="CE21" s="1171" t="str">
        <f>MID(SUVAHAVUJ!AF163,1,1)</f>
        <v xml:space="preserve"> </v>
      </c>
      <c r="CF21" s="1171"/>
      <c r="CG21" s="1171"/>
      <c r="CH21" s="1171"/>
      <c r="CI21" s="1171"/>
      <c r="CJ21" s="1171" t="str">
        <f>MID(SUVAHAVUJ!AF163,2,1)</f>
        <v xml:space="preserve"> </v>
      </c>
      <c r="CK21" s="1171"/>
      <c r="CL21" s="1171"/>
      <c r="CM21" s="1171"/>
      <c r="CN21" s="1171"/>
      <c r="CO21" s="1171"/>
      <c r="CP21" s="1171" t="str">
        <f>MID(SUVAHAVUJ!AF163,3,1)</f>
        <v xml:space="preserve"> </v>
      </c>
      <c r="CQ21" s="1171"/>
      <c r="CR21" s="1171"/>
      <c r="CS21" s="1171"/>
      <c r="CT21" s="1171"/>
      <c r="CU21" s="1171" t="str">
        <f>MID(SUVAHAVUJ!AF163,4,1)</f>
        <v xml:space="preserve"> </v>
      </c>
      <c r="CV21" s="1171"/>
      <c r="CW21" s="1171"/>
      <c r="CX21" s="1171"/>
      <c r="CY21" s="1171"/>
      <c r="CZ21" s="1171"/>
      <c r="DA21" s="1171" t="str">
        <f>MID(SUVAHAVUJ!AF163,5,1)</f>
        <v xml:space="preserve"> </v>
      </c>
      <c r="DB21" s="1171"/>
      <c r="DC21" s="1171"/>
      <c r="DD21" s="1171"/>
      <c r="DE21" s="1171"/>
      <c r="DF21" s="1171" t="str">
        <f>MID(SUVAHAVUJ!AF163,6,1)</f>
        <v xml:space="preserve"> </v>
      </c>
      <c r="DG21" s="1171"/>
      <c r="DH21" s="1171"/>
      <c r="DI21" s="1171"/>
      <c r="DJ21" s="1171"/>
      <c r="DK21" s="1171"/>
      <c r="DL21" s="1171" t="str">
        <f>MID(SUVAHAVUJ!AF163,7,1)</f>
        <v>1</v>
      </c>
      <c r="DM21" s="1171"/>
      <c r="DN21" s="1171"/>
      <c r="DO21" s="1171"/>
      <c r="DP21" s="1171"/>
      <c r="DQ21" s="1171"/>
      <c r="DR21" s="1171" t="str">
        <f>MID(SUVAHAVUJ!AF163,8,1)</f>
        <v>6</v>
      </c>
      <c r="DS21" s="1171"/>
      <c r="DT21" s="1171"/>
      <c r="DU21" s="1171"/>
      <c r="DV21" s="1171"/>
      <c r="DW21" s="1129" t="str">
        <f>MID(SUVAHAVUJ!AF163,9,1)</f>
        <v>5</v>
      </c>
      <c r="DX21" s="1129"/>
      <c r="DY21" s="1129"/>
      <c r="DZ21" s="1129"/>
      <c r="EA21" s="1129"/>
      <c r="EB21" s="1129"/>
      <c r="EC21" s="1129" t="str">
        <f>MID(SUVAHAVUJ!AF163,10,1)</f>
        <v>3</v>
      </c>
      <c r="ED21" s="1129"/>
      <c r="EE21" s="1129"/>
      <c r="EF21" s="1129"/>
      <c r="EG21" s="1129"/>
      <c r="EH21" s="1171" t="str">
        <f>MID(SUVAHAVUJ!AF163,11,1)</f>
        <v>1</v>
      </c>
      <c r="EI21" s="1171"/>
      <c r="EJ21" s="1171"/>
      <c r="EK21" s="1171"/>
      <c r="EL21" s="1171"/>
      <c r="EM21" s="1179"/>
      <c r="EN21" s="257"/>
      <c r="EO21" s="258"/>
      <c r="EP21" s="1171" t="str">
        <f>MID(SUVAHAVUJ!AG163,1,1)</f>
        <v xml:space="preserve"> </v>
      </c>
      <c r="EQ21" s="1171"/>
      <c r="ER21" s="1171"/>
      <c r="ES21" s="1171"/>
      <c r="ET21" s="1171"/>
      <c r="EU21" s="1171"/>
      <c r="EV21" s="1171" t="str">
        <f>MID(SUVAHAVUJ!AG163,2,1)</f>
        <v xml:space="preserve"> </v>
      </c>
      <c r="EW21" s="1171"/>
      <c r="EX21" s="1171"/>
      <c r="EY21" s="1171"/>
      <c r="EZ21" s="1171"/>
      <c r="FA21" s="1171" t="str">
        <f>MID(SUVAHAVUJ!AG163,3,1)</f>
        <v xml:space="preserve"> </v>
      </c>
      <c r="FB21" s="1171"/>
      <c r="FC21" s="1171"/>
      <c r="FD21" s="1171"/>
      <c r="FE21" s="1171"/>
      <c r="FF21" s="1171"/>
      <c r="FG21" s="1171" t="str">
        <f>MID(SUVAHAVUJ!AG163,4,1)</f>
        <v xml:space="preserve"> </v>
      </c>
      <c r="FH21" s="1171"/>
      <c r="FI21" s="1171"/>
      <c r="FJ21" s="1171"/>
      <c r="FK21" s="1171"/>
      <c r="FL21" s="1129" t="str">
        <f>MID(SUVAHAVUJ!AG163,5,1)</f>
        <v xml:space="preserve"> </v>
      </c>
      <c r="FM21" s="1129"/>
      <c r="FN21" s="1129"/>
      <c r="FO21" s="1129"/>
      <c r="FP21" s="1129"/>
      <c r="FQ21" s="1129"/>
      <c r="FR21" s="1129" t="str">
        <f>MID(SUVAHAVUJ!AG163,6,1)</f>
        <v xml:space="preserve"> </v>
      </c>
      <c r="FS21" s="1129"/>
      <c r="FT21" s="1129"/>
      <c r="FU21" s="1129"/>
      <c r="FV21" s="1129"/>
      <c r="FW21" s="1129" t="str">
        <f>MID(SUVAHAVUJ!AG163,7,1)</f>
        <v>1</v>
      </c>
      <c r="FX21" s="1129"/>
      <c r="FY21" s="1129"/>
      <c r="FZ21" s="1129"/>
      <c r="GA21" s="1129"/>
      <c r="GB21" s="1129"/>
      <c r="GC21" s="1129" t="str">
        <f>MID(SUVAHAVUJ!AG163,8,1)</f>
        <v>1</v>
      </c>
      <c r="GD21" s="1129"/>
      <c r="GE21" s="1129"/>
      <c r="GF21" s="1129"/>
      <c r="GG21" s="1129"/>
      <c r="GH21" s="1129" t="str">
        <f>MID(SUVAHAVUJ!AG163,9,1)</f>
        <v>1</v>
      </c>
      <c r="GI21" s="1129"/>
      <c r="GJ21" s="1129"/>
      <c r="GK21" s="1129"/>
      <c r="GL21" s="1129"/>
      <c r="GM21" s="1129"/>
      <c r="GN21" s="1129" t="str">
        <f>MID(SUVAHAVUJ!AG163,10,1)</f>
        <v>2</v>
      </c>
      <c r="GO21" s="1129"/>
      <c r="GP21" s="1129"/>
      <c r="GQ21" s="1129"/>
      <c r="GR21" s="1129"/>
      <c r="GS21" s="1129" t="str">
        <f>MID(SUVAHAVUJ!AG163,11,1)</f>
        <v>2</v>
      </c>
      <c r="GT21" s="1129"/>
      <c r="GU21" s="1129"/>
      <c r="GV21" s="1129"/>
      <c r="GW21" s="1177"/>
    </row>
    <row r="22" spans="1:205" ht="24.6" customHeight="1" x14ac:dyDescent="0.2">
      <c r="B22" s="1286" t="s">
        <v>2148</v>
      </c>
      <c r="C22" s="1287"/>
      <c r="D22" s="1287"/>
      <c r="E22" s="1287"/>
      <c r="F22" s="1287"/>
      <c r="G22" s="1287"/>
      <c r="H22" s="1287"/>
      <c r="I22" s="1287"/>
      <c r="J22" s="1287"/>
      <c r="K22" s="1288"/>
      <c r="L22" s="1252" t="str">
        <f>SUVAHAVUJ!$D$164</f>
        <v>Mzdové náklady (521, 522)</v>
      </c>
      <c r="M22" s="1253"/>
      <c r="N22" s="1253"/>
      <c r="O22" s="1253"/>
      <c r="P22" s="1253"/>
      <c r="Q22" s="1253"/>
      <c r="R22" s="1253"/>
      <c r="S22" s="1253"/>
      <c r="T22" s="1253"/>
      <c r="U22" s="1253"/>
      <c r="V22" s="1253"/>
      <c r="W22" s="1253"/>
      <c r="X22" s="1253"/>
      <c r="Y22" s="1253"/>
      <c r="Z22" s="1253"/>
      <c r="AA22" s="1253"/>
      <c r="AB22" s="1253"/>
      <c r="AC22" s="1253"/>
      <c r="AD22" s="1253"/>
      <c r="AE22" s="1253"/>
      <c r="AF22" s="1253"/>
      <c r="AG22" s="1253"/>
      <c r="AH22" s="1253"/>
      <c r="AI22" s="1253"/>
      <c r="AJ22" s="1253"/>
      <c r="AK22" s="1253"/>
      <c r="AL22" s="1253"/>
      <c r="AM22" s="1253"/>
      <c r="AN22" s="1253"/>
      <c r="AO22" s="1253"/>
      <c r="AP22" s="1253"/>
      <c r="AQ22" s="1253"/>
      <c r="AR22" s="1253"/>
      <c r="AS22" s="1253"/>
      <c r="AT22" s="1253"/>
      <c r="AU22" s="1253"/>
      <c r="AV22" s="1253"/>
      <c r="AW22" s="1253"/>
      <c r="AX22" s="1253"/>
      <c r="AY22" s="1253"/>
      <c r="AZ22" s="1253"/>
      <c r="BA22" s="1253"/>
      <c r="BB22" s="1253"/>
      <c r="BC22" s="1253"/>
      <c r="BD22" s="1253"/>
      <c r="BE22" s="1253"/>
      <c r="BF22" s="1253"/>
      <c r="BG22" s="1253"/>
      <c r="BH22" s="1253"/>
      <c r="BI22" s="1253"/>
      <c r="BJ22" s="1253"/>
      <c r="BK22" s="1253"/>
      <c r="BL22" s="1253"/>
      <c r="BM22" s="1253"/>
      <c r="BN22" s="1253"/>
      <c r="BO22" s="1253"/>
      <c r="BP22" s="1253"/>
      <c r="BQ22" s="1253"/>
      <c r="BR22" s="1253"/>
      <c r="BS22" s="1253"/>
      <c r="BT22" s="1253"/>
      <c r="BU22" s="1253"/>
      <c r="BV22" s="1253"/>
      <c r="BW22" s="1243" t="s">
        <v>1221</v>
      </c>
      <c r="BX22" s="1244"/>
      <c r="BY22" s="1244"/>
      <c r="BZ22" s="1244"/>
      <c r="CA22" s="1244"/>
      <c r="CB22" s="1244"/>
      <c r="CC22" s="1244"/>
      <c r="CD22" s="1245"/>
      <c r="CE22" s="1171" t="str">
        <f>MID(SUVAHAVUJ!AF164,1,1)</f>
        <v xml:space="preserve"> </v>
      </c>
      <c r="CF22" s="1171"/>
      <c r="CG22" s="1171"/>
      <c r="CH22" s="1171"/>
      <c r="CI22" s="1171"/>
      <c r="CJ22" s="1171" t="str">
        <f>MID(SUVAHAVUJ!AF164,2,1)</f>
        <v xml:space="preserve"> </v>
      </c>
      <c r="CK22" s="1171"/>
      <c r="CL22" s="1171"/>
      <c r="CM22" s="1171"/>
      <c r="CN22" s="1171"/>
      <c r="CO22" s="1171"/>
      <c r="CP22" s="1171" t="str">
        <f>MID(SUVAHAVUJ!AF164,3,1)</f>
        <v xml:space="preserve"> </v>
      </c>
      <c r="CQ22" s="1171"/>
      <c r="CR22" s="1171"/>
      <c r="CS22" s="1171"/>
      <c r="CT22" s="1171"/>
      <c r="CU22" s="1171" t="str">
        <f>MID(SUVAHAVUJ!AF164,4,1)</f>
        <v xml:space="preserve"> </v>
      </c>
      <c r="CV22" s="1171"/>
      <c r="CW22" s="1171"/>
      <c r="CX22" s="1171"/>
      <c r="CY22" s="1171"/>
      <c r="CZ22" s="1171"/>
      <c r="DA22" s="1171" t="str">
        <f>MID(SUVAHAVUJ!AF164,5,1)</f>
        <v xml:space="preserve"> </v>
      </c>
      <c r="DB22" s="1171"/>
      <c r="DC22" s="1171"/>
      <c r="DD22" s="1171"/>
      <c r="DE22" s="1171"/>
      <c r="DF22" s="1171" t="str">
        <f>MID(SUVAHAVUJ!AF164,6,1)</f>
        <v xml:space="preserve"> </v>
      </c>
      <c r="DG22" s="1171"/>
      <c r="DH22" s="1171"/>
      <c r="DI22" s="1171"/>
      <c r="DJ22" s="1171"/>
      <c r="DK22" s="1171"/>
      <c r="DL22" s="1171" t="str">
        <f>MID(SUVAHAVUJ!AF164,7,1)</f>
        <v>1</v>
      </c>
      <c r="DM22" s="1171"/>
      <c r="DN22" s="1171"/>
      <c r="DO22" s="1171"/>
      <c r="DP22" s="1171"/>
      <c r="DQ22" s="1171"/>
      <c r="DR22" s="1171" t="str">
        <f>MID(SUVAHAVUJ!AF164,8,1)</f>
        <v>1</v>
      </c>
      <c r="DS22" s="1171"/>
      <c r="DT22" s="1171"/>
      <c r="DU22" s="1171"/>
      <c r="DV22" s="1171"/>
      <c r="DW22" s="1129" t="str">
        <f>MID(SUVAHAVUJ!AF164,9,1)</f>
        <v>6</v>
      </c>
      <c r="DX22" s="1129"/>
      <c r="DY22" s="1129"/>
      <c r="DZ22" s="1129"/>
      <c r="EA22" s="1129"/>
      <c r="EB22" s="1129"/>
      <c r="EC22" s="1129" t="str">
        <f>MID(SUVAHAVUJ!AF164,10,1)</f>
        <v>8</v>
      </c>
      <c r="ED22" s="1129"/>
      <c r="EE22" s="1129"/>
      <c r="EF22" s="1129"/>
      <c r="EG22" s="1129"/>
      <c r="EH22" s="1171" t="str">
        <f>MID(SUVAHAVUJ!AF164,11,1)</f>
        <v>9</v>
      </c>
      <c r="EI22" s="1171"/>
      <c r="EJ22" s="1171"/>
      <c r="EK22" s="1171"/>
      <c r="EL22" s="1171"/>
      <c r="EM22" s="1179"/>
      <c r="EN22" s="257"/>
      <c r="EO22" s="258"/>
      <c r="EP22" s="1171" t="str">
        <f>MID(SUVAHAVUJ!AG164,1,1)</f>
        <v xml:space="preserve"> </v>
      </c>
      <c r="EQ22" s="1171"/>
      <c r="ER22" s="1171"/>
      <c r="ES22" s="1171"/>
      <c r="ET22" s="1171"/>
      <c r="EU22" s="1171"/>
      <c r="EV22" s="1171" t="str">
        <f>MID(SUVAHAVUJ!AG164,2,1)</f>
        <v xml:space="preserve"> </v>
      </c>
      <c r="EW22" s="1171"/>
      <c r="EX22" s="1171"/>
      <c r="EY22" s="1171"/>
      <c r="EZ22" s="1171"/>
      <c r="FA22" s="1171" t="str">
        <f>MID(SUVAHAVUJ!AG164,3,1)</f>
        <v xml:space="preserve"> </v>
      </c>
      <c r="FB22" s="1171"/>
      <c r="FC22" s="1171"/>
      <c r="FD22" s="1171"/>
      <c r="FE22" s="1171"/>
      <c r="FF22" s="1171"/>
      <c r="FG22" s="1171" t="str">
        <f>MID(SUVAHAVUJ!AG164,4,1)</f>
        <v xml:space="preserve"> </v>
      </c>
      <c r="FH22" s="1171"/>
      <c r="FI22" s="1171"/>
      <c r="FJ22" s="1171"/>
      <c r="FK22" s="1171"/>
      <c r="FL22" s="1129" t="str">
        <f>MID(SUVAHAVUJ!AG164,5,1)</f>
        <v xml:space="preserve"> </v>
      </c>
      <c r="FM22" s="1129"/>
      <c r="FN22" s="1129"/>
      <c r="FO22" s="1129"/>
      <c r="FP22" s="1129"/>
      <c r="FQ22" s="1129"/>
      <c r="FR22" s="1129" t="str">
        <f>MID(SUVAHAVUJ!AG164,6,1)</f>
        <v xml:space="preserve"> </v>
      </c>
      <c r="FS22" s="1129"/>
      <c r="FT22" s="1129"/>
      <c r="FU22" s="1129"/>
      <c r="FV22" s="1129"/>
      <c r="FW22" s="1129" t="str">
        <f>MID(SUVAHAVUJ!AG164,7,1)</f>
        <v xml:space="preserve"> </v>
      </c>
      <c r="FX22" s="1129"/>
      <c r="FY22" s="1129"/>
      <c r="FZ22" s="1129"/>
      <c r="GA22" s="1129"/>
      <c r="GB22" s="1129"/>
      <c r="GC22" s="1129" t="str">
        <f>MID(SUVAHAVUJ!AG164,8,1)</f>
        <v>8</v>
      </c>
      <c r="GD22" s="1129"/>
      <c r="GE22" s="1129"/>
      <c r="GF22" s="1129"/>
      <c r="GG22" s="1129"/>
      <c r="GH22" s="1129" t="str">
        <f>MID(SUVAHAVUJ!AG164,9,1)</f>
        <v>0</v>
      </c>
      <c r="GI22" s="1129"/>
      <c r="GJ22" s="1129"/>
      <c r="GK22" s="1129"/>
      <c r="GL22" s="1129"/>
      <c r="GM22" s="1129"/>
      <c r="GN22" s="1129" t="str">
        <f>MID(SUVAHAVUJ!AG164,10,1)</f>
        <v>0</v>
      </c>
      <c r="GO22" s="1129"/>
      <c r="GP22" s="1129"/>
      <c r="GQ22" s="1129"/>
      <c r="GR22" s="1129"/>
      <c r="GS22" s="1129" t="str">
        <f>MID(SUVAHAVUJ!AG164,11,1)</f>
        <v>8</v>
      </c>
      <c r="GT22" s="1129"/>
      <c r="GU22" s="1129"/>
      <c r="GV22" s="1129"/>
      <c r="GW22" s="1177"/>
    </row>
    <row r="23" spans="1:205" ht="24.6" customHeight="1" x14ac:dyDescent="0.2">
      <c r="B23" s="1289" t="s">
        <v>2017</v>
      </c>
      <c r="C23" s="1290"/>
      <c r="D23" s="1290"/>
      <c r="E23" s="1290"/>
      <c r="F23" s="1290"/>
      <c r="G23" s="1290"/>
      <c r="H23" s="1290"/>
      <c r="I23" s="1290"/>
      <c r="J23" s="1290"/>
      <c r="K23" s="1291"/>
      <c r="L23" s="1252" t="str">
        <f>SUVAHAVUJ!$D$165</f>
        <v>Odmeny členom orgánov spoločnosti a družstva (523)</v>
      </c>
      <c r="M23" s="1253"/>
      <c r="N23" s="1253"/>
      <c r="O23" s="1253"/>
      <c r="P23" s="1253"/>
      <c r="Q23" s="1253"/>
      <c r="R23" s="1253"/>
      <c r="S23" s="1253"/>
      <c r="T23" s="1253"/>
      <c r="U23" s="1253"/>
      <c r="V23" s="1253"/>
      <c r="W23" s="1253"/>
      <c r="X23" s="1253"/>
      <c r="Y23" s="1253"/>
      <c r="Z23" s="1253"/>
      <c r="AA23" s="1253"/>
      <c r="AB23" s="1253"/>
      <c r="AC23" s="1253"/>
      <c r="AD23" s="1253"/>
      <c r="AE23" s="1253"/>
      <c r="AF23" s="1253"/>
      <c r="AG23" s="1253"/>
      <c r="AH23" s="1253"/>
      <c r="AI23" s="1253"/>
      <c r="AJ23" s="1253"/>
      <c r="AK23" s="1253"/>
      <c r="AL23" s="1253"/>
      <c r="AM23" s="1253"/>
      <c r="AN23" s="1253"/>
      <c r="AO23" s="1253"/>
      <c r="AP23" s="1253"/>
      <c r="AQ23" s="1253"/>
      <c r="AR23" s="1253"/>
      <c r="AS23" s="1253"/>
      <c r="AT23" s="1253"/>
      <c r="AU23" s="1253"/>
      <c r="AV23" s="1253"/>
      <c r="AW23" s="1253"/>
      <c r="AX23" s="1253"/>
      <c r="AY23" s="1253"/>
      <c r="AZ23" s="1253"/>
      <c r="BA23" s="1253"/>
      <c r="BB23" s="1253"/>
      <c r="BC23" s="1253"/>
      <c r="BD23" s="1253"/>
      <c r="BE23" s="1253"/>
      <c r="BF23" s="1253"/>
      <c r="BG23" s="1253"/>
      <c r="BH23" s="1253"/>
      <c r="BI23" s="1253"/>
      <c r="BJ23" s="1253"/>
      <c r="BK23" s="1253"/>
      <c r="BL23" s="1253"/>
      <c r="BM23" s="1253"/>
      <c r="BN23" s="1253"/>
      <c r="BO23" s="1253"/>
      <c r="BP23" s="1253"/>
      <c r="BQ23" s="1253"/>
      <c r="BR23" s="1253"/>
      <c r="BS23" s="1253"/>
      <c r="BT23" s="1253"/>
      <c r="BU23" s="1253"/>
      <c r="BV23" s="1253"/>
      <c r="BW23" s="1243" t="s">
        <v>1222</v>
      </c>
      <c r="BX23" s="1244"/>
      <c r="BY23" s="1244"/>
      <c r="BZ23" s="1244"/>
      <c r="CA23" s="1244"/>
      <c r="CB23" s="1244"/>
      <c r="CC23" s="1244"/>
      <c r="CD23" s="1245"/>
      <c r="CE23" s="1171" t="str">
        <f>MID(SUVAHAVUJ!AF165,1,1)</f>
        <v xml:space="preserve"> </v>
      </c>
      <c r="CF23" s="1171"/>
      <c r="CG23" s="1171"/>
      <c r="CH23" s="1171"/>
      <c r="CI23" s="1171"/>
      <c r="CJ23" s="1171" t="str">
        <f>MID(SUVAHAVUJ!AF165,2,1)</f>
        <v xml:space="preserve"> </v>
      </c>
      <c r="CK23" s="1171"/>
      <c r="CL23" s="1171"/>
      <c r="CM23" s="1171"/>
      <c r="CN23" s="1171"/>
      <c r="CO23" s="1171"/>
      <c r="CP23" s="1171" t="str">
        <f>MID(SUVAHAVUJ!AF165,3,1)</f>
        <v xml:space="preserve"> </v>
      </c>
      <c r="CQ23" s="1171"/>
      <c r="CR23" s="1171"/>
      <c r="CS23" s="1171"/>
      <c r="CT23" s="1171"/>
      <c r="CU23" s="1171" t="str">
        <f>MID(SUVAHAVUJ!AF165,4,1)</f>
        <v xml:space="preserve"> </v>
      </c>
      <c r="CV23" s="1171"/>
      <c r="CW23" s="1171"/>
      <c r="CX23" s="1171"/>
      <c r="CY23" s="1171"/>
      <c r="CZ23" s="1171"/>
      <c r="DA23" s="1171" t="str">
        <f>MID(SUVAHAVUJ!AF165,5,1)</f>
        <v xml:space="preserve"> </v>
      </c>
      <c r="DB23" s="1171"/>
      <c r="DC23" s="1171"/>
      <c r="DD23" s="1171"/>
      <c r="DE23" s="1171"/>
      <c r="DF23" s="1171" t="str">
        <f>MID(SUVAHAVUJ!AF165,6,1)</f>
        <v xml:space="preserve"> </v>
      </c>
      <c r="DG23" s="1171"/>
      <c r="DH23" s="1171"/>
      <c r="DI23" s="1171"/>
      <c r="DJ23" s="1171"/>
      <c r="DK23" s="1171"/>
      <c r="DL23" s="1171" t="str">
        <f>MID(SUVAHAVUJ!AF165,7,1)</f>
        <v xml:space="preserve"> </v>
      </c>
      <c r="DM23" s="1171"/>
      <c r="DN23" s="1171"/>
      <c r="DO23" s="1171"/>
      <c r="DP23" s="1171"/>
      <c r="DQ23" s="1171"/>
      <c r="DR23" s="1171" t="str">
        <f>MID(SUVAHAVUJ!AF165,8,1)</f>
        <v xml:space="preserve"> </v>
      </c>
      <c r="DS23" s="1171"/>
      <c r="DT23" s="1171"/>
      <c r="DU23" s="1171"/>
      <c r="DV23" s="1171"/>
      <c r="DW23" s="1129" t="str">
        <f>MID(SUVAHAVUJ!AF165,9,1)</f>
        <v xml:space="preserve"> </v>
      </c>
      <c r="DX23" s="1129"/>
      <c r="DY23" s="1129"/>
      <c r="DZ23" s="1129"/>
      <c r="EA23" s="1129"/>
      <c r="EB23" s="1129"/>
      <c r="EC23" s="1129" t="str">
        <f>MID(SUVAHAVUJ!AF165,10,1)</f>
        <v xml:space="preserve"> </v>
      </c>
      <c r="ED23" s="1129"/>
      <c r="EE23" s="1129"/>
      <c r="EF23" s="1129"/>
      <c r="EG23" s="1129"/>
      <c r="EH23" s="1171" t="str">
        <f>MID(SUVAHAVUJ!AF165,11,1)</f>
        <v>0</v>
      </c>
      <c r="EI23" s="1171"/>
      <c r="EJ23" s="1171"/>
      <c r="EK23" s="1171"/>
      <c r="EL23" s="1171"/>
      <c r="EM23" s="1179"/>
      <c r="EN23" s="257"/>
      <c r="EO23" s="258"/>
      <c r="EP23" s="1171" t="str">
        <f>MID(SUVAHAVUJ!AG165,1,1)</f>
        <v xml:space="preserve"> </v>
      </c>
      <c r="EQ23" s="1171"/>
      <c r="ER23" s="1171"/>
      <c r="ES23" s="1171"/>
      <c r="ET23" s="1171"/>
      <c r="EU23" s="1171"/>
      <c r="EV23" s="1171" t="str">
        <f>MID(SUVAHAVUJ!AG165,2,1)</f>
        <v xml:space="preserve"> </v>
      </c>
      <c r="EW23" s="1171"/>
      <c r="EX23" s="1171"/>
      <c r="EY23" s="1171"/>
      <c r="EZ23" s="1171"/>
      <c r="FA23" s="1171" t="str">
        <f>MID(SUVAHAVUJ!AG165,3,1)</f>
        <v xml:space="preserve"> </v>
      </c>
      <c r="FB23" s="1171"/>
      <c r="FC23" s="1171"/>
      <c r="FD23" s="1171"/>
      <c r="FE23" s="1171"/>
      <c r="FF23" s="1171"/>
      <c r="FG23" s="1171" t="str">
        <f>MID(SUVAHAVUJ!AG165,4,1)</f>
        <v xml:space="preserve"> </v>
      </c>
      <c r="FH23" s="1171"/>
      <c r="FI23" s="1171"/>
      <c r="FJ23" s="1171"/>
      <c r="FK23" s="1171"/>
      <c r="FL23" s="1129" t="str">
        <f>MID(SUVAHAVUJ!AG165,5,1)</f>
        <v xml:space="preserve"> </v>
      </c>
      <c r="FM23" s="1129"/>
      <c r="FN23" s="1129"/>
      <c r="FO23" s="1129"/>
      <c r="FP23" s="1129"/>
      <c r="FQ23" s="1129"/>
      <c r="FR23" s="1129" t="str">
        <f>MID(SUVAHAVUJ!AG165,6,1)</f>
        <v xml:space="preserve"> </v>
      </c>
      <c r="FS23" s="1129"/>
      <c r="FT23" s="1129"/>
      <c r="FU23" s="1129"/>
      <c r="FV23" s="1129"/>
      <c r="FW23" s="1129" t="str">
        <f>MID(SUVAHAVUJ!AG165,7,1)</f>
        <v xml:space="preserve"> </v>
      </c>
      <c r="FX23" s="1129"/>
      <c r="FY23" s="1129"/>
      <c r="FZ23" s="1129"/>
      <c r="GA23" s="1129"/>
      <c r="GB23" s="1129"/>
      <c r="GC23" s="1129" t="str">
        <f>MID(SUVAHAVUJ!AG165,8,1)</f>
        <v xml:space="preserve"> </v>
      </c>
      <c r="GD23" s="1129"/>
      <c r="GE23" s="1129"/>
      <c r="GF23" s="1129"/>
      <c r="GG23" s="1129"/>
      <c r="GH23" s="1129" t="str">
        <f>MID(SUVAHAVUJ!AG165,9,1)</f>
        <v xml:space="preserve"> </v>
      </c>
      <c r="GI23" s="1129"/>
      <c r="GJ23" s="1129"/>
      <c r="GK23" s="1129"/>
      <c r="GL23" s="1129"/>
      <c r="GM23" s="1129"/>
      <c r="GN23" s="1129" t="str">
        <f>MID(SUVAHAVUJ!AG165,10,1)</f>
        <v xml:space="preserve"> </v>
      </c>
      <c r="GO23" s="1129"/>
      <c r="GP23" s="1129"/>
      <c r="GQ23" s="1129"/>
      <c r="GR23" s="1129"/>
      <c r="GS23" s="1129" t="str">
        <f>MID(SUVAHAVUJ!AG165,11,1)</f>
        <v>0</v>
      </c>
      <c r="GT23" s="1129"/>
      <c r="GU23" s="1129"/>
      <c r="GV23" s="1129"/>
      <c r="GW23" s="1177"/>
    </row>
    <row r="24" spans="1:205" ht="24.6" customHeight="1" x14ac:dyDescent="0.2">
      <c r="A24" s="267"/>
      <c r="B24" s="1289" t="s">
        <v>2018</v>
      </c>
      <c r="C24" s="1290"/>
      <c r="D24" s="1290"/>
      <c r="E24" s="1290"/>
      <c r="F24" s="1290"/>
      <c r="G24" s="1290"/>
      <c r="H24" s="1290"/>
      <c r="I24" s="1290"/>
      <c r="J24" s="1290"/>
      <c r="K24" s="1291"/>
      <c r="L24" s="1252" t="str">
        <f>SUVAHAVUJ!$D$166</f>
        <v>Náklady na sociálne poistenie (524, 525, 526)</v>
      </c>
      <c r="M24" s="1253"/>
      <c r="N24" s="1253"/>
      <c r="O24" s="1253"/>
      <c r="P24" s="1253"/>
      <c r="Q24" s="1253"/>
      <c r="R24" s="1253"/>
      <c r="S24" s="1253"/>
      <c r="T24" s="1253"/>
      <c r="U24" s="1253"/>
      <c r="V24" s="1253"/>
      <c r="W24" s="1253"/>
      <c r="X24" s="1253"/>
      <c r="Y24" s="1253"/>
      <c r="Z24" s="1253"/>
      <c r="AA24" s="1253"/>
      <c r="AB24" s="1253"/>
      <c r="AC24" s="1253"/>
      <c r="AD24" s="1253"/>
      <c r="AE24" s="1253"/>
      <c r="AF24" s="1253"/>
      <c r="AG24" s="1253"/>
      <c r="AH24" s="1253"/>
      <c r="AI24" s="1253"/>
      <c r="AJ24" s="1253"/>
      <c r="AK24" s="1253"/>
      <c r="AL24" s="1253"/>
      <c r="AM24" s="1253"/>
      <c r="AN24" s="1253"/>
      <c r="AO24" s="1253"/>
      <c r="AP24" s="1253"/>
      <c r="AQ24" s="1253"/>
      <c r="AR24" s="1253"/>
      <c r="AS24" s="1253"/>
      <c r="AT24" s="1253"/>
      <c r="AU24" s="1253"/>
      <c r="AV24" s="1253"/>
      <c r="AW24" s="1253"/>
      <c r="AX24" s="1253"/>
      <c r="AY24" s="1253"/>
      <c r="AZ24" s="1253"/>
      <c r="BA24" s="1253"/>
      <c r="BB24" s="1253"/>
      <c r="BC24" s="1253"/>
      <c r="BD24" s="1253"/>
      <c r="BE24" s="1253"/>
      <c r="BF24" s="1253"/>
      <c r="BG24" s="1253"/>
      <c r="BH24" s="1253"/>
      <c r="BI24" s="1253"/>
      <c r="BJ24" s="1253"/>
      <c r="BK24" s="1253"/>
      <c r="BL24" s="1253"/>
      <c r="BM24" s="1253"/>
      <c r="BN24" s="1253"/>
      <c r="BO24" s="1253"/>
      <c r="BP24" s="1253"/>
      <c r="BQ24" s="1253"/>
      <c r="BR24" s="1253"/>
      <c r="BS24" s="1253"/>
      <c r="BT24" s="1253"/>
      <c r="BU24" s="1253"/>
      <c r="BV24" s="1253"/>
      <c r="BW24" s="1243" t="s">
        <v>2027</v>
      </c>
      <c r="BX24" s="1244"/>
      <c r="BY24" s="1244"/>
      <c r="BZ24" s="1244"/>
      <c r="CA24" s="1244"/>
      <c r="CB24" s="1244"/>
      <c r="CC24" s="1244"/>
      <c r="CD24" s="1245"/>
      <c r="CE24" s="1171" t="str">
        <f>MID(SUVAHAVUJ!AF166,1,1)</f>
        <v xml:space="preserve"> </v>
      </c>
      <c r="CF24" s="1171"/>
      <c r="CG24" s="1171"/>
      <c r="CH24" s="1171"/>
      <c r="CI24" s="1171"/>
      <c r="CJ24" s="1171" t="str">
        <f>MID(SUVAHAVUJ!AF166,2,1)</f>
        <v xml:space="preserve"> </v>
      </c>
      <c r="CK24" s="1171"/>
      <c r="CL24" s="1171"/>
      <c r="CM24" s="1171"/>
      <c r="CN24" s="1171"/>
      <c r="CO24" s="1171"/>
      <c r="CP24" s="1171" t="str">
        <f>MID(SUVAHAVUJ!AF166,3,1)</f>
        <v xml:space="preserve"> </v>
      </c>
      <c r="CQ24" s="1171"/>
      <c r="CR24" s="1171"/>
      <c r="CS24" s="1171"/>
      <c r="CT24" s="1171"/>
      <c r="CU24" s="1171" t="str">
        <f>MID(SUVAHAVUJ!AF166,4,1)</f>
        <v xml:space="preserve"> </v>
      </c>
      <c r="CV24" s="1171"/>
      <c r="CW24" s="1171"/>
      <c r="CX24" s="1171"/>
      <c r="CY24" s="1171"/>
      <c r="CZ24" s="1171"/>
      <c r="DA24" s="1171" t="str">
        <f>MID(SUVAHAVUJ!AF166,5,1)</f>
        <v xml:space="preserve"> </v>
      </c>
      <c r="DB24" s="1171"/>
      <c r="DC24" s="1171"/>
      <c r="DD24" s="1171"/>
      <c r="DE24" s="1171"/>
      <c r="DF24" s="1171" t="str">
        <f>MID(SUVAHAVUJ!AF166,6,1)</f>
        <v xml:space="preserve"> </v>
      </c>
      <c r="DG24" s="1171"/>
      <c r="DH24" s="1171"/>
      <c r="DI24" s="1171"/>
      <c r="DJ24" s="1171"/>
      <c r="DK24" s="1171"/>
      <c r="DL24" s="1171" t="str">
        <f>MID(SUVAHAVUJ!AF166,7,1)</f>
        <v xml:space="preserve"> </v>
      </c>
      <c r="DM24" s="1171"/>
      <c r="DN24" s="1171"/>
      <c r="DO24" s="1171"/>
      <c r="DP24" s="1171"/>
      <c r="DQ24" s="1171"/>
      <c r="DR24" s="1171" t="str">
        <f>MID(SUVAHAVUJ!AF166,8,1)</f>
        <v>4</v>
      </c>
      <c r="DS24" s="1171"/>
      <c r="DT24" s="1171"/>
      <c r="DU24" s="1171"/>
      <c r="DV24" s="1171"/>
      <c r="DW24" s="1129" t="str">
        <f>MID(SUVAHAVUJ!AF166,9,1)</f>
        <v>1</v>
      </c>
      <c r="DX24" s="1129"/>
      <c r="DY24" s="1129"/>
      <c r="DZ24" s="1129"/>
      <c r="EA24" s="1129"/>
      <c r="EB24" s="1129"/>
      <c r="EC24" s="1129" t="str">
        <f>MID(SUVAHAVUJ!AF166,10,1)</f>
        <v>1</v>
      </c>
      <c r="ED24" s="1129"/>
      <c r="EE24" s="1129"/>
      <c r="EF24" s="1129"/>
      <c r="EG24" s="1129"/>
      <c r="EH24" s="1171" t="str">
        <f>MID(SUVAHAVUJ!AF166,11,1)</f>
        <v>4</v>
      </c>
      <c r="EI24" s="1171"/>
      <c r="EJ24" s="1171"/>
      <c r="EK24" s="1171"/>
      <c r="EL24" s="1171"/>
      <c r="EM24" s="1179"/>
      <c r="EN24" s="257"/>
      <c r="EO24" s="258"/>
      <c r="EP24" s="1171" t="str">
        <f>MID(SUVAHAVUJ!AG166,1,1)</f>
        <v xml:space="preserve"> </v>
      </c>
      <c r="EQ24" s="1171"/>
      <c r="ER24" s="1171"/>
      <c r="ES24" s="1171"/>
      <c r="ET24" s="1171"/>
      <c r="EU24" s="1171"/>
      <c r="EV24" s="1171" t="str">
        <f>MID(SUVAHAVUJ!AG166,2,1)</f>
        <v xml:space="preserve"> </v>
      </c>
      <c r="EW24" s="1171"/>
      <c r="EX24" s="1171"/>
      <c r="EY24" s="1171"/>
      <c r="EZ24" s="1171"/>
      <c r="FA24" s="1171" t="str">
        <f>MID(SUVAHAVUJ!AG166,3,1)</f>
        <v xml:space="preserve"> </v>
      </c>
      <c r="FB24" s="1171"/>
      <c r="FC24" s="1171"/>
      <c r="FD24" s="1171"/>
      <c r="FE24" s="1171"/>
      <c r="FF24" s="1171"/>
      <c r="FG24" s="1171" t="str">
        <f>MID(SUVAHAVUJ!AG166,4,1)</f>
        <v xml:space="preserve"> </v>
      </c>
      <c r="FH24" s="1171"/>
      <c r="FI24" s="1171"/>
      <c r="FJ24" s="1171"/>
      <c r="FK24" s="1171"/>
      <c r="FL24" s="1129" t="str">
        <f>MID(SUVAHAVUJ!AG166,5,1)</f>
        <v xml:space="preserve"> </v>
      </c>
      <c r="FM24" s="1129"/>
      <c r="FN24" s="1129"/>
      <c r="FO24" s="1129"/>
      <c r="FP24" s="1129"/>
      <c r="FQ24" s="1129"/>
      <c r="FR24" s="1129" t="str">
        <f>MID(SUVAHAVUJ!AG166,6,1)</f>
        <v xml:space="preserve"> </v>
      </c>
      <c r="FS24" s="1129"/>
      <c r="FT24" s="1129"/>
      <c r="FU24" s="1129"/>
      <c r="FV24" s="1129"/>
      <c r="FW24" s="1129" t="str">
        <f>MID(SUVAHAVUJ!AG166,7,1)</f>
        <v xml:space="preserve"> </v>
      </c>
      <c r="FX24" s="1129"/>
      <c r="FY24" s="1129"/>
      <c r="FZ24" s="1129"/>
      <c r="GA24" s="1129"/>
      <c r="GB24" s="1129"/>
      <c r="GC24" s="1129" t="str">
        <f>MID(SUVAHAVUJ!AG166,8,1)</f>
        <v>2</v>
      </c>
      <c r="GD24" s="1129"/>
      <c r="GE24" s="1129"/>
      <c r="GF24" s="1129"/>
      <c r="GG24" s="1129"/>
      <c r="GH24" s="1129" t="str">
        <f>MID(SUVAHAVUJ!AG166,9,1)</f>
        <v>8</v>
      </c>
      <c r="GI24" s="1129"/>
      <c r="GJ24" s="1129"/>
      <c r="GK24" s="1129"/>
      <c r="GL24" s="1129"/>
      <c r="GM24" s="1129"/>
      <c r="GN24" s="1129" t="str">
        <f>MID(SUVAHAVUJ!AG166,10,1)</f>
        <v>1</v>
      </c>
      <c r="GO24" s="1129"/>
      <c r="GP24" s="1129"/>
      <c r="GQ24" s="1129"/>
      <c r="GR24" s="1129"/>
      <c r="GS24" s="1129" t="str">
        <f>MID(SUVAHAVUJ!AG166,11,1)</f>
        <v>9</v>
      </c>
      <c r="GT24" s="1129"/>
      <c r="GU24" s="1129"/>
      <c r="GV24" s="1129"/>
      <c r="GW24" s="1177"/>
    </row>
    <row r="25" spans="1:205" ht="24.6" customHeight="1" x14ac:dyDescent="0.2">
      <c r="A25" s="267"/>
      <c r="B25" s="1289" t="s">
        <v>2019</v>
      </c>
      <c r="C25" s="1290"/>
      <c r="D25" s="1290"/>
      <c r="E25" s="1290"/>
      <c r="F25" s="1290"/>
      <c r="G25" s="1290"/>
      <c r="H25" s="1290"/>
      <c r="I25" s="1290"/>
      <c r="J25" s="1290"/>
      <c r="K25" s="1291"/>
      <c r="L25" s="1252" t="str">
        <f>SUVAHAVUJ!$D$167</f>
        <v>Sociálne náklady (527, 528)</v>
      </c>
      <c r="M25" s="1253"/>
      <c r="N25" s="1253"/>
      <c r="O25" s="1253"/>
      <c r="P25" s="1253"/>
      <c r="Q25" s="1253"/>
      <c r="R25" s="1253"/>
      <c r="S25" s="1253"/>
      <c r="T25" s="1253"/>
      <c r="U25" s="1253"/>
      <c r="V25" s="1253"/>
      <c r="W25" s="1253"/>
      <c r="X25" s="1253"/>
      <c r="Y25" s="1253"/>
      <c r="Z25" s="1253"/>
      <c r="AA25" s="1253"/>
      <c r="AB25" s="1253"/>
      <c r="AC25" s="1253"/>
      <c r="AD25" s="1253"/>
      <c r="AE25" s="1253"/>
      <c r="AF25" s="1253"/>
      <c r="AG25" s="1253"/>
      <c r="AH25" s="1253"/>
      <c r="AI25" s="1253"/>
      <c r="AJ25" s="1253"/>
      <c r="AK25" s="1253"/>
      <c r="AL25" s="1253"/>
      <c r="AM25" s="1253"/>
      <c r="AN25" s="1253"/>
      <c r="AO25" s="1253"/>
      <c r="AP25" s="1253"/>
      <c r="AQ25" s="1253"/>
      <c r="AR25" s="1253"/>
      <c r="AS25" s="1253"/>
      <c r="AT25" s="1253"/>
      <c r="AU25" s="1253"/>
      <c r="AV25" s="1253"/>
      <c r="AW25" s="1253"/>
      <c r="AX25" s="1253"/>
      <c r="AY25" s="1253"/>
      <c r="AZ25" s="1253"/>
      <c r="BA25" s="1253"/>
      <c r="BB25" s="1253"/>
      <c r="BC25" s="1253"/>
      <c r="BD25" s="1253"/>
      <c r="BE25" s="1253"/>
      <c r="BF25" s="1253"/>
      <c r="BG25" s="1253"/>
      <c r="BH25" s="1253"/>
      <c r="BI25" s="1253"/>
      <c r="BJ25" s="1253"/>
      <c r="BK25" s="1253"/>
      <c r="BL25" s="1253"/>
      <c r="BM25" s="1253"/>
      <c r="BN25" s="1253"/>
      <c r="BO25" s="1253"/>
      <c r="BP25" s="1253"/>
      <c r="BQ25" s="1253"/>
      <c r="BR25" s="1253"/>
      <c r="BS25" s="1253"/>
      <c r="BT25" s="1253"/>
      <c r="BU25" s="1253"/>
      <c r="BV25" s="1253"/>
      <c r="BW25" s="1243" t="s">
        <v>1226</v>
      </c>
      <c r="BX25" s="1244"/>
      <c r="BY25" s="1244"/>
      <c r="BZ25" s="1244"/>
      <c r="CA25" s="1244"/>
      <c r="CB25" s="1244"/>
      <c r="CC25" s="1244"/>
      <c r="CD25" s="1245"/>
      <c r="CE25" s="1171" t="str">
        <f>MID(SUVAHAVUJ!AF167,1,1)</f>
        <v xml:space="preserve"> </v>
      </c>
      <c r="CF25" s="1171"/>
      <c r="CG25" s="1171"/>
      <c r="CH25" s="1171"/>
      <c r="CI25" s="1171"/>
      <c r="CJ25" s="1171" t="str">
        <f>MID(SUVAHAVUJ!AF167,2,1)</f>
        <v xml:space="preserve"> </v>
      </c>
      <c r="CK25" s="1171"/>
      <c r="CL25" s="1171"/>
      <c r="CM25" s="1171"/>
      <c r="CN25" s="1171"/>
      <c r="CO25" s="1171"/>
      <c r="CP25" s="1171" t="str">
        <f>MID(SUVAHAVUJ!AF167,3,1)</f>
        <v xml:space="preserve"> </v>
      </c>
      <c r="CQ25" s="1171"/>
      <c r="CR25" s="1171"/>
      <c r="CS25" s="1171"/>
      <c r="CT25" s="1171"/>
      <c r="CU25" s="1171" t="str">
        <f>MID(SUVAHAVUJ!AF167,4,1)</f>
        <v xml:space="preserve"> </v>
      </c>
      <c r="CV25" s="1171"/>
      <c r="CW25" s="1171"/>
      <c r="CX25" s="1171"/>
      <c r="CY25" s="1171"/>
      <c r="CZ25" s="1171"/>
      <c r="DA25" s="1171" t="str">
        <f>MID(SUVAHAVUJ!AF167,5,1)</f>
        <v xml:space="preserve"> </v>
      </c>
      <c r="DB25" s="1171"/>
      <c r="DC25" s="1171"/>
      <c r="DD25" s="1171"/>
      <c r="DE25" s="1171"/>
      <c r="DF25" s="1171" t="str">
        <f>MID(SUVAHAVUJ!AF167,6,1)</f>
        <v xml:space="preserve"> </v>
      </c>
      <c r="DG25" s="1171"/>
      <c r="DH25" s="1171"/>
      <c r="DI25" s="1171"/>
      <c r="DJ25" s="1171"/>
      <c r="DK25" s="1171"/>
      <c r="DL25" s="1171" t="str">
        <f>MID(SUVAHAVUJ!AF167,7,1)</f>
        <v xml:space="preserve"> </v>
      </c>
      <c r="DM25" s="1171"/>
      <c r="DN25" s="1171"/>
      <c r="DO25" s="1171"/>
      <c r="DP25" s="1171"/>
      <c r="DQ25" s="1171"/>
      <c r="DR25" s="1171" t="str">
        <f>MID(SUVAHAVUJ!AF167,8,1)</f>
        <v xml:space="preserve"> </v>
      </c>
      <c r="DS25" s="1171"/>
      <c r="DT25" s="1171"/>
      <c r="DU25" s="1171"/>
      <c r="DV25" s="1171"/>
      <c r="DW25" s="1129" t="str">
        <f>MID(SUVAHAVUJ!AF167,9,1)</f>
        <v>7</v>
      </c>
      <c r="DX25" s="1129"/>
      <c r="DY25" s="1129"/>
      <c r="DZ25" s="1129"/>
      <c r="EA25" s="1129"/>
      <c r="EB25" s="1129"/>
      <c r="EC25" s="1129" t="str">
        <f>MID(SUVAHAVUJ!AF167,10,1)</f>
        <v>2</v>
      </c>
      <c r="ED25" s="1129"/>
      <c r="EE25" s="1129"/>
      <c r="EF25" s="1129"/>
      <c r="EG25" s="1129"/>
      <c r="EH25" s="1171" t="str">
        <f>MID(SUVAHAVUJ!AF167,11,1)</f>
        <v>8</v>
      </c>
      <c r="EI25" s="1171"/>
      <c r="EJ25" s="1171"/>
      <c r="EK25" s="1171"/>
      <c r="EL25" s="1171"/>
      <c r="EM25" s="1179"/>
      <c r="EN25" s="257"/>
      <c r="EO25" s="258"/>
      <c r="EP25" s="1171" t="str">
        <f>MID(SUVAHAVUJ!AG167,1,1)</f>
        <v xml:space="preserve"> </v>
      </c>
      <c r="EQ25" s="1171"/>
      <c r="ER25" s="1171"/>
      <c r="ES25" s="1171"/>
      <c r="ET25" s="1171"/>
      <c r="EU25" s="1171"/>
      <c r="EV25" s="1171" t="str">
        <f>MID(SUVAHAVUJ!AG167,2,1)</f>
        <v xml:space="preserve"> </v>
      </c>
      <c r="EW25" s="1171"/>
      <c r="EX25" s="1171"/>
      <c r="EY25" s="1171"/>
      <c r="EZ25" s="1171"/>
      <c r="FA25" s="1171" t="str">
        <f>MID(SUVAHAVUJ!AG167,3,1)</f>
        <v xml:space="preserve"> </v>
      </c>
      <c r="FB25" s="1171"/>
      <c r="FC25" s="1171"/>
      <c r="FD25" s="1171"/>
      <c r="FE25" s="1171"/>
      <c r="FF25" s="1171"/>
      <c r="FG25" s="1171" t="str">
        <f>MID(SUVAHAVUJ!AG167,4,1)</f>
        <v xml:space="preserve"> </v>
      </c>
      <c r="FH25" s="1171"/>
      <c r="FI25" s="1171"/>
      <c r="FJ25" s="1171"/>
      <c r="FK25" s="1171"/>
      <c r="FL25" s="1129" t="str">
        <f>MID(SUVAHAVUJ!AG167,5,1)</f>
        <v xml:space="preserve"> </v>
      </c>
      <c r="FM25" s="1129"/>
      <c r="FN25" s="1129"/>
      <c r="FO25" s="1129"/>
      <c r="FP25" s="1129"/>
      <c r="FQ25" s="1129"/>
      <c r="FR25" s="1129" t="str">
        <f>MID(SUVAHAVUJ!AG167,6,1)</f>
        <v xml:space="preserve"> </v>
      </c>
      <c r="FS25" s="1129"/>
      <c r="FT25" s="1129"/>
      <c r="FU25" s="1129"/>
      <c r="FV25" s="1129"/>
      <c r="FW25" s="1129" t="str">
        <f>MID(SUVAHAVUJ!AG167,7,1)</f>
        <v xml:space="preserve"> </v>
      </c>
      <c r="FX25" s="1129"/>
      <c r="FY25" s="1129"/>
      <c r="FZ25" s="1129"/>
      <c r="GA25" s="1129"/>
      <c r="GB25" s="1129"/>
      <c r="GC25" s="1129" t="str">
        <f>MID(SUVAHAVUJ!AG167,8,1)</f>
        <v xml:space="preserve"> </v>
      </c>
      <c r="GD25" s="1129"/>
      <c r="GE25" s="1129"/>
      <c r="GF25" s="1129"/>
      <c r="GG25" s="1129"/>
      <c r="GH25" s="1129" t="str">
        <f>MID(SUVAHAVUJ!AG167,9,1)</f>
        <v>2</v>
      </c>
      <c r="GI25" s="1129"/>
      <c r="GJ25" s="1129"/>
      <c r="GK25" s="1129"/>
      <c r="GL25" s="1129"/>
      <c r="GM25" s="1129"/>
      <c r="GN25" s="1129" t="str">
        <f>MID(SUVAHAVUJ!AG167,10,1)</f>
        <v>9</v>
      </c>
      <c r="GO25" s="1129"/>
      <c r="GP25" s="1129"/>
      <c r="GQ25" s="1129"/>
      <c r="GR25" s="1129"/>
      <c r="GS25" s="1129" t="str">
        <f>MID(SUVAHAVUJ!AG167,11,1)</f>
        <v>5</v>
      </c>
      <c r="GT25" s="1129"/>
      <c r="GU25" s="1129"/>
      <c r="GV25" s="1129"/>
      <c r="GW25" s="1177"/>
    </row>
    <row r="26" spans="1:205" ht="24.6" customHeight="1" x14ac:dyDescent="0.2">
      <c r="A26" s="267"/>
      <c r="B26" s="1286" t="s">
        <v>2149</v>
      </c>
      <c r="C26" s="1287"/>
      <c r="D26" s="1287"/>
      <c r="E26" s="1287"/>
      <c r="F26" s="1287"/>
      <c r="G26" s="1287"/>
      <c r="H26" s="1287"/>
      <c r="I26" s="1287"/>
      <c r="J26" s="1287"/>
      <c r="K26" s="1288"/>
      <c r="L26" s="1252" t="str">
        <f>SUVAHAVUJ!$D$168</f>
        <v>Dane a poplatky (účtová skupina 53)</v>
      </c>
      <c r="M26" s="1253"/>
      <c r="N26" s="1253"/>
      <c r="O26" s="1253"/>
      <c r="P26" s="1253"/>
      <c r="Q26" s="1253"/>
      <c r="R26" s="1253"/>
      <c r="S26" s="1253"/>
      <c r="T26" s="1253"/>
      <c r="U26" s="1253"/>
      <c r="V26" s="1253"/>
      <c r="W26" s="1253"/>
      <c r="X26" s="1253"/>
      <c r="Y26" s="1253"/>
      <c r="Z26" s="1253"/>
      <c r="AA26" s="1253"/>
      <c r="AB26" s="1253"/>
      <c r="AC26" s="1253"/>
      <c r="AD26" s="1253"/>
      <c r="AE26" s="1253"/>
      <c r="AF26" s="1253"/>
      <c r="AG26" s="1253"/>
      <c r="AH26" s="1253"/>
      <c r="AI26" s="1253"/>
      <c r="AJ26" s="1253"/>
      <c r="AK26" s="1253"/>
      <c r="AL26" s="1253"/>
      <c r="AM26" s="1253"/>
      <c r="AN26" s="1253"/>
      <c r="AO26" s="1253"/>
      <c r="AP26" s="1253"/>
      <c r="AQ26" s="1253"/>
      <c r="AR26" s="1253"/>
      <c r="AS26" s="1253"/>
      <c r="AT26" s="1253"/>
      <c r="AU26" s="1253"/>
      <c r="AV26" s="1253"/>
      <c r="AW26" s="1253"/>
      <c r="AX26" s="1253"/>
      <c r="AY26" s="1253"/>
      <c r="AZ26" s="1253"/>
      <c r="BA26" s="1253"/>
      <c r="BB26" s="1253"/>
      <c r="BC26" s="1253"/>
      <c r="BD26" s="1253"/>
      <c r="BE26" s="1253"/>
      <c r="BF26" s="1253"/>
      <c r="BG26" s="1253"/>
      <c r="BH26" s="1253"/>
      <c r="BI26" s="1253"/>
      <c r="BJ26" s="1253"/>
      <c r="BK26" s="1253"/>
      <c r="BL26" s="1253"/>
      <c r="BM26" s="1253"/>
      <c r="BN26" s="1253"/>
      <c r="BO26" s="1253"/>
      <c r="BP26" s="1253"/>
      <c r="BQ26" s="1253"/>
      <c r="BR26" s="1253"/>
      <c r="BS26" s="1253"/>
      <c r="BT26" s="1253"/>
      <c r="BU26" s="1253"/>
      <c r="BV26" s="1253"/>
      <c r="BW26" s="1243" t="s">
        <v>2030</v>
      </c>
      <c r="BX26" s="1244"/>
      <c r="BY26" s="1244"/>
      <c r="BZ26" s="1244"/>
      <c r="CA26" s="1244"/>
      <c r="CB26" s="1244"/>
      <c r="CC26" s="1244"/>
      <c r="CD26" s="1245"/>
      <c r="CE26" s="1171" t="str">
        <f>MID(SUVAHAVUJ!AF168,1,1)</f>
        <v xml:space="preserve"> </v>
      </c>
      <c r="CF26" s="1171"/>
      <c r="CG26" s="1171"/>
      <c r="CH26" s="1171"/>
      <c r="CI26" s="1171"/>
      <c r="CJ26" s="1171" t="str">
        <f>MID(SUVAHAVUJ!AF168,2,1)</f>
        <v xml:space="preserve"> </v>
      </c>
      <c r="CK26" s="1171"/>
      <c r="CL26" s="1171"/>
      <c r="CM26" s="1171"/>
      <c r="CN26" s="1171"/>
      <c r="CO26" s="1171"/>
      <c r="CP26" s="1171" t="str">
        <f>MID(SUVAHAVUJ!AF168,3,1)</f>
        <v xml:space="preserve"> </v>
      </c>
      <c r="CQ26" s="1171"/>
      <c r="CR26" s="1171"/>
      <c r="CS26" s="1171"/>
      <c r="CT26" s="1171"/>
      <c r="CU26" s="1171" t="str">
        <f>MID(SUVAHAVUJ!AF168,4,1)</f>
        <v xml:space="preserve"> </v>
      </c>
      <c r="CV26" s="1171"/>
      <c r="CW26" s="1171"/>
      <c r="CX26" s="1171"/>
      <c r="CY26" s="1171"/>
      <c r="CZ26" s="1171"/>
      <c r="DA26" s="1171" t="str">
        <f>MID(SUVAHAVUJ!AF168,5,1)</f>
        <v xml:space="preserve"> </v>
      </c>
      <c r="DB26" s="1171"/>
      <c r="DC26" s="1171"/>
      <c r="DD26" s="1171"/>
      <c r="DE26" s="1171"/>
      <c r="DF26" s="1171" t="str">
        <f>MID(SUVAHAVUJ!AF168,6,1)</f>
        <v xml:space="preserve"> </v>
      </c>
      <c r="DG26" s="1171"/>
      <c r="DH26" s="1171"/>
      <c r="DI26" s="1171"/>
      <c r="DJ26" s="1171"/>
      <c r="DK26" s="1171"/>
      <c r="DL26" s="1171" t="str">
        <f>MID(SUVAHAVUJ!AF168,7,1)</f>
        <v xml:space="preserve"> </v>
      </c>
      <c r="DM26" s="1171"/>
      <c r="DN26" s="1171"/>
      <c r="DO26" s="1171"/>
      <c r="DP26" s="1171"/>
      <c r="DQ26" s="1171"/>
      <c r="DR26" s="1171" t="str">
        <f>MID(SUVAHAVUJ!AF168,8,1)</f>
        <v xml:space="preserve"> </v>
      </c>
      <c r="DS26" s="1171"/>
      <c r="DT26" s="1171"/>
      <c r="DU26" s="1171"/>
      <c r="DV26" s="1171"/>
      <c r="DW26" s="1129" t="str">
        <f>MID(SUVAHAVUJ!AF168,9,1)</f>
        <v>1</v>
      </c>
      <c r="DX26" s="1129"/>
      <c r="DY26" s="1129"/>
      <c r="DZ26" s="1129"/>
      <c r="EA26" s="1129"/>
      <c r="EB26" s="1129"/>
      <c r="EC26" s="1129" t="str">
        <f>MID(SUVAHAVUJ!AF168,10,1)</f>
        <v>4</v>
      </c>
      <c r="ED26" s="1129"/>
      <c r="EE26" s="1129"/>
      <c r="EF26" s="1129"/>
      <c r="EG26" s="1129"/>
      <c r="EH26" s="1171" t="str">
        <f>MID(SUVAHAVUJ!AF168,11,1)</f>
        <v>2</v>
      </c>
      <c r="EI26" s="1171"/>
      <c r="EJ26" s="1171"/>
      <c r="EK26" s="1171"/>
      <c r="EL26" s="1171"/>
      <c r="EM26" s="1179"/>
      <c r="EN26" s="257"/>
      <c r="EO26" s="258"/>
      <c r="EP26" s="1171" t="str">
        <f>MID(SUVAHAVUJ!AG168,1,1)</f>
        <v xml:space="preserve"> </v>
      </c>
      <c r="EQ26" s="1171"/>
      <c r="ER26" s="1171"/>
      <c r="ES26" s="1171"/>
      <c r="ET26" s="1171"/>
      <c r="EU26" s="1171"/>
      <c r="EV26" s="1171" t="str">
        <f>MID(SUVAHAVUJ!AG168,2,1)</f>
        <v xml:space="preserve"> </v>
      </c>
      <c r="EW26" s="1171"/>
      <c r="EX26" s="1171"/>
      <c r="EY26" s="1171"/>
      <c r="EZ26" s="1171"/>
      <c r="FA26" s="1171" t="str">
        <f>MID(SUVAHAVUJ!AG168,3,1)</f>
        <v xml:space="preserve"> </v>
      </c>
      <c r="FB26" s="1171"/>
      <c r="FC26" s="1171"/>
      <c r="FD26" s="1171"/>
      <c r="FE26" s="1171"/>
      <c r="FF26" s="1171"/>
      <c r="FG26" s="1171" t="str">
        <f>MID(SUVAHAVUJ!AG168,4,1)</f>
        <v xml:space="preserve"> </v>
      </c>
      <c r="FH26" s="1171"/>
      <c r="FI26" s="1171"/>
      <c r="FJ26" s="1171"/>
      <c r="FK26" s="1171"/>
      <c r="FL26" s="1129" t="str">
        <f>MID(SUVAHAVUJ!AG168,5,1)</f>
        <v xml:space="preserve"> </v>
      </c>
      <c r="FM26" s="1129"/>
      <c r="FN26" s="1129"/>
      <c r="FO26" s="1129"/>
      <c r="FP26" s="1129"/>
      <c r="FQ26" s="1129"/>
      <c r="FR26" s="1129" t="str">
        <f>MID(SUVAHAVUJ!AG168,6,1)</f>
        <v xml:space="preserve"> </v>
      </c>
      <c r="FS26" s="1129"/>
      <c r="FT26" s="1129"/>
      <c r="FU26" s="1129"/>
      <c r="FV26" s="1129"/>
      <c r="FW26" s="1129" t="str">
        <f>MID(SUVAHAVUJ!AG168,7,1)</f>
        <v xml:space="preserve"> </v>
      </c>
      <c r="FX26" s="1129"/>
      <c r="FY26" s="1129"/>
      <c r="FZ26" s="1129"/>
      <c r="GA26" s="1129"/>
      <c r="GB26" s="1129"/>
      <c r="GC26" s="1129" t="str">
        <f>MID(SUVAHAVUJ!AG168,8,1)</f>
        <v xml:space="preserve"> </v>
      </c>
      <c r="GD26" s="1129"/>
      <c r="GE26" s="1129"/>
      <c r="GF26" s="1129"/>
      <c r="GG26" s="1129"/>
      <c r="GH26" s="1129" t="str">
        <f>MID(SUVAHAVUJ!AG168,9,1)</f>
        <v>2</v>
      </c>
      <c r="GI26" s="1129"/>
      <c r="GJ26" s="1129"/>
      <c r="GK26" s="1129"/>
      <c r="GL26" s="1129"/>
      <c r="GM26" s="1129"/>
      <c r="GN26" s="1129" t="str">
        <f>MID(SUVAHAVUJ!AG168,10,1)</f>
        <v>7</v>
      </c>
      <c r="GO26" s="1129"/>
      <c r="GP26" s="1129"/>
      <c r="GQ26" s="1129"/>
      <c r="GR26" s="1129"/>
      <c r="GS26" s="1129" t="str">
        <f>MID(SUVAHAVUJ!AG168,11,1)</f>
        <v>8</v>
      </c>
      <c r="GT26" s="1129"/>
      <c r="GU26" s="1129"/>
      <c r="GV26" s="1129"/>
      <c r="GW26" s="1177"/>
    </row>
    <row r="27" spans="1:205" ht="24.6" customHeight="1" x14ac:dyDescent="0.2">
      <c r="A27" s="267"/>
      <c r="B27" s="1286" t="s">
        <v>2150</v>
      </c>
      <c r="C27" s="1287"/>
      <c r="D27" s="1287"/>
      <c r="E27" s="1287"/>
      <c r="F27" s="1287"/>
      <c r="G27" s="1287"/>
      <c r="H27" s="1287"/>
      <c r="I27" s="1287"/>
      <c r="J27" s="1287"/>
      <c r="K27" s="1288"/>
      <c r="L27" s="1252" t="str">
        <f>SUVAHAVUJ!$D$169</f>
        <v>Odpisy a opravné položky k dlhodobému nehmotnému majetku a dlhodobému hmotnému majetku (r. 22 + r. 23)</v>
      </c>
      <c r="M27" s="1253"/>
      <c r="N27" s="1253"/>
      <c r="O27" s="1253"/>
      <c r="P27" s="1253"/>
      <c r="Q27" s="1253"/>
      <c r="R27" s="1253"/>
      <c r="S27" s="1253"/>
      <c r="T27" s="1253"/>
      <c r="U27" s="1253"/>
      <c r="V27" s="1253"/>
      <c r="W27" s="1253"/>
      <c r="X27" s="1253"/>
      <c r="Y27" s="1253"/>
      <c r="Z27" s="1253"/>
      <c r="AA27" s="1253"/>
      <c r="AB27" s="1253"/>
      <c r="AC27" s="1253"/>
      <c r="AD27" s="1253"/>
      <c r="AE27" s="1253"/>
      <c r="AF27" s="1253"/>
      <c r="AG27" s="1253"/>
      <c r="AH27" s="1253"/>
      <c r="AI27" s="1253"/>
      <c r="AJ27" s="1253"/>
      <c r="AK27" s="1253"/>
      <c r="AL27" s="1253"/>
      <c r="AM27" s="1253"/>
      <c r="AN27" s="1253"/>
      <c r="AO27" s="1253"/>
      <c r="AP27" s="1253"/>
      <c r="AQ27" s="1253"/>
      <c r="AR27" s="1253"/>
      <c r="AS27" s="1253"/>
      <c r="AT27" s="1253"/>
      <c r="AU27" s="1253"/>
      <c r="AV27" s="1253"/>
      <c r="AW27" s="1253"/>
      <c r="AX27" s="1253"/>
      <c r="AY27" s="1253"/>
      <c r="AZ27" s="1253"/>
      <c r="BA27" s="1253"/>
      <c r="BB27" s="1253"/>
      <c r="BC27" s="1253"/>
      <c r="BD27" s="1253"/>
      <c r="BE27" s="1253"/>
      <c r="BF27" s="1253"/>
      <c r="BG27" s="1253"/>
      <c r="BH27" s="1253"/>
      <c r="BI27" s="1253"/>
      <c r="BJ27" s="1253"/>
      <c r="BK27" s="1253"/>
      <c r="BL27" s="1253"/>
      <c r="BM27" s="1253"/>
      <c r="BN27" s="1253"/>
      <c r="BO27" s="1253"/>
      <c r="BP27" s="1253"/>
      <c r="BQ27" s="1253"/>
      <c r="BR27" s="1253"/>
      <c r="BS27" s="1253"/>
      <c r="BT27" s="1253"/>
      <c r="BU27" s="1253"/>
      <c r="BV27" s="1253"/>
      <c r="BW27" s="1243" t="s">
        <v>2032</v>
      </c>
      <c r="BX27" s="1244"/>
      <c r="BY27" s="1244"/>
      <c r="BZ27" s="1244"/>
      <c r="CA27" s="1244"/>
      <c r="CB27" s="1244"/>
      <c r="CC27" s="1244"/>
      <c r="CD27" s="1245"/>
      <c r="CE27" s="1171" t="str">
        <f>MID(SUVAHAVUJ!AF169,1,1)</f>
        <v xml:space="preserve"> </v>
      </c>
      <c r="CF27" s="1171"/>
      <c r="CG27" s="1171"/>
      <c r="CH27" s="1171"/>
      <c r="CI27" s="1171"/>
      <c r="CJ27" s="1171" t="str">
        <f>MID(SUVAHAVUJ!AF169,2,1)</f>
        <v xml:space="preserve"> </v>
      </c>
      <c r="CK27" s="1171"/>
      <c r="CL27" s="1171"/>
      <c r="CM27" s="1171"/>
      <c r="CN27" s="1171"/>
      <c r="CO27" s="1171"/>
      <c r="CP27" s="1171" t="str">
        <f>MID(SUVAHAVUJ!AF169,3,1)</f>
        <v xml:space="preserve"> </v>
      </c>
      <c r="CQ27" s="1171"/>
      <c r="CR27" s="1171"/>
      <c r="CS27" s="1171"/>
      <c r="CT27" s="1171"/>
      <c r="CU27" s="1171" t="str">
        <f>MID(SUVAHAVUJ!AF169,4,1)</f>
        <v xml:space="preserve"> </v>
      </c>
      <c r="CV27" s="1171"/>
      <c r="CW27" s="1171"/>
      <c r="CX27" s="1171"/>
      <c r="CY27" s="1171"/>
      <c r="CZ27" s="1171"/>
      <c r="DA27" s="1171" t="str">
        <f>MID(SUVAHAVUJ!AF169,5,1)</f>
        <v xml:space="preserve"> </v>
      </c>
      <c r="DB27" s="1171"/>
      <c r="DC27" s="1171"/>
      <c r="DD27" s="1171"/>
      <c r="DE27" s="1171"/>
      <c r="DF27" s="1171" t="str">
        <f>MID(SUVAHAVUJ!AF169,6,1)</f>
        <v xml:space="preserve"> </v>
      </c>
      <c r="DG27" s="1171"/>
      <c r="DH27" s="1171"/>
      <c r="DI27" s="1171"/>
      <c r="DJ27" s="1171"/>
      <c r="DK27" s="1171"/>
      <c r="DL27" s="1171" t="str">
        <f>MID(SUVAHAVUJ!AF169,7,1)</f>
        <v xml:space="preserve"> </v>
      </c>
      <c r="DM27" s="1171"/>
      <c r="DN27" s="1171"/>
      <c r="DO27" s="1171"/>
      <c r="DP27" s="1171"/>
      <c r="DQ27" s="1171"/>
      <c r="DR27" s="1171" t="str">
        <f>MID(SUVAHAVUJ!AF169,8,1)</f>
        <v>5</v>
      </c>
      <c r="DS27" s="1171"/>
      <c r="DT27" s="1171"/>
      <c r="DU27" s="1171"/>
      <c r="DV27" s="1171"/>
      <c r="DW27" s="1129" t="str">
        <f>MID(SUVAHAVUJ!AF169,9,1)</f>
        <v>9</v>
      </c>
      <c r="DX27" s="1129"/>
      <c r="DY27" s="1129"/>
      <c r="DZ27" s="1129"/>
      <c r="EA27" s="1129"/>
      <c r="EB27" s="1129"/>
      <c r="EC27" s="1129" t="str">
        <f>MID(SUVAHAVUJ!AF169,10,1)</f>
        <v>3</v>
      </c>
      <c r="ED27" s="1129"/>
      <c r="EE27" s="1129"/>
      <c r="EF27" s="1129"/>
      <c r="EG27" s="1129"/>
      <c r="EH27" s="1171" t="str">
        <f>MID(SUVAHAVUJ!AF169,11,1)</f>
        <v>1</v>
      </c>
      <c r="EI27" s="1171"/>
      <c r="EJ27" s="1171"/>
      <c r="EK27" s="1171"/>
      <c r="EL27" s="1171"/>
      <c r="EM27" s="1179"/>
      <c r="EN27" s="257"/>
      <c r="EO27" s="258"/>
      <c r="EP27" s="1171" t="str">
        <f>MID(SUVAHAVUJ!AG169,1,1)</f>
        <v xml:space="preserve"> </v>
      </c>
      <c r="EQ27" s="1171"/>
      <c r="ER27" s="1171"/>
      <c r="ES27" s="1171"/>
      <c r="ET27" s="1171"/>
      <c r="EU27" s="1171"/>
      <c r="EV27" s="1171" t="str">
        <f>MID(SUVAHAVUJ!AG169,2,1)</f>
        <v xml:space="preserve"> </v>
      </c>
      <c r="EW27" s="1171"/>
      <c r="EX27" s="1171"/>
      <c r="EY27" s="1171"/>
      <c r="EZ27" s="1171"/>
      <c r="FA27" s="1171" t="str">
        <f>MID(SUVAHAVUJ!AG169,3,1)</f>
        <v xml:space="preserve"> </v>
      </c>
      <c r="FB27" s="1171"/>
      <c r="FC27" s="1171"/>
      <c r="FD27" s="1171"/>
      <c r="FE27" s="1171"/>
      <c r="FF27" s="1171"/>
      <c r="FG27" s="1171" t="str">
        <f>MID(SUVAHAVUJ!AG169,4,1)</f>
        <v xml:space="preserve"> </v>
      </c>
      <c r="FH27" s="1171"/>
      <c r="FI27" s="1171"/>
      <c r="FJ27" s="1171"/>
      <c r="FK27" s="1171"/>
      <c r="FL27" s="1129" t="str">
        <f>MID(SUVAHAVUJ!AG169,5,1)</f>
        <v xml:space="preserve"> </v>
      </c>
      <c r="FM27" s="1129"/>
      <c r="FN27" s="1129"/>
      <c r="FO27" s="1129"/>
      <c r="FP27" s="1129"/>
      <c r="FQ27" s="1129"/>
      <c r="FR27" s="1129" t="str">
        <f>MID(SUVAHAVUJ!AG169,6,1)</f>
        <v xml:space="preserve"> </v>
      </c>
      <c r="FS27" s="1129"/>
      <c r="FT27" s="1129"/>
      <c r="FU27" s="1129"/>
      <c r="FV27" s="1129"/>
      <c r="FW27" s="1129" t="str">
        <f>MID(SUVAHAVUJ!AG169,7,1)</f>
        <v xml:space="preserve"> </v>
      </c>
      <c r="FX27" s="1129"/>
      <c r="FY27" s="1129"/>
      <c r="FZ27" s="1129"/>
      <c r="GA27" s="1129"/>
      <c r="GB27" s="1129"/>
      <c r="GC27" s="1129" t="str">
        <f>MID(SUVAHAVUJ!AG169,8,1)</f>
        <v xml:space="preserve"> </v>
      </c>
      <c r="GD27" s="1129"/>
      <c r="GE27" s="1129"/>
      <c r="GF27" s="1129"/>
      <c r="GG27" s="1129"/>
      <c r="GH27" s="1129" t="str">
        <f>MID(SUVAHAVUJ!AG169,9,1)</f>
        <v xml:space="preserve"> </v>
      </c>
      <c r="GI27" s="1129"/>
      <c r="GJ27" s="1129"/>
      <c r="GK27" s="1129"/>
      <c r="GL27" s="1129"/>
      <c r="GM27" s="1129"/>
      <c r="GN27" s="1129" t="str">
        <f>MID(SUVAHAVUJ!AG169,10,1)</f>
        <v xml:space="preserve"> </v>
      </c>
      <c r="GO27" s="1129"/>
      <c r="GP27" s="1129"/>
      <c r="GQ27" s="1129"/>
      <c r="GR27" s="1129"/>
      <c r="GS27" s="1129" t="str">
        <f>MID(SUVAHAVUJ!AG169,11,1)</f>
        <v>0</v>
      </c>
      <c r="GT27" s="1129"/>
      <c r="GU27" s="1129"/>
      <c r="GV27" s="1129"/>
      <c r="GW27" s="1177"/>
    </row>
    <row r="28" spans="1:205" ht="24.6" customHeight="1" x14ac:dyDescent="0.2">
      <c r="A28" s="267"/>
      <c r="B28" s="1289" t="s">
        <v>2151</v>
      </c>
      <c r="C28" s="1290"/>
      <c r="D28" s="1290"/>
      <c r="E28" s="1290"/>
      <c r="F28" s="1290"/>
      <c r="G28" s="1290"/>
      <c r="H28" s="1290"/>
      <c r="I28" s="1290"/>
      <c r="J28" s="1290"/>
      <c r="K28" s="1291"/>
      <c r="L28" s="1252" t="str">
        <f>SUVAHAVUJ!$D$170</f>
        <v>Odpisy dlhodobého nehmotného majetku a dlhodobého hmotného majetku (551)</v>
      </c>
      <c r="M28" s="1253"/>
      <c r="N28" s="1253"/>
      <c r="O28" s="1253"/>
      <c r="P28" s="1253"/>
      <c r="Q28" s="1253"/>
      <c r="R28" s="1253"/>
      <c r="S28" s="1253"/>
      <c r="T28" s="1253"/>
      <c r="U28" s="1253"/>
      <c r="V28" s="1253"/>
      <c r="W28" s="1253"/>
      <c r="X28" s="1253"/>
      <c r="Y28" s="1253"/>
      <c r="Z28" s="1253"/>
      <c r="AA28" s="1253"/>
      <c r="AB28" s="1253"/>
      <c r="AC28" s="1253"/>
      <c r="AD28" s="1253"/>
      <c r="AE28" s="1253"/>
      <c r="AF28" s="1253"/>
      <c r="AG28" s="1253"/>
      <c r="AH28" s="1253"/>
      <c r="AI28" s="1253"/>
      <c r="AJ28" s="1253"/>
      <c r="AK28" s="1253"/>
      <c r="AL28" s="1253"/>
      <c r="AM28" s="1253"/>
      <c r="AN28" s="1253"/>
      <c r="AO28" s="1253"/>
      <c r="AP28" s="1253"/>
      <c r="AQ28" s="1253"/>
      <c r="AR28" s="1253"/>
      <c r="AS28" s="1253"/>
      <c r="AT28" s="1253"/>
      <c r="AU28" s="1253"/>
      <c r="AV28" s="1253"/>
      <c r="AW28" s="1253"/>
      <c r="AX28" s="1253"/>
      <c r="AY28" s="1253"/>
      <c r="AZ28" s="1253"/>
      <c r="BA28" s="1253"/>
      <c r="BB28" s="1253"/>
      <c r="BC28" s="1253"/>
      <c r="BD28" s="1253"/>
      <c r="BE28" s="1253"/>
      <c r="BF28" s="1253"/>
      <c r="BG28" s="1253"/>
      <c r="BH28" s="1253"/>
      <c r="BI28" s="1253"/>
      <c r="BJ28" s="1253"/>
      <c r="BK28" s="1253"/>
      <c r="BL28" s="1253"/>
      <c r="BM28" s="1253"/>
      <c r="BN28" s="1253"/>
      <c r="BO28" s="1253"/>
      <c r="BP28" s="1253"/>
      <c r="BQ28" s="1253"/>
      <c r="BR28" s="1253"/>
      <c r="BS28" s="1253"/>
      <c r="BT28" s="1253"/>
      <c r="BU28" s="1253"/>
      <c r="BV28" s="1253"/>
      <c r="BW28" s="1243" t="s">
        <v>1197</v>
      </c>
      <c r="BX28" s="1244"/>
      <c r="BY28" s="1244"/>
      <c r="BZ28" s="1244"/>
      <c r="CA28" s="1244"/>
      <c r="CB28" s="1244"/>
      <c r="CC28" s="1244" t="s">
        <v>153</v>
      </c>
      <c r="CD28" s="1245"/>
      <c r="CE28" s="1171" t="str">
        <f>MID(SUVAHAVUJ!AF170,1,1)</f>
        <v xml:space="preserve"> </v>
      </c>
      <c r="CF28" s="1171"/>
      <c r="CG28" s="1171"/>
      <c r="CH28" s="1171"/>
      <c r="CI28" s="1171"/>
      <c r="CJ28" s="1171" t="str">
        <f>MID(SUVAHAVUJ!AF170,2,1)</f>
        <v xml:space="preserve"> </v>
      </c>
      <c r="CK28" s="1171"/>
      <c r="CL28" s="1171"/>
      <c r="CM28" s="1171"/>
      <c r="CN28" s="1171"/>
      <c r="CO28" s="1171"/>
      <c r="CP28" s="1171" t="str">
        <f>MID(SUVAHAVUJ!AF170,3,1)</f>
        <v xml:space="preserve"> </v>
      </c>
      <c r="CQ28" s="1171"/>
      <c r="CR28" s="1171"/>
      <c r="CS28" s="1171"/>
      <c r="CT28" s="1171"/>
      <c r="CU28" s="1171" t="str">
        <f>MID(SUVAHAVUJ!AF170,4,1)</f>
        <v xml:space="preserve"> </v>
      </c>
      <c r="CV28" s="1171"/>
      <c r="CW28" s="1171"/>
      <c r="CX28" s="1171"/>
      <c r="CY28" s="1171"/>
      <c r="CZ28" s="1171"/>
      <c r="DA28" s="1171" t="str">
        <f>MID(SUVAHAVUJ!AF170,5,1)</f>
        <v xml:space="preserve"> </v>
      </c>
      <c r="DB28" s="1171"/>
      <c r="DC28" s="1171"/>
      <c r="DD28" s="1171"/>
      <c r="DE28" s="1171"/>
      <c r="DF28" s="1171" t="str">
        <f>MID(SUVAHAVUJ!AF170,6,1)</f>
        <v xml:space="preserve"> </v>
      </c>
      <c r="DG28" s="1171"/>
      <c r="DH28" s="1171"/>
      <c r="DI28" s="1171"/>
      <c r="DJ28" s="1171"/>
      <c r="DK28" s="1171"/>
      <c r="DL28" s="1171" t="str">
        <f>MID(SUVAHAVUJ!AF170,7,1)</f>
        <v xml:space="preserve"> </v>
      </c>
      <c r="DM28" s="1171"/>
      <c r="DN28" s="1171"/>
      <c r="DO28" s="1171"/>
      <c r="DP28" s="1171"/>
      <c r="DQ28" s="1171"/>
      <c r="DR28" s="1171" t="str">
        <f>MID(SUVAHAVUJ!AF170,8,1)</f>
        <v>5</v>
      </c>
      <c r="DS28" s="1171"/>
      <c r="DT28" s="1171"/>
      <c r="DU28" s="1171"/>
      <c r="DV28" s="1171"/>
      <c r="DW28" s="1129" t="str">
        <f>MID(SUVAHAVUJ!AF170,9,1)</f>
        <v>9</v>
      </c>
      <c r="DX28" s="1129"/>
      <c r="DY28" s="1129"/>
      <c r="DZ28" s="1129"/>
      <c r="EA28" s="1129"/>
      <c r="EB28" s="1129"/>
      <c r="EC28" s="1129" t="str">
        <f>MID(SUVAHAVUJ!AF170,10,1)</f>
        <v>3</v>
      </c>
      <c r="ED28" s="1129"/>
      <c r="EE28" s="1129"/>
      <c r="EF28" s="1129"/>
      <c r="EG28" s="1129"/>
      <c r="EH28" s="1171" t="str">
        <f>MID(SUVAHAVUJ!AF170,11,1)</f>
        <v>1</v>
      </c>
      <c r="EI28" s="1171"/>
      <c r="EJ28" s="1171"/>
      <c r="EK28" s="1171"/>
      <c r="EL28" s="1171"/>
      <c r="EM28" s="1179"/>
      <c r="EN28" s="257"/>
      <c r="EO28" s="258"/>
      <c r="EP28" s="1171" t="str">
        <f>MID(SUVAHAVUJ!AG170,1,1)</f>
        <v xml:space="preserve"> </v>
      </c>
      <c r="EQ28" s="1171"/>
      <c r="ER28" s="1171"/>
      <c r="ES28" s="1171"/>
      <c r="ET28" s="1171"/>
      <c r="EU28" s="1171"/>
      <c r="EV28" s="1171" t="str">
        <f>MID(SUVAHAVUJ!AG170,2,1)</f>
        <v xml:space="preserve"> </v>
      </c>
      <c r="EW28" s="1171"/>
      <c r="EX28" s="1171"/>
      <c r="EY28" s="1171"/>
      <c r="EZ28" s="1171"/>
      <c r="FA28" s="1171" t="str">
        <f>MID(SUVAHAVUJ!AG170,3,1)</f>
        <v xml:space="preserve"> </v>
      </c>
      <c r="FB28" s="1171"/>
      <c r="FC28" s="1171"/>
      <c r="FD28" s="1171"/>
      <c r="FE28" s="1171"/>
      <c r="FF28" s="1171"/>
      <c r="FG28" s="1171" t="str">
        <f>MID(SUVAHAVUJ!AG170,4,1)</f>
        <v xml:space="preserve"> </v>
      </c>
      <c r="FH28" s="1171"/>
      <c r="FI28" s="1171"/>
      <c r="FJ28" s="1171"/>
      <c r="FK28" s="1171"/>
      <c r="FL28" s="1129" t="str">
        <f>MID(SUVAHAVUJ!AG170,5,1)</f>
        <v xml:space="preserve"> </v>
      </c>
      <c r="FM28" s="1129"/>
      <c r="FN28" s="1129"/>
      <c r="FO28" s="1129"/>
      <c r="FP28" s="1129"/>
      <c r="FQ28" s="1129"/>
      <c r="FR28" s="1129" t="str">
        <f>MID(SUVAHAVUJ!AG170,6,1)</f>
        <v xml:space="preserve"> </v>
      </c>
      <c r="FS28" s="1129"/>
      <c r="FT28" s="1129"/>
      <c r="FU28" s="1129"/>
      <c r="FV28" s="1129"/>
      <c r="FW28" s="1129" t="str">
        <f>MID(SUVAHAVUJ!AG170,7,1)</f>
        <v xml:space="preserve"> </v>
      </c>
      <c r="FX28" s="1129"/>
      <c r="FY28" s="1129"/>
      <c r="FZ28" s="1129"/>
      <c r="GA28" s="1129"/>
      <c r="GB28" s="1129"/>
      <c r="GC28" s="1129" t="str">
        <f>MID(SUVAHAVUJ!AG170,8,1)</f>
        <v xml:space="preserve"> </v>
      </c>
      <c r="GD28" s="1129"/>
      <c r="GE28" s="1129"/>
      <c r="GF28" s="1129"/>
      <c r="GG28" s="1129"/>
      <c r="GH28" s="1129" t="str">
        <f>MID(SUVAHAVUJ!AG170,9,1)</f>
        <v xml:space="preserve"> </v>
      </c>
      <c r="GI28" s="1129"/>
      <c r="GJ28" s="1129"/>
      <c r="GK28" s="1129"/>
      <c r="GL28" s="1129"/>
      <c r="GM28" s="1129"/>
      <c r="GN28" s="1129" t="str">
        <f>MID(SUVAHAVUJ!AG170,10,1)</f>
        <v xml:space="preserve"> </v>
      </c>
      <c r="GO28" s="1129"/>
      <c r="GP28" s="1129"/>
      <c r="GQ28" s="1129"/>
      <c r="GR28" s="1129"/>
      <c r="GS28" s="1129" t="str">
        <f>MID(SUVAHAVUJ!AG170,11,1)</f>
        <v>0</v>
      </c>
      <c r="GT28" s="1129"/>
      <c r="GU28" s="1129"/>
      <c r="GV28" s="1129"/>
      <c r="GW28" s="1177"/>
    </row>
    <row r="29" spans="1:205" ht="24.6" customHeight="1" x14ac:dyDescent="0.2">
      <c r="A29" s="267"/>
      <c r="B29" s="1289" t="s">
        <v>2017</v>
      </c>
      <c r="C29" s="1290"/>
      <c r="D29" s="1290"/>
      <c r="E29" s="1290"/>
      <c r="F29" s="1290"/>
      <c r="G29" s="1290"/>
      <c r="H29" s="1290"/>
      <c r="I29" s="1290"/>
      <c r="J29" s="1290"/>
      <c r="K29" s="1291"/>
      <c r="L29" s="1252" t="str">
        <f>SUVAHAVUJ!$D$171</f>
        <v>Opravné položky  k dlhodobému nehmotnému majetku a dlhodobému hmotnému majetku (+/-) (553)</v>
      </c>
      <c r="M29" s="1253"/>
      <c r="N29" s="1253"/>
      <c r="O29" s="1253"/>
      <c r="P29" s="1253"/>
      <c r="Q29" s="1253"/>
      <c r="R29" s="1253"/>
      <c r="S29" s="1253"/>
      <c r="T29" s="1253"/>
      <c r="U29" s="1253"/>
      <c r="V29" s="1253"/>
      <c r="W29" s="1253"/>
      <c r="X29" s="1253"/>
      <c r="Y29" s="1253"/>
      <c r="Z29" s="1253"/>
      <c r="AA29" s="1253"/>
      <c r="AB29" s="1253"/>
      <c r="AC29" s="1253"/>
      <c r="AD29" s="1253"/>
      <c r="AE29" s="1253"/>
      <c r="AF29" s="1253"/>
      <c r="AG29" s="1253"/>
      <c r="AH29" s="1253"/>
      <c r="AI29" s="1253"/>
      <c r="AJ29" s="1253"/>
      <c r="AK29" s="1253"/>
      <c r="AL29" s="1253"/>
      <c r="AM29" s="1253"/>
      <c r="AN29" s="1253"/>
      <c r="AO29" s="1253"/>
      <c r="AP29" s="1253"/>
      <c r="AQ29" s="1253"/>
      <c r="AR29" s="1253"/>
      <c r="AS29" s="1253"/>
      <c r="AT29" s="1253"/>
      <c r="AU29" s="1253"/>
      <c r="AV29" s="1253"/>
      <c r="AW29" s="1253"/>
      <c r="AX29" s="1253"/>
      <c r="AY29" s="1253"/>
      <c r="AZ29" s="1253"/>
      <c r="BA29" s="1253"/>
      <c r="BB29" s="1253"/>
      <c r="BC29" s="1253"/>
      <c r="BD29" s="1253"/>
      <c r="BE29" s="1253"/>
      <c r="BF29" s="1253"/>
      <c r="BG29" s="1253"/>
      <c r="BH29" s="1253"/>
      <c r="BI29" s="1253"/>
      <c r="BJ29" s="1253"/>
      <c r="BK29" s="1253"/>
      <c r="BL29" s="1253"/>
      <c r="BM29" s="1253"/>
      <c r="BN29" s="1253"/>
      <c r="BO29" s="1253"/>
      <c r="BP29" s="1253"/>
      <c r="BQ29" s="1253"/>
      <c r="BR29" s="1253"/>
      <c r="BS29" s="1253"/>
      <c r="BT29" s="1253"/>
      <c r="BU29" s="1253"/>
      <c r="BV29" s="1253"/>
      <c r="BW29" s="1243" t="s">
        <v>1199</v>
      </c>
      <c r="BX29" s="1244"/>
      <c r="BY29" s="1244"/>
      <c r="BZ29" s="1244"/>
      <c r="CA29" s="1244"/>
      <c r="CB29" s="1244"/>
      <c r="CC29" s="1244" t="s">
        <v>153</v>
      </c>
      <c r="CD29" s="1245"/>
      <c r="CE29" s="1171" t="str">
        <f>MID(SUVAHAVUJ!AF171,1,1)</f>
        <v xml:space="preserve"> </v>
      </c>
      <c r="CF29" s="1171"/>
      <c r="CG29" s="1171"/>
      <c r="CH29" s="1171"/>
      <c r="CI29" s="1171"/>
      <c r="CJ29" s="1171" t="str">
        <f>MID(SUVAHAVUJ!AF171,2,1)</f>
        <v xml:space="preserve"> </v>
      </c>
      <c r="CK29" s="1171"/>
      <c r="CL29" s="1171"/>
      <c r="CM29" s="1171"/>
      <c r="CN29" s="1171"/>
      <c r="CO29" s="1171"/>
      <c r="CP29" s="1171" t="str">
        <f>MID(SUVAHAVUJ!AF171,3,1)</f>
        <v xml:space="preserve"> </v>
      </c>
      <c r="CQ29" s="1171"/>
      <c r="CR29" s="1171"/>
      <c r="CS29" s="1171"/>
      <c r="CT29" s="1171"/>
      <c r="CU29" s="1171" t="str">
        <f>MID(SUVAHAVUJ!AF171,4,1)</f>
        <v xml:space="preserve"> </v>
      </c>
      <c r="CV29" s="1171"/>
      <c r="CW29" s="1171"/>
      <c r="CX29" s="1171"/>
      <c r="CY29" s="1171"/>
      <c r="CZ29" s="1171"/>
      <c r="DA29" s="1171" t="str">
        <f>MID(SUVAHAVUJ!AF171,5,1)</f>
        <v xml:space="preserve"> </v>
      </c>
      <c r="DB29" s="1171"/>
      <c r="DC29" s="1171"/>
      <c r="DD29" s="1171"/>
      <c r="DE29" s="1171"/>
      <c r="DF29" s="1171" t="str">
        <f>MID(SUVAHAVUJ!AF171,6,1)</f>
        <v xml:space="preserve"> </v>
      </c>
      <c r="DG29" s="1171"/>
      <c r="DH29" s="1171"/>
      <c r="DI29" s="1171"/>
      <c r="DJ29" s="1171"/>
      <c r="DK29" s="1171"/>
      <c r="DL29" s="1171" t="str">
        <f>MID(SUVAHAVUJ!AF171,7,1)</f>
        <v xml:space="preserve"> </v>
      </c>
      <c r="DM29" s="1171"/>
      <c r="DN29" s="1171"/>
      <c r="DO29" s="1171"/>
      <c r="DP29" s="1171"/>
      <c r="DQ29" s="1171"/>
      <c r="DR29" s="1171" t="str">
        <f>MID(SUVAHAVUJ!AF171,8,1)</f>
        <v xml:space="preserve"> </v>
      </c>
      <c r="DS29" s="1171"/>
      <c r="DT29" s="1171"/>
      <c r="DU29" s="1171"/>
      <c r="DV29" s="1171"/>
      <c r="DW29" s="1129" t="str">
        <f>MID(SUVAHAVUJ!AF171,9,1)</f>
        <v xml:space="preserve"> </v>
      </c>
      <c r="DX29" s="1129"/>
      <c r="DY29" s="1129"/>
      <c r="DZ29" s="1129"/>
      <c r="EA29" s="1129"/>
      <c r="EB29" s="1129"/>
      <c r="EC29" s="1129" t="str">
        <f>MID(SUVAHAVUJ!AF171,10,1)</f>
        <v xml:space="preserve"> </v>
      </c>
      <c r="ED29" s="1129"/>
      <c r="EE29" s="1129"/>
      <c r="EF29" s="1129"/>
      <c r="EG29" s="1129"/>
      <c r="EH29" s="1171" t="str">
        <f>MID(SUVAHAVUJ!AF171,11,1)</f>
        <v>0</v>
      </c>
      <c r="EI29" s="1171"/>
      <c r="EJ29" s="1171"/>
      <c r="EK29" s="1171"/>
      <c r="EL29" s="1171"/>
      <c r="EM29" s="1179"/>
      <c r="EN29" s="257"/>
      <c r="EO29" s="258"/>
      <c r="EP29" s="1171" t="str">
        <f>MID(SUVAHAVUJ!AG171,1,1)</f>
        <v xml:space="preserve"> </v>
      </c>
      <c r="EQ29" s="1171"/>
      <c r="ER29" s="1171"/>
      <c r="ES29" s="1171"/>
      <c r="ET29" s="1171"/>
      <c r="EU29" s="1171"/>
      <c r="EV29" s="1171" t="str">
        <f>MID(SUVAHAVUJ!AG171,2,1)</f>
        <v xml:space="preserve"> </v>
      </c>
      <c r="EW29" s="1171"/>
      <c r="EX29" s="1171"/>
      <c r="EY29" s="1171"/>
      <c r="EZ29" s="1171"/>
      <c r="FA29" s="1171" t="str">
        <f>MID(SUVAHAVUJ!AG171,3,1)</f>
        <v xml:space="preserve"> </v>
      </c>
      <c r="FB29" s="1171"/>
      <c r="FC29" s="1171"/>
      <c r="FD29" s="1171"/>
      <c r="FE29" s="1171"/>
      <c r="FF29" s="1171"/>
      <c r="FG29" s="1171" t="str">
        <f>MID(SUVAHAVUJ!AG171,4,1)</f>
        <v xml:space="preserve"> </v>
      </c>
      <c r="FH29" s="1171"/>
      <c r="FI29" s="1171"/>
      <c r="FJ29" s="1171"/>
      <c r="FK29" s="1171"/>
      <c r="FL29" s="1129" t="str">
        <f>MID(SUVAHAVUJ!AG171,5,1)</f>
        <v xml:space="preserve"> </v>
      </c>
      <c r="FM29" s="1129"/>
      <c r="FN29" s="1129"/>
      <c r="FO29" s="1129"/>
      <c r="FP29" s="1129"/>
      <c r="FQ29" s="1129"/>
      <c r="FR29" s="1129" t="str">
        <f>MID(SUVAHAVUJ!AG171,6,1)</f>
        <v xml:space="preserve"> </v>
      </c>
      <c r="FS29" s="1129"/>
      <c r="FT29" s="1129"/>
      <c r="FU29" s="1129"/>
      <c r="FV29" s="1129"/>
      <c r="FW29" s="1129" t="str">
        <f>MID(SUVAHAVUJ!AG171,7,1)</f>
        <v xml:space="preserve"> </v>
      </c>
      <c r="FX29" s="1129"/>
      <c r="FY29" s="1129"/>
      <c r="FZ29" s="1129"/>
      <c r="GA29" s="1129"/>
      <c r="GB29" s="1129"/>
      <c r="GC29" s="1129" t="str">
        <f>MID(SUVAHAVUJ!AG171,8,1)</f>
        <v xml:space="preserve"> </v>
      </c>
      <c r="GD29" s="1129"/>
      <c r="GE29" s="1129"/>
      <c r="GF29" s="1129"/>
      <c r="GG29" s="1129"/>
      <c r="GH29" s="1129" t="str">
        <f>MID(SUVAHAVUJ!AG171,9,1)</f>
        <v xml:space="preserve"> </v>
      </c>
      <c r="GI29" s="1129"/>
      <c r="GJ29" s="1129"/>
      <c r="GK29" s="1129"/>
      <c r="GL29" s="1129"/>
      <c r="GM29" s="1129"/>
      <c r="GN29" s="1129" t="str">
        <f>MID(SUVAHAVUJ!AG171,10,1)</f>
        <v xml:space="preserve"> </v>
      </c>
      <c r="GO29" s="1129"/>
      <c r="GP29" s="1129"/>
      <c r="GQ29" s="1129"/>
      <c r="GR29" s="1129"/>
      <c r="GS29" s="1129" t="str">
        <f>MID(SUVAHAVUJ!AG171,11,1)</f>
        <v>0</v>
      </c>
      <c r="GT29" s="1129"/>
      <c r="GU29" s="1129"/>
      <c r="GV29" s="1129"/>
      <c r="GW29" s="1177"/>
    </row>
    <row r="30" spans="1:205" ht="24.6" customHeight="1" x14ac:dyDescent="0.2">
      <c r="A30" s="267"/>
      <c r="B30" s="1286" t="s">
        <v>2152</v>
      </c>
      <c r="C30" s="1287"/>
      <c r="D30" s="1287"/>
      <c r="E30" s="1287"/>
      <c r="F30" s="1287"/>
      <c r="G30" s="1287"/>
      <c r="H30" s="1287"/>
      <c r="I30" s="1287"/>
      <c r="J30" s="1287"/>
      <c r="K30" s="1288"/>
      <c r="L30" s="1252" t="str">
        <f>SUVAHAVUJ!$D$172</f>
        <v>Zostatková cena predaného dlhodobého majetku a predaného materiálu (541, 542)</v>
      </c>
      <c r="M30" s="1253"/>
      <c r="N30" s="1253"/>
      <c r="O30" s="1253"/>
      <c r="P30" s="1253"/>
      <c r="Q30" s="1253"/>
      <c r="R30" s="1253"/>
      <c r="S30" s="1253"/>
      <c r="T30" s="1253"/>
      <c r="U30" s="1253"/>
      <c r="V30" s="1253"/>
      <c r="W30" s="1253"/>
      <c r="X30" s="1253"/>
      <c r="Y30" s="1253"/>
      <c r="Z30" s="1253"/>
      <c r="AA30" s="1253"/>
      <c r="AB30" s="1253"/>
      <c r="AC30" s="1253"/>
      <c r="AD30" s="1253"/>
      <c r="AE30" s="1253"/>
      <c r="AF30" s="1253"/>
      <c r="AG30" s="1253"/>
      <c r="AH30" s="1253"/>
      <c r="AI30" s="1253"/>
      <c r="AJ30" s="1253"/>
      <c r="AK30" s="1253"/>
      <c r="AL30" s="1253"/>
      <c r="AM30" s="1253"/>
      <c r="AN30" s="1253"/>
      <c r="AO30" s="1253"/>
      <c r="AP30" s="1253"/>
      <c r="AQ30" s="1253"/>
      <c r="AR30" s="1253"/>
      <c r="AS30" s="1253"/>
      <c r="AT30" s="1253"/>
      <c r="AU30" s="1253"/>
      <c r="AV30" s="1253"/>
      <c r="AW30" s="1253"/>
      <c r="AX30" s="1253"/>
      <c r="AY30" s="1253"/>
      <c r="AZ30" s="1253"/>
      <c r="BA30" s="1253"/>
      <c r="BB30" s="1253"/>
      <c r="BC30" s="1253"/>
      <c r="BD30" s="1253"/>
      <c r="BE30" s="1253"/>
      <c r="BF30" s="1253"/>
      <c r="BG30" s="1253"/>
      <c r="BH30" s="1253"/>
      <c r="BI30" s="1253"/>
      <c r="BJ30" s="1253"/>
      <c r="BK30" s="1253"/>
      <c r="BL30" s="1253"/>
      <c r="BM30" s="1253"/>
      <c r="BN30" s="1253"/>
      <c r="BO30" s="1253"/>
      <c r="BP30" s="1253"/>
      <c r="BQ30" s="1253"/>
      <c r="BR30" s="1253"/>
      <c r="BS30" s="1253"/>
      <c r="BT30" s="1253"/>
      <c r="BU30" s="1253"/>
      <c r="BV30" s="1253"/>
      <c r="BW30" s="1243" t="s">
        <v>1202</v>
      </c>
      <c r="BX30" s="1244"/>
      <c r="BY30" s="1244"/>
      <c r="BZ30" s="1244"/>
      <c r="CA30" s="1244"/>
      <c r="CB30" s="1244"/>
      <c r="CC30" s="1244" t="s">
        <v>153</v>
      </c>
      <c r="CD30" s="1245"/>
      <c r="CE30" s="1171" t="str">
        <f>MID(SUVAHAVUJ!AF172,1,1)</f>
        <v xml:space="preserve"> </v>
      </c>
      <c r="CF30" s="1171"/>
      <c r="CG30" s="1171"/>
      <c r="CH30" s="1171"/>
      <c r="CI30" s="1171"/>
      <c r="CJ30" s="1171" t="str">
        <f>MID(SUVAHAVUJ!AF172,2,1)</f>
        <v xml:space="preserve"> </v>
      </c>
      <c r="CK30" s="1171"/>
      <c r="CL30" s="1171"/>
      <c r="CM30" s="1171"/>
      <c r="CN30" s="1171"/>
      <c r="CO30" s="1171"/>
      <c r="CP30" s="1171" t="str">
        <f>MID(SUVAHAVUJ!AF172,3,1)</f>
        <v xml:space="preserve"> </v>
      </c>
      <c r="CQ30" s="1171"/>
      <c r="CR30" s="1171"/>
      <c r="CS30" s="1171"/>
      <c r="CT30" s="1171"/>
      <c r="CU30" s="1171" t="str">
        <f>MID(SUVAHAVUJ!AF172,4,1)</f>
        <v xml:space="preserve"> </v>
      </c>
      <c r="CV30" s="1171"/>
      <c r="CW30" s="1171"/>
      <c r="CX30" s="1171"/>
      <c r="CY30" s="1171"/>
      <c r="CZ30" s="1171"/>
      <c r="DA30" s="1171" t="str">
        <f>MID(SUVAHAVUJ!AF172,5,1)</f>
        <v xml:space="preserve"> </v>
      </c>
      <c r="DB30" s="1171"/>
      <c r="DC30" s="1171"/>
      <c r="DD30" s="1171"/>
      <c r="DE30" s="1171"/>
      <c r="DF30" s="1171" t="str">
        <f>MID(SUVAHAVUJ!AF172,6,1)</f>
        <v xml:space="preserve"> </v>
      </c>
      <c r="DG30" s="1171"/>
      <c r="DH30" s="1171"/>
      <c r="DI30" s="1171"/>
      <c r="DJ30" s="1171"/>
      <c r="DK30" s="1171"/>
      <c r="DL30" s="1171" t="str">
        <f>MID(SUVAHAVUJ!AF172,7,1)</f>
        <v xml:space="preserve"> </v>
      </c>
      <c r="DM30" s="1171"/>
      <c r="DN30" s="1171"/>
      <c r="DO30" s="1171"/>
      <c r="DP30" s="1171"/>
      <c r="DQ30" s="1171"/>
      <c r="DR30" s="1171" t="str">
        <f>MID(SUVAHAVUJ!AF172,8,1)</f>
        <v xml:space="preserve"> </v>
      </c>
      <c r="DS30" s="1171"/>
      <c r="DT30" s="1171"/>
      <c r="DU30" s="1171"/>
      <c r="DV30" s="1171"/>
      <c r="DW30" s="1129" t="str">
        <f>MID(SUVAHAVUJ!AF172,9,1)</f>
        <v xml:space="preserve"> </v>
      </c>
      <c r="DX30" s="1129"/>
      <c r="DY30" s="1129"/>
      <c r="DZ30" s="1129"/>
      <c r="EA30" s="1129"/>
      <c r="EB30" s="1129"/>
      <c r="EC30" s="1129" t="str">
        <f>MID(SUVAHAVUJ!AF172,10,1)</f>
        <v xml:space="preserve"> </v>
      </c>
      <c r="ED30" s="1129"/>
      <c r="EE30" s="1129"/>
      <c r="EF30" s="1129"/>
      <c r="EG30" s="1129"/>
      <c r="EH30" s="1171" t="str">
        <f>MID(SUVAHAVUJ!AF172,11,1)</f>
        <v>0</v>
      </c>
      <c r="EI30" s="1171"/>
      <c r="EJ30" s="1171"/>
      <c r="EK30" s="1171"/>
      <c r="EL30" s="1171"/>
      <c r="EM30" s="1179"/>
      <c r="EN30" s="257"/>
      <c r="EO30" s="258"/>
      <c r="EP30" s="1171" t="str">
        <f>MID(SUVAHAVUJ!AG172,1,1)</f>
        <v xml:space="preserve"> </v>
      </c>
      <c r="EQ30" s="1171"/>
      <c r="ER30" s="1171"/>
      <c r="ES30" s="1171"/>
      <c r="ET30" s="1171"/>
      <c r="EU30" s="1171"/>
      <c r="EV30" s="1171" t="str">
        <f>MID(SUVAHAVUJ!AG172,2,1)</f>
        <v xml:space="preserve"> </v>
      </c>
      <c r="EW30" s="1171"/>
      <c r="EX30" s="1171"/>
      <c r="EY30" s="1171"/>
      <c r="EZ30" s="1171"/>
      <c r="FA30" s="1171" t="str">
        <f>MID(SUVAHAVUJ!AG172,3,1)</f>
        <v xml:space="preserve"> </v>
      </c>
      <c r="FB30" s="1171"/>
      <c r="FC30" s="1171"/>
      <c r="FD30" s="1171"/>
      <c r="FE30" s="1171"/>
      <c r="FF30" s="1171"/>
      <c r="FG30" s="1171" t="str">
        <f>MID(SUVAHAVUJ!AG172,4,1)</f>
        <v xml:space="preserve"> </v>
      </c>
      <c r="FH30" s="1171"/>
      <c r="FI30" s="1171"/>
      <c r="FJ30" s="1171"/>
      <c r="FK30" s="1171"/>
      <c r="FL30" s="1129" t="str">
        <f>MID(SUVAHAVUJ!AG172,5,1)</f>
        <v xml:space="preserve"> </v>
      </c>
      <c r="FM30" s="1129"/>
      <c r="FN30" s="1129"/>
      <c r="FO30" s="1129"/>
      <c r="FP30" s="1129"/>
      <c r="FQ30" s="1129"/>
      <c r="FR30" s="1129" t="str">
        <f>MID(SUVAHAVUJ!AG172,6,1)</f>
        <v xml:space="preserve"> </v>
      </c>
      <c r="FS30" s="1129"/>
      <c r="FT30" s="1129"/>
      <c r="FU30" s="1129"/>
      <c r="FV30" s="1129"/>
      <c r="FW30" s="1129" t="str">
        <f>MID(SUVAHAVUJ!AG172,7,1)</f>
        <v xml:space="preserve"> </v>
      </c>
      <c r="FX30" s="1129"/>
      <c r="FY30" s="1129"/>
      <c r="FZ30" s="1129"/>
      <c r="GA30" s="1129"/>
      <c r="GB30" s="1129"/>
      <c r="GC30" s="1129" t="str">
        <f>MID(SUVAHAVUJ!AG172,8,1)</f>
        <v xml:space="preserve"> </v>
      </c>
      <c r="GD30" s="1129"/>
      <c r="GE30" s="1129"/>
      <c r="GF30" s="1129"/>
      <c r="GG30" s="1129"/>
      <c r="GH30" s="1129" t="str">
        <f>MID(SUVAHAVUJ!AG172,9,1)</f>
        <v xml:space="preserve"> </v>
      </c>
      <c r="GI30" s="1129"/>
      <c r="GJ30" s="1129"/>
      <c r="GK30" s="1129"/>
      <c r="GL30" s="1129"/>
      <c r="GM30" s="1129"/>
      <c r="GN30" s="1129" t="str">
        <f>MID(SUVAHAVUJ!AG172,10,1)</f>
        <v xml:space="preserve"> </v>
      </c>
      <c r="GO30" s="1129"/>
      <c r="GP30" s="1129"/>
      <c r="GQ30" s="1129"/>
      <c r="GR30" s="1129"/>
      <c r="GS30" s="1129" t="str">
        <f>MID(SUVAHAVUJ!AG172,11,1)</f>
        <v>0</v>
      </c>
      <c r="GT30" s="1129"/>
      <c r="GU30" s="1129"/>
      <c r="GV30" s="1129"/>
      <c r="GW30" s="1177"/>
    </row>
    <row r="31" spans="1:205" ht="24.6" customHeight="1" x14ac:dyDescent="0.2">
      <c r="A31" s="267"/>
      <c r="B31" s="1286" t="s">
        <v>2139</v>
      </c>
      <c r="C31" s="1287"/>
      <c r="D31" s="1287"/>
      <c r="E31" s="1287"/>
      <c r="F31" s="1287"/>
      <c r="G31" s="1287"/>
      <c r="H31" s="1287"/>
      <c r="I31" s="1287"/>
      <c r="J31" s="1287"/>
      <c r="K31" s="1288"/>
      <c r="L31" s="1252" t="str">
        <f>SUVAHAVUJ!$D$173</f>
        <v>Opravné položky k pohľadávkam (+/-) (547)</v>
      </c>
      <c r="M31" s="1253"/>
      <c r="N31" s="1253"/>
      <c r="O31" s="1253"/>
      <c r="P31" s="1253"/>
      <c r="Q31" s="1253"/>
      <c r="R31" s="1253"/>
      <c r="S31" s="1253"/>
      <c r="T31" s="1253"/>
      <c r="U31" s="1253"/>
      <c r="V31" s="1253"/>
      <c r="W31" s="1253"/>
      <c r="X31" s="1253"/>
      <c r="Y31" s="1253"/>
      <c r="Z31" s="1253"/>
      <c r="AA31" s="1253"/>
      <c r="AB31" s="1253"/>
      <c r="AC31" s="1253"/>
      <c r="AD31" s="1253"/>
      <c r="AE31" s="1253"/>
      <c r="AF31" s="1253"/>
      <c r="AG31" s="1253"/>
      <c r="AH31" s="1253"/>
      <c r="AI31" s="1253"/>
      <c r="AJ31" s="1253"/>
      <c r="AK31" s="1253"/>
      <c r="AL31" s="1253"/>
      <c r="AM31" s="1253"/>
      <c r="AN31" s="1253"/>
      <c r="AO31" s="1253"/>
      <c r="AP31" s="1253"/>
      <c r="AQ31" s="1253"/>
      <c r="AR31" s="1253"/>
      <c r="AS31" s="1253"/>
      <c r="AT31" s="1253"/>
      <c r="AU31" s="1253"/>
      <c r="AV31" s="1253"/>
      <c r="AW31" s="1253"/>
      <c r="AX31" s="1253"/>
      <c r="AY31" s="1253"/>
      <c r="AZ31" s="1253"/>
      <c r="BA31" s="1253"/>
      <c r="BB31" s="1253"/>
      <c r="BC31" s="1253"/>
      <c r="BD31" s="1253"/>
      <c r="BE31" s="1253"/>
      <c r="BF31" s="1253"/>
      <c r="BG31" s="1253"/>
      <c r="BH31" s="1253"/>
      <c r="BI31" s="1253"/>
      <c r="BJ31" s="1253"/>
      <c r="BK31" s="1253"/>
      <c r="BL31" s="1253"/>
      <c r="BM31" s="1253"/>
      <c r="BN31" s="1253"/>
      <c r="BO31" s="1253"/>
      <c r="BP31" s="1253"/>
      <c r="BQ31" s="1253"/>
      <c r="BR31" s="1253"/>
      <c r="BS31" s="1253"/>
      <c r="BT31" s="1253"/>
      <c r="BU31" s="1253"/>
      <c r="BV31" s="1253"/>
      <c r="BW31" s="1243" t="s">
        <v>1205</v>
      </c>
      <c r="BX31" s="1244"/>
      <c r="BY31" s="1244"/>
      <c r="BZ31" s="1244"/>
      <c r="CA31" s="1244"/>
      <c r="CB31" s="1244"/>
      <c r="CC31" s="1244" t="s">
        <v>153</v>
      </c>
      <c r="CD31" s="1245"/>
      <c r="CE31" s="1171" t="str">
        <f>MID(SUVAHAVUJ!AF173,1,1)</f>
        <v xml:space="preserve"> </v>
      </c>
      <c r="CF31" s="1171"/>
      <c r="CG31" s="1171"/>
      <c r="CH31" s="1171"/>
      <c r="CI31" s="1171"/>
      <c r="CJ31" s="1171" t="str">
        <f>MID(SUVAHAVUJ!AF173,2,1)</f>
        <v xml:space="preserve"> </v>
      </c>
      <c r="CK31" s="1171"/>
      <c r="CL31" s="1171"/>
      <c r="CM31" s="1171"/>
      <c r="CN31" s="1171"/>
      <c r="CO31" s="1171"/>
      <c r="CP31" s="1171" t="str">
        <f>MID(SUVAHAVUJ!AF173,3,1)</f>
        <v xml:space="preserve"> </v>
      </c>
      <c r="CQ31" s="1171"/>
      <c r="CR31" s="1171"/>
      <c r="CS31" s="1171"/>
      <c r="CT31" s="1171"/>
      <c r="CU31" s="1171" t="str">
        <f>MID(SUVAHAVUJ!AF173,4,1)</f>
        <v xml:space="preserve"> </v>
      </c>
      <c r="CV31" s="1171"/>
      <c r="CW31" s="1171"/>
      <c r="CX31" s="1171"/>
      <c r="CY31" s="1171"/>
      <c r="CZ31" s="1171"/>
      <c r="DA31" s="1171" t="str">
        <f>MID(SUVAHAVUJ!AF173,5,1)</f>
        <v xml:space="preserve"> </v>
      </c>
      <c r="DB31" s="1171"/>
      <c r="DC31" s="1171"/>
      <c r="DD31" s="1171"/>
      <c r="DE31" s="1171"/>
      <c r="DF31" s="1171" t="str">
        <f>MID(SUVAHAVUJ!AF173,6,1)</f>
        <v xml:space="preserve"> </v>
      </c>
      <c r="DG31" s="1171"/>
      <c r="DH31" s="1171"/>
      <c r="DI31" s="1171"/>
      <c r="DJ31" s="1171"/>
      <c r="DK31" s="1171"/>
      <c r="DL31" s="1171" t="str">
        <f>MID(SUVAHAVUJ!AF173,7,1)</f>
        <v xml:space="preserve"> </v>
      </c>
      <c r="DM31" s="1171"/>
      <c r="DN31" s="1171"/>
      <c r="DO31" s="1171"/>
      <c r="DP31" s="1171"/>
      <c r="DQ31" s="1171"/>
      <c r="DR31" s="1171" t="str">
        <f>MID(SUVAHAVUJ!AF173,8,1)</f>
        <v xml:space="preserve"> </v>
      </c>
      <c r="DS31" s="1171"/>
      <c r="DT31" s="1171"/>
      <c r="DU31" s="1171"/>
      <c r="DV31" s="1171"/>
      <c r="DW31" s="1129" t="str">
        <f>MID(SUVAHAVUJ!AF173,9,1)</f>
        <v xml:space="preserve"> </v>
      </c>
      <c r="DX31" s="1129"/>
      <c r="DY31" s="1129"/>
      <c r="DZ31" s="1129"/>
      <c r="EA31" s="1129"/>
      <c r="EB31" s="1129"/>
      <c r="EC31" s="1129" t="str">
        <f>MID(SUVAHAVUJ!AF173,10,1)</f>
        <v xml:space="preserve"> </v>
      </c>
      <c r="ED31" s="1129"/>
      <c r="EE31" s="1129"/>
      <c r="EF31" s="1129"/>
      <c r="EG31" s="1129"/>
      <c r="EH31" s="1171" t="str">
        <f>MID(SUVAHAVUJ!AF173,11,1)</f>
        <v>0</v>
      </c>
      <c r="EI31" s="1171"/>
      <c r="EJ31" s="1171"/>
      <c r="EK31" s="1171"/>
      <c r="EL31" s="1171"/>
      <c r="EM31" s="1179"/>
      <c r="EN31" s="257"/>
      <c r="EO31" s="258"/>
      <c r="EP31" s="1171" t="str">
        <f>MID(SUVAHAVUJ!AG173,1,1)</f>
        <v xml:space="preserve"> </v>
      </c>
      <c r="EQ31" s="1171"/>
      <c r="ER31" s="1171"/>
      <c r="ES31" s="1171"/>
      <c r="ET31" s="1171"/>
      <c r="EU31" s="1171"/>
      <c r="EV31" s="1171" t="str">
        <f>MID(SUVAHAVUJ!AG173,2,1)</f>
        <v xml:space="preserve"> </v>
      </c>
      <c r="EW31" s="1171"/>
      <c r="EX31" s="1171"/>
      <c r="EY31" s="1171"/>
      <c r="EZ31" s="1171"/>
      <c r="FA31" s="1171" t="str">
        <f>MID(SUVAHAVUJ!AG173,3,1)</f>
        <v xml:space="preserve"> </v>
      </c>
      <c r="FB31" s="1171"/>
      <c r="FC31" s="1171"/>
      <c r="FD31" s="1171"/>
      <c r="FE31" s="1171"/>
      <c r="FF31" s="1171"/>
      <c r="FG31" s="1171" t="str">
        <f>MID(SUVAHAVUJ!AG173,4,1)</f>
        <v xml:space="preserve"> </v>
      </c>
      <c r="FH31" s="1171"/>
      <c r="FI31" s="1171"/>
      <c r="FJ31" s="1171"/>
      <c r="FK31" s="1171"/>
      <c r="FL31" s="1129" t="str">
        <f>MID(SUVAHAVUJ!AG173,5,1)</f>
        <v xml:space="preserve"> </v>
      </c>
      <c r="FM31" s="1129"/>
      <c r="FN31" s="1129"/>
      <c r="FO31" s="1129"/>
      <c r="FP31" s="1129"/>
      <c r="FQ31" s="1129"/>
      <c r="FR31" s="1129" t="str">
        <f>MID(SUVAHAVUJ!AG173,6,1)</f>
        <v xml:space="preserve"> </v>
      </c>
      <c r="FS31" s="1129"/>
      <c r="FT31" s="1129"/>
      <c r="FU31" s="1129"/>
      <c r="FV31" s="1129"/>
      <c r="FW31" s="1129" t="str">
        <f>MID(SUVAHAVUJ!AG173,7,1)</f>
        <v xml:space="preserve"> </v>
      </c>
      <c r="FX31" s="1129"/>
      <c r="FY31" s="1129"/>
      <c r="FZ31" s="1129"/>
      <c r="GA31" s="1129"/>
      <c r="GB31" s="1129"/>
      <c r="GC31" s="1129" t="str">
        <f>MID(SUVAHAVUJ!AG173,8,1)</f>
        <v xml:space="preserve"> </v>
      </c>
      <c r="GD31" s="1129"/>
      <c r="GE31" s="1129"/>
      <c r="GF31" s="1129"/>
      <c r="GG31" s="1129"/>
      <c r="GH31" s="1129" t="str">
        <f>MID(SUVAHAVUJ!AG173,9,1)</f>
        <v xml:space="preserve"> </v>
      </c>
      <c r="GI31" s="1129"/>
      <c r="GJ31" s="1129"/>
      <c r="GK31" s="1129"/>
      <c r="GL31" s="1129"/>
      <c r="GM31" s="1129"/>
      <c r="GN31" s="1129" t="str">
        <f>MID(SUVAHAVUJ!AG173,10,1)</f>
        <v xml:space="preserve"> </v>
      </c>
      <c r="GO31" s="1129"/>
      <c r="GP31" s="1129"/>
      <c r="GQ31" s="1129"/>
      <c r="GR31" s="1129"/>
      <c r="GS31" s="1129" t="str">
        <f>MID(SUVAHAVUJ!AG173,11,1)</f>
        <v>0</v>
      </c>
      <c r="GT31" s="1129"/>
      <c r="GU31" s="1129"/>
      <c r="GV31" s="1129"/>
      <c r="GW31" s="1177"/>
    </row>
    <row r="32" spans="1:205" ht="24.6" customHeight="1" x14ac:dyDescent="0.2">
      <c r="A32" s="267"/>
      <c r="B32" s="1286" t="s">
        <v>2153</v>
      </c>
      <c r="C32" s="1287"/>
      <c r="D32" s="1287"/>
      <c r="E32" s="1287"/>
      <c r="F32" s="1287"/>
      <c r="G32" s="1287"/>
      <c r="H32" s="1287"/>
      <c r="I32" s="1287"/>
      <c r="J32" s="1287"/>
      <c r="K32" s="1288"/>
      <c r="L32" s="1252" t="str">
        <f>SUVAHAVUJ!$D$174</f>
        <v>Ostatné náklady na hospodársku činnosť 
(543, 544, 545, 546, 548, 549, 555, 557)</v>
      </c>
      <c r="M32" s="1253"/>
      <c r="N32" s="1253"/>
      <c r="O32" s="1253"/>
      <c r="P32" s="1253"/>
      <c r="Q32" s="1253"/>
      <c r="R32" s="1253"/>
      <c r="S32" s="1253"/>
      <c r="T32" s="1253"/>
      <c r="U32" s="1253"/>
      <c r="V32" s="1253"/>
      <c r="W32" s="1253"/>
      <c r="X32" s="1253"/>
      <c r="Y32" s="1253"/>
      <c r="Z32" s="1253"/>
      <c r="AA32" s="1253"/>
      <c r="AB32" s="1253"/>
      <c r="AC32" s="1253"/>
      <c r="AD32" s="1253"/>
      <c r="AE32" s="1253"/>
      <c r="AF32" s="1253"/>
      <c r="AG32" s="1253"/>
      <c r="AH32" s="1253"/>
      <c r="AI32" s="1253"/>
      <c r="AJ32" s="1253"/>
      <c r="AK32" s="1253"/>
      <c r="AL32" s="1253"/>
      <c r="AM32" s="1253"/>
      <c r="AN32" s="1253"/>
      <c r="AO32" s="1253"/>
      <c r="AP32" s="1253"/>
      <c r="AQ32" s="1253"/>
      <c r="AR32" s="1253"/>
      <c r="AS32" s="1253"/>
      <c r="AT32" s="1253"/>
      <c r="AU32" s="1253"/>
      <c r="AV32" s="1253"/>
      <c r="AW32" s="1253"/>
      <c r="AX32" s="1253"/>
      <c r="AY32" s="1253"/>
      <c r="AZ32" s="1253"/>
      <c r="BA32" s="1253"/>
      <c r="BB32" s="1253"/>
      <c r="BC32" s="1253"/>
      <c r="BD32" s="1253"/>
      <c r="BE32" s="1253"/>
      <c r="BF32" s="1253"/>
      <c r="BG32" s="1253"/>
      <c r="BH32" s="1253"/>
      <c r="BI32" s="1253"/>
      <c r="BJ32" s="1253"/>
      <c r="BK32" s="1253"/>
      <c r="BL32" s="1253"/>
      <c r="BM32" s="1253"/>
      <c r="BN32" s="1253"/>
      <c r="BO32" s="1253"/>
      <c r="BP32" s="1253"/>
      <c r="BQ32" s="1253"/>
      <c r="BR32" s="1253"/>
      <c r="BS32" s="1253"/>
      <c r="BT32" s="1253"/>
      <c r="BU32" s="1253"/>
      <c r="BV32" s="1253"/>
      <c r="BW32" s="1243" t="s">
        <v>1206</v>
      </c>
      <c r="BX32" s="1244"/>
      <c r="BY32" s="1244"/>
      <c r="BZ32" s="1244"/>
      <c r="CA32" s="1244"/>
      <c r="CB32" s="1244"/>
      <c r="CC32" s="1244" t="s">
        <v>153</v>
      </c>
      <c r="CD32" s="1245"/>
      <c r="CE32" s="1171" t="str">
        <f>MID(SUVAHAVUJ!AF174,1,1)</f>
        <v xml:space="preserve"> </v>
      </c>
      <c r="CF32" s="1171"/>
      <c r="CG32" s="1171"/>
      <c r="CH32" s="1171"/>
      <c r="CI32" s="1171"/>
      <c r="CJ32" s="1171" t="str">
        <f>MID(SUVAHAVUJ!AF174,2,1)</f>
        <v xml:space="preserve"> </v>
      </c>
      <c r="CK32" s="1171"/>
      <c r="CL32" s="1171"/>
      <c r="CM32" s="1171"/>
      <c r="CN32" s="1171"/>
      <c r="CO32" s="1171"/>
      <c r="CP32" s="1171" t="str">
        <f>MID(SUVAHAVUJ!AF174,3,1)</f>
        <v xml:space="preserve"> </v>
      </c>
      <c r="CQ32" s="1171"/>
      <c r="CR32" s="1171"/>
      <c r="CS32" s="1171"/>
      <c r="CT32" s="1171"/>
      <c r="CU32" s="1171" t="str">
        <f>MID(SUVAHAVUJ!AF174,4,1)</f>
        <v xml:space="preserve"> </v>
      </c>
      <c r="CV32" s="1171"/>
      <c r="CW32" s="1171"/>
      <c r="CX32" s="1171"/>
      <c r="CY32" s="1171"/>
      <c r="CZ32" s="1171"/>
      <c r="DA32" s="1171" t="str">
        <f>MID(SUVAHAVUJ!AF174,5,1)</f>
        <v xml:space="preserve"> </v>
      </c>
      <c r="DB32" s="1171"/>
      <c r="DC32" s="1171"/>
      <c r="DD32" s="1171"/>
      <c r="DE32" s="1171"/>
      <c r="DF32" s="1171" t="str">
        <f>MID(SUVAHAVUJ!AF174,6,1)</f>
        <v xml:space="preserve"> </v>
      </c>
      <c r="DG32" s="1171"/>
      <c r="DH32" s="1171"/>
      <c r="DI32" s="1171"/>
      <c r="DJ32" s="1171"/>
      <c r="DK32" s="1171"/>
      <c r="DL32" s="1171" t="str">
        <f>MID(SUVAHAVUJ!AF174,7,1)</f>
        <v xml:space="preserve"> </v>
      </c>
      <c r="DM32" s="1171"/>
      <c r="DN32" s="1171"/>
      <c r="DO32" s="1171"/>
      <c r="DP32" s="1171"/>
      <c r="DQ32" s="1171"/>
      <c r="DR32" s="1171" t="str">
        <f>MID(SUVAHAVUJ!AF174,8,1)</f>
        <v xml:space="preserve"> </v>
      </c>
      <c r="DS32" s="1171"/>
      <c r="DT32" s="1171"/>
      <c r="DU32" s="1171"/>
      <c r="DV32" s="1171"/>
      <c r="DW32" s="1129" t="str">
        <f>MID(SUVAHAVUJ!AF174,9,1)</f>
        <v xml:space="preserve"> </v>
      </c>
      <c r="DX32" s="1129"/>
      <c r="DY32" s="1129"/>
      <c r="DZ32" s="1129"/>
      <c r="EA32" s="1129"/>
      <c r="EB32" s="1129"/>
      <c r="EC32" s="1129" t="str">
        <f>MID(SUVAHAVUJ!AF174,10,1)</f>
        <v xml:space="preserve"> </v>
      </c>
      <c r="ED32" s="1129"/>
      <c r="EE32" s="1129"/>
      <c r="EF32" s="1129"/>
      <c r="EG32" s="1129"/>
      <c r="EH32" s="1171" t="str">
        <f>MID(SUVAHAVUJ!AF174,11,1)</f>
        <v>0</v>
      </c>
      <c r="EI32" s="1171"/>
      <c r="EJ32" s="1171"/>
      <c r="EK32" s="1171"/>
      <c r="EL32" s="1171"/>
      <c r="EM32" s="1179"/>
      <c r="EN32" s="257"/>
      <c r="EO32" s="258"/>
      <c r="EP32" s="1171" t="str">
        <f>MID(SUVAHAVUJ!AG174,1,1)</f>
        <v xml:space="preserve"> </v>
      </c>
      <c r="EQ32" s="1171"/>
      <c r="ER32" s="1171"/>
      <c r="ES32" s="1171"/>
      <c r="ET32" s="1171"/>
      <c r="EU32" s="1171"/>
      <c r="EV32" s="1171" t="str">
        <f>MID(SUVAHAVUJ!AG174,2,1)</f>
        <v xml:space="preserve"> </v>
      </c>
      <c r="EW32" s="1171"/>
      <c r="EX32" s="1171"/>
      <c r="EY32" s="1171"/>
      <c r="EZ32" s="1171"/>
      <c r="FA32" s="1171" t="str">
        <f>MID(SUVAHAVUJ!AG174,3,1)</f>
        <v xml:space="preserve"> </v>
      </c>
      <c r="FB32" s="1171"/>
      <c r="FC32" s="1171"/>
      <c r="FD32" s="1171"/>
      <c r="FE32" s="1171"/>
      <c r="FF32" s="1171"/>
      <c r="FG32" s="1171" t="str">
        <f>MID(SUVAHAVUJ!AG174,4,1)</f>
        <v xml:space="preserve"> </v>
      </c>
      <c r="FH32" s="1171"/>
      <c r="FI32" s="1171"/>
      <c r="FJ32" s="1171"/>
      <c r="FK32" s="1171"/>
      <c r="FL32" s="1129" t="str">
        <f>MID(SUVAHAVUJ!AG174,5,1)</f>
        <v xml:space="preserve"> </v>
      </c>
      <c r="FM32" s="1129"/>
      <c r="FN32" s="1129"/>
      <c r="FO32" s="1129"/>
      <c r="FP32" s="1129"/>
      <c r="FQ32" s="1129"/>
      <c r="FR32" s="1129" t="str">
        <f>MID(SUVAHAVUJ!AG174,6,1)</f>
        <v xml:space="preserve"> </v>
      </c>
      <c r="FS32" s="1129"/>
      <c r="FT32" s="1129"/>
      <c r="FU32" s="1129"/>
      <c r="FV32" s="1129"/>
      <c r="FW32" s="1129" t="str">
        <f>MID(SUVAHAVUJ!AG174,7,1)</f>
        <v xml:space="preserve"> </v>
      </c>
      <c r="FX32" s="1129"/>
      <c r="FY32" s="1129"/>
      <c r="FZ32" s="1129"/>
      <c r="GA32" s="1129"/>
      <c r="GB32" s="1129"/>
      <c r="GC32" s="1129" t="str">
        <f>MID(SUVAHAVUJ!AG174,8,1)</f>
        <v xml:space="preserve"> </v>
      </c>
      <c r="GD32" s="1129"/>
      <c r="GE32" s="1129"/>
      <c r="GF32" s="1129"/>
      <c r="GG32" s="1129"/>
      <c r="GH32" s="1129" t="str">
        <f>MID(SUVAHAVUJ!AG174,9,1)</f>
        <v xml:space="preserve"> </v>
      </c>
      <c r="GI32" s="1129"/>
      <c r="GJ32" s="1129"/>
      <c r="GK32" s="1129"/>
      <c r="GL32" s="1129"/>
      <c r="GM32" s="1129"/>
      <c r="GN32" s="1129" t="str">
        <f>MID(SUVAHAVUJ!AG174,10,1)</f>
        <v xml:space="preserve"> </v>
      </c>
      <c r="GO32" s="1129"/>
      <c r="GP32" s="1129"/>
      <c r="GQ32" s="1129"/>
      <c r="GR32" s="1129"/>
      <c r="GS32" s="1129" t="str">
        <f>MID(SUVAHAVUJ!AG174,11,1)</f>
        <v>0</v>
      </c>
      <c r="GT32" s="1129"/>
      <c r="GU32" s="1129"/>
      <c r="GV32" s="1129"/>
      <c r="GW32" s="1177"/>
    </row>
    <row r="33" spans="1:205" ht="24.6" customHeight="1" x14ac:dyDescent="0.2">
      <c r="A33" s="267"/>
      <c r="B33" s="1292" t="s">
        <v>2154</v>
      </c>
      <c r="C33" s="1293"/>
      <c r="D33" s="1293"/>
      <c r="E33" s="1293"/>
      <c r="F33" s="1293"/>
      <c r="G33" s="1293"/>
      <c r="H33" s="1293"/>
      <c r="I33" s="1293"/>
      <c r="J33" s="1293"/>
      <c r="K33" s="1294"/>
      <c r="L33" s="1241" t="str">
        <f>SUVAHAVUJ!$D$175</f>
        <v>Výsledok hospodárenia z hospodárskej činnosti (+/-) (r. 02 - r. 10)</v>
      </c>
      <c r="M33" s="1242"/>
      <c r="N33" s="1242"/>
      <c r="O33" s="1242"/>
      <c r="P33" s="1242"/>
      <c r="Q33" s="1242"/>
      <c r="R33" s="1242"/>
      <c r="S33" s="1242"/>
      <c r="T33" s="1242"/>
      <c r="U33" s="1242"/>
      <c r="V33" s="1242"/>
      <c r="W33" s="1242"/>
      <c r="X33" s="1242"/>
      <c r="Y33" s="1242"/>
      <c r="Z33" s="1242"/>
      <c r="AA33" s="1242"/>
      <c r="AB33" s="1242"/>
      <c r="AC33" s="1242"/>
      <c r="AD33" s="1242"/>
      <c r="AE33" s="1242"/>
      <c r="AF33" s="1242"/>
      <c r="AG33" s="1242"/>
      <c r="AH33" s="1242"/>
      <c r="AI33" s="1242"/>
      <c r="AJ33" s="1242"/>
      <c r="AK33" s="1242"/>
      <c r="AL33" s="1242"/>
      <c r="AM33" s="1242"/>
      <c r="AN33" s="1242"/>
      <c r="AO33" s="1242"/>
      <c r="AP33" s="1242"/>
      <c r="AQ33" s="1242"/>
      <c r="AR33" s="1242"/>
      <c r="AS33" s="1242"/>
      <c r="AT33" s="1242"/>
      <c r="AU33" s="1242"/>
      <c r="AV33" s="1242"/>
      <c r="AW33" s="1242"/>
      <c r="AX33" s="1242"/>
      <c r="AY33" s="1242"/>
      <c r="AZ33" s="1242"/>
      <c r="BA33" s="1242"/>
      <c r="BB33" s="1242"/>
      <c r="BC33" s="1242"/>
      <c r="BD33" s="1242"/>
      <c r="BE33" s="1242"/>
      <c r="BF33" s="1242"/>
      <c r="BG33" s="1242"/>
      <c r="BH33" s="1242"/>
      <c r="BI33" s="1242"/>
      <c r="BJ33" s="1242"/>
      <c r="BK33" s="1242"/>
      <c r="BL33" s="1242"/>
      <c r="BM33" s="1242"/>
      <c r="BN33" s="1242"/>
      <c r="BO33" s="1242"/>
      <c r="BP33" s="1242"/>
      <c r="BQ33" s="1242"/>
      <c r="BR33" s="1242"/>
      <c r="BS33" s="1242"/>
      <c r="BT33" s="1242"/>
      <c r="BU33" s="1242"/>
      <c r="BV33" s="1242"/>
      <c r="BW33" s="1243" t="s">
        <v>1210</v>
      </c>
      <c r="BX33" s="1244"/>
      <c r="BY33" s="1244"/>
      <c r="BZ33" s="1244"/>
      <c r="CA33" s="1244"/>
      <c r="CB33" s="1244"/>
      <c r="CC33" s="1244" t="s">
        <v>153</v>
      </c>
      <c r="CD33" s="1245"/>
      <c r="CE33" s="1171" t="str">
        <f>MID(SUVAHAVUJ!AF175,1,1)</f>
        <v xml:space="preserve"> </v>
      </c>
      <c r="CF33" s="1171"/>
      <c r="CG33" s="1171"/>
      <c r="CH33" s="1171"/>
      <c r="CI33" s="1171"/>
      <c r="CJ33" s="1171" t="str">
        <f>MID(SUVAHAVUJ!AF175,2,1)</f>
        <v xml:space="preserve"> </v>
      </c>
      <c r="CK33" s="1171"/>
      <c r="CL33" s="1171"/>
      <c r="CM33" s="1171"/>
      <c r="CN33" s="1171"/>
      <c r="CO33" s="1171"/>
      <c r="CP33" s="1171" t="str">
        <f>MID(SUVAHAVUJ!AF175,3,1)</f>
        <v xml:space="preserve"> </v>
      </c>
      <c r="CQ33" s="1171"/>
      <c r="CR33" s="1171"/>
      <c r="CS33" s="1171"/>
      <c r="CT33" s="1171"/>
      <c r="CU33" s="1171" t="str">
        <f>MID(SUVAHAVUJ!AF175,4,1)</f>
        <v xml:space="preserve"> </v>
      </c>
      <c r="CV33" s="1171"/>
      <c r="CW33" s="1171"/>
      <c r="CX33" s="1171"/>
      <c r="CY33" s="1171"/>
      <c r="CZ33" s="1171"/>
      <c r="DA33" s="1171" t="str">
        <f>MID(SUVAHAVUJ!AF175,5,1)</f>
        <v xml:space="preserve"> </v>
      </c>
      <c r="DB33" s="1171"/>
      <c r="DC33" s="1171"/>
      <c r="DD33" s="1171"/>
      <c r="DE33" s="1171"/>
      <c r="DF33" s="1171" t="str">
        <f>MID(SUVAHAVUJ!AF175,6,1)</f>
        <v xml:space="preserve"> </v>
      </c>
      <c r="DG33" s="1171"/>
      <c r="DH33" s="1171"/>
      <c r="DI33" s="1171"/>
      <c r="DJ33" s="1171"/>
      <c r="DK33" s="1171"/>
      <c r="DL33" s="1171" t="str">
        <f>MID(SUVAHAVUJ!AF175,7,1)</f>
        <v>2</v>
      </c>
      <c r="DM33" s="1171"/>
      <c r="DN33" s="1171"/>
      <c r="DO33" s="1171"/>
      <c r="DP33" s="1171"/>
      <c r="DQ33" s="1171"/>
      <c r="DR33" s="1171" t="str">
        <f>MID(SUVAHAVUJ!AF175,8,1)</f>
        <v>5</v>
      </c>
      <c r="DS33" s="1171"/>
      <c r="DT33" s="1171"/>
      <c r="DU33" s="1171"/>
      <c r="DV33" s="1171"/>
      <c r="DW33" s="1129" t="str">
        <f>MID(SUVAHAVUJ!AF175,9,1)</f>
        <v>0</v>
      </c>
      <c r="DX33" s="1129"/>
      <c r="DY33" s="1129"/>
      <c r="DZ33" s="1129"/>
      <c r="EA33" s="1129"/>
      <c r="EB33" s="1129"/>
      <c r="EC33" s="1129" t="str">
        <f>MID(SUVAHAVUJ!AF175,10,1)</f>
        <v>5</v>
      </c>
      <c r="ED33" s="1129"/>
      <c r="EE33" s="1129"/>
      <c r="EF33" s="1129"/>
      <c r="EG33" s="1129"/>
      <c r="EH33" s="1171" t="str">
        <f>MID(SUVAHAVUJ!AF175,11,1)</f>
        <v>1</v>
      </c>
      <c r="EI33" s="1171"/>
      <c r="EJ33" s="1171"/>
      <c r="EK33" s="1171"/>
      <c r="EL33" s="1171"/>
      <c r="EM33" s="1179"/>
      <c r="EN33" s="257"/>
      <c r="EO33" s="258"/>
      <c r="EP33" s="1171" t="str">
        <f>MID(SUVAHAVUJ!AG175,1,1)</f>
        <v xml:space="preserve"> </v>
      </c>
      <c r="EQ33" s="1171"/>
      <c r="ER33" s="1171"/>
      <c r="ES33" s="1171"/>
      <c r="ET33" s="1171"/>
      <c r="EU33" s="1171"/>
      <c r="EV33" s="1171" t="str">
        <f>MID(SUVAHAVUJ!AG175,2,1)</f>
        <v xml:space="preserve"> </v>
      </c>
      <c r="EW33" s="1171"/>
      <c r="EX33" s="1171"/>
      <c r="EY33" s="1171"/>
      <c r="EZ33" s="1171"/>
      <c r="FA33" s="1171" t="str">
        <f>MID(SUVAHAVUJ!AG175,3,1)</f>
        <v xml:space="preserve"> </v>
      </c>
      <c r="FB33" s="1171"/>
      <c r="FC33" s="1171"/>
      <c r="FD33" s="1171"/>
      <c r="FE33" s="1171"/>
      <c r="FF33" s="1171"/>
      <c r="FG33" s="1171" t="str">
        <f>MID(SUVAHAVUJ!AG175,4,1)</f>
        <v xml:space="preserve"> </v>
      </c>
      <c r="FH33" s="1171"/>
      <c r="FI33" s="1171"/>
      <c r="FJ33" s="1171"/>
      <c r="FK33" s="1171"/>
      <c r="FL33" s="1129" t="str">
        <f>MID(SUVAHAVUJ!AG175,5,1)</f>
        <v xml:space="preserve"> </v>
      </c>
      <c r="FM33" s="1129"/>
      <c r="FN33" s="1129"/>
      <c r="FO33" s="1129"/>
      <c r="FP33" s="1129"/>
      <c r="FQ33" s="1129"/>
      <c r="FR33" s="1129" t="str">
        <f>MID(SUVAHAVUJ!AG175,6,1)</f>
        <v xml:space="preserve"> </v>
      </c>
      <c r="FS33" s="1129"/>
      <c r="FT33" s="1129"/>
      <c r="FU33" s="1129"/>
      <c r="FV33" s="1129"/>
      <c r="FW33" s="1129" t="str">
        <f>MID(SUVAHAVUJ!AG175,7,1)</f>
        <v>1</v>
      </c>
      <c r="FX33" s="1129"/>
      <c r="FY33" s="1129"/>
      <c r="FZ33" s="1129"/>
      <c r="GA33" s="1129"/>
      <c r="GB33" s="1129"/>
      <c r="GC33" s="1129" t="str">
        <f>MID(SUVAHAVUJ!AG175,8,1)</f>
        <v>4</v>
      </c>
      <c r="GD33" s="1129"/>
      <c r="GE33" s="1129"/>
      <c r="GF33" s="1129"/>
      <c r="GG33" s="1129"/>
      <c r="GH33" s="1129" t="str">
        <f>MID(SUVAHAVUJ!AG175,9,1)</f>
        <v>3</v>
      </c>
      <c r="GI33" s="1129"/>
      <c r="GJ33" s="1129"/>
      <c r="GK33" s="1129"/>
      <c r="GL33" s="1129"/>
      <c r="GM33" s="1129"/>
      <c r="GN33" s="1129" t="str">
        <f>MID(SUVAHAVUJ!AG175,10,1)</f>
        <v>0</v>
      </c>
      <c r="GO33" s="1129"/>
      <c r="GP33" s="1129"/>
      <c r="GQ33" s="1129"/>
      <c r="GR33" s="1129"/>
      <c r="GS33" s="1129" t="str">
        <f>MID(SUVAHAVUJ!AG175,11,1)</f>
        <v>3</v>
      </c>
      <c r="GT33" s="1129"/>
      <c r="GU33" s="1129"/>
      <c r="GV33" s="1129"/>
      <c r="GW33" s="1177"/>
    </row>
    <row r="34" spans="1:205" ht="12.75" customHeight="1" thickBot="1" x14ac:dyDescent="0.25">
      <c r="B34" s="259"/>
      <c r="C34" s="260"/>
      <c r="D34" s="260"/>
      <c r="E34" s="260"/>
      <c r="F34" s="260"/>
      <c r="G34" s="260"/>
      <c r="H34" s="260"/>
      <c r="I34" s="260"/>
      <c r="J34" s="260"/>
      <c r="K34" s="260"/>
      <c r="GP34" s="260"/>
      <c r="GQ34" s="260"/>
      <c r="GR34" s="260"/>
      <c r="GS34" s="260"/>
      <c r="GT34" s="260"/>
      <c r="GU34" s="260"/>
      <c r="GV34" s="260"/>
      <c r="GW34" s="261"/>
    </row>
    <row r="35" spans="1:205" ht="9" customHeight="1" x14ac:dyDescent="0.2"/>
    <row r="52" spans="43:43" ht="3.75" customHeight="1" x14ac:dyDescent="0.2">
      <c r="AQ52" s="236">
        <v>57</v>
      </c>
    </row>
    <row r="147" spans="10:10" ht="3.75" customHeight="1" x14ac:dyDescent="0.2">
      <c r="J147" s="236">
        <v>33</v>
      </c>
    </row>
  </sheetData>
  <mergeCells count="709">
    <mergeCell ref="DW33:EB33"/>
    <mergeCell ref="GC32:GG32"/>
    <mergeCell ref="GH32:GM32"/>
    <mergeCell ref="GN32:GR32"/>
    <mergeCell ref="GS33:GW33"/>
    <mergeCell ref="FL33:FQ33"/>
    <mergeCell ref="FR33:FV33"/>
    <mergeCell ref="FW33:GB33"/>
    <mergeCell ref="GC33:GG33"/>
    <mergeCell ref="GH33:GM33"/>
    <mergeCell ref="GN33:GR33"/>
    <mergeCell ref="EC33:EG33"/>
    <mergeCell ref="EH33:EM33"/>
    <mergeCell ref="EP33:EU33"/>
    <mergeCell ref="EV33:EZ33"/>
    <mergeCell ref="FA33:FF33"/>
    <mergeCell ref="FG33:FK33"/>
    <mergeCell ref="GS32:GW32"/>
    <mergeCell ref="FL32:FQ32"/>
    <mergeCell ref="FR32:FV32"/>
    <mergeCell ref="FW32:GB32"/>
    <mergeCell ref="B33:K33"/>
    <mergeCell ref="L33:BV33"/>
    <mergeCell ref="BW33:CD33"/>
    <mergeCell ref="CE33:CI33"/>
    <mergeCell ref="CJ33:CO33"/>
    <mergeCell ref="CP33:CT33"/>
    <mergeCell ref="EV32:EZ32"/>
    <mergeCell ref="FA32:FF32"/>
    <mergeCell ref="FG32:FK32"/>
    <mergeCell ref="DL32:DQ32"/>
    <mergeCell ref="DR32:DV32"/>
    <mergeCell ref="DW32:EB32"/>
    <mergeCell ref="EC32:EG32"/>
    <mergeCell ref="EH32:EM32"/>
    <mergeCell ref="EP32:EU32"/>
    <mergeCell ref="CU33:CZ33"/>
    <mergeCell ref="DA33:DE33"/>
    <mergeCell ref="DF33:DK33"/>
    <mergeCell ref="DL33:DQ33"/>
    <mergeCell ref="DR33:DV33"/>
    <mergeCell ref="B32:K32"/>
    <mergeCell ref="L32:BV32"/>
    <mergeCell ref="BW32:CD32"/>
    <mergeCell ref="CE32:CI32"/>
    <mergeCell ref="EC31:EG31"/>
    <mergeCell ref="EH31:EM31"/>
    <mergeCell ref="EP31:EU31"/>
    <mergeCell ref="EV31:EZ31"/>
    <mergeCell ref="FA31:FF31"/>
    <mergeCell ref="FG31:FK31"/>
    <mergeCell ref="CU31:CZ31"/>
    <mergeCell ref="DA31:DE31"/>
    <mergeCell ref="DF31:DK31"/>
    <mergeCell ref="DL31:DQ31"/>
    <mergeCell ref="DR31:DV31"/>
    <mergeCell ref="DW31:EB31"/>
    <mergeCell ref="CJ32:CO32"/>
    <mergeCell ref="CP32:CT32"/>
    <mergeCell ref="CU32:CZ32"/>
    <mergeCell ref="DA32:DE32"/>
    <mergeCell ref="DF32:DK32"/>
    <mergeCell ref="GH30:GM30"/>
    <mergeCell ref="GN30:GR30"/>
    <mergeCell ref="GS30:GW30"/>
    <mergeCell ref="B31:K31"/>
    <mergeCell ref="L31:BV31"/>
    <mergeCell ref="BW31:CD31"/>
    <mergeCell ref="CE31:CI31"/>
    <mergeCell ref="CJ31:CO31"/>
    <mergeCell ref="CP31:CT31"/>
    <mergeCell ref="EV30:EZ30"/>
    <mergeCell ref="FA30:FF30"/>
    <mergeCell ref="FG30:FK30"/>
    <mergeCell ref="FL30:FQ30"/>
    <mergeCell ref="FR30:FV30"/>
    <mergeCell ref="FW30:GB30"/>
    <mergeCell ref="DL30:DQ30"/>
    <mergeCell ref="DR30:DV30"/>
    <mergeCell ref="DW30:EB30"/>
    <mergeCell ref="EC30:EG30"/>
    <mergeCell ref="GS31:GW31"/>
    <mergeCell ref="FL31:FQ31"/>
    <mergeCell ref="FR31:FV31"/>
    <mergeCell ref="FW31:GB31"/>
    <mergeCell ref="GC31:GG31"/>
    <mergeCell ref="EP29:EU29"/>
    <mergeCell ref="EV29:EZ29"/>
    <mergeCell ref="FA29:FF29"/>
    <mergeCell ref="FG29:FK29"/>
    <mergeCell ref="GC30:GG30"/>
    <mergeCell ref="GH31:GM31"/>
    <mergeCell ref="GN31:GR31"/>
    <mergeCell ref="DW29:EB29"/>
    <mergeCell ref="GC28:GG28"/>
    <mergeCell ref="GH28:GM28"/>
    <mergeCell ref="GN28:GR28"/>
    <mergeCell ref="EH30:EM30"/>
    <mergeCell ref="EP30:EU30"/>
    <mergeCell ref="GS29:GW29"/>
    <mergeCell ref="B30:K30"/>
    <mergeCell ref="L30:BV30"/>
    <mergeCell ref="BW30:CD30"/>
    <mergeCell ref="CE30:CI30"/>
    <mergeCell ref="CJ30:CO30"/>
    <mergeCell ref="CP30:CT30"/>
    <mergeCell ref="CU30:CZ30"/>
    <mergeCell ref="DA30:DE30"/>
    <mergeCell ref="DF30:DK30"/>
    <mergeCell ref="FL29:FQ29"/>
    <mergeCell ref="FR29:FV29"/>
    <mergeCell ref="FW29:GB29"/>
    <mergeCell ref="GC29:GG29"/>
    <mergeCell ref="GH29:GM29"/>
    <mergeCell ref="GN29:GR29"/>
    <mergeCell ref="EC29:EG29"/>
    <mergeCell ref="EH29:EM29"/>
    <mergeCell ref="GS28:GW28"/>
    <mergeCell ref="B29:K29"/>
    <mergeCell ref="L29:BV29"/>
    <mergeCell ref="BW29:CD29"/>
    <mergeCell ref="CE29:CI29"/>
    <mergeCell ref="CJ29:CO29"/>
    <mergeCell ref="CP29:CT29"/>
    <mergeCell ref="EV28:EZ28"/>
    <mergeCell ref="FA28:FF28"/>
    <mergeCell ref="FG28:FK28"/>
    <mergeCell ref="FL28:FQ28"/>
    <mergeCell ref="FR28:FV28"/>
    <mergeCell ref="FW28:GB28"/>
    <mergeCell ref="DL28:DQ28"/>
    <mergeCell ref="DR28:DV28"/>
    <mergeCell ref="DW28:EB28"/>
    <mergeCell ref="EC28:EG28"/>
    <mergeCell ref="EH28:EM28"/>
    <mergeCell ref="EP28:EU28"/>
    <mergeCell ref="CU29:CZ29"/>
    <mergeCell ref="DA29:DE29"/>
    <mergeCell ref="DF29:DK29"/>
    <mergeCell ref="DL29:DQ29"/>
    <mergeCell ref="DR29:DV29"/>
    <mergeCell ref="GH27:GM27"/>
    <mergeCell ref="GN27:GR27"/>
    <mergeCell ref="EC27:EG27"/>
    <mergeCell ref="EH27:EM27"/>
    <mergeCell ref="EP27:EU27"/>
    <mergeCell ref="EV27:EZ27"/>
    <mergeCell ref="FA27:FF27"/>
    <mergeCell ref="FG27:FK27"/>
    <mergeCell ref="CU27:CZ27"/>
    <mergeCell ref="DA27:DE27"/>
    <mergeCell ref="B28:K28"/>
    <mergeCell ref="L28:BV28"/>
    <mergeCell ref="BW28:CD28"/>
    <mergeCell ref="CE28:CI28"/>
    <mergeCell ref="CJ28:CO28"/>
    <mergeCell ref="CP28:CT28"/>
    <mergeCell ref="CU28:CZ28"/>
    <mergeCell ref="DA28:DE28"/>
    <mergeCell ref="DF28:DK28"/>
    <mergeCell ref="GH26:GM26"/>
    <mergeCell ref="GN26:GR26"/>
    <mergeCell ref="GS26:GW26"/>
    <mergeCell ref="B27:K27"/>
    <mergeCell ref="L27:BV27"/>
    <mergeCell ref="BW27:CD27"/>
    <mergeCell ref="CE27:CI27"/>
    <mergeCell ref="CJ27:CO27"/>
    <mergeCell ref="CP27:CT27"/>
    <mergeCell ref="EV26:EZ26"/>
    <mergeCell ref="FA26:FF26"/>
    <mergeCell ref="FG26:FK26"/>
    <mergeCell ref="FL26:FQ26"/>
    <mergeCell ref="FR26:FV26"/>
    <mergeCell ref="FW26:GB26"/>
    <mergeCell ref="DL26:DQ26"/>
    <mergeCell ref="DR26:DV26"/>
    <mergeCell ref="DW26:EB26"/>
    <mergeCell ref="EC26:EG26"/>
    <mergeCell ref="GS27:GW27"/>
    <mergeCell ref="FL27:FQ27"/>
    <mergeCell ref="FR27:FV27"/>
    <mergeCell ref="FW27:GB27"/>
    <mergeCell ref="GC27:GG27"/>
    <mergeCell ref="EV25:EZ25"/>
    <mergeCell ref="FA25:FF25"/>
    <mergeCell ref="FG25:FK25"/>
    <mergeCell ref="DF27:DK27"/>
    <mergeCell ref="DL27:DQ27"/>
    <mergeCell ref="DR27:DV27"/>
    <mergeCell ref="DW27:EB27"/>
    <mergeCell ref="GC26:GG26"/>
    <mergeCell ref="DW25:EB25"/>
    <mergeCell ref="GC24:GG24"/>
    <mergeCell ref="GH24:GM24"/>
    <mergeCell ref="GN24:GR24"/>
    <mergeCell ref="EH26:EM26"/>
    <mergeCell ref="EP26:EU26"/>
    <mergeCell ref="GS25:GW25"/>
    <mergeCell ref="B26:K26"/>
    <mergeCell ref="L26:BV26"/>
    <mergeCell ref="BW26:CD26"/>
    <mergeCell ref="CE26:CI26"/>
    <mergeCell ref="CJ26:CO26"/>
    <mergeCell ref="CP26:CT26"/>
    <mergeCell ref="CU26:CZ26"/>
    <mergeCell ref="DA26:DE26"/>
    <mergeCell ref="DF26:DK26"/>
    <mergeCell ref="FL25:FQ25"/>
    <mergeCell ref="FR25:FV25"/>
    <mergeCell ref="FW25:GB25"/>
    <mergeCell ref="GC25:GG25"/>
    <mergeCell ref="GH25:GM25"/>
    <mergeCell ref="GN25:GR25"/>
    <mergeCell ref="EC25:EG25"/>
    <mergeCell ref="EH25:EM25"/>
    <mergeCell ref="GS24:GW24"/>
    <mergeCell ref="B25:K25"/>
    <mergeCell ref="L25:BV25"/>
    <mergeCell ref="BW25:CD25"/>
    <mergeCell ref="CE25:CI25"/>
    <mergeCell ref="CJ25:CO25"/>
    <mergeCell ref="CP25:CT25"/>
    <mergeCell ref="EV24:EZ24"/>
    <mergeCell ref="FA24:FF24"/>
    <mergeCell ref="FG24:FK24"/>
    <mergeCell ref="CU25:CZ25"/>
    <mergeCell ref="DA25:DE25"/>
    <mergeCell ref="DF25:DK25"/>
    <mergeCell ref="DL25:DQ25"/>
    <mergeCell ref="DR25:DV25"/>
    <mergeCell ref="B24:K24"/>
    <mergeCell ref="L24:BV24"/>
    <mergeCell ref="BW24:CD24"/>
    <mergeCell ref="CE24:CI24"/>
    <mergeCell ref="CJ24:CO24"/>
    <mergeCell ref="CP24:CT24"/>
    <mergeCell ref="CU24:CZ24"/>
    <mergeCell ref="DA24:DE24"/>
    <mergeCell ref="DF24:DK24"/>
    <mergeCell ref="EP25:EU25"/>
    <mergeCell ref="FL24:FQ24"/>
    <mergeCell ref="FR24:FV24"/>
    <mergeCell ref="FW24:GB24"/>
    <mergeCell ref="DL24:DQ24"/>
    <mergeCell ref="DR24:DV24"/>
    <mergeCell ref="DW24:EB24"/>
    <mergeCell ref="EC24:EG24"/>
    <mergeCell ref="EH24:EM24"/>
    <mergeCell ref="EP24:EU24"/>
    <mergeCell ref="GH23:GM23"/>
    <mergeCell ref="GN23:GR23"/>
    <mergeCell ref="EC23:EG23"/>
    <mergeCell ref="EH23:EM23"/>
    <mergeCell ref="EP23:EU23"/>
    <mergeCell ref="EV23:EZ23"/>
    <mergeCell ref="FA23:FF23"/>
    <mergeCell ref="FG23:FK23"/>
    <mergeCell ref="CU23:CZ23"/>
    <mergeCell ref="DA23:DE23"/>
    <mergeCell ref="GH22:GM22"/>
    <mergeCell ref="GN22:GR22"/>
    <mergeCell ref="GS22:GW22"/>
    <mergeCell ref="B23:K23"/>
    <mergeCell ref="L23:BV23"/>
    <mergeCell ref="BW23:CD23"/>
    <mergeCell ref="CE23:CI23"/>
    <mergeCell ref="CJ23:CO23"/>
    <mergeCell ref="CP23:CT23"/>
    <mergeCell ref="EV22:EZ22"/>
    <mergeCell ref="FA22:FF22"/>
    <mergeCell ref="FG22:FK22"/>
    <mergeCell ref="FL22:FQ22"/>
    <mergeCell ref="FR22:FV22"/>
    <mergeCell ref="FW22:GB22"/>
    <mergeCell ref="DL22:DQ22"/>
    <mergeCell ref="DR22:DV22"/>
    <mergeCell ref="DW22:EB22"/>
    <mergeCell ref="EC22:EG22"/>
    <mergeCell ref="GS23:GW23"/>
    <mergeCell ref="FL23:FQ23"/>
    <mergeCell ref="FR23:FV23"/>
    <mergeCell ref="FW23:GB23"/>
    <mergeCell ref="GC23:GG23"/>
    <mergeCell ref="EV21:EZ21"/>
    <mergeCell ref="FA21:FF21"/>
    <mergeCell ref="FG21:FK21"/>
    <mergeCell ref="DF23:DK23"/>
    <mergeCell ref="DL23:DQ23"/>
    <mergeCell ref="DR23:DV23"/>
    <mergeCell ref="DW23:EB23"/>
    <mergeCell ref="GC22:GG22"/>
    <mergeCell ref="DW21:EB21"/>
    <mergeCell ref="GC20:GG20"/>
    <mergeCell ref="GH20:GM20"/>
    <mergeCell ref="GN20:GR20"/>
    <mergeCell ref="EH22:EM22"/>
    <mergeCell ref="EP22:EU22"/>
    <mergeCell ref="GS21:GW21"/>
    <mergeCell ref="B22:K22"/>
    <mergeCell ref="L22:BV22"/>
    <mergeCell ref="BW22:CD22"/>
    <mergeCell ref="CE22:CI22"/>
    <mergeCell ref="CJ22:CO22"/>
    <mergeCell ref="CP22:CT22"/>
    <mergeCell ref="CU22:CZ22"/>
    <mergeCell ref="DA22:DE22"/>
    <mergeCell ref="DF22:DK22"/>
    <mergeCell ref="FL21:FQ21"/>
    <mergeCell ref="FR21:FV21"/>
    <mergeCell ref="FW21:GB21"/>
    <mergeCell ref="GC21:GG21"/>
    <mergeCell ref="GH21:GM21"/>
    <mergeCell ref="GN21:GR21"/>
    <mergeCell ref="EC21:EG21"/>
    <mergeCell ref="EH21:EM21"/>
    <mergeCell ref="GS20:GW20"/>
    <mergeCell ref="B21:K21"/>
    <mergeCell ref="L21:BV21"/>
    <mergeCell ref="BW21:CD21"/>
    <mergeCell ref="CE21:CI21"/>
    <mergeCell ref="CJ21:CO21"/>
    <mergeCell ref="CP21:CT21"/>
    <mergeCell ref="EV20:EZ20"/>
    <mergeCell ref="FA20:FF20"/>
    <mergeCell ref="FG20:FK20"/>
    <mergeCell ref="CU21:CZ21"/>
    <mergeCell ref="DA21:DE21"/>
    <mergeCell ref="DF21:DK21"/>
    <mergeCell ref="DL21:DQ21"/>
    <mergeCell ref="DR21:DV21"/>
    <mergeCell ref="B20:K20"/>
    <mergeCell ref="L20:BV20"/>
    <mergeCell ref="BW20:CD20"/>
    <mergeCell ref="CE20:CI20"/>
    <mergeCell ref="CJ20:CO20"/>
    <mergeCell ref="CP20:CT20"/>
    <mergeCell ref="CU20:CZ20"/>
    <mergeCell ref="DA20:DE20"/>
    <mergeCell ref="DF20:DK20"/>
    <mergeCell ref="EP21:EU21"/>
    <mergeCell ref="FL20:FQ20"/>
    <mergeCell ref="FR20:FV20"/>
    <mergeCell ref="FW20:GB20"/>
    <mergeCell ref="DL20:DQ20"/>
    <mergeCell ref="DR20:DV20"/>
    <mergeCell ref="DW20:EB20"/>
    <mergeCell ref="EC20:EG20"/>
    <mergeCell ref="EH20:EM20"/>
    <mergeCell ref="EP20:EU20"/>
    <mergeCell ref="GH19:GM19"/>
    <mergeCell ref="GN19:GR19"/>
    <mergeCell ref="EC19:EG19"/>
    <mergeCell ref="EH19:EM19"/>
    <mergeCell ref="EP19:EU19"/>
    <mergeCell ref="EV19:EZ19"/>
    <mergeCell ref="FA19:FF19"/>
    <mergeCell ref="FG19:FK19"/>
    <mergeCell ref="CU19:CZ19"/>
    <mergeCell ref="DA19:DE19"/>
    <mergeCell ref="GH18:GM18"/>
    <mergeCell ref="GN18:GR18"/>
    <mergeCell ref="GS18:GW18"/>
    <mergeCell ref="B19:K19"/>
    <mergeCell ref="L19:BV19"/>
    <mergeCell ref="BW19:CD19"/>
    <mergeCell ref="CE19:CI19"/>
    <mergeCell ref="CJ19:CO19"/>
    <mergeCell ref="CP19:CT19"/>
    <mergeCell ref="EV18:EZ18"/>
    <mergeCell ref="FA18:FF18"/>
    <mergeCell ref="FG18:FK18"/>
    <mergeCell ref="FL18:FQ18"/>
    <mergeCell ref="FR18:FV18"/>
    <mergeCell ref="FW18:GB18"/>
    <mergeCell ref="DL18:DQ18"/>
    <mergeCell ref="DR18:DV18"/>
    <mergeCell ref="DW18:EB18"/>
    <mergeCell ref="EC18:EG18"/>
    <mergeCell ref="GS19:GW19"/>
    <mergeCell ref="FL19:FQ19"/>
    <mergeCell ref="FR19:FV19"/>
    <mergeCell ref="FW19:GB19"/>
    <mergeCell ref="GC19:GG19"/>
    <mergeCell ref="EV17:EZ17"/>
    <mergeCell ref="FA17:FF17"/>
    <mergeCell ref="FG17:FK17"/>
    <mergeCell ref="DF19:DK19"/>
    <mergeCell ref="DL19:DQ19"/>
    <mergeCell ref="DR19:DV19"/>
    <mergeCell ref="DW19:EB19"/>
    <mergeCell ref="GC18:GG18"/>
    <mergeCell ref="DW17:EB17"/>
    <mergeCell ref="GC16:GG16"/>
    <mergeCell ref="GH16:GM16"/>
    <mergeCell ref="GN16:GR16"/>
    <mergeCell ref="EH18:EM18"/>
    <mergeCell ref="EP18:EU18"/>
    <mergeCell ref="GS17:GW17"/>
    <mergeCell ref="B18:K18"/>
    <mergeCell ref="L18:BV18"/>
    <mergeCell ref="BW18:CD18"/>
    <mergeCell ref="CE18:CI18"/>
    <mergeCell ref="CJ18:CO18"/>
    <mergeCell ref="CP18:CT18"/>
    <mergeCell ref="CU18:CZ18"/>
    <mergeCell ref="DA18:DE18"/>
    <mergeCell ref="DF18:DK18"/>
    <mergeCell ref="FL17:FQ17"/>
    <mergeCell ref="FR17:FV17"/>
    <mergeCell ref="FW17:GB17"/>
    <mergeCell ref="GC17:GG17"/>
    <mergeCell ref="GH17:GM17"/>
    <mergeCell ref="GN17:GR17"/>
    <mergeCell ref="EC17:EG17"/>
    <mergeCell ref="EH17:EM17"/>
    <mergeCell ref="GS16:GW16"/>
    <mergeCell ref="B17:K17"/>
    <mergeCell ref="L17:BV17"/>
    <mergeCell ref="BW17:CD17"/>
    <mergeCell ref="CE17:CI17"/>
    <mergeCell ref="CJ17:CO17"/>
    <mergeCell ref="CP17:CT17"/>
    <mergeCell ref="EV16:EZ16"/>
    <mergeCell ref="FA16:FF16"/>
    <mergeCell ref="FG16:FK16"/>
    <mergeCell ref="CU17:CZ17"/>
    <mergeCell ref="DA17:DE17"/>
    <mergeCell ref="DF17:DK17"/>
    <mergeCell ref="DL17:DQ17"/>
    <mergeCell ref="DR17:DV17"/>
    <mergeCell ref="B16:K16"/>
    <mergeCell ref="L16:BV16"/>
    <mergeCell ref="BW16:CD16"/>
    <mergeCell ref="CE16:CI16"/>
    <mergeCell ref="CJ16:CO16"/>
    <mergeCell ref="CP16:CT16"/>
    <mergeCell ref="CU16:CZ16"/>
    <mergeCell ref="DA16:DE16"/>
    <mergeCell ref="DF16:DK16"/>
    <mergeCell ref="EP17:EU17"/>
    <mergeCell ref="FL16:FQ16"/>
    <mergeCell ref="FR16:FV16"/>
    <mergeCell ref="FW16:GB16"/>
    <mergeCell ref="DL16:DQ16"/>
    <mergeCell ref="DR16:DV16"/>
    <mergeCell ref="DW16:EB16"/>
    <mergeCell ref="EC16:EG16"/>
    <mergeCell ref="EH16:EM16"/>
    <mergeCell ref="EP16:EU16"/>
    <mergeCell ref="GH15:GM15"/>
    <mergeCell ref="GN15:GR15"/>
    <mergeCell ref="EC15:EG15"/>
    <mergeCell ref="EH15:EM15"/>
    <mergeCell ref="EP15:EU15"/>
    <mergeCell ref="EV15:EZ15"/>
    <mergeCell ref="FA15:FF15"/>
    <mergeCell ref="FG15:FK15"/>
    <mergeCell ref="CU15:CZ15"/>
    <mergeCell ref="DA15:DE15"/>
    <mergeCell ref="GH14:GM14"/>
    <mergeCell ref="GN14:GR14"/>
    <mergeCell ref="GS14:GW14"/>
    <mergeCell ref="B15:K15"/>
    <mergeCell ref="L15:BV15"/>
    <mergeCell ref="BW15:CD15"/>
    <mergeCell ref="CE15:CI15"/>
    <mergeCell ref="CJ15:CO15"/>
    <mergeCell ref="CP15:CT15"/>
    <mergeCell ref="EV14:EZ14"/>
    <mergeCell ref="FA14:FF14"/>
    <mergeCell ref="FG14:FK14"/>
    <mergeCell ref="FL14:FQ14"/>
    <mergeCell ref="FR14:FV14"/>
    <mergeCell ref="FW14:GB14"/>
    <mergeCell ref="DL14:DQ14"/>
    <mergeCell ref="DR14:DV14"/>
    <mergeCell ref="DW14:EB14"/>
    <mergeCell ref="EC14:EG14"/>
    <mergeCell ref="GS15:GW15"/>
    <mergeCell ref="FL15:FQ15"/>
    <mergeCell ref="FR15:FV15"/>
    <mergeCell ref="FW15:GB15"/>
    <mergeCell ref="GC15:GG15"/>
    <mergeCell ref="EV13:EZ13"/>
    <mergeCell ref="FA13:FF13"/>
    <mergeCell ref="FG13:FK13"/>
    <mergeCell ref="DF15:DK15"/>
    <mergeCell ref="DL15:DQ15"/>
    <mergeCell ref="DR15:DV15"/>
    <mergeCell ref="DW15:EB15"/>
    <mergeCell ref="GC14:GG14"/>
    <mergeCell ref="DW13:EB13"/>
    <mergeCell ref="GC12:GG12"/>
    <mergeCell ref="GH12:GM12"/>
    <mergeCell ref="GN12:GR12"/>
    <mergeCell ref="EH14:EM14"/>
    <mergeCell ref="EP14:EU14"/>
    <mergeCell ref="GS13:GW13"/>
    <mergeCell ref="B14:K14"/>
    <mergeCell ref="L14:BV14"/>
    <mergeCell ref="BW14:CD14"/>
    <mergeCell ref="CE14:CI14"/>
    <mergeCell ref="CJ14:CO14"/>
    <mergeCell ref="CP14:CT14"/>
    <mergeCell ref="CU14:CZ14"/>
    <mergeCell ref="DA14:DE14"/>
    <mergeCell ref="DF14:DK14"/>
    <mergeCell ref="FL13:FQ13"/>
    <mergeCell ref="FR13:FV13"/>
    <mergeCell ref="FW13:GB13"/>
    <mergeCell ref="GC13:GG13"/>
    <mergeCell ref="GH13:GM13"/>
    <mergeCell ref="GN13:GR13"/>
    <mergeCell ref="EC13:EG13"/>
    <mergeCell ref="EH13:EM13"/>
    <mergeCell ref="GS12:GW12"/>
    <mergeCell ref="B13:K13"/>
    <mergeCell ref="L13:BV13"/>
    <mergeCell ref="BW13:CD13"/>
    <mergeCell ref="CE13:CI13"/>
    <mergeCell ref="CJ13:CO13"/>
    <mergeCell ref="CP13:CT13"/>
    <mergeCell ref="EV12:EZ12"/>
    <mergeCell ref="FA12:FF12"/>
    <mergeCell ref="FG12:FK12"/>
    <mergeCell ref="CU13:CZ13"/>
    <mergeCell ref="DA13:DE13"/>
    <mergeCell ref="DF13:DK13"/>
    <mergeCell ref="DL13:DQ13"/>
    <mergeCell ref="DR13:DV13"/>
    <mergeCell ref="B12:K12"/>
    <mergeCell ref="L12:BV12"/>
    <mergeCell ref="BW12:CD12"/>
    <mergeCell ref="CE12:CI12"/>
    <mergeCell ref="CJ12:CO12"/>
    <mergeCell ref="CP12:CT12"/>
    <mergeCell ref="CU12:CZ12"/>
    <mergeCell ref="DA12:DE12"/>
    <mergeCell ref="DF12:DK12"/>
    <mergeCell ref="EP13:EU13"/>
    <mergeCell ref="FL12:FQ12"/>
    <mergeCell ref="FR12:FV12"/>
    <mergeCell ref="FW12:GB12"/>
    <mergeCell ref="DL12:DQ12"/>
    <mergeCell ref="DR12:DV12"/>
    <mergeCell ref="DW12:EB12"/>
    <mergeCell ref="EC12:EG12"/>
    <mergeCell ref="EH12:EM12"/>
    <mergeCell ref="EP12:EU12"/>
    <mergeCell ref="B11:K11"/>
    <mergeCell ref="L11:BV11"/>
    <mergeCell ref="BW11:CD11"/>
    <mergeCell ref="CE11:CI11"/>
    <mergeCell ref="CJ11:CO11"/>
    <mergeCell ref="CP11:CT11"/>
    <mergeCell ref="EV10:EZ10"/>
    <mergeCell ref="FA10:FF10"/>
    <mergeCell ref="FG10:FK10"/>
    <mergeCell ref="DL10:DQ10"/>
    <mergeCell ref="DR10:DV10"/>
    <mergeCell ref="DW10:EB10"/>
    <mergeCell ref="EC10:EG10"/>
    <mergeCell ref="EC11:EG11"/>
    <mergeCell ref="EH11:EM11"/>
    <mergeCell ref="EP11:EU11"/>
    <mergeCell ref="EV11:EZ11"/>
    <mergeCell ref="FA11:FF11"/>
    <mergeCell ref="FG11:FK11"/>
    <mergeCell ref="CU11:CZ11"/>
    <mergeCell ref="DA11:DE11"/>
    <mergeCell ref="DF11:DK11"/>
    <mergeCell ref="DL11:DQ11"/>
    <mergeCell ref="DR11:DV11"/>
    <mergeCell ref="DW11:EB11"/>
    <mergeCell ref="GC10:GG10"/>
    <mergeCell ref="DW9:EB9"/>
    <mergeCell ref="GH10:GM10"/>
    <mergeCell ref="GN10:GR10"/>
    <mergeCell ref="GS10:GW10"/>
    <mergeCell ref="FL10:FQ10"/>
    <mergeCell ref="FR10:FV10"/>
    <mergeCell ref="FW10:GB10"/>
    <mergeCell ref="GS11:GW11"/>
    <mergeCell ref="FL11:FQ11"/>
    <mergeCell ref="FR11:FV11"/>
    <mergeCell ref="FW11:GB11"/>
    <mergeCell ref="GC11:GG11"/>
    <mergeCell ref="GH11:GM11"/>
    <mergeCell ref="GN11:GR11"/>
    <mergeCell ref="GC8:GG8"/>
    <mergeCell ref="GH8:GM8"/>
    <mergeCell ref="GN8:GR8"/>
    <mergeCell ref="EH10:EM10"/>
    <mergeCell ref="EP10:EU10"/>
    <mergeCell ref="GS9:GW9"/>
    <mergeCell ref="B10:K10"/>
    <mergeCell ref="L10:BV10"/>
    <mergeCell ref="BW10:CD10"/>
    <mergeCell ref="CE10:CI10"/>
    <mergeCell ref="CJ10:CO10"/>
    <mergeCell ref="CP10:CT10"/>
    <mergeCell ref="CU10:CZ10"/>
    <mergeCell ref="DA10:DE10"/>
    <mergeCell ref="DF10:DK10"/>
    <mergeCell ref="FL9:FQ9"/>
    <mergeCell ref="FR9:FV9"/>
    <mergeCell ref="FW9:GB9"/>
    <mergeCell ref="GC9:GG9"/>
    <mergeCell ref="GH9:GM9"/>
    <mergeCell ref="GN9:GR9"/>
    <mergeCell ref="EC9:EG9"/>
    <mergeCell ref="EH9:EM9"/>
    <mergeCell ref="GS8:GW8"/>
    <mergeCell ref="B9:K9"/>
    <mergeCell ref="L9:BV9"/>
    <mergeCell ref="BW9:CD9"/>
    <mergeCell ref="CE9:CI9"/>
    <mergeCell ref="CJ9:CO9"/>
    <mergeCell ref="CP9:CT9"/>
    <mergeCell ref="EV8:EZ8"/>
    <mergeCell ref="FA8:FF8"/>
    <mergeCell ref="FG8:FK8"/>
    <mergeCell ref="CU9:CZ9"/>
    <mergeCell ref="DA9:DE9"/>
    <mergeCell ref="DF9:DK9"/>
    <mergeCell ref="DL9:DQ9"/>
    <mergeCell ref="DR9:DV9"/>
    <mergeCell ref="EP9:EU9"/>
    <mergeCell ref="EV9:EZ9"/>
    <mergeCell ref="FA9:FF9"/>
    <mergeCell ref="FG9:FK9"/>
    <mergeCell ref="FL8:FQ8"/>
    <mergeCell ref="FR8:FV8"/>
    <mergeCell ref="FW8:GB8"/>
    <mergeCell ref="DL8:DQ8"/>
    <mergeCell ref="DR8:DV8"/>
    <mergeCell ref="DW8:EB8"/>
    <mergeCell ref="EC8:EG8"/>
    <mergeCell ref="EH8:EM8"/>
    <mergeCell ref="EP8:EU8"/>
    <mergeCell ref="GS7:GW7"/>
    <mergeCell ref="B8:K8"/>
    <mergeCell ref="L8:BV8"/>
    <mergeCell ref="BW8:CD8"/>
    <mergeCell ref="CE8:CI8"/>
    <mergeCell ref="CJ8:CO8"/>
    <mergeCell ref="CP8:CT8"/>
    <mergeCell ref="CU8:CZ8"/>
    <mergeCell ref="DA8:DE8"/>
    <mergeCell ref="DF8:DK8"/>
    <mergeCell ref="FL7:FQ7"/>
    <mergeCell ref="FR7:FV7"/>
    <mergeCell ref="FW7:GB7"/>
    <mergeCell ref="GC7:GG7"/>
    <mergeCell ref="GH7:GM7"/>
    <mergeCell ref="GN7:GR7"/>
    <mergeCell ref="EC7:EG7"/>
    <mergeCell ref="EH7:EM7"/>
    <mergeCell ref="EP7:EU7"/>
    <mergeCell ref="EV7:EZ7"/>
    <mergeCell ref="FA7:FF7"/>
    <mergeCell ref="FG7:FK7"/>
    <mergeCell ref="CU7:CZ7"/>
    <mergeCell ref="DA7:DE7"/>
    <mergeCell ref="DF7:DK7"/>
    <mergeCell ref="DL7:DQ7"/>
    <mergeCell ref="DR7:DV7"/>
    <mergeCell ref="DW7:EB7"/>
    <mergeCell ref="B7:K7"/>
    <mergeCell ref="L7:BV7"/>
    <mergeCell ref="BW7:CD7"/>
    <mergeCell ref="CE7:CI7"/>
    <mergeCell ref="CJ7:CO7"/>
    <mergeCell ref="CP7:CT7"/>
    <mergeCell ref="B5:K6"/>
    <mergeCell ref="L5:BV6"/>
    <mergeCell ref="BW5:CD6"/>
    <mergeCell ref="CE5:GW5"/>
    <mergeCell ref="CE6:EM6"/>
    <mergeCell ref="EN6:GW6"/>
    <mergeCell ref="ES4:EX4"/>
    <mergeCell ref="EY4:FC4"/>
    <mergeCell ref="FD4:FI4"/>
    <mergeCell ref="FJ4:FN4"/>
    <mergeCell ref="FO4:FS4"/>
    <mergeCell ref="FT4:GW4"/>
    <mergeCell ref="DL4:DQ4"/>
    <mergeCell ref="DR4:DV4"/>
    <mergeCell ref="DW4:EB4"/>
    <mergeCell ref="EC4:EG4"/>
    <mergeCell ref="EH4:EM4"/>
    <mergeCell ref="EN4:ER4"/>
    <mergeCell ref="CC4:CG4"/>
    <mergeCell ref="CH4:CM4"/>
    <mergeCell ref="CN4:CR4"/>
    <mergeCell ref="CS4:CX4"/>
    <mergeCell ref="CY4:DC4"/>
    <mergeCell ref="DD4:DI4"/>
    <mergeCell ref="J2:AJ2"/>
    <mergeCell ref="AK2:AR2"/>
    <mergeCell ref="AT2:CS2"/>
    <mergeCell ref="CW2:DC2"/>
    <mergeCell ref="DE2:EU2"/>
    <mergeCell ref="BA4:BF4"/>
    <mergeCell ref="BG4:BK4"/>
    <mergeCell ref="BL4:BQ4"/>
    <mergeCell ref="BR4:BV4"/>
    <mergeCell ref="BW4:CB4"/>
  </mergeCells>
  <pageMargins left="0.70866141732283472" right="0.70866141732283472" top="0.78740157480314965" bottom="0.78740157480314965" header="0.31496062992125984" footer="0.31496062992125984"/>
  <pageSetup paperSize="9" scale="95" orientation="portrait" r:id="rId1"/>
  <rowBreaks count="1" manualBreakCount="1">
    <brk id="34" max="204" man="1"/>
  </rowBreaks>
  <drawing r:id="rId2"/>
  <legacyDrawingHF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CCFF"/>
  </sheetPr>
  <dimension ref="A1:GW147"/>
  <sheetViews>
    <sheetView workbookViewId="0"/>
  </sheetViews>
  <sheetFormatPr defaultColWidth="0.42578125" defaultRowHeight="3.75" customHeight="1" x14ac:dyDescent="0.2"/>
  <cols>
    <col min="1" max="16384" width="0.42578125" style="236"/>
  </cols>
  <sheetData>
    <row r="1" spans="1:205" ht="3.75" customHeight="1" thickBot="1" x14ac:dyDescent="0.35">
      <c r="A1" s="280"/>
    </row>
    <row r="2" spans="1:205" ht="25.5" customHeight="1" x14ac:dyDescent="0.2">
      <c r="B2" s="237"/>
      <c r="C2" s="238"/>
      <c r="D2" s="238"/>
      <c r="E2" s="238"/>
      <c r="F2" s="238"/>
      <c r="G2" s="238"/>
      <c r="H2" s="238"/>
      <c r="J2" s="1124" t="s">
        <v>4948</v>
      </c>
      <c r="K2" s="1124"/>
      <c r="L2" s="1124"/>
      <c r="M2" s="1124"/>
      <c r="N2" s="1124"/>
      <c r="O2" s="1124"/>
      <c r="P2" s="1124"/>
      <c r="Q2" s="1124"/>
      <c r="R2" s="1124"/>
      <c r="S2" s="1124"/>
      <c r="T2" s="1124"/>
      <c r="U2" s="1124"/>
      <c r="V2" s="1124"/>
      <c r="W2" s="1124"/>
      <c r="X2" s="1124"/>
      <c r="Y2" s="1124"/>
      <c r="Z2" s="1124"/>
      <c r="AA2" s="1124"/>
      <c r="AB2" s="1124"/>
      <c r="AC2" s="1124"/>
      <c r="AD2" s="1124"/>
      <c r="AE2" s="1124"/>
      <c r="AF2" s="1124"/>
      <c r="AG2" s="1124"/>
      <c r="AH2" s="1124"/>
      <c r="AI2" s="1124"/>
      <c r="AJ2" s="1125"/>
      <c r="AK2" s="1126" t="s">
        <v>2178</v>
      </c>
      <c r="AL2" s="1127"/>
      <c r="AM2" s="1127"/>
      <c r="AN2" s="1127"/>
      <c r="AO2" s="1127"/>
      <c r="AP2" s="1127"/>
      <c r="AQ2" s="1127"/>
      <c r="AR2" s="1127"/>
      <c r="AS2" s="239"/>
      <c r="AT2" s="1186" t="str">
        <f>'S 002'!$AT$2</f>
        <v>2121635384</v>
      </c>
      <c r="AU2" s="1186"/>
      <c r="AV2" s="1186"/>
      <c r="AW2" s="1186"/>
      <c r="AX2" s="1186"/>
      <c r="AY2" s="1186"/>
      <c r="AZ2" s="1186"/>
      <c r="BA2" s="1186"/>
      <c r="BB2" s="1186"/>
      <c r="BC2" s="1186"/>
      <c r="BD2" s="1186"/>
      <c r="BE2" s="1186"/>
      <c r="BF2" s="1186"/>
      <c r="BG2" s="1186"/>
      <c r="BH2" s="1186"/>
      <c r="BI2" s="1186"/>
      <c r="BJ2" s="1186"/>
      <c r="BK2" s="1186"/>
      <c r="BL2" s="1186"/>
      <c r="BM2" s="1186"/>
      <c r="BN2" s="1186"/>
      <c r="BO2" s="1186"/>
      <c r="BP2" s="1186"/>
      <c r="BQ2" s="1186"/>
      <c r="BR2" s="1186"/>
      <c r="BS2" s="1186"/>
      <c r="BT2" s="1186"/>
      <c r="BU2" s="1186"/>
      <c r="BV2" s="1186"/>
      <c r="BW2" s="1186"/>
      <c r="BX2" s="1186"/>
      <c r="BY2" s="1186"/>
      <c r="BZ2" s="1186"/>
      <c r="CA2" s="1186"/>
      <c r="CB2" s="1186"/>
      <c r="CC2" s="1186"/>
      <c r="CD2" s="1186"/>
      <c r="CE2" s="1186"/>
      <c r="CF2" s="1186"/>
      <c r="CG2" s="1186"/>
      <c r="CH2" s="1186"/>
      <c r="CI2" s="1186"/>
      <c r="CJ2" s="1186"/>
      <c r="CK2" s="1186"/>
      <c r="CL2" s="1186"/>
      <c r="CM2" s="1186"/>
      <c r="CN2" s="1186"/>
      <c r="CO2" s="1186"/>
      <c r="CP2" s="1186"/>
      <c r="CQ2" s="1186"/>
      <c r="CR2" s="1186"/>
      <c r="CS2" s="1186"/>
      <c r="CT2" s="239"/>
      <c r="CU2" s="240"/>
      <c r="CW2" s="1126" t="s">
        <v>3</v>
      </c>
      <c r="CX2" s="1127"/>
      <c r="CY2" s="1127"/>
      <c r="CZ2" s="1127"/>
      <c r="DA2" s="1127"/>
      <c r="DB2" s="1127"/>
      <c r="DC2" s="1127"/>
      <c r="DD2" s="239"/>
      <c r="DE2" s="1186" t="str">
        <f>'S 002'!$DE$2</f>
        <v>54353718</v>
      </c>
      <c r="DF2" s="1186"/>
      <c r="DG2" s="1186"/>
      <c r="DH2" s="1186"/>
      <c r="DI2" s="1186"/>
      <c r="DJ2" s="1186"/>
      <c r="DK2" s="1186"/>
      <c r="DL2" s="1186"/>
      <c r="DM2" s="1186"/>
      <c r="DN2" s="1186"/>
      <c r="DO2" s="1186"/>
      <c r="DP2" s="1186"/>
      <c r="DQ2" s="1186"/>
      <c r="DR2" s="1186"/>
      <c r="DS2" s="1186"/>
      <c r="DT2" s="1186"/>
      <c r="DU2" s="1186"/>
      <c r="DV2" s="1186"/>
      <c r="DW2" s="1186"/>
      <c r="DX2" s="1186"/>
      <c r="DY2" s="1186"/>
      <c r="DZ2" s="1186"/>
      <c r="EA2" s="1186"/>
      <c r="EB2" s="1186"/>
      <c r="EC2" s="1186"/>
      <c r="ED2" s="1186"/>
      <c r="EE2" s="1186"/>
      <c r="EF2" s="1186"/>
      <c r="EG2" s="1186"/>
      <c r="EH2" s="1186"/>
      <c r="EI2" s="1186"/>
      <c r="EJ2" s="1186"/>
      <c r="EK2" s="1186"/>
      <c r="EL2" s="1186"/>
      <c r="EM2" s="1186"/>
      <c r="EN2" s="1186"/>
      <c r="EO2" s="1186"/>
      <c r="EP2" s="1186"/>
      <c r="EQ2" s="1186"/>
      <c r="ER2" s="1186"/>
      <c r="ES2" s="1186"/>
      <c r="ET2" s="1186"/>
      <c r="EU2" s="1186"/>
      <c r="EV2" s="239"/>
      <c r="EW2" s="240"/>
      <c r="GQ2" s="238"/>
      <c r="GR2" s="238"/>
      <c r="GS2" s="238"/>
      <c r="GT2" s="238"/>
      <c r="GU2" s="238"/>
      <c r="GV2" s="238"/>
      <c r="GW2" s="241"/>
    </row>
    <row r="3" spans="1:205" ht="3" customHeight="1" x14ac:dyDescent="0.3"/>
    <row r="4" spans="1:205" ht="2.25" customHeight="1" x14ac:dyDescent="0.3">
      <c r="B4" s="262"/>
      <c r="C4" s="262"/>
      <c r="D4" s="262"/>
      <c r="E4" s="262"/>
      <c r="F4" s="262"/>
      <c r="G4" s="262"/>
      <c r="H4" s="262"/>
      <c r="I4" s="262"/>
      <c r="J4" s="262"/>
      <c r="K4" s="262"/>
      <c r="L4" s="263"/>
      <c r="M4" s="264"/>
      <c r="N4" s="264"/>
      <c r="O4" s="264"/>
      <c r="P4" s="264"/>
      <c r="Q4" s="264"/>
      <c r="R4" s="264"/>
      <c r="S4" s="264"/>
      <c r="T4" s="264"/>
      <c r="U4" s="264"/>
      <c r="V4" s="264"/>
      <c r="W4" s="264"/>
      <c r="X4" s="264"/>
      <c r="Y4" s="264"/>
      <c r="Z4" s="264"/>
      <c r="AA4" s="264"/>
      <c r="AB4" s="264"/>
      <c r="AC4" s="264"/>
      <c r="AD4" s="264"/>
      <c r="AE4" s="264"/>
      <c r="AF4" s="264"/>
      <c r="AG4" s="264"/>
      <c r="AH4" s="264"/>
      <c r="AI4" s="264"/>
      <c r="AJ4" s="264"/>
      <c r="AK4" s="264"/>
      <c r="AL4" s="264"/>
      <c r="AM4" s="264"/>
      <c r="AN4" s="264"/>
      <c r="AO4" s="264"/>
      <c r="AP4" s="264"/>
      <c r="AQ4" s="265"/>
      <c r="AR4" s="265"/>
      <c r="AS4" s="265"/>
      <c r="AT4" s="265"/>
      <c r="AU4" s="265"/>
      <c r="AV4" s="265"/>
      <c r="AW4" s="265"/>
      <c r="AX4" s="265"/>
      <c r="AY4" s="266"/>
      <c r="AZ4" s="256"/>
      <c r="BA4" s="1220"/>
      <c r="BB4" s="1220"/>
      <c r="BC4" s="1220"/>
      <c r="BD4" s="1220"/>
      <c r="BE4" s="1220"/>
      <c r="BF4" s="1220"/>
      <c r="BG4" s="1220"/>
      <c r="BH4" s="1220"/>
      <c r="BI4" s="1220"/>
      <c r="BJ4" s="1220"/>
      <c r="BK4" s="1220"/>
      <c r="BL4" s="1220"/>
      <c r="BM4" s="1220"/>
      <c r="BN4" s="1220"/>
      <c r="BO4" s="1220"/>
      <c r="BP4" s="1220"/>
      <c r="BQ4" s="1220"/>
      <c r="BR4" s="1220"/>
      <c r="BS4" s="1220"/>
      <c r="BT4" s="1220"/>
      <c r="BU4" s="1220"/>
      <c r="BV4" s="1220"/>
      <c r="BW4" s="1220"/>
      <c r="BX4" s="1220"/>
      <c r="BY4" s="1220"/>
      <c r="BZ4" s="1220"/>
      <c r="CA4" s="1220"/>
      <c r="CB4" s="1220"/>
      <c r="CC4" s="1220"/>
      <c r="CD4" s="1220"/>
      <c r="CE4" s="1220"/>
      <c r="CF4" s="1220"/>
      <c r="CG4" s="1220"/>
      <c r="CH4" s="1220"/>
      <c r="CI4" s="1220"/>
      <c r="CJ4" s="1220"/>
      <c r="CK4" s="1220"/>
      <c r="CL4" s="1220"/>
      <c r="CM4" s="1220"/>
      <c r="CN4" s="1220"/>
      <c r="CO4" s="1220"/>
      <c r="CP4" s="1220"/>
      <c r="CQ4" s="1220"/>
      <c r="CR4" s="1220"/>
      <c r="CS4" s="1220"/>
      <c r="CT4" s="1220"/>
      <c r="CU4" s="1220"/>
      <c r="CV4" s="1220"/>
      <c r="CW4" s="1220"/>
      <c r="CX4" s="1220"/>
      <c r="CY4" s="1220"/>
      <c r="CZ4" s="1220"/>
      <c r="DA4" s="1220"/>
      <c r="DB4" s="1220"/>
      <c r="DC4" s="1220"/>
      <c r="DD4" s="1220"/>
      <c r="DE4" s="1220"/>
      <c r="DF4" s="1220"/>
      <c r="DG4" s="1220"/>
      <c r="DH4" s="1220"/>
      <c r="DI4" s="1257"/>
      <c r="DJ4" s="266"/>
      <c r="DK4" s="256"/>
      <c r="DL4" s="1220"/>
      <c r="DM4" s="1220"/>
      <c r="DN4" s="1220"/>
      <c r="DO4" s="1220"/>
      <c r="DP4" s="1220"/>
      <c r="DQ4" s="1220"/>
      <c r="DR4" s="1220"/>
      <c r="DS4" s="1220"/>
      <c r="DT4" s="1220"/>
      <c r="DU4" s="1220"/>
      <c r="DV4" s="1220"/>
      <c r="DW4" s="1220"/>
      <c r="DX4" s="1220"/>
      <c r="DY4" s="1220"/>
      <c r="DZ4" s="1220"/>
      <c r="EA4" s="1220"/>
      <c r="EB4" s="1220"/>
      <c r="EC4" s="1220"/>
      <c r="ED4" s="1220"/>
      <c r="EE4" s="1220"/>
      <c r="EF4" s="1220"/>
      <c r="EG4" s="1220"/>
      <c r="EH4" s="1220"/>
      <c r="EI4" s="1220"/>
      <c r="EJ4" s="1220"/>
      <c r="EK4" s="1220"/>
      <c r="EL4" s="1220"/>
      <c r="EM4" s="1220"/>
      <c r="EN4" s="1220"/>
      <c r="EO4" s="1220"/>
      <c r="EP4" s="1220"/>
      <c r="EQ4" s="1220"/>
      <c r="ER4" s="1220"/>
      <c r="ES4" s="1220"/>
      <c r="ET4" s="1220"/>
      <c r="EU4" s="1220"/>
      <c r="EV4" s="1220"/>
      <c r="EW4" s="1220"/>
      <c r="EX4" s="1220"/>
      <c r="EY4" s="1220"/>
      <c r="EZ4" s="1220"/>
      <c r="FA4" s="1220"/>
      <c r="FB4" s="1220"/>
      <c r="FC4" s="1220"/>
      <c r="FD4" s="1220"/>
      <c r="FE4" s="1220"/>
      <c r="FF4" s="1220"/>
      <c r="FG4" s="1220"/>
      <c r="FH4" s="1220"/>
      <c r="FI4" s="1220"/>
      <c r="FJ4" s="1220"/>
      <c r="FK4" s="1220"/>
      <c r="FL4" s="1220"/>
      <c r="FM4" s="1220"/>
      <c r="FN4" s="1220"/>
      <c r="FO4" s="1221"/>
      <c r="FP4" s="1221"/>
      <c r="FQ4" s="1221"/>
      <c r="FR4" s="1221"/>
      <c r="FS4" s="1258"/>
      <c r="FT4" s="1259"/>
      <c r="FU4" s="1259"/>
      <c r="FV4" s="1259"/>
      <c r="FW4" s="1259"/>
      <c r="FX4" s="1259"/>
      <c r="FY4" s="1259"/>
      <c r="FZ4" s="1259"/>
      <c r="GA4" s="1259"/>
      <c r="GB4" s="1259"/>
      <c r="GC4" s="1259"/>
      <c r="GD4" s="1259"/>
      <c r="GE4" s="1259"/>
      <c r="GF4" s="1259"/>
      <c r="GG4" s="1259"/>
      <c r="GH4" s="1259"/>
      <c r="GI4" s="1259"/>
      <c r="GJ4" s="1259"/>
      <c r="GK4" s="1259"/>
      <c r="GL4" s="1259"/>
      <c r="GM4" s="1259"/>
      <c r="GN4" s="1259"/>
      <c r="GO4" s="1259"/>
      <c r="GP4" s="1259"/>
      <c r="GQ4" s="1259"/>
      <c r="GR4" s="1259"/>
      <c r="GS4" s="1259"/>
      <c r="GT4" s="1259"/>
      <c r="GU4" s="1259"/>
      <c r="GV4" s="1259"/>
      <c r="GW4" s="1259"/>
    </row>
    <row r="5" spans="1:205" ht="11.25" customHeight="1" x14ac:dyDescent="0.2">
      <c r="B5" s="1277" t="s">
        <v>4941</v>
      </c>
      <c r="C5" s="1277"/>
      <c r="D5" s="1277"/>
      <c r="E5" s="1277"/>
      <c r="F5" s="1277"/>
      <c r="G5" s="1277"/>
      <c r="H5" s="1277"/>
      <c r="I5" s="1277"/>
      <c r="J5" s="1277"/>
      <c r="K5" s="1277"/>
      <c r="L5" s="1278" t="s">
        <v>4946</v>
      </c>
      <c r="M5" s="1278"/>
      <c r="N5" s="1278"/>
      <c r="O5" s="1278"/>
      <c r="P5" s="1278"/>
      <c r="Q5" s="1278"/>
      <c r="R5" s="1278"/>
      <c r="S5" s="1278"/>
      <c r="T5" s="1278"/>
      <c r="U5" s="1278"/>
      <c r="V5" s="1278"/>
      <c r="W5" s="1278"/>
      <c r="X5" s="1278"/>
      <c r="Y5" s="1278"/>
      <c r="Z5" s="1278"/>
      <c r="AA5" s="1278"/>
      <c r="AB5" s="1278"/>
      <c r="AC5" s="1278"/>
      <c r="AD5" s="1278"/>
      <c r="AE5" s="1278"/>
      <c r="AF5" s="1278"/>
      <c r="AG5" s="1278"/>
      <c r="AH5" s="1278"/>
      <c r="AI5" s="1278"/>
      <c r="AJ5" s="1278"/>
      <c r="AK5" s="1278"/>
      <c r="AL5" s="1278"/>
      <c r="AM5" s="1278"/>
      <c r="AN5" s="1278"/>
      <c r="AO5" s="1278"/>
      <c r="AP5" s="1278"/>
      <c r="AQ5" s="1278"/>
      <c r="AR5" s="1278"/>
      <c r="AS5" s="1278"/>
      <c r="AT5" s="1278"/>
      <c r="AU5" s="1278"/>
      <c r="AV5" s="1278"/>
      <c r="AW5" s="1278"/>
      <c r="AX5" s="1278"/>
      <c r="AY5" s="1278"/>
      <c r="AZ5" s="1278"/>
      <c r="BA5" s="1278"/>
      <c r="BB5" s="1278"/>
      <c r="BC5" s="1278"/>
      <c r="BD5" s="1278"/>
      <c r="BE5" s="1278"/>
      <c r="BF5" s="1278"/>
      <c r="BG5" s="1278"/>
      <c r="BH5" s="1278"/>
      <c r="BI5" s="1278"/>
      <c r="BJ5" s="1278"/>
      <c r="BK5" s="1278"/>
      <c r="BL5" s="1278"/>
      <c r="BM5" s="1278"/>
      <c r="BN5" s="1278"/>
      <c r="BO5" s="1278"/>
      <c r="BP5" s="1278"/>
      <c r="BQ5" s="1278"/>
      <c r="BR5" s="1278"/>
      <c r="BS5" s="1278"/>
      <c r="BT5" s="1278"/>
      <c r="BU5" s="1278"/>
      <c r="BV5" s="1278"/>
      <c r="BW5" s="1279" t="str">
        <f>'S 008'!$BW$5</f>
        <v>Číslo riadku</v>
      </c>
      <c r="BX5" s="1279"/>
      <c r="BY5" s="1279"/>
      <c r="BZ5" s="1279"/>
      <c r="CA5" s="1279"/>
      <c r="CB5" s="1279"/>
      <c r="CC5" s="1279"/>
      <c r="CD5" s="1279"/>
      <c r="CE5" s="1280" t="s">
        <v>4746</v>
      </c>
      <c r="CF5" s="1280"/>
      <c r="CG5" s="1280"/>
      <c r="CH5" s="1280"/>
      <c r="CI5" s="1280"/>
      <c r="CJ5" s="1280"/>
      <c r="CK5" s="1280"/>
      <c r="CL5" s="1280"/>
      <c r="CM5" s="1280"/>
      <c r="CN5" s="1280"/>
      <c r="CO5" s="1280"/>
      <c r="CP5" s="1280"/>
      <c r="CQ5" s="1280"/>
      <c r="CR5" s="1280"/>
      <c r="CS5" s="1280"/>
      <c r="CT5" s="1280"/>
      <c r="CU5" s="1280"/>
      <c r="CV5" s="1280"/>
      <c r="CW5" s="1280"/>
      <c r="CX5" s="1280"/>
      <c r="CY5" s="1280"/>
      <c r="CZ5" s="1280"/>
      <c r="DA5" s="1280"/>
      <c r="DB5" s="1280"/>
      <c r="DC5" s="1280"/>
      <c r="DD5" s="1280"/>
      <c r="DE5" s="1280"/>
      <c r="DF5" s="1280"/>
      <c r="DG5" s="1280"/>
      <c r="DH5" s="1280"/>
      <c r="DI5" s="1280"/>
      <c r="DJ5" s="1280"/>
      <c r="DK5" s="1280"/>
      <c r="DL5" s="1280"/>
      <c r="DM5" s="1280"/>
      <c r="DN5" s="1280"/>
      <c r="DO5" s="1280"/>
      <c r="DP5" s="1280"/>
      <c r="DQ5" s="1280"/>
      <c r="DR5" s="1280"/>
      <c r="DS5" s="1280"/>
      <c r="DT5" s="1280"/>
      <c r="DU5" s="1280"/>
      <c r="DV5" s="1280"/>
      <c r="DW5" s="1280"/>
      <c r="DX5" s="1280"/>
      <c r="DY5" s="1280"/>
      <c r="DZ5" s="1280"/>
      <c r="EA5" s="1280"/>
      <c r="EB5" s="1280"/>
      <c r="EC5" s="1280"/>
      <c r="ED5" s="1280"/>
      <c r="EE5" s="1280"/>
      <c r="EF5" s="1280"/>
      <c r="EG5" s="1280"/>
      <c r="EH5" s="1280"/>
      <c r="EI5" s="1280"/>
      <c r="EJ5" s="1280"/>
      <c r="EK5" s="1280"/>
      <c r="EL5" s="1280"/>
      <c r="EM5" s="1280"/>
      <c r="EN5" s="1280"/>
      <c r="EO5" s="1280"/>
      <c r="EP5" s="1280"/>
      <c r="EQ5" s="1280"/>
      <c r="ER5" s="1280"/>
      <c r="ES5" s="1280"/>
      <c r="ET5" s="1280"/>
      <c r="EU5" s="1280"/>
      <c r="EV5" s="1280"/>
      <c r="EW5" s="1280"/>
      <c r="EX5" s="1280"/>
      <c r="EY5" s="1280"/>
      <c r="EZ5" s="1280"/>
      <c r="FA5" s="1280"/>
      <c r="FB5" s="1280"/>
      <c r="FC5" s="1280"/>
      <c r="FD5" s="1280"/>
      <c r="FE5" s="1280"/>
      <c r="FF5" s="1280"/>
      <c r="FG5" s="1280"/>
      <c r="FH5" s="1280"/>
      <c r="FI5" s="1280"/>
      <c r="FJ5" s="1280"/>
      <c r="FK5" s="1280"/>
      <c r="FL5" s="1280"/>
      <c r="FM5" s="1280"/>
      <c r="FN5" s="1280"/>
      <c r="FO5" s="1280"/>
      <c r="FP5" s="1280"/>
      <c r="FQ5" s="1280"/>
      <c r="FR5" s="1280"/>
      <c r="FS5" s="1280"/>
      <c r="FT5" s="1280"/>
      <c r="FU5" s="1280"/>
      <c r="FV5" s="1280"/>
      <c r="FW5" s="1280"/>
      <c r="FX5" s="1280"/>
      <c r="FY5" s="1280"/>
      <c r="FZ5" s="1280"/>
      <c r="GA5" s="1280"/>
      <c r="GB5" s="1280"/>
      <c r="GC5" s="1280"/>
      <c r="GD5" s="1280"/>
      <c r="GE5" s="1280"/>
      <c r="GF5" s="1280"/>
      <c r="GG5" s="1280"/>
      <c r="GH5" s="1280"/>
      <c r="GI5" s="1280"/>
      <c r="GJ5" s="1280"/>
      <c r="GK5" s="1280"/>
      <c r="GL5" s="1280"/>
      <c r="GM5" s="1280"/>
      <c r="GN5" s="1280"/>
      <c r="GO5" s="1280"/>
      <c r="GP5" s="1280"/>
      <c r="GQ5" s="1280"/>
      <c r="GR5" s="1280"/>
      <c r="GS5" s="1280"/>
      <c r="GT5" s="1280"/>
      <c r="GU5" s="1280"/>
      <c r="GV5" s="1280"/>
      <c r="GW5" s="1280"/>
    </row>
    <row r="6" spans="1:205" ht="25.5" customHeight="1" x14ac:dyDescent="0.2">
      <c r="B6" s="1277"/>
      <c r="C6" s="1277"/>
      <c r="D6" s="1277"/>
      <c r="E6" s="1277"/>
      <c r="F6" s="1277"/>
      <c r="G6" s="1277"/>
      <c r="H6" s="1277"/>
      <c r="I6" s="1277"/>
      <c r="J6" s="1277"/>
      <c r="K6" s="1277"/>
      <c r="L6" s="1278"/>
      <c r="M6" s="1278"/>
      <c r="N6" s="1278"/>
      <c r="O6" s="1278"/>
      <c r="P6" s="1278"/>
      <c r="Q6" s="1278"/>
      <c r="R6" s="1278"/>
      <c r="S6" s="1278"/>
      <c r="T6" s="1278"/>
      <c r="U6" s="1278"/>
      <c r="V6" s="1278"/>
      <c r="W6" s="1278"/>
      <c r="X6" s="1278"/>
      <c r="Y6" s="1278"/>
      <c r="Z6" s="1278"/>
      <c r="AA6" s="1278"/>
      <c r="AB6" s="1278"/>
      <c r="AC6" s="1278"/>
      <c r="AD6" s="1278"/>
      <c r="AE6" s="1278"/>
      <c r="AF6" s="1278"/>
      <c r="AG6" s="1278"/>
      <c r="AH6" s="1278"/>
      <c r="AI6" s="1278"/>
      <c r="AJ6" s="1278"/>
      <c r="AK6" s="1278"/>
      <c r="AL6" s="1278"/>
      <c r="AM6" s="1278"/>
      <c r="AN6" s="1278"/>
      <c r="AO6" s="1278"/>
      <c r="AP6" s="1278"/>
      <c r="AQ6" s="1278"/>
      <c r="AR6" s="1278"/>
      <c r="AS6" s="1278"/>
      <c r="AT6" s="1278"/>
      <c r="AU6" s="1278"/>
      <c r="AV6" s="1278"/>
      <c r="AW6" s="1278"/>
      <c r="AX6" s="1278"/>
      <c r="AY6" s="1278"/>
      <c r="AZ6" s="1278"/>
      <c r="BA6" s="1278"/>
      <c r="BB6" s="1278"/>
      <c r="BC6" s="1278"/>
      <c r="BD6" s="1278"/>
      <c r="BE6" s="1278"/>
      <c r="BF6" s="1278"/>
      <c r="BG6" s="1278"/>
      <c r="BH6" s="1278"/>
      <c r="BI6" s="1278"/>
      <c r="BJ6" s="1278"/>
      <c r="BK6" s="1278"/>
      <c r="BL6" s="1278"/>
      <c r="BM6" s="1278"/>
      <c r="BN6" s="1278"/>
      <c r="BO6" s="1278"/>
      <c r="BP6" s="1278"/>
      <c r="BQ6" s="1278"/>
      <c r="BR6" s="1278"/>
      <c r="BS6" s="1278"/>
      <c r="BT6" s="1278"/>
      <c r="BU6" s="1278"/>
      <c r="BV6" s="1278"/>
      <c r="BW6" s="1279"/>
      <c r="BX6" s="1279"/>
      <c r="BY6" s="1279"/>
      <c r="BZ6" s="1279"/>
      <c r="CA6" s="1279"/>
      <c r="CB6" s="1279"/>
      <c r="CC6" s="1279"/>
      <c r="CD6" s="1279"/>
      <c r="CE6" s="1281" t="str">
        <f>'VZS 010'!CE6</f>
        <v>Bežné účtovné obdobie rok 2023</v>
      </c>
      <c r="CF6" s="1281"/>
      <c r="CG6" s="1281"/>
      <c r="CH6" s="1281"/>
      <c r="CI6" s="1281"/>
      <c r="CJ6" s="1281"/>
      <c r="CK6" s="1281"/>
      <c r="CL6" s="1281"/>
      <c r="CM6" s="1281"/>
      <c r="CN6" s="1281"/>
      <c r="CO6" s="1281"/>
      <c r="CP6" s="1281"/>
      <c r="CQ6" s="1281"/>
      <c r="CR6" s="1281"/>
      <c r="CS6" s="1281"/>
      <c r="CT6" s="1281"/>
      <c r="CU6" s="1281"/>
      <c r="CV6" s="1281"/>
      <c r="CW6" s="1281"/>
      <c r="CX6" s="1281"/>
      <c r="CY6" s="1281"/>
      <c r="CZ6" s="1281"/>
      <c r="DA6" s="1281"/>
      <c r="DB6" s="1281"/>
      <c r="DC6" s="1281"/>
      <c r="DD6" s="1281"/>
      <c r="DE6" s="1281"/>
      <c r="DF6" s="1281"/>
      <c r="DG6" s="1281"/>
      <c r="DH6" s="1281"/>
      <c r="DI6" s="1281"/>
      <c r="DJ6" s="1281"/>
      <c r="DK6" s="1281"/>
      <c r="DL6" s="1281"/>
      <c r="DM6" s="1281"/>
      <c r="DN6" s="1281"/>
      <c r="DO6" s="1281"/>
      <c r="DP6" s="1281"/>
      <c r="DQ6" s="1281"/>
      <c r="DR6" s="1281"/>
      <c r="DS6" s="1281"/>
      <c r="DT6" s="1281"/>
      <c r="DU6" s="1281"/>
      <c r="DV6" s="1281"/>
      <c r="DW6" s="1281"/>
      <c r="DX6" s="1281"/>
      <c r="DY6" s="1281"/>
      <c r="DZ6" s="1281"/>
      <c r="EA6" s="1281"/>
      <c r="EB6" s="1281"/>
      <c r="EC6" s="1281"/>
      <c r="ED6" s="1281"/>
      <c r="EE6" s="1281"/>
      <c r="EF6" s="1281"/>
      <c r="EG6" s="1281"/>
      <c r="EH6" s="1281"/>
      <c r="EI6" s="1281"/>
      <c r="EJ6" s="1281"/>
      <c r="EK6" s="1281"/>
      <c r="EL6" s="1281"/>
      <c r="EM6" s="1282"/>
      <c r="EN6" s="1283">
        <f>'VZS 010'!EN6</f>
        <v>0</v>
      </c>
      <c r="EO6" s="1284"/>
      <c r="EP6" s="1284"/>
      <c r="EQ6" s="1284"/>
      <c r="ER6" s="1284"/>
      <c r="ES6" s="1284"/>
      <c r="ET6" s="1284"/>
      <c r="EU6" s="1284"/>
      <c r="EV6" s="1284"/>
      <c r="EW6" s="1284"/>
      <c r="EX6" s="1284"/>
      <c r="EY6" s="1284"/>
      <c r="EZ6" s="1284"/>
      <c r="FA6" s="1284"/>
      <c r="FB6" s="1284"/>
      <c r="FC6" s="1284"/>
      <c r="FD6" s="1284"/>
      <c r="FE6" s="1284"/>
      <c r="FF6" s="1284"/>
      <c r="FG6" s="1284"/>
      <c r="FH6" s="1284"/>
      <c r="FI6" s="1284"/>
      <c r="FJ6" s="1284"/>
      <c r="FK6" s="1284"/>
      <c r="FL6" s="1284"/>
      <c r="FM6" s="1284"/>
      <c r="FN6" s="1284"/>
      <c r="FO6" s="1284"/>
      <c r="FP6" s="1284"/>
      <c r="FQ6" s="1284"/>
      <c r="FR6" s="1284"/>
      <c r="FS6" s="1284"/>
      <c r="FT6" s="1284"/>
      <c r="FU6" s="1284"/>
      <c r="FV6" s="1284"/>
      <c r="FW6" s="1284"/>
      <c r="FX6" s="1284"/>
      <c r="FY6" s="1284"/>
      <c r="FZ6" s="1284"/>
      <c r="GA6" s="1284"/>
      <c r="GB6" s="1284"/>
      <c r="GC6" s="1284"/>
      <c r="GD6" s="1284"/>
      <c r="GE6" s="1284"/>
      <c r="GF6" s="1284"/>
      <c r="GG6" s="1284"/>
      <c r="GH6" s="1284"/>
      <c r="GI6" s="1284"/>
      <c r="GJ6" s="1284"/>
      <c r="GK6" s="1284"/>
      <c r="GL6" s="1284"/>
      <c r="GM6" s="1284"/>
      <c r="GN6" s="1284"/>
      <c r="GO6" s="1284"/>
      <c r="GP6" s="1284"/>
      <c r="GQ6" s="1284"/>
      <c r="GR6" s="1284"/>
      <c r="GS6" s="1284"/>
      <c r="GT6" s="1284"/>
      <c r="GU6" s="1284"/>
      <c r="GV6" s="1284"/>
      <c r="GW6" s="1285"/>
    </row>
    <row r="7" spans="1:205" ht="24.6" customHeight="1" x14ac:dyDescent="0.3">
      <c r="B7" s="1268" t="s">
        <v>2137</v>
      </c>
      <c r="C7" s="1269"/>
      <c r="D7" s="1269"/>
      <c r="E7" s="1269"/>
      <c r="F7" s="1269"/>
      <c r="G7" s="1269"/>
      <c r="H7" s="1269"/>
      <c r="I7" s="1269"/>
      <c r="J7" s="1269"/>
      <c r="K7" s="1270"/>
      <c r="L7" s="1252" t="str">
        <f>SUVAHAVUJ!$D$176</f>
        <v>Pridaná hodnota (r. 03 + r. 04 + r. 05 + r. 06 + r. 07)
- (r. 11 + r. 12 + r. 13 + r. 14)</v>
      </c>
      <c r="M7" s="1253"/>
      <c r="N7" s="1253"/>
      <c r="O7" s="1253"/>
      <c r="P7" s="1253"/>
      <c r="Q7" s="1253"/>
      <c r="R7" s="1253"/>
      <c r="S7" s="1253"/>
      <c r="T7" s="1253"/>
      <c r="U7" s="1253"/>
      <c r="V7" s="1253"/>
      <c r="W7" s="1253"/>
      <c r="X7" s="1253"/>
      <c r="Y7" s="1253"/>
      <c r="Z7" s="1253"/>
      <c r="AA7" s="1253"/>
      <c r="AB7" s="1253"/>
      <c r="AC7" s="1253"/>
      <c r="AD7" s="1253"/>
      <c r="AE7" s="1253"/>
      <c r="AF7" s="1253"/>
      <c r="AG7" s="1253"/>
      <c r="AH7" s="1253"/>
      <c r="AI7" s="1253"/>
      <c r="AJ7" s="1253"/>
      <c r="AK7" s="1253"/>
      <c r="AL7" s="1253"/>
      <c r="AM7" s="1253"/>
      <c r="AN7" s="1253"/>
      <c r="AO7" s="1253"/>
      <c r="AP7" s="1253"/>
      <c r="AQ7" s="1253"/>
      <c r="AR7" s="1253"/>
      <c r="AS7" s="1253"/>
      <c r="AT7" s="1253"/>
      <c r="AU7" s="1253"/>
      <c r="AV7" s="1253"/>
      <c r="AW7" s="1253"/>
      <c r="AX7" s="1253"/>
      <c r="AY7" s="1253"/>
      <c r="AZ7" s="1253"/>
      <c r="BA7" s="1253"/>
      <c r="BB7" s="1253"/>
      <c r="BC7" s="1253"/>
      <c r="BD7" s="1253"/>
      <c r="BE7" s="1253"/>
      <c r="BF7" s="1253"/>
      <c r="BG7" s="1253"/>
      <c r="BH7" s="1253"/>
      <c r="BI7" s="1253"/>
      <c r="BJ7" s="1253"/>
      <c r="BK7" s="1253"/>
      <c r="BL7" s="1253"/>
      <c r="BM7" s="1253"/>
      <c r="BN7" s="1253"/>
      <c r="BO7" s="1253"/>
      <c r="BP7" s="1253"/>
      <c r="BQ7" s="1253"/>
      <c r="BR7" s="1253"/>
      <c r="BS7" s="1253"/>
      <c r="BT7" s="1253"/>
      <c r="BU7" s="1253"/>
      <c r="BV7" s="1253"/>
      <c r="BW7" s="1243" t="s">
        <v>1211</v>
      </c>
      <c r="BX7" s="1244"/>
      <c r="BY7" s="1244"/>
      <c r="BZ7" s="1244"/>
      <c r="CA7" s="1244"/>
      <c r="CB7" s="1244"/>
      <c r="CC7" s="1244"/>
      <c r="CD7" s="1245"/>
      <c r="CE7" s="1171" t="str">
        <f>MID(SUVAHAVUJ!AF176,1,1)</f>
        <v xml:space="preserve"> </v>
      </c>
      <c r="CF7" s="1171"/>
      <c r="CG7" s="1171"/>
      <c r="CH7" s="1171"/>
      <c r="CI7" s="1171"/>
      <c r="CJ7" s="1171" t="str">
        <f>MID(SUVAHAVUJ!AF176,2,1)</f>
        <v xml:space="preserve"> </v>
      </c>
      <c r="CK7" s="1171"/>
      <c r="CL7" s="1171"/>
      <c r="CM7" s="1171"/>
      <c r="CN7" s="1171"/>
      <c r="CO7" s="1171"/>
      <c r="CP7" s="1171" t="str">
        <f>MID(SUVAHAVUJ!AF176,3,1)</f>
        <v xml:space="preserve"> </v>
      </c>
      <c r="CQ7" s="1171"/>
      <c r="CR7" s="1171"/>
      <c r="CS7" s="1171"/>
      <c r="CT7" s="1171"/>
      <c r="CU7" s="1171" t="str">
        <f>MID(SUVAHAVUJ!AF176,4,1)</f>
        <v xml:space="preserve"> </v>
      </c>
      <c r="CV7" s="1171"/>
      <c r="CW7" s="1171"/>
      <c r="CX7" s="1171"/>
      <c r="CY7" s="1171"/>
      <c r="CZ7" s="1171"/>
      <c r="DA7" s="1171" t="str">
        <f>MID(SUVAHAVUJ!AF176,5,1)</f>
        <v xml:space="preserve"> </v>
      </c>
      <c r="DB7" s="1171"/>
      <c r="DC7" s="1171"/>
      <c r="DD7" s="1171"/>
      <c r="DE7" s="1171"/>
      <c r="DF7" s="1171" t="str">
        <f>MID(SUVAHAVUJ!AF176,6,1)</f>
        <v xml:space="preserve"> </v>
      </c>
      <c r="DG7" s="1171"/>
      <c r="DH7" s="1171"/>
      <c r="DI7" s="1171"/>
      <c r="DJ7" s="1171"/>
      <c r="DK7" s="1171"/>
      <c r="DL7" s="1171" t="str">
        <f>MID(SUVAHAVUJ!AF176,7,1)</f>
        <v>4</v>
      </c>
      <c r="DM7" s="1171"/>
      <c r="DN7" s="1171"/>
      <c r="DO7" s="1171"/>
      <c r="DP7" s="1171"/>
      <c r="DQ7" s="1171"/>
      <c r="DR7" s="1171" t="str">
        <f>MID(SUVAHAVUJ!AF176,8,1)</f>
        <v>7</v>
      </c>
      <c r="DS7" s="1171"/>
      <c r="DT7" s="1171"/>
      <c r="DU7" s="1171"/>
      <c r="DV7" s="1171"/>
      <c r="DW7" s="1129" t="str">
        <f>MID(SUVAHAVUJ!AF176,9,1)</f>
        <v>6</v>
      </c>
      <c r="DX7" s="1129"/>
      <c r="DY7" s="1129"/>
      <c r="DZ7" s="1129"/>
      <c r="EA7" s="1129"/>
      <c r="EB7" s="1129"/>
      <c r="EC7" s="1129" t="str">
        <f>MID(SUVAHAVUJ!AF176,10,1)</f>
        <v>5</v>
      </c>
      <c r="ED7" s="1129"/>
      <c r="EE7" s="1129"/>
      <c r="EF7" s="1129"/>
      <c r="EG7" s="1129"/>
      <c r="EH7" s="1171" t="str">
        <f>MID(SUVAHAVUJ!AF176,11,1)</f>
        <v>5</v>
      </c>
      <c r="EI7" s="1171"/>
      <c r="EJ7" s="1171"/>
      <c r="EK7" s="1171"/>
      <c r="EL7" s="1171"/>
      <c r="EM7" s="1179"/>
      <c r="EN7" s="257"/>
      <c r="EO7" s="258"/>
      <c r="EP7" s="1171" t="str">
        <f>MID(SUVAHAVUJ!AG176,1,1)</f>
        <v xml:space="preserve"> </v>
      </c>
      <c r="EQ7" s="1171"/>
      <c r="ER7" s="1171"/>
      <c r="ES7" s="1171"/>
      <c r="ET7" s="1171"/>
      <c r="EU7" s="1171"/>
      <c r="EV7" s="1171" t="str">
        <f>MID(SUVAHAVUJ!AG176,2,1)</f>
        <v xml:space="preserve"> </v>
      </c>
      <c r="EW7" s="1171"/>
      <c r="EX7" s="1171"/>
      <c r="EY7" s="1171"/>
      <c r="EZ7" s="1171"/>
      <c r="FA7" s="1171" t="str">
        <f>MID(SUVAHAVUJ!AG176,3,1)</f>
        <v xml:space="preserve"> </v>
      </c>
      <c r="FB7" s="1171"/>
      <c r="FC7" s="1171"/>
      <c r="FD7" s="1171"/>
      <c r="FE7" s="1171"/>
      <c r="FF7" s="1171"/>
      <c r="FG7" s="1171" t="str">
        <f>MID(SUVAHAVUJ!AG176,4,1)</f>
        <v xml:space="preserve"> </v>
      </c>
      <c r="FH7" s="1171"/>
      <c r="FI7" s="1171"/>
      <c r="FJ7" s="1171"/>
      <c r="FK7" s="1171"/>
      <c r="FL7" s="1129" t="str">
        <f>MID(SUVAHAVUJ!AG176,5,1)</f>
        <v xml:space="preserve"> </v>
      </c>
      <c r="FM7" s="1129"/>
      <c r="FN7" s="1129"/>
      <c r="FO7" s="1129"/>
      <c r="FP7" s="1129"/>
      <c r="FQ7" s="1129"/>
      <c r="FR7" s="1129" t="str">
        <f>MID(SUVAHAVUJ!AG176,6,1)</f>
        <v xml:space="preserve"> </v>
      </c>
      <c r="FS7" s="1129"/>
      <c r="FT7" s="1129"/>
      <c r="FU7" s="1129"/>
      <c r="FV7" s="1129"/>
      <c r="FW7" s="1129" t="str">
        <f>MID(SUVAHAVUJ!AG176,7,1)</f>
        <v>2</v>
      </c>
      <c r="FX7" s="1129"/>
      <c r="FY7" s="1129"/>
      <c r="FZ7" s="1129"/>
      <c r="GA7" s="1129"/>
      <c r="GB7" s="1129"/>
      <c r="GC7" s="1129" t="str">
        <f>MID(SUVAHAVUJ!AG176,8,1)</f>
        <v>5</v>
      </c>
      <c r="GD7" s="1129"/>
      <c r="GE7" s="1129"/>
      <c r="GF7" s="1129"/>
      <c r="GG7" s="1129"/>
      <c r="GH7" s="1129" t="str">
        <f>MID(SUVAHAVUJ!AG176,9,1)</f>
        <v>7</v>
      </c>
      <c r="GI7" s="1129"/>
      <c r="GJ7" s="1129"/>
      <c r="GK7" s="1129"/>
      <c r="GL7" s="1129"/>
      <c r="GM7" s="1129"/>
      <c r="GN7" s="1129" t="str">
        <f>MID(SUVAHAVUJ!AG176,10,1)</f>
        <v>0</v>
      </c>
      <c r="GO7" s="1129"/>
      <c r="GP7" s="1129"/>
      <c r="GQ7" s="1129"/>
      <c r="GR7" s="1129"/>
      <c r="GS7" s="1129" t="str">
        <f>MID(SUVAHAVUJ!AG176,11,1)</f>
        <v>3</v>
      </c>
      <c r="GT7" s="1129"/>
      <c r="GU7" s="1129"/>
      <c r="GV7" s="1129"/>
      <c r="GW7" s="1177"/>
    </row>
    <row r="8" spans="1:205" ht="24.6" customHeight="1" x14ac:dyDescent="0.3">
      <c r="B8" s="1268" t="s">
        <v>2138</v>
      </c>
      <c r="C8" s="1269"/>
      <c r="D8" s="1269"/>
      <c r="E8" s="1269"/>
      <c r="F8" s="1269"/>
      <c r="G8" s="1269"/>
      <c r="H8" s="1269"/>
      <c r="I8" s="1269"/>
      <c r="J8" s="1269"/>
      <c r="K8" s="1270"/>
      <c r="L8" s="1252" t="str">
        <f>SUVAHAVUJ!$D$177</f>
        <v>Výnosy z finančnej činnosti spolu r. 30 + r. 31 + r. 35
+ r. 39 + r. 42 + r. 43 + r. 44</v>
      </c>
      <c r="M8" s="1253"/>
      <c r="N8" s="1253"/>
      <c r="O8" s="1253"/>
      <c r="P8" s="1253"/>
      <c r="Q8" s="1253"/>
      <c r="R8" s="1253"/>
      <c r="S8" s="1253"/>
      <c r="T8" s="1253"/>
      <c r="U8" s="1253"/>
      <c r="V8" s="1253"/>
      <c r="W8" s="1253"/>
      <c r="X8" s="1253"/>
      <c r="Y8" s="1253"/>
      <c r="Z8" s="1253"/>
      <c r="AA8" s="1253"/>
      <c r="AB8" s="1253"/>
      <c r="AC8" s="1253"/>
      <c r="AD8" s="1253"/>
      <c r="AE8" s="1253"/>
      <c r="AF8" s="1253"/>
      <c r="AG8" s="1253"/>
      <c r="AH8" s="1253"/>
      <c r="AI8" s="1253"/>
      <c r="AJ8" s="1253"/>
      <c r="AK8" s="1253"/>
      <c r="AL8" s="1253"/>
      <c r="AM8" s="1253"/>
      <c r="AN8" s="1253"/>
      <c r="AO8" s="1253"/>
      <c r="AP8" s="1253"/>
      <c r="AQ8" s="1253"/>
      <c r="AR8" s="1253"/>
      <c r="AS8" s="1253"/>
      <c r="AT8" s="1253"/>
      <c r="AU8" s="1253"/>
      <c r="AV8" s="1253"/>
      <c r="AW8" s="1253"/>
      <c r="AX8" s="1253"/>
      <c r="AY8" s="1253"/>
      <c r="AZ8" s="1253"/>
      <c r="BA8" s="1253"/>
      <c r="BB8" s="1253"/>
      <c r="BC8" s="1253"/>
      <c r="BD8" s="1253"/>
      <c r="BE8" s="1253"/>
      <c r="BF8" s="1253"/>
      <c r="BG8" s="1253"/>
      <c r="BH8" s="1253"/>
      <c r="BI8" s="1253"/>
      <c r="BJ8" s="1253"/>
      <c r="BK8" s="1253"/>
      <c r="BL8" s="1253"/>
      <c r="BM8" s="1253"/>
      <c r="BN8" s="1253"/>
      <c r="BO8" s="1253"/>
      <c r="BP8" s="1253"/>
      <c r="BQ8" s="1253"/>
      <c r="BR8" s="1253"/>
      <c r="BS8" s="1253"/>
      <c r="BT8" s="1253"/>
      <c r="BU8" s="1253"/>
      <c r="BV8" s="1253"/>
      <c r="BW8" s="1243" t="s">
        <v>1207</v>
      </c>
      <c r="BX8" s="1244"/>
      <c r="BY8" s="1244"/>
      <c r="BZ8" s="1244"/>
      <c r="CA8" s="1244"/>
      <c r="CB8" s="1244"/>
      <c r="CC8" s="1244"/>
      <c r="CD8" s="1245"/>
      <c r="CE8" s="1171" t="str">
        <f>MID(SUVAHAVUJ!AF177,1,1)</f>
        <v xml:space="preserve"> </v>
      </c>
      <c r="CF8" s="1171"/>
      <c r="CG8" s="1171"/>
      <c r="CH8" s="1171"/>
      <c r="CI8" s="1171"/>
      <c r="CJ8" s="1171" t="str">
        <f>MID(SUVAHAVUJ!AF177,2,1)</f>
        <v xml:space="preserve"> </v>
      </c>
      <c r="CK8" s="1171"/>
      <c r="CL8" s="1171"/>
      <c r="CM8" s="1171"/>
      <c r="CN8" s="1171"/>
      <c r="CO8" s="1171"/>
      <c r="CP8" s="1171" t="str">
        <f>MID(SUVAHAVUJ!AF177,3,1)</f>
        <v xml:space="preserve"> </v>
      </c>
      <c r="CQ8" s="1171"/>
      <c r="CR8" s="1171"/>
      <c r="CS8" s="1171"/>
      <c r="CT8" s="1171"/>
      <c r="CU8" s="1171" t="str">
        <f>MID(SUVAHAVUJ!AF177,4,1)</f>
        <v xml:space="preserve"> </v>
      </c>
      <c r="CV8" s="1171"/>
      <c r="CW8" s="1171"/>
      <c r="CX8" s="1171"/>
      <c r="CY8" s="1171"/>
      <c r="CZ8" s="1171"/>
      <c r="DA8" s="1171" t="str">
        <f>MID(SUVAHAVUJ!AF177,5,1)</f>
        <v xml:space="preserve"> </v>
      </c>
      <c r="DB8" s="1171"/>
      <c r="DC8" s="1171"/>
      <c r="DD8" s="1171"/>
      <c r="DE8" s="1171"/>
      <c r="DF8" s="1171" t="str">
        <f>MID(SUVAHAVUJ!AF177,6,1)</f>
        <v xml:space="preserve"> </v>
      </c>
      <c r="DG8" s="1171"/>
      <c r="DH8" s="1171"/>
      <c r="DI8" s="1171"/>
      <c r="DJ8" s="1171"/>
      <c r="DK8" s="1171"/>
      <c r="DL8" s="1171" t="str">
        <f>MID(SUVAHAVUJ!AF177,7,1)</f>
        <v xml:space="preserve"> </v>
      </c>
      <c r="DM8" s="1171"/>
      <c r="DN8" s="1171"/>
      <c r="DO8" s="1171"/>
      <c r="DP8" s="1171"/>
      <c r="DQ8" s="1171"/>
      <c r="DR8" s="1171" t="str">
        <f>MID(SUVAHAVUJ!AF177,8,1)</f>
        <v xml:space="preserve"> </v>
      </c>
      <c r="DS8" s="1171"/>
      <c r="DT8" s="1171"/>
      <c r="DU8" s="1171"/>
      <c r="DV8" s="1171"/>
      <c r="DW8" s="1129" t="str">
        <f>MID(SUVAHAVUJ!AF177,9,1)</f>
        <v xml:space="preserve"> </v>
      </c>
      <c r="DX8" s="1129"/>
      <c r="DY8" s="1129"/>
      <c r="DZ8" s="1129"/>
      <c r="EA8" s="1129"/>
      <c r="EB8" s="1129"/>
      <c r="EC8" s="1129" t="str">
        <f>MID(SUVAHAVUJ!AF177,10,1)</f>
        <v xml:space="preserve"> </v>
      </c>
      <c r="ED8" s="1129"/>
      <c r="EE8" s="1129"/>
      <c r="EF8" s="1129"/>
      <c r="EG8" s="1129"/>
      <c r="EH8" s="1171" t="str">
        <f>MID(SUVAHAVUJ!AF177,11,1)</f>
        <v>0</v>
      </c>
      <c r="EI8" s="1171"/>
      <c r="EJ8" s="1171"/>
      <c r="EK8" s="1171"/>
      <c r="EL8" s="1171"/>
      <c r="EM8" s="1179"/>
      <c r="EN8" s="257"/>
      <c r="EO8" s="258"/>
      <c r="EP8" s="1171" t="str">
        <f>MID(SUVAHAVUJ!AG177,1,1)</f>
        <v xml:space="preserve"> </v>
      </c>
      <c r="EQ8" s="1171"/>
      <c r="ER8" s="1171"/>
      <c r="ES8" s="1171"/>
      <c r="ET8" s="1171"/>
      <c r="EU8" s="1171"/>
      <c r="EV8" s="1171" t="str">
        <f>MID(SUVAHAVUJ!AG177,2,1)</f>
        <v xml:space="preserve"> </v>
      </c>
      <c r="EW8" s="1171"/>
      <c r="EX8" s="1171"/>
      <c r="EY8" s="1171"/>
      <c r="EZ8" s="1171"/>
      <c r="FA8" s="1171" t="str">
        <f>MID(SUVAHAVUJ!AG177,3,1)</f>
        <v xml:space="preserve"> </v>
      </c>
      <c r="FB8" s="1171"/>
      <c r="FC8" s="1171"/>
      <c r="FD8" s="1171"/>
      <c r="FE8" s="1171"/>
      <c r="FF8" s="1171"/>
      <c r="FG8" s="1171" t="str">
        <f>MID(SUVAHAVUJ!AG177,4,1)</f>
        <v xml:space="preserve"> </v>
      </c>
      <c r="FH8" s="1171"/>
      <c r="FI8" s="1171"/>
      <c r="FJ8" s="1171"/>
      <c r="FK8" s="1171"/>
      <c r="FL8" s="1129" t="str">
        <f>MID(SUVAHAVUJ!AG177,5,1)</f>
        <v xml:space="preserve"> </v>
      </c>
      <c r="FM8" s="1129"/>
      <c r="FN8" s="1129"/>
      <c r="FO8" s="1129"/>
      <c r="FP8" s="1129"/>
      <c r="FQ8" s="1129"/>
      <c r="FR8" s="1129" t="str">
        <f>MID(SUVAHAVUJ!AG177,6,1)</f>
        <v xml:space="preserve"> </v>
      </c>
      <c r="FS8" s="1129"/>
      <c r="FT8" s="1129"/>
      <c r="FU8" s="1129"/>
      <c r="FV8" s="1129"/>
      <c r="FW8" s="1129" t="str">
        <f>MID(SUVAHAVUJ!AG177,7,1)</f>
        <v xml:space="preserve"> </v>
      </c>
      <c r="FX8" s="1129"/>
      <c r="FY8" s="1129"/>
      <c r="FZ8" s="1129"/>
      <c r="GA8" s="1129"/>
      <c r="GB8" s="1129"/>
      <c r="GC8" s="1129" t="str">
        <f>MID(SUVAHAVUJ!AG177,8,1)</f>
        <v xml:space="preserve"> </v>
      </c>
      <c r="GD8" s="1129"/>
      <c r="GE8" s="1129"/>
      <c r="GF8" s="1129"/>
      <c r="GG8" s="1129"/>
      <c r="GH8" s="1129" t="str">
        <f>MID(SUVAHAVUJ!AG177,9,1)</f>
        <v xml:space="preserve"> </v>
      </c>
      <c r="GI8" s="1129"/>
      <c r="GJ8" s="1129"/>
      <c r="GK8" s="1129"/>
      <c r="GL8" s="1129"/>
      <c r="GM8" s="1129"/>
      <c r="GN8" s="1129" t="str">
        <f>MID(SUVAHAVUJ!AG177,10,1)</f>
        <v xml:space="preserve"> </v>
      </c>
      <c r="GO8" s="1129"/>
      <c r="GP8" s="1129"/>
      <c r="GQ8" s="1129"/>
      <c r="GR8" s="1129"/>
      <c r="GS8" s="1129" t="str">
        <f>MID(SUVAHAVUJ!AG177,11,1)</f>
        <v>0</v>
      </c>
      <c r="GT8" s="1129"/>
      <c r="GU8" s="1129"/>
      <c r="GV8" s="1129"/>
      <c r="GW8" s="1177"/>
    </row>
    <row r="9" spans="1:205" ht="24.6" customHeight="1" x14ac:dyDescent="0.3">
      <c r="B9" s="1286" t="s">
        <v>2155</v>
      </c>
      <c r="C9" s="1287"/>
      <c r="D9" s="1287"/>
      <c r="E9" s="1287"/>
      <c r="F9" s="1287"/>
      <c r="G9" s="1287"/>
      <c r="H9" s="1287"/>
      <c r="I9" s="1287"/>
      <c r="J9" s="1287"/>
      <c r="K9" s="1288"/>
      <c r="L9" s="1252" t="str">
        <f>SUVAHAVUJ!$D$178</f>
        <v>Tržby z predaja cenných papierov a podielov (661)</v>
      </c>
      <c r="M9" s="1253"/>
      <c r="N9" s="1253"/>
      <c r="O9" s="1253"/>
      <c r="P9" s="1253"/>
      <c r="Q9" s="1253"/>
      <c r="R9" s="1253"/>
      <c r="S9" s="1253"/>
      <c r="T9" s="1253"/>
      <c r="U9" s="1253"/>
      <c r="V9" s="1253"/>
      <c r="W9" s="1253"/>
      <c r="X9" s="1253"/>
      <c r="Y9" s="1253"/>
      <c r="Z9" s="1253"/>
      <c r="AA9" s="1253"/>
      <c r="AB9" s="1253"/>
      <c r="AC9" s="1253"/>
      <c r="AD9" s="1253"/>
      <c r="AE9" s="1253"/>
      <c r="AF9" s="1253"/>
      <c r="AG9" s="1253"/>
      <c r="AH9" s="1253"/>
      <c r="AI9" s="1253"/>
      <c r="AJ9" s="1253"/>
      <c r="AK9" s="1253"/>
      <c r="AL9" s="1253"/>
      <c r="AM9" s="1253"/>
      <c r="AN9" s="1253"/>
      <c r="AO9" s="1253"/>
      <c r="AP9" s="1253"/>
      <c r="AQ9" s="1253"/>
      <c r="AR9" s="1253"/>
      <c r="AS9" s="1253"/>
      <c r="AT9" s="1253"/>
      <c r="AU9" s="1253"/>
      <c r="AV9" s="1253"/>
      <c r="AW9" s="1253"/>
      <c r="AX9" s="1253"/>
      <c r="AY9" s="1253"/>
      <c r="AZ9" s="1253"/>
      <c r="BA9" s="1253"/>
      <c r="BB9" s="1253"/>
      <c r="BC9" s="1253"/>
      <c r="BD9" s="1253"/>
      <c r="BE9" s="1253"/>
      <c r="BF9" s="1253"/>
      <c r="BG9" s="1253"/>
      <c r="BH9" s="1253"/>
      <c r="BI9" s="1253"/>
      <c r="BJ9" s="1253"/>
      <c r="BK9" s="1253"/>
      <c r="BL9" s="1253"/>
      <c r="BM9" s="1253"/>
      <c r="BN9" s="1253"/>
      <c r="BO9" s="1253"/>
      <c r="BP9" s="1253"/>
      <c r="BQ9" s="1253"/>
      <c r="BR9" s="1253"/>
      <c r="BS9" s="1253"/>
      <c r="BT9" s="1253"/>
      <c r="BU9" s="1253"/>
      <c r="BV9" s="1253"/>
      <c r="BW9" s="1243" t="s">
        <v>1240</v>
      </c>
      <c r="BX9" s="1244"/>
      <c r="BY9" s="1244"/>
      <c r="BZ9" s="1244"/>
      <c r="CA9" s="1244"/>
      <c r="CB9" s="1244"/>
      <c r="CC9" s="1244"/>
      <c r="CD9" s="1245"/>
      <c r="CE9" s="1171" t="str">
        <f>MID(SUVAHAVUJ!AF178,1,1)</f>
        <v xml:space="preserve"> </v>
      </c>
      <c r="CF9" s="1171"/>
      <c r="CG9" s="1171"/>
      <c r="CH9" s="1171"/>
      <c r="CI9" s="1171"/>
      <c r="CJ9" s="1171" t="str">
        <f>MID(SUVAHAVUJ!AF178,2,1)</f>
        <v xml:space="preserve"> </v>
      </c>
      <c r="CK9" s="1171"/>
      <c r="CL9" s="1171"/>
      <c r="CM9" s="1171"/>
      <c r="CN9" s="1171"/>
      <c r="CO9" s="1171"/>
      <c r="CP9" s="1171" t="str">
        <f>MID(SUVAHAVUJ!AF178,3,1)</f>
        <v xml:space="preserve"> </v>
      </c>
      <c r="CQ9" s="1171"/>
      <c r="CR9" s="1171"/>
      <c r="CS9" s="1171"/>
      <c r="CT9" s="1171"/>
      <c r="CU9" s="1171" t="str">
        <f>MID(SUVAHAVUJ!AF178,4,1)</f>
        <v xml:space="preserve"> </v>
      </c>
      <c r="CV9" s="1171"/>
      <c r="CW9" s="1171"/>
      <c r="CX9" s="1171"/>
      <c r="CY9" s="1171"/>
      <c r="CZ9" s="1171"/>
      <c r="DA9" s="1171" t="str">
        <f>MID(SUVAHAVUJ!AF178,5,1)</f>
        <v xml:space="preserve"> </v>
      </c>
      <c r="DB9" s="1171"/>
      <c r="DC9" s="1171"/>
      <c r="DD9" s="1171"/>
      <c r="DE9" s="1171"/>
      <c r="DF9" s="1171" t="str">
        <f>MID(SUVAHAVUJ!AF178,6,1)</f>
        <v xml:space="preserve"> </v>
      </c>
      <c r="DG9" s="1171"/>
      <c r="DH9" s="1171"/>
      <c r="DI9" s="1171"/>
      <c r="DJ9" s="1171"/>
      <c r="DK9" s="1171"/>
      <c r="DL9" s="1171" t="str">
        <f>MID(SUVAHAVUJ!AF178,7,1)</f>
        <v xml:space="preserve"> </v>
      </c>
      <c r="DM9" s="1171"/>
      <c r="DN9" s="1171"/>
      <c r="DO9" s="1171"/>
      <c r="DP9" s="1171"/>
      <c r="DQ9" s="1171"/>
      <c r="DR9" s="1171" t="str">
        <f>MID(SUVAHAVUJ!AF178,8,1)</f>
        <v xml:space="preserve"> </v>
      </c>
      <c r="DS9" s="1171"/>
      <c r="DT9" s="1171"/>
      <c r="DU9" s="1171"/>
      <c r="DV9" s="1171"/>
      <c r="DW9" s="1129" t="str">
        <f>MID(SUVAHAVUJ!AF178,9,1)</f>
        <v xml:space="preserve"> </v>
      </c>
      <c r="DX9" s="1129"/>
      <c r="DY9" s="1129"/>
      <c r="DZ9" s="1129"/>
      <c r="EA9" s="1129"/>
      <c r="EB9" s="1129"/>
      <c r="EC9" s="1129" t="str">
        <f>MID(SUVAHAVUJ!AF178,10,1)</f>
        <v xml:space="preserve"> </v>
      </c>
      <c r="ED9" s="1129"/>
      <c r="EE9" s="1129"/>
      <c r="EF9" s="1129"/>
      <c r="EG9" s="1129"/>
      <c r="EH9" s="1171" t="str">
        <f>MID(SUVAHAVUJ!AF178,11,1)</f>
        <v>0</v>
      </c>
      <c r="EI9" s="1171"/>
      <c r="EJ9" s="1171"/>
      <c r="EK9" s="1171"/>
      <c r="EL9" s="1171"/>
      <c r="EM9" s="1179"/>
      <c r="EN9" s="257"/>
      <c r="EO9" s="258"/>
      <c r="EP9" s="1171" t="str">
        <f>MID(SUVAHAVUJ!AG178,1,1)</f>
        <v xml:space="preserve"> </v>
      </c>
      <c r="EQ9" s="1171"/>
      <c r="ER9" s="1171"/>
      <c r="ES9" s="1171"/>
      <c r="ET9" s="1171"/>
      <c r="EU9" s="1171"/>
      <c r="EV9" s="1171" t="str">
        <f>MID(SUVAHAVUJ!AG178,2,1)</f>
        <v xml:space="preserve"> </v>
      </c>
      <c r="EW9" s="1171"/>
      <c r="EX9" s="1171"/>
      <c r="EY9" s="1171"/>
      <c r="EZ9" s="1171"/>
      <c r="FA9" s="1171" t="str">
        <f>MID(SUVAHAVUJ!AG178,3,1)</f>
        <v xml:space="preserve"> </v>
      </c>
      <c r="FB9" s="1171"/>
      <c r="FC9" s="1171"/>
      <c r="FD9" s="1171"/>
      <c r="FE9" s="1171"/>
      <c r="FF9" s="1171"/>
      <c r="FG9" s="1171" t="str">
        <f>MID(SUVAHAVUJ!AG178,4,1)</f>
        <v xml:space="preserve"> </v>
      </c>
      <c r="FH9" s="1171"/>
      <c r="FI9" s="1171"/>
      <c r="FJ9" s="1171"/>
      <c r="FK9" s="1171"/>
      <c r="FL9" s="1129" t="str">
        <f>MID(SUVAHAVUJ!AG178,5,1)</f>
        <v xml:space="preserve"> </v>
      </c>
      <c r="FM9" s="1129"/>
      <c r="FN9" s="1129"/>
      <c r="FO9" s="1129"/>
      <c r="FP9" s="1129"/>
      <c r="FQ9" s="1129"/>
      <c r="FR9" s="1129" t="str">
        <f>MID(SUVAHAVUJ!AG178,6,1)</f>
        <v xml:space="preserve"> </v>
      </c>
      <c r="FS9" s="1129"/>
      <c r="FT9" s="1129"/>
      <c r="FU9" s="1129"/>
      <c r="FV9" s="1129"/>
      <c r="FW9" s="1129" t="str">
        <f>MID(SUVAHAVUJ!AG178,7,1)</f>
        <v xml:space="preserve"> </v>
      </c>
      <c r="FX9" s="1129"/>
      <c r="FY9" s="1129"/>
      <c r="FZ9" s="1129"/>
      <c r="GA9" s="1129"/>
      <c r="GB9" s="1129"/>
      <c r="GC9" s="1129" t="str">
        <f>MID(SUVAHAVUJ!AG178,8,1)</f>
        <v xml:space="preserve"> </v>
      </c>
      <c r="GD9" s="1129"/>
      <c r="GE9" s="1129"/>
      <c r="GF9" s="1129"/>
      <c r="GG9" s="1129"/>
      <c r="GH9" s="1129" t="str">
        <f>MID(SUVAHAVUJ!AG178,9,1)</f>
        <v xml:space="preserve"> </v>
      </c>
      <c r="GI9" s="1129"/>
      <c r="GJ9" s="1129"/>
      <c r="GK9" s="1129"/>
      <c r="GL9" s="1129"/>
      <c r="GM9" s="1129"/>
      <c r="GN9" s="1129" t="str">
        <f>MID(SUVAHAVUJ!AG178,10,1)</f>
        <v xml:space="preserve"> </v>
      </c>
      <c r="GO9" s="1129"/>
      <c r="GP9" s="1129"/>
      <c r="GQ9" s="1129"/>
      <c r="GR9" s="1129"/>
      <c r="GS9" s="1129" t="str">
        <f>MID(SUVAHAVUJ!AG178,11,1)</f>
        <v>0</v>
      </c>
      <c r="GT9" s="1129"/>
      <c r="GU9" s="1129"/>
      <c r="GV9" s="1129"/>
      <c r="GW9" s="1177"/>
    </row>
    <row r="10" spans="1:205" ht="24.6" customHeight="1" x14ac:dyDescent="0.3">
      <c r="B10" s="1286" t="s">
        <v>2156</v>
      </c>
      <c r="C10" s="1287"/>
      <c r="D10" s="1287"/>
      <c r="E10" s="1287"/>
      <c r="F10" s="1287"/>
      <c r="G10" s="1287"/>
      <c r="H10" s="1287"/>
      <c r="I10" s="1287"/>
      <c r="J10" s="1287"/>
      <c r="K10" s="1288"/>
      <c r="L10" s="1252" t="str">
        <f>SUVAHAVUJ!$D$179</f>
        <v>Výnosy z dlhodobého finančného majetku súčet
(r. 32 až r. 34)</v>
      </c>
      <c r="M10" s="1253"/>
      <c r="N10" s="1253"/>
      <c r="O10" s="1253"/>
      <c r="P10" s="1253"/>
      <c r="Q10" s="1253"/>
      <c r="R10" s="1253"/>
      <c r="S10" s="1253"/>
      <c r="T10" s="1253"/>
      <c r="U10" s="1253"/>
      <c r="V10" s="1253"/>
      <c r="W10" s="1253"/>
      <c r="X10" s="1253"/>
      <c r="Y10" s="1253"/>
      <c r="Z10" s="1253"/>
      <c r="AA10" s="1253"/>
      <c r="AB10" s="1253"/>
      <c r="AC10" s="1253"/>
      <c r="AD10" s="1253"/>
      <c r="AE10" s="1253"/>
      <c r="AF10" s="1253"/>
      <c r="AG10" s="1253"/>
      <c r="AH10" s="1253"/>
      <c r="AI10" s="1253"/>
      <c r="AJ10" s="1253"/>
      <c r="AK10" s="1253"/>
      <c r="AL10" s="1253"/>
      <c r="AM10" s="1253"/>
      <c r="AN10" s="1253"/>
      <c r="AO10" s="1253"/>
      <c r="AP10" s="1253"/>
      <c r="AQ10" s="1253"/>
      <c r="AR10" s="1253"/>
      <c r="AS10" s="1253"/>
      <c r="AT10" s="1253"/>
      <c r="AU10" s="1253"/>
      <c r="AV10" s="1253"/>
      <c r="AW10" s="1253"/>
      <c r="AX10" s="1253"/>
      <c r="AY10" s="1253"/>
      <c r="AZ10" s="1253"/>
      <c r="BA10" s="1253"/>
      <c r="BB10" s="1253"/>
      <c r="BC10" s="1253"/>
      <c r="BD10" s="1253"/>
      <c r="BE10" s="1253"/>
      <c r="BF10" s="1253"/>
      <c r="BG10" s="1253"/>
      <c r="BH10" s="1253"/>
      <c r="BI10" s="1253"/>
      <c r="BJ10" s="1253"/>
      <c r="BK10" s="1253"/>
      <c r="BL10" s="1253"/>
      <c r="BM10" s="1253"/>
      <c r="BN10" s="1253"/>
      <c r="BO10" s="1253"/>
      <c r="BP10" s="1253"/>
      <c r="BQ10" s="1253"/>
      <c r="BR10" s="1253"/>
      <c r="BS10" s="1253"/>
      <c r="BT10" s="1253"/>
      <c r="BU10" s="1253"/>
      <c r="BV10" s="1253"/>
      <c r="BW10" s="1243" t="s">
        <v>1228</v>
      </c>
      <c r="BX10" s="1244"/>
      <c r="BY10" s="1244"/>
      <c r="BZ10" s="1244"/>
      <c r="CA10" s="1244"/>
      <c r="CB10" s="1244"/>
      <c r="CC10" s="1244"/>
      <c r="CD10" s="1245"/>
      <c r="CE10" s="1171" t="str">
        <f>MID(SUVAHAVUJ!AF179,1,1)</f>
        <v xml:space="preserve"> </v>
      </c>
      <c r="CF10" s="1171"/>
      <c r="CG10" s="1171"/>
      <c r="CH10" s="1171"/>
      <c r="CI10" s="1171"/>
      <c r="CJ10" s="1171" t="str">
        <f>MID(SUVAHAVUJ!AF179,2,1)</f>
        <v xml:space="preserve"> </v>
      </c>
      <c r="CK10" s="1171"/>
      <c r="CL10" s="1171"/>
      <c r="CM10" s="1171"/>
      <c r="CN10" s="1171"/>
      <c r="CO10" s="1171"/>
      <c r="CP10" s="1171" t="str">
        <f>MID(SUVAHAVUJ!AF179,3,1)</f>
        <v xml:space="preserve"> </v>
      </c>
      <c r="CQ10" s="1171"/>
      <c r="CR10" s="1171"/>
      <c r="CS10" s="1171"/>
      <c r="CT10" s="1171"/>
      <c r="CU10" s="1171" t="str">
        <f>MID(SUVAHAVUJ!AF179,4,1)</f>
        <v xml:space="preserve"> </v>
      </c>
      <c r="CV10" s="1171"/>
      <c r="CW10" s="1171"/>
      <c r="CX10" s="1171"/>
      <c r="CY10" s="1171"/>
      <c r="CZ10" s="1171"/>
      <c r="DA10" s="1171" t="str">
        <f>MID(SUVAHAVUJ!AF179,5,1)</f>
        <v xml:space="preserve"> </v>
      </c>
      <c r="DB10" s="1171"/>
      <c r="DC10" s="1171"/>
      <c r="DD10" s="1171"/>
      <c r="DE10" s="1171"/>
      <c r="DF10" s="1171" t="str">
        <f>MID(SUVAHAVUJ!AF179,6,1)</f>
        <v xml:space="preserve"> </v>
      </c>
      <c r="DG10" s="1171"/>
      <c r="DH10" s="1171"/>
      <c r="DI10" s="1171"/>
      <c r="DJ10" s="1171"/>
      <c r="DK10" s="1171"/>
      <c r="DL10" s="1171" t="str">
        <f>MID(SUVAHAVUJ!AF179,7,1)</f>
        <v xml:space="preserve"> </v>
      </c>
      <c r="DM10" s="1171"/>
      <c r="DN10" s="1171"/>
      <c r="DO10" s="1171"/>
      <c r="DP10" s="1171"/>
      <c r="DQ10" s="1171"/>
      <c r="DR10" s="1171" t="str">
        <f>MID(SUVAHAVUJ!AF179,8,1)</f>
        <v xml:space="preserve"> </v>
      </c>
      <c r="DS10" s="1171"/>
      <c r="DT10" s="1171"/>
      <c r="DU10" s="1171"/>
      <c r="DV10" s="1171"/>
      <c r="DW10" s="1129" t="str">
        <f>MID(SUVAHAVUJ!AF179,9,1)</f>
        <v xml:space="preserve"> </v>
      </c>
      <c r="DX10" s="1129"/>
      <c r="DY10" s="1129"/>
      <c r="DZ10" s="1129"/>
      <c r="EA10" s="1129"/>
      <c r="EB10" s="1129"/>
      <c r="EC10" s="1129" t="str">
        <f>MID(SUVAHAVUJ!AF179,10,1)</f>
        <v xml:space="preserve"> </v>
      </c>
      <c r="ED10" s="1129"/>
      <c r="EE10" s="1129"/>
      <c r="EF10" s="1129"/>
      <c r="EG10" s="1129"/>
      <c r="EH10" s="1171" t="str">
        <f>MID(SUVAHAVUJ!AF179,11,1)</f>
        <v>0</v>
      </c>
      <c r="EI10" s="1171"/>
      <c r="EJ10" s="1171"/>
      <c r="EK10" s="1171"/>
      <c r="EL10" s="1171"/>
      <c r="EM10" s="1179"/>
      <c r="EN10" s="257"/>
      <c r="EO10" s="258"/>
      <c r="EP10" s="1171" t="str">
        <f>MID(SUVAHAVUJ!AG179,1,1)</f>
        <v xml:space="preserve"> </v>
      </c>
      <c r="EQ10" s="1171"/>
      <c r="ER10" s="1171"/>
      <c r="ES10" s="1171"/>
      <c r="ET10" s="1171"/>
      <c r="EU10" s="1171"/>
      <c r="EV10" s="1171" t="str">
        <f>MID(SUVAHAVUJ!AG179,2,1)</f>
        <v xml:space="preserve"> </v>
      </c>
      <c r="EW10" s="1171"/>
      <c r="EX10" s="1171"/>
      <c r="EY10" s="1171"/>
      <c r="EZ10" s="1171"/>
      <c r="FA10" s="1171" t="str">
        <f>MID(SUVAHAVUJ!AG179,3,1)</f>
        <v xml:space="preserve"> </v>
      </c>
      <c r="FB10" s="1171"/>
      <c r="FC10" s="1171"/>
      <c r="FD10" s="1171"/>
      <c r="FE10" s="1171"/>
      <c r="FF10" s="1171"/>
      <c r="FG10" s="1171" t="str">
        <f>MID(SUVAHAVUJ!AG179,4,1)</f>
        <v xml:space="preserve"> </v>
      </c>
      <c r="FH10" s="1171"/>
      <c r="FI10" s="1171"/>
      <c r="FJ10" s="1171"/>
      <c r="FK10" s="1171"/>
      <c r="FL10" s="1129" t="str">
        <f>MID(SUVAHAVUJ!AG179,5,1)</f>
        <v xml:space="preserve"> </v>
      </c>
      <c r="FM10" s="1129"/>
      <c r="FN10" s="1129"/>
      <c r="FO10" s="1129"/>
      <c r="FP10" s="1129"/>
      <c r="FQ10" s="1129"/>
      <c r="FR10" s="1129" t="str">
        <f>MID(SUVAHAVUJ!AG179,6,1)</f>
        <v xml:space="preserve"> </v>
      </c>
      <c r="FS10" s="1129"/>
      <c r="FT10" s="1129"/>
      <c r="FU10" s="1129"/>
      <c r="FV10" s="1129"/>
      <c r="FW10" s="1129" t="str">
        <f>MID(SUVAHAVUJ!AG179,7,1)</f>
        <v xml:space="preserve"> </v>
      </c>
      <c r="FX10" s="1129"/>
      <c r="FY10" s="1129"/>
      <c r="FZ10" s="1129"/>
      <c r="GA10" s="1129"/>
      <c r="GB10" s="1129"/>
      <c r="GC10" s="1129" t="str">
        <f>MID(SUVAHAVUJ!AG179,8,1)</f>
        <v xml:space="preserve"> </v>
      </c>
      <c r="GD10" s="1129"/>
      <c r="GE10" s="1129"/>
      <c r="GF10" s="1129"/>
      <c r="GG10" s="1129"/>
      <c r="GH10" s="1129" t="str">
        <f>MID(SUVAHAVUJ!AG179,9,1)</f>
        <v xml:space="preserve"> </v>
      </c>
      <c r="GI10" s="1129"/>
      <c r="GJ10" s="1129"/>
      <c r="GK10" s="1129"/>
      <c r="GL10" s="1129"/>
      <c r="GM10" s="1129"/>
      <c r="GN10" s="1129" t="str">
        <f>MID(SUVAHAVUJ!AG179,10,1)</f>
        <v xml:space="preserve"> </v>
      </c>
      <c r="GO10" s="1129"/>
      <c r="GP10" s="1129"/>
      <c r="GQ10" s="1129"/>
      <c r="GR10" s="1129"/>
      <c r="GS10" s="1129" t="str">
        <f>MID(SUVAHAVUJ!AG179,11,1)</f>
        <v>0</v>
      </c>
      <c r="GT10" s="1129"/>
      <c r="GU10" s="1129"/>
      <c r="GV10" s="1129"/>
      <c r="GW10" s="1177"/>
    </row>
    <row r="11" spans="1:205" ht="24.6" customHeight="1" x14ac:dyDescent="0.3">
      <c r="B11" s="1286" t="s">
        <v>2157</v>
      </c>
      <c r="C11" s="1287"/>
      <c r="D11" s="1287"/>
      <c r="E11" s="1287"/>
      <c r="F11" s="1287"/>
      <c r="G11" s="1287"/>
      <c r="H11" s="1287"/>
      <c r="I11" s="1287"/>
      <c r="J11" s="1287"/>
      <c r="K11" s="1288"/>
      <c r="L11" s="1252" t="str">
        <f>SUVAHAVUJ!$D$180</f>
        <v>Výnosy z cenných papierov a podielov od prepojených účtovných jednotiek (665A)</v>
      </c>
      <c r="M11" s="1253"/>
      <c r="N11" s="1253"/>
      <c r="O11" s="1253"/>
      <c r="P11" s="1253"/>
      <c r="Q11" s="1253"/>
      <c r="R11" s="1253"/>
      <c r="S11" s="1253"/>
      <c r="T11" s="1253"/>
      <c r="U11" s="1253"/>
      <c r="V11" s="1253"/>
      <c r="W11" s="1253"/>
      <c r="X11" s="1253"/>
      <c r="Y11" s="1253"/>
      <c r="Z11" s="1253"/>
      <c r="AA11" s="1253"/>
      <c r="AB11" s="1253"/>
      <c r="AC11" s="1253"/>
      <c r="AD11" s="1253"/>
      <c r="AE11" s="1253"/>
      <c r="AF11" s="1253"/>
      <c r="AG11" s="1253"/>
      <c r="AH11" s="1253"/>
      <c r="AI11" s="1253"/>
      <c r="AJ11" s="1253"/>
      <c r="AK11" s="1253"/>
      <c r="AL11" s="1253"/>
      <c r="AM11" s="1253"/>
      <c r="AN11" s="1253"/>
      <c r="AO11" s="1253"/>
      <c r="AP11" s="1253"/>
      <c r="AQ11" s="1253"/>
      <c r="AR11" s="1253"/>
      <c r="AS11" s="1253"/>
      <c r="AT11" s="1253"/>
      <c r="AU11" s="1253"/>
      <c r="AV11" s="1253"/>
      <c r="AW11" s="1253"/>
      <c r="AX11" s="1253"/>
      <c r="AY11" s="1253"/>
      <c r="AZ11" s="1253"/>
      <c r="BA11" s="1253"/>
      <c r="BB11" s="1253"/>
      <c r="BC11" s="1253"/>
      <c r="BD11" s="1253"/>
      <c r="BE11" s="1253"/>
      <c r="BF11" s="1253"/>
      <c r="BG11" s="1253"/>
      <c r="BH11" s="1253"/>
      <c r="BI11" s="1253"/>
      <c r="BJ11" s="1253"/>
      <c r="BK11" s="1253"/>
      <c r="BL11" s="1253"/>
      <c r="BM11" s="1253"/>
      <c r="BN11" s="1253"/>
      <c r="BO11" s="1253"/>
      <c r="BP11" s="1253"/>
      <c r="BQ11" s="1253"/>
      <c r="BR11" s="1253"/>
      <c r="BS11" s="1253"/>
      <c r="BT11" s="1253"/>
      <c r="BU11" s="1253"/>
      <c r="BV11" s="1253"/>
      <c r="BW11" s="1243" t="s">
        <v>1227</v>
      </c>
      <c r="BX11" s="1244"/>
      <c r="BY11" s="1244"/>
      <c r="BZ11" s="1244"/>
      <c r="CA11" s="1244"/>
      <c r="CB11" s="1244"/>
      <c r="CC11" s="1244"/>
      <c r="CD11" s="1245"/>
      <c r="CE11" s="1171" t="str">
        <f>MID(SUVAHAVUJ!AF180,1,1)</f>
        <v xml:space="preserve"> </v>
      </c>
      <c r="CF11" s="1171"/>
      <c r="CG11" s="1171"/>
      <c r="CH11" s="1171"/>
      <c r="CI11" s="1171"/>
      <c r="CJ11" s="1171" t="str">
        <f>MID(SUVAHAVUJ!AF180,2,1)</f>
        <v xml:space="preserve"> </v>
      </c>
      <c r="CK11" s="1171"/>
      <c r="CL11" s="1171"/>
      <c r="CM11" s="1171"/>
      <c r="CN11" s="1171"/>
      <c r="CO11" s="1171"/>
      <c r="CP11" s="1171" t="str">
        <f>MID(SUVAHAVUJ!AF180,3,1)</f>
        <v xml:space="preserve"> </v>
      </c>
      <c r="CQ11" s="1171"/>
      <c r="CR11" s="1171"/>
      <c r="CS11" s="1171"/>
      <c r="CT11" s="1171"/>
      <c r="CU11" s="1171" t="str">
        <f>MID(SUVAHAVUJ!AF180,4,1)</f>
        <v xml:space="preserve"> </v>
      </c>
      <c r="CV11" s="1171"/>
      <c r="CW11" s="1171"/>
      <c r="CX11" s="1171"/>
      <c r="CY11" s="1171"/>
      <c r="CZ11" s="1171"/>
      <c r="DA11" s="1171" t="str">
        <f>MID(SUVAHAVUJ!AF180,5,1)</f>
        <v xml:space="preserve"> </v>
      </c>
      <c r="DB11" s="1171"/>
      <c r="DC11" s="1171"/>
      <c r="DD11" s="1171"/>
      <c r="DE11" s="1171"/>
      <c r="DF11" s="1171" t="str">
        <f>MID(SUVAHAVUJ!AF180,6,1)</f>
        <v xml:space="preserve"> </v>
      </c>
      <c r="DG11" s="1171"/>
      <c r="DH11" s="1171"/>
      <c r="DI11" s="1171"/>
      <c r="DJ11" s="1171"/>
      <c r="DK11" s="1171"/>
      <c r="DL11" s="1171" t="str">
        <f>MID(SUVAHAVUJ!AF180,7,1)</f>
        <v xml:space="preserve"> </v>
      </c>
      <c r="DM11" s="1171"/>
      <c r="DN11" s="1171"/>
      <c r="DO11" s="1171"/>
      <c r="DP11" s="1171"/>
      <c r="DQ11" s="1171"/>
      <c r="DR11" s="1171" t="str">
        <f>MID(SUVAHAVUJ!AF180,8,1)</f>
        <v xml:space="preserve"> </v>
      </c>
      <c r="DS11" s="1171"/>
      <c r="DT11" s="1171"/>
      <c r="DU11" s="1171"/>
      <c r="DV11" s="1171"/>
      <c r="DW11" s="1129" t="str">
        <f>MID(SUVAHAVUJ!AF180,9,1)</f>
        <v xml:space="preserve"> </v>
      </c>
      <c r="DX11" s="1129"/>
      <c r="DY11" s="1129"/>
      <c r="DZ11" s="1129"/>
      <c r="EA11" s="1129"/>
      <c r="EB11" s="1129"/>
      <c r="EC11" s="1129" t="str">
        <f>MID(SUVAHAVUJ!AF180,10,1)</f>
        <v xml:space="preserve"> </v>
      </c>
      <c r="ED11" s="1129"/>
      <c r="EE11" s="1129"/>
      <c r="EF11" s="1129"/>
      <c r="EG11" s="1129"/>
      <c r="EH11" s="1171" t="str">
        <f>MID(SUVAHAVUJ!AF180,11,1)</f>
        <v>0</v>
      </c>
      <c r="EI11" s="1171"/>
      <c r="EJ11" s="1171"/>
      <c r="EK11" s="1171"/>
      <c r="EL11" s="1171"/>
      <c r="EM11" s="1179"/>
      <c r="EN11" s="257"/>
      <c r="EO11" s="258"/>
      <c r="EP11" s="1171" t="str">
        <f>MID(SUVAHAVUJ!AG180,1,1)</f>
        <v xml:space="preserve"> </v>
      </c>
      <c r="EQ11" s="1171"/>
      <c r="ER11" s="1171"/>
      <c r="ES11" s="1171"/>
      <c r="ET11" s="1171"/>
      <c r="EU11" s="1171"/>
      <c r="EV11" s="1171" t="str">
        <f>MID(SUVAHAVUJ!AG180,2,1)</f>
        <v xml:space="preserve"> </v>
      </c>
      <c r="EW11" s="1171"/>
      <c r="EX11" s="1171"/>
      <c r="EY11" s="1171"/>
      <c r="EZ11" s="1171"/>
      <c r="FA11" s="1171" t="str">
        <f>MID(SUVAHAVUJ!AG180,3,1)</f>
        <v xml:space="preserve"> </v>
      </c>
      <c r="FB11" s="1171"/>
      <c r="FC11" s="1171"/>
      <c r="FD11" s="1171"/>
      <c r="FE11" s="1171"/>
      <c r="FF11" s="1171"/>
      <c r="FG11" s="1171" t="str">
        <f>MID(SUVAHAVUJ!AG180,4,1)</f>
        <v xml:space="preserve"> </v>
      </c>
      <c r="FH11" s="1171"/>
      <c r="FI11" s="1171"/>
      <c r="FJ11" s="1171"/>
      <c r="FK11" s="1171"/>
      <c r="FL11" s="1129" t="str">
        <f>MID(SUVAHAVUJ!AG180,5,1)</f>
        <v xml:space="preserve"> </v>
      </c>
      <c r="FM11" s="1129"/>
      <c r="FN11" s="1129"/>
      <c r="FO11" s="1129"/>
      <c r="FP11" s="1129"/>
      <c r="FQ11" s="1129"/>
      <c r="FR11" s="1129" t="str">
        <f>MID(SUVAHAVUJ!AG180,6,1)</f>
        <v xml:space="preserve"> </v>
      </c>
      <c r="FS11" s="1129"/>
      <c r="FT11" s="1129"/>
      <c r="FU11" s="1129"/>
      <c r="FV11" s="1129"/>
      <c r="FW11" s="1129" t="str">
        <f>MID(SUVAHAVUJ!AG180,7,1)</f>
        <v xml:space="preserve"> </v>
      </c>
      <c r="FX11" s="1129"/>
      <c r="FY11" s="1129"/>
      <c r="FZ11" s="1129"/>
      <c r="GA11" s="1129"/>
      <c r="GB11" s="1129"/>
      <c r="GC11" s="1129" t="str">
        <f>MID(SUVAHAVUJ!AG180,8,1)</f>
        <v xml:space="preserve"> </v>
      </c>
      <c r="GD11" s="1129"/>
      <c r="GE11" s="1129"/>
      <c r="GF11" s="1129"/>
      <c r="GG11" s="1129"/>
      <c r="GH11" s="1129" t="str">
        <f>MID(SUVAHAVUJ!AG180,9,1)</f>
        <v xml:space="preserve"> </v>
      </c>
      <c r="GI11" s="1129"/>
      <c r="GJ11" s="1129"/>
      <c r="GK11" s="1129"/>
      <c r="GL11" s="1129"/>
      <c r="GM11" s="1129"/>
      <c r="GN11" s="1129" t="str">
        <f>MID(SUVAHAVUJ!AG180,10,1)</f>
        <v xml:space="preserve"> </v>
      </c>
      <c r="GO11" s="1129"/>
      <c r="GP11" s="1129"/>
      <c r="GQ11" s="1129"/>
      <c r="GR11" s="1129"/>
      <c r="GS11" s="1129" t="str">
        <f>MID(SUVAHAVUJ!AG180,11,1)</f>
        <v>0</v>
      </c>
      <c r="GT11" s="1129"/>
      <c r="GU11" s="1129"/>
      <c r="GV11" s="1129"/>
      <c r="GW11" s="1177"/>
    </row>
    <row r="12" spans="1:205" ht="24.6" customHeight="1" x14ac:dyDescent="0.3">
      <c r="B12" s="1286" t="s">
        <v>2017</v>
      </c>
      <c r="C12" s="1287"/>
      <c r="D12" s="1287"/>
      <c r="E12" s="1287"/>
      <c r="F12" s="1287"/>
      <c r="G12" s="1287"/>
      <c r="H12" s="1287"/>
      <c r="I12" s="1287"/>
      <c r="J12" s="1287"/>
      <c r="K12" s="1288"/>
      <c r="L12" s="1252" t="str">
        <f>SUVAHAVUJ!$D$181</f>
        <v>Výnosy z cenných papierov a podielov v podielovej účasti okrem výnosov prepojených účtovných jednotiek (665A)</v>
      </c>
      <c r="M12" s="1253"/>
      <c r="N12" s="1253"/>
      <c r="O12" s="1253"/>
      <c r="P12" s="1253"/>
      <c r="Q12" s="1253"/>
      <c r="R12" s="1253"/>
      <c r="S12" s="1253"/>
      <c r="T12" s="1253"/>
      <c r="U12" s="1253"/>
      <c r="V12" s="1253"/>
      <c r="W12" s="1253"/>
      <c r="X12" s="1253"/>
      <c r="Y12" s="1253"/>
      <c r="Z12" s="1253"/>
      <c r="AA12" s="1253"/>
      <c r="AB12" s="1253"/>
      <c r="AC12" s="1253"/>
      <c r="AD12" s="1253"/>
      <c r="AE12" s="1253"/>
      <c r="AF12" s="1253"/>
      <c r="AG12" s="1253"/>
      <c r="AH12" s="1253"/>
      <c r="AI12" s="1253"/>
      <c r="AJ12" s="1253"/>
      <c r="AK12" s="1253"/>
      <c r="AL12" s="1253"/>
      <c r="AM12" s="1253"/>
      <c r="AN12" s="1253"/>
      <c r="AO12" s="1253"/>
      <c r="AP12" s="1253"/>
      <c r="AQ12" s="1253"/>
      <c r="AR12" s="1253"/>
      <c r="AS12" s="1253"/>
      <c r="AT12" s="1253"/>
      <c r="AU12" s="1253"/>
      <c r="AV12" s="1253"/>
      <c r="AW12" s="1253"/>
      <c r="AX12" s="1253"/>
      <c r="AY12" s="1253"/>
      <c r="AZ12" s="1253"/>
      <c r="BA12" s="1253"/>
      <c r="BB12" s="1253"/>
      <c r="BC12" s="1253"/>
      <c r="BD12" s="1253"/>
      <c r="BE12" s="1253"/>
      <c r="BF12" s="1253"/>
      <c r="BG12" s="1253"/>
      <c r="BH12" s="1253"/>
      <c r="BI12" s="1253"/>
      <c r="BJ12" s="1253"/>
      <c r="BK12" s="1253"/>
      <c r="BL12" s="1253"/>
      <c r="BM12" s="1253"/>
      <c r="BN12" s="1253"/>
      <c r="BO12" s="1253"/>
      <c r="BP12" s="1253"/>
      <c r="BQ12" s="1253"/>
      <c r="BR12" s="1253"/>
      <c r="BS12" s="1253"/>
      <c r="BT12" s="1253"/>
      <c r="BU12" s="1253"/>
      <c r="BV12" s="1253"/>
      <c r="BW12" s="1243" t="s">
        <v>2036</v>
      </c>
      <c r="BX12" s="1244"/>
      <c r="BY12" s="1244"/>
      <c r="BZ12" s="1244"/>
      <c r="CA12" s="1244"/>
      <c r="CB12" s="1244"/>
      <c r="CC12" s="1244"/>
      <c r="CD12" s="1245"/>
      <c r="CE12" s="1171" t="str">
        <f>MID(SUVAHAVUJ!AF181,1,1)</f>
        <v xml:space="preserve"> </v>
      </c>
      <c r="CF12" s="1171"/>
      <c r="CG12" s="1171"/>
      <c r="CH12" s="1171"/>
      <c r="CI12" s="1171"/>
      <c r="CJ12" s="1171" t="str">
        <f>MID(SUVAHAVUJ!AF181,2,1)</f>
        <v xml:space="preserve"> </v>
      </c>
      <c r="CK12" s="1171"/>
      <c r="CL12" s="1171"/>
      <c r="CM12" s="1171"/>
      <c r="CN12" s="1171"/>
      <c r="CO12" s="1171"/>
      <c r="CP12" s="1171" t="str">
        <f>MID(SUVAHAVUJ!AF181,3,1)</f>
        <v xml:space="preserve"> </v>
      </c>
      <c r="CQ12" s="1171"/>
      <c r="CR12" s="1171"/>
      <c r="CS12" s="1171"/>
      <c r="CT12" s="1171"/>
      <c r="CU12" s="1171" t="str">
        <f>MID(SUVAHAVUJ!AF181,4,1)</f>
        <v xml:space="preserve"> </v>
      </c>
      <c r="CV12" s="1171"/>
      <c r="CW12" s="1171"/>
      <c r="CX12" s="1171"/>
      <c r="CY12" s="1171"/>
      <c r="CZ12" s="1171"/>
      <c r="DA12" s="1171" t="str">
        <f>MID(SUVAHAVUJ!AF181,5,1)</f>
        <v xml:space="preserve"> </v>
      </c>
      <c r="DB12" s="1171"/>
      <c r="DC12" s="1171"/>
      <c r="DD12" s="1171"/>
      <c r="DE12" s="1171"/>
      <c r="DF12" s="1171" t="str">
        <f>MID(SUVAHAVUJ!AF181,6,1)</f>
        <v xml:space="preserve"> </v>
      </c>
      <c r="DG12" s="1171"/>
      <c r="DH12" s="1171"/>
      <c r="DI12" s="1171"/>
      <c r="DJ12" s="1171"/>
      <c r="DK12" s="1171"/>
      <c r="DL12" s="1171" t="str">
        <f>MID(SUVAHAVUJ!AF181,7,1)</f>
        <v xml:space="preserve"> </v>
      </c>
      <c r="DM12" s="1171"/>
      <c r="DN12" s="1171"/>
      <c r="DO12" s="1171"/>
      <c r="DP12" s="1171"/>
      <c r="DQ12" s="1171"/>
      <c r="DR12" s="1171" t="str">
        <f>MID(SUVAHAVUJ!AF181,8,1)</f>
        <v xml:space="preserve"> </v>
      </c>
      <c r="DS12" s="1171"/>
      <c r="DT12" s="1171"/>
      <c r="DU12" s="1171"/>
      <c r="DV12" s="1171"/>
      <c r="DW12" s="1129" t="str">
        <f>MID(SUVAHAVUJ!AF181,9,1)</f>
        <v xml:space="preserve"> </v>
      </c>
      <c r="DX12" s="1129"/>
      <c r="DY12" s="1129"/>
      <c r="DZ12" s="1129"/>
      <c r="EA12" s="1129"/>
      <c r="EB12" s="1129"/>
      <c r="EC12" s="1129" t="str">
        <f>MID(SUVAHAVUJ!AF181,10,1)</f>
        <v xml:space="preserve"> </v>
      </c>
      <c r="ED12" s="1129"/>
      <c r="EE12" s="1129"/>
      <c r="EF12" s="1129"/>
      <c r="EG12" s="1129"/>
      <c r="EH12" s="1171" t="str">
        <f>MID(SUVAHAVUJ!AF181,11,1)</f>
        <v>0</v>
      </c>
      <c r="EI12" s="1171"/>
      <c r="EJ12" s="1171"/>
      <c r="EK12" s="1171"/>
      <c r="EL12" s="1171"/>
      <c r="EM12" s="1179"/>
      <c r="EN12" s="257"/>
      <c r="EO12" s="258"/>
      <c r="EP12" s="1171" t="str">
        <f>MID(SUVAHAVUJ!AG181,1,1)</f>
        <v xml:space="preserve"> </v>
      </c>
      <c r="EQ12" s="1171"/>
      <c r="ER12" s="1171"/>
      <c r="ES12" s="1171"/>
      <c r="ET12" s="1171"/>
      <c r="EU12" s="1171"/>
      <c r="EV12" s="1171" t="str">
        <f>MID(SUVAHAVUJ!AG181,2,1)</f>
        <v xml:space="preserve"> </v>
      </c>
      <c r="EW12" s="1171"/>
      <c r="EX12" s="1171"/>
      <c r="EY12" s="1171"/>
      <c r="EZ12" s="1171"/>
      <c r="FA12" s="1171" t="str">
        <f>MID(SUVAHAVUJ!AG181,3,1)</f>
        <v xml:space="preserve"> </v>
      </c>
      <c r="FB12" s="1171"/>
      <c r="FC12" s="1171"/>
      <c r="FD12" s="1171"/>
      <c r="FE12" s="1171"/>
      <c r="FF12" s="1171"/>
      <c r="FG12" s="1171" t="str">
        <f>MID(SUVAHAVUJ!AG181,4,1)</f>
        <v xml:space="preserve"> </v>
      </c>
      <c r="FH12" s="1171"/>
      <c r="FI12" s="1171"/>
      <c r="FJ12" s="1171"/>
      <c r="FK12" s="1171"/>
      <c r="FL12" s="1129" t="str">
        <f>MID(SUVAHAVUJ!AG181,5,1)</f>
        <v xml:space="preserve"> </v>
      </c>
      <c r="FM12" s="1129"/>
      <c r="FN12" s="1129"/>
      <c r="FO12" s="1129"/>
      <c r="FP12" s="1129"/>
      <c r="FQ12" s="1129"/>
      <c r="FR12" s="1129" t="str">
        <f>MID(SUVAHAVUJ!AG181,6,1)</f>
        <v xml:space="preserve"> </v>
      </c>
      <c r="FS12" s="1129"/>
      <c r="FT12" s="1129"/>
      <c r="FU12" s="1129"/>
      <c r="FV12" s="1129"/>
      <c r="FW12" s="1129" t="str">
        <f>MID(SUVAHAVUJ!AG181,7,1)</f>
        <v xml:space="preserve"> </v>
      </c>
      <c r="FX12" s="1129"/>
      <c r="FY12" s="1129"/>
      <c r="FZ12" s="1129"/>
      <c r="GA12" s="1129"/>
      <c r="GB12" s="1129"/>
      <c r="GC12" s="1129" t="str">
        <f>MID(SUVAHAVUJ!AG181,8,1)</f>
        <v xml:space="preserve"> </v>
      </c>
      <c r="GD12" s="1129"/>
      <c r="GE12" s="1129"/>
      <c r="GF12" s="1129"/>
      <c r="GG12" s="1129"/>
      <c r="GH12" s="1129" t="str">
        <f>MID(SUVAHAVUJ!AG181,9,1)</f>
        <v xml:space="preserve"> </v>
      </c>
      <c r="GI12" s="1129"/>
      <c r="GJ12" s="1129"/>
      <c r="GK12" s="1129"/>
      <c r="GL12" s="1129"/>
      <c r="GM12" s="1129"/>
      <c r="GN12" s="1129" t="str">
        <f>MID(SUVAHAVUJ!AG181,10,1)</f>
        <v xml:space="preserve"> </v>
      </c>
      <c r="GO12" s="1129"/>
      <c r="GP12" s="1129"/>
      <c r="GQ12" s="1129"/>
      <c r="GR12" s="1129"/>
      <c r="GS12" s="1129" t="str">
        <f>MID(SUVAHAVUJ!AG181,11,1)</f>
        <v>0</v>
      </c>
      <c r="GT12" s="1129"/>
      <c r="GU12" s="1129"/>
      <c r="GV12" s="1129"/>
      <c r="GW12" s="1177"/>
    </row>
    <row r="13" spans="1:205" ht="24.6" customHeight="1" x14ac:dyDescent="0.3">
      <c r="B13" s="1286" t="s">
        <v>2018</v>
      </c>
      <c r="C13" s="1287"/>
      <c r="D13" s="1287"/>
      <c r="E13" s="1287"/>
      <c r="F13" s="1287"/>
      <c r="G13" s="1287"/>
      <c r="H13" s="1287"/>
      <c r="I13" s="1287"/>
      <c r="J13" s="1287"/>
      <c r="K13" s="1288"/>
      <c r="L13" s="1252" t="str">
        <f>SUVAHAVUJ!$D$182</f>
        <v>Ostatné výnosy z cenných papierov a podielov (665A)</v>
      </c>
      <c r="M13" s="1253"/>
      <c r="N13" s="1253"/>
      <c r="O13" s="1253"/>
      <c r="P13" s="1253"/>
      <c r="Q13" s="1253"/>
      <c r="R13" s="1253"/>
      <c r="S13" s="1253"/>
      <c r="T13" s="1253"/>
      <c r="U13" s="1253"/>
      <c r="V13" s="1253"/>
      <c r="W13" s="1253"/>
      <c r="X13" s="1253"/>
      <c r="Y13" s="1253"/>
      <c r="Z13" s="1253"/>
      <c r="AA13" s="1253"/>
      <c r="AB13" s="1253"/>
      <c r="AC13" s="1253"/>
      <c r="AD13" s="1253"/>
      <c r="AE13" s="1253"/>
      <c r="AF13" s="1253"/>
      <c r="AG13" s="1253"/>
      <c r="AH13" s="1253"/>
      <c r="AI13" s="1253"/>
      <c r="AJ13" s="1253"/>
      <c r="AK13" s="1253"/>
      <c r="AL13" s="1253"/>
      <c r="AM13" s="1253"/>
      <c r="AN13" s="1253"/>
      <c r="AO13" s="1253"/>
      <c r="AP13" s="1253"/>
      <c r="AQ13" s="1253"/>
      <c r="AR13" s="1253"/>
      <c r="AS13" s="1253"/>
      <c r="AT13" s="1253"/>
      <c r="AU13" s="1253"/>
      <c r="AV13" s="1253"/>
      <c r="AW13" s="1253"/>
      <c r="AX13" s="1253"/>
      <c r="AY13" s="1253"/>
      <c r="AZ13" s="1253"/>
      <c r="BA13" s="1253"/>
      <c r="BB13" s="1253"/>
      <c r="BC13" s="1253"/>
      <c r="BD13" s="1253"/>
      <c r="BE13" s="1253"/>
      <c r="BF13" s="1253"/>
      <c r="BG13" s="1253"/>
      <c r="BH13" s="1253"/>
      <c r="BI13" s="1253"/>
      <c r="BJ13" s="1253"/>
      <c r="BK13" s="1253"/>
      <c r="BL13" s="1253"/>
      <c r="BM13" s="1253"/>
      <c r="BN13" s="1253"/>
      <c r="BO13" s="1253"/>
      <c r="BP13" s="1253"/>
      <c r="BQ13" s="1253"/>
      <c r="BR13" s="1253"/>
      <c r="BS13" s="1253"/>
      <c r="BT13" s="1253"/>
      <c r="BU13" s="1253"/>
      <c r="BV13" s="1253"/>
      <c r="BW13" s="1243" t="s">
        <v>2038</v>
      </c>
      <c r="BX13" s="1244"/>
      <c r="BY13" s="1244"/>
      <c r="BZ13" s="1244"/>
      <c r="CA13" s="1244"/>
      <c r="CB13" s="1244"/>
      <c r="CC13" s="1244"/>
      <c r="CD13" s="1245"/>
      <c r="CE13" s="1171" t="str">
        <f>MID(SUVAHAVUJ!AF182,1,1)</f>
        <v xml:space="preserve"> </v>
      </c>
      <c r="CF13" s="1171"/>
      <c r="CG13" s="1171"/>
      <c r="CH13" s="1171"/>
      <c r="CI13" s="1171"/>
      <c r="CJ13" s="1171" t="str">
        <f>MID(SUVAHAVUJ!AF182,2,1)</f>
        <v xml:space="preserve"> </v>
      </c>
      <c r="CK13" s="1171"/>
      <c r="CL13" s="1171"/>
      <c r="CM13" s="1171"/>
      <c r="CN13" s="1171"/>
      <c r="CO13" s="1171"/>
      <c r="CP13" s="1171" t="str">
        <f>MID(SUVAHAVUJ!AF182,3,1)</f>
        <v xml:space="preserve"> </v>
      </c>
      <c r="CQ13" s="1171"/>
      <c r="CR13" s="1171"/>
      <c r="CS13" s="1171"/>
      <c r="CT13" s="1171"/>
      <c r="CU13" s="1171" t="str">
        <f>MID(SUVAHAVUJ!AF182,4,1)</f>
        <v xml:space="preserve"> </v>
      </c>
      <c r="CV13" s="1171"/>
      <c r="CW13" s="1171"/>
      <c r="CX13" s="1171"/>
      <c r="CY13" s="1171"/>
      <c r="CZ13" s="1171"/>
      <c r="DA13" s="1171" t="str">
        <f>MID(SUVAHAVUJ!AF182,5,1)</f>
        <v xml:space="preserve"> </v>
      </c>
      <c r="DB13" s="1171"/>
      <c r="DC13" s="1171"/>
      <c r="DD13" s="1171"/>
      <c r="DE13" s="1171"/>
      <c r="DF13" s="1171" t="str">
        <f>MID(SUVAHAVUJ!AF182,6,1)</f>
        <v xml:space="preserve"> </v>
      </c>
      <c r="DG13" s="1171"/>
      <c r="DH13" s="1171"/>
      <c r="DI13" s="1171"/>
      <c r="DJ13" s="1171"/>
      <c r="DK13" s="1171"/>
      <c r="DL13" s="1171" t="str">
        <f>MID(SUVAHAVUJ!AF182,7,1)</f>
        <v xml:space="preserve"> </v>
      </c>
      <c r="DM13" s="1171"/>
      <c r="DN13" s="1171"/>
      <c r="DO13" s="1171"/>
      <c r="DP13" s="1171"/>
      <c r="DQ13" s="1171"/>
      <c r="DR13" s="1171" t="str">
        <f>MID(SUVAHAVUJ!AF182,8,1)</f>
        <v xml:space="preserve"> </v>
      </c>
      <c r="DS13" s="1171"/>
      <c r="DT13" s="1171"/>
      <c r="DU13" s="1171"/>
      <c r="DV13" s="1171"/>
      <c r="DW13" s="1129" t="str">
        <f>MID(SUVAHAVUJ!AF182,9,1)</f>
        <v xml:space="preserve"> </v>
      </c>
      <c r="DX13" s="1129"/>
      <c r="DY13" s="1129"/>
      <c r="DZ13" s="1129"/>
      <c r="EA13" s="1129"/>
      <c r="EB13" s="1129"/>
      <c r="EC13" s="1129" t="str">
        <f>MID(SUVAHAVUJ!AF182,10,1)</f>
        <v xml:space="preserve"> </v>
      </c>
      <c r="ED13" s="1129"/>
      <c r="EE13" s="1129"/>
      <c r="EF13" s="1129"/>
      <c r="EG13" s="1129"/>
      <c r="EH13" s="1171" t="str">
        <f>MID(SUVAHAVUJ!AF182,11,1)</f>
        <v>0</v>
      </c>
      <c r="EI13" s="1171"/>
      <c r="EJ13" s="1171"/>
      <c r="EK13" s="1171"/>
      <c r="EL13" s="1171"/>
      <c r="EM13" s="1179"/>
      <c r="EN13" s="257"/>
      <c r="EO13" s="258"/>
      <c r="EP13" s="1171" t="str">
        <f>MID(SUVAHAVUJ!AG182,1,1)</f>
        <v xml:space="preserve"> </v>
      </c>
      <c r="EQ13" s="1171"/>
      <c r="ER13" s="1171"/>
      <c r="ES13" s="1171"/>
      <c r="ET13" s="1171"/>
      <c r="EU13" s="1171"/>
      <c r="EV13" s="1171" t="str">
        <f>MID(SUVAHAVUJ!AG182,2,1)</f>
        <v xml:space="preserve"> </v>
      </c>
      <c r="EW13" s="1171"/>
      <c r="EX13" s="1171"/>
      <c r="EY13" s="1171"/>
      <c r="EZ13" s="1171"/>
      <c r="FA13" s="1171" t="str">
        <f>MID(SUVAHAVUJ!AG182,3,1)</f>
        <v xml:space="preserve"> </v>
      </c>
      <c r="FB13" s="1171"/>
      <c r="FC13" s="1171"/>
      <c r="FD13" s="1171"/>
      <c r="FE13" s="1171"/>
      <c r="FF13" s="1171"/>
      <c r="FG13" s="1171" t="str">
        <f>MID(SUVAHAVUJ!AG182,4,1)</f>
        <v xml:space="preserve"> </v>
      </c>
      <c r="FH13" s="1171"/>
      <c r="FI13" s="1171"/>
      <c r="FJ13" s="1171"/>
      <c r="FK13" s="1171"/>
      <c r="FL13" s="1129" t="str">
        <f>MID(SUVAHAVUJ!AG182,5,1)</f>
        <v xml:space="preserve"> </v>
      </c>
      <c r="FM13" s="1129"/>
      <c r="FN13" s="1129"/>
      <c r="FO13" s="1129"/>
      <c r="FP13" s="1129"/>
      <c r="FQ13" s="1129"/>
      <c r="FR13" s="1129" t="str">
        <f>MID(SUVAHAVUJ!AG182,6,1)</f>
        <v xml:space="preserve"> </v>
      </c>
      <c r="FS13" s="1129"/>
      <c r="FT13" s="1129"/>
      <c r="FU13" s="1129"/>
      <c r="FV13" s="1129"/>
      <c r="FW13" s="1129" t="str">
        <f>MID(SUVAHAVUJ!AG182,7,1)</f>
        <v xml:space="preserve"> </v>
      </c>
      <c r="FX13" s="1129"/>
      <c r="FY13" s="1129"/>
      <c r="FZ13" s="1129"/>
      <c r="GA13" s="1129"/>
      <c r="GB13" s="1129"/>
      <c r="GC13" s="1129" t="str">
        <f>MID(SUVAHAVUJ!AG182,8,1)</f>
        <v xml:space="preserve"> </v>
      </c>
      <c r="GD13" s="1129"/>
      <c r="GE13" s="1129"/>
      <c r="GF13" s="1129"/>
      <c r="GG13" s="1129"/>
      <c r="GH13" s="1129" t="str">
        <f>MID(SUVAHAVUJ!AG182,9,1)</f>
        <v xml:space="preserve"> </v>
      </c>
      <c r="GI13" s="1129"/>
      <c r="GJ13" s="1129"/>
      <c r="GK13" s="1129"/>
      <c r="GL13" s="1129"/>
      <c r="GM13" s="1129"/>
      <c r="GN13" s="1129" t="str">
        <f>MID(SUVAHAVUJ!AG182,10,1)</f>
        <v xml:space="preserve"> </v>
      </c>
      <c r="GO13" s="1129"/>
      <c r="GP13" s="1129"/>
      <c r="GQ13" s="1129"/>
      <c r="GR13" s="1129"/>
      <c r="GS13" s="1129" t="str">
        <f>MID(SUVAHAVUJ!AG182,11,1)</f>
        <v>0</v>
      </c>
      <c r="GT13" s="1129"/>
      <c r="GU13" s="1129"/>
      <c r="GV13" s="1129"/>
      <c r="GW13" s="1177"/>
    </row>
    <row r="14" spans="1:205" ht="24.6" customHeight="1" x14ac:dyDescent="0.3">
      <c r="B14" s="1292" t="s">
        <v>2158</v>
      </c>
      <c r="C14" s="1293"/>
      <c r="D14" s="1293"/>
      <c r="E14" s="1293"/>
      <c r="F14" s="1293"/>
      <c r="G14" s="1293"/>
      <c r="H14" s="1293"/>
      <c r="I14" s="1293"/>
      <c r="J14" s="1293"/>
      <c r="K14" s="1294"/>
      <c r="L14" s="1241" t="str">
        <f>SUVAHAVUJ!$D$183</f>
        <v>Výnosy z krátkodobého finančného majetku súčet
(r. 36 až r. 38)</v>
      </c>
      <c r="M14" s="1242"/>
      <c r="N14" s="1242"/>
      <c r="O14" s="1242"/>
      <c r="P14" s="1242"/>
      <c r="Q14" s="1242"/>
      <c r="R14" s="1242"/>
      <c r="S14" s="1242"/>
      <c r="T14" s="1242"/>
      <c r="U14" s="1242"/>
      <c r="V14" s="1242"/>
      <c r="W14" s="1242"/>
      <c r="X14" s="1242"/>
      <c r="Y14" s="1242"/>
      <c r="Z14" s="1242"/>
      <c r="AA14" s="1242"/>
      <c r="AB14" s="1242"/>
      <c r="AC14" s="1242"/>
      <c r="AD14" s="1242"/>
      <c r="AE14" s="1242"/>
      <c r="AF14" s="1242"/>
      <c r="AG14" s="1242"/>
      <c r="AH14" s="1242"/>
      <c r="AI14" s="1242"/>
      <c r="AJ14" s="1242"/>
      <c r="AK14" s="1242"/>
      <c r="AL14" s="1242"/>
      <c r="AM14" s="1242"/>
      <c r="AN14" s="1242"/>
      <c r="AO14" s="1242"/>
      <c r="AP14" s="1242"/>
      <c r="AQ14" s="1242"/>
      <c r="AR14" s="1242"/>
      <c r="AS14" s="1242"/>
      <c r="AT14" s="1242"/>
      <c r="AU14" s="1242"/>
      <c r="AV14" s="1242"/>
      <c r="AW14" s="1242"/>
      <c r="AX14" s="1242"/>
      <c r="AY14" s="1242"/>
      <c r="AZ14" s="1242"/>
      <c r="BA14" s="1242"/>
      <c r="BB14" s="1242"/>
      <c r="BC14" s="1242"/>
      <c r="BD14" s="1242"/>
      <c r="BE14" s="1242"/>
      <c r="BF14" s="1242"/>
      <c r="BG14" s="1242"/>
      <c r="BH14" s="1242"/>
      <c r="BI14" s="1242"/>
      <c r="BJ14" s="1242"/>
      <c r="BK14" s="1242"/>
      <c r="BL14" s="1242"/>
      <c r="BM14" s="1242"/>
      <c r="BN14" s="1242"/>
      <c r="BO14" s="1242"/>
      <c r="BP14" s="1242"/>
      <c r="BQ14" s="1242"/>
      <c r="BR14" s="1242"/>
      <c r="BS14" s="1242"/>
      <c r="BT14" s="1242"/>
      <c r="BU14" s="1242"/>
      <c r="BV14" s="1242"/>
      <c r="BW14" s="1243" t="s">
        <v>2040</v>
      </c>
      <c r="BX14" s="1244"/>
      <c r="BY14" s="1244"/>
      <c r="BZ14" s="1244"/>
      <c r="CA14" s="1244"/>
      <c r="CB14" s="1244"/>
      <c r="CC14" s="1244"/>
      <c r="CD14" s="1245"/>
      <c r="CE14" s="1171" t="str">
        <f>MID(SUVAHAVUJ!AF183,1,1)</f>
        <v xml:space="preserve"> </v>
      </c>
      <c r="CF14" s="1171"/>
      <c r="CG14" s="1171"/>
      <c r="CH14" s="1171"/>
      <c r="CI14" s="1171"/>
      <c r="CJ14" s="1171" t="str">
        <f>MID(SUVAHAVUJ!AF183,2,1)</f>
        <v xml:space="preserve"> </v>
      </c>
      <c r="CK14" s="1171"/>
      <c r="CL14" s="1171"/>
      <c r="CM14" s="1171"/>
      <c r="CN14" s="1171"/>
      <c r="CO14" s="1171"/>
      <c r="CP14" s="1171" t="str">
        <f>MID(SUVAHAVUJ!AF183,3,1)</f>
        <v xml:space="preserve"> </v>
      </c>
      <c r="CQ14" s="1171"/>
      <c r="CR14" s="1171"/>
      <c r="CS14" s="1171"/>
      <c r="CT14" s="1171"/>
      <c r="CU14" s="1171" t="str">
        <f>MID(SUVAHAVUJ!AF183,4,1)</f>
        <v xml:space="preserve"> </v>
      </c>
      <c r="CV14" s="1171"/>
      <c r="CW14" s="1171"/>
      <c r="CX14" s="1171"/>
      <c r="CY14" s="1171"/>
      <c r="CZ14" s="1171"/>
      <c r="DA14" s="1171" t="str">
        <f>MID(SUVAHAVUJ!AF183,5,1)</f>
        <v xml:space="preserve"> </v>
      </c>
      <c r="DB14" s="1171"/>
      <c r="DC14" s="1171"/>
      <c r="DD14" s="1171"/>
      <c r="DE14" s="1171"/>
      <c r="DF14" s="1171" t="str">
        <f>MID(SUVAHAVUJ!AF183,6,1)</f>
        <v xml:space="preserve"> </v>
      </c>
      <c r="DG14" s="1171"/>
      <c r="DH14" s="1171"/>
      <c r="DI14" s="1171"/>
      <c r="DJ14" s="1171"/>
      <c r="DK14" s="1171"/>
      <c r="DL14" s="1171" t="str">
        <f>MID(SUVAHAVUJ!AF183,7,1)</f>
        <v xml:space="preserve"> </v>
      </c>
      <c r="DM14" s="1171"/>
      <c r="DN14" s="1171"/>
      <c r="DO14" s="1171"/>
      <c r="DP14" s="1171"/>
      <c r="DQ14" s="1171"/>
      <c r="DR14" s="1171" t="str">
        <f>MID(SUVAHAVUJ!AF183,8,1)</f>
        <v xml:space="preserve"> </v>
      </c>
      <c r="DS14" s="1171"/>
      <c r="DT14" s="1171"/>
      <c r="DU14" s="1171"/>
      <c r="DV14" s="1171"/>
      <c r="DW14" s="1129" t="str">
        <f>MID(SUVAHAVUJ!AF183,9,1)</f>
        <v xml:space="preserve"> </v>
      </c>
      <c r="DX14" s="1129"/>
      <c r="DY14" s="1129"/>
      <c r="DZ14" s="1129"/>
      <c r="EA14" s="1129"/>
      <c r="EB14" s="1129"/>
      <c r="EC14" s="1129" t="str">
        <f>MID(SUVAHAVUJ!AF183,10,1)</f>
        <v xml:space="preserve"> </v>
      </c>
      <c r="ED14" s="1129"/>
      <c r="EE14" s="1129"/>
      <c r="EF14" s="1129"/>
      <c r="EG14" s="1129"/>
      <c r="EH14" s="1171" t="str">
        <f>MID(SUVAHAVUJ!AF183,11,1)</f>
        <v>0</v>
      </c>
      <c r="EI14" s="1171"/>
      <c r="EJ14" s="1171"/>
      <c r="EK14" s="1171"/>
      <c r="EL14" s="1171"/>
      <c r="EM14" s="1179"/>
      <c r="EN14" s="257"/>
      <c r="EO14" s="258"/>
      <c r="EP14" s="1171" t="str">
        <f>MID(SUVAHAVUJ!AG183,1,1)</f>
        <v xml:space="preserve"> </v>
      </c>
      <c r="EQ14" s="1171"/>
      <c r="ER14" s="1171"/>
      <c r="ES14" s="1171"/>
      <c r="ET14" s="1171"/>
      <c r="EU14" s="1171"/>
      <c r="EV14" s="1171" t="str">
        <f>MID(SUVAHAVUJ!AG183,2,1)</f>
        <v xml:space="preserve"> </v>
      </c>
      <c r="EW14" s="1171"/>
      <c r="EX14" s="1171"/>
      <c r="EY14" s="1171"/>
      <c r="EZ14" s="1171"/>
      <c r="FA14" s="1171" t="str">
        <f>MID(SUVAHAVUJ!AG183,3,1)</f>
        <v xml:space="preserve"> </v>
      </c>
      <c r="FB14" s="1171"/>
      <c r="FC14" s="1171"/>
      <c r="FD14" s="1171"/>
      <c r="FE14" s="1171"/>
      <c r="FF14" s="1171"/>
      <c r="FG14" s="1171" t="str">
        <f>MID(SUVAHAVUJ!AG183,4,1)</f>
        <v xml:space="preserve"> </v>
      </c>
      <c r="FH14" s="1171"/>
      <c r="FI14" s="1171"/>
      <c r="FJ14" s="1171"/>
      <c r="FK14" s="1171"/>
      <c r="FL14" s="1129" t="str">
        <f>MID(SUVAHAVUJ!AG183,5,1)</f>
        <v xml:space="preserve"> </v>
      </c>
      <c r="FM14" s="1129"/>
      <c r="FN14" s="1129"/>
      <c r="FO14" s="1129"/>
      <c r="FP14" s="1129"/>
      <c r="FQ14" s="1129"/>
      <c r="FR14" s="1129" t="str">
        <f>MID(SUVAHAVUJ!AG183,6,1)</f>
        <v xml:space="preserve"> </v>
      </c>
      <c r="FS14" s="1129"/>
      <c r="FT14" s="1129"/>
      <c r="FU14" s="1129"/>
      <c r="FV14" s="1129"/>
      <c r="FW14" s="1129" t="str">
        <f>MID(SUVAHAVUJ!AG183,7,1)</f>
        <v xml:space="preserve"> </v>
      </c>
      <c r="FX14" s="1129"/>
      <c r="FY14" s="1129"/>
      <c r="FZ14" s="1129"/>
      <c r="GA14" s="1129"/>
      <c r="GB14" s="1129"/>
      <c r="GC14" s="1129" t="str">
        <f>MID(SUVAHAVUJ!AG183,8,1)</f>
        <v xml:space="preserve"> </v>
      </c>
      <c r="GD14" s="1129"/>
      <c r="GE14" s="1129"/>
      <c r="GF14" s="1129"/>
      <c r="GG14" s="1129"/>
      <c r="GH14" s="1129" t="str">
        <f>MID(SUVAHAVUJ!AG183,9,1)</f>
        <v xml:space="preserve"> </v>
      </c>
      <c r="GI14" s="1129"/>
      <c r="GJ14" s="1129"/>
      <c r="GK14" s="1129"/>
      <c r="GL14" s="1129"/>
      <c r="GM14" s="1129"/>
      <c r="GN14" s="1129" t="str">
        <f>MID(SUVAHAVUJ!AG183,10,1)</f>
        <v xml:space="preserve"> </v>
      </c>
      <c r="GO14" s="1129"/>
      <c r="GP14" s="1129"/>
      <c r="GQ14" s="1129"/>
      <c r="GR14" s="1129"/>
      <c r="GS14" s="1129" t="str">
        <f>MID(SUVAHAVUJ!AG183,11,1)</f>
        <v>0</v>
      </c>
      <c r="GT14" s="1129"/>
      <c r="GU14" s="1129"/>
      <c r="GV14" s="1129"/>
      <c r="GW14" s="1177"/>
    </row>
    <row r="15" spans="1:205" ht="24.6" customHeight="1" x14ac:dyDescent="0.3">
      <c r="B15" s="1289" t="s">
        <v>2159</v>
      </c>
      <c r="C15" s="1290"/>
      <c r="D15" s="1290"/>
      <c r="E15" s="1290"/>
      <c r="F15" s="1290"/>
      <c r="G15" s="1290"/>
      <c r="H15" s="1290"/>
      <c r="I15" s="1290"/>
      <c r="J15" s="1290"/>
      <c r="K15" s="1291"/>
      <c r="L15" s="1252" t="str">
        <f>SUVAHAVUJ!$D$184</f>
        <v>Výnosy z krátkodobého finančného majetku od prepojených účtovných jednotiek (666A)</v>
      </c>
      <c r="M15" s="1253"/>
      <c r="N15" s="1253"/>
      <c r="O15" s="1253"/>
      <c r="P15" s="1253"/>
      <c r="Q15" s="1253"/>
      <c r="R15" s="1253"/>
      <c r="S15" s="1253"/>
      <c r="T15" s="1253"/>
      <c r="U15" s="1253"/>
      <c r="V15" s="1253"/>
      <c r="W15" s="1253"/>
      <c r="X15" s="1253"/>
      <c r="Y15" s="1253"/>
      <c r="Z15" s="1253"/>
      <c r="AA15" s="1253"/>
      <c r="AB15" s="1253"/>
      <c r="AC15" s="1253"/>
      <c r="AD15" s="1253"/>
      <c r="AE15" s="1253"/>
      <c r="AF15" s="1253"/>
      <c r="AG15" s="1253"/>
      <c r="AH15" s="1253"/>
      <c r="AI15" s="1253"/>
      <c r="AJ15" s="1253"/>
      <c r="AK15" s="1253"/>
      <c r="AL15" s="1253"/>
      <c r="AM15" s="1253"/>
      <c r="AN15" s="1253"/>
      <c r="AO15" s="1253"/>
      <c r="AP15" s="1253"/>
      <c r="AQ15" s="1253"/>
      <c r="AR15" s="1253"/>
      <c r="AS15" s="1253"/>
      <c r="AT15" s="1253"/>
      <c r="AU15" s="1253"/>
      <c r="AV15" s="1253"/>
      <c r="AW15" s="1253"/>
      <c r="AX15" s="1253"/>
      <c r="AY15" s="1253"/>
      <c r="AZ15" s="1253"/>
      <c r="BA15" s="1253"/>
      <c r="BB15" s="1253"/>
      <c r="BC15" s="1253"/>
      <c r="BD15" s="1253"/>
      <c r="BE15" s="1253"/>
      <c r="BF15" s="1253"/>
      <c r="BG15" s="1253"/>
      <c r="BH15" s="1253"/>
      <c r="BI15" s="1253"/>
      <c r="BJ15" s="1253"/>
      <c r="BK15" s="1253"/>
      <c r="BL15" s="1253"/>
      <c r="BM15" s="1253"/>
      <c r="BN15" s="1253"/>
      <c r="BO15" s="1253"/>
      <c r="BP15" s="1253"/>
      <c r="BQ15" s="1253"/>
      <c r="BR15" s="1253"/>
      <c r="BS15" s="1253"/>
      <c r="BT15" s="1253"/>
      <c r="BU15" s="1253"/>
      <c r="BV15" s="1253"/>
      <c r="BW15" s="1243" t="s">
        <v>2042</v>
      </c>
      <c r="BX15" s="1244"/>
      <c r="BY15" s="1244"/>
      <c r="BZ15" s="1244"/>
      <c r="CA15" s="1244"/>
      <c r="CB15" s="1244"/>
      <c r="CC15" s="1244"/>
      <c r="CD15" s="1245"/>
      <c r="CE15" s="1171" t="str">
        <f>MID(SUVAHAVUJ!AF184,1,1)</f>
        <v xml:space="preserve"> </v>
      </c>
      <c r="CF15" s="1171"/>
      <c r="CG15" s="1171"/>
      <c r="CH15" s="1171"/>
      <c r="CI15" s="1171"/>
      <c r="CJ15" s="1171" t="str">
        <f>MID(SUVAHAVUJ!AF184,2,1)</f>
        <v xml:space="preserve"> </v>
      </c>
      <c r="CK15" s="1171"/>
      <c r="CL15" s="1171"/>
      <c r="CM15" s="1171"/>
      <c r="CN15" s="1171"/>
      <c r="CO15" s="1171"/>
      <c r="CP15" s="1171" t="str">
        <f>MID(SUVAHAVUJ!AF184,3,1)</f>
        <v xml:space="preserve"> </v>
      </c>
      <c r="CQ15" s="1171"/>
      <c r="CR15" s="1171"/>
      <c r="CS15" s="1171"/>
      <c r="CT15" s="1171"/>
      <c r="CU15" s="1171" t="str">
        <f>MID(SUVAHAVUJ!AF184,4,1)</f>
        <v xml:space="preserve"> </v>
      </c>
      <c r="CV15" s="1171"/>
      <c r="CW15" s="1171"/>
      <c r="CX15" s="1171"/>
      <c r="CY15" s="1171"/>
      <c r="CZ15" s="1171"/>
      <c r="DA15" s="1171" t="str">
        <f>MID(SUVAHAVUJ!AF184,5,1)</f>
        <v xml:space="preserve"> </v>
      </c>
      <c r="DB15" s="1171"/>
      <c r="DC15" s="1171"/>
      <c r="DD15" s="1171"/>
      <c r="DE15" s="1171"/>
      <c r="DF15" s="1171" t="str">
        <f>MID(SUVAHAVUJ!AF184,6,1)</f>
        <v xml:space="preserve"> </v>
      </c>
      <c r="DG15" s="1171"/>
      <c r="DH15" s="1171"/>
      <c r="DI15" s="1171"/>
      <c r="DJ15" s="1171"/>
      <c r="DK15" s="1171"/>
      <c r="DL15" s="1171" t="str">
        <f>MID(SUVAHAVUJ!AF184,7,1)</f>
        <v xml:space="preserve"> </v>
      </c>
      <c r="DM15" s="1171"/>
      <c r="DN15" s="1171"/>
      <c r="DO15" s="1171"/>
      <c r="DP15" s="1171"/>
      <c r="DQ15" s="1171"/>
      <c r="DR15" s="1171" t="str">
        <f>MID(SUVAHAVUJ!AF184,8,1)</f>
        <v xml:space="preserve"> </v>
      </c>
      <c r="DS15" s="1171"/>
      <c r="DT15" s="1171"/>
      <c r="DU15" s="1171"/>
      <c r="DV15" s="1171"/>
      <c r="DW15" s="1129" t="str">
        <f>MID(SUVAHAVUJ!AF184,9,1)</f>
        <v xml:space="preserve"> </v>
      </c>
      <c r="DX15" s="1129"/>
      <c r="DY15" s="1129"/>
      <c r="DZ15" s="1129"/>
      <c r="EA15" s="1129"/>
      <c r="EB15" s="1129"/>
      <c r="EC15" s="1129" t="str">
        <f>MID(SUVAHAVUJ!AF184,10,1)</f>
        <v xml:space="preserve"> </v>
      </c>
      <c r="ED15" s="1129"/>
      <c r="EE15" s="1129"/>
      <c r="EF15" s="1129"/>
      <c r="EG15" s="1129"/>
      <c r="EH15" s="1171" t="str">
        <f>MID(SUVAHAVUJ!AF184,11,1)</f>
        <v>0</v>
      </c>
      <c r="EI15" s="1171"/>
      <c r="EJ15" s="1171"/>
      <c r="EK15" s="1171"/>
      <c r="EL15" s="1171"/>
      <c r="EM15" s="1179"/>
      <c r="EN15" s="257"/>
      <c r="EO15" s="258"/>
      <c r="EP15" s="1171" t="str">
        <f>MID(SUVAHAVUJ!AG184,1,1)</f>
        <v xml:space="preserve"> </v>
      </c>
      <c r="EQ15" s="1171"/>
      <c r="ER15" s="1171"/>
      <c r="ES15" s="1171"/>
      <c r="ET15" s="1171"/>
      <c r="EU15" s="1171"/>
      <c r="EV15" s="1171" t="str">
        <f>MID(SUVAHAVUJ!AG184,2,1)</f>
        <v xml:space="preserve"> </v>
      </c>
      <c r="EW15" s="1171"/>
      <c r="EX15" s="1171"/>
      <c r="EY15" s="1171"/>
      <c r="EZ15" s="1171"/>
      <c r="FA15" s="1171" t="str">
        <f>MID(SUVAHAVUJ!AG184,3,1)</f>
        <v xml:space="preserve"> </v>
      </c>
      <c r="FB15" s="1171"/>
      <c r="FC15" s="1171"/>
      <c r="FD15" s="1171"/>
      <c r="FE15" s="1171"/>
      <c r="FF15" s="1171"/>
      <c r="FG15" s="1171" t="str">
        <f>MID(SUVAHAVUJ!AG184,4,1)</f>
        <v xml:space="preserve"> </v>
      </c>
      <c r="FH15" s="1171"/>
      <c r="FI15" s="1171"/>
      <c r="FJ15" s="1171"/>
      <c r="FK15" s="1171"/>
      <c r="FL15" s="1129" t="str">
        <f>MID(SUVAHAVUJ!AG184,5,1)</f>
        <v xml:space="preserve"> </v>
      </c>
      <c r="FM15" s="1129"/>
      <c r="FN15" s="1129"/>
      <c r="FO15" s="1129"/>
      <c r="FP15" s="1129"/>
      <c r="FQ15" s="1129"/>
      <c r="FR15" s="1129" t="str">
        <f>MID(SUVAHAVUJ!AG184,6,1)</f>
        <v xml:space="preserve"> </v>
      </c>
      <c r="FS15" s="1129"/>
      <c r="FT15" s="1129"/>
      <c r="FU15" s="1129"/>
      <c r="FV15" s="1129"/>
      <c r="FW15" s="1129" t="str">
        <f>MID(SUVAHAVUJ!AG184,7,1)</f>
        <v xml:space="preserve"> </v>
      </c>
      <c r="FX15" s="1129"/>
      <c r="FY15" s="1129"/>
      <c r="FZ15" s="1129"/>
      <c r="GA15" s="1129"/>
      <c r="GB15" s="1129"/>
      <c r="GC15" s="1129" t="str">
        <f>MID(SUVAHAVUJ!AG184,8,1)</f>
        <v xml:space="preserve"> </v>
      </c>
      <c r="GD15" s="1129"/>
      <c r="GE15" s="1129"/>
      <c r="GF15" s="1129"/>
      <c r="GG15" s="1129"/>
      <c r="GH15" s="1129" t="str">
        <f>MID(SUVAHAVUJ!AG184,9,1)</f>
        <v xml:space="preserve"> </v>
      </c>
      <c r="GI15" s="1129"/>
      <c r="GJ15" s="1129"/>
      <c r="GK15" s="1129"/>
      <c r="GL15" s="1129"/>
      <c r="GM15" s="1129"/>
      <c r="GN15" s="1129" t="str">
        <f>MID(SUVAHAVUJ!AG184,10,1)</f>
        <v xml:space="preserve"> </v>
      </c>
      <c r="GO15" s="1129"/>
      <c r="GP15" s="1129"/>
      <c r="GQ15" s="1129"/>
      <c r="GR15" s="1129"/>
      <c r="GS15" s="1129" t="str">
        <f>MID(SUVAHAVUJ!AG184,11,1)</f>
        <v>0</v>
      </c>
      <c r="GT15" s="1129"/>
      <c r="GU15" s="1129"/>
      <c r="GV15" s="1129"/>
      <c r="GW15" s="1177"/>
    </row>
    <row r="16" spans="1:205" ht="24.6" customHeight="1" x14ac:dyDescent="0.2">
      <c r="B16" s="1295" t="s">
        <v>2017</v>
      </c>
      <c r="C16" s="1296"/>
      <c r="D16" s="1296"/>
      <c r="E16" s="1296"/>
      <c r="F16" s="1296"/>
      <c r="G16" s="1296"/>
      <c r="H16" s="1296"/>
      <c r="I16" s="1296"/>
      <c r="J16" s="1296"/>
      <c r="K16" s="1297"/>
      <c r="L16" s="1252" t="str">
        <f>SUVAHAVUJ!$D$185</f>
        <v>Výnosy z krátkodobého finančného majetku v podielovej účasti okrem výnosov prepojených účtovných jednotiek (666A)</v>
      </c>
      <c r="M16" s="1253"/>
      <c r="N16" s="1253"/>
      <c r="O16" s="1253"/>
      <c r="P16" s="1253"/>
      <c r="Q16" s="1253"/>
      <c r="R16" s="1253"/>
      <c r="S16" s="1253"/>
      <c r="T16" s="1253"/>
      <c r="U16" s="1253"/>
      <c r="V16" s="1253"/>
      <c r="W16" s="1253"/>
      <c r="X16" s="1253"/>
      <c r="Y16" s="1253"/>
      <c r="Z16" s="1253"/>
      <c r="AA16" s="1253"/>
      <c r="AB16" s="1253"/>
      <c r="AC16" s="1253"/>
      <c r="AD16" s="1253"/>
      <c r="AE16" s="1253"/>
      <c r="AF16" s="1253"/>
      <c r="AG16" s="1253"/>
      <c r="AH16" s="1253"/>
      <c r="AI16" s="1253"/>
      <c r="AJ16" s="1253"/>
      <c r="AK16" s="1253"/>
      <c r="AL16" s="1253"/>
      <c r="AM16" s="1253"/>
      <c r="AN16" s="1253"/>
      <c r="AO16" s="1253"/>
      <c r="AP16" s="1253"/>
      <c r="AQ16" s="1253"/>
      <c r="AR16" s="1253"/>
      <c r="AS16" s="1253"/>
      <c r="AT16" s="1253"/>
      <c r="AU16" s="1253"/>
      <c r="AV16" s="1253"/>
      <c r="AW16" s="1253"/>
      <c r="AX16" s="1253"/>
      <c r="AY16" s="1253"/>
      <c r="AZ16" s="1253"/>
      <c r="BA16" s="1253"/>
      <c r="BB16" s="1253"/>
      <c r="BC16" s="1253"/>
      <c r="BD16" s="1253"/>
      <c r="BE16" s="1253"/>
      <c r="BF16" s="1253"/>
      <c r="BG16" s="1253"/>
      <c r="BH16" s="1253"/>
      <c r="BI16" s="1253"/>
      <c r="BJ16" s="1253"/>
      <c r="BK16" s="1253"/>
      <c r="BL16" s="1253"/>
      <c r="BM16" s="1253"/>
      <c r="BN16" s="1253"/>
      <c r="BO16" s="1253"/>
      <c r="BP16" s="1253"/>
      <c r="BQ16" s="1253"/>
      <c r="BR16" s="1253"/>
      <c r="BS16" s="1253"/>
      <c r="BT16" s="1253"/>
      <c r="BU16" s="1253"/>
      <c r="BV16" s="1253"/>
      <c r="BW16" s="1243" t="s">
        <v>2043</v>
      </c>
      <c r="BX16" s="1244"/>
      <c r="BY16" s="1244"/>
      <c r="BZ16" s="1244"/>
      <c r="CA16" s="1244"/>
      <c r="CB16" s="1244"/>
      <c r="CC16" s="1244"/>
      <c r="CD16" s="1245"/>
      <c r="CE16" s="1171" t="str">
        <f>MID(SUVAHAVUJ!AF185,1,1)</f>
        <v xml:space="preserve"> </v>
      </c>
      <c r="CF16" s="1171"/>
      <c r="CG16" s="1171"/>
      <c r="CH16" s="1171"/>
      <c r="CI16" s="1171"/>
      <c r="CJ16" s="1171" t="str">
        <f>MID(SUVAHAVUJ!AF185,2,1)</f>
        <v xml:space="preserve"> </v>
      </c>
      <c r="CK16" s="1171"/>
      <c r="CL16" s="1171"/>
      <c r="CM16" s="1171"/>
      <c r="CN16" s="1171"/>
      <c r="CO16" s="1171"/>
      <c r="CP16" s="1171" t="str">
        <f>MID(SUVAHAVUJ!AF185,3,1)</f>
        <v xml:space="preserve"> </v>
      </c>
      <c r="CQ16" s="1171"/>
      <c r="CR16" s="1171"/>
      <c r="CS16" s="1171"/>
      <c r="CT16" s="1171"/>
      <c r="CU16" s="1171" t="str">
        <f>MID(SUVAHAVUJ!AF185,4,1)</f>
        <v xml:space="preserve"> </v>
      </c>
      <c r="CV16" s="1171"/>
      <c r="CW16" s="1171"/>
      <c r="CX16" s="1171"/>
      <c r="CY16" s="1171"/>
      <c r="CZ16" s="1171"/>
      <c r="DA16" s="1171" t="str">
        <f>MID(SUVAHAVUJ!AF185,5,1)</f>
        <v xml:space="preserve"> </v>
      </c>
      <c r="DB16" s="1171"/>
      <c r="DC16" s="1171"/>
      <c r="DD16" s="1171"/>
      <c r="DE16" s="1171"/>
      <c r="DF16" s="1171" t="str">
        <f>MID(SUVAHAVUJ!AF185,6,1)</f>
        <v xml:space="preserve"> </v>
      </c>
      <c r="DG16" s="1171"/>
      <c r="DH16" s="1171"/>
      <c r="DI16" s="1171"/>
      <c r="DJ16" s="1171"/>
      <c r="DK16" s="1171"/>
      <c r="DL16" s="1171" t="str">
        <f>MID(SUVAHAVUJ!AF185,7,1)</f>
        <v xml:space="preserve"> </v>
      </c>
      <c r="DM16" s="1171"/>
      <c r="DN16" s="1171"/>
      <c r="DO16" s="1171"/>
      <c r="DP16" s="1171"/>
      <c r="DQ16" s="1171"/>
      <c r="DR16" s="1171" t="str">
        <f>MID(SUVAHAVUJ!AF185,8,1)</f>
        <v xml:space="preserve"> </v>
      </c>
      <c r="DS16" s="1171"/>
      <c r="DT16" s="1171"/>
      <c r="DU16" s="1171"/>
      <c r="DV16" s="1171"/>
      <c r="DW16" s="1129" t="str">
        <f>MID(SUVAHAVUJ!AF185,9,1)</f>
        <v xml:space="preserve"> </v>
      </c>
      <c r="DX16" s="1129"/>
      <c r="DY16" s="1129"/>
      <c r="DZ16" s="1129"/>
      <c r="EA16" s="1129"/>
      <c r="EB16" s="1129"/>
      <c r="EC16" s="1129" t="str">
        <f>MID(SUVAHAVUJ!AF185,10,1)</f>
        <v xml:space="preserve"> </v>
      </c>
      <c r="ED16" s="1129"/>
      <c r="EE16" s="1129"/>
      <c r="EF16" s="1129"/>
      <c r="EG16" s="1129"/>
      <c r="EH16" s="1171" t="str">
        <f>MID(SUVAHAVUJ!AF185,11,1)</f>
        <v>0</v>
      </c>
      <c r="EI16" s="1171"/>
      <c r="EJ16" s="1171"/>
      <c r="EK16" s="1171"/>
      <c r="EL16" s="1171"/>
      <c r="EM16" s="1179"/>
      <c r="EN16" s="257"/>
      <c r="EO16" s="258"/>
      <c r="EP16" s="1171" t="str">
        <f>MID(SUVAHAVUJ!AG185,1,1)</f>
        <v xml:space="preserve"> </v>
      </c>
      <c r="EQ16" s="1171"/>
      <c r="ER16" s="1171"/>
      <c r="ES16" s="1171"/>
      <c r="ET16" s="1171"/>
      <c r="EU16" s="1171"/>
      <c r="EV16" s="1171" t="str">
        <f>MID(SUVAHAVUJ!AG185,2,1)</f>
        <v xml:space="preserve"> </v>
      </c>
      <c r="EW16" s="1171"/>
      <c r="EX16" s="1171"/>
      <c r="EY16" s="1171"/>
      <c r="EZ16" s="1171"/>
      <c r="FA16" s="1171" t="str">
        <f>MID(SUVAHAVUJ!AG185,3,1)</f>
        <v xml:space="preserve"> </v>
      </c>
      <c r="FB16" s="1171"/>
      <c r="FC16" s="1171"/>
      <c r="FD16" s="1171"/>
      <c r="FE16" s="1171"/>
      <c r="FF16" s="1171"/>
      <c r="FG16" s="1171" t="str">
        <f>MID(SUVAHAVUJ!AG185,4,1)</f>
        <v xml:space="preserve"> </v>
      </c>
      <c r="FH16" s="1171"/>
      <c r="FI16" s="1171"/>
      <c r="FJ16" s="1171"/>
      <c r="FK16" s="1171"/>
      <c r="FL16" s="1129" t="str">
        <f>MID(SUVAHAVUJ!AG185,5,1)</f>
        <v xml:space="preserve"> </v>
      </c>
      <c r="FM16" s="1129"/>
      <c r="FN16" s="1129"/>
      <c r="FO16" s="1129"/>
      <c r="FP16" s="1129"/>
      <c r="FQ16" s="1129"/>
      <c r="FR16" s="1129" t="str">
        <f>MID(SUVAHAVUJ!AG185,6,1)</f>
        <v xml:space="preserve"> </v>
      </c>
      <c r="FS16" s="1129"/>
      <c r="FT16" s="1129"/>
      <c r="FU16" s="1129"/>
      <c r="FV16" s="1129"/>
      <c r="FW16" s="1129" t="str">
        <f>MID(SUVAHAVUJ!AG185,7,1)</f>
        <v xml:space="preserve"> </v>
      </c>
      <c r="FX16" s="1129"/>
      <c r="FY16" s="1129"/>
      <c r="FZ16" s="1129"/>
      <c r="GA16" s="1129"/>
      <c r="GB16" s="1129"/>
      <c r="GC16" s="1129" t="str">
        <f>MID(SUVAHAVUJ!AG185,8,1)</f>
        <v xml:space="preserve"> </v>
      </c>
      <c r="GD16" s="1129"/>
      <c r="GE16" s="1129"/>
      <c r="GF16" s="1129"/>
      <c r="GG16" s="1129"/>
      <c r="GH16" s="1129" t="str">
        <f>MID(SUVAHAVUJ!AG185,9,1)</f>
        <v xml:space="preserve"> </v>
      </c>
      <c r="GI16" s="1129"/>
      <c r="GJ16" s="1129"/>
      <c r="GK16" s="1129"/>
      <c r="GL16" s="1129"/>
      <c r="GM16" s="1129"/>
      <c r="GN16" s="1129" t="str">
        <f>MID(SUVAHAVUJ!AG185,10,1)</f>
        <v xml:space="preserve"> </v>
      </c>
      <c r="GO16" s="1129"/>
      <c r="GP16" s="1129"/>
      <c r="GQ16" s="1129"/>
      <c r="GR16" s="1129"/>
      <c r="GS16" s="1129" t="str">
        <f>MID(SUVAHAVUJ!AG185,11,1)</f>
        <v>0</v>
      </c>
      <c r="GT16" s="1129"/>
      <c r="GU16" s="1129"/>
      <c r="GV16" s="1129"/>
      <c r="GW16" s="1177"/>
    </row>
    <row r="17" spans="1:205" ht="24.6" customHeight="1" x14ac:dyDescent="0.2">
      <c r="B17" s="1289" t="s">
        <v>2018</v>
      </c>
      <c r="C17" s="1290"/>
      <c r="D17" s="1290"/>
      <c r="E17" s="1290"/>
      <c r="F17" s="1290"/>
      <c r="G17" s="1290"/>
      <c r="H17" s="1290"/>
      <c r="I17" s="1290"/>
      <c r="J17" s="1290"/>
      <c r="K17" s="1291"/>
      <c r="L17" s="1252" t="str">
        <f>SUVAHAVUJ!$D$186</f>
        <v>Ostatné výnosy z krátkodobého finančného majetku (666A)</v>
      </c>
      <c r="M17" s="1253"/>
      <c r="N17" s="1253"/>
      <c r="O17" s="1253"/>
      <c r="P17" s="1253"/>
      <c r="Q17" s="1253"/>
      <c r="R17" s="1253"/>
      <c r="S17" s="1253"/>
      <c r="T17" s="1253"/>
      <c r="U17" s="1253"/>
      <c r="V17" s="1253"/>
      <c r="W17" s="1253"/>
      <c r="X17" s="1253"/>
      <c r="Y17" s="1253"/>
      <c r="Z17" s="1253"/>
      <c r="AA17" s="1253"/>
      <c r="AB17" s="1253"/>
      <c r="AC17" s="1253"/>
      <c r="AD17" s="1253"/>
      <c r="AE17" s="1253"/>
      <c r="AF17" s="1253"/>
      <c r="AG17" s="1253"/>
      <c r="AH17" s="1253"/>
      <c r="AI17" s="1253"/>
      <c r="AJ17" s="1253"/>
      <c r="AK17" s="1253"/>
      <c r="AL17" s="1253"/>
      <c r="AM17" s="1253"/>
      <c r="AN17" s="1253"/>
      <c r="AO17" s="1253"/>
      <c r="AP17" s="1253"/>
      <c r="AQ17" s="1253"/>
      <c r="AR17" s="1253"/>
      <c r="AS17" s="1253"/>
      <c r="AT17" s="1253"/>
      <c r="AU17" s="1253"/>
      <c r="AV17" s="1253"/>
      <c r="AW17" s="1253"/>
      <c r="AX17" s="1253"/>
      <c r="AY17" s="1253"/>
      <c r="AZ17" s="1253"/>
      <c r="BA17" s="1253"/>
      <c r="BB17" s="1253"/>
      <c r="BC17" s="1253"/>
      <c r="BD17" s="1253"/>
      <c r="BE17" s="1253"/>
      <c r="BF17" s="1253"/>
      <c r="BG17" s="1253"/>
      <c r="BH17" s="1253"/>
      <c r="BI17" s="1253"/>
      <c r="BJ17" s="1253"/>
      <c r="BK17" s="1253"/>
      <c r="BL17" s="1253"/>
      <c r="BM17" s="1253"/>
      <c r="BN17" s="1253"/>
      <c r="BO17" s="1253"/>
      <c r="BP17" s="1253"/>
      <c r="BQ17" s="1253"/>
      <c r="BR17" s="1253"/>
      <c r="BS17" s="1253"/>
      <c r="BT17" s="1253"/>
      <c r="BU17" s="1253"/>
      <c r="BV17" s="1253"/>
      <c r="BW17" s="1243" t="s">
        <v>2044</v>
      </c>
      <c r="BX17" s="1244"/>
      <c r="BY17" s="1244"/>
      <c r="BZ17" s="1244"/>
      <c r="CA17" s="1244"/>
      <c r="CB17" s="1244"/>
      <c r="CC17" s="1244"/>
      <c r="CD17" s="1245"/>
      <c r="CE17" s="1171" t="str">
        <f>MID(SUVAHAVUJ!AF186,1,1)</f>
        <v xml:space="preserve"> </v>
      </c>
      <c r="CF17" s="1171"/>
      <c r="CG17" s="1171"/>
      <c r="CH17" s="1171"/>
      <c r="CI17" s="1171"/>
      <c r="CJ17" s="1171" t="str">
        <f>MID(SUVAHAVUJ!AF186,2,1)</f>
        <v xml:space="preserve"> </v>
      </c>
      <c r="CK17" s="1171"/>
      <c r="CL17" s="1171"/>
      <c r="CM17" s="1171"/>
      <c r="CN17" s="1171"/>
      <c r="CO17" s="1171"/>
      <c r="CP17" s="1171" t="str">
        <f>MID(SUVAHAVUJ!AF186,3,1)</f>
        <v xml:space="preserve"> </v>
      </c>
      <c r="CQ17" s="1171"/>
      <c r="CR17" s="1171"/>
      <c r="CS17" s="1171"/>
      <c r="CT17" s="1171"/>
      <c r="CU17" s="1171" t="str">
        <f>MID(SUVAHAVUJ!AF186,4,1)</f>
        <v xml:space="preserve"> </v>
      </c>
      <c r="CV17" s="1171"/>
      <c r="CW17" s="1171"/>
      <c r="CX17" s="1171"/>
      <c r="CY17" s="1171"/>
      <c r="CZ17" s="1171"/>
      <c r="DA17" s="1171" t="str">
        <f>MID(SUVAHAVUJ!AF186,5,1)</f>
        <v xml:space="preserve"> </v>
      </c>
      <c r="DB17" s="1171"/>
      <c r="DC17" s="1171"/>
      <c r="DD17" s="1171"/>
      <c r="DE17" s="1171"/>
      <c r="DF17" s="1171" t="str">
        <f>MID(SUVAHAVUJ!AF186,6,1)</f>
        <v xml:space="preserve"> </v>
      </c>
      <c r="DG17" s="1171"/>
      <c r="DH17" s="1171"/>
      <c r="DI17" s="1171"/>
      <c r="DJ17" s="1171"/>
      <c r="DK17" s="1171"/>
      <c r="DL17" s="1171" t="str">
        <f>MID(SUVAHAVUJ!AF186,7,1)</f>
        <v xml:space="preserve"> </v>
      </c>
      <c r="DM17" s="1171"/>
      <c r="DN17" s="1171"/>
      <c r="DO17" s="1171"/>
      <c r="DP17" s="1171"/>
      <c r="DQ17" s="1171"/>
      <c r="DR17" s="1171" t="str">
        <f>MID(SUVAHAVUJ!AF186,8,1)</f>
        <v xml:space="preserve"> </v>
      </c>
      <c r="DS17" s="1171"/>
      <c r="DT17" s="1171"/>
      <c r="DU17" s="1171"/>
      <c r="DV17" s="1171"/>
      <c r="DW17" s="1129" t="str">
        <f>MID(SUVAHAVUJ!AF186,9,1)</f>
        <v xml:space="preserve"> </v>
      </c>
      <c r="DX17" s="1129"/>
      <c r="DY17" s="1129"/>
      <c r="DZ17" s="1129"/>
      <c r="EA17" s="1129"/>
      <c r="EB17" s="1129"/>
      <c r="EC17" s="1129" t="str">
        <f>MID(SUVAHAVUJ!AF186,10,1)</f>
        <v xml:space="preserve"> </v>
      </c>
      <c r="ED17" s="1129"/>
      <c r="EE17" s="1129"/>
      <c r="EF17" s="1129"/>
      <c r="EG17" s="1129"/>
      <c r="EH17" s="1171" t="str">
        <f>MID(SUVAHAVUJ!AF186,11,1)</f>
        <v>0</v>
      </c>
      <c r="EI17" s="1171"/>
      <c r="EJ17" s="1171"/>
      <c r="EK17" s="1171"/>
      <c r="EL17" s="1171"/>
      <c r="EM17" s="1179"/>
      <c r="EN17" s="257"/>
      <c r="EO17" s="258"/>
      <c r="EP17" s="1171" t="str">
        <f>MID(SUVAHAVUJ!AG186,1,1)</f>
        <v xml:space="preserve"> </v>
      </c>
      <c r="EQ17" s="1171"/>
      <c r="ER17" s="1171"/>
      <c r="ES17" s="1171"/>
      <c r="ET17" s="1171"/>
      <c r="EU17" s="1171"/>
      <c r="EV17" s="1171" t="str">
        <f>MID(SUVAHAVUJ!AG186,2,1)</f>
        <v xml:space="preserve"> </v>
      </c>
      <c r="EW17" s="1171"/>
      <c r="EX17" s="1171"/>
      <c r="EY17" s="1171"/>
      <c r="EZ17" s="1171"/>
      <c r="FA17" s="1171" t="str">
        <f>MID(SUVAHAVUJ!AG186,3,1)</f>
        <v xml:space="preserve"> </v>
      </c>
      <c r="FB17" s="1171"/>
      <c r="FC17" s="1171"/>
      <c r="FD17" s="1171"/>
      <c r="FE17" s="1171"/>
      <c r="FF17" s="1171"/>
      <c r="FG17" s="1171" t="str">
        <f>MID(SUVAHAVUJ!AG186,4,1)</f>
        <v xml:space="preserve"> </v>
      </c>
      <c r="FH17" s="1171"/>
      <c r="FI17" s="1171"/>
      <c r="FJ17" s="1171"/>
      <c r="FK17" s="1171"/>
      <c r="FL17" s="1129" t="str">
        <f>MID(SUVAHAVUJ!AG186,5,1)</f>
        <v xml:space="preserve"> </v>
      </c>
      <c r="FM17" s="1129"/>
      <c r="FN17" s="1129"/>
      <c r="FO17" s="1129"/>
      <c r="FP17" s="1129"/>
      <c r="FQ17" s="1129"/>
      <c r="FR17" s="1129" t="str">
        <f>MID(SUVAHAVUJ!AG186,6,1)</f>
        <v xml:space="preserve"> </v>
      </c>
      <c r="FS17" s="1129"/>
      <c r="FT17" s="1129"/>
      <c r="FU17" s="1129"/>
      <c r="FV17" s="1129"/>
      <c r="FW17" s="1129" t="str">
        <f>MID(SUVAHAVUJ!AG186,7,1)</f>
        <v xml:space="preserve"> </v>
      </c>
      <c r="FX17" s="1129"/>
      <c r="FY17" s="1129"/>
      <c r="FZ17" s="1129"/>
      <c r="GA17" s="1129"/>
      <c r="GB17" s="1129"/>
      <c r="GC17" s="1129" t="str">
        <f>MID(SUVAHAVUJ!AG186,8,1)</f>
        <v xml:space="preserve"> </v>
      </c>
      <c r="GD17" s="1129"/>
      <c r="GE17" s="1129"/>
      <c r="GF17" s="1129"/>
      <c r="GG17" s="1129"/>
      <c r="GH17" s="1129" t="str">
        <f>MID(SUVAHAVUJ!AG186,9,1)</f>
        <v xml:space="preserve"> </v>
      </c>
      <c r="GI17" s="1129"/>
      <c r="GJ17" s="1129"/>
      <c r="GK17" s="1129"/>
      <c r="GL17" s="1129"/>
      <c r="GM17" s="1129"/>
      <c r="GN17" s="1129" t="str">
        <f>MID(SUVAHAVUJ!AG186,10,1)</f>
        <v xml:space="preserve"> </v>
      </c>
      <c r="GO17" s="1129"/>
      <c r="GP17" s="1129"/>
      <c r="GQ17" s="1129"/>
      <c r="GR17" s="1129"/>
      <c r="GS17" s="1129" t="str">
        <f>MID(SUVAHAVUJ!AG186,11,1)</f>
        <v>0</v>
      </c>
      <c r="GT17" s="1129"/>
      <c r="GU17" s="1129"/>
      <c r="GV17" s="1129"/>
      <c r="GW17" s="1177"/>
    </row>
    <row r="18" spans="1:205" ht="24.6" customHeight="1" x14ac:dyDescent="0.2">
      <c r="B18" s="1292" t="s">
        <v>2160</v>
      </c>
      <c r="C18" s="1293"/>
      <c r="D18" s="1293"/>
      <c r="E18" s="1293"/>
      <c r="F18" s="1293"/>
      <c r="G18" s="1293"/>
      <c r="H18" s="1293"/>
      <c r="I18" s="1293"/>
      <c r="J18" s="1293"/>
      <c r="K18" s="1294"/>
      <c r="L18" s="1241" t="str">
        <f>SUVAHAVUJ!$D$187</f>
        <v>Výnosové úroky (r. 40 + r. 41)</v>
      </c>
      <c r="M18" s="1242"/>
      <c r="N18" s="1242"/>
      <c r="O18" s="1242"/>
      <c r="P18" s="1242"/>
      <c r="Q18" s="1242"/>
      <c r="R18" s="1242"/>
      <c r="S18" s="1242"/>
      <c r="T18" s="1242"/>
      <c r="U18" s="1242"/>
      <c r="V18" s="1242"/>
      <c r="W18" s="1242"/>
      <c r="X18" s="1242"/>
      <c r="Y18" s="1242"/>
      <c r="Z18" s="1242"/>
      <c r="AA18" s="1242"/>
      <c r="AB18" s="1242"/>
      <c r="AC18" s="1242"/>
      <c r="AD18" s="1242"/>
      <c r="AE18" s="1242"/>
      <c r="AF18" s="1242"/>
      <c r="AG18" s="1242"/>
      <c r="AH18" s="1242"/>
      <c r="AI18" s="1242"/>
      <c r="AJ18" s="1242"/>
      <c r="AK18" s="1242"/>
      <c r="AL18" s="1242"/>
      <c r="AM18" s="1242"/>
      <c r="AN18" s="1242"/>
      <c r="AO18" s="1242"/>
      <c r="AP18" s="1242"/>
      <c r="AQ18" s="1242"/>
      <c r="AR18" s="1242"/>
      <c r="AS18" s="1242"/>
      <c r="AT18" s="1242"/>
      <c r="AU18" s="1242"/>
      <c r="AV18" s="1242"/>
      <c r="AW18" s="1242"/>
      <c r="AX18" s="1242"/>
      <c r="AY18" s="1242"/>
      <c r="AZ18" s="1242"/>
      <c r="BA18" s="1242"/>
      <c r="BB18" s="1242"/>
      <c r="BC18" s="1242"/>
      <c r="BD18" s="1242"/>
      <c r="BE18" s="1242"/>
      <c r="BF18" s="1242"/>
      <c r="BG18" s="1242"/>
      <c r="BH18" s="1242"/>
      <c r="BI18" s="1242"/>
      <c r="BJ18" s="1242"/>
      <c r="BK18" s="1242"/>
      <c r="BL18" s="1242"/>
      <c r="BM18" s="1242"/>
      <c r="BN18" s="1242"/>
      <c r="BO18" s="1242"/>
      <c r="BP18" s="1242"/>
      <c r="BQ18" s="1242"/>
      <c r="BR18" s="1242"/>
      <c r="BS18" s="1242"/>
      <c r="BT18" s="1242"/>
      <c r="BU18" s="1242"/>
      <c r="BV18" s="1242"/>
      <c r="BW18" s="1243" t="s">
        <v>2045</v>
      </c>
      <c r="BX18" s="1244"/>
      <c r="BY18" s="1244"/>
      <c r="BZ18" s="1244"/>
      <c r="CA18" s="1244"/>
      <c r="CB18" s="1244"/>
      <c r="CC18" s="1244"/>
      <c r="CD18" s="1245"/>
      <c r="CE18" s="1171" t="str">
        <f>MID(SUVAHAVUJ!AF187,1,1)</f>
        <v xml:space="preserve"> </v>
      </c>
      <c r="CF18" s="1171"/>
      <c r="CG18" s="1171"/>
      <c r="CH18" s="1171"/>
      <c r="CI18" s="1171"/>
      <c r="CJ18" s="1171" t="str">
        <f>MID(SUVAHAVUJ!AF187,2,1)</f>
        <v xml:space="preserve"> </v>
      </c>
      <c r="CK18" s="1171"/>
      <c r="CL18" s="1171"/>
      <c r="CM18" s="1171"/>
      <c r="CN18" s="1171"/>
      <c r="CO18" s="1171"/>
      <c r="CP18" s="1171" t="str">
        <f>MID(SUVAHAVUJ!AF187,3,1)</f>
        <v xml:space="preserve"> </v>
      </c>
      <c r="CQ18" s="1171"/>
      <c r="CR18" s="1171"/>
      <c r="CS18" s="1171"/>
      <c r="CT18" s="1171"/>
      <c r="CU18" s="1171" t="str">
        <f>MID(SUVAHAVUJ!AF187,4,1)</f>
        <v xml:space="preserve"> </v>
      </c>
      <c r="CV18" s="1171"/>
      <c r="CW18" s="1171"/>
      <c r="CX18" s="1171"/>
      <c r="CY18" s="1171"/>
      <c r="CZ18" s="1171"/>
      <c r="DA18" s="1171" t="str">
        <f>MID(SUVAHAVUJ!AF187,5,1)</f>
        <v xml:space="preserve"> </v>
      </c>
      <c r="DB18" s="1171"/>
      <c r="DC18" s="1171"/>
      <c r="DD18" s="1171"/>
      <c r="DE18" s="1171"/>
      <c r="DF18" s="1171" t="str">
        <f>MID(SUVAHAVUJ!AF187,6,1)</f>
        <v xml:space="preserve"> </v>
      </c>
      <c r="DG18" s="1171"/>
      <c r="DH18" s="1171"/>
      <c r="DI18" s="1171"/>
      <c r="DJ18" s="1171"/>
      <c r="DK18" s="1171"/>
      <c r="DL18" s="1171" t="str">
        <f>MID(SUVAHAVUJ!AF187,7,1)</f>
        <v xml:space="preserve"> </v>
      </c>
      <c r="DM18" s="1171"/>
      <c r="DN18" s="1171"/>
      <c r="DO18" s="1171"/>
      <c r="DP18" s="1171"/>
      <c r="DQ18" s="1171"/>
      <c r="DR18" s="1171" t="str">
        <f>MID(SUVAHAVUJ!AF187,8,1)</f>
        <v xml:space="preserve"> </v>
      </c>
      <c r="DS18" s="1171"/>
      <c r="DT18" s="1171"/>
      <c r="DU18" s="1171"/>
      <c r="DV18" s="1171"/>
      <c r="DW18" s="1129" t="str">
        <f>MID(SUVAHAVUJ!AF187,9,1)</f>
        <v xml:space="preserve"> </v>
      </c>
      <c r="DX18" s="1129"/>
      <c r="DY18" s="1129"/>
      <c r="DZ18" s="1129"/>
      <c r="EA18" s="1129"/>
      <c r="EB18" s="1129"/>
      <c r="EC18" s="1129" t="str">
        <f>MID(SUVAHAVUJ!AF187,10,1)</f>
        <v xml:space="preserve"> </v>
      </c>
      <c r="ED18" s="1129"/>
      <c r="EE18" s="1129"/>
      <c r="EF18" s="1129"/>
      <c r="EG18" s="1129"/>
      <c r="EH18" s="1171" t="str">
        <f>MID(SUVAHAVUJ!AF187,11,1)</f>
        <v>0</v>
      </c>
      <c r="EI18" s="1171"/>
      <c r="EJ18" s="1171"/>
      <c r="EK18" s="1171"/>
      <c r="EL18" s="1171"/>
      <c r="EM18" s="1179"/>
      <c r="EN18" s="257"/>
      <c r="EO18" s="258"/>
      <c r="EP18" s="1171" t="str">
        <f>MID(SUVAHAVUJ!AG187,1,1)</f>
        <v xml:space="preserve"> </v>
      </c>
      <c r="EQ18" s="1171"/>
      <c r="ER18" s="1171"/>
      <c r="ES18" s="1171"/>
      <c r="ET18" s="1171"/>
      <c r="EU18" s="1171"/>
      <c r="EV18" s="1171" t="str">
        <f>MID(SUVAHAVUJ!AG187,2,1)</f>
        <v xml:space="preserve"> </v>
      </c>
      <c r="EW18" s="1171"/>
      <c r="EX18" s="1171"/>
      <c r="EY18" s="1171"/>
      <c r="EZ18" s="1171"/>
      <c r="FA18" s="1171" t="str">
        <f>MID(SUVAHAVUJ!AG187,3,1)</f>
        <v xml:space="preserve"> </v>
      </c>
      <c r="FB18" s="1171"/>
      <c r="FC18" s="1171"/>
      <c r="FD18" s="1171"/>
      <c r="FE18" s="1171"/>
      <c r="FF18" s="1171"/>
      <c r="FG18" s="1171" t="str">
        <f>MID(SUVAHAVUJ!AG187,4,1)</f>
        <v xml:space="preserve"> </v>
      </c>
      <c r="FH18" s="1171"/>
      <c r="FI18" s="1171"/>
      <c r="FJ18" s="1171"/>
      <c r="FK18" s="1171"/>
      <c r="FL18" s="1129" t="str">
        <f>MID(SUVAHAVUJ!AG187,5,1)</f>
        <v xml:space="preserve"> </v>
      </c>
      <c r="FM18" s="1129"/>
      <c r="FN18" s="1129"/>
      <c r="FO18" s="1129"/>
      <c r="FP18" s="1129"/>
      <c r="FQ18" s="1129"/>
      <c r="FR18" s="1129" t="str">
        <f>MID(SUVAHAVUJ!AG187,6,1)</f>
        <v xml:space="preserve"> </v>
      </c>
      <c r="FS18" s="1129"/>
      <c r="FT18" s="1129"/>
      <c r="FU18" s="1129"/>
      <c r="FV18" s="1129"/>
      <c r="FW18" s="1129" t="str">
        <f>MID(SUVAHAVUJ!AG187,7,1)</f>
        <v xml:space="preserve"> </v>
      </c>
      <c r="FX18" s="1129"/>
      <c r="FY18" s="1129"/>
      <c r="FZ18" s="1129"/>
      <c r="GA18" s="1129"/>
      <c r="GB18" s="1129"/>
      <c r="GC18" s="1129" t="str">
        <f>MID(SUVAHAVUJ!AG187,8,1)</f>
        <v xml:space="preserve"> </v>
      </c>
      <c r="GD18" s="1129"/>
      <c r="GE18" s="1129"/>
      <c r="GF18" s="1129"/>
      <c r="GG18" s="1129"/>
      <c r="GH18" s="1129" t="str">
        <f>MID(SUVAHAVUJ!AG187,9,1)</f>
        <v xml:space="preserve"> </v>
      </c>
      <c r="GI18" s="1129"/>
      <c r="GJ18" s="1129"/>
      <c r="GK18" s="1129"/>
      <c r="GL18" s="1129"/>
      <c r="GM18" s="1129"/>
      <c r="GN18" s="1129" t="str">
        <f>MID(SUVAHAVUJ!AG187,10,1)</f>
        <v xml:space="preserve"> </v>
      </c>
      <c r="GO18" s="1129"/>
      <c r="GP18" s="1129"/>
      <c r="GQ18" s="1129"/>
      <c r="GR18" s="1129"/>
      <c r="GS18" s="1129" t="str">
        <f>MID(SUVAHAVUJ!AG187,11,1)</f>
        <v>0</v>
      </c>
      <c r="GT18" s="1129"/>
      <c r="GU18" s="1129"/>
      <c r="GV18" s="1129"/>
      <c r="GW18" s="1177"/>
    </row>
    <row r="19" spans="1:205" ht="24.6" customHeight="1" x14ac:dyDescent="0.2">
      <c r="B19" s="1286" t="s">
        <v>2161</v>
      </c>
      <c r="C19" s="1287"/>
      <c r="D19" s="1287"/>
      <c r="E19" s="1287"/>
      <c r="F19" s="1287"/>
      <c r="G19" s="1287"/>
      <c r="H19" s="1287"/>
      <c r="I19" s="1287"/>
      <c r="J19" s="1287"/>
      <c r="K19" s="1288"/>
      <c r="L19" s="1252" t="str">
        <f>SUVAHAVUJ!$D$188</f>
        <v>Výnosové úroky od prepojených účtovných jednotiek (662A)</v>
      </c>
      <c r="M19" s="1253"/>
      <c r="N19" s="1253"/>
      <c r="O19" s="1253"/>
      <c r="P19" s="1253"/>
      <c r="Q19" s="1253"/>
      <c r="R19" s="1253"/>
      <c r="S19" s="1253"/>
      <c r="T19" s="1253"/>
      <c r="U19" s="1253"/>
      <c r="V19" s="1253"/>
      <c r="W19" s="1253"/>
      <c r="X19" s="1253"/>
      <c r="Y19" s="1253"/>
      <c r="Z19" s="1253"/>
      <c r="AA19" s="1253"/>
      <c r="AB19" s="1253"/>
      <c r="AC19" s="1253"/>
      <c r="AD19" s="1253"/>
      <c r="AE19" s="1253"/>
      <c r="AF19" s="1253"/>
      <c r="AG19" s="1253"/>
      <c r="AH19" s="1253"/>
      <c r="AI19" s="1253"/>
      <c r="AJ19" s="1253"/>
      <c r="AK19" s="1253"/>
      <c r="AL19" s="1253"/>
      <c r="AM19" s="1253"/>
      <c r="AN19" s="1253"/>
      <c r="AO19" s="1253"/>
      <c r="AP19" s="1253"/>
      <c r="AQ19" s="1253"/>
      <c r="AR19" s="1253"/>
      <c r="AS19" s="1253"/>
      <c r="AT19" s="1253"/>
      <c r="AU19" s="1253"/>
      <c r="AV19" s="1253"/>
      <c r="AW19" s="1253"/>
      <c r="AX19" s="1253"/>
      <c r="AY19" s="1253"/>
      <c r="AZ19" s="1253"/>
      <c r="BA19" s="1253"/>
      <c r="BB19" s="1253"/>
      <c r="BC19" s="1253"/>
      <c r="BD19" s="1253"/>
      <c r="BE19" s="1253"/>
      <c r="BF19" s="1253"/>
      <c r="BG19" s="1253"/>
      <c r="BH19" s="1253"/>
      <c r="BI19" s="1253"/>
      <c r="BJ19" s="1253"/>
      <c r="BK19" s="1253"/>
      <c r="BL19" s="1253"/>
      <c r="BM19" s="1253"/>
      <c r="BN19" s="1253"/>
      <c r="BO19" s="1253"/>
      <c r="BP19" s="1253"/>
      <c r="BQ19" s="1253"/>
      <c r="BR19" s="1253"/>
      <c r="BS19" s="1253"/>
      <c r="BT19" s="1253"/>
      <c r="BU19" s="1253"/>
      <c r="BV19" s="1253"/>
      <c r="BW19" s="1243" t="s">
        <v>1229</v>
      </c>
      <c r="BX19" s="1244"/>
      <c r="BY19" s="1244"/>
      <c r="BZ19" s="1244"/>
      <c r="CA19" s="1244"/>
      <c r="CB19" s="1244"/>
      <c r="CC19" s="1244"/>
      <c r="CD19" s="1245"/>
      <c r="CE19" s="1171" t="str">
        <f>MID(SUVAHAVUJ!AF188,1,1)</f>
        <v xml:space="preserve"> </v>
      </c>
      <c r="CF19" s="1171"/>
      <c r="CG19" s="1171"/>
      <c r="CH19" s="1171"/>
      <c r="CI19" s="1171"/>
      <c r="CJ19" s="1171" t="str">
        <f>MID(SUVAHAVUJ!AF188,2,1)</f>
        <v xml:space="preserve"> </v>
      </c>
      <c r="CK19" s="1171"/>
      <c r="CL19" s="1171"/>
      <c r="CM19" s="1171"/>
      <c r="CN19" s="1171"/>
      <c r="CO19" s="1171"/>
      <c r="CP19" s="1171" t="str">
        <f>MID(SUVAHAVUJ!AF188,3,1)</f>
        <v xml:space="preserve"> </v>
      </c>
      <c r="CQ19" s="1171"/>
      <c r="CR19" s="1171"/>
      <c r="CS19" s="1171"/>
      <c r="CT19" s="1171"/>
      <c r="CU19" s="1171" t="str">
        <f>MID(SUVAHAVUJ!AF188,4,1)</f>
        <v xml:space="preserve"> </v>
      </c>
      <c r="CV19" s="1171"/>
      <c r="CW19" s="1171"/>
      <c r="CX19" s="1171"/>
      <c r="CY19" s="1171"/>
      <c r="CZ19" s="1171"/>
      <c r="DA19" s="1171" t="str">
        <f>MID(SUVAHAVUJ!AF188,5,1)</f>
        <v xml:space="preserve"> </v>
      </c>
      <c r="DB19" s="1171"/>
      <c r="DC19" s="1171"/>
      <c r="DD19" s="1171"/>
      <c r="DE19" s="1171"/>
      <c r="DF19" s="1171" t="str">
        <f>MID(SUVAHAVUJ!AF188,6,1)</f>
        <v xml:space="preserve"> </v>
      </c>
      <c r="DG19" s="1171"/>
      <c r="DH19" s="1171"/>
      <c r="DI19" s="1171"/>
      <c r="DJ19" s="1171"/>
      <c r="DK19" s="1171"/>
      <c r="DL19" s="1171" t="str">
        <f>MID(SUVAHAVUJ!AF188,7,1)</f>
        <v xml:space="preserve"> </v>
      </c>
      <c r="DM19" s="1171"/>
      <c r="DN19" s="1171"/>
      <c r="DO19" s="1171"/>
      <c r="DP19" s="1171"/>
      <c r="DQ19" s="1171"/>
      <c r="DR19" s="1171" t="str">
        <f>MID(SUVAHAVUJ!AF188,8,1)</f>
        <v xml:space="preserve"> </v>
      </c>
      <c r="DS19" s="1171"/>
      <c r="DT19" s="1171"/>
      <c r="DU19" s="1171"/>
      <c r="DV19" s="1171"/>
      <c r="DW19" s="1129" t="str">
        <f>MID(SUVAHAVUJ!AF188,9,1)</f>
        <v xml:space="preserve"> </v>
      </c>
      <c r="DX19" s="1129"/>
      <c r="DY19" s="1129"/>
      <c r="DZ19" s="1129"/>
      <c r="EA19" s="1129"/>
      <c r="EB19" s="1129"/>
      <c r="EC19" s="1129" t="str">
        <f>MID(SUVAHAVUJ!AF188,10,1)</f>
        <v xml:space="preserve"> </v>
      </c>
      <c r="ED19" s="1129"/>
      <c r="EE19" s="1129"/>
      <c r="EF19" s="1129"/>
      <c r="EG19" s="1129"/>
      <c r="EH19" s="1171" t="str">
        <f>MID(SUVAHAVUJ!AF188,11,1)</f>
        <v>0</v>
      </c>
      <c r="EI19" s="1171"/>
      <c r="EJ19" s="1171"/>
      <c r="EK19" s="1171"/>
      <c r="EL19" s="1171"/>
      <c r="EM19" s="1179"/>
      <c r="EN19" s="257"/>
      <c r="EO19" s="258"/>
      <c r="EP19" s="1171" t="str">
        <f>MID(SUVAHAVUJ!AG188,1,1)</f>
        <v xml:space="preserve"> </v>
      </c>
      <c r="EQ19" s="1171"/>
      <c r="ER19" s="1171"/>
      <c r="ES19" s="1171"/>
      <c r="ET19" s="1171"/>
      <c r="EU19" s="1171"/>
      <c r="EV19" s="1171" t="str">
        <f>MID(SUVAHAVUJ!AG188,2,1)</f>
        <v xml:space="preserve"> </v>
      </c>
      <c r="EW19" s="1171"/>
      <c r="EX19" s="1171"/>
      <c r="EY19" s="1171"/>
      <c r="EZ19" s="1171"/>
      <c r="FA19" s="1171" t="str">
        <f>MID(SUVAHAVUJ!AG188,3,1)</f>
        <v xml:space="preserve"> </v>
      </c>
      <c r="FB19" s="1171"/>
      <c r="FC19" s="1171"/>
      <c r="FD19" s="1171"/>
      <c r="FE19" s="1171"/>
      <c r="FF19" s="1171"/>
      <c r="FG19" s="1171" t="str">
        <f>MID(SUVAHAVUJ!AG188,4,1)</f>
        <v xml:space="preserve"> </v>
      </c>
      <c r="FH19" s="1171"/>
      <c r="FI19" s="1171"/>
      <c r="FJ19" s="1171"/>
      <c r="FK19" s="1171"/>
      <c r="FL19" s="1129" t="str">
        <f>MID(SUVAHAVUJ!AG188,5,1)</f>
        <v xml:space="preserve"> </v>
      </c>
      <c r="FM19" s="1129"/>
      <c r="FN19" s="1129"/>
      <c r="FO19" s="1129"/>
      <c r="FP19" s="1129"/>
      <c r="FQ19" s="1129"/>
      <c r="FR19" s="1129" t="str">
        <f>MID(SUVAHAVUJ!AG188,6,1)</f>
        <v xml:space="preserve"> </v>
      </c>
      <c r="FS19" s="1129"/>
      <c r="FT19" s="1129"/>
      <c r="FU19" s="1129"/>
      <c r="FV19" s="1129"/>
      <c r="FW19" s="1129" t="str">
        <f>MID(SUVAHAVUJ!AG188,7,1)</f>
        <v xml:space="preserve"> </v>
      </c>
      <c r="FX19" s="1129"/>
      <c r="FY19" s="1129"/>
      <c r="FZ19" s="1129"/>
      <c r="GA19" s="1129"/>
      <c r="GB19" s="1129"/>
      <c r="GC19" s="1129" t="str">
        <f>MID(SUVAHAVUJ!AG188,8,1)</f>
        <v xml:space="preserve"> </v>
      </c>
      <c r="GD19" s="1129"/>
      <c r="GE19" s="1129"/>
      <c r="GF19" s="1129"/>
      <c r="GG19" s="1129"/>
      <c r="GH19" s="1129" t="str">
        <f>MID(SUVAHAVUJ!AG188,9,1)</f>
        <v xml:space="preserve"> </v>
      </c>
      <c r="GI19" s="1129"/>
      <c r="GJ19" s="1129"/>
      <c r="GK19" s="1129"/>
      <c r="GL19" s="1129"/>
      <c r="GM19" s="1129"/>
      <c r="GN19" s="1129" t="str">
        <f>MID(SUVAHAVUJ!AG188,10,1)</f>
        <v xml:space="preserve"> </v>
      </c>
      <c r="GO19" s="1129"/>
      <c r="GP19" s="1129"/>
      <c r="GQ19" s="1129"/>
      <c r="GR19" s="1129"/>
      <c r="GS19" s="1129" t="str">
        <f>MID(SUVAHAVUJ!AG188,11,1)</f>
        <v>0</v>
      </c>
      <c r="GT19" s="1129"/>
      <c r="GU19" s="1129"/>
      <c r="GV19" s="1129"/>
      <c r="GW19" s="1177"/>
    </row>
    <row r="20" spans="1:205" ht="24.6" customHeight="1" x14ac:dyDescent="0.2">
      <c r="B20" s="1289" t="s">
        <v>2017</v>
      </c>
      <c r="C20" s="1290"/>
      <c r="D20" s="1290"/>
      <c r="E20" s="1290"/>
      <c r="F20" s="1290"/>
      <c r="G20" s="1290"/>
      <c r="H20" s="1290"/>
      <c r="I20" s="1290"/>
      <c r="J20" s="1290"/>
      <c r="K20" s="1291"/>
      <c r="L20" s="1252" t="str">
        <f>SUVAHAVUJ!$D$189</f>
        <v>Ostatné výnosové úroky (662A)</v>
      </c>
      <c r="M20" s="1253"/>
      <c r="N20" s="1253"/>
      <c r="O20" s="1253"/>
      <c r="P20" s="1253"/>
      <c r="Q20" s="1253"/>
      <c r="R20" s="1253"/>
      <c r="S20" s="1253"/>
      <c r="T20" s="1253"/>
      <c r="U20" s="1253"/>
      <c r="V20" s="1253"/>
      <c r="W20" s="1253"/>
      <c r="X20" s="1253"/>
      <c r="Y20" s="1253"/>
      <c r="Z20" s="1253"/>
      <c r="AA20" s="1253"/>
      <c r="AB20" s="1253"/>
      <c r="AC20" s="1253"/>
      <c r="AD20" s="1253"/>
      <c r="AE20" s="1253"/>
      <c r="AF20" s="1253"/>
      <c r="AG20" s="1253"/>
      <c r="AH20" s="1253"/>
      <c r="AI20" s="1253"/>
      <c r="AJ20" s="1253"/>
      <c r="AK20" s="1253"/>
      <c r="AL20" s="1253"/>
      <c r="AM20" s="1253"/>
      <c r="AN20" s="1253"/>
      <c r="AO20" s="1253"/>
      <c r="AP20" s="1253"/>
      <c r="AQ20" s="1253"/>
      <c r="AR20" s="1253"/>
      <c r="AS20" s="1253"/>
      <c r="AT20" s="1253"/>
      <c r="AU20" s="1253"/>
      <c r="AV20" s="1253"/>
      <c r="AW20" s="1253"/>
      <c r="AX20" s="1253"/>
      <c r="AY20" s="1253"/>
      <c r="AZ20" s="1253"/>
      <c r="BA20" s="1253"/>
      <c r="BB20" s="1253"/>
      <c r="BC20" s="1253"/>
      <c r="BD20" s="1253"/>
      <c r="BE20" s="1253"/>
      <c r="BF20" s="1253"/>
      <c r="BG20" s="1253"/>
      <c r="BH20" s="1253"/>
      <c r="BI20" s="1253"/>
      <c r="BJ20" s="1253"/>
      <c r="BK20" s="1253"/>
      <c r="BL20" s="1253"/>
      <c r="BM20" s="1253"/>
      <c r="BN20" s="1253"/>
      <c r="BO20" s="1253"/>
      <c r="BP20" s="1253"/>
      <c r="BQ20" s="1253"/>
      <c r="BR20" s="1253"/>
      <c r="BS20" s="1253"/>
      <c r="BT20" s="1253"/>
      <c r="BU20" s="1253"/>
      <c r="BV20" s="1253"/>
      <c r="BW20" s="1243" t="s">
        <v>2046</v>
      </c>
      <c r="BX20" s="1244"/>
      <c r="BY20" s="1244"/>
      <c r="BZ20" s="1244"/>
      <c r="CA20" s="1244"/>
      <c r="CB20" s="1244"/>
      <c r="CC20" s="1244"/>
      <c r="CD20" s="1245"/>
      <c r="CE20" s="1171" t="str">
        <f>MID(SUVAHAVUJ!AF189,1,1)</f>
        <v xml:space="preserve"> </v>
      </c>
      <c r="CF20" s="1171"/>
      <c r="CG20" s="1171"/>
      <c r="CH20" s="1171"/>
      <c r="CI20" s="1171"/>
      <c r="CJ20" s="1171" t="str">
        <f>MID(SUVAHAVUJ!AF189,2,1)</f>
        <v xml:space="preserve"> </v>
      </c>
      <c r="CK20" s="1171"/>
      <c r="CL20" s="1171"/>
      <c r="CM20" s="1171"/>
      <c r="CN20" s="1171"/>
      <c r="CO20" s="1171"/>
      <c r="CP20" s="1171" t="str">
        <f>MID(SUVAHAVUJ!AF189,3,1)</f>
        <v xml:space="preserve"> </v>
      </c>
      <c r="CQ20" s="1171"/>
      <c r="CR20" s="1171"/>
      <c r="CS20" s="1171"/>
      <c r="CT20" s="1171"/>
      <c r="CU20" s="1171" t="str">
        <f>MID(SUVAHAVUJ!AF189,4,1)</f>
        <v xml:space="preserve"> </v>
      </c>
      <c r="CV20" s="1171"/>
      <c r="CW20" s="1171"/>
      <c r="CX20" s="1171"/>
      <c r="CY20" s="1171"/>
      <c r="CZ20" s="1171"/>
      <c r="DA20" s="1171" t="str">
        <f>MID(SUVAHAVUJ!AF189,5,1)</f>
        <v xml:space="preserve"> </v>
      </c>
      <c r="DB20" s="1171"/>
      <c r="DC20" s="1171"/>
      <c r="DD20" s="1171"/>
      <c r="DE20" s="1171"/>
      <c r="DF20" s="1171" t="str">
        <f>MID(SUVAHAVUJ!AF189,6,1)</f>
        <v xml:space="preserve"> </v>
      </c>
      <c r="DG20" s="1171"/>
      <c r="DH20" s="1171"/>
      <c r="DI20" s="1171"/>
      <c r="DJ20" s="1171"/>
      <c r="DK20" s="1171"/>
      <c r="DL20" s="1171" t="str">
        <f>MID(SUVAHAVUJ!AF189,7,1)</f>
        <v xml:space="preserve"> </v>
      </c>
      <c r="DM20" s="1171"/>
      <c r="DN20" s="1171"/>
      <c r="DO20" s="1171"/>
      <c r="DP20" s="1171"/>
      <c r="DQ20" s="1171"/>
      <c r="DR20" s="1171" t="str">
        <f>MID(SUVAHAVUJ!AF189,8,1)</f>
        <v xml:space="preserve"> </v>
      </c>
      <c r="DS20" s="1171"/>
      <c r="DT20" s="1171"/>
      <c r="DU20" s="1171"/>
      <c r="DV20" s="1171"/>
      <c r="DW20" s="1129" t="str">
        <f>MID(SUVAHAVUJ!AF189,9,1)</f>
        <v xml:space="preserve"> </v>
      </c>
      <c r="DX20" s="1129"/>
      <c r="DY20" s="1129"/>
      <c r="DZ20" s="1129"/>
      <c r="EA20" s="1129"/>
      <c r="EB20" s="1129"/>
      <c r="EC20" s="1129" t="str">
        <f>MID(SUVAHAVUJ!AF189,10,1)</f>
        <v xml:space="preserve"> </v>
      </c>
      <c r="ED20" s="1129"/>
      <c r="EE20" s="1129"/>
      <c r="EF20" s="1129"/>
      <c r="EG20" s="1129"/>
      <c r="EH20" s="1171" t="str">
        <f>MID(SUVAHAVUJ!AF189,11,1)</f>
        <v>0</v>
      </c>
      <c r="EI20" s="1171"/>
      <c r="EJ20" s="1171"/>
      <c r="EK20" s="1171"/>
      <c r="EL20" s="1171"/>
      <c r="EM20" s="1179"/>
      <c r="EN20" s="257"/>
      <c r="EO20" s="258"/>
      <c r="EP20" s="1171" t="str">
        <f>MID(SUVAHAVUJ!AG189,1,1)</f>
        <v xml:space="preserve"> </v>
      </c>
      <c r="EQ20" s="1171"/>
      <c r="ER20" s="1171"/>
      <c r="ES20" s="1171"/>
      <c r="ET20" s="1171"/>
      <c r="EU20" s="1171"/>
      <c r="EV20" s="1171" t="str">
        <f>MID(SUVAHAVUJ!AG189,2,1)</f>
        <v xml:space="preserve"> </v>
      </c>
      <c r="EW20" s="1171"/>
      <c r="EX20" s="1171"/>
      <c r="EY20" s="1171"/>
      <c r="EZ20" s="1171"/>
      <c r="FA20" s="1171" t="str">
        <f>MID(SUVAHAVUJ!AG189,3,1)</f>
        <v xml:space="preserve"> </v>
      </c>
      <c r="FB20" s="1171"/>
      <c r="FC20" s="1171"/>
      <c r="FD20" s="1171"/>
      <c r="FE20" s="1171"/>
      <c r="FF20" s="1171"/>
      <c r="FG20" s="1171" t="str">
        <f>MID(SUVAHAVUJ!AG189,4,1)</f>
        <v xml:space="preserve"> </v>
      </c>
      <c r="FH20" s="1171"/>
      <c r="FI20" s="1171"/>
      <c r="FJ20" s="1171"/>
      <c r="FK20" s="1171"/>
      <c r="FL20" s="1129" t="str">
        <f>MID(SUVAHAVUJ!AG189,5,1)</f>
        <v xml:space="preserve"> </v>
      </c>
      <c r="FM20" s="1129"/>
      <c r="FN20" s="1129"/>
      <c r="FO20" s="1129"/>
      <c r="FP20" s="1129"/>
      <c r="FQ20" s="1129"/>
      <c r="FR20" s="1129" t="str">
        <f>MID(SUVAHAVUJ!AG189,6,1)</f>
        <v xml:space="preserve"> </v>
      </c>
      <c r="FS20" s="1129"/>
      <c r="FT20" s="1129"/>
      <c r="FU20" s="1129"/>
      <c r="FV20" s="1129"/>
      <c r="FW20" s="1129" t="str">
        <f>MID(SUVAHAVUJ!AG189,7,1)</f>
        <v xml:space="preserve"> </v>
      </c>
      <c r="FX20" s="1129"/>
      <c r="FY20" s="1129"/>
      <c r="FZ20" s="1129"/>
      <c r="GA20" s="1129"/>
      <c r="GB20" s="1129"/>
      <c r="GC20" s="1129" t="str">
        <f>MID(SUVAHAVUJ!AG189,8,1)</f>
        <v xml:space="preserve"> </v>
      </c>
      <c r="GD20" s="1129"/>
      <c r="GE20" s="1129"/>
      <c r="GF20" s="1129"/>
      <c r="GG20" s="1129"/>
      <c r="GH20" s="1129" t="str">
        <f>MID(SUVAHAVUJ!AG189,9,1)</f>
        <v xml:space="preserve"> </v>
      </c>
      <c r="GI20" s="1129"/>
      <c r="GJ20" s="1129"/>
      <c r="GK20" s="1129"/>
      <c r="GL20" s="1129"/>
      <c r="GM20" s="1129"/>
      <c r="GN20" s="1129" t="str">
        <f>MID(SUVAHAVUJ!AG189,10,1)</f>
        <v xml:space="preserve"> </v>
      </c>
      <c r="GO20" s="1129"/>
      <c r="GP20" s="1129"/>
      <c r="GQ20" s="1129"/>
      <c r="GR20" s="1129"/>
      <c r="GS20" s="1129" t="str">
        <f>MID(SUVAHAVUJ!AG189,11,1)</f>
        <v>0</v>
      </c>
      <c r="GT20" s="1129"/>
      <c r="GU20" s="1129"/>
      <c r="GV20" s="1129"/>
      <c r="GW20" s="1177"/>
    </row>
    <row r="21" spans="1:205" ht="24.6" customHeight="1" x14ac:dyDescent="0.2">
      <c r="B21" s="1286" t="s">
        <v>2162</v>
      </c>
      <c r="C21" s="1287"/>
      <c r="D21" s="1287"/>
      <c r="E21" s="1287"/>
      <c r="F21" s="1287"/>
      <c r="G21" s="1287"/>
      <c r="H21" s="1287"/>
      <c r="I21" s="1287"/>
      <c r="J21" s="1287"/>
      <c r="K21" s="1288"/>
      <c r="L21" s="1252" t="str">
        <f>SUVAHAVUJ!$D$190</f>
        <v>Kurzové zisky (663)</v>
      </c>
      <c r="M21" s="1253"/>
      <c r="N21" s="1253"/>
      <c r="O21" s="1253"/>
      <c r="P21" s="1253"/>
      <c r="Q21" s="1253"/>
      <c r="R21" s="1253"/>
      <c r="S21" s="1253"/>
      <c r="T21" s="1253"/>
      <c r="U21" s="1253"/>
      <c r="V21" s="1253"/>
      <c r="W21" s="1253"/>
      <c r="X21" s="1253"/>
      <c r="Y21" s="1253"/>
      <c r="Z21" s="1253"/>
      <c r="AA21" s="1253"/>
      <c r="AB21" s="1253"/>
      <c r="AC21" s="1253"/>
      <c r="AD21" s="1253"/>
      <c r="AE21" s="1253"/>
      <c r="AF21" s="1253"/>
      <c r="AG21" s="1253"/>
      <c r="AH21" s="1253"/>
      <c r="AI21" s="1253"/>
      <c r="AJ21" s="1253"/>
      <c r="AK21" s="1253"/>
      <c r="AL21" s="1253"/>
      <c r="AM21" s="1253"/>
      <c r="AN21" s="1253"/>
      <c r="AO21" s="1253"/>
      <c r="AP21" s="1253"/>
      <c r="AQ21" s="1253"/>
      <c r="AR21" s="1253"/>
      <c r="AS21" s="1253"/>
      <c r="AT21" s="1253"/>
      <c r="AU21" s="1253"/>
      <c r="AV21" s="1253"/>
      <c r="AW21" s="1253"/>
      <c r="AX21" s="1253"/>
      <c r="AY21" s="1253"/>
      <c r="AZ21" s="1253"/>
      <c r="BA21" s="1253"/>
      <c r="BB21" s="1253"/>
      <c r="BC21" s="1253"/>
      <c r="BD21" s="1253"/>
      <c r="BE21" s="1253"/>
      <c r="BF21" s="1253"/>
      <c r="BG21" s="1253"/>
      <c r="BH21" s="1253"/>
      <c r="BI21" s="1253"/>
      <c r="BJ21" s="1253"/>
      <c r="BK21" s="1253"/>
      <c r="BL21" s="1253"/>
      <c r="BM21" s="1253"/>
      <c r="BN21" s="1253"/>
      <c r="BO21" s="1253"/>
      <c r="BP21" s="1253"/>
      <c r="BQ21" s="1253"/>
      <c r="BR21" s="1253"/>
      <c r="BS21" s="1253"/>
      <c r="BT21" s="1253"/>
      <c r="BU21" s="1253"/>
      <c r="BV21" s="1253"/>
      <c r="BW21" s="1243" t="s">
        <v>2048</v>
      </c>
      <c r="BX21" s="1244"/>
      <c r="BY21" s="1244"/>
      <c r="BZ21" s="1244"/>
      <c r="CA21" s="1244"/>
      <c r="CB21" s="1244"/>
      <c r="CC21" s="1244"/>
      <c r="CD21" s="1245"/>
      <c r="CE21" s="1171" t="str">
        <f>MID(SUVAHAVUJ!AF190,1,1)</f>
        <v xml:space="preserve"> </v>
      </c>
      <c r="CF21" s="1171"/>
      <c r="CG21" s="1171"/>
      <c r="CH21" s="1171"/>
      <c r="CI21" s="1171"/>
      <c r="CJ21" s="1171" t="str">
        <f>MID(SUVAHAVUJ!AF190,2,1)</f>
        <v xml:space="preserve"> </v>
      </c>
      <c r="CK21" s="1171"/>
      <c r="CL21" s="1171"/>
      <c r="CM21" s="1171"/>
      <c r="CN21" s="1171"/>
      <c r="CO21" s="1171"/>
      <c r="CP21" s="1171" t="str">
        <f>MID(SUVAHAVUJ!AF190,3,1)</f>
        <v xml:space="preserve"> </v>
      </c>
      <c r="CQ21" s="1171"/>
      <c r="CR21" s="1171"/>
      <c r="CS21" s="1171"/>
      <c r="CT21" s="1171"/>
      <c r="CU21" s="1171" t="str">
        <f>MID(SUVAHAVUJ!AF190,4,1)</f>
        <v xml:space="preserve"> </v>
      </c>
      <c r="CV21" s="1171"/>
      <c r="CW21" s="1171"/>
      <c r="CX21" s="1171"/>
      <c r="CY21" s="1171"/>
      <c r="CZ21" s="1171"/>
      <c r="DA21" s="1171" t="str">
        <f>MID(SUVAHAVUJ!AF190,5,1)</f>
        <v xml:space="preserve"> </v>
      </c>
      <c r="DB21" s="1171"/>
      <c r="DC21" s="1171"/>
      <c r="DD21" s="1171"/>
      <c r="DE21" s="1171"/>
      <c r="DF21" s="1171" t="str">
        <f>MID(SUVAHAVUJ!AF190,6,1)</f>
        <v xml:space="preserve"> </v>
      </c>
      <c r="DG21" s="1171"/>
      <c r="DH21" s="1171"/>
      <c r="DI21" s="1171"/>
      <c r="DJ21" s="1171"/>
      <c r="DK21" s="1171"/>
      <c r="DL21" s="1171" t="str">
        <f>MID(SUVAHAVUJ!AF190,7,1)</f>
        <v xml:space="preserve"> </v>
      </c>
      <c r="DM21" s="1171"/>
      <c r="DN21" s="1171"/>
      <c r="DO21" s="1171"/>
      <c r="DP21" s="1171"/>
      <c r="DQ21" s="1171"/>
      <c r="DR21" s="1171" t="str">
        <f>MID(SUVAHAVUJ!AF190,8,1)</f>
        <v xml:space="preserve"> </v>
      </c>
      <c r="DS21" s="1171"/>
      <c r="DT21" s="1171"/>
      <c r="DU21" s="1171"/>
      <c r="DV21" s="1171"/>
      <c r="DW21" s="1129" t="str">
        <f>MID(SUVAHAVUJ!AF190,9,1)</f>
        <v xml:space="preserve"> </v>
      </c>
      <c r="DX21" s="1129"/>
      <c r="DY21" s="1129"/>
      <c r="DZ21" s="1129"/>
      <c r="EA21" s="1129"/>
      <c r="EB21" s="1129"/>
      <c r="EC21" s="1129" t="str">
        <f>MID(SUVAHAVUJ!AF190,10,1)</f>
        <v xml:space="preserve"> </v>
      </c>
      <c r="ED21" s="1129"/>
      <c r="EE21" s="1129"/>
      <c r="EF21" s="1129"/>
      <c r="EG21" s="1129"/>
      <c r="EH21" s="1171" t="str">
        <f>MID(SUVAHAVUJ!AF190,11,1)</f>
        <v>0</v>
      </c>
      <c r="EI21" s="1171"/>
      <c r="EJ21" s="1171"/>
      <c r="EK21" s="1171"/>
      <c r="EL21" s="1171"/>
      <c r="EM21" s="1179"/>
      <c r="EN21" s="257"/>
      <c r="EO21" s="258"/>
      <c r="EP21" s="1171" t="str">
        <f>MID(SUVAHAVUJ!AG190,1,1)</f>
        <v xml:space="preserve"> </v>
      </c>
      <c r="EQ21" s="1171"/>
      <c r="ER21" s="1171"/>
      <c r="ES21" s="1171"/>
      <c r="ET21" s="1171"/>
      <c r="EU21" s="1171"/>
      <c r="EV21" s="1171" t="str">
        <f>MID(SUVAHAVUJ!AG190,2,1)</f>
        <v xml:space="preserve"> </v>
      </c>
      <c r="EW21" s="1171"/>
      <c r="EX21" s="1171"/>
      <c r="EY21" s="1171"/>
      <c r="EZ21" s="1171"/>
      <c r="FA21" s="1171" t="str">
        <f>MID(SUVAHAVUJ!AG190,3,1)</f>
        <v xml:space="preserve"> </v>
      </c>
      <c r="FB21" s="1171"/>
      <c r="FC21" s="1171"/>
      <c r="FD21" s="1171"/>
      <c r="FE21" s="1171"/>
      <c r="FF21" s="1171"/>
      <c r="FG21" s="1171" t="str">
        <f>MID(SUVAHAVUJ!AG190,4,1)</f>
        <v xml:space="preserve"> </v>
      </c>
      <c r="FH21" s="1171"/>
      <c r="FI21" s="1171"/>
      <c r="FJ21" s="1171"/>
      <c r="FK21" s="1171"/>
      <c r="FL21" s="1129" t="str">
        <f>MID(SUVAHAVUJ!AG190,5,1)</f>
        <v xml:space="preserve"> </v>
      </c>
      <c r="FM21" s="1129"/>
      <c r="FN21" s="1129"/>
      <c r="FO21" s="1129"/>
      <c r="FP21" s="1129"/>
      <c r="FQ21" s="1129"/>
      <c r="FR21" s="1129" t="str">
        <f>MID(SUVAHAVUJ!AG190,6,1)</f>
        <v xml:space="preserve"> </v>
      </c>
      <c r="FS21" s="1129"/>
      <c r="FT21" s="1129"/>
      <c r="FU21" s="1129"/>
      <c r="FV21" s="1129"/>
      <c r="FW21" s="1129" t="str">
        <f>MID(SUVAHAVUJ!AG190,7,1)</f>
        <v xml:space="preserve"> </v>
      </c>
      <c r="FX21" s="1129"/>
      <c r="FY21" s="1129"/>
      <c r="FZ21" s="1129"/>
      <c r="GA21" s="1129"/>
      <c r="GB21" s="1129"/>
      <c r="GC21" s="1129" t="str">
        <f>MID(SUVAHAVUJ!AG190,8,1)</f>
        <v xml:space="preserve"> </v>
      </c>
      <c r="GD21" s="1129"/>
      <c r="GE21" s="1129"/>
      <c r="GF21" s="1129"/>
      <c r="GG21" s="1129"/>
      <c r="GH21" s="1129" t="str">
        <f>MID(SUVAHAVUJ!AG190,9,1)</f>
        <v xml:space="preserve"> </v>
      </c>
      <c r="GI21" s="1129"/>
      <c r="GJ21" s="1129"/>
      <c r="GK21" s="1129"/>
      <c r="GL21" s="1129"/>
      <c r="GM21" s="1129"/>
      <c r="GN21" s="1129" t="str">
        <f>MID(SUVAHAVUJ!AG190,10,1)</f>
        <v xml:space="preserve"> </v>
      </c>
      <c r="GO21" s="1129"/>
      <c r="GP21" s="1129"/>
      <c r="GQ21" s="1129"/>
      <c r="GR21" s="1129"/>
      <c r="GS21" s="1129" t="str">
        <f>MID(SUVAHAVUJ!AG190,11,1)</f>
        <v>0</v>
      </c>
      <c r="GT21" s="1129"/>
      <c r="GU21" s="1129"/>
      <c r="GV21" s="1129"/>
      <c r="GW21" s="1177"/>
    </row>
    <row r="22" spans="1:205" ht="24.6" customHeight="1" x14ac:dyDescent="0.2">
      <c r="B22" s="1286" t="s">
        <v>2163</v>
      </c>
      <c r="C22" s="1287"/>
      <c r="D22" s="1287"/>
      <c r="E22" s="1287"/>
      <c r="F22" s="1287"/>
      <c r="G22" s="1287"/>
      <c r="H22" s="1287"/>
      <c r="I22" s="1287"/>
      <c r="J22" s="1287"/>
      <c r="K22" s="1288"/>
      <c r="L22" s="1252" t="str">
        <f>SUVAHAVUJ!$D$191</f>
        <v>Výnosy z precenenia cenných papierov a výnosy z derivátových operácií (664, 667)</v>
      </c>
      <c r="M22" s="1253"/>
      <c r="N22" s="1253"/>
      <c r="O22" s="1253"/>
      <c r="P22" s="1253"/>
      <c r="Q22" s="1253"/>
      <c r="R22" s="1253"/>
      <c r="S22" s="1253"/>
      <c r="T22" s="1253"/>
      <c r="U22" s="1253"/>
      <c r="V22" s="1253"/>
      <c r="W22" s="1253"/>
      <c r="X22" s="1253"/>
      <c r="Y22" s="1253"/>
      <c r="Z22" s="1253"/>
      <c r="AA22" s="1253"/>
      <c r="AB22" s="1253"/>
      <c r="AC22" s="1253"/>
      <c r="AD22" s="1253"/>
      <c r="AE22" s="1253"/>
      <c r="AF22" s="1253"/>
      <c r="AG22" s="1253"/>
      <c r="AH22" s="1253"/>
      <c r="AI22" s="1253"/>
      <c r="AJ22" s="1253"/>
      <c r="AK22" s="1253"/>
      <c r="AL22" s="1253"/>
      <c r="AM22" s="1253"/>
      <c r="AN22" s="1253"/>
      <c r="AO22" s="1253"/>
      <c r="AP22" s="1253"/>
      <c r="AQ22" s="1253"/>
      <c r="AR22" s="1253"/>
      <c r="AS22" s="1253"/>
      <c r="AT22" s="1253"/>
      <c r="AU22" s="1253"/>
      <c r="AV22" s="1253"/>
      <c r="AW22" s="1253"/>
      <c r="AX22" s="1253"/>
      <c r="AY22" s="1253"/>
      <c r="AZ22" s="1253"/>
      <c r="BA22" s="1253"/>
      <c r="BB22" s="1253"/>
      <c r="BC22" s="1253"/>
      <c r="BD22" s="1253"/>
      <c r="BE22" s="1253"/>
      <c r="BF22" s="1253"/>
      <c r="BG22" s="1253"/>
      <c r="BH22" s="1253"/>
      <c r="BI22" s="1253"/>
      <c r="BJ22" s="1253"/>
      <c r="BK22" s="1253"/>
      <c r="BL22" s="1253"/>
      <c r="BM22" s="1253"/>
      <c r="BN22" s="1253"/>
      <c r="BO22" s="1253"/>
      <c r="BP22" s="1253"/>
      <c r="BQ22" s="1253"/>
      <c r="BR22" s="1253"/>
      <c r="BS22" s="1253"/>
      <c r="BT22" s="1253"/>
      <c r="BU22" s="1253"/>
      <c r="BV22" s="1253"/>
      <c r="BW22" s="1243" t="s">
        <v>1230</v>
      </c>
      <c r="BX22" s="1244"/>
      <c r="BY22" s="1244"/>
      <c r="BZ22" s="1244"/>
      <c r="CA22" s="1244"/>
      <c r="CB22" s="1244"/>
      <c r="CC22" s="1244"/>
      <c r="CD22" s="1245"/>
      <c r="CE22" s="1171" t="str">
        <f>MID(SUVAHAVUJ!AF191,1,1)</f>
        <v xml:space="preserve"> </v>
      </c>
      <c r="CF22" s="1171"/>
      <c r="CG22" s="1171"/>
      <c r="CH22" s="1171"/>
      <c r="CI22" s="1171"/>
      <c r="CJ22" s="1171" t="str">
        <f>MID(SUVAHAVUJ!AF191,2,1)</f>
        <v xml:space="preserve"> </v>
      </c>
      <c r="CK22" s="1171"/>
      <c r="CL22" s="1171"/>
      <c r="CM22" s="1171"/>
      <c r="CN22" s="1171"/>
      <c r="CO22" s="1171"/>
      <c r="CP22" s="1171" t="str">
        <f>MID(SUVAHAVUJ!AF191,3,1)</f>
        <v xml:space="preserve"> </v>
      </c>
      <c r="CQ22" s="1171"/>
      <c r="CR22" s="1171"/>
      <c r="CS22" s="1171"/>
      <c r="CT22" s="1171"/>
      <c r="CU22" s="1171" t="str">
        <f>MID(SUVAHAVUJ!AF191,4,1)</f>
        <v xml:space="preserve"> </v>
      </c>
      <c r="CV22" s="1171"/>
      <c r="CW22" s="1171"/>
      <c r="CX22" s="1171"/>
      <c r="CY22" s="1171"/>
      <c r="CZ22" s="1171"/>
      <c r="DA22" s="1171" t="str">
        <f>MID(SUVAHAVUJ!AF191,5,1)</f>
        <v xml:space="preserve"> </v>
      </c>
      <c r="DB22" s="1171"/>
      <c r="DC22" s="1171"/>
      <c r="DD22" s="1171"/>
      <c r="DE22" s="1171"/>
      <c r="DF22" s="1171" t="str">
        <f>MID(SUVAHAVUJ!AF191,6,1)</f>
        <v xml:space="preserve"> </v>
      </c>
      <c r="DG22" s="1171"/>
      <c r="DH22" s="1171"/>
      <c r="DI22" s="1171"/>
      <c r="DJ22" s="1171"/>
      <c r="DK22" s="1171"/>
      <c r="DL22" s="1171" t="str">
        <f>MID(SUVAHAVUJ!AF191,7,1)</f>
        <v xml:space="preserve"> </v>
      </c>
      <c r="DM22" s="1171"/>
      <c r="DN22" s="1171"/>
      <c r="DO22" s="1171"/>
      <c r="DP22" s="1171"/>
      <c r="DQ22" s="1171"/>
      <c r="DR22" s="1171" t="str">
        <f>MID(SUVAHAVUJ!AF191,8,1)</f>
        <v xml:space="preserve"> </v>
      </c>
      <c r="DS22" s="1171"/>
      <c r="DT22" s="1171"/>
      <c r="DU22" s="1171"/>
      <c r="DV22" s="1171"/>
      <c r="DW22" s="1129" t="str">
        <f>MID(SUVAHAVUJ!AF191,9,1)</f>
        <v xml:space="preserve"> </v>
      </c>
      <c r="DX22" s="1129"/>
      <c r="DY22" s="1129"/>
      <c r="DZ22" s="1129"/>
      <c r="EA22" s="1129"/>
      <c r="EB22" s="1129"/>
      <c r="EC22" s="1129" t="str">
        <f>MID(SUVAHAVUJ!AF191,10,1)</f>
        <v xml:space="preserve"> </v>
      </c>
      <c r="ED22" s="1129"/>
      <c r="EE22" s="1129"/>
      <c r="EF22" s="1129"/>
      <c r="EG22" s="1129"/>
      <c r="EH22" s="1171" t="str">
        <f>MID(SUVAHAVUJ!AF191,11,1)</f>
        <v>0</v>
      </c>
      <c r="EI22" s="1171"/>
      <c r="EJ22" s="1171"/>
      <c r="EK22" s="1171"/>
      <c r="EL22" s="1171"/>
      <c r="EM22" s="1179"/>
      <c r="EN22" s="257"/>
      <c r="EO22" s="258"/>
      <c r="EP22" s="1171" t="str">
        <f>MID(SUVAHAVUJ!AG191,1,1)</f>
        <v xml:space="preserve"> </v>
      </c>
      <c r="EQ22" s="1171"/>
      <c r="ER22" s="1171"/>
      <c r="ES22" s="1171"/>
      <c r="ET22" s="1171"/>
      <c r="EU22" s="1171"/>
      <c r="EV22" s="1171" t="str">
        <f>MID(SUVAHAVUJ!AG191,2,1)</f>
        <v xml:space="preserve"> </v>
      </c>
      <c r="EW22" s="1171"/>
      <c r="EX22" s="1171"/>
      <c r="EY22" s="1171"/>
      <c r="EZ22" s="1171"/>
      <c r="FA22" s="1171" t="str">
        <f>MID(SUVAHAVUJ!AG191,3,1)</f>
        <v xml:space="preserve"> </v>
      </c>
      <c r="FB22" s="1171"/>
      <c r="FC22" s="1171"/>
      <c r="FD22" s="1171"/>
      <c r="FE22" s="1171"/>
      <c r="FF22" s="1171"/>
      <c r="FG22" s="1171" t="str">
        <f>MID(SUVAHAVUJ!AG191,4,1)</f>
        <v xml:space="preserve"> </v>
      </c>
      <c r="FH22" s="1171"/>
      <c r="FI22" s="1171"/>
      <c r="FJ22" s="1171"/>
      <c r="FK22" s="1171"/>
      <c r="FL22" s="1129" t="str">
        <f>MID(SUVAHAVUJ!AG191,5,1)</f>
        <v xml:space="preserve"> </v>
      </c>
      <c r="FM22" s="1129"/>
      <c r="FN22" s="1129"/>
      <c r="FO22" s="1129"/>
      <c r="FP22" s="1129"/>
      <c r="FQ22" s="1129"/>
      <c r="FR22" s="1129" t="str">
        <f>MID(SUVAHAVUJ!AG191,6,1)</f>
        <v xml:space="preserve"> </v>
      </c>
      <c r="FS22" s="1129"/>
      <c r="FT22" s="1129"/>
      <c r="FU22" s="1129"/>
      <c r="FV22" s="1129"/>
      <c r="FW22" s="1129" t="str">
        <f>MID(SUVAHAVUJ!AG191,7,1)</f>
        <v xml:space="preserve"> </v>
      </c>
      <c r="FX22" s="1129"/>
      <c r="FY22" s="1129"/>
      <c r="FZ22" s="1129"/>
      <c r="GA22" s="1129"/>
      <c r="GB22" s="1129"/>
      <c r="GC22" s="1129" t="str">
        <f>MID(SUVAHAVUJ!AG191,8,1)</f>
        <v xml:space="preserve"> </v>
      </c>
      <c r="GD22" s="1129"/>
      <c r="GE22" s="1129"/>
      <c r="GF22" s="1129"/>
      <c r="GG22" s="1129"/>
      <c r="GH22" s="1129" t="str">
        <f>MID(SUVAHAVUJ!AG191,9,1)</f>
        <v xml:space="preserve"> </v>
      </c>
      <c r="GI22" s="1129"/>
      <c r="GJ22" s="1129"/>
      <c r="GK22" s="1129"/>
      <c r="GL22" s="1129"/>
      <c r="GM22" s="1129"/>
      <c r="GN22" s="1129" t="str">
        <f>MID(SUVAHAVUJ!AG191,10,1)</f>
        <v xml:space="preserve"> </v>
      </c>
      <c r="GO22" s="1129"/>
      <c r="GP22" s="1129"/>
      <c r="GQ22" s="1129"/>
      <c r="GR22" s="1129"/>
      <c r="GS22" s="1129" t="str">
        <f>MID(SUVAHAVUJ!AG191,11,1)</f>
        <v>0</v>
      </c>
      <c r="GT22" s="1129"/>
      <c r="GU22" s="1129"/>
      <c r="GV22" s="1129"/>
      <c r="GW22" s="1177"/>
    </row>
    <row r="23" spans="1:205" ht="24.6" customHeight="1" x14ac:dyDescent="0.2">
      <c r="B23" s="1286" t="s">
        <v>2164</v>
      </c>
      <c r="C23" s="1287"/>
      <c r="D23" s="1287"/>
      <c r="E23" s="1287"/>
      <c r="F23" s="1287"/>
      <c r="G23" s="1287"/>
      <c r="H23" s="1287"/>
      <c r="I23" s="1287"/>
      <c r="J23" s="1287"/>
      <c r="K23" s="1288"/>
      <c r="L23" s="1252" t="str">
        <f>SUVAHAVUJ!$D$192</f>
        <v>Ostatné výnosy z finančnej činnosti (668)</v>
      </c>
      <c r="M23" s="1253"/>
      <c r="N23" s="1253"/>
      <c r="O23" s="1253"/>
      <c r="P23" s="1253"/>
      <c r="Q23" s="1253"/>
      <c r="R23" s="1253"/>
      <c r="S23" s="1253"/>
      <c r="T23" s="1253"/>
      <c r="U23" s="1253"/>
      <c r="V23" s="1253"/>
      <c r="W23" s="1253"/>
      <c r="X23" s="1253"/>
      <c r="Y23" s="1253"/>
      <c r="Z23" s="1253"/>
      <c r="AA23" s="1253"/>
      <c r="AB23" s="1253"/>
      <c r="AC23" s="1253"/>
      <c r="AD23" s="1253"/>
      <c r="AE23" s="1253"/>
      <c r="AF23" s="1253"/>
      <c r="AG23" s="1253"/>
      <c r="AH23" s="1253"/>
      <c r="AI23" s="1253"/>
      <c r="AJ23" s="1253"/>
      <c r="AK23" s="1253"/>
      <c r="AL23" s="1253"/>
      <c r="AM23" s="1253"/>
      <c r="AN23" s="1253"/>
      <c r="AO23" s="1253"/>
      <c r="AP23" s="1253"/>
      <c r="AQ23" s="1253"/>
      <c r="AR23" s="1253"/>
      <c r="AS23" s="1253"/>
      <c r="AT23" s="1253"/>
      <c r="AU23" s="1253"/>
      <c r="AV23" s="1253"/>
      <c r="AW23" s="1253"/>
      <c r="AX23" s="1253"/>
      <c r="AY23" s="1253"/>
      <c r="AZ23" s="1253"/>
      <c r="BA23" s="1253"/>
      <c r="BB23" s="1253"/>
      <c r="BC23" s="1253"/>
      <c r="BD23" s="1253"/>
      <c r="BE23" s="1253"/>
      <c r="BF23" s="1253"/>
      <c r="BG23" s="1253"/>
      <c r="BH23" s="1253"/>
      <c r="BI23" s="1253"/>
      <c r="BJ23" s="1253"/>
      <c r="BK23" s="1253"/>
      <c r="BL23" s="1253"/>
      <c r="BM23" s="1253"/>
      <c r="BN23" s="1253"/>
      <c r="BO23" s="1253"/>
      <c r="BP23" s="1253"/>
      <c r="BQ23" s="1253"/>
      <c r="BR23" s="1253"/>
      <c r="BS23" s="1253"/>
      <c r="BT23" s="1253"/>
      <c r="BU23" s="1253"/>
      <c r="BV23" s="1253"/>
      <c r="BW23" s="1243" t="s">
        <v>1231</v>
      </c>
      <c r="BX23" s="1244"/>
      <c r="BY23" s="1244"/>
      <c r="BZ23" s="1244"/>
      <c r="CA23" s="1244"/>
      <c r="CB23" s="1244"/>
      <c r="CC23" s="1244"/>
      <c r="CD23" s="1245"/>
      <c r="CE23" s="1171" t="str">
        <f>MID(SUVAHAVUJ!AF192,1,1)</f>
        <v xml:space="preserve"> </v>
      </c>
      <c r="CF23" s="1171"/>
      <c r="CG23" s="1171"/>
      <c r="CH23" s="1171"/>
      <c r="CI23" s="1171"/>
      <c r="CJ23" s="1171" t="str">
        <f>MID(SUVAHAVUJ!AF192,2,1)</f>
        <v xml:space="preserve"> </v>
      </c>
      <c r="CK23" s="1171"/>
      <c r="CL23" s="1171"/>
      <c r="CM23" s="1171"/>
      <c r="CN23" s="1171"/>
      <c r="CO23" s="1171"/>
      <c r="CP23" s="1171" t="str">
        <f>MID(SUVAHAVUJ!AF192,3,1)</f>
        <v xml:space="preserve"> </v>
      </c>
      <c r="CQ23" s="1171"/>
      <c r="CR23" s="1171"/>
      <c r="CS23" s="1171"/>
      <c r="CT23" s="1171"/>
      <c r="CU23" s="1171" t="str">
        <f>MID(SUVAHAVUJ!AF192,4,1)</f>
        <v xml:space="preserve"> </v>
      </c>
      <c r="CV23" s="1171"/>
      <c r="CW23" s="1171"/>
      <c r="CX23" s="1171"/>
      <c r="CY23" s="1171"/>
      <c r="CZ23" s="1171"/>
      <c r="DA23" s="1171" t="str">
        <f>MID(SUVAHAVUJ!AF192,5,1)</f>
        <v xml:space="preserve"> </v>
      </c>
      <c r="DB23" s="1171"/>
      <c r="DC23" s="1171"/>
      <c r="DD23" s="1171"/>
      <c r="DE23" s="1171"/>
      <c r="DF23" s="1171" t="str">
        <f>MID(SUVAHAVUJ!AF192,6,1)</f>
        <v xml:space="preserve"> </v>
      </c>
      <c r="DG23" s="1171"/>
      <c r="DH23" s="1171"/>
      <c r="DI23" s="1171"/>
      <c r="DJ23" s="1171"/>
      <c r="DK23" s="1171"/>
      <c r="DL23" s="1171" t="str">
        <f>MID(SUVAHAVUJ!AF192,7,1)</f>
        <v xml:space="preserve"> </v>
      </c>
      <c r="DM23" s="1171"/>
      <c r="DN23" s="1171"/>
      <c r="DO23" s="1171"/>
      <c r="DP23" s="1171"/>
      <c r="DQ23" s="1171"/>
      <c r="DR23" s="1171" t="str">
        <f>MID(SUVAHAVUJ!AF192,8,1)</f>
        <v xml:space="preserve"> </v>
      </c>
      <c r="DS23" s="1171"/>
      <c r="DT23" s="1171"/>
      <c r="DU23" s="1171"/>
      <c r="DV23" s="1171"/>
      <c r="DW23" s="1129" t="str">
        <f>MID(SUVAHAVUJ!AF192,9,1)</f>
        <v xml:space="preserve"> </v>
      </c>
      <c r="DX23" s="1129"/>
      <c r="DY23" s="1129"/>
      <c r="DZ23" s="1129"/>
      <c r="EA23" s="1129"/>
      <c r="EB23" s="1129"/>
      <c r="EC23" s="1129" t="str">
        <f>MID(SUVAHAVUJ!AF192,10,1)</f>
        <v xml:space="preserve"> </v>
      </c>
      <c r="ED23" s="1129"/>
      <c r="EE23" s="1129"/>
      <c r="EF23" s="1129"/>
      <c r="EG23" s="1129"/>
      <c r="EH23" s="1171" t="str">
        <f>MID(SUVAHAVUJ!AF192,11,1)</f>
        <v>0</v>
      </c>
      <c r="EI23" s="1171"/>
      <c r="EJ23" s="1171"/>
      <c r="EK23" s="1171"/>
      <c r="EL23" s="1171"/>
      <c r="EM23" s="1179"/>
      <c r="EN23" s="257"/>
      <c r="EO23" s="258"/>
      <c r="EP23" s="1171" t="str">
        <f>MID(SUVAHAVUJ!AG192,1,1)</f>
        <v xml:space="preserve"> </v>
      </c>
      <c r="EQ23" s="1171"/>
      <c r="ER23" s="1171"/>
      <c r="ES23" s="1171"/>
      <c r="ET23" s="1171"/>
      <c r="EU23" s="1171"/>
      <c r="EV23" s="1171" t="str">
        <f>MID(SUVAHAVUJ!AG192,2,1)</f>
        <v xml:space="preserve"> </v>
      </c>
      <c r="EW23" s="1171"/>
      <c r="EX23" s="1171"/>
      <c r="EY23" s="1171"/>
      <c r="EZ23" s="1171"/>
      <c r="FA23" s="1171" t="str">
        <f>MID(SUVAHAVUJ!AG192,3,1)</f>
        <v xml:space="preserve"> </v>
      </c>
      <c r="FB23" s="1171"/>
      <c r="FC23" s="1171"/>
      <c r="FD23" s="1171"/>
      <c r="FE23" s="1171"/>
      <c r="FF23" s="1171"/>
      <c r="FG23" s="1171" t="str">
        <f>MID(SUVAHAVUJ!AG192,4,1)</f>
        <v xml:space="preserve"> </v>
      </c>
      <c r="FH23" s="1171"/>
      <c r="FI23" s="1171"/>
      <c r="FJ23" s="1171"/>
      <c r="FK23" s="1171"/>
      <c r="FL23" s="1129" t="str">
        <f>MID(SUVAHAVUJ!AG192,5,1)</f>
        <v xml:space="preserve"> </v>
      </c>
      <c r="FM23" s="1129"/>
      <c r="FN23" s="1129"/>
      <c r="FO23" s="1129"/>
      <c r="FP23" s="1129"/>
      <c r="FQ23" s="1129"/>
      <c r="FR23" s="1129" t="str">
        <f>MID(SUVAHAVUJ!AG192,6,1)</f>
        <v xml:space="preserve"> </v>
      </c>
      <c r="FS23" s="1129"/>
      <c r="FT23" s="1129"/>
      <c r="FU23" s="1129"/>
      <c r="FV23" s="1129"/>
      <c r="FW23" s="1129" t="str">
        <f>MID(SUVAHAVUJ!AG192,7,1)</f>
        <v xml:space="preserve"> </v>
      </c>
      <c r="FX23" s="1129"/>
      <c r="FY23" s="1129"/>
      <c r="FZ23" s="1129"/>
      <c r="GA23" s="1129"/>
      <c r="GB23" s="1129"/>
      <c r="GC23" s="1129" t="str">
        <f>MID(SUVAHAVUJ!AG192,8,1)</f>
        <v xml:space="preserve"> </v>
      </c>
      <c r="GD23" s="1129"/>
      <c r="GE23" s="1129"/>
      <c r="GF23" s="1129"/>
      <c r="GG23" s="1129"/>
      <c r="GH23" s="1129" t="str">
        <f>MID(SUVAHAVUJ!AG192,9,1)</f>
        <v xml:space="preserve"> </v>
      </c>
      <c r="GI23" s="1129"/>
      <c r="GJ23" s="1129"/>
      <c r="GK23" s="1129"/>
      <c r="GL23" s="1129"/>
      <c r="GM23" s="1129"/>
      <c r="GN23" s="1129" t="str">
        <f>MID(SUVAHAVUJ!AG192,10,1)</f>
        <v xml:space="preserve"> </v>
      </c>
      <c r="GO23" s="1129"/>
      <c r="GP23" s="1129"/>
      <c r="GQ23" s="1129"/>
      <c r="GR23" s="1129"/>
      <c r="GS23" s="1129" t="str">
        <f>MID(SUVAHAVUJ!AG192,11,1)</f>
        <v>0</v>
      </c>
      <c r="GT23" s="1129"/>
      <c r="GU23" s="1129"/>
      <c r="GV23" s="1129"/>
      <c r="GW23" s="1177"/>
    </row>
    <row r="24" spans="1:205" ht="24.6" customHeight="1" x14ac:dyDescent="0.2">
      <c r="A24" s="267"/>
      <c r="B24" s="1286" t="s">
        <v>2138</v>
      </c>
      <c r="C24" s="1287"/>
      <c r="D24" s="1287"/>
      <c r="E24" s="1287"/>
      <c r="F24" s="1287"/>
      <c r="G24" s="1287"/>
      <c r="H24" s="1287"/>
      <c r="I24" s="1287"/>
      <c r="J24" s="1287"/>
      <c r="K24" s="1288"/>
      <c r="L24" s="1241" t="str">
        <f>SUVAHAVUJ!$D$193</f>
        <v>Náklady na finančnú činnosť spolu r. 46 + r. 47 + r. 48
+ r. 49 + r. 52 + r. 53 + r. 54</v>
      </c>
      <c r="M24" s="1242"/>
      <c r="N24" s="1242"/>
      <c r="O24" s="1242"/>
      <c r="P24" s="1242"/>
      <c r="Q24" s="1242"/>
      <c r="R24" s="1242"/>
      <c r="S24" s="1242"/>
      <c r="T24" s="1242"/>
      <c r="U24" s="1242"/>
      <c r="V24" s="1242"/>
      <c r="W24" s="1242"/>
      <c r="X24" s="1242"/>
      <c r="Y24" s="1242"/>
      <c r="Z24" s="1242"/>
      <c r="AA24" s="1242"/>
      <c r="AB24" s="1242"/>
      <c r="AC24" s="1242"/>
      <c r="AD24" s="1242"/>
      <c r="AE24" s="1242"/>
      <c r="AF24" s="1242"/>
      <c r="AG24" s="1242"/>
      <c r="AH24" s="1242"/>
      <c r="AI24" s="1242"/>
      <c r="AJ24" s="1242"/>
      <c r="AK24" s="1242"/>
      <c r="AL24" s="1242"/>
      <c r="AM24" s="1242"/>
      <c r="AN24" s="1242"/>
      <c r="AO24" s="1242"/>
      <c r="AP24" s="1242"/>
      <c r="AQ24" s="1242"/>
      <c r="AR24" s="1242"/>
      <c r="AS24" s="1242"/>
      <c r="AT24" s="1242"/>
      <c r="AU24" s="1242"/>
      <c r="AV24" s="1242"/>
      <c r="AW24" s="1242"/>
      <c r="AX24" s="1242"/>
      <c r="AY24" s="1242"/>
      <c r="AZ24" s="1242"/>
      <c r="BA24" s="1242"/>
      <c r="BB24" s="1242"/>
      <c r="BC24" s="1242"/>
      <c r="BD24" s="1242"/>
      <c r="BE24" s="1242"/>
      <c r="BF24" s="1242"/>
      <c r="BG24" s="1242"/>
      <c r="BH24" s="1242"/>
      <c r="BI24" s="1242"/>
      <c r="BJ24" s="1242"/>
      <c r="BK24" s="1242"/>
      <c r="BL24" s="1242"/>
      <c r="BM24" s="1242"/>
      <c r="BN24" s="1242"/>
      <c r="BO24" s="1242"/>
      <c r="BP24" s="1242"/>
      <c r="BQ24" s="1242"/>
      <c r="BR24" s="1242"/>
      <c r="BS24" s="1242"/>
      <c r="BT24" s="1242"/>
      <c r="BU24" s="1242"/>
      <c r="BV24" s="1242"/>
      <c r="BW24" s="1243" t="s">
        <v>1232</v>
      </c>
      <c r="BX24" s="1244"/>
      <c r="BY24" s="1244"/>
      <c r="BZ24" s="1244"/>
      <c r="CA24" s="1244"/>
      <c r="CB24" s="1244"/>
      <c r="CC24" s="1244"/>
      <c r="CD24" s="1245"/>
      <c r="CE24" s="1171" t="str">
        <f>MID(SUVAHAVUJ!AF193,1,1)</f>
        <v xml:space="preserve"> </v>
      </c>
      <c r="CF24" s="1171"/>
      <c r="CG24" s="1171"/>
      <c r="CH24" s="1171"/>
      <c r="CI24" s="1171"/>
      <c r="CJ24" s="1171" t="str">
        <f>MID(SUVAHAVUJ!AF193,2,1)</f>
        <v xml:space="preserve"> </v>
      </c>
      <c r="CK24" s="1171"/>
      <c r="CL24" s="1171"/>
      <c r="CM24" s="1171"/>
      <c r="CN24" s="1171"/>
      <c r="CO24" s="1171"/>
      <c r="CP24" s="1171" t="str">
        <f>MID(SUVAHAVUJ!AF193,3,1)</f>
        <v xml:space="preserve"> </v>
      </c>
      <c r="CQ24" s="1171"/>
      <c r="CR24" s="1171"/>
      <c r="CS24" s="1171"/>
      <c r="CT24" s="1171"/>
      <c r="CU24" s="1171" t="str">
        <f>MID(SUVAHAVUJ!AF193,4,1)</f>
        <v xml:space="preserve"> </v>
      </c>
      <c r="CV24" s="1171"/>
      <c r="CW24" s="1171"/>
      <c r="CX24" s="1171"/>
      <c r="CY24" s="1171"/>
      <c r="CZ24" s="1171"/>
      <c r="DA24" s="1171" t="str">
        <f>MID(SUVAHAVUJ!AF193,5,1)</f>
        <v xml:space="preserve"> </v>
      </c>
      <c r="DB24" s="1171"/>
      <c r="DC24" s="1171"/>
      <c r="DD24" s="1171"/>
      <c r="DE24" s="1171"/>
      <c r="DF24" s="1171" t="str">
        <f>MID(SUVAHAVUJ!AF193,6,1)</f>
        <v xml:space="preserve"> </v>
      </c>
      <c r="DG24" s="1171"/>
      <c r="DH24" s="1171"/>
      <c r="DI24" s="1171"/>
      <c r="DJ24" s="1171"/>
      <c r="DK24" s="1171"/>
      <c r="DL24" s="1171" t="str">
        <f>MID(SUVAHAVUJ!AF193,7,1)</f>
        <v xml:space="preserve"> </v>
      </c>
      <c r="DM24" s="1171"/>
      <c r="DN24" s="1171"/>
      <c r="DO24" s="1171"/>
      <c r="DP24" s="1171"/>
      <c r="DQ24" s="1171"/>
      <c r="DR24" s="1171" t="str">
        <f>MID(SUVAHAVUJ!AF193,8,1)</f>
        <v>2</v>
      </c>
      <c r="DS24" s="1171"/>
      <c r="DT24" s="1171"/>
      <c r="DU24" s="1171"/>
      <c r="DV24" s="1171"/>
      <c r="DW24" s="1129" t="str">
        <f>MID(SUVAHAVUJ!AF193,9,1)</f>
        <v>5</v>
      </c>
      <c r="DX24" s="1129"/>
      <c r="DY24" s="1129"/>
      <c r="DZ24" s="1129"/>
      <c r="EA24" s="1129"/>
      <c r="EB24" s="1129"/>
      <c r="EC24" s="1129" t="str">
        <f>MID(SUVAHAVUJ!AF193,10,1)</f>
        <v>0</v>
      </c>
      <c r="ED24" s="1129"/>
      <c r="EE24" s="1129"/>
      <c r="EF24" s="1129"/>
      <c r="EG24" s="1129"/>
      <c r="EH24" s="1171" t="str">
        <f>MID(SUVAHAVUJ!AF193,11,1)</f>
        <v>5</v>
      </c>
      <c r="EI24" s="1171"/>
      <c r="EJ24" s="1171"/>
      <c r="EK24" s="1171"/>
      <c r="EL24" s="1171"/>
      <c r="EM24" s="1179"/>
      <c r="EN24" s="257"/>
      <c r="EO24" s="258"/>
      <c r="EP24" s="1171" t="str">
        <f>MID(SUVAHAVUJ!AG193,1,1)</f>
        <v xml:space="preserve"> </v>
      </c>
      <c r="EQ24" s="1171"/>
      <c r="ER24" s="1171"/>
      <c r="ES24" s="1171"/>
      <c r="ET24" s="1171"/>
      <c r="EU24" s="1171"/>
      <c r="EV24" s="1171" t="str">
        <f>MID(SUVAHAVUJ!AG193,2,1)</f>
        <v xml:space="preserve"> </v>
      </c>
      <c r="EW24" s="1171"/>
      <c r="EX24" s="1171"/>
      <c r="EY24" s="1171"/>
      <c r="EZ24" s="1171"/>
      <c r="FA24" s="1171" t="str">
        <f>MID(SUVAHAVUJ!AG193,3,1)</f>
        <v xml:space="preserve"> </v>
      </c>
      <c r="FB24" s="1171"/>
      <c r="FC24" s="1171"/>
      <c r="FD24" s="1171"/>
      <c r="FE24" s="1171"/>
      <c r="FF24" s="1171"/>
      <c r="FG24" s="1171" t="str">
        <f>MID(SUVAHAVUJ!AG193,4,1)</f>
        <v xml:space="preserve"> </v>
      </c>
      <c r="FH24" s="1171"/>
      <c r="FI24" s="1171"/>
      <c r="FJ24" s="1171"/>
      <c r="FK24" s="1171"/>
      <c r="FL24" s="1129" t="str">
        <f>MID(SUVAHAVUJ!AG193,5,1)</f>
        <v xml:space="preserve"> </v>
      </c>
      <c r="FM24" s="1129"/>
      <c r="FN24" s="1129"/>
      <c r="FO24" s="1129"/>
      <c r="FP24" s="1129"/>
      <c r="FQ24" s="1129"/>
      <c r="FR24" s="1129" t="str">
        <f>MID(SUVAHAVUJ!AG193,6,1)</f>
        <v xml:space="preserve"> </v>
      </c>
      <c r="FS24" s="1129"/>
      <c r="FT24" s="1129"/>
      <c r="FU24" s="1129"/>
      <c r="FV24" s="1129"/>
      <c r="FW24" s="1129" t="str">
        <f>MID(SUVAHAVUJ!AG193,7,1)</f>
        <v xml:space="preserve"> </v>
      </c>
      <c r="FX24" s="1129"/>
      <c r="FY24" s="1129"/>
      <c r="FZ24" s="1129"/>
      <c r="GA24" s="1129"/>
      <c r="GB24" s="1129"/>
      <c r="GC24" s="1129" t="str">
        <f>MID(SUVAHAVUJ!AG193,8,1)</f>
        <v xml:space="preserve"> </v>
      </c>
      <c r="GD24" s="1129"/>
      <c r="GE24" s="1129"/>
      <c r="GF24" s="1129"/>
      <c r="GG24" s="1129"/>
      <c r="GH24" s="1129" t="str">
        <f>MID(SUVAHAVUJ!AG193,9,1)</f>
        <v xml:space="preserve"> </v>
      </c>
      <c r="GI24" s="1129"/>
      <c r="GJ24" s="1129"/>
      <c r="GK24" s="1129"/>
      <c r="GL24" s="1129"/>
      <c r="GM24" s="1129"/>
      <c r="GN24" s="1129" t="str">
        <f>MID(SUVAHAVUJ!AG193,10,1)</f>
        <v xml:space="preserve"> </v>
      </c>
      <c r="GO24" s="1129"/>
      <c r="GP24" s="1129"/>
      <c r="GQ24" s="1129"/>
      <c r="GR24" s="1129"/>
      <c r="GS24" s="1129" t="str">
        <f>MID(SUVAHAVUJ!AG193,11,1)</f>
        <v>9</v>
      </c>
      <c r="GT24" s="1129"/>
      <c r="GU24" s="1129"/>
      <c r="GV24" s="1129"/>
      <c r="GW24" s="1177"/>
    </row>
    <row r="25" spans="1:205" ht="24.6" customHeight="1" x14ac:dyDescent="0.2">
      <c r="A25" s="267"/>
      <c r="B25" s="1286" t="s">
        <v>2165</v>
      </c>
      <c r="C25" s="1287"/>
      <c r="D25" s="1287"/>
      <c r="E25" s="1287"/>
      <c r="F25" s="1287"/>
      <c r="G25" s="1287"/>
      <c r="H25" s="1287"/>
      <c r="I25" s="1287"/>
      <c r="J25" s="1287"/>
      <c r="K25" s="1288"/>
      <c r="L25" s="1252" t="str">
        <f>SUVAHAVUJ!$D$194</f>
        <v>Predané cenné papiere a podiely (561)</v>
      </c>
      <c r="M25" s="1253"/>
      <c r="N25" s="1253"/>
      <c r="O25" s="1253"/>
      <c r="P25" s="1253"/>
      <c r="Q25" s="1253"/>
      <c r="R25" s="1253"/>
      <c r="S25" s="1253"/>
      <c r="T25" s="1253"/>
      <c r="U25" s="1253"/>
      <c r="V25" s="1253"/>
      <c r="W25" s="1253"/>
      <c r="X25" s="1253"/>
      <c r="Y25" s="1253"/>
      <c r="Z25" s="1253"/>
      <c r="AA25" s="1253"/>
      <c r="AB25" s="1253"/>
      <c r="AC25" s="1253"/>
      <c r="AD25" s="1253"/>
      <c r="AE25" s="1253"/>
      <c r="AF25" s="1253"/>
      <c r="AG25" s="1253"/>
      <c r="AH25" s="1253"/>
      <c r="AI25" s="1253"/>
      <c r="AJ25" s="1253"/>
      <c r="AK25" s="1253"/>
      <c r="AL25" s="1253"/>
      <c r="AM25" s="1253"/>
      <c r="AN25" s="1253"/>
      <c r="AO25" s="1253"/>
      <c r="AP25" s="1253"/>
      <c r="AQ25" s="1253"/>
      <c r="AR25" s="1253"/>
      <c r="AS25" s="1253"/>
      <c r="AT25" s="1253"/>
      <c r="AU25" s="1253"/>
      <c r="AV25" s="1253"/>
      <c r="AW25" s="1253"/>
      <c r="AX25" s="1253"/>
      <c r="AY25" s="1253"/>
      <c r="AZ25" s="1253"/>
      <c r="BA25" s="1253"/>
      <c r="BB25" s="1253"/>
      <c r="BC25" s="1253"/>
      <c r="BD25" s="1253"/>
      <c r="BE25" s="1253"/>
      <c r="BF25" s="1253"/>
      <c r="BG25" s="1253"/>
      <c r="BH25" s="1253"/>
      <c r="BI25" s="1253"/>
      <c r="BJ25" s="1253"/>
      <c r="BK25" s="1253"/>
      <c r="BL25" s="1253"/>
      <c r="BM25" s="1253"/>
      <c r="BN25" s="1253"/>
      <c r="BO25" s="1253"/>
      <c r="BP25" s="1253"/>
      <c r="BQ25" s="1253"/>
      <c r="BR25" s="1253"/>
      <c r="BS25" s="1253"/>
      <c r="BT25" s="1253"/>
      <c r="BU25" s="1253"/>
      <c r="BV25" s="1253"/>
      <c r="BW25" s="1243" t="s">
        <v>1241</v>
      </c>
      <c r="BX25" s="1244"/>
      <c r="BY25" s="1244"/>
      <c r="BZ25" s="1244"/>
      <c r="CA25" s="1244"/>
      <c r="CB25" s="1244"/>
      <c r="CC25" s="1244"/>
      <c r="CD25" s="1245"/>
      <c r="CE25" s="1171" t="str">
        <f>MID(SUVAHAVUJ!AF194,1,1)</f>
        <v xml:space="preserve"> </v>
      </c>
      <c r="CF25" s="1171"/>
      <c r="CG25" s="1171"/>
      <c r="CH25" s="1171"/>
      <c r="CI25" s="1171"/>
      <c r="CJ25" s="1171" t="str">
        <f>MID(SUVAHAVUJ!AF194,2,1)</f>
        <v xml:space="preserve"> </v>
      </c>
      <c r="CK25" s="1171"/>
      <c r="CL25" s="1171"/>
      <c r="CM25" s="1171"/>
      <c r="CN25" s="1171"/>
      <c r="CO25" s="1171"/>
      <c r="CP25" s="1171" t="str">
        <f>MID(SUVAHAVUJ!AF194,3,1)</f>
        <v xml:space="preserve"> </v>
      </c>
      <c r="CQ25" s="1171"/>
      <c r="CR25" s="1171"/>
      <c r="CS25" s="1171"/>
      <c r="CT25" s="1171"/>
      <c r="CU25" s="1171" t="str">
        <f>MID(SUVAHAVUJ!AF194,4,1)</f>
        <v xml:space="preserve"> </v>
      </c>
      <c r="CV25" s="1171"/>
      <c r="CW25" s="1171"/>
      <c r="CX25" s="1171"/>
      <c r="CY25" s="1171"/>
      <c r="CZ25" s="1171"/>
      <c r="DA25" s="1171" t="str">
        <f>MID(SUVAHAVUJ!AF194,5,1)</f>
        <v xml:space="preserve"> </v>
      </c>
      <c r="DB25" s="1171"/>
      <c r="DC25" s="1171"/>
      <c r="DD25" s="1171"/>
      <c r="DE25" s="1171"/>
      <c r="DF25" s="1171" t="str">
        <f>MID(SUVAHAVUJ!AF194,6,1)</f>
        <v xml:space="preserve"> </v>
      </c>
      <c r="DG25" s="1171"/>
      <c r="DH25" s="1171"/>
      <c r="DI25" s="1171"/>
      <c r="DJ25" s="1171"/>
      <c r="DK25" s="1171"/>
      <c r="DL25" s="1171" t="str">
        <f>MID(SUVAHAVUJ!AF194,7,1)</f>
        <v xml:space="preserve"> </v>
      </c>
      <c r="DM25" s="1171"/>
      <c r="DN25" s="1171"/>
      <c r="DO25" s="1171"/>
      <c r="DP25" s="1171"/>
      <c r="DQ25" s="1171"/>
      <c r="DR25" s="1171" t="str">
        <f>MID(SUVAHAVUJ!AF194,8,1)</f>
        <v xml:space="preserve"> </v>
      </c>
      <c r="DS25" s="1171"/>
      <c r="DT25" s="1171"/>
      <c r="DU25" s="1171"/>
      <c r="DV25" s="1171"/>
      <c r="DW25" s="1129" t="str">
        <f>MID(SUVAHAVUJ!AF194,9,1)</f>
        <v xml:space="preserve"> </v>
      </c>
      <c r="DX25" s="1129"/>
      <c r="DY25" s="1129"/>
      <c r="DZ25" s="1129"/>
      <c r="EA25" s="1129"/>
      <c r="EB25" s="1129"/>
      <c r="EC25" s="1129" t="str">
        <f>MID(SUVAHAVUJ!AF194,10,1)</f>
        <v xml:space="preserve"> </v>
      </c>
      <c r="ED25" s="1129"/>
      <c r="EE25" s="1129"/>
      <c r="EF25" s="1129"/>
      <c r="EG25" s="1129"/>
      <c r="EH25" s="1171" t="str">
        <f>MID(SUVAHAVUJ!AF194,11,1)</f>
        <v>0</v>
      </c>
      <c r="EI25" s="1171"/>
      <c r="EJ25" s="1171"/>
      <c r="EK25" s="1171"/>
      <c r="EL25" s="1171"/>
      <c r="EM25" s="1179"/>
      <c r="EN25" s="257"/>
      <c r="EO25" s="258"/>
      <c r="EP25" s="1171" t="str">
        <f>MID(SUVAHAVUJ!AG194,1,1)</f>
        <v xml:space="preserve"> </v>
      </c>
      <c r="EQ25" s="1171"/>
      <c r="ER25" s="1171"/>
      <c r="ES25" s="1171"/>
      <c r="ET25" s="1171"/>
      <c r="EU25" s="1171"/>
      <c r="EV25" s="1171" t="str">
        <f>MID(SUVAHAVUJ!AG194,2,1)</f>
        <v xml:space="preserve"> </v>
      </c>
      <c r="EW25" s="1171"/>
      <c r="EX25" s="1171"/>
      <c r="EY25" s="1171"/>
      <c r="EZ25" s="1171"/>
      <c r="FA25" s="1171" t="str">
        <f>MID(SUVAHAVUJ!AG194,3,1)</f>
        <v xml:space="preserve"> </v>
      </c>
      <c r="FB25" s="1171"/>
      <c r="FC25" s="1171"/>
      <c r="FD25" s="1171"/>
      <c r="FE25" s="1171"/>
      <c r="FF25" s="1171"/>
      <c r="FG25" s="1171" t="str">
        <f>MID(SUVAHAVUJ!AG194,4,1)</f>
        <v xml:space="preserve"> </v>
      </c>
      <c r="FH25" s="1171"/>
      <c r="FI25" s="1171"/>
      <c r="FJ25" s="1171"/>
      <c r="FK25" s="1171"/>
      <c r="FL25" s="1129" t="str">
        <f>MID(SUVAHAVUJ!AG194,5,1)</f>
        <v xml:space="preserve"> </v>
      </c>
      <c r="FM25" s="1129"/>
      <c r="FN25" s="1129"/>
      <c r="FO25" s="1129"/>
      <c r="FP25" s="1129"/>
      <c r="FQ25" s="1129"/>
      <c r="FR25" s="1129" t="str">
        <f>MID(SUVAHAVUJ!AG194,6,1)</f>
        <v xml:space="preserve"> </v>
      </c>
      <c r="FS25" s="1129"/>
      <c r="FT25" s="1129"/>
      <c r="FU25" s="1129"/>
      <c r="FV25" s="1129"/>
      <c r="FW25" s="1129" t="str">
        <f>MID(SUVAHAVUJ!AG194,7,1)</f>
        <v xml:space="preserve"> </v>
      </c>
      <c r="FX25" s="1129"/>
      <c r="FY25" s="1129"/>
      <c r="FZ25" s="1129"/>
      <c r="GA25" s="1129"/>
      <c r="GB25" s="1129"/>
      <c r="GC25" s="1129" t="str">
        <f>MID(SUVAHAVUJ!AG194,8,1)</f>
        <v xml:space="preserve"> </v>
      </c>
      <c r="GD25" s="1129"/>
      <c r="GE25" s="1129"/>
      <c r="GF25" s="1129"/>
      <c r="GG25" s="1129"/>
      <c r="GH25" s="1129" t="str">
        <f>MID(SUVAHAVUJ!AG194,9,1)</f>
        <v xml:space="preserve"> </v>
      </c>
      <c r="GI25" s="1129"/>
      <c r="GJ25" s="1129"/>
      <c r="GK25" s="1129"/>
      <c r="GL25" s="1129"/>
      <c r="GM25" s="1129"/>
      <c r="GN25" s="1129" t="str">
        <f>MID(SUVAHAVUJ!AG194,10,1)</f>
        <v xml:space="preserve"> </v>
      </c>
      <c r="GO25" s="1129"/>
      <c r="GP25" s="1129"/>
      <c r="GQ25" s="1129"/>
      <c r="GR25" s="1129"/>
      <c r="GS25" s="1129" t="str">
        <f>MID(SUVAHAVUJ!AG194,11,1)</f>
        <v>0</v>
      </c>
      <c r="GT25" s="1129"/>
      <c r="GU25" s="1129"/>
      <c r="GV25" s="1129"/>
      <c r="GW25" s="1177"/>
    </row>
    <row r="26" spans="1:205" ht="24.6" customHeight="1" x14ac:dyDescent="0.2">
      <c r="A26" s="267"/>
      <c r="B26" s="1286" t="s">
        <v>2166</v>
      </c>
      <c r="C26" s="1287"/>
      <c r="D26" s="1287"/>
      <c r="E26" s="1287"/>
      <c r="F26" s="1287"/>
      <c r="G26" s="1287"/>
      <c r="H26" s="1287"/>
      <c r="I26" s="1287"/>
      <c r="J26" s="1287"/>
      <c r="K26" s="1288"/>
      <c r="L26" s="1252" t="str">
        <f>SUVAHAVUJ!$D$195</f>
        <v>Náklady na krátkodobý finančný majetok (566)</v>
      </c>
      <c r="M26" s="1253"/>
      <c r="N26" s="1253"/>
      <c r="O26" s="1253"/>
      <c r="P26" s="1253"/>
      <c r="Q26" s="1253"/>
      <c r="R26" s="1253"/>
      <c r="S26" s="1253"/>
      <c r="T26" s="1253"/>
      <c r="U26" s="1253"/>
      <c r="V26" s="1253"/>
      <c r="W26" s="1253"/>
      <c r="X26" s="1253"/>
      <c r="Y26" s="1253"/>
      <c r="Z26" s="1253"/>
      <c r="AA26" s="1253"/>
      <c r="AB26" s="1253"/>
      <c r="AC26" s="1253"/>
      <c r="AD26" s="1253"/>
      <c r="AE26" s="1253"/>
      <c r="AF26" s="1253"/>
      <c r="AG26" s="1253"/>
      <c r="AH26" s="1253"/>
      <c r="AI26" s="1253"/>
      <c r="AJ26" s="1253"/>
      <c r="AK26" s="1253"/>
      <c r="AL26" s="1253"/>
      <c r="AM26" s="1253"/>
      <c r="AN26" s="1253"/>
      <c r="AO26" s="1253"/>
      <c r="AP26" s="1253"/>
      <c r="AQ26" s="1253"/>
      <c r="AR26" s="1253"/>
      <c r="AS26" s="1253"/>
      <c r="AT26" s="1253"/>
      <c r="AU26" s="1253"/>
      <c r="AV26" s="1253"/>
      <c r="AW26" s="1253"/>
      <c r="AX26" s="1253"/>
      <c r="AY26" s="1253"/>
      <c r="AZ26" s="1253"/>
      <c r="BA26" s="1253"/>
      <c r="BB26" s="1253"/>
      <c r="BC26" s="1253"/>
      <c r="BD26" s="1253"/>
      <c r="BE26" s="1253"/>
      <c r="BF26" s="1253"/>
      <c r="BG26" s="1253"/>
      <c r="BH26" s="1253"/>
      <c r="BI26" s="1253"/>
      <c r="BJ26" s="1253"/>
      <c r="BK26" s="1253"/>
      <c r="BL26" s="1253"/>
      <c r="BM26" s="1253"/>
      <c r="BN26" s="1253"/>
      <c r="BO26" s="1253"/>
      <c r="BP26" s="1253"/>
      <c r="BQ26" s="1253"/>
      <c r="BR26" s="1253"/>
      <c r="BS26" s="1253"/>
      <c r="BT26" s="1253"/>
      <c r="BU26" s="1253"/>
      <c r="BV26" s="1253"/>
      <c r="BW26" s="1243" t="s">
        <v>1200</v>
      </c>
      <c r="BX26" s="1244"/>
      <c r="BY26" s="1244"/>
      <c r="BZ26" s="1244"/>
      <c r="CA26" s="1244"/>
      <c r="CB26" s="1244"/>
      <c r="CC26" s="1244"/>
      <c r="CD26" s="1245"/>
      <c r="CE26" s="1171" t="str">
        <f>MID(SUVAHAVUJ!AF195,1,1)</f>
        <v xml:space="preserve"> </v>
      </c>
      <c r="CF26" s="1171"/>
      <c r="CG26" s="1171"/>
      <c r="CH26" s="1171"/>
      <c r="CI26" s="1171"/>
      <c r="CJ26" s="1171" t="str">
        <f>MID(SUVAHAVUJ!AF195,2,1)</f>
        <v xml:space="preserve"> </v>
      </c>
      <c r="CK26" s="1171"/>
      <c r="CL26" s="1171"/>
      <c r="CM26" s="1171"/>
      <c r="CN26" s="1171"/>
      <c r="CO26" s="1171"/>
      <c r="CP26" s="1171" t="str">
        <f>MID(SUVAHAVUJ!AF195,3,1)</f>
        <v xml:space="preserve"> </v>
      </c>
      <c r="CQ26" s="1171"/>
      <c r="CR26" s="1171"/>
      <c r="CS26" s="1171"/>
      <c r="CT26" s="1171"/>
      <c r="CU26" s="1171" t="str">
        <f>MID(SUVAHAVUJ!AF195,4,1)</f>
        <v xml:space="preserve"> </v>
      </c>
      <c r="CV26" s="1171"/>
      <c r="CW26" s="1171"/>
      <c r="CX26" s="1171"/>
      <c r="CY26" s="1171"/>
      <c r="CZ26" s="1171"/>
      <c r="DA26" s="1171" t="str">
        <f>MID(SUVAHAVUJ!AF195,5,1)</f>
        <v xml:space="preserve"> </v>
      </c>
      <c r="DB26" s="1171"/>
      <c r="DC26" s="1171"/>
      <c r="DD26" s="1171"/>
      <c r="DE26" s="1171"/>
      <c r="DF26" s="1171" t="str">
        <f>MID(SUVAHAVUJ!AF195,6,1)</f>
        <v xml:space="preserve"> </v>
      </c>
      <c r="DG26" s="1171"/>
      <c r="DH26" s="1171"/>
      <c r="DI26" s="1171"/>
      <c r="DJ26" s="1171"/>
      <c r="DK26" s="1171"/>
      <c r="DL26" s="1171" t="str">
        <f>MID(SUVAHAVUJ!AF195,7,1)</f>
        <v xml:space="preserve"> </v>
      </c>
      <c r="DM26" s="1171"/>
      <c r="DN26" s="1171"/>
      <c r="DO26" s="1171"/>
      <c r="DP26" s="1171"/>
      <c r="DQ26" s="1171"/>
      <c r="DR26" s="1171" t="str">
        <f>MID(SUVAHAVUJ!AF195,8,1)</f>
        <v xml:space="preserve"> </v>
      </c>
      <c r="DS26" s="1171"/>
      <c r="DT26" s="1171"/>
      <c r="DU26" s="1171"/>
      <c r="DV26" s="1171"/>
      <c r="DW26" s="1129" t="str">
        <f>MID(SUVAHAVUJ!AF195,9,1)</f>
        <v xml:space="preserve"> </v>
      </c>
      <c r="DX26" s="1129"/>
      <c r="DY26" s="1129"/>
      <c r="DZ26" s="1129"/>
      <c r="EA26" s="1129"/>
      <c r="EB26" s="1129"/>
      <c r="EC26" s="1129" t="str">
        <f>MID(SUVAHAVUJ!AF195,10,1)</f>
        <v xml:space="preserve"> </v>
      </c>
      <c r="ED26" s="1129"/>
      <c r="EE26" s="1129"/>
      <c r="EF26" s="1129"/>
      <c r="EG26" s="1129"/>
      <c r="EH26" s="1171" t="str">
        <f>MID(SUVAHAVUJ!AF195,11,1)</f>
        <v>0</v>
      </c>
      <c r="EI26" s="1171"/>
      <c r="EJ26" s="1171"/>
      <c r="EK26" s="1171"/>
      <c r="EL26" s="1171"/>
      <c r="EM26" s="1179"/>
      <c r="EN26" s="257"/>
      <c r="EO26" s="258"/>
      <c r="EP26" s="1171" t="str">
        <f>MID(SUVAHAVUJ!AG195,1,1)</f>
        <v xml:space="preserve"> </v>
      </c>
      <c r="EQ26" s="1171"/>
      <c r="ER26" s="1171"/>
      <c r="ES26" s="1171"/>
      <c r="ET26" s="1171"/>
      <c r="EU26" s="1171"/>
      <c r="EV26" s="1171" t="str">
        <f>MID(SUVAHAVUJ!AG195,2,1)</f>
        <v xml:space="preserve"> </v>
      </c>
      <c r="EW26" s="1171"/>
      <c r="EX26" s="1171"/>
      <c r="EY26" s="1171"/>
      <c r="EZ26" s="1171"/>
      <c r="FA26" s="1171" t="str">
        <f>MID(SUVAHAVUJ!AG195,3,1)</f>
        <v xml:space="preserve"> </v>
      </c>
      <c r="FB26" s="1171"/>
      <c r="FC26" s="1171"/>
      <c r="FD26" s="1171"/>
      <c r="FE26" s="1171"/>
      <c r="FF26" s="1171"/>
      <c r="FG26" s="1171" t="str">
        <f>MID(SUVAHAVUJ!AG195,4,1)</f>
        <v xml:space="preserve"> </v>
      </c>
      <c r="FH26" s="1171"/>
      <c r="FI26" s="1171"/>
      <c r="FJ26" s="1171"/>
      <c r="FK26" s="1171"/>
      <c r="FL26" s="1129" t="str">
        <f>MID(SUVAHAVUJ!AG195,5,1)</f>
        <v xml:space="preserve"> </v>
      </c>
      <c r="FM26" s="1129"/>
      <c r="FN26" s="1129"/>
      <c r="FO26" s="1129"/>
      <c r="FP26" s="1129"/>
      <c r="FQ26" s="1129"/>
      <c r="FR26" s="1129" t="str">
        <f>MID(SUVAHAVUJ!AG195,6,1)</f>
        <v xml:space="preserve"> </v>
      </c>
      <c r="FS26" s="1129"/>
      <c r="FT26" s="1129"/>
      <c r="FU26" s="1129"/>
      <c r="FV26" s="1129"/>
      <c r="FW26" s="1129" t="str">
        <f>MID(SUVAHAVUJ!AG195,7,1)</f>
        <v xml:space="preserve"> </v>
      </c>
      <c r="FX26" s="1129"/>
      <c r="FY26" s="1129"/>
      <c r="FZ26" s="1129"/>
      <c r="GA26" s="1129"/>
      <c r="GB26" s="1129"/>
      <c r="GC26" s="1129" t="str">
        <f>MID(SUVAHAVUJ!AG195,8,1)</f>
        <v xml:space="preserve"> </v>
      </c>
      <c r="GD26" s="1129"/>
      <c r="GE26" s="1129"/>
      <c r="GF26" s="1129"/>
      <c r="GG26" s="1129"/>
      <c r="GH26" s="1129" t="str">
        <f>MID(SUVAHAVUJ!AG195,9,1)</f>
        <v xml:space="preserve"> </v>
      </c>
      <c r="GI26" s="1129"/>
      <c r="GJ26" s="1129"/>
      <c r="GK26" s="1129"/>
      <c r="GL26" s="1129"/>
      <c r="GM26" s="1129"/>
      <c r="GN26" s="1129" t="str">
        <f>MID(SUVAHAVUJ!AG195,10,1)</f>
        <v xml:space="preserve"> </v>
      </c>
      <c r="GO26" s="1129"/>
      <c r="GP26" s="1129"/>
      <c r="GQ26" s="1129"/>
      <c r="GR26" s="1129"/>
      <c r="GS26" s="1129" t="str">
        <f>MID(SUVAHAVUJ!AG195,11,1)</f>
        <v>0</v>
      </c>
      <c r="GT26" s="1129"/>
      <c r="GU26" s="1129"/>
      <c r="GV26" s="1129"/>
      <c r="GW26" s="1177"/>
    </row>
    <row r="27" spans="1:205" ht="24.6" customHeight="1" x14ac:dyDescent="0.2">
      <c r="A27" s="267"/>
      <c r="B27" s="1286" t="s">
        <v>2167</v>
      </c>
      <c r="C27" s="1287"/>
      <c r="D27" s="1287"/>
      <c r="E27" s="1287"/>
      <c r="F27" s="1287"/>
      <c r="G27" s="1287"/>
      <c r="H27" s="1287"/>
      <c r="I27" s="1287"/>
      <c r="J27" s="1287"/>
      <c r="K27" s="1288"/>
      <c r="L27" s="1252" t="str">
        <f>SUVAHAVUJ!$D$196</f>
        <v>Opravné položky k finančnému majetku (+/-) (565)</v>
      </c>
      <c r="M27" s="1253"/>
      <c r="N27" s="1253"/>
      <c r="O27" s="1253"/>
      <c r="P27" s="1253"/>
      <c r="Q27" s="1253"/>
      <c r="R27" s="1253"/>
      <c r="S27" s="1253"/>
      <c r="T27" s="1253"/>
      <c r="U27" s="1253"/>
      <c r="V27" s="1253"/>
      <c r="W27" s="1253"/>
      <c r="X27" s="1253"/>
      <c r="Y27" s="1253"/>
      <c r="Z27" s="1253"/>
      <c r="AA27" s="1253"/>
      <c r="AB27" s="1253"/>
      <c r="AC27" s="1253"/>
      <c r="AD27" s="1253"/>
      <c r="AE27" s="1253"/>
      <c r="AF27" s="1253"/>
      <c r="AG27" s="1253"/>
      <c r="AH27" s="1253"/>
      <c r="AI27" s="1253"/>
      <c r="AJ27" s="1253"/>
      <c r="AK27" s="1253"/>
      <c r="AL27" s="1253"/>
      <c r="AM27" s="1253"/>
      <c r="AN27" s="1253"/>
      <c r="AO27" s="1253"/>
      <c r="AP27" s="1253"/>
      <c r="AQ27" s="1253"/>
      <c r="AR27" s="1253"/>
      <c r="AS27" s="1253"/>
      <c r="AT27" s="1253"/>
      <c r="AU27" s="1253"/>
      <c r="AV27" s="1253"/>
      <c r="AW27" s="1253"/>
      <c r="AX27" s="1253"/>
      <c r="AY27" s="1253"/>
      <c r="AZ27" s="1253"/>
      <c r="BA27" s="1253"/>
      <c r="BB27" s="1253"/>
      <c r="BC27" s="1253"/>
      <c r="BD27" s="1253"/>
      <c r="BE27" s="1253"/>
      <c r="BF27" s="1253"/>
      <c r="BG27" s="1253"/>
      <c r="BH27" s="1253"/>
      <c r="BI27" s="1253"/>
      <c r="BJ27" s="1253"/>
      <c r="BK27" s="1253"/>
      <c r="BL27" s="1253"/>
      <c r="BM27" s="1253"/>
      <c r="BN27" s="1253"/>
      <c r="BO27" s="1253"/>
      <c r="BP27" s="1253"/>
      <c r="BQ27" s="1253"/>
      <c r="BR27" s="1253"/>
      <c r="BS27" s="1253"/>
      <c r="BT27" s="1253"/>
      <c r="BU27" s="1253"/>
      <c r="BV27" s="1253"/>
      <c r="BW27" s="1243" t="s">
        <v>1201</v>
      </c>
      <c r="BX27" s="1244"/>
      <c r="BY27" s="1244"/>
      <c r="BZ27" s="1244"/>
      <c r="CA27" s="1244"/>
      <c r="CB27" s="1244"/>
      <c r="CC27" s="1244"/>
      <c r="CD27" s="1245"/>
      <c r="CE27" s="1171" t="str">
        <f>MID(SUVAHAVUJ!AF196,1,1)</f>
        <v xml:space="preserve"> </v>
      </c>
      <c r="CF27" s="1171"/>
      <c r="CG27" s="1171"/>
      <c r="CH27" s="1171"/>
      <c r="CI27" s="1171"/>
      <c r="CJ27" s="1171" t="str">
        <f>MID(SUVAHAVUJ!AF196,2,1)</f>
        <v xml:space="preserve"> </v>
      </c>
      <c r="CK27" s="1171"/>
      <c r="CL27" s="1171"/>
      <c r="CM27" s="1171"/>
      <c r="CN27" s="1171"/>
      <c r="CO27" s="1171"/>
      <c r="CP27" s="1171" t="str">
        <f>MID(SUVAHAVUJ!AF196,3,1)</f>
        <v xml:space="preserve"> </v>
      </c>
      <c r="CQ27" s="1171"/>
      <c r="CR27" s="1171"/>
      <c r="CS27" s="1171"/>
      <c r="CT27" s="1171"/>
      <c r="CU27" s="1171" t="str">
        <f>MID(SUVAHAVUJ!AF196,4,1)</f>
        <v xml:space="preserve"> </v>
      </c>
      <c r="CV27" s="1171"/>
      <c r="CW27" s="1171"/>
      <c r="CX27" s="1171"/>
      <c r="CY27" s="1171"/>
      <c r="CZ27" s="1171"/>
      <c r="DA27" s="1171" t="str">
        <f>MID(SUVAHAVUJ!AF196,5,1)</f>
        <v xml:space="preserve"> </v>
      </c>
      <c r="DB27" s="1171"/>
      <c r="DC27" s="1171"/>
      <c r="DD27" s="1171"/>
      <c r="DE27" s="1171"/>
      <c r="DF27" s="1171" t="str">
        <f>MID(SUVAHAVUJ!AF196,6,1)</f>
        <v xml:space="preserve"> </v>
      </c>
      <c r="DG27" s="1171"/>
      <c r="DH27" s="1171"/>
      <c r="DI27" s="1171"/>
      <c r="DJ27" s="1171"/>
      <c r="DK27" s="1171"/>
      <c r="DL27" s="1171" t="str">
        <f>MID(SUVAHAVUJ!AF196,7,1)</f>
        <v xml:space="preserve"> </v>
      </c>
      <c r="DM27" s="1171"/>
      <c r="DN27" s="1171"/>
      <c r="DO27" s="1171"/>
      <c r="DP27" s="1171"/>
      <c r="DQ27" s="1171"/>
      <c r="DR27" s="1171" t="str">
        <f>MID(SUVAHAVUJ!AF196,8,1)</f>
        <v xml:space="preserve"> </v>
      </c>
      <c r="DS27" s="1171"/>
      <c r="DT27" s="1171"/>
      <c r="DU27" s="1171"/>
      <c r="DV27" s="1171"/>
      <c r="DW27" s="1129" t="str">
        <f>MID(SUVAHAVUJ!AF196,9,1)</f>
        <v xml:space="preserve"> </v>
      </c>
      <c r="DX27" s="1129"/>
      <c r="DY27" s="1129"/>
      <c r="DZ27" s="1129"/>
      <c r="EA27" s="1129"/>
      <c r="EB27" s="1129"/>
      <c r="EC27" s="1129" t="str">
        <f>MID(SUVAHAVUJ!AF196,10,1)</f>
        <v xml:space="preserve"> </v>
      </c>
      <c r="ED27" s="1129"/>
      <c r="EE27" s="1129"/>
      <c r="EF27" s="1129"/>
      <c r="EG27" s="1129"/>
      <c r="EH27" s="1171" t="str">
        <f>MID(SUVAHAVUJ!AF196,11,1)</f>
        <v>0</v>
      </c>
      <c r="EI27" s="1171"/>
      <c r="EJ27" s="1171"/>
      <c r="EK27" s="1171"/>
      <c r="EL27" s="1171"/>
      <c r="EM27" s="1179"/>
      <c r="EN27" s="257"/>
      <c r="EO27" s="258"/>
      <c r="EP27" s="1171" t="str">
        <f>MID(SUVAHAVUJ!AG196,1,1)</f>
        <v xml:space="preserve"> </v>
      </c>
      <c r="EQ27" s="1171"/>
      <c r="ER27" s="1171"/>
      <c r="ES27" s="1171"/>
      <c r="ET27" s="1171"/>
      <c r="EU27" s="1171"/>
      <c r="EV27" s="1171" t="str">
        <f>MID(SUVAHAVUJ!AG196,2,1)</f>
        <v xml:space="preserve"> </v>
      </c>
      <c r="EW27" s="1171"/>
      <c r="EX27" s="1171"/>
      <c r="EY27" s="1171"/>
      <c r="EZ27" s="1171"/>
      <c r="FA27" s="1171" t="str">
        <f>MID(SUVAHAVUJ!AG196,3,1)</f>
        <v xml:space="preserve"> </v>
      </c>
      <c r="FB27" s="1171"/>
      <c r="FC27" s="1171"/>
      <c r="FD27" s="1171"/>
      <c r="FE27" s="1171"/>
      <c r="FF27" s="1171"/>
      <c r="FG27" s="1171" t="str">
        <f>MID(SUVAHAVUJ!AG196,4,1)</f>
        <v xml:space="preserve"> </v>
      </c>
      <c r="FH27" s="1171"/>
      <c r="FI27" s="1171"/>
      <c r="FJ27" s="1171"/>
      <c r="FK27" s="1171"/>
      <c r="FL27" s="1129" t="str">
        <f>MID(SUVAHAVUJ!AG196,5,1)</f>
        <v xml:space="preserve"> </v>
      </c>
      <c r="FM27" s="1129"/>
      <c r="FN27" s="1129"/>
      <c r="FO27" s="1129"/>
      <c r="FP27" s="1129"/>
      <c r="FQ27" s="1129"/>
      <c r="FR27" s="1129" t="str">
        <f>MID(SUVAHAVUJ!AG196,6,1)</f>
        <v xml:space="preserve"> </v>
      </c>
      <c r="FS27" s="1129"/>
      <c r="FT27" s="1129"/>
      <c r="FU27" s="1129"/>
      <c r="FV27" s="1129"/>
      <c r="FW27" s="1129" t="str">
        <f>MID(SUVAHAVUJ!AG196,7,1)</f>
        <v xml:space="preserve"> </v>
      </c>
      <c r="FX27" s="1129"/>
      <c r="FY27" s="1129"/>
      <c r="FZ27" s="1129"/>
      <c r="GA27" s="1129"/>
      <c r="GB27" s="1129"/>
      <c r="GC27" s="1129" t="str">
        <f>MID(SUVAHAVUJ!AG196,8,1)</f>
        <v xml:space="preserve"> </v>
      </c>
      <c r="GD27" s="1129"/>
      <c r="GE27" s="1129"/>
      <c r="GF27" s="1129"/>
      <c r="GG27" s="1129"/>
      <c r="GH27" s="1129" t="str">
        <f>MID(SUVAHAVUJ!AG196,9,1)</f>
        <v xml:space="preserve"> </v>
      </c>
      <c r="GI27" s="1129"/>
      <c r="GJ27" s="1129"/>
      <c r="GK27" s="1129"/>
      <c r="GL27" s="1129"/>
      <c r="GM27" s="1129"/>
      <c r="GN27" s="1129" t="str">
        <f>MID(SUVAHAVUJ!AG196,10,1)</f>
        <v xml:space="preserve"> </v>
      </c>
      <c r="GO27" s="1129"/>
      <c r="GP27" s="1129"/>
      <c r="GQ27" s="1129"/>
      <c r="GR27" s="1129"/>
      <c r="GS27" s="1129" t="str">
        <f>MID(SUVAHAVUJ!AG196,11,1)</f>
        <v>0</v>
      </c>
      <c r="GT27" s="1129"/>
      <c r="GU27" s="1129"/>
      <c r="GV27" s="1129"/>
      <c r="GW27" s="1177"/>
    </row>
    <row r="28" spans="1:205" ht="24.6" customHeight="1" x14ac:dyDescent="0.2">
      <c r="A28" s="267"/>
      <c r="B28" s="1292" t="s">
        <v>2168</v>
      </c>
      <c r="C28" s="1293"/>
      <c r="D28" s="1293"/>
      <c r="E28" s="1293"/>
      <c r="F28" s="1293"/>
      <c r="G28" s="1293"/>
      <c r="H28" s="1293"/>
      <c r="I28" s="1293"/>
      <c r="J28" s="1293"/>
      <c r="K28" s="1294"/>
      <c r="L28" s="1241" t="str">
        <f>SUVAHAVUJ!$D$197</f>
        <v>Nákladové úroky (r. 50 + r. 51)</v>
      </c>
      <c r="M28" s="1242"/>
      <c r="N28" s="1242"/>
      <c r="O28" s="1242"/>
      <c r="P28" s="1242"/>
      <c r="Q28" s="1242"/>
      <c r="R28" s="1242"/>
      <c r="S28" s="1242"/>
      <c r="T28" s="1242"/>
      <c r="U28" s="1242"/>
      <c r="V28" s="1242"/>
      <c r="W28" s="1242"/>
      <c r="X28" s="1242"/>
      <c r="Y28" s="1242"/>
      <c r="Z28" s="1242"/>
      <c r="AA28" s="1242"/>
      <c r="AB28" s="1242"/>
      <c r="AC28" s="1242"/>
      <c r="AD28" s="1242"/>
      <c r="AE28" s="1242"/>
      <c r="AF28" s="1242"/>
      <c r="AG28" s="1242"/>
      <c r="AH28" s="1242"/>
      <c r="AI28" s="1242"/>
      <c r="AJ28" s="1242"/>
      <c r="AK28" s="1242"/>
      <c r="AL28" s="1242"/>
      <c r="AM28" s="1242"/>
      <c r="AN28" s="1242"/>
      <c r="AO28" s="1242"/>
      <c r="AP28" s="1242"/>
      <c r="AQ28" s="1242"/>
      <c r="AR28" s="1242"/>
      <c r="AS28" s="1242"/>
      <c r="AT28" s="1242"/>
      <c r="AU28" s="1242"/>
      <c r="AV28" s="1242"/>
      <c r="AW28" s="1242"/>
      <c r="AX28" s="1242"/>
      <c r="AY28" s="1242"/>
      <c r="AZ28" s="1242"/>
      <c r="BA28" s="1242"/>
      <c r="BB28" s="1242"/>
      <c r="BC28" s="1242"/>
      <c r="BD28" s="1242"/>
      <c r="BE28" s="1242"/>
      <c r="BF28" s="1242"/>
      <c r="BG28" s="1242"/>
      <c r="BH28" s="1242"/>
      <c r="BI28" s="1242"/>
      <c r="BJ28" s="1242"/>
      <c r="BK28" s="1242"/>
      <c r="BL28" s="1242"/>
      <c r="BM28" s="1242"/>
      <c r="BN28" s="1242"/>
      <c r="BO28" s="1242"/>
      <c r="BP28" s="1242"/>
      <c r="BQ28" s="1242"/>
      <c r="BR28" s="1242"/>
      <c r="BS28" s="1242"/>
      <c r="BT28" s="1242"/>
      <c r="BU28" s="1242"/>
      <c r="BV28" s="1242"/>
      <c r="BW28" s="1243" t="s">
        <v>1208</v>
      </c>
      <c r="BX28" s="1244"/>
      <c r="BY28" s="1244"/>
      <c r="BZ28" s="1244"/>
      <c r="CA28" s="1244"/>
      <c r="CB28" s="1244"/>
      <c r="CC28" s="1244" t="s">
        <v>153</v>
      </c>
      <c r="CD28" s="1245"/>
      <c r="CE28" s="1171" t="str">
        <f>MID(SUVAHAVUJ!AF197,1,1)</f>
        <v xml:space="preserve"> </v>
      </c>
      <c r="CF28" s="1171"/>
      <c r="CG28" s="1171"/>
      <c r="CH28" s="1171"/>
      <c r="CI28" s="1171"/>
      <c r="CJ28" s="1171" t="str">
        <f>MID(SUVAHAVUJ!AF197,2,1)</f>
        <v xml:space="preserve"> </v>
      </c>
      <c r="CK28" s="1171"/>
      <c r="CL28" s="1171"/>
      <c r="CM28" s="1171"/>
      <c r="CN28" s="1171"/>
      <c r="CO28" s="1171"/>
      <c r="CP28" s="1171" t="str">
        <f>MID(SUVAHAVUJ!AF197,3,1)</f>
        <v xml:space="preserve"> </v>
      </c>
      <c r="CQ28" s="1171"/>
      <c r="CR28" s="1171"/>
      <c r="CS28" s="1171"/>
      <c r="CT28" s="1171"/>
      <c r="CU28" s="1171" t="str">
        <f>MID(SUVAHAVUJ!AF197,4,1)</f>
        <v xml:space="preserve"> </v>
      </c>
      <c r="CV28" s="1171"/>
      <c r="CW28" s="1171"/>
      <c r="CX28" s="1171"/>
      <c r="CY28" s="1171"/>
      <c r="CZ28" s="1171"/>
      <c r="DA28" s="1171" t="str">
        <f>MID(SUVAHAVUJ!AF197,5,1)</f>
        <v xml:space="preserve"> </v>
      </c>
      <c r="DB28" s="1171"/>
      <c r="DC28" s="1171"/>
      <c r="DD28" s="1171"/>
      <c r="DE28" s="1171"/>
      <c r="DF28" s="1171" t="str">
        <f>MID(SUVAHAVUJ!AF197,6,1)</f>
        <v xml:space="preserve"> </v>
      </c>
      <c r="DG28" s="1171"/>
      <c r="DH28" s="1171"/>
      <c r="DI28" s="1171"/>
      <c r="DJ28" s="1171"/>
      <c r="DK28" s="1171"/>
      <c r="DL28" s="1171" t="str">
        <f>MID(SUVAHAVUJ!AF197,7,1)</f>
        <v xml:space="preserve"> </v>
      </c>
      <c r="DM28" s="1171"/>
      <c r="DN28" s="1171"/>
      <c r="DO28" s="1171"/>
      <c r="DP28" s="1171"/>
      <c r="DQ28" s="1171"/>
      <c r="DR28" s="1171" t="str">
        <f>MID(SUVAHAVUJ!AF197,8,1)</f>
        <v>1</v>
      </c>
      <c r="DS28" s="1171"/>
      <c r="DT28" s="1171"/>
      <c r="DU28" s="1171"/>
      <c r="DV28" s="1171"/>
      <c r="DW28" s="1129" t="str">
        <f>MID(SUVAHAVUJ!AF197,9,1)</f>
        <v>0</v>
      </c>
      <c r="DX28" s="1129"/>
      <c r="DY28" s="1129"/>
      <c r="DZ28" s="1129"/>
      <c r="EA28" s="1129"/>
      <c r="EB28" s="1129"/>
      <c r="EC28" s="1129" t="str">
        <f>MID(SUVAHAVUJ!AF197,10,1)</f>
        <v>5</v>
      </c>
      <c r="ED28" s="1129"/>
      <c r="EE28" s="1129"/>
      <c r="EF28" s="1129"/>
      <c r="EG28" s="1129"/>
      <c r="EH28" s="1171" t="str">
        <f>MID(SUVAHAVUJ!AF197,11,1)</f>
        <v>7</v>
      </c>
      <c r="EI28" s="1171"/>
      <c r="EJ28" s="1171"/>
      <c r="EK28" s="1171"/>
      <c r="EL28" s="1171"/>
      <c r="EM28" s="1179"/>
      <c r="EN28" s="257"/>
      <c r="EO28" s="258"/>
      <c r="EP28" s="1171" t="str">
        <f>MID(SUVAHAVUJ!AG197,1,1)</f>
        <v xml:space="preserve"> </v>
      </c>
      <c r="EQ28" s="1171"/>
      <c r="ER28" s="1171"/>
      <c r="ES28" s="1171"/>
      <c r="ET28" s="1171"/>
      <c r="EU28" s="1171"/>
      <c r="EV28" s="1171" t="str">
        <f>MID(SUVAHAVUJ!AG197,2,1)</f>
        <v xml:space="preserve"> </v>
      </c>
      <c r="EW28" s="1171"/>
      <c r="EX28" s="1171"/>
      <c r="EY28" s="1171"/>
      <c r="EZ28" s="1171"/>
      <c r="FA28" s="1171" t="str">
        <f>MID(SUVAHAVUJ!AG197,3,1)</f>
        <v xml:space="preserve"> </v>
      </c>
      <c r="FB28" s="1171"/>
      <c r="FC28" s="1171"/>
      <c r="FD28" s="1171"/>
      <c r="FE28" s="1171"/>
      <c r="FF28" s="1171"/>
      <c r="FG28" s="1171" t="str">
        <f>MID(SUVAHAVUJ!AG197,4,1)</f>
        <v xml:space="preserve"> </v>
      </c>
      <c r="FH28" s="1171"/>
      <c r="FI28" s="1171"/>
      <c r="FJ28" s="1171"/>
      <c r="FK28" s="1171"/>
      <c r="FL28" s="1129" t="str">
        <f>MID(SUVAHAVUJ!AG197,5,1)</f>
        <v xml:space="preserve"> </v>
      </c>
      <c r="FM28" s="1129"/>
      <c r="FN28" s="1129"/>
      <c r="FO28" s="1129"/>
      <c r="FP28" s="1129"/>
      <c r="FQ28" s="1129"/>
      <c r="FR28" s="1129" t="str">
        <f>MID(SUVAHAVUJ!AG197,6,1)</f>
        <v xml:space="preserve"> </v>
      </c>
      <c r="FS28" s="1129"/>
      <c r="FT28" s="1129"/>
      <c r="FU28" s="1129"/>
      <c r="FV28" s="1129"/>
      <c r="FW28" s="1129" t="str">
        <f>MID(SUVAHAVUJ!AG197,7,1)</f>
        <v xml:space="preserve"> </v>
      </c>
      <c r="FX28" s="1129"/>
      <c r="FY28" s="1129"/>
      <c r="FZ28" s="1129"/>
      <c r="GA28" s="1129"/>
      <c r="GB28" s="1129"/>
      <c r="GC28" s="1129" t="str">
        <f>MID(SUVAHAVUJ!AG197,8,1)</f>
        <v xml:space="preserve"> </v>
      </c>
      <c r="GD28" s="1129"/>
      <c r="GE28" s="1129"/>
      <c r="GF28" s="1129"/>
      <c r="GG28" s="1129"/>
      <c r="GH28" s="1129" t="str">
        <f>MID(SUVAHAVUJ!AG197,9,1)</f>
        <v xml:space="preserve"> </v>
      </c>
      <c r="GI28" s="1129"/>
      <c r="GJ28" s="1129"/>
      <c r="GK28" s="1129"/>
      <c r="GL28" s="1129"/>
      <c r="GM28" s="1129"/>
      <c r="GN28" s="1129" t="str">
        <f>MID(SUVAHAVUJ!AG197,10,1)</f>
        <v xml:space="preserve"> </v>
      </c>
      <c r="GO28" s="1129"/>
      <c r="GP28" s="1129"/>
      <c r="GQ28" s="1129"/>
      <c r="GR28" s="1129"/>
      <c r="GS28" s="1129" t="str">
        <f>MID(SUVAHAVUJ!AG197,11,1)</f>
        <v>0</v>
      </c>
      <c r="GT28" s="1129"/>
      <c r="GU28" s="1129"/>
      <c r="GV28" s="1129"/>
      <c r="GW28" s="1177"/>
    </row>
    <row r="29" spans="1:205" ht="24.6" customHeight="1" x14ac:dyDescent="0.2">
      <c r="A29" s="267"/>
      <c r="B29" s="1289" t="s">
        <v>2169</v>
      </c>
      <c r="C29" s="1290"/>
      <c r="D29" s="1290"/>
      <c r="E29" s="1290"/>
      <c r="F29" s="1290"/>
      <c r="G29" s="1290"/>
      <c r="H29" s="1290"/>
      <c r="I29" s="1290"/>
      <c r="J29" s="1290"/>
      <c r="K29" s="1291"/>
      <c r="L29" s="1252" t="str">
        <f>SUVAHAVUJ!$D$198</f>
        <v>Nákladové úroky pre prepojené účtovné jednotky (562A)</v>
      </c>
      <c r="M29" s="1253"/>
      <c r="N29" s="1253"/>
      <c r="O29" s="1253"/>
      <c r="P29" s="1253"/>
      <c r="Q29" s="1253"/>
      <c r="R29" s="1253"/>
      <c r="S29" s="1253"/>
      <c r="T29" s="1253"/>
      <c r="U29" s="1253"/>
      <c r="V29" s="1253"/>
      <c r="W29" s="1253"/>
      <c r="X29" s="1253"/>
      <c r="Y29" s="1253"/>
      <c r="Z29" s="1253"/>
      <c r="AA29" s="1253"/>
      <c r="AB29" s="1253"/>
      <c r="AC29" s="1253"/>
      <c r="AD29" s="1253"/>
      <c r="AE29" s="1253"/>
      <c r="AF29" s="1253"/>
      <c r="AG29" s="1253"/>
      <c r="AH29" s="1253"/>
      <c r="AI29" s="1253"/>
      <c r="AJ29" s="1253"/>
      <c r="AK29" s="1253"/>
      <c r="AL29" s="1253"/>
      <c r="AM29" s="1253"/>
      <c r="AN29" s="1253"/>
      <c r="AO29" s="1253"/>
      <c r="AP29" s="1253"/>
      <c r="AQ29" s="1253"/>
      <c r="AR29" s="1253"/>
      <c r="AS29" s="1253"/>
      <c r="AT29" s="1253"/>
      <c r="AU29" s="1253"/>
      <c r="AV29" s="1253"/>
      <c r="AW29" s="1253"/>
      <c r="AX29" s="1253"/>
      <c r="AY29" s="1253"/>
      <c r="AZ29" s="1253"/>
      <c r="BA29" s="1253"/>
      <c r="BB29" s="1253"/>
      <c r="BC29" s="1253"/>
      <c r="BD29" s="1253"/>
      <c r="BE29" s="1253"/>
      <c r="BF29" s="1253"/>
      <c r="BG29" s="1253"/>
      <c r="BH29" s="1253"/>
      <c r="BI29" s="1253"/>
      <c r="BJ29" s="1253"/>
      <c r="BK29" s="1253"/>
      <c r="BL29" s="1253"/>
      <c r="BM29" s="1253"/>
      <c r="BN29" s="1253"/>
      <c r="BO29" s="1253"/>
      <c r="BP29" s="1253"/>
      <c r="BQ29" s="1253"/>
      <c r="BR29" s="1253"/>
      <c r="BS29" s="1253"/>
      <c r="BT29" s="1253"/>
      <c r="BU29" s="1253"/>
      <c r="BV29" s="1253"/>
      <c r="BW29" s="1243" t="s">
        <v>1223</v>
      </c>
      <c r="BX29" s="1244"/>
      <c r="BY29" s="1244"/>
      <c r="BZ29" s="1244"/>
      <c r="CA29" s="1244"/>
      <c r="CB29" s="1244"/>
      <c r="CC29" s="1244" t="s">
        <v>153</v>
      </c>
      <c r="CD29" s="1245"/>
      <c r="CE29" s="1171" t="str">
        <f>MID(SUVAHAVUJ!AF198,1,1)</f>
        <v xml:space="preserve"> </v>
      </c>
      <c r="CF29" s="1171"/>
      <c r="CG29" s="1171"/>
      <c r="CH29" s="1171"/>
      <c r="CI29" s="1171"/>
      <c r="CJ29" s="1171" t="str">
        <f>MID(SUVAHAVUJ!AF198,2,1)</f>
        <v xml:space="preserve"> </v>
      </c>
      <c r="CK29" s="1171"/>
      <c r="CL29" s="1171"/>
      <c r="CM29" s="1171"/>
      <c r="CN29" s="1171"/>
      <c r="CO29" s="1171"/>
      <c r="CP29" s="1171" t="str">
        <f>MID(SUVAHAVUJ!AF198,3,1)</f>
        <v xml:space="preserve"> </v>
      </c>
      <c r="CQ29" s="1171"/>
      <c r="CR29" s="1171"/>
      <c r="CS29" s="1171"/>
      <c r="CT29" s="1171"/>
      <c r="CU29" s="1171" t="str">
        <f>MID(SUVAHAVUJ!AF198,4,1)</f>
        <v xml:space="preserve"> </v>
      </c>
      <c r="CV29" s="1171"/>
      <c r="CW29" s="1171"/>
      <c r="CX29" s="1171"/>
      <c r="CY29" s="1171"/>
      <c r="CZ29" s="1171"/>
      <c r="DA29" s="1171" t="str">
        <f>MID(SUVAHAVUJ!AF198,5,1)</f>
        <v xml:space="preserve"> </v>
      </c>
      <c r="DB29" s="1171"/>
      <c r="DC29" s="1171"/>
      <c r="DD29" s="1171"/>
      <c r="DE29" s="1171"/>
      <c r="DF29" s="1171" t="str">
        <f>MID(SUVAHAVUJ!AF198,6,1)</f>
        <v xml:space="preserve"> </v>
      </c>
      <c r="DG29" s="1171"/>
      <c r="DH29" s="1171"/>
      <c r="DI29" s="1171"/>
      <c r="DJ29" s="1171"/>
      <c r="DK29" s="1171"/>
      <c r="DL29" s="1171" t="str">
        <f>MID(SUVAHAVUJ!AF198,7,1)</f>
        <v xml:space="preserve"> </v>
      </c>
      <c r="DM29" s="1171"/>
      <c r="DN29" s="1171"/>
      <c r="DO29" s="1171"/>
      <c r="DP29" s="1171"/>
      <c r="DQ29" s="1171"/>
      <c r="DR29" s="1171" t="str">
        <f>MID(SUVAHAVUJ!AF198,8,1)</f>
        <v>1</v>
      </c>
      <c r="DS29" s="1171"/>
      <c r="DT29" s="1171"/>
      <c r="DU29" s="1171"/>
      <c r="DV29" s="1171"/>
      <c r="DW29" s="1129" t="str">
        <f>MID(SUVAHAVUJ!AF198,9,1)</f>
        <v>0</v>
      </c>
      <c r="DX29" s="1129"/>
      <c r="DY29" s="1129"/>
      <c r="DZ29" s="1129"/>
      <c r="EA29" s="1129"/>
      <c r="EB29" s="1129"/>
      <c r="EC29" s="1129" t="str">
        <f>MID(SUVAHAVUJ!AF198,10,1)</f>
        <v>5</v>
      </c>
      <c r="ED29" s="1129"/>
      <c r="EE29" s="1129"/>
      <c r="EF29" s="1129"/>
      <c r="EG29" s="1129"/>
      <c r="EH29" s="1171" t="str">
        <f>MID(SUVAHAVUJ!AF198,11,1)</f>
        <v>7</v>
      </c>
      <c r="EI29" s="1171"/>
      <c r="EJ29" s="1171"/>
      <c r="EK29" s="1171"/>
      <c r="EL29" s="1171"/>
      <c r="EM29" s="1179"/>
      <c r="EN29" s="257"/>
      <c r="EO29" s="258"/>
      <c r="EP29" s="1171" t="str">
        <f>MID(SUVAHAVUJ!AG198,1,1)</f>
        <v xml:space="preserve"> </v>
      </c>
      <c r="EQ29" s="1171"/>
      <c r="ER29" s="1171"/>
      <c r="ES29" s="1171"/>
      <c r="ET29" s="1171"/>
      <c r="EU29" s="1171"/>
      <c r="EV29" s="1171" t="str">
        <f>MID(SUVAHAVUJ!AG198,2,1)</f>
        <v xml:space="preserve"> </v>
      </c>
      <c r="EW29" s="1171"/>
      <c r="EX29" s="1171"/>
      <c r="EY29" s="1171"/>
      <c r="EZ29" s="1171"/>
      <c r="FA29" s="1171" t="str">
        <f>MID(SUVAHAVUJ!AG198,3,1)</f>
        <v xml:space="preserve"> </v>
      </c>
      <c r="FB29" s="1171"/>
      <c r="FC29" s="1171"/>
      <c r="FD29" s="1171"/>
      <c r="FE29" s="1171"/>
      <c r="FF29" s="1171"/>
      <c r="FG29" s="1171" t="str">
        <f>MID(SUVAHAVUJ!AG198,4,1)</f>
        <v xml:space="preserve"> </v>
      </c>
      <c r="FH29" s="1171"/>
      <c r="FI29" s="1171"/>
      <c r="FJ29" s="1171"/>
      <c r="FK29" s="1171"/>
      <c r="FL29" s="1129" t="str">
        <f>MID(SUVAHAVUJ!AG198,5,1)</f>
        <v xml:space="preserve"> </v>
      </c>
      <c r="FM29" s="1129"/>
      <c r="FN29" s="1129"/>
      <c r="FO29" s="1129"/>
      <c r="FP29" s="1129"/>
      <c r="FQ29" s="1129"/>
      <c r="FR29" s="1129" t="str">
        <f>MID(SUVAHAVUJ!AG198,6,1)</f>
        <v xml:space="preserve"> </v>
      </c>
      <c r="FS29" s="1129"/>
      <c r="FT29" s="1129"/>
      <c r="FU29" s="1129"/>
      <c r="FV29" s="1129"/>
      <c r="FW29" s="1129" t="str">
        <f>MID(SUVAHAVUJ!AG198,7,1)</f>
        <v xml:space="preserve"> </v>
      </c>
      <c r="FX29" s="1129"/>
      <c r="FY29" s="1129"/>
      <c r="FZ29" s="1129"/>
      <c r="GA29" s="1129"/>
      <c r="GB29" s="1129"/>
      <c r="GC29" s="1129" t="str">
        <f>MID(SUVAHAVUJ!AG198,8,1)</f>
        <v xml:space="preserve"> </v>
      </c>
      <c r="GD29" s="1129"/>
      <c r="GE29" s="1129"/>
      <c r="GF29" s="1129"/>
      <c r="GG29" s="1129"/>
      <c r="GH29" s="1129" t="str">
        <f>MID(SUVAHAVUJ!AG198,9,1)</f>
        <v xml:space="preserve"> </v>
      </c>
      <c r="GI29" s="1129"/>
      <c r="GJ29" s="1129"/>
      <c r="GK29" s="1129"/>
      <c r="GL29" s="1129"/>
      <c r="GM29" s="1129"/>
      <c r="GN29" s="1129" t="str">
        <f>MID(SUVAHAVUJ!AG198,10,1)</f>
        <v xml:space="preserve"> </v>
      </c>
      <c r="GO29" s="1129"/>
      <c r="GP29" s="1129"/>
      <c r="GQ29" s="1129"/>
      <c r="GR29" s="1129"/>
      <c r="GS29" s="1129" t="str">
        <f>MID(SUVAHAVUJ!AG198,11,1)</f>
        <v>0</v>
      </c>
      <c r="GT29" s="1129"/>
      <c r="GU29" s="1129"/>
      <c r="GV29" s="1129"/>
      <c r="GW29" s="1177"/>
    </row>
    <row r="30" spans="1:205" ht="24.6" customHeight="1" x14ac:dyDescent="0.2">
      <c r="A30" s="267"/>
      <c r="B30" s="1289" t="s">
        <v>2017</v>
      </c>
      <c r="C30" s="1290"/>
      <c r="D30" s="1290"/>
      <c r="E30" s="1290"/>
      <c r="F30" s="1290"/>
      <c r="G30" s="1290"/>
      <c r="H30" s="1290"/>
      <c r="I30" s="1290"/>
      <c r="J30" s="1290"/>
      <c r="K30" s="1291"/>
      <c r="L30" s="1252" t="str">
        <f>SUVAHAVUJ!$D$199</f>
        <v>Ostatné nákladové úroky (562A)</v>
      </c>
      <c r="M30" s="1253"/>
      <c r="N30" s="1253"/>
      <c r="O30" s="1253"/>
      <c r="P30" s="1253"/>
      <c r="Q30" s="1253"/>
      <c r="R30" s="1253"/>
      <c r="S30" s="1253"/>
      <c r="T30" s="1253"/>
      <c r="U30" s="1253"/>
      <c r="V30" s="1253"/>
      <c r="W30" s="1253"/>
      <c r="X30" s="1253"/>
      <c r="Y30" s="1253"/>
      <c r="Z30" s="1253"/>
      <c r="AA30" s="1253"/>
      <c r="AB30" s="1253"/>
      <c r="AC30" s="1253"/>
      <c r="AD30" s="1253"/>
      <c r="AE30" s="1253"/>
      <c r="AF30" s="1253"/>
      <c r="AG30" s="1253"/>
      <c r="AH30" s="1253"/>
      <c r="AI30" s="1253"/>
      <c r="AJ30" s="1253"/>
      <c r="AK30" s="1253"/>
      <c r="AL30" s="1253"/>
      <c r="AM30" s="1253"/>
      <c r="AN30" s="1253"/>
      <c r="AO30" s="1253"/>
      <c r="AP30" s="1253"/>
      <c r="AQ30" s="1253"/>
      <c r="AR30" s="1253"/>
      <c r="AS30" s="1253"/>
      <c r="AT30" s="1253"/>
      <c r="AU30" s="1253"/>
      <c r="AV30" s="1253"/>
      <c r="AW30" s="1253"/>
      <c r="AX30" s="1253"/>
      <c r="AY30" s="1253"/>
      <c r="AZ30" s="1253"/>
      <c r="BA30" s="1253"/>
      <c r="BB30" s="1253"/>
      <c r="BC30" s="1253"/>
      <c r="BD30" s="1253"/>
      <c r="BE30" s="1253"/>
      <c r="BF30" s="1253"/>
      <c r="BG30" s="1253"/>
      <c r="BH30" s="1253"/>
      <c r="BI30" s="1253"/>
      <c r="BJ30" s="1253"/>
      <c r="BK30" s="1253"/>
      <c r="BL30" s="1253"/>
      <c r="BM30" s="1253"/>
      <c r="BN30" s="1253"/>
      <c r="BO30" s="1253"/>
      <c r="BP30" s="1253"/>
      <c r="BQ30" s="1253"/>
      <c r="BR30" s="1253"/>
      <c r="BS30" s="1253"/>
      <c r="BT30" s="1253"/>
      <c r="BU30" s="1253"/>
      <c r="BV30" s="1253"/>
      <c r="BW30" s="1243" t="s">
        <v>1196</v>
      </c>
      <c r="BX30" s="1244"/>
      <c r="BY30" s="1244"/>
      <c r="BZ30" s="1244"/>
      <c r="CA30" s="1244"/>
      <c r="CB30" s="1244"/>
      <c r="CC30" s="1244" t="s">
        <v>153</v>
      </c>
      <c r="CD30" s="1245"/>
      <c r="CE30" s="1171" t="str">
        <f>MID(SUVAHAVUJ!AF199,1,1)</f>
        <v xml:space="preserve"> </v>
      </c>
      <c r="CF30" s="1171"/>
      <c r="CG30" s="1171"/>
      <c r="CH30" s="1171"/>
      <c r="CI30" s="1171"/>
      <c r="CJ30" s="1171" t="str">
        <f>MID(SUVAHAVUJ!AF199,2,1)</f>
        <v xml:space="preserve"> </v>
      </c>
      <c r="CK30" s="1171"/>
      <c r="CL30" s="1171"/>
      <c r="CM30" s="1171"/>
      <c r="CN30" s="1171"/>
      <c r="CO30" s="1171"/>
      <c r="CP30" s="1171" t="str">
        <f>MID(SUVAHAVUJ!AF199,3,1)</f>
        <v xml:space="preserve"> </v>
      </c>
      <c r="CQ30" s="1171"/>
      <c r="CR30" s="1171"/>
      <c r="CS30" s="1171"/>
      <c r="CT30" s="1171"/>
      <c r="CU30" s="1171" t="str">
        <f>MID(SUVAHAVUJ!AF199,4,1)</f>
        <v xml:space="preserve"> </v>
      </c>
      <c r="CV30" s="1171"/>
      <c r="CW30" s="1171"/>
      <c r="CX30" s="1171"/>
      <c r="CY30" s="1171"/>
      <c r="CZ30" s="1171"/>
      <c r="DA30" s="1171" t="str">
        <f>MID(SUVAHAVUJ!AF199,5,1)</f>
        <v xml:space="preserve"> </v>
      </c>
      <c r="DB30" s="1171"/>
      <c r="DC30" s="1171"/>
      <c r="DD30" s="1171"/>
      <c r="DE30" s="1171"/>
      <c r="DF30" s="1171" t="str">
        <f>MID(SUVAHAVUJ!AF199,6,1)</f>
        <v xml:space="preserve"> </v>
      </c>
      <c r="DG30" s="1171"/>
      <c r="DH30" s="1171"/>
      <c r="DI30" s="1171"/>
      <c r="DJ30" s="1171"/>
      <c r="DK30" s="1171"/>
      <c r="DL30" s="1171" t="str">
        <f>MID(SUVAHAVUJ!AF199,7,1)</f>
        <v xml:space="preserve"> </v>
      </c>
      <c r="DM30" s="1171"/>
      <c r="DN30" s="1171"/>
      <c r="DO30" s="1171"/>
      <c r="DP30" s="1171"/>
      <c r="DQ30" s="1171"/>
      <c r="DR30" s="1171" t="str">
        <f>MID(SUVAHAVUJ!AF199,8,1)</f>
        <v xml:space="preserve"> </v>
      </c>
      <c r="DS30" s="1171"/>
      <c r="DT30" s="1171"/>
      <c r="DU30" s="1171"/>
      <c r="DV30" s="1171"/>
      <c r="DW30" s="1129" t="str">
        <f>MID(SUVAHAVUJ!AF199,9,1)</f>
        <v xml:space="preserve"> </v>
      </c>
      <c r="DX30" s="1129"/>
      <c r="DY30" s="1129"/>
      <c r="DZ30" s="1129"/>
      <c r="EA30" s="1129"/>
      <c r="EB30" s="1129"/>
      <c r="EC30" s="1129" t="str">
        <f>MID(SUVAHAVUJ!AF199,10,1)</f>
        <v xml:space="preserve"> </v>
      </c>
      <c r="ED30" s="1129"/>
      <c r="EE30" s="1129"/>
      <c r="EF30" s="1129"/>
      <c r="EG30" s="1129"/>
      <c r="EH30" s="1171" t="str">
        <f>MID(SUVAHAVUJ!AF199,11,1)</f>
        <v>0</v>
      </c>
      <c r="EI30" s="1171"/>
      <c r="EJ30" s="1171"/>
      <c r="EK30" s="1171"/>
      <c r="EL30" s="1171"/>
      <c r="EM30" s="1179"/>
      <c r="EN30" s="257"/>
      <c r="EO30" s="258"/>
      <c r="EP30" s="1171" t="str">
        <f>MID(SUVAHAVUJ!AG199,1,1)</f>
        <v xml:space="preserve"> </v>
      </c>
      <c r="EQ30" s="1171"/>
      <c r="ER30" s="1171"/>
      <c r="ES30" s="1171"/>
      <c r="ET30" s="1171"/>
      <c r="EU30" s="1171"/>
      <c r="EV30" s="1171" t="str">
        <f>MID(SUVAHAVUJ!AG199,2,1)</f>
        <v xml:space="preserve"> </v>
      </c>
      <c r="EW30" s="1171"/>
      <c r="EX30" s="1171"/>
      <c r="EY30" s="1171"/>
      <c r="EZ30" s="1171"/>
      <c r="FA30" s="1171" t="str">
        <f>MID(SUVAHAVUJ!AG199,3,1)</f>
        <v xml:space="preserve"> </v>
      </c>
      <c r="FB30" s="1171"/>
      <c r="FC30" s="1171"/>
      <c r="FD30" s="1171"/>
      <c r="FE30" s="1171"/>
      <c r="FF30" s="1171"/>
      <c r="FG30" s="1171" t="str">
        <f>MID(SUVAHAVUJ!AG199,4,1)</f>
        <v xml:space="preserve"> </v>
      </c>
      <c r="FH30" s="1171"/>
      <c r="FI30" s="1171"/>
      <c r="FJ30" s="1171"/>
      <c r="FK30" s="1171"/>
      <c r="FL30" s="1129" t="str">
        <f>MID(SUVAHAVUJ!AG199,5,1)</f>
        <v xml:space="preserve"> </v>
      </c>
      <c r="FM30" s="1129"/>
      <c r="FN30" s="1129"/>
      <c r="FO30" s="1129"/>
      <c r="FP30" s="1129"/>
      <c r="FQ30" s="1129"/>
      <c r="FR30" s="1129" t="str">
        <f>MID(SUVAHAVUJ!AG199,6,1)</f>
        <v xml:space="preserve"> </v>
      </c>
      <c r="FS30" s="1129"/>
      <c r="FT30" s="1129"/>
      <c r="FU30" s="1129"/>
      <c r="FV30" s="1129"/>
      <c r="FW30" s="1129" t="str">
        <f>MID(SUVAHAVUJ!AG199,7,1)</f>
        <v xml:space="preserve"> </v>
      </c>
      <c r="FX30" s="1129"/>
      <c r="FY30" s="1129"/>
      <c r="FZ30" s="1129"/>
      <c r="GA30" s="1129"/>
      <c r="GB30" s="1129"/>
      <c r="GC30" s="1129" t="str">
        <f>MID(SUVAHAVUJ!AG199,8,1)</f>
        <v xml:space="preserve"> </v>
      </c>
      <c r="GD30" s="1129"/>
      <c r="GE30" s="1129"/>
      <c r="GF30" s="1129"/>
      <c r="GG30" s="1129"/>
      <c r="GH30" s="1129" t="str">
        <f>MID(SUVAHAVUJ!AG199,9,1)</f>
        <v xml:space="preserve"> </v>
      </c>
      <c r="GI30" s="1129"/>
      <c r="GJ30" s="1129"/>
      <c r="GK30" s="1129"/>
      <c r="GL30" s="1129"/>
      <c r="GM30" s="1129"/>
      <c r="GN30" s="1129" t="str">
        <f>MID(SUVAHAVUJ!AG199,10,1)</f>
        <v xml:space="preserve"> </v>
      </c>
      <c r="GO30" s="1129"/>
      <c r="GP30" s="1129"/>
      <c r="GQ30" s="1129"/>
      <c r="GR30" s="1129"/>
      <c r="GS30" s="1129" t="str">
        <f>MID(SUVAHAVUJ!AG199,11,1)</f>
        <v>0</v>
      </c>
      <c r="GT30" s="1129"/>
      <c r="GU30" s="1129"/>
      <c r="GV30" s="1129"/>
      <c r="GW30" s="1177"/>
    </row>
    <row r="31" spans="1:205" ht="24.6" customHeight="1" x14ac:dyDescent="0.2">
      <c r="A31" s="267"/>
      <c r="B31" s="1286" t="s">
        <v>2170</v>
      </c>
      <c r="C31" s="1287"/>
      <c r="D31" s="1287"/>
      <c r="E31" s="1287"/>
      <c r="F31" s="1287"/>
      <c r="G31" s="1287"/>
      <c r="H31" s="1287"/>
      <c r="I31" s="1287"/>
      <c r="J31" s="1287"/>
      <c r="K31" s="1288"/>
      <c r="L31" s="1252" t="str">
        <f>SUVAHAVUJ!$D$200</f>
        <v>Kurzové straty (563)</v>
      </c>
      <c r="M31" s="1253"/>
      <c r="N31" s="1253"/>
      <c r="O31" s="1253"/>
      <c r="P31" s="1253"/>
      <c r="Q31" s="1253"/>
      <c r="R31" s="1253"/>
      <c r="S31" s="1253"/>
      <c r="T31" s="1253"/>
      <c r="U31" s="1253"/>
      <c r="V31" s="1253"/>
      <c r="W31" s="1253"/>
      <c r="X31" s="1253"/>
      <c r="Y31" s="1253"/>
      <c r="Z31" s="1253"/>
      <c r="AA31" s="1253"/>
      <c r="AB31" s="1253"/>
      <c r="AC31" s="1253"/>
      <c r="AD31" s="1253"/>
      <c r="AE31" s="1253"/>
      <c r="AF31" s="1253"/>
      <c r="AG31" s="1253"/>
      <c r="AH31" s="1253"/>
      <c r="AI31" s="1253"/>
      <c r="AJ31" s="1253"/>
      <c r="AK31" s="1253"/>
      <c r="AL31" s="1253"/>
      <c r="AM31" s="1253"/>
      <c r="AN31" s="1253"/>
      <c r="AO31" s="1253"/>
      <c r="AP31" s="1253"/>
      <c r="AQ31" s="1253"/>
      <c r="AR31" s="1253"/>
      <c r="AS31" s="1253"/>
      <c r="AT31" s="1253"/>
      <c r="AU31" s="1253"/>
      <c r="AV31" s="1253"/>
      <c r="AW31" s="1253"/>
      <c r="AX31" s="1253"/>
      <c r="AY31" s="1253"/>
      <c r="AZ31" s="1253"/>
      <c r="BA31" s="1253"/>
      <c r="BB31" s="1253"/>
      <c r="BC31" s="1253"/>
      <c r="BD31" s="1253"/>
      <c r="BE31" s="1253"/>
      <c r="BF31" s="1253"/>
      <c r="BG31" s="1253"/>
      <c r="BH31" s="1253"/>
      <c r="BI31" s="1253"/>
      <c r="BJ31" s="1253"/>
      <c r="BK31" s="1253"/>
      <c r="BL31" s="1253"/>
      <c r="BM31" s="1253"/>
      <c r="BN31" s="1253"/>
      <c r="BO31" s="1253"/>
      <c r="BP31" s="1253"/>
      <c r="BQ31" s="1253"/>
      <c r="BR31" s="1253"/>
      <c r="BS31" s="1253"/>
      <c r="BT31" s="1253"/>
      <c r="BU31" s="1253"/>
      <c r="BV31" s="1253"/>
      <c r="BW31" s="1243" t="s">
        <v>1246</v>
      </c>
      <c r="BX31" s="1244"/>
      <c r="BY31" s="1244"/>
      <c r="BZ31" s="1244"/>
      <c r="CA31" s="1244"/>
      <c r="CB31" s="1244"/>
      <c r="CC31" s="1244" t="s">
        <v>153</v>
      </c>
      <c r="CD31" s="1245"/>
      <c r="CE31" s="1171" t="str">
        <f>MID(SUVAHAVUJ!AF200,1,1)</f>
        <v xml:space="preserve"> </v>
      </c>
      <c r="CF31" s="1171"/>
      <c r="CG31" s="1171"/>
      <c r="CH31" s="1171"/>
      <c r="CI31" s="1171"/>
      <c r="CJ31" s="1171" t="str">
        <f>MID(SUVAHAVUJ!AF200,2,1)</f>
        <v xml:space="preserve"> </v>
      </c>
      <c r="CK31" s="1171"/>
      <c r="CL31" s="1171"/>
      <c r="CM31" s="1171"/>
      <c r="CN31" s="1171"/>
      <c r="CO31" s="1171"/>
      <c r="CP31" s="1171" t="str">
        <f>MID(SUVAHAVUJ!AF200,3,1)</f>
        <v xml:space="preserve"> </v>
      </c>
      <c r="CQ31" s="1171"/>
      <c r="CR31" s="1171"/>
      <c r="CS31" s="1171"/>
      <c r="CT31" s="1171"/>
      <c r="CU31" s="1171" t="str">
        <f>MID(SUVAHAVUJ!AF200,4,1)</f>
        <v xml:space="preserve"> </v>
      </c>
      <c r="CV31" s="1171"/>
      <c r="CW31" s="1171"/>
      <c r="CX31" s="1171"/>
      <c r="CY31" s="1171"/>
      <c r="CZ31" s="1171"/>
      <c r="DA31" s="1171" t="str">
        <f>MID(SUVAHAVUJ!AF200,5,1)</f>
        <v xml:space="preserve"> </v>
      </c>
      <c r="DB31" s="1171"/>
      <c r="DC31" s="1171"/>
      <c r="DD31" s="1171"/>
      <c r="DE31" s="1171"/>
      <c r="DF31" s="1171" t="str">
        <f>MID(SUVAHAVUJ!AF200,6,1)</f>
        <v xml:space="preserve"> </v>
      </c>
      <c r="DG31" s="1171"/>
      <c r="DH31" s="1171"/>
      <c r="DI31" s="1171"/>
      <c r="DJ31" s="1171"/>
      <c r="DK31" s="1171"/>
      <c r="DL31" s="1171" t="str">
        <f>MID(SUVAHAVUJ!AF200,7,1)</f>
        <v xml:space="preserve"> </v>
      </c>
      <c r="DM31" s="1171"/>
      <c r="DN31" s="1171"/>
      <c r="DO31" s="1171"/>
      <c r="DP31" s="1171"/>
      <c r="DQ31" s="1171"/>
      <c r="DR31" s="1171" t="str">
        <f>MID(SUVAHAVUJ!AF200,8,1)</f>
        <v xml:space="preserve"> </v>
      </c>
      <c r="DS31" s="1171"/>
      <c r="DT31" s="1171"/>
      <c r="DU31" s="1171"/>
      <c r="DV31" s="1171"/>
      <c r="DW31" s="1129" t="str">
        <f>MID(SUVAHAVUJ!AF200,9,1)</f>
        <v xml:space="preserve"> </v>
      </c>
      <c r="DX31" s="1129"/>
      <c r="DY31" s="1129"/>
      <c r="DZ31" s="1129"/>
      <c r="EA31" s="1129"/>
      <c r="EB31" s="1129"/>
      <c r="EC31" s="1129" t="str">
        <f>MID(SUVAHAVUJ!AF200,10,1)</f>
        <v xml:space="preserve"> </v>
      </c>
      <c r="ED31" s="1129"/>
      <c r="EE31" s="1129"/>
      <c r="EF31" s="1129"/>
      <c r="EG31" s="1129"/>
      <c r="EH31" s="1171" t="str">
        <f>MID(SUVAHAVUJ!AF200,11,1)</f>
        <v>0</v>
      </c>
      <c r="EI31" s="1171"/>
      <c r="EJ31" s="1171"/>
      <c r="EK31" s="1171"/>
      <c r="EL31" s="1171"/>
      <c r="EM31" s="1179"/>
      <c r="EN31" s="257"/>
      <c r="EO31" s="258"/>
      <c r="EP31" s="1171" t="str">
        <f>MID(SUVAHAVUJ!AG200,1,1)</f>
        <v xml:space="preserve"> </v>
      </c>
      <c r="EQ31" s="1171"/>
      <c r="ER31" s="1171"/>
      <c r="ES31" s="1171"/>
      <c r="ET31" s="1171"/>
      <c r="EU31" s="1171"/>
      <c r="EV31" s="1171" t="str">
        <f>MID(SUVAHAVUJ!AG200,2,1)</f>
        <v xml:space="preserve"> </v>
      </c>
      <c r="EW31" s="1171"/>
      <c r="EX31" s="1171"/>
      <c r="EY31" s="1171"/>
      <c r="EZ31" s="1171"/>
      <c r="FA31" s="1171" t="str">
        <f>MID(SUVAHAVUJ!AG200,3,1)</f>
        <v xml:space="preserve"> </v>
      </c>
      <c r="FB31" s="1171"/>
      <c r="FC31" s="1171"/>
      <c r="FD31" s="1171"/>
      <c r="FE31" s="1171"/>
      <c r="FF31" s="1171"/>
      <c r="FG31" s="1171" t="str">
        <f>MID(SUVAHAVUJ!AG200,4,1)</f>
        <v xml:space="preserve"> </v>
      </c>
      <c r="FH31" s="1171"/>
      <c r="FI31" s="1171"/>
      <c r="FJ31" s="1171"/>
      <c r="FK31" s="1171"/>
      <c r="FL31" s="1129" t="str">
        <f>MID(SUVAHAVUJ!AG200,5,1)</f>
        <v xml:space="preserve"> </v>
      </c>
      <c r="FM31" s="1129"/>
      <c r="FN31" s="1129"/>
      <c r="FO31" s="1129"/>
      <c r="FP31" s="1129"/>
      <c r="FQ31" s="1129"/>
      <c r="FR31" s="1129" t="str">
        <f>MID(SUVAHAVUJ!AG200,6,1)</f>
        <v xml:space="preserve"> </v>
      </c>
      <c r="FS31" s="1129"/>
      <c r="FT31" s="1129"/>
      <c r="FU31" s="1129"/>
      <c r="FV31" s="1129"/>
      <c r="FW31" s="1129" t="str">
        <f>MID(SUVAHAVUJ!AG200,7,1)</f>
        <v xml:space="preserve"> </v>
      </c>
      <c r="FX31" s="1129"/>
      <c r="FY31" s="1129"/>
      <c r="FZ31" s="1129"/>
      <c r="GA31" s="1129"/>
      <c r="GB31" s="1129"/>
      <c r="GC31" s="1129" t="str">
        <f>MID(SUVAHAVUJ!AG200,8,1)</f>
        <v xml:space="preserve"> </v>
      </c>
      <c r="GD31" s="1129"/>
      <c r="GE31" s="1129"/>
      <c r="GF31" s="1129"/>
      <c r="GG31" s="1129"/>
      <c r="GH31" s="1129" t="str">
        <f>MID(SUVAHAVUJ!AG200,9,1)</f>
        <v xml:space="preserve"> </v>
      </c>
      <c r="GI31" s="1129"/>
      <c r="GJ31" s="1129"/>
      <c r="GK31" s="1129"/>
      <c r="GL31" s="1129"/>
      <c r="GM31" s="1129"/>
      <c r="GN31" s="1129" t="str">
        <f>MID(SUVAHAVUJ!AG200,10,1)</f>
        <v xml:space="preserve"> </v>
      </c>
      <c r="GO31" s="1129"/>
      <c r="GP31" s="1129"/>
      <c r="GQ31" s="1129"/>
      <c r="GR31" s="1129"/>
      <c r="GS31" s="1129" t="str">
        <f>MID(SUVAHAVUJ!AG200,11,1)</f>
        <v>0</v>
      </c>
      <c r="GT31" s="1129"/>
      <c r="GU31" s="1129"/>
      <c r="GV31" s="1129"/>
      <c r="GW31" s="1177"/>
    </row>
    <row r="32" spans="1:205" ht="24.6" customHeight="1" x14ac:dyDescent="0.2">
      <c r="A32" s="267"/>
      <c r="B32" s="1286" t="s">
        <v>2171</v>
      </c>
      <c r="C32" s="1287"/>
      <c r="D32" s="1287"/>
      <c r="E32" s="1287"/>
      <c r="F32" s="1287"/>
      <c r="G32" s="1287"/>
      <c r="H32" s="1287"/>
      <c r="I32" s="1287"/>
      <c r="J32" s="1287"/>
      <c r="K32" s="1288"/>
      <c r="L32" s="1252" t="str">
        <f>SUVAHAVUJ!$D$201</f>
        <v>Náklady na precenenie cenných papierov a náklady na derivátové operácie (564, 567)</v>
      </c>
      <c r="M32" s="1253"/>
      <c r="N32" s="1253"/>
      <c r="O32" s="1253"/>
      <c r="P32" s="1253"/>
      <c r="Q32" s="1253"/>
      <c r="R32" s="1253"/>
      <c r="S32" s="1253"/>
      <c r="T32" s="1253"/>
      <c r="U32" s="1253"/>
      <c r="V32" s="1253"/>
      <c r="W32" s="1253"/>
      <c r="X32" s="1253"/>
      <c r="Y32" s="1253"/>
      <c r="Z32" s="1253"/>
      <c r="AA32" s="1253"/>
      <c r="AB32" s="1253"/>
      <c r="AC32" s="1253"/>
      <c r="AD32" s="1253"/>
      <c r="AE32" s="1253"/>
      <c r="AF32" s="1253"/>
      <c r="AG32" s="1253"/>
      <c r="AH32" s="1253"/>
      <c r="AI32" s="1253"/>
      <c r="AJ32" s="1253"/>
      <c r="AK32" s="1253"/>
      <c r="AL32" s="1253"/>
      <c r="AM32" s="1253"/>
      <c r="AN32" s="1253"/>
      <c r="AO32" s="1253"/>
      <c r="AP32" s="1253"/>
      <c r="AQ32" s="1253"/>
      <c r="AR32" s="1253"/>
      <c r="AS32" s="1253"/>
      <c r="AT32" s="1253"/>
      <c r="AU32" s="1253"/>
      <c r="AV32" s="1253"/>
      <c r="AW32" s="1253"/>
      <c r="AX32" s="1253"/>
      <c r="AY32" s="1253"/>
      <c r="AZ32" s="1253"/>
      <c r="BA32" s="1253"/>
      <c r="BB32" s="1253"/>
      <c r="BC32" s="1253"/>
      <c r="BD32" s="1253"/>
      <c r="BE32" s="1253"/>
      <c r="BF32" s="1253"/>
      <c r="BG32" s="1253"/>
      <c r="BH32" s="1253"/>
      <c r="BI32" s="1253"/>
      <c r="BJ32" s="1253"/>
      <c r="BK32" s="1253"/>
      <c r="BL32" s="1253"/>
      <c r="BM32" s="1253"/>
      <c r="BN32" s="1253"/>
      <c r="BO32" s="1253"/>
      <c r="BP32" s="1253"/>
      <c r="BQ32" s="1253"/>
      <c r="BR32" s="1253"/>
      <c r="BS32" s="1253"/>
      <c r="BT32" s="1253"/>
      <c r="BU32" s="1253"/>
      <c r="BV32" s="1253"/>
      <c r="BW32" s="1243" t="s">
        <v>2053</v>
      </c>
      <c r="BX32" s="1244"/>
      <c r="BY32" s="1244"/>
      <c r="BZ32" s="1244"/>
      <c r="CA32" s="1244"/>
      <c r="CB32" s="1244"/>
      <c r="CC32" s="1244" t="s">
        <v>153</v>
      </c>
      <c r="CD32" s="1245"/>
      <c r="CE32" s="1171" t="str">
        <f>MID(SUVAHAVUJ!AF201,1,1)</f>
        <v xml:space="preserve"> </v>
      </c>
      <c r="CF32" s="1171"/>
      <c r="CG32" s="1171"/>
      <c r="CH32" s="1171"/>
      <c r="CI32" s="1171"/>
      <c r="CJ32" s="1171" t="str">
        <f>MID(SUVAHAVUJ!AF201,2,1)</f>
        <v xml:space="preserve"> </v>
      </c>
      <c r="CK32" s="1171"/>
      <c r="CL32" s="1171"/>
      <c r="CM32" s="1171"/>
      <c r="CN32" s="1171"/>
      <c r="CO32" s="1171"/>
      <c r="CP32" s="1171" t="str">
        <f>MID(SUVAHAVUJ!AF201,3,1)</f>
        <v xml:space="preserve"> </v>
      </c>
      <c r="CQ32" s="1171"/>
      <c r="CR32" s="1171"/>
      <c r="CS32" s="1171"/>
      <c r="CT32" s="1171"/>
      <c r="CU32" s="1171" t="str">
        <f>MID(SUVAHAVUJ!AF201,4,1)</f>
        <v xml:space="preserve"> </v>
      </c>
      <c r="CV32" s="1171"/>
      <c r="CW32" s="1171"/>
      <c r="CX32" s="1171"/>
      <c r="CY32" s="1171"/>
      <c r="CZ32" s="1171"/>
      <c r="DA32" s="1171" t="str">
        <f>MID(SUVAHAVUJ!AF201,5,1)</f>
        <v xml:space="preserve"> </v>
      </c>
      <c r="DB32" s="1171"/>
      <c r="DC32" s="1171"/>
      <c r="DD32" s="1171"/>
      <c r="DE32" s="1171"/>
      <c r="DF32" s="1171" t="str">
        <f>MID(SUVAHAVUJ!AF201,6,1)</f>
        <v xml:space="preserve"> </v>
      </c>
      <c r="DG32" s="1171"/>
      <c r="DH32" s="1171"/>
      <c r="DI32" s="1171"/>
      <c r="DJ32" s="1171"/>
      <c r="DK32" s="1171"/>
      <c r="DL32" s="1171" t="str">
        <f>MID(SUVAHAVUJ!AF201,7,1)</f>
        <v xml:space="preserve"> </v>
      </c>
      <c r="DM32" s="1171"/>
      <c r="DN32" s="1171"/>
      <c r="DO32" s="1171"/>
      <c r="DP32" s="1171"/>
      <c r="DQ32" s="1171"/>
      <c r="DR32" s="1171" t="str">
        <f>MID(SUVAHAVUJ!AF201,8,1)</f>
        <v xml:space="preserve"> </v>
      </c>
      <c r="DS32" s="1171"/>
      <c r="DT32" s="1171"/>
      <c r="DU32" s="1171"/>
      <c r="DV32" s="1171"/>
      <c r="DW32" s="1129" t="str">
        <f>MID(SUVAHAVUJ!AF201,9,1)</f>
        <v xml:space="preserve"> </v>
      </c>
      <c r="DX32" s="1129"/>
      <c r="DY32" s="1129"/>
      <c r="DZ32" s="1129"/>
      <c r="EA32" s="1129"/>
      <c r="EB32" s="1129"/>
      <c r="EC32" s="1129" t="str">
        <f>MID(SUVAHAVUJ!AF201,10,1)</f>
        <v xml:space="preserve"> </v>
      </c>
      <c r="ED32" s="1129"/>
      <c r="EE32" s="1129"/>
      <c r="EF32" s="1129"/>
      <c r="EG32" s="1129"/>
      <c r="EH32" s="1171" t="str">
        <f>MID(SUVAHAVUJ!AF201,11,1)</f>
        <v>0</v>
      </c>
      <c r="EI32" s="1171"/>
      <c r="EJ32" s="1171"/>
      <c r="EK32" s="1171"/>
      <c r="EL32" s="1171"/>
      <c r="EM32" s="1179"/>
      <c r="EN32" s="257"/>
      <c r="EO32" s="258"/>
      <c r="EP32" s="1171" t="str">
        <f>MID(SUVAHAVUJ!AG201,1,1)</f>
        <v xml:space="preserve"> </v>
      </c>
      <c r="EQ32" s="1171"/>
      <c r="ER32" s="1171"/>
      <c r="ES32" s="1171"/>
      <c r="ET32" s="1171"/>
      <c r="EU32" s="1171"/>
      <c r="EV32" s="1171" t="str">
        <f>MID(SUVAHAVUJ!AG201,2,1)</f>
        <v xml:space="preserve"> </v>
      </c>
      <c r="EW32" s="1171"/>
      <c r="EX32" s="1171"/>
      <c r="EY32" s="1171"/>
      <c r="EZ32" s="1171"/>
      <c r="FA32" s="1171" t="str">
        <f>MID(SUVAHAVUJ!AG201,3,1)</f>
        <v xml:space="preserve"> </v>
      </c>
      <c r="FB32" s="1171"/>
      <c r="FC32" s="1171"/>
      <c r="FD32" s="1171"/>
      <c r="FE32" s="1171"/>
      <c r="FF32" s="1171"/>
      <c r="FG32" s="1171" t="str">
        <f>MID(SUVAHAVUJ!AG201,4,1)</f>
        <v xml:space="preserve"> </v>
      </c>
      <c r="FH32" s="1171"/>
      <c r="FI32" s="1171"/>
      <c r="FJ32" s="1171"/>
      <c r="FK32" s="1171"/>
      <c r="FL32" s="1129" t="str">
        <f>MID(SUVAHAVUJ!AG201,5,1)</f>
        <v xml:space="preserve"> </v>
      </c>
      <c r="FM32" s="1129"/>
      <c r="FN32" s="1129"/>
      <c r="FO32" s="1129"/>
      <c r="FP32" s="1129"/>
      <c r="FQ32" s="1129"/>
      <c r="FR32" s="1129" t="str">
        <f>MID(SUVAHAVUJ!AG201,6,1)</f>
        <v xml:space="preserve"> </v>
      </c>
      <c r="FS32" s="1129"/>
      <c r="FT32" s="1129"/>
      <c r="FU32" s="1129"/>
      <c r="FV32" s="1129"/>
      <c r="FW32" s="1129" t="str">
        <f>MID(SUVAHAVUJ!AG201,7,1)</f>
        <v xml:space="preserve"> </v>
      </c>
      <c r="FX32" s="1129"/>
      <c r="FY32" s="1129"/>
      <c r="FZ32" s="1129"/>
      <c r="GA32" s="1129"/>
      <c r="GB32" s="1129"/>
      <c r="GC32" s="1129" t="str">
        <f>MID(SUVAHAVUJ!AG201,8,1)</f>
        <v xml:space="preserve"> </v>
      </c>
      <c r="GD32" s="1129"/>
      <c r="GE32" s="1129"/>
      <c r="GF32" s="1129"/>
      <c r="GG32" s="1129"/>
      <c r="GH32" s="1129" t="str">
        <f>MID(SUVAHAVUJ!AG201,9,1)</f>
        <v xml:space="preserve"> </v>
      </c>
      <c r="GI32" s="1129"/>
      <c r="GJ32" s="1129"/>
      <c r="GK32" s="1129"/>
      <c r="GL32" s="1129"/>
      <c r="GM32" s="1129"/>
      <c r="GN32" s="1129" t="str">
        <f>MID(SUVAHAVUJ!AG201,10,1)</f>
        <v xml:space="preserve"> </v>
      </c>
      <c r="GO32" s="1129"/>
      <c r="GP32" s="1129"/>
      <c r="GQ32" s="1129"/>
      <c r="GR32" s="1129"/>
      <c r="GS32" s="1129" t="str">
        <f>MID(SUVAHAVUJ!AG201,11,1)</f>
        <v>0</v>
      </c>
      <c r="GT32" s="1129"/>
      <c r="GU32" s="1129"/>
      <c r="GV32" s="1129"/>
      <c r="GW32" s="1177"/>
    </row>
    <row r="33" spans="1:205" ht="24.6" customHeight="1" x14ac:dyDescent="0.2">
      <c r="A33" s="267"/>
      <c r="B33" s="1286" t="s">
        <v>2172</v>
      </c>
      <c r="C33" s="1287"/>
      <c r="D33" s="1287"/>
      <c r="E33" s="1287"/>
      <c r="F33" s="1287"/>
      <c r="G33" s="1287"/>
      <c r="H33" s="1287"/>
      <c r="I33" s="1287"/>
      <c r="J33" s="1287"/>
      <c r="K33" s="1288"/>
      <c r="L33" s="1252" t="str">
        <f>SUVAHAVUJ!$D$202</f>
        <v>Ostatné náklady na finančnú činnosť (568, 569)</v>
      </c>
      <c r="M33" s="1253"/>
      <c r="N33" s="1253"/>
      <c r="O33" s="1253"/>
      <c r="P33" s="1253"/>
      <c r="Q33" s="1253"/>
      <c r="R33" s="1253"/>
      <c r="S33" s="1253"/>
      <c r="T33" s="1253"/>
      <c r="U33" s="1253"/>
      <c r="V33" s="1253"/>
      <c r="W33" s="1253"/>
      <c r="X33" s="1253"/>
      <c r="Y33" s="1253"/>
      <c r="Z33" s="1253"/>
      <c r="AA33" s="1253"/>
      <c r="AB33" s="1253"/>
      <c r="AC33" s="1253"/>
      <c r="AD33" s="1253"/>
      <c r="AE33" s="1253"/>
      <c r="AF33" s="1253"/>
      <c r="AG33" s="1253"/>
      <c r="AH33" s="1253"/>
      <c r="AI33" s="1253"/>
      <c r="AJ33" s="1253"/>
      <c r="AK33" s="1253"/>
      <c r="AL33" s="1253"/>
      <c r="AM33" s="1253"/>
      <c r="AN33" s="1253"/>
      <c r="AO33" s="1253"/>
      <c r="AP33" s="1253"/>
      <c r="AQ33" s="1253"/>
      <c r="AR33" s="1253"/>
      <c r="AS33" s="1253"/>
      <c r="AT33" s="1253"/>
      <c r="AU33" s="1253"/>
      <c r="AV33" s="1253"/>
      <c r="AW33" s="1253"/>
      <c r="AX33" s="1253"/>
      <c r="AY33" s="1253"/>
      <c r="AZ33" s="1253"/>
      <c r="BA33" s="1253"/>
      <c r="BB33" s="1253"/>
      <c r="BC33" s="1253"/>
      <c r="BD33" s="1253"/>
      <c r="BE33" s="1253"/>
      <c r="BF33" s="1253"/>
      <c r="BG33" s="1253"/>
      <c r="BH33" s="1253"/>
      <c r="BI33" s="1253"/>
      <c r="BJ33" s="1253"/>
      <c r="BK33" s="1253"/>
      <c r="BL33" s="1253"/>
      <c r="BM33" s="1253"/>
      <c r="BN33" s="1253"/>
      <c r="BO33" s="1253"/>
      <c r="BP33" s="1253"/>
      <c r="BQ33" s="1253"/>
      <c r="BR33" s="1253"/>
      <c r="BS33" s="1253"/>
      <c r="BT33" s="1253"/>
      <c r="BU33" s="1253"/>
      <c r="BV33" s="1253"/>
      <c r="BW33" s="1243" t="s">
        <v>2055</v>
      </c>
      <c r="BX33" s="1244"/>
      <c r="BY33" s="1244"/>
      <c r="BZ33" s="1244"/>
      <c r="CA33" s="1244"/>
      <c r="CB33" s="1244"/>
      <c r="CC33" s="1244" t="s">
        <v>153</v>
      </c>
      <c r="CD33" s="1245"/>
      <c r="CE33" s="1171" t="str">
        <f>MID(SUVAHAVUJ!AF202,1,1)</f>
        <v xml:space="preserve"> </v>
      </c>
      <c r="CF33" s="1171"/>
      <c r="CG33" s="1171"/>
      <c r="CH33" s="1171"/>
      <c r="CI33" s="1171"/>
      <c r="CJ33" s="1171" t="str">
        <f>MID(SUVAHAVUJ!AF202,2,1)</f>
        <v xml:space="preserve"> </v>
      </c>
      <c r="CK33" s="1171"/>
      <c r="CL33" s="1171"/>
      <c r="CM33" s="1171"/>
      <c r="CN33" s="1171"/>
      <c r="CO33" s="1171"/>
      <c r="CP33" s="1171" t="str">
        <f>MID(SUVAHAVUJ!AF202,3,1)</f>
        <v xml:space="preserve"> </v>
      </c>
      <c r="CQ33" s="1171"/>
      <c r="CR33" s="1171"/>
      <c r="CS33" s="1171"/>
      <c r="CT33" s="1171"/>
      <c r="CU33" s="1171" t="str">
        <f>MID(SUVAHAVUJ!AF202,4,1)</f>
        <v xml:space="preserve"> </v>
      </c>
      <c r="CV33" s="1171"/>
      <c r="CW33" s="1171"/>
      <c r="CX33" s="1171"/>
      <c r="CY33" s="1171"/>
      <c r="CZ33" s="1171"/>
      <c r="DA33" s="1171" t="str">
        <f>MID(SUVAHAVUJ!AF202,5,1)</f>
        <v xml:space="preserve"> </v>
      </c>
      <c r="DB33" s="1171"/>
      <c r="DC33" s="1171"/>
      <c r="DD33" s="1171"/>
      <c r="DE33" s="1171"/>
      <c r="DF33" s="1171" t="str">
        <f>MID(SUVAHAVUJ!AF202,6,1)</f>
        <v xml:space="preserve"> </v>
      </c>
      <c r="DG33" s="1171"/>
      <c r="DH33" s="1171"/>
      <c r="DI33" s="1171"/>
      <c r="DJ33" s="1171"/>
      <c r="DK33" s="1171"/>
      <c r="DL33" s="1171" t="str">
        <f>MID(SUVAHAVUJ!AF202,7,1)</f>
        <v xml:space="preserve"> </v>
      </c>
      <c r="DM33" s="1171"/>
      <c r="DN33" s="1171"/>
      <c r="DO33" s="1171"/>
      <c r="DP33" s="1171"/>
      <c r="DQ33" s="1171"/>
      <c r="DR33" s="1171" t="str">
        <f>MID(SUVAHAVUJ!AF202,8,1)</f>
        <v>1</v>
      </c>
      <c r="DS33" s="1171"/>
      <c r="DT33" s="1171"/>
      <c r="DU33" s="1171"/>
      <c r="DV33" s="1171"/>
      <c r="DW33" s="1129" t="str">
        <f>MID(SUVAHAVUJ!AF202,9,1)</f>
        <v>4</v>
      </c>
      <c r="DX33" s="1129"/>
      <c r="DY33" s="1129"/>
      <c r="DZ33" s="1129"/>
      <c r="EA33" s="1129"/>
      <c r="EB33" s="1129"/>
      <c r="EC33" s="1129" t="str">
        <f>MID(SUVAHAVUJ!AF202,10,1)</f>
        <v>4</v>
      </c>
      <c r="ED33" s="1129"/>
      <c r="EE33" s="1129"/>
      <c r="EF33" s="1129"/>
      <c r="EG33" s="1129"/>
      <c r="EH33" s="1171" t="str">
        <f>MID(SUVAHAVUJ!AF202,11,1)</f>
        <v>8</v>
      </c>
      <c r="EI33" s="1171"/>
      <c r="EJ33" s="1171"/>
      <c r="EK33" s="1171"/>
      <c r="EL33" s="1171"/>
      <c r="EM33" s="1179"/>
      <c r="EN33" s="257"/>
      <c r="EO33" s="258"/>
      <c r="EP33" s="1171" t="str">
        <f>MID(SUVAHAVUJ!AG202,1,1)</f>
        <v xml:space="preserve"> </v>
      </c>
      <c r="EQ33" s="1171"/>
      <c r="ER33" s="1171"/>
      <c r="ES33" s="1171"/>
      <c r="ET33" s="1171"/>
      <c r="EU33" s="1171"/>
      <c r="EV33" s="1171" t="str">
        <f>MID(SUVAHAVUJ!AG202,2,1)</f>
        <v xml:space="preserve"> </v>
      </c>
      <c r="EW33" s="1171"/>
      <c r="EX33" s="1171"/>
      <c r="EY33" s="1171"/>
      <c r="EZ33" s="1171"/>
      <c r="FA33" s="1171" t="str">
        <f>MID(SUVAHAVUJ!AG202,3,1)</f>
        <v xml:space="preserve"> </v>
      </c>
      <c r="FB33" s="1171"/>
      <c r="FC33" s="1171"/>
      <c r="FD33" s="1171"/>
      <c r="FE33" s="1171"/>
      <c r="FF33" s="1171"/>
      <c r="FG33" s="1171" t="str">
        <f>MID(SUVAHAVUJ!AG202,4,1)</f>
        <v xml:space="preserve"> </v>
      </c>
      <c r="FH33" s="1171"/>
      <c r="FI33" s="1171"/>
      <c r="FJ33" s="1171"/>
      <c r="FK33" s="1171"/>
      <c r="FL33" s="1129" t="str">
        <f>MID(SUVAHAVUJ!AG202,5,1)</f>
        <v xml:space="preserve"> </v>
      </c>
      <c r="FM33" s="1129"/>
      <c r="FN33" s="1129"/>
      <c r="FO33" s="1129"/>
      <c r="FP33" s="1129"/>
      <c r="FQ33" s="1129"/>
      <c r="FR33" s="1129" t="str">
        <f>MID(SUVAHAVUJ!AG202,6,1)</f>
        <v xml:space="preserve"> </v>
      </c>
      <c r="FS33" s="1129"/>
      <c r="FT33" s="1129"/>
      <c r="FU33" s="1129"/>
      <c r="FV33" s="1129"/>
      <c r="FW33" s="1129" t="str">
        <f>MID(SUVAHAVUJ!AG202,7,1)</f>
        <v xml:space="preserve"> </v>
      </c>
      <c r="FX33" s="1129"/>
      <c r="FY33" s="1129"/>
      <c r="FZ33" s="1129"/>
      <c r="GA33" s="1129"/>
      <c r="GB33" s="1129"/>
      <c r="GC33" s="1129" t="str">
        <f>MID(SUVAHAVUJ!AG202,8,1)</f>
        <v xml:space="preserve"> </v>
      </c>
      <c r="GD33" s="1129"/>
      <c r="GE33" s="1129"/>
      <c r="GF33" s="1129"/>
      <c r="GG33" s="1129"/>
      <c r="GH33" s="1129" t="str">
        <f>MID(SUVAHAVUJ!AG202,9,1)</f>
        <v xml:space="preserve"> </v>
      </c>
      <c r="GI33" s="1129"/>
      <c r="GJ33" s="1129"/>
      <c r="GK33" s="1129"/>
      <c r="GL33" s="1129"/>
      <c r="GM33" s="1129"/>
      <c r="GN33" s="1129" t="str">
        <f>MID(SUVAHAVUJ!AG202,10,1)</f>
        <v xml:space="preserve"> </v>
      </c>
      <c r="GO33" s="1129"/>
      <c r="GP33" s="1129"/>
      <c r="GQ33" s="1129"/>
      <c r="GR33" s="1129"/>
      <c r="GS33" s="1129" t="str">
        <f>MID(SUVAHAVUJ!AG202,11,1)</f>
        <v>9</v>
      </c>
      <c r="GT33" s="1129"/>
      <c r="GU33" s="1129"/>
      <c r="GV33" s="1129"/>
      <c r="GW33" s="1177"/>
    </row>
    <row r="34" spans="1:205" ht="12.75" customHeight="1" thickBot="1" x14ac:dyDescent="0.25">
      <c r="B34" s="259"/>
      <c r="C34" s="260"/>
      <c r="D34" s="260"/>
      <c r="E34" s="260"/>
      <c r="F34" s="260"/>
      <c r="G34" s="260"/>
      <c r="H34" s="260"/>
      <c r="I34" s="260"/>
      <c r="J34" s="260"/>
      <c r="K34" s="260"/>
      <c r="L34" s="260"/>
      <c r="GQ34" s="260"/>
      <c r="GR34" s="260"/>
      <c r="GS34" s="260"/>
      <c r="GT34" s="260"/>
      <c r="GU34" s="260"/>
      <c r="GV34" s="260"/>
      <c r="GW34" s="261"/>
    </row>
    <row r="35" spans="1:205" ht="9" customHeight="1" x14ac:dyDescent="0.2"/>
    <row r="52" spans="43:43" ht="3.75" customHeight="1" x14ac:dyDescent="0.2">
      <c r="AQ52" s="236">
        <v>57</v>
      </c>
    </row>
    <row r="147" spans="10:10" ht="3.75" customHeight="1" x14ac:dyDescent="0.2">
      <c r="J147" s="236">
        <v>33</v>
      </c>
    </row>
  </sheetData>
  <mergeCells count="709">
    <mergeCell ref="DW33:EB33"/>
    <mergeCell ref="GC32:GG32"/>
    <mergeCell ref="GH32:GM32"/>
    <mergeCell ref="GN32:GR32"/>
    <mergeCell ref="GS33:GW33"/>
    <mergeCell ref="FL33:FQ33"/>
    <mergeCell ref="FR33:FV33"/>
    <mergeCell ref="FW33:GB33"/>
    <mergeCell ref="GC33:GG33"/>
    <mergeCell ref="GH33:GM33"/>
    <mergeCell ref="GN33:GR33"/>
    <mergeCell ref="EC33:EG33"/>
    <mergeCell ref="EH33:EM33"/>
    <mergeCell ref="EP33:EU33"/>
    <mergeCell ref="EV33:EZ33"/>
    <mergeCell ref="FA33:FF33"/>
    <mergeCell ref="FG33:FK33"/>
    <mergeCell ref="GS32:GW32"/>
    <mergeCell ref="FL32:FQ32"/>
    <mergeCell ref="FR32:FV32"/>
    <mergeCell ref="FW32:GB32"/>
    <mergeCell ref="B33:K33"/>
    <mergeCell ref="L33:BV33"/>
    <mergeCell ref="BW33:CD33"/>
    <mergeCell ref="CE33:CI33"/>
    <mergeCell ref="CJ33:CO33"/>
    <mergeCell ref="CP33:CT33"/>
    <mergeCell ref="EV32:EZ32"/>
    <mergeCell ref="FA32:FF32"/>
    <mergeCell ref="FG32:FK32"/>
    <mergeCell ref="DL32:DQ32"/>
    <mergeCell ref="DR32:DV32"/>
    <mergeCell ref="DW32:EB32"/>
    <mergeCell ref="EC32:EG32"/>
    <mergeCell ref="EH32:EM32"/>
    <mergeCell ref="EP32:EU32"/>
    <mergeCell ref="CU33:CZ33"/>
    <mergeCell ref="DA33:DE33"/>
    <mergeCell ref="DF33:DK33"/>
    <mergeCell ref="DL33:DQ33"/>
    <mergeCell ref="DR33:DV33"/>
    <mergeCell ref="B32:K32"/>
    <mergeCell ref="L32:BV32"/>
    <mergeCell ref="BW32:CD32"/>
    <mergeCell ref="CE32:CI32"/>
    <mergeCell ref="EC31:EG31"/>
    <mergeCell ref="EH31:EM31"/>
    <mergeCell ref="EP31:EU31"/>
    <mergeCell ref="EV31:EZ31"/>
    <mergeCell ref="FA31:FF31"/>
    <mergeCell ref="FG31:FK31"/>
    <mergeCell ref="CU31:CZ31"/>
    <mergeCell ref="DA31:DE31"/>
    <mergeCell ref="DF31:DK31"/>
    <mergeCell ref="DL31:DQ31"/>
    <mergeCell ref="DR31:DV31"/>
    <mergeCell ref="DW31:EB31"/>
    <mergeCell ref="CJ32:CO32"/>
    <mergeCell ref="CP32:CT32"/>
    <mergeCell ref="CU32:CZ32"/>
    <mergeCell ref="DA32:DE32"/>
    <mergeCell ref="DF32:DK32"/>
    <mergeCell ref="GH30:GM30"/>
    <mergeCell ref="GN30:GR30"/>
    <mergeCell ref="GS30:GW30"/>
    <mergeCell ref="B31:K31"/>
    <mergeCell ref="L31:BV31"/>
    <mergeCell ref="BW31:CD31"/>
    <mergeCell ref="CE31:CI31"/>
    <mergeCell ref="CJ31:CO31"/>
    <mergeCell ref="CP31:CT31"/>
    <mergeCell ref="EV30:EZ30"/>
    <mergeCell ref="FA30:FF30"/>
    <mergeCell ref="FG30:FK30"/>
    <mergeCell ref="FL30:FQ30"/>
    <mergeCell ref="FR30:FV30"/>
    <mergeCell ref="FW30:GB30"/>
    <mergeCell ref="DL30:DQ30"/>
    <mergeCell ref="DR30:DV30"/>
    <mergeCell ref="DW30:EB30"/>
    <mergeCell ref="EC30:EG30"/>
    <mergeCell ref="GS31:GW31"/>
    <mergeCell ref="FL31:FQ31"/>
    <mergeCell ref="FR31:FV31"/>
    <mergeCell ref="FW31:GB31"/>
    <mergeCell ref="GC31:GG31"/>
    <mergeCell ref="EP29:EU29"/>
    <mergeCell ref="EV29:EZ29"/>
    <mergeCell ref="FA29:FF29"/>
    <mergeCell ref="FG29:FK29"/>
    <mergeCell ref="GC30:GG30"/>
    <mergeCell ref="GH31:GM31"/>
    <mergeCell ref="GN31:GR31"/>
    <mergeCell ref="DW29:EB29"/>
    <mergeCell ref="GC28:GG28"/>
    <mergeCell ref="GH28:GM28"/>
    <mergeCell ref="GN28:GR28"/>
    <mergeCell ref="EH30:EM30"/>
    <mergeCell ref="EP30:EU30"/>
    <mergeCell ref="GS29:GW29"/>
    <mergeCell ref="B30:K30"/>
    <mergeCell ref="L30:BV30"/>
    <mergeCell ref="BW30:CD30"/>
    <mergeCell ref="CE30:CI30"/>
    <mergeCell ref="CJ30:CO30"/>
    <mergeCell ref="CP30:CT30"/>
    <mergeCell ref="CU30:CZ30"/>
    <mergeCell ref="DA30:DE30"/>
    <mergeCell ref="DF30:DK30"/>
    <mergeCell ref="FL29:FQ29"/>
    <mergeCell ref="FR29:FV29"/>
    <mergeCell ref="FW29:GB29"/>
    <mergeCell ref="GC29:GG29"/>
    <mergeCell ref="GH29:GM29"/>
    <mergeCell ref="GN29:GR29"/>
    <mergeCell ref="EC29:EG29"/>
    <mergeCell ref="EH29:EM29"/>
    <mergeCell ref="GS28:GW28"/>
    <mergeCell ref="B29:K29"/>
    <mergeCell ref="L29:BV29"/>
    <mergeCell ref="BW29:CD29"/>
    <mergeCell ref="CE29:CI29"/>
    <mergeCell ref="CJ29:CO29"/>
    <mergeCell ref="CP29:CT29"/>
    <mergeCell ref="EV28:EZ28"/>
    <mergeCell ref="FA28:FF28"/>
    <mergeCell ref="FG28:FK28"/>
    <mergeCell ref="FL28:FQ28"/>
    <mergeCell ref="FR28:FV28"/>
    <mergeCell ref="FW28:GB28"/>
    <mergeCell ref="DL28:DQ28"/>
    <mergeCell ref="DR28:DV28"/>
    <mergeCell ref="DW28:EB28"/>
    <mergeCell ref="EC28:EG28"/>
    <mergeCell ref="EH28:EM28"/>
    <mergeCell ref="EP28:EU28"/>
    <mergeCell ref="CU29:CZ29"/>
    <mergeCell ref="DA29:DE29"/>
    <mergeCell ref="DF29:DK29"/>
    <mergeCell ref="DL29:DQ29"/>
    <mergeCell ref="DR29:DV29"/>
    <mergeCell ref="GH27:GM27"/>
    <mergeCell ref="GN27:GR27"/>
    <mergeCell ref="EC27:EG27"/>
    <mergeCell ref="EH27:EM27"/>
    <mergeCell ref="EP27:EU27"/>
    <mergeCell ref="EV27:EZ27"/>
    <mergeCell ref="FA27:FF27"/>
    <mergeCell ref="FG27:FK27"/>
    <mergeCell ref="CU27:CZ27"/>
    <mergeCell ref="DA27:DE27"/>
    <mergeCell ref="B28:K28"/>
    <mergeCell ref="L28:BV28"/>
    <mergeCell ref="BW28:CD28"/>
    <mergeCell ref="CE28:CI28"/>
    <mergeCell ref="CJ28:CO28"/>
    <mergeCell ref="CP28:CT28"/>
    <mergeCell ref="CU28:CZ28"/>
    <mergeCell ref="DA28:DE28"/>
    <mergeCell ref="DF28:DK28"/>
    <mergeCell ref="GH26:GM26"/>
    <mergeCell ref="GN26:GR26"/>
    <mergeCell ref="GS26:GW26"/>
    <mergeCell ref="B27:K27"/>
    <mergeCell ref="L27:BV27"/>
    <mergeCell ref="BW27:CD27"/>
    <mergeCell ref="CE27:CI27"/>
    <mergeCell ref="CJ27:CO27"/>
    <mergeCell ref="CP27:CT27"/>
    <mergeCell ref="EV26:EZ26"/>
    <mergeCell ref="FA26:FF26"/>
    <mergeCell ref="FG26:FK26"/>
    <mergeCell ref="FL26:FQ26"/>
    <mergeCell ref="FR26:FV26"/>
    <mergeCell ref="FW26:GB26"/>
    <mergeCell ref="DL26:DQ26"/>
    <mergeCell ref="DR26:DV26"/>
    <mergeCell ref="DW26:EB26"/>
    <mergeCell ref="EC26:EG26"/>
    <mergeCell ref="GS27:GW27"/>
    <mergeCell ref="FL27:FQ27"/>
    <mergeCell ref="FR27:FV27"/>
    <mergeCell ref="FW27:GB27"/>
    <mergeCell ref="GC27:GG27"/>
    <mergeCell ref="EV25:EZ25"/>
    <mergeCell ref="FA25:FF25"/>
    <mergeCell ref="FG25:FK25"/>
    <mergeCell ref="DF27:DK27"/>
    <mergeCell ref="DL27:DQ27"/>
    <mergeCell ref="DR27:DV27"/>
    <mergeCell ref="DW27:EB27"/>
    <mergeCell ref="GC26:GG26"/>
    <mergeCell ref="DW25:EB25"/>
    <mergeCell ref="GC24:GG24"/>
    <mergeCell ref="GH24:GM24"/>
    <mergeCell ref="GN24:GR24"/>
    <mergeCell ref="EH26:EM26"/>
    <mergeCell ref="EP26:EU26"/>
    <mergeCell ref="GS25:GW25"/>
    <mergeCell ref="B26:K26"/>
    <mergeCell ref="L26:BV26"/>
    <mergeCell ref="BW26:CD26"/>
    <mergeCell ref="CE26:CI26"/>
    <mergeCell ref="CJ26:CO26"/>
    <mergeCell ref="CP26:CT26"/>
    <mergeCell ref="CU26:CZ26"/>
    <mergeCell ref="DA26:DE26"/>
    <mergeCell ref="DF26:DK26"/>
    <mergeCell ref="FL25:FQ25"/>
    <mergeCell ref="FR25:FV25"/>
    <mergeCell ref="FW25:GB25"/>
    <mergeCell ref="GC25:GG25"/>
    <mergeCell ref="GH25:GM25"/>
    <mergeCell ref="GN25:GR25"/>
    <mergeCell ref="EC25:EG25"/>
    <mergeCell ref="EH25:EM25"/>
    <mergeCell ref="GS24:GW24"/>
    <mergeCell ref="B25:K25"/>
    <mergeCell ref="L25:BV25"/>
    <mergeCell ref="BW25:CD25"/>
    <mergeCell ref="CE25:CI25"/>
    <mergeCell ref="CJ25:CO25"/>
    <mergeCell ref="CP25:CT25"/>
    <mergeCell ref="EV24:EZ24"/>
    <mergeCell ref="FA24:FF24"/>
    <mergeCell ref="FG24:FK24"/>
    <mergeCell ref="CU25:CZ25"/>
    <mergeCell ref="DA25:DE25"/>
    <mergeCell ref="DF25:DK25"/>
    <mergeCell ref="DL25:DQ25"/>
    <mergeCell ref="DR25:DV25"/>
    <mergeCell ref="B24:K24"/>
    <mergeCell ref="L24:BV24"/>
    <mergeCell ref="BW24:CD24"/>
    <mergeCell ref="CE24:CI24"/>
    <mergeCell ref="CJ24:CO24"/>
    <mergeCell ref="CP24:CT24"/>
    <mergeCell ref="CU24:CZ24"/>
    <mergeCell ref="DA24:DE24"/>
    <mergeCell ref="DF24:DK24"/>
    <mergeCell ref="EP25:EU25"/>
    <mergeCell ref="FL24:FQ24"/>
    <mergeCell ref="FR24:FV24"/>
    <mergeCell ref="FW24:GB24"/>
    <mergeCell ref="DL24:DQ24"/>
    <mergeCell ref="DR24:DV24"/>
    <mergeCell ref="DW24:EB24"/>
    <mergeCell ref="EC24:EG24"/>
    <mergeCell ref="EH24:EM24"/>
    <mergeCell ref="EP24:EU24"/>
    <mergeCell ref="GH23:GM23"/>
    <mergeCell ref="GN23:GR23"/>
    <mergeCell ref="EC23:EG23"/>
    <mergeCell ref="EH23:EM23"/>
    <mergeCell ref="EP23:EU23"/>
    <mergeCell ref="EV23:EZ23"/>
    <mergeCell ref="FA23:FF23"/>
    <mergeCell ref="FG23:FK23"/>
    <mergeCell ref="CU23:CZ23"/>
    <mergeCell ref="DA23:DE23"/>
    <mergeCell ref="GH22:GM22"/>
    <mergeCell ref="GN22:GR22"/>
    <mergeCell ref="GS22:GW22"/>
    <mergeCell ref="B23:K23"/>
    <mergeCell ref="L23:BV23"/>
    <mergeCell ref="BW23:CD23"/>
    <mergeCell ref="CE23:CI23"/>
    <mergeCell ref="CJ23:CO23"/>
    <mergeCell ref="CP23:CT23"/>
    <mergeCell ref="EV22:EZ22"/>
    <mergeCell ref="FA22:FF22"/>
    <mergeCell ref="FG22:FK22"/>
    <mergeCell ref="FL22:FQ22"/>
    <mergeCell ref="FR22:FV22"/>
    <mergeCell ref="FW22:GB22"/>
    <mergeCell ref="DL22:DQ22"/>
    <mergeCell ref="DR22:DV22"/>
    <mergeCell ref="DW22:EB22"/>
    <mergeCell ref="EC22:EG22"/>
    <mergeCell ref="GS23:GW23"/>
    <mergeCell ref="FL23:FQ23"/>
    <mergeCell ref="FR23:FV23"/>
    <mergeCell ref="FW23:GB23"/>
    <mergeCell ref="GC23:GG23"/>
    <mergeCell ref="EV21:EZ21"/>
    <mergeCell ref="FA21:FF21"/>
    <mergeCell ref="FG21:FK21"/>
    <mergeCell ref="DF23:DK23"/>
    <mergeCell ref="DL23:DQ23"/>
    <mergeCell ref="DR23:DV23"/>
    <mergeCell ref="DW23:EB23"/>
    <mergeCell ref="GC22:GG22"/>
    <mergeCell ref="DW21:EB21"/>
    <mergeCell ref="GC20:GG20"/>
    <mergeCell ref="GH20:GM20"/>
    <mergeCell ref="GN20:GR20"/>
    <mergeCell ref="EH22:EM22"/>
    <mergeCell ref="EP22:EU22"/>
    <mergeCell ref="GS21:GW21"/>
    <mergeCell ref="B22:K22"/>
    <mergeCell ref="L22:BV22"/>
    <mergeCell ref="BW22:CD22"/>
    <mergeCell ref="CE22:CI22"/>
    <mergeCell ref="CJ22:CO22"/>
    <mergeCell ref="CP22:CT22"/>
    <mergeCell ref="CU22:CZ22"/>
    <mergeCell ref="DA22:DE22"/>
    <mergeCell ref="DF22:DK22"/>
    <mergeCell ref="FL21:FQ21"/>
    <mergeCell ref="FR21:FV21"/>
    <mergeCell ref="FW21:GB21"/>
    <mergeCell ref="GC21:GG21"/>
    <mergeCell ref="GH21:GM21"/>
    <mergeCell ref="GN21:GR21"/>
    <mergeCell ref="EC21:EG21"/>
    <mergeCell ref="EH21:EM21"/>
    <mergeCell ref="GS20:GW20"/>
    <mergeCell ref="B21:K21"/>
    <mergeCell ref="L21:BV21"/>
    <mergeCell ref="BW21:CD21"/>
    <mergeCell ref="CE21:CI21"/>
    <mergeCell ref="CJ21:CO21"/>
    <mergeCell ref="CP21:CT21"/>
    <mergeCell ref="EV20:EZ20"/>
    <mergeCell ref="FA20:FF20"/>
    <mergeCell ref="FG20:FK20"/>
    <mergeCell ref="CU21:CZ21"/>
    <mergeCell ref="DA21:DE21"/>
    <mergeCell ref="DF21:DK21"/>
    <mergeCell ref="DL21:DQ21"/>
    <mergeCell ref="DR21:DV21"/>
    <mergeCell ref="B20:K20"/>
    <mergeCell ref="L20:BV20"/>
    <mergeCell ref="BW20:CD20"/>
    <mergeCell ref="CE20:CI20"/>
    <mergeCell ref="CJ20:CO20"/>
    <mergeCell ref="CP20:CT20"/>
    <mergeCell ref="CU20:CZ20"/>
    <mergeCell ref="DA20:DE20"/>
    <mergeCell ref="DF20:DK20"/>
    <mergeCell ref="EP21:EU21"/>
    <mergeCell ref="FL20:FQ20"/>
    <mergeCell ref="FR20:FV20"/>
    <mergeCell ref="FW20:GB20"/>
    <mergeCell ref="DL20:DQ20"/>
    <mergeCell ref="DR20:DV20"/>
    <mergeCell ref="DW20:EB20"/>
    <mergeCell ref="EC20:EG20"/>
    <mergeCell ref="EH20:EM20"/>
    <mergeCell ref="EP20:EU20"/>
    <mergeCell ref="GH19:GM19"/>
    <mergeCell ref="GN19:GR19"/>
    <mergeCell ref="EC19:EG19"/>
    <mergeCell ref="EH19:EM19"/>
    <mergeCell ref="EP19:EU19"/>
    <mergeCell ref="EV19:EZ19"/>
    <mergeCell ref="FA19:FF19"/>
    <mergeCell ref="FG19:FK19"/>
    <mergeCell ref="CU19:CZ19"/>
    <mergeCell ref="DA19:DE19"/>
    <mergeCell ref="GH18:GM18"/>
    <mergeCell ref="GN18:GR18"/>
    <mergeCell ref="GS18:GW18"/>
    <mergeCell ref="B19:K19"/>
    <mergeCell ref="L19:BV19"/>
    <mergeCell ref="BW19:CD19"/>
    <mergeCell ref="CE19:CI19"/>
    <mergeCell ref="CJ19:CO19"/>
    <mergeCell ref="CP19:CT19"/>
    <mergeCell ref="EV18:EZ18"/>
    <mergeCell ref="FA18:FF18"/>
    <mergeCell ref="FG18:FK18"/>
    <mergeCell ref="FL18:FQ18"/>
    <mergeCell ref="FR18:FV18"/>
    <mergeCell ref="FW18:GB18"/>
    <mergeCell ref="DL18:DQ18"/>
    <mergeCell ref="DR18:DV18"/>
    <mergeCell ref="DW18:EB18"/>
    <mergeCell ref="EC18:EG18"/>
    <mergeCell ref="GS19:GW19"/>
    <mergeCell ref="FL19:FQ19"/>
    <mergeCell ref="FR19:FV19"/>
    <mergeCell ref="FW19:GB19"/>
    <mergeCell ref="GC19:GG19"/>
    <mergeCell ref="EV17:EZ17"/>
    <mergeCell ref="FA17:FF17"/>
    <mergeCell ref="FG17:FK17"/>
    <mergeCell ref="DF19:DK19"/>
    <mergeCell ref="DL19:DQ19"/>
    <mergeCell ref="DR19:DV19"/>
    <mergeCell ref="DW19:EB19"/>
    <mergeCell ref="GC18:GG18"/>
    <mergeCell ref="DW17:EB17"/>
    <mergeCell ref="GC16:GG16"/>
    <mergeCell ref="GH16:GM16"/>
    <mergeCell ref="GN16:GR16"/>
    <mergeCell ref="EH18:EM18"/>
    <mergeCell ref="EP18:EU18"/>
    <mergeCell ref="GS17:GW17"/>
    <mergeCell ref="B18:K18"/>
    <mergeCell ref="L18:BV18"/>
    <mergeCell ref="BW18:CD18"/>
    <mergeCell ref="CE18:CI18"/>
    <mergeCell ref="CJ18:CO18"/>
    <mergeCell ref="CP18:CT18"/>
    <mergeCell ref="CU18:CZ18"/>
    <mergeCell ref="DA18:DE18"/>
    <mergeCell ref="DF18:DK18"/>
    <mergeCell ref="FL17:FQ17"/>
    <mergeCell ref="FR17:FV17"/>
    <mergeCell ref="FW17:GB17"/>
    <mergeCell ref="GC17:GG17"/>
    <mergeCell ref="GH17:GM17"/>
    <mergeCell ref="GN17:GR17"/>
    <mergeCell ref="EC17:EG17"/>
    <mergeCell ref="EH17:EM17"/>
    <mergeCell ref="GS16:GW16"/>
    <mergeCell ref="B17:K17"/>
    <mergeCell ref="L17:BV17"/>
    <mergeCell ref="BW17:CD17"/>
    <mergeCell ref="CE17:CI17"/>
    <mergeCell ref="CJ17:CO17"/>
    <mergeCell ref="CP17:CT17"/>
    <mergeCell ref="EV16:EZ16"/>
    <mergeCell ref="FA16:FF16"/>
    <mergeCell ref="FG16:FK16"/>
    <mergeCell ref="CU17:CZ17"/>
    <mergeCell ref="DA17:DE17"/>
    <mergeCell ref="DF17:DK17"/>
    <mergeCell ref="DL17:DQ17"/>
    <mergeCell ref="DR17:DV17"/>
    <mergeCell ref="B16:K16"/>
    <mergeCell ref="L16:BV16"/>
    <mergeCell ref="BW16:CD16"/>
    <mergeCell ref="CE16:CI16"/>
    <mergeCell ref="CJ16:CO16"/>
    <mergeCell ref="CP16:CT16"/>
    <mergeCell ref="CU16:CZ16"/>
    <mergeCell ref="DA16:DE16"/>
    <mergeCell ref="DF16:DK16"/>
    <mergeCell ref="EP17:EU17"/>
    <mergeCell ref="FL16:FQ16"/>
    <mergeCell ref="FR16:FV16"/>
    <mergeCell ref="FW16:GB16"/>
    <mergeCell ref="DL16:DQ16"/>
    <mergeCell ref="DR16:DV16"/>
    <mergeCell ref="DW16:EB16"/>
    <mergeCell ref="EC16:EG16"/>
    <mergeCell ref="EH16:EM16"/>
    <mergeCell ref="EP16:EU16"/>
    <mergeCell ref="GH15:GM15"/>
    <mergeCell ref="GN15:GR15"/>
    <mergeCell ref="EC15:EG15"/>
    <mergeCell ref="EH15:EM15"/>
    <mergeCell ref="EP15:EU15"/>
    <mergeCell ref="EV15:EZ15"/>
    <mergeCell ref="FA15:FF15"/>
    <mergeCell ref="FG15:FK15"/>
    <mergeCell ref="CU15:CZ15"/>
    <mergeCell ref="DA15:DE15"/>
    <mergeCell ref="GH14:GM14"/>
    <mergeCell ref="GN14:GR14"/>
    <mergeCell ref="GS14:GW14"/>
    <mergeCell ref="B15:K15"/>
    <mergeCell ref="L15:BV15"/>
    <mergeCell ref="BW15:CD15"/>
    <mergeCell ref="CE15:CI15"/>
    <mergeCell ref="CJ15:CO15"/>
    <mergeCell ref="CP15:CT15"/>
    <mergeCell ref="EV14:EZ14"/>
    <mergeCell ref="FA14:FF14"/>
    <mergeCell ref="FG14:FK14"/>
    <mergeCell ref="FL14:FQ14"/>
    <mergeCell ref="FR14:FV14"/>
    <mergeCell ref="FW14:GB14"/>
    <mergeCell ref="DL14:DQ14"/>
    <mergeCell ref="DR14:DV14"/>
    <mergeCell ref="DW14:EB14"/>
    <mergeCell ref="EC14:EG14"/>
    <mergeCell ref="GS15:GW15"/>
    <mergeCell ref="FL15:FQ15"/>
    <mergeCell ref="FR15:FV15"/>
    <mergeCell ref="FW15:GB15"/>
    <mergeCell ref="GC15:GG15"/>
    <mergeCell ref="EV13:EZ13"/>
    <mergeCell ref="FA13:FF13"/>
    <mergeCell ref="FG13:FK13"/>
    <mergeCell ref="DF15:DK15"/>
    <mergeCell ref="DL15:DQ15"/>
    <mergeCell ref="DR15:DV15"/>
    <mergeCell ref="DW15:EB15"/>
    <mergeCell ref="GC14:GG14"/>
    <mergeCell ref="DW13:EB13"/>
    <mergeCell ref="GC12:GG12"/>
    <mergeCell ref="GH12:GM12"/>
    <mergeCell ref="GN12:GR12"/>
    <mergeCell ref="EH14:EM14"/>
    <mergeCell ref="EP14:EU14"/>
    <mergeCell ref="GS13:GW13"/>
    <mergeCell ref="B14:K14"/>
    <mergeCell ref="L14:BV14"/>
    <mergeCell ref="BW14:CD14"/>
    <mergeCell ref="CE14:CI14"/>
    <mergeCell ref="CJ14:CO14"/>
    <mergeCell ref="CP14:CT14"/>
    <mergeCell ref="CU14:CZ14"/>
    <mergeCell ref="DA14:DE14"/>
    <mergeCell ref="DF14:DK14"/>
    <mergeCell ref="FL13:FQ13"/>
    <mergeCell ref="FR13:FV13"/>
    <mergeCell ref="FW13:GB13"/>
    <mergeCell ref="GC13:GG13"/>
    <mergeCell ref="GH13:GM13"/>
    <mergeCell ref="GN13:GR13"/>
    <mergeCell ref="EC13:EG13"/>
    <mergeCell ref="EH13:EM13"/>
    <mergeCell ref="GS12:GW12"/>
    <mergeCell ref="B13:K13"/>
    <mergeCell ref="L13:BV13"/>
    <mergeCell ref="BW13:CD13"/>
    <mergeCell ref="CE13:CI13"/>
    <mergeCell ref="CJ13:CO13"/>
    <mergeCell ref="CP13:CT13"/>
    <mergeCell ref="EV12:EZ12"/>
    <mergeCell ref="FA12:FF12"/>
    <mergeCell ref="FG12:FK12"/>
    <mergeCell ref="CU13:CZ13"/>
    <mergeCell ref="DA13:DE13"/>
    <mergeCell ref="DF13:DK13"/>
    <mergeCell ref="DL13:DQ13"/>
    <mergeCell ref="DR13:DV13"/>
    <mergeCell ref="B12:K12"/>
    <mergeCell ref="L12:BV12"/>
    <mergeCell ref="BW12:CD12"/>
    <mergeCell ref="CE12:CI12"/>
    <mergeCell ref="CJ12:CO12"/>
    <mergeCell ref="CP12:CT12"/>
    <mergeCell ref="CU12:CZ12"/>
    <mergeCell ref="DA12:DE12"/>
    <mergeCell ref="DF12:DK12"/>
    <mergeCell ref="EP13:EU13"/>
    <mergeCell ref="FL12:FQ12"/>
    <mergeCell ref="FR12:FV12"/>
    <mergeCell ref="FW12:GB12"/>
    <mergeCell ref="DL12:DQ12"/>
    <mergeCell ref="DR12:DV12"/>
    <mergeCell ref="DW12:EB12"/>
    <mergeCell ref="EC12:EG12"/>
    <mergeCell ref="EH12:EM12"/>
    <mergeCell ref="EP12:EU12"/>
    <mergeCell ref="B11:K11"/>
    <mergeCell ref="L11:BV11"/>
    <mergeCell ref="BW11:CD11"/>
    <mergeCell ref="CE11:CI11"/>
    <mergeCell ref="CJ11:CO11"/>
    <mergeCell ref="CP11:CT11"/>
    <mergeCell ref="EV10:EZ10"/>
    <mergeCell ref="FA10:FF10"/>
    <mergeCell ref="FG10:FK10"/>
    <mergeCell ref="DL10:DQ10"/>
    <mergeCell ref="DR10:DV10"/>
    <mergeCell ref="DW10:EB10"/>
    <mergeCell ref="EC10:EG10"/>
    <mergeCell ref="EC11:EG11"/>
    <mergeCell ref="EH11:EM11"/>
    <mergeCell ref="EP11:EU11"/>
    <mergeCell ref="EV11:EZ11"/>
    <mergeCell ref="FA11:FF11"/>
    <mergeCell ref="FG11:FK11"/>
    <mergeCell ref="CU11:CZ11"/>
    <mergeCell ref="DA11:DE11"/>
    <mergeCell ref="DF11:DK11"/>
    <mergeCell ref="DL11:DQ11"/>
    <mergeCell ref="DR11:DV11"/>
    <mergeCell ref="DW11:EB11"/>
    <mergeCell ref="GC10:GG10"/>
    <mergeCell ref="DW9:EB9"/>
    <mergeCell ref="GH10:GM10"/>
    <mergeCell ref="GN10:GR10"/>
    <mergeCell ref="GS10:GW10"/>
    <mergeCell ref="FL10:FQ10"/>
    <mergeCell ref="FR10:FV10"/>
    <mergeCell ref="FW10:GB10"/>
    <mergeCell ref="GS11:GW11"/>
    <mergeCell ref="FL11:FQ11"/>
    <mergeCell ref="FR11:FV11"/>
    <mergeCell ref="FW11:GB11"/>
    <mergeCell ref="GC11:GG11"/>
    <mergeCell ref="GH11:GM11"/>
    <mergeCell ref="GN11:GR11"/>
    <mergeCell ref="GC8:GG8"/>
    <mergeCell ref="GH8:GM8"/>
    <mergeCell ref="GN8:GR8"/>
    <mergeCell ref="EH10:EM10"/>
    <mergeCell ref="EP10:EU10"/>
    <mergeCell ref="GS9:GW9"/>
    <mergeCell ref="B10:K10"/>
    <mergeCell ref="L10:BV10"/>
    <mergeCell ref="BW10:CD10"/>
    <mergeCell ref="CE10:CI10"/>
    <mergeCell ref="CJ10:CO10"/>
    <mergeCell ref="CP10:CT10"/>
    <mergeCell ref="CU10:CZ10"/>
    <mergeCell ref="DA10:DE10"/>
    <mergeCell ref="DF10:DK10"/>
    <mergeCell ref="FL9:FQ9"/>
    <mergeCell ref="FR9:FV9"/>
    <mergeCell ref="FW9:GB9"/>
    <mergeCell ref="GC9:GG9"/>
    <mergeCell ref="GH9:GM9"/>
    <mergeCell ref="GN9:GR9"/>
    <mergeCell ref="EC9:EG9"/>
    <mergeCell ref="EH9:EM9"/>
    <mergeCell ref="GS8:GW8"/>
    <mergeCell ref="B9:K9"/>
    <mergeCell ref="L9:BV9"/>
    <mergeCell ref="BW9:CD9"/>
    <mergeCell ref="CE9:CI9"/>
    <mergeCell ref="CJ9:CO9"/>
    <mergeCell ref="CP9:CT9"/>
    <mergeCell ref="EV8:EZ8"/>
    <mergeCell ref="FA8:FF8"/>
    <mergeCell ref="FG8:FK8"/>
    <mergeCell ref="CU9:CZ9"/>
    <mergeCell ref="DA9:DE9"/>
    <mergeCell ref="DF9:DK9"/>
    <mergeCell ref="DL9:DQ9"/>
    <mergeCell ref="DR9:DV9"/>
    <mergeCell ref="EP9:EU9"/>
    <mergeCell ref="EV9:EZ9"/>
    <mergeCell ref="FA9:FF9"/>
    <mergeCell ref="FG9:FK9"/>
    <mergeCell ref="FL8:FQ8"/>
    <mergeCell ref="FR8:FV8"/>
    <mergeCell ref="FW8:GB8"/>
    <mergeCell ref="DL8:DQ8"/>
    <mergeCell ref="DR8:DV8"/>
    <mergeCell ref="DW8:EB8"/>
    <mergeCell ref="EC8:EG8"/>
    <mergeCell ref="EH8:EM8"/>
    <mergeCell ref="EP8:EU8"/>
    <mergeCell ref="GS7:GW7"/>
    <mergeCell ref="B8:K8"/>
    <mergeCell ref="L8:BV8"/>
    <mergeCell ref="BW8:CD8"/>
    <mergeCell ref="CE8:CI8"/>
    <mergeCell ref="CJ8:CO8"/>
    <mergeCell ref="CP8:CT8"/>
    <mergeCell ref="CU8:CZ8"/>
    <mergeCell ref="DA8:DE8"/>
    <mergeCell ref="DF8:DK8"/>
    <mergeCell ref="FL7:FQ7"/>
    <mergeCell ref="FR7:FV7"/>
    <mergeCell ref="FW7:GB7"/>
    <mergeCell ref="GC7:GG7"/>
    <mergeCell ref="GH7:GM7"/>
    <mergeCell ref="GN7:GR7"/>
    <mergeCell ref="EC7:EG7"/>
    <mergeCell ref="EH7:EM7"/>
    <mergeCell ref="EP7:EU7"/>
    <mergeCell ref="EV7:EZ7"/>
    <mergeCell ref="FA7:FF7"/>
    <mergeCell ref="FG7:FK7"/>
    <mergeCell ref="CU7:CZ7"/>
    <mergeCell ref="DA7:DE7"/>
    <mergeCell ref="DF7:DK7"/>
    <mergeCell ref="DL7:DQ7"/>
    <mergeCell ref="DR7:DV7"/>
    <mergeCell ref="DW7:EB7"/>
    <mergeCell ref="B7:K7"/>
    <mergeCell ref="L7:BV7"/>
    <mergeCell ref="BW7:CD7"/>
    <mergeCell ref="CE7:CI7"/>
    <mergeCell ref="CJ7:CO7"/>
    <mergeCell ref="CP7:CT7"/>
    <mergeCell ref="B5:K6"/>
    <mergeCell ref="L5:BV6"/>
    <mergeCell ref="BW5:CD6"/>
    <mergeCell ref="CE5:GW5"/>
    <mergeCell ref="CE6:EM6"/>
    <mergeCell ref="EN6:GW6"/>
    <mergeCell ref="ES4:EX4"/>
    <mergeCell ref="EY4:FC4"/>
    <mergeCell ref="FD4:FI4"/>
    <mergeCell ref="FJ4:FN4"/>
    <mergeCell ref="FO4:FS4"/>
    <mergeCell ref="FT4:GW4"/>
    <mergeCell ref="DL4:DQ4"/>
    <mergeCell ref="DR4:DV4"/>
    <mergeCell ref="DW4:EB4"/>
    <mergeCell ref="EC4:EG4"/>
    <mergeCell ref="EH4:EM4"/>
    <mergeCell ref="EN4:ER4"/>
    <mergeCell ref="CC4:CG4"/>
    <mergeCell ref="CH4:CM4"/>
    <mergeCell ref="CN4:CR4"/>
    <mergeCell ref="CS4:CX4"/>
    <mergeCell ref="CY4:DC4"/>
    <mergeCell ref="DD4:DI4"/>
    <mergeCell ref="J2:AJ2"/>
    <mergeCell ref="AK2:AR2"/>
    <mergeCell ref="AT2:CS2"/>
    <mergeCell ref="CW2:DC2"/>
    <mergeCell ref="DE2:EU2"/>
    <mergeCell ref="BA4:BF4"/>
    <mergeCell ref="BG4:BK4"/>
    <mergeCell ref="BL4:BQ4"/>
    <mergeCell ref="BR4:BV4"/>
    <mergeCell ref="BW4:CB4"/>
  </mergeCells>
  <pageMargins left="0.70866141732283472" right="0.70866141732283472" top="0.78740157480314965" bottom="0.78740157480314965" header="0.31496062992125984" footer="0.31496062992125984"/>
  <pageSetup paperSize="9" scale="95" orientation="portrait" r:id="rId1"/>
  <rowBreaks count="1" manualBreakCount="1">
    <brk id="34" max="204" man="1"/>
  </rowBreaks>
  <drawing r:id="rId2"/>
  <legacyDrawingHF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CCFF"/>
  </sheetPr>
  <dimension ref="A1:GW147"/>
  <sheetViews>
    <sheetView workbookViewId="0"/>
  </sheetViews>
  <sheetFormatPr defaultColWidth="0.42578125" defaultRowHeight="3.75" customHeight="1" x14ac:dyDescent="0.2"/>
  <cols>
    <col min="1" max="16384" width="0.42578125" style="236"/>
  </cols>
  <sheetData>
    <row r="1" spans="1:205" ht="3.75" customHeight="1" thickBot="1" x14ac:dyDescent="0.35">
      <c r="A1" s="280"/>
    </row>
    <row r="2" spans="1:205" ht="25.5" customHeight="1" x14ac:dyDescent="0.2">
      <c r="B2" s="237"/>
      <c r="C2" s="238"/>
      <c r="D2" s="238"/>
      <c r="E2" s="238"/>
      <c r="F2" s="238"/>
      <c r="G2" s="238"/>
      <c r="H2" s="238"/>
      <c r="J2" s="1124" t="s">
        <v>4949</v>
      </c>
      <c r="K2" s="1124"/>
      <c r="L2" s="1124"/>
      <c r="M2" s="1124"/>
      <c r="N2" s="1124"/>
      <c r="O2" s="1124"/>
      <c r="P2" s="1124"/>
      <c r="Q2" s="1124"/>
      <c r="R2" s="1124"/>
      <c r="S2" s="1124"/>
      <c r="T2" s="1124"/>
      <c r="U2" s="1124"/>
      <c r="V2" s="1124"/>
      <c r="W2" s="1124"/>
      <c r="X2" s="1124"/>
      <c r="Y2" s="1124"/>
      <c r="Z2" s="1124"/>
      <c r="AA2" s="1124"/>
      <c r="AB2" s="1124"/>
      <c r="AC2" s="1124"/>
      <c r="AD2" s="1124"/>
      <c r="AE2" s="1124"/>
      <c r="AF2" s="1124"/>
      <c r="AG2" s="1124"/>
      <c r="AH2" s="1124"/>
      <c r="AI2" s="1124"/>
      <c r="AJ2" s="1125"/>
      <c r="AK2" s="1126" t="s">
        <v>2178</v>
      </c>
      <c r="AL2" s="1127"/>
      <c r="AM2" s="1127"/>
      <c r="AN2" s="1127"/>
      <c r="AO2" s="1127"/>
      <c r="AP2" s="1127"/>
      <c r="AQ2" s="1127"/>
      <c r="AR2" s="1127"/>
      <c r="AS2" s="239"/>
      <c r="AT2" s="1186" t="str">
        <f>'S 002'!$AT$2</f>
        <v>2121635384</v>
      </c>
      <c r="AU2" s="1186"/>
      <c r="AV2" s="1186"/>
      <c r="AW2" s="1186"/>
      <c r="AX2" s="1186"/>
      <c r="AY2" s="1186"/>
      <c r="AZ2" s="1186"/>
      <c r="BA2" s="1186"/>
      <c r="BB2" s="1186"/>
      <c r="BC2" s="1186"/>
      <c r="BD2" s="1186"/>
      <c r="BE2" s="1186"/>
      <c r="BF2" s="1186"/>
      <c r="BG2" s="1186"/>
      <c r="BH2" s="1186"/>
      <c r="BI2" s="1186"/>
      <c r="BJ2" s="1186"/>
      <c r="BK2" s="1186"/>
      <c r="BL2" s="1186"/>
      <c r="BM2" s="1186"/>
      <c r="BN2" s="1186"/>
      <c r="BO2" s="1186"/>
      <c r="BP2" s="1186"/>
      <c r="BQ2" s="1186"/>
      <c r="BR2" s="1186"/>
      <c r="BS2" s="1186"/>
      <c r="BT2" s="1186"/>
      <c r="BU2" s="1186"/>
      <c r="BV2" s="1186"/>
      <c r="BW2" s="1186"/>
      <c r="BX2" s="1186"/>
      <c r="BY2" s="1186"/>
      <c r="BZ2" s="1186"/>
      <c r="CA2" s="1186"/>
      <c r="CB2" s="1186"/>
      <c r="CC2" s="1186"/>
      <c r="CD2" s="1186"/>
      <c r="CE2" s="1186"/>
      <c r="CF2" s="1186"/>
      <c r="CG2" s="1186"/>
      <c r="CH2" s="1186"/>
      <c r="CI2" s="1186"/>
      <c r="CJ2" s="1186"/>
      <c r="CK2" s="1186"/>
      <c r="CL2" s="1186"/>
      <c r="CM2" s="1186"/>
      <c r="CN2" s="1186"/>
      <c r="CO2" s="1186"/>
      <c r="CP2" s="1186"/>
      <c r="CQ2" s="1186"/>
      <c r="CR2" s="1186"/>
      <c r="CS2" s="1186"/>
      <c r="CT2" s="239"/>
      <c r="CU2" s="240"/>
      <c r="CW2" s="1126" t="s">
        <v>3</v>
      </c>
      <c r="CX2" s="1127"/>
      <c r="CY2" s="1127"/>
      <c r="CZ2" s="1127"/>
      <c r="DA2" s="1127"/>
      <c r="DB2" s="1127"/>
      <c r="DC2" s="1127"/>
      <c r="DD2" s="239"/>
      <c r="DE2" s="1186" t="str">
        <f>'S 002'!$DE$2</f>
        <v>54353718</v>
      </c>
      <c r="DF2" s="1186"/>
      <c r="DG2" s="1186"/>
      <c r="DH2" s="1186"/>
      <c r="DI2" s="1186"/>
      <c r="DJ2" s="1186"/>
      <c r="DK2" s="1186"/>
      <c r="DL2" s="1186"/>
      <c r="DM2" s="1186"/>
      <c r="DN2" s="1186"/>
      <c r="DO2" s="1186"/>
      <c r="DP2" s="1186"/>
      <c r="DQ2" s="1186"/>
      <c r="DR2" s="1186"/>
      <c r="DS2" s="1186"/>
      <c r="DT2" s="1186"/>
      <c r="DU2" s="1186"/>
      <c r="DV2" s="1186"/>
      <c r="DW2" s="1186"/>
      <c r="DX2" s="1186"/>
      <c r="DY2" s="1186"/>
      <c r="DZ2" s="1186"/>
      <c r="EA2" s="1186"/>
      <c r="EB2" s="1186"/>
      <c r="EC2" s="1186"/>
      <c r="ED2" s="1186"/>
      <c r="EE2" s="1186"/>
      <c r="EF2" s="1186"/>
      <c r="EG2" s="1186"/>
      <c r="EH2" s="1186"/>
      <c r="EI2" s="1186"/>
      <c r="EJ2" s="1186"/>
      <c r="EK2" s="1186"/>
      <c r="EL2" s="1186"/>
      <c r="EM2" s="1186"/>
      <c r="EN2" s="1186"/>
      <c r="EO2" s="1186"/>
      <c r="EP2" s="1186"/>
      <c r="EQ2" s="1186"/>
      <c r="ER2" s="1186"/>
      <c r="ES2" s="1186"/>
      <c r="ET2" s="1186"/>
      <c r="EU2" s="1186"/>
      <c r="EV2" s="239"/>
      <c r="EW2" s="240"/>
      <c r="GQ2" s="238"/>
      <c r="GR2" s="238"/>
      <c r="GS2" s="238"/>
      <c r="GT2" s="238"/>
      <c r="GU2" s="238"/>
      <c r="GV2" s="238"/>
      <c r="GW2" s="241"/>
    </row>
    <row r="3" spans="1:205" ht="3" customHeight="1" x14ac:dyDescent="0.3"/>
    <row r="4" spans="1:205" ht="2.25" customHeight="1" x14ac:dyDescent="0.3">
      <c r="B4" s="262"/>
      <c r="C4" s="262"/>
      <c r="D4" s="262"/>
      <c r="E4" s="262"/>
      <c r="F4" s="262"/>
      <c r="G4" s="262"/>
      <c r="H4" s="262"/>
      <c r="I4" s="262"/>
      <c r="J4" s="262"/>
      <c r="K4" s="262"/>
      <c r="L4" s="263"/>
      <c r="M4" s="264"/>
      <c r="N4" s="264"/>
      <c r="O4" s="264"/>
      <c r="P4" s="264"/>
      <c r="Q4" s="264"/>
      <c r="R4" s="264"/>
      <c r="S4" s="264"/>
      <c r="T4" s="264"/>
      <c r="U4" s="264"/>
      <c r="V4" s="264"/>
      <c r="W4" s="264"/>
      <c r="X4" s="264"/>
      <c r="Y4" s="264"/>
      <c r="Z4" s="264"/>
      <c r="AA4" s="264"/>
      <c r="AB4" s="264"/>
      <c r="AC4" s="264"/>
      <c r="AD4" s="264"/>
      <c r="AE4" s="264"/>
      <c r="AF4" s="264"/>
      <c r="AG4" s="264"/>
      <c r="AH4" s="264"/>
      <c r="AI4" s="264"/>
      <c r="AJ4" s="264"/>
      <c r="AK4" s="264"/>
      <c r="AL4" s="264"/>
      <c r="AM4" s="264"/>
      <c r="AN4" s="264"/>
      <c r="AO4" s="264"/>
      <c r="AP4" s="264"/>
      <c r="AQ4" s="265"/>
      <c r="AR4" s="265"/>
      <c r="AS4" s="265"/>
      <c r="AT4" s="265"/>
      <c r="AU4" s="265"/>
      <c r="AV4" s="265"/>
      <c r="AW4" s="265"/>
      <c r="AX4" s="265"/>
      <c r="AY4" s="266"/>
      <c r="AZ4" s="256"/>
      <c r="BA4" s="1220"/>
      <c r="BB4" s="1220"/>
      <c r="BC4" s="1220"/>
      <c r="BD4" s="1220"/>
      <c r="BE4" s="1220"/>
      <c r="BF4" s="1220"/>
      <c r="BG4" s="1220"/>
      <c r="BH4" s="1220"/>
      <c r="BI4" s="1220"/>
      <c r="BJ4" s="1220"/>
      <c r="BK4" s="1220"/>
      <c r="BL4" s="1220"/>
      <c r="BM4" s="1220"/>
      <c r="BN4" s="1220"/>
      <c r="BO4" s="1220"/>
      <c r="BP4" s="1220"/>
      <c r="BQ4" s="1220"/>
      <c r="BR4" s="1220"/>
      <c r="BS4" s="1220"/>
      <c r="BT4" s="1220"/>
      <c r="BU4" s="1220"/>
      <c r="BV4" s="1220"/>
      <c r="BW4" s="1220"/>
      <c r="BX4" s="1220"/>
      <c r="BY4" s="1220"/>
      <c r="BZ4" s="1220"/>
      <c r="CA4" s="1220"/>
      <c r="CB4" s="1220"/>
      <c r="CC4" s="1220"/>
      <c r="CD4" s="1220"/>
      <c r="CE4" s="1220"/>
      <c r="CF4" s="1220"/>
      <c r="CG4" s="1220"/>
      <c r="CH4" s="1220"/>
      <c r="CI4" s="1220"/>
      <c r="CJ4" s="1220"/>
      <c r="CK4" s="1220"/>
      <c r="CL4" s="1220"/>
      <c r="CM4" s="1220"/>
      <c r="CN4" s="1220"/>
      <c r="CO4" s="1220"/>
      <c r="CP4" s="1220"/>
      <c r="CQ4" s="1220"/>
      <c r="CR4" s="1220"/>
      <c r="CS4" s="1220"/>
      <c r="CT4" s="1220"/>
      <c r="CU4" s="1220"/>
      <c r="CV4" s="1220"/>
      <c r="CW4" s="1220"/>
      <c r="CX4" s="1220"/>
      <c r="CY4" s="1220"/>
      <c r="CZ4" s="1220"/>
      <c r="DA4" s="1220"/>
      <c r="DB4" s="1220"/>
      <c r="DC4" s="1220"/>
      <c r="DD4" s="1220"/>
      <c r="DE4" s="1220"/>
      <c r="DF4" s="1220"/>
      <c r="DG4" s="1220"/>
      <c r="DH4" s="1220"/>
      <c r="DI4" s="1257"/>
      <c r="DJ4" s="266"/>
      <c r="DK4" s="256"/>
      <c r="DL4" s="1220"/>
      <c r="DM4" s="1220"/>
      <c r="DN4" s="1220"/>
      <c r="DO4" s="1220"/>
      <c r="DP4" s="1220"/>
      <c r="DQ4" s="1220"/>
      <c r="DR4" s="1220"/>
      <c r="DS4" s="1220"/>
      <c r="DT4" s="1220"/>
      <c r="DU4" s="1220"/>
      <c r="DV4" s="1220"/>
      <c r="DW4" s="1220"/>
      <c r="DX4" s="1220"/>
      <c r="DY4" s="1220"/>
      <c r="DZ4" s="1220"/>
      <c r="EA4" s="1220"/>
      <c r="EB4" s="1220"/>
      <c r="EC4" s="1220"/>
      <c r="ED4" s="1220"/>
      <c r="EE4" s="1220"/>
      <c r="EF4" s="1220"/>
      <c r="EG4" s="1220"/>
      <c r="EH4" s="1220"/>
      <c r="EI4" s="1220"/>
      <c r="EJ4" s="1220"/>
      <c r="EK4" s="1220"/>
      <c r="EL4" s="1220"/>
      <c r="EM4" s="1220"/>
      <c r="EN4" s="1220"/>
      <c r="EO4" s="1220"/>
      <c r="EP4" s="1220"/>
      <c r="EQ4" s="1220"/>
      <c r="ER4" s="1220"/>
      <c r="ES4" s="1220"/>
      <c r="ET4" s="1220"/>
      <c r="EU4" s="1220"/>
      <c r="EV4" s="1220"/>
      <c r="EW4" s="1220"/>
      <c r="EX4" s="1220"/>
      <c r="EY4" s="1220"/>
      <c r="EZ4" s="1220"/>
      <c r="FA4" s="1220"/>
      <c r="FB4" s="1220"/>
      <c r="FC4" s="1220"/>
      <c r="FD4" s="1220"/>
      <c r="FE4" s="1220"/>
      <c r="FF4" s="1220"/>
      <c r="FG4" s="1220"/>
      <c r="FH4" s="1220"/>
      <c r="FI4" s="1220"/>
      <c r="FJ4" s="1220"/>
      <c r="FK4" s="1220"/>
      <c r="FL4" s="1220"/>
      <c r="FM4" s="1220"/>
      <c r="FN4" s="1220"/>
      <c r="FO4" s="1221"/>
      <c r="FP4" s="1221"/>
      <c r="FQ4" s="1221"/>
      <c r="FR4" s="1221"/>
      <c r="FS4" s="1258"/>
      <c r="FT4" s="1259"/>
      <c r="FU4" s="1259"/>
      <c r="FV4" s="1259"/>
      <c r="FW4" s="1259"/>
      <c r="FX4" s="1259"/>
      <c r="FY4" s="1259"/>
      <c r="FZ4" s="1259"/>
      <c r="GA4" s="1259"/>
      <c r="GB4" s="1259"/>
      <c r="GC4" s="1259"/>
      <c r="GD4" s="1259"/>
      <c r="GE4" s="1259"/>
      <c r="GF4" s="1259"/>
      <c r="GG4" s="1259"/>
      <c r="GH4" s="1259"/>
      <c r="GI4" s="1259"/>
      <c r="GJ4" s="1259"/>
      <c r="GK4" s="1259"/>
      <c r="GL4" s="1259"/>
      <c r="GM4" s="1259"/>
      <c r="GN4" s="1259"/>
      <c r="GO4" s="1259"/>
      <c r="GP4" s="1259"/>
      <c r="GQ4" s="1259"/>
      <c r="GR4" s="1259"/>
      <c r="GS4" s="1259"/>
      <c r="GT4" s="1259"/>
      <c r="GU4" s="1259"/>
      <c r="GV4" s="1259"/>
      <c r="GW4" s="1259"/>
    </row>
    <row r="5" spans="1:205" ht="11.25" customHeight="1" x14ac:dyDescent="0.2">
      <c r="B5" s="1277" t="s">
        <v>4941</v>
      </c>
      <c r="C5" s="1277"/>
      <c r="D5" s="1277"/>
      <c r="E5" s="1277"/>
      <c r="F5" s="1277"/>
      <c r="G5" s="1277"/>
      <c r="H5" s="1277"/>
      <c r="I5" s="1277"/>
      <c r="J5" s="1277"/>
      <c r="K5" s="1277"/>
      <c r="L5" s="1278" t="s">
        <v>4946</v>
      </c>
      <c r="M5" s="1278"/>
      <c r="N5" s="1278"/>
      <c r="O5" s="1278"/>
      <c r="P5" s="1278"/>
      <c r="Q5" s="1278"/>
      <c r="R5" s="1278"/>
      <c r="S5" s="1278"/>
      <c r="T5" s="1278"/>
      <c r="U5" s="1278"/>
      <c r="V5" s="1278"/>
      <c r="W5" s="1278"/>
      <c r="X5" s="1278"/>
      <c r="Y5" s="1278"/>
      <c r="Z5" s="1278"/>
      <c r="AA5" s="1278"/>
      <c r="AB5" s="1278"/>
      <c r="AC5" s="1278"/>
      <c r="AD5" s="1278"/>
      <c r="AE5" s="1278"/>
      <c r="AF5" s="1278"/>
      <c r="AG5" s="1278"/>
      <c r="AH5" s="1278"/>
      <c r="AI5" s="1278"/>
      <c r="AJ5" s="1278"/>
      <c r="AK5" s="1278"/>
      <c r="AL5" s="1278"/>
      <c r="AM5" s="1278"/>
      <c r="AN5" s="1278"/>
      <c r="AO5" s="1278"/>
      <c r="AP5" s="1278"/>
      <c r="AQ5" s="1278"/>
      <c r="AR5" s="1278"/>
      <c r="AS5" s="1278"/>
      <c r="AT5" s="1278"/>
      <c r="AU5" s="1278"/>
      <c r="AV5" s="1278"/>
      <c r="AW5" s="1278"/>
      <c r="AX5" s="1278"/>
      <c r="AY5" s="1278"/>
      <c r="AZ5" s="1278"/>
      <c r="BA5" s="1278"/>
      <c r="BB5" s="1278"/>
      <c r="BC5" s="1278"/>
      <c r="BD5" s="1278"/>
      <c r="BE5" s="1278"/>
      <c r="BF5" s="1278"/>
      <c r="BG5" s="1278"/>
      <c r="BH5" s="1278"/>
      <c r="BI5" s="1278"/>
      <c r="BJ5" s="1278"/>
      <c r="BK5" s="1278"/>
      <c r="BL5" s="1278"/>
      <c r="BM5" s="1278"/>
      <c r="BN5" s="1278"/>
      <c r="BO5" s="1278"/>
      <c r="BP5" s="1278"/>
      <c r="BQ5" s="1278"/>
      <c r="BR5" s="1278"/>
      <c r="BS5" s="1278"/>
      <c r="BT5" s="1278"/>
      <c r="BU5" s="1278"/>
      <c r="BV5" s="1278"/>
      <c r="BW5" s="1279" t="str">
        <f>'S 008'!$BW$5</f>
        <v>Číslo riadku</v>
      </c>
      <c r="BX5" s="1279"/>
      <c r="BY5" s="1279"/>
      <c r="BZ5" s="1279"/>
      <c r="CA5" s="1279"/>
      <c r="CB5" s="1279"/>
      <c r="CC5" s="1279"/>
      <c r="CD5" s="1279"/>
      <c r="CE5" s="1280" t="s">
        <v>4746</v>
      </c>
      <c r="CF5" s="1280"/>
      <c r="CG5" s="1280"/>
      <c r="CH5" s="1280"/>
      <c r="CI5" s="1280"/>
      <c r="CJ5" s="1280"/>
      <c r="CK5" s="1280"/>
      <c r="CL5" s="1280"/>
      <c r="CM5" s="1280"/>
      <c r="CN5" s="1280"/>
      <c r="CO5" s="1280"/>
      <c r="CP5" s="1280"/>
      <c r="CQ5" s="1280"/>
      <c r="CR5" s="1280"/>
      <c r="CS5" s="1280"/>
      <c r="CT5" s="1280"/>
      <c r="CU5" s="1280"/>
      <c r="CV5" s="1280"/>
      <c r="CW5" s="1280"/>
      <c r="CX5" s="1280"/>
      <c r="CY5" s="1280"/>
      <c r="CZ5" s="1280"/>
      <c r="DA5" s="1280"/>
      <c r="DB5" s="1280"/>
      <c r="DC5" s="1280"/>
      <c r="DD5" s="1280"/>
      <c r="DE5" s="1280"/>
      <c r="DF5" s="1280"/>
      <c r="DG5" s="1280"/>
      <c r="DH5" s="1280"/>
      <c r="DI5" s="1280"/>
      <c r="DJ5" s="1280"/>
      <c r="DK5" s="1280"/>
      <c r="DL5" s="1280"/>
      <c r="DM5" s="1280"/>
      <c r="DN5" s="1280"/>
      <c r="DO5" s="1280"/>
      <c r="DP5" s="1280"/>
      <c r="DQ5" s="1280"/>
      <c r="DR5" s="1280"/>
      <c r="DS5" s="1280"/>
      <c r="DT5" s="1280"/>
      <c r="DU5" s="1280"/>
      <c r="DV5" s="1280"/>
      <c r="DW5" s="1280"/>
      <c r="DX5" s="1280"/>
      <c r="DY5" s="1280"/>
      <c r="DZ5" s="1280"/>
      <c r="EA5" s="1280"/>
      <c r="EB5" s="1280"/>
      <c r="EC5" s="1280"/>
      <c r="ED5" s="1280"/>
      <c r="EE5" s="1280"/>
      <c r="EF5" s="1280"/>
      <c r="EG5" s="1280"/>
      <c r="EH5" s="1280"/>
      <c r="EI5" s="1280"/>
      <c r="EJ5" s="1280"/>
      <c r="EK5" s="1280"/>
      <c r="EL5" s="1280"/>
      <c r="EM5" s="1280"/>
      <c r="EN5" s="1280"/>
      <c r="EO5" s="1280"/>
      <c r="EP5" s="1280"/>
      <c r="EQ5" s="1280"/>
      <c r="ER5" s="1280"/>
      <c r="ES5" s="1280"/>
      <c r="ET5" s="1280"/>
      <c r="EU5" s="1280"/>
      <c r="EV5" s="1280"/>
      <c r="EW5" s="1280"/>
      <c r="EX5" s="1280"/>
      <c r="EY5" s="1280"/>
      <c r="EZ5" s="1280"/>
      <c r="FA5" s="1280"/>
      <c r="FB5" s="1280"/>
      <c r="FC5" s="1280"/>
      <c r="FD5" s="1280"/>
      <c r="FE5" s="1280"/>
      <c r="FF5" s="1280"/>
      <c r="FG5" s="1280"/>
      <c r="FH5" s="1280"/>
      <c r="FI5" s="1280"/>
      <c r="FJ5" s="1280"/>
      <c r="FK5" s="1280"/>
      <c r="FL5" s="1280"/>
      <c r="FM5" s="1280"/>
      <c r="FN5" s="1280"/>
      <c r="FO5" s="1280"/>
      <c r="FP5" s="1280"/>
      <c r="FQ5" s="1280"/>
      <c r="FR5" s="1280"/>
      <c r="FS5" s="1280"/>
      <c r="FT5" s="1280"/>
      <c r="FU5" s="1280"/>
      <c r="FV5" s="1280"/>
      <c r="FW5" s="1280"/>
      <c r="FX5" s="1280"/>
      <c r="FY5" s="1280"/>
      <c r="FZ5" s="1280"/>
      <c r="GA5" s="1280"/>
      <c r="GB5" s="1280"/>
      <c r="GC5" s="1280"/>
      <c r="GD5" s="1280"/>
      <c r="GE5" s="1280"/>
      <c r="GF5" s="1280"/>
      <c r="GG5" s="1280"/>
      <c r="GH5" s="1280"/>
      <c r="GI5" s="1280"/>
      <c r="GJ5" s="1280"/>
      <c r="GK5" s="1280"/>
      <c r="GL5" s="1280"/>
      <c r="GM5" s="1280"/>
      <c r="GN5" s="1280"/>
      <c r="GO5" s="1280"/>
      <c r="GP5" s="1280"/>
      <c r="GQ5" s="1280"/>
      <c r="GR5" s="1280"/>
      <c r="GS5" s="1280"/>
      <c r="GT5" s="1280"/>
      <c r="GU5" s="1280"/>
      <c r="GV5" s="1280"/>
      <c r="GW5" s="1280"/>
    </row>
    <row r="6" spans="1:205" ht="25.5" customHeight="1" x14ac:dyDescent="0.2">
      <c r="B6" s="1277"/>
      <c r="C6" s="1277"/>
      <c r="D6" s="1277"/>
      <c r="E6" s="1277"/>
      <c r="F6" s="1277"/>
      <c r="G6" s="1277"/>
      <c r="H6" s="1277"/>
      <c r="I6" s="1277"/>
      <c r="J6" s="1277"/>
      <c r="K6" s="1277"/>
      <c r="L6" s="1278"/>
      <c r="M6" s="1278"/>
      <c r="N6" s="1278"/>
      <c r="O6" s="1278"/>
      <c r="P6" s="1278"/>
      <c r="Q6" s="1278"/>
      <c r="R6" s="1278"/>
      <c r="S6" s="1278"/>
      <c r="T6" s="1278"/>
      <c r="U6" s="1278"/>
      <c r="V6" s="1278"/>
      <c r="W6" s="1278"/>
      <c r="X6" s="1278"/>
      <c r="Y6" s="1278"/>
      <c r="Z6" s="1278"/>
      <c r="AA6" s="1278"/>
      <c r="AB6" s="1278"/>
      <c r="AC6" s="1278"/>
      <c r="AD6" s="1278"/>
      <c r="AE6" s="1278"/>
      <c r="AF6" s="1278"/>
      <c r="AG6" s="1278"/>
      <c r="AH6" s="1278"/>
      <c r="AI6" s="1278"/>
      <c r="AJ6" s="1278"/>
      <c r="AK6" s="1278"/>
      <c r="AL6" s="1278"/>
      <c r="AM6" s="1278"/>
      <c r="AN6" s="1278"/>
      <c r="AO6" s="1278"/>
      <c r="AP6" s="1278"/>
      <c r="AQ6" s="1278"/>
      <c r="AR6" s="1278"/>
      <c r="AS6" s="1278"/>
      <c r="AT6" s="1278"/>
      <c r="AU6" s="1278"/>
      <c r="AV6" s="1278"/>
      <c r="AW6" s="1278"/>
      <c r="AX6" s="1278"/>
      <c r="AY6" s="1278"/>
      <c r="AZ6" s="1278"/>
      <c r="BA6" s="1278"/>
      <c r="BB6" s="1278"/>
      <c r="BC6" s="1278"/>
      <c r="BD6" s="1278"/>
      <c r="BE6" s="1278"/>
      <c r="BF6" s="1278"/>
      <c r="BG6" s="1278"/>
      <c r="BH6" s="1278"/>
      <c r="BI6" s="1278"/>
      <c r="BJ6" s="1278"/>
      <c r="BK6" s="1278"/>
      <c r="BL6" s="1278"/>
      <c r="BM6" s="1278"/>
      <c r="BN6" s="1278"/>
      <c r="BO6" s="1278"/>
      <c r="BP6" s="1278"/>
      <c r="BQ6" s="1278"/>
      <c r="BR6" s="1278"/>
      <c r="BS6" s="1278"/>
      <c r="BT6" s="1278"/>
      <c r="BU6" s="1278"/>
      <c r="BV6" s="1278"/>
      <c r="BW6" s="1279"/>
      <c r="BX6" s="1279"/>
      <c r="BY6" s="1279"/>
      <c r="BZ6" s="1279"/>
      <c r="CA6" s="1279"/>
      <c r="CB6" s="1279"/>
      <c r="CC6" s="1279"/>
      <c r="CD6" s="1279"/>
      <c r="CE6" s="1298" t="str">
        <f>'VZS 010'!CE6</f>
        <v>Bežné účtovné obdobie rok 2023</v>
      </c>
      <c r="CF6" s="1281"/>
      <c r="CG6" s="1281"/>
      <c r="CH6" s="1281"/>
      <c r="CI6" s="1281"/>
      <c r="CJ6" s="1281"/>
      <c r="CK6" s="1281"/>
      <c r="CL6" s="1281"/>
      <c r="CM6" s="1281"/>
      <c r="CN6" s="1281"/>
      <c r="CO6" s="1281"/>
      <c r="CP6" s="1281"/>
      <c r="CQ6" s="1281"/>
      <c r="CR6" s="1281"/>
      <c r="CS6" s="1281"/>
      <c r="CT6" s="1281"/>
      <c r="CU6" s="1281"/>
      <c r="CV6" s="1281"/>
      <c r="CW6" s="1281"/>
      <c r="CX6" s="1281"/>
      <c r="CY6" s="1281"/>
      <c r="CZ6" s="1281"/>
      <c r="DA6" s="1281"/>
      <c r="DB6" s="1281"/>
      <c r="DC6" s="1281"/>
      <c r="DD6" s="1281"/>
      <c r="DE6" s="1281"/>
      <c r="DF6" s="1281"/>
      <c r="DG6" s="1281"/>
      <c r="DH6" s="1281"/>
      <c r="DI6" s="1281"/>
      <c r="DJ6" s="1281"/>
      <c r="DK6" s="1281"/>
      <c r="DL6" s="1281"/>
      <c r="DM6" s="1281"/>
      <c r="DN6" s="1281"/>
      <c r="DO6" s="1281"/>
      <c r="DP6" s="1281"/>
      <c r="DQ6" s="1281"/>
      <c r="DR6" s="1281"/>
      <c r="DS6" s="1281"/>
      <c r="DT6" s="1281"/>
      <c r="DU6" s="1281"/>
      <c r="DV6" s="1281"/>
      <c r="DW6" s="1281"/>
      <c r="DX6" s="1281"/>
      <c r="DY6" s="1281"/>
      <c r="DZ6" s="1281"/>
      <c r="EA6" s="1281"/>
      <c r="EB6" s="1281"/>
      <c r="EC6" s="1281"/>
      <c r="ED6" s="1281"/>
      <c r="EE6" s="1281"/>
      <c r="EF6" s="1281"/>
      <c r="EG6" s="1281"/>
      <c r="EH6" s="1281"/>
      <c r="EI6" s="1281"/>
      <c r="EJ6" s="1281"/>
      <c r="EK6" s="1281"/>
      <c r="EL6" s="1281"/>
      <c r="EM6" s="1282"/>
      <c r="EN6" s="1283">
        <f>'VZS 010'!EN6</f>
        <v>0</v>
      </c>
      <c r="EO6" s="1284"/>
      <c r="EP6" s="1284"/>
      <c r="EQ6" s="1284"/>
      <c r="ER6" s="1284"/>
      <c r="ES6" s="1284"/>
      <c r="ET6" s="1284"/>
      <c r="EU6" s="1284"/>
      <c r="EV6" s="1284"/>
      <c r="EW6" s="1284"/>
      <c r="EX6" s="1284"/>
      <c r="EY6" s="1284"/>
      <c r="EZ6" s="1284"/>
      <c r="FA6" s="1284"/>
      <c r="FB6" s="1284"/>
      <c r="FC6" s="1284"/>
      <c r="FD6" s="1284"/>
      <c r="FE6" s="1284"/>
      <c r="FF6" s="1284"/>
      <c r="FG6" s="1284"/>
      <c r="FH6" s="1284"/>
      <c r="FI6" s="1284"/>
      <c r="FJ6" s="1284"/>
      <c r="FK6" s="1284"/>
      <c r="FL6" s="1284"/>
      <c r="FM6" s="1284"/>
      <c r="FN6" s="1284"/>
      <c r="FO6" s="1284"/>
      <c r="FP6" s="1284"/>
      <c r="FQ6" s="1284"/>
      <c r="FR6" s="1284"/>
      <c r="FS6" s="1284"/>
      <c r="FT6" s="1284"/>
      <c r="FU6" s="1284"/>
      <c r="FV6" s="1284"/>
      <c r="FW6" s="1284"/>
      <c r="FX6" s="1284"/>
      <c r="FY6" s="1284"/>
      <c r="FZ6" s="1284"/>
      <c r="GA6" s="1284"/>
      <c r="GB6" s="1284"/>
      <c r="GC6" s="1284"/>
      <c r="GD6" s="1284"/>
      <c r="GE6" s="1284"/>
      <c r="GF6" s="1284"/>
      <c r="GG6" s="1284"/>
      <c r="GH6" s="1284"/>
      <c r="GI6" s="1284"/>
      <c r="GJ6" s="1284"/>
      <c r="GK6" s="1284"/>
      <c r="GL6" s="1284"/>
      <c r="GM6" s="1284"/>
      <c r="GN6" s="1284"/>
      <c r="GO6" s="1284"/>
      <c r="GP6" s="1284"/>
      <c r="GQ6" s="1284"/>
      <c r="GR6" s="1284"/>
      <c r="GS6" s="1284"/>
      <c r="GT6" s="1284"/>
      <c r="GU6" s="1284"/>
      <c r="GV6" s="1284"/>
      <c r="GW6" s="1285"/>
    </row>
    <row r="7" spans="1:205" ht="24.6" customHeight="1" x14ac:dyDescent="0.3">
      <c r="B7" s="1268" t="s">
        <v>2154</v>
      </c>
      <c r="C7" s="1269"/>
      <c r="D7" s="1269"/>
      <c r="E7" s="1269"/>
      <c r="F7" s="1269"/>
      <c r="G7" s="1269"/>
      <c r="H7" s="1269"/>
      <c r="I7" s="1269"/>
      <c r="J7" s="1269"/>
      <c r="K7" s="1270"/>
      <c r="L7" s="1241" t="str">
        <f>SUVAHAVUJ!$D$203</f>
        <v>Výsledok hospodárenia z finančnej činnosti (+/-)
(r. 29 - r. 45)</v>
      </c>
      <c r="M7" s="1242"/>
      <c r="N7" s="1242"/>
      <c r="O7" s="1242"/>
      <c r="P7" s="1242"/>
      <c r="Q7" s="1242"/>
      <c r="R7" s="1242"/>
      <c r="S7" s="1242"/>
      <c r="T7" s="1242"/>
      <c r="U7" s="1242"/>
      <c r="V7" s="1242"/>
      <c r="W7" s="1242"/>
      <c r="X7" s="1242"/>
      <c r="Y7" s="1242"/>
      <c r="Z7" s="1242"/>
      <c r="AA7" s="1242"/>
      <c r="AB7" s="1242"/>
      <c r="AC7" s="1242"/>
      <c r="AD7" s="1242"/>
      <c r="AE7" s="1242"/>
      <c r="AF7" s="1242"/>
      <c r="AG7" s="1242"/>
      <c r="AH7" s="1242"/>
      <c r="AI7" s="1242"/>
      <c r="AJ7" s="1242"/>
      <c r="AK7" s="1242"/>
      <c r="AL7" s="1242"/>
      <c r="AM7" s="1242"/>
      <c r="AN7" s="1242"/>
      <c r="AO7" s="1242"/>
      <c r="AP7" s="1242"/>
      <c r="AQ7" s="1242"/>
      <c r="AR7" s="1242"/>
      <c r="AS7" s="1242"/>
      <c r="AT7" s="1242"/>
      <c r="AU7" s="1242"/>
      <c r="AV7" s="1242"/>
      <c r="AW7" s="1242"/>
      <c r="AX7" s="1242"/>
      <c r="AY7" s="1242"/>
      <c r="AZ7" s="1242"/>
      <c r="BA7" s="1242"/>
      <c r="BB7" s="1242"/>
      <c r="BC7" s="1242"/>
      <c r="BD7" s="1242"/>
      <c r="BE7" s="1242"/>
      <c r="BF7" s="1242"/>
      <c r="BG7" s="1242"/>
      <c r="BH7" s="1242"/>
      <c r="BI7" s="1242"/>
      <c r="BJ7" s="1242"/>
      <c r="BK7" s="1242"/>
      <c r="BL7" s="1242"/>
      <c r="BM7" s="1242"/>
      <c r="BN7" s="1242"/>
      <c r="BO7" s="1242"/>
      <c r="BP7" s="1242"/>
      <c r="BQ7" s="1242"/>
      <c r="BR7" s="1242"/>
      <c r="BS7" s="1242"/>
      <c r="BT7" s="1242"/>
      <c r="BU7" s="1242"/>
      <c r="BV7" s="1242"/>
      <c r="BW7" s="1243" t="s">
        <v>1233</v>
      </c>
      <c r="BX7" s="1244"/>
      <c r="BY7" s="1244"/>
      <c r="BZ7" s="1244"/>
      <c r="CA7" s="1244"/>
      <c r="CB7" s="1244"/>
      <c r="CC7" s="1244"/>
      <c r="CD7" s="1245"/>
      <c r="CE7" s="1171" t="str">
        <f>MID(SUVAHAVUJ!AF203,1,1)</f>
        <v xml:space="preserve"> </v>
      </c>
      <c r="CF7" s="1171"/>
      <c r="CG7" s="1171"/>
      <c r="CH7" s="1171"/>
      <c r="CI7" s="1171"/>
      <c r="CJ7" s="1171" t="str">
        <f>MID(SUVAHAVUJ!AF203,2,1)</f>
        <v xml:space="preserve"> </v>
      </c>
      <c r="CK7" s="1171"/>
      <c r="CL7" s="1171"/>
      <c r="CM7" s="1171"/>
      <c r="CN7" s="1171"/>
      <c r="CO7" s="1171"/>
      <c r="CP7" s="1171" t="str">
        <f>MID(SUVAHAVUJ!AF203,3,1)</f>
        <v xml:space="preserve"> </v>
      </c>
      <c r="CQ7" s="1171"/>
      <c r="CR7" s="1171"/>
      <c r="CS7" s="1171"/>
      <c r="CT7" s="1171"/>
      <c r="CU7" s="1171" t="str">
        <f>MID(SUVAHAVUJ!AF203,4,1)</f>
        <v xml:space="preserve"> </v>
      </c>
      <c r="CV7" s="1171"/>
      <c r="CW7" s="1171"/>
      <c r="CX7" s="1171"/>
      <c r="CY7" s="1171"/>
      <c r="CZ7" s="1171"/>
      <c r="DA7" s="1171" t="str">
        <f>MID(SUVAHAVUJ!AF203,5,1)</f>
        <v xml:space="preserve"> </v>
      </c>
      <c r="DB7" s="1171"/>
      <c r="DC7" s="1171"/>
      <c r="DD7" s="1171"/>
      <c r="DE7" s="1171"/>
      <c r="DF7" s="1171" t="str">
        <f>MID(SUVAHAVUJ!AF203,6,1)</f>
        <v xml:space="preserve"> </v>
      </c>
      <c r="DG7" s="1171"/>
      <c r="DH7" s="1171"/>
      <c r="DI7" s="1171"/>
      <c r="DJ7" s="1171"/>
      <c r="DK7" s="1171"/>
      <c r="DL7" s="1171" t="str">
        <f>MID(SUVAHAVUJ!AF203,7,1)</f>
        <v>-</v>
      </c>
      <c r="DM7" s="1171"/>
      <c r="DN7" s="1171"/>
      <c r="DO7" s="1171"/>
      <c r="DP7" s="1171"/>
      <c r="DQ7" s="1171"/>
      <c r="DR7" s="1171" t="str">
        <f>MID(SUVAHAVUJ!AF203,8,1)</f>
        <v>2</v>
      </c>
      <c r="DS7" s="1171"/>
      <c r="DT7" s="1171"/>
      <c r="DU7" s="1171"/>
      <c r="DV7" s="1171"/>
      <c r="DW7" s="1129" t="str">
        <f>MID(SUVAHAVUJ!AF203,9,1)</f>
        <v>5</v>
      </c>
      <c r="DX7" s="1129"/>
      <c r="DY7" s="1129"/>
      <c r="DZ7" s="1129"/>
      <c r="EA7" s="1129"/>
      <c r="EB7" s="1129"/>
      <c r="EC7" s="1129" t="str">
        <f>MID(SUVAHAVUJ!AF203,10,1)</f>
        <v>0</v>
      </c>
      <c r="ED7" s="1129"/>
      <c r="EE7" s="1129"/>
      <c r="EF7" s="1129"/>
      <c r="EG7" s="1129"/>
      <c r="EH7" s="1171" t="str">
        <f>MID(SUVAHAVUJ!AF203,11,1)</f>
        <v>5</v>
      </c>
      <c r="EI7" s="1171"/>
      <c r="EJ7" s="1171"/>
      <c r="EK7" s="1171"/>
      <c r="EL7" s="1171"/>
      <c r="EM7" s="1179"/>
      <c r="EN7" s="257"/>
      <c r="EO7" s="258"/>
      <c r="EP7" s="1171" t="str">
        <f>MID(SUVAHAVUJ!AG203,1,1)</f>
        <v xml:space="preserve"> </v>
      </c>
      <c r="EQ7" s="1171"/>
      <c r="ER7" s="1171"/>
      <c r="ES7" s="1171"/>
      <c r="ET7" s="1171"/>
      <c r="EU7" s="1171"/>
      <c r="EV7" s="1171" t="str">
        <f>MID(SUVAHAVUJ!AG203,2,1)</f>
        <v xml:space="preserve"> </v>
      </c>
      <c r="EW7" s="1171"/>
      <c r="EX7" s="1171"/>
      <c r="EY7" s="1171"/>
      <c r="EZ7" s="1171"/>
      <c r="FA7" s="1171" t="str">
        <f>MID(SUVAHAVUJ!AG203,3,1)</f>
        <v xml:space="preserve"> </v>
      </c>
      <c r="FB7" s="1171"/>
      <c r="FC7" s="1171"/>
      <c r="FD7" s="1171"/>
      <c r="FE7" s="1171"/>
      <c r="FF7" s="1171"/>
      <c r="FG7" s="1171" t="str">
        <f>MID(SUVAHAVUJ!AG203,4,1)</f>
        <v xml:space="preserve"> </v>
      </c>
      <c r="FH7" s="1171"/>
      <c r="FI7" s="1171"/>
      <c r="FJ7" s="1171"/>
      <c r="FK7" s="1171"/>
      <c r="FL7" s="1129" t="str">
        <f>MID(SUVAHAVUJ!AG203,5,1)</f>
        <v xml:space="preserve"> </v>
      </c>
      <c r="FM7" s="1129"/>
      <c r="FN7" s="1129"/>
      <c r="FO7" s="1129"/>
      <c r="FP7" s="1129"/>
      <c r="FQ7" s="1129"/>
      <c r="FR7" s="1129" t="str">
        <f>MID(SUVAHAVUJ!AG203,6,1)</f>
        <v xml:space="preserve"> </v>
      </c>
      <c r="FS7" s="1129"/>
      <c r="FT7" s="1129"/>
      <c r="FU7" s="1129"/>
      <c r="FV7" s="1129"/>
      <c r="FW7" s="1129" t="str">
        <f>MID(SUVAHAVUJ!AG203,7,1)</f>
        <v xml:space="preserve"> </v>
      </c>
      <c r="FX7" s="1129"/>
      <c r="FY7" s="1129"/>
      <c r="FZ7" s="1129"/>
      <c r="GA7" s="1129"/>
      <c r="GB7" s="1129"/>
      <c r="GC7" s="1129" t="str">
        <f>MID(SUVAHAVUJ!AG203,8,1)</f>
        <v xml:space="preserve"> </v>
      </c>
      <c r="GD7" s="1129"/>
      <c r="GE7" s="1129"/>
      <c r="GF7" s="1129"/>
      <c r="GG7" s="1129"/>
      <c r="GH7" s="1129" t="str">
        <f>MID(SUVAHAVUJ!AG203,9,1)</f>
        <v xml:space="preserve"> </v>
      </c>
      <c r="GI7" s="1129"/>
      <c r="GJ7" s="1129"/>
      <c r="GK7" s="1129"/>
      <c r="GL7" s="1129"/>
      <c r="GM7" s="1129"/>
      <c r="GN7" s="1129" t="str">
        <f>MID(SUVAHAVUJ!AG203,10,1)</f>
        <v>-</v>
      </c>
      <c r="GO7" s="1129"/>
      <c r="GP7" s="1129"/>
      <c r="GQ7" s="1129"/>
      <c r="GR7" s="1129"/>
      <c r="GS7" s="1129" t="str">
        <f>MID(SUVAHAVUJ!AG203,11,1)</f>
        <v>9</v>
      </c>
      <c r="GT7" s="1129"/>
      <c r="GU7" s="1129"/>
      <c r="GV7" s="1129"/>
      <c r="GW7" s="1177"/>
    </row>
    <row r="8" spans="1:205" ht="24.6" customHeight="1" x14ac:dyDescent="0.3">
      <c r="B8" s="1268" t="s">
        <v>2173</v>
      </c>
      <c r="C8" s="1269"/>
      <c r="D8" s="1269"/>
      <c r="E8" s="1269"/>
      <c r="F8" s="1269"/>
      <c r="G8" s="1269"/>
      <c r="H8" s="1269"/>
      <c r="I8" s="1269"/>
      <c r="J8" s="1269"/>
      <c r="K8" s="1270"/>
      <c r="L8" s="1241" t="str">
        <f>SUVAHAVUJ!$D$204</f>
        <v>Výsledok hospodárenia za účtovné obdobie pred zdanením (+/-) (r. 27 + r. 55)</v>
      </c>
      <c r="M8" s="1242"/>
      <c r="N8" s="1242"/>
      <c r="O8" s="1242"/>
      <c r="P8" s="1242"/>
      <c r="Q8" s="1242"/>
      <c r="R8" s="1242"/>
      <c r="S8" s="1242"/>
      <c r="T8" s="1242"/>
      <c r="U8" s="1242"/>
      <c r="V8" s="1242"/>
      <c r="W8" s="1242"/>
      <c r="X8" s="1242"/>
      <c r="Y8" s="1242"/>
      <c r="Z8" s="1242"/>
      <c r="AA8" s="1242"/>
      <c r="AB8" s="1242"/>
      <c r="AC8" s="1242"/>
      <c r="AD8" s="1242"/>
      <c r="AE8" s="1242"/>
      <c r="AF8" s="1242"/>
      <c r="AG8" s="1242"/>
      <c r="AH8" s="1242"/>
      <c r="AI8" s="1242"/>
      <c r="AJ8" s="1242"/>
      <c r="AK8" s="1242"/>
      <c r="AL8" s="1242"/>
      <c r="AM8" s="1242"/>
      <c r="AN8" s="1242"/>
      <c r="AO8" s="1242"/>
      <c r="AP8" s="1242"/>
      <c r="AQ8" s="1242"/>
      <c r="AR8" s="1242"/>
      <c r="AS8" s="1242"/>
      <c r="AT8" s="1242"/>
      <c r="AU8" s="1242"/>
      <c r="AV8" s="1242"/>
      <c r="AW8" s="1242"/>
      <c r="AX8" s="1242"/>
      <c r="AY8" s="1242"/>
      <c r="AZ8" s="1242"/>
      <c r="BA8" s="1242"/>
      <c r="BB8" s="1242"/>
      <c r="BC8" s="1242"/>
      <c r="BD8" s="1242"/>
      <c r="BE8" s="1242"/>
      <c r="BF8" s="1242"/>
      <c r="BG8" s="1242"/>
      <c r="BH8" s="1242"/>
      <c r="BI8" s="1242"/>
      <c r="BJ8" s="1242"/>
      <c r="BK8" s="1242"/>
      <c r="BL8" s="1242"/>
      <c r="BM8" s="1242"/>
      <c r="BN8" s="1242"/>
      <c r="BO8" s="1242"/>
      <c r="BP8" s="1242"/>
      <c r="BQ8" s="1242"/>
      <c r="BR8" s="1242"/>
      <c r="BS8" s="1242"/>
      <c r="BT8" s="1242"/>
      <c r="BU8" s="1242"/>
      <c r="BV8" s="1242"/>
      <c r="BW8" s="1243" t="s">
        <v>1234</v>
      </c>
      <c r="BX8" s="1244"/>
      <c r="BY8" s="1244"/>
      <c r="BZ8" s="1244"/>
      <c r="CA8" s="1244"/>
      <c r="CB8" s="1244"/>
      <c r="CC8" s="1244"/>
      <c r="CD8" s="1245"/>
      <c r="CE8" s="1171" t="str">
        <f>MID(SUVAHAVUJ!AF204,1,1)</f>
        <v xml:space="preserve"> </v>
      </c>
      <c r="CF8" s="1171"/>
      <c r="CG8" s="1171"/>
      <c r="CH8" s="1171"/>
      <c r="CI8" s="1171"/>
      <c r="CJ8" s="1171" t="str">
        <f>MID(SUVAHAVUJ!AF204,2,1)</f>
        <v xml:space="preserve"> </v>
      </c>
      <c r="CK8" s="1171"/>
      <c r="CL8" s="1171"/>
      <c r="CM8" s="1171"/>
      <c r="CN8" s="1171"/>
      <c r="CO8" s="1171"/>
      <c r="CP8" s="1171" t="str">
        <f>MID(SUVAHAVUJ!AF204,3,1)</f>
        <v xml:space="preserve"> </v>
      </c>
      <c r="CQ8" s="1171"/>
      <c r="CR8" s="1171"/>
      <c r="CS8" s="1171"/>
      <c r="CT8" s="1171"/>
      <c r="CU8" s="1171" t="str">
        <f>MID(SUVAHAVUJ!AF204,4,1)</f>
        <v xml:space="preserve"> </v>
      </c>
      <c r="CV8" s="1171"/>
      <c r="CW8" s="1171"/>
      <c r="CX8" s="1171"/>
      <c r="CY8" s="1171"/>
      <c r="CZ8" s="1171"/>
      <c r="DA8" s="1171" t="str">
        <f>MID(SUVAHAVUJ!AF204,5,1)</f>
        <v xml:space="preserve"> </v>
      </c>
      <c r="DB8" s="1171"/>
      <c r="DC8" s="1171"/>
      <c r="DD8" s="1171"/>
      <c r="DE8" s="1171"/>
      <c r="DF8" s="1171" t="str">
        <f>MID(SUVAHAVUJ!AF204,6,1)</f>
        <v xml:space="preserve"> </v>
      </c>
      <c r="DG8" s="1171"/>
      <c r="DH8" s="1171"/>
      <c r="DI8" s="1171"/>
      <c r="DJ8" s="1171"/>
      <c r="DK8" s="1171"/>
      <c r="DL8" s="1171" t="str">
        <f>MID(SUVAHAVUJ!AF204,7,1)</f>
        <v>2</v>
      </c>
      <c r="DM8" s="1171"/>
      <c r="DN8" s="1171"/>
      <c r="DO8" s="1171"/>
      <c r="DP8" s="1171"/>
      <c r="DQ8" s="1171"/>
      <c r="DR8" s="1171" t="str">
        <f>MID(SUVAHAVUJ!AF204,8,1)</f>
        <v>2</v>
      </c>
      <c r="DS8" s="1171"/>
      <c r="DT8" s="1171"/>
      <c r="DU8" s="1171"/>
      <c r="DV8" s="1171"/>
      <c r="DW8" s="1129" t="str">
        <f>MID(SUVAHAVUJ!AF204,9,1)</f>
        <v>5</v>
      </c>
      <c r="DX8" s="1129"/>
      <c r="DY8" s="1129"/>
      <c r="DZ8" s="1129"/>
      <c r="EA8" s="1129"/>
      <c r="EB8" s="1129"/>
      <c r="EC8" s="1129" t="str">
        <f>MID(SUVAHAVUJ!AF204,10,1)</f>
        <v>4</v>
      </c>
      <c r="ED8" s="1129"/>
      <c r="EE8" s="1129"/>
      <c r="EF8" s="1129"/>
      <c r="EG8" s="1129"/>
      <c r="EH8" s="1171" t="str">
        <f>MID(SUVAHAVUJ!AF204,11,1)</f>
        <v>6</v>
      </c>
      <c r="EI8" s="1171"/>
      <c r="EJ8" s="1171"/>
      <c r="EK8" s="1171"/>
      <c r="EL8" s="1171"/>
      <c r="EM8" s="1179"/>
      <c r="EN8" s="257"/>
      <c r="EO8" s="258"/>
      <c r="EP8" s="1171" t="str">
        <f>MID(SUVAHAVUJ!AG204,1,1)</f>
        <v xml:space="preserve"> </v>
      </c>
      <c r="EQ8" s="1171"/>
      <c r="ER8" s="1171"/>
      <c r="ES8" s="1171"/>
      <c r="ET8" s="1171"/>
      <c r="EU8" s="1171"/>
      <c r="EV8" s="1171" t="str">
        <f>MID(SUVAHAVUJ!AG204,2,1)</f>
        <v xml:space="preserve"> </v>
      </c>
      <c r="EW8" s="1171"/>
      <c r="EX8" s="1171"/>
      <c r="EY8" s="1171"/>
      <c r="EZ8" s="1171"/>
      <c r="FA8" s="1171" t="str">
        <f>MID(SUVAHAVUJ!AG204,3,1)</f>
        <v xml:space="preserve"> </v>
      </c>
      <c r="FB8" s="1171"/>
      <c r="FC8" s="1171"/>
      <c r="FD8" s="1171"/>
      <c r="FE8" s="1171"/>
      <c r="FF8" s="1171"/>
      <c r="FG8" s="1171" t="str">
        <f>MID(SUVAHAVUJ!AG204,4,1)</f>
        <v xml:space="preserve"> </v>
      </c>
      <c r="FH8" s="1171"/>
      <c r="FI8" s="1171"/>
      <c r="FJ8" s="1171"/>
      <c r="FK8" s="1171"/>
      <c r="FL8" s="1129" t="str">
        <f>MID(SUVAHAVUJ!AG204,5,1)</f>
        <v xml:space="preserve"> </v>
      </c>
      <c r="FM8" s="1129"/>
      <c r="FN8" s="1129"/>
      <c r="FO8" s="1129"/>
      <c r="FP8" s="1129"/>
      <c r="FQ8" s="1129"/>
      <c r="FR8" s="1129" t="str">
        <f>MID(SUVAHAVUJ!AG204,6,1)</f>
        <v xml:space="preserve"> </v>
      </c>
      <c r="FS8" s="1129"/>
      <c r="FT8" s="1129"/>
      <c r="FU8" s="1129"/>
      <c r="FV8" s="1129"/>
      <c r="FW8" s="1129" t="str">
        <f>MID(SUVAHAVUJ!AG204,7,1)</f>
        <v>1</v>
      </c>
      <c r="FX8" s="1129"/>
      <c r="FY8" s="1129"/>
      <c r="FZ8" s="1129"/>
      <c r="GA8" s="1129"/>
      <c r="GB8" s="1129"/>
      <c r="GC8" s="1129" t="str">
        <f>MID(SUVAHAVUJ!AG204,8,1)</f>
        <v>4</v>
      </c>
      <c r="GD8" s="1129"/>
      <c r="GE8" s="1129"/>
      <c r="GF8" s="1129"/>
      <c r="GG8" s="1129"/>
      <c r="GH8" s="1129" t="str">
        <f>MID(SUVAHAVUJ!AG204,9,1)</f>
        <v>2</v>
      </c>
      <c r="GI8" s="1129"/>
      <c r="GJ8" s="1129"/>
      <c r="GK8" s="1129"/>
      <c r="GL8" s="1129"/>
      <c r="GM8" s="1129"/>
      <c r="GN8" s="1129" t="str">
        <f>MID(SUVAHAVUJ!AG204,10,1)</f>
        <v>9</v>
      </c>
      <c r="GO8" s="1129"/>
      <c r="GP8" s="1129"/>
      <c r="GQ8" s="1129"/>
      <c r="GR8" s="1129"/>
      <c r="GS8" s="1129" t="str">
        <f>MID(SUVAHAVUJ!AG204,11,1)</f>
        <v>4</v>
      </c>
      <c r="GT8" s="1129"/>
      <c r="GU8" s="1129"/>
      <c r="GV8" s="1129"/>
      <c r="GW8" s="1177"/>
    </row>
    <row r="9" spans="1:205" ht="24.6" customHeight="1" x14ac:dyDescent="0.3">
      <c r="B9" s="1292" t="s">
        <v>2174</v>
      </c>
      <c r="C9" s="1293"/>
      <c r="D9" s="1293"/>
      <c r="E9" s="1293"/>
      <c r="F9" s="1293"/>
      <c r="G9" s="1293"/>
      <c r="H9" s="1293"/>
      <c r="I9" s="1293"/>
      <c r="J9" s="1293"/>
      <c r="K9" s="1294"/>
      <c r="L9" s="1241" t="str">
        <f>SUVAHAVUJ!$D$205</f>
        <v>Daň z príjmov (r. 58 + r. 59)</v>
      </c>
      <c r="M9" s="1242"/>
      <c r="N9" s="1242"/>
      <c r="O9" s="1242"/>
      <c r="P9" s="1242"/>
      <c r="Q9" s="1242"/>
      <c r="R9" s="1242"/>
      <c r="S9" s="1242"/>
      <c r="T9" s="1242"/>
      <c r="U9" s="1242"/>
      <c r="V9" s="1242"/>
      <c r="W9" s="1242"/>
      <c r="X9" s="1242"/>
      <c r="Y9" s="1242"/>
      <c r="Z9" s="1242"/>
      <c r="AA9" s="1242"/>
      <c r="AB9" s="1242"/>
      <c r="AC9" s="1242"/>
      <c r="AD9" s="1242"/>
      <c r="AE9" s="1242"/>
      <c r="AF9" s="1242"/>
      <c r="AG9" s="1242"/>
      <c r="AH9" s="1242"/>
      <c r="AI9" s="1242"/>
      <c r="AJ9" s="1242"/>
      <c r="AK9" s="1242"/>
      <c r="AL9" s="1242"/>
      <c r="AM9" s="1242"/>
      <c r="AN9" s="1242"/>
      <c r="AO9" s="1242"/>
      <c r="AP9" s="1242"/>
      <c r="AQ9" s="1242"/>
      <c r="AR9" s="1242"/>
      <c r="AS9" s="1242"/>
      <c r="AT9" s="1242"/>
      <c r="AU9" s="1242"/>
      <c r="AV9" s="1242"/>
      <c r="AW9" s="1242"/>
      <c r="AX9" s="1242"/>
      <c r="AY9" s="1242"/>
      <c r="AZ9" s="1242"/>
      <c r="BA9" s="1242"/>
      <c r="BB9" s="1242"/>
      <c r="BC9" s="1242"/>
      <c r="BD9" s="1242"/>
      <c r="BE9" s="1242"/>
      <c r="BF9" s="1242"/>
      <c r="BG9" s="1242"/>
      <c r="BH9" s="1242"/>
      <c r="BI9" s="1242"/>
      <c r="BJ9" s="1242"/>
      <c r="BK9" s="1242"/>
      <c r="BL9" s="1242"/>
      <c r="BM9" s="1242"/>
      <c r="BN9" s="1242"/>
      <c r="BO9" s="1242"/>
      <c r="BP9" s="1242"/>
      <c r="BQ9" s="1242"/>
      <c r="BR9" s="1242"/>
      <c r="BS9" s="1242"/>
      <c r="BT9" s="1242"/>
      <c r="BU9" s="1242"/>
      <c r="BV9" s="1242"/>
      <c r="BW9" s="1243" t="s">
        <v>1235</v>
      </c>
      <c r="BX9" s="1244"/>
      <c r="BY9" s="1244"/>
      <c r="BZ9" s="1244"/>
      <c r="CA9" s="1244"/>
      <c r="CB9" s="1244"/>
      <c r="CC9" s="1244"/>
      <c r="CD9" s="1245"/>
      <c r="CE9" s="1171" t="str">
        <f>MID(SUVAHAVUJ!AF205,1,1)</f>
        <v xml:space="preserve"> </v>
      </c>
      <c r="CF9" s="1171"/>
      <c r="CG9" s="1171"/>
      <c r="CH9" s="1171"/>
      <c r="CI9" s="1171"/>
      <c r="CJ9" s="1171" t="str">
        <f>MID(SUVAHAVUJ!AF205,2,1)</f>
        <v xml:space="preserve"> </v>
      </c>
      <c r="CK9" s="1171"/>
      <c r="CL9" s="1171"/>
      <c r="CM9" s="1171"/>
      <c r="CN9" s="1171"/>
      <c r="CO9" s="1171"/>
      <c r="CP9" s="1171" t="str">
        <f>MID(SUVAHAVUJ!AF205,3,1)</f>
        <v xml:space="preserve"> </v>
      </c>
      <c r="CQ9" s="1171"/>
      <c r="CR9" s="1171"/>
      <c r="CS9" s="1171"/>
      <c r="CT9" s="1171"/>
      <c r="CU9" s="1171" t="str">
        <f>MID(SUVAHAVUJ!AF205,4,1)</f>
        <v xml:space="preserve"> </v>
      </c>
      <c r="CV9" s="1171"/>
      <c r="CW9" s="1171"/>
      <c r="CX9" s="1171"/>
      <c r="CY9" s="1171"/>
      <c r="CZ9" s="1171"/>
      <c r="DA9" s="1171" t="str">
        <f>MID(SUVAHAVUJ!AF205,5,1)</f>
        <v xml:space="preserve"> </v>
      </c>
      <c r="DB9" s="1171"/>
      <c r="DC9" s="1171"/>
      <c r="DD9" s="1171"/>
      <c r="DE9" s="1171"/>
      <c r="DF9" s="1171" t="str">
        <f>MID(SUVAHAVUJ!AF205,6,1)</f>
        <v xml:space="preserve"> </v>
      </c>
      <c r="DG9" s="1171"/>
      <c r="DH9" s="1171"/>
      <c r="DI9" s="1171"/>
      <c r="DJ9" s="1171"/>
      <c r="DK9" s="1171"/>
      <c r="DL9" s="1171" t="str">
        <f>MID(SUVAHAVUJ!AF205,7,1)</f>
        <v xml:space="preserve"> </v>
      </c>
      <c r="DM9" s="1171"/>
      <c r="DN9" s="1171"/>
      <c r="DO9" s="1171"/>
      <c r="DP9" s="1171"/>
      <c r="DQ9" s="1171"/>
      <c r="DR9" s="1171" t="str">
        <f>MID(SUVAHAVUJ!AF205,8,1)</f>
        <v>4</v>
      </c>
      <c r="DS9" s="1171"/>
      <c r="DT9" s="1171"/>
      <c r="DU9" s="1171"/>
      <c r="DV9" s="1171"/>
      <c r="DW9" s="1129" t="str">
        <f>MID(SUVAHAVUJ!AF205,9,1)</f>
        <v>9</v>
      </c>
      <c r="DX9" s="1129"/>
      <c r="DY9" s="1129"/>
      <c r="DZ9" s="1129"/>
      <c r="EA9" s="1129"/>
      <c r="EB9" s="1129"/>
      <c r="EC9" s="1129" t="str">
        <f>MID(SUVAHAVUJ!AF205,10,1)</f>
        <v>2</v>
      </c>
      <c r="ED9" s="1129"/>
      <c r="EE9" s="1129"/>
      <c r="EF9" s="1129"/>
      <c r="EG9" s="1129"/>
      <c r="EH9" s="1171" t="str">
        <f>MID(SUVAHAVUJ!AF205,11,1)</f>
        <v>2</v>
      </c>
      <c r="EI9" s="1171"/>
      <c r="EJ9" s="1171"/>
      <c r="EK9" s="1171"/>
      <c r="EL9" s="1171"/>
      <c r="EM9" s="1179"/>
      <c r="EN9" s="257"/>
      <c r="EO9" s="258"/>
      <c r="EP9" s="1171" t="str">
        <f>MID(SUVAHAVUJ!AG205,1,1)</f>
        <v xml:space="preserve"> </v>
      </c>
      <c r="EQ9" s="1171"/>
      <c r="ER9" s="1171"/>
      <c r="ES9" s="1171"/>
      <c r="ET9" s="1171"/>
      <c r="EU9" s="1171"/>
      <c r="EV9" s="1171" t="str">
        <f>MID(SUVAHAVUJ!AG205,2,1)</f>
        <v xml:space="preserve"> </v>
      </c>
      <c r="EW9" s="1171"/>
      <c r="EX9" s="1171"/>
      <c r="EY9" s="1171"/>
      <c r="EZ9" s="1171"/>
      <c r="FA9" s="1171" t="str">
        <f>MID(SUVAHAVUJ!AG205,3,1)</f>
        <v xml:space="preserve"> </v>
      </c>
      <c r="FB9" s="1171"/>
      <c r="FC9" s="1171"/>
      <c r="FD9" s="1171"/>
      <c r="FE9" s="1171"/>
      <c r="FF9" s="1171"/>
      <c r="FG9" s="1171" t="str">
        <f>MID(SUVAHAVUJ!AG205,4,1)</f>
        <v xml:space="preserve"> </v>
      </c>
      <c r="FH9" s="1171"/>
      <c r="FI9" s="1171"/>
      <c r="FJ9" s="1171"/>
      <c r="FK9" s="1171"/>
      <c r="FL9" s="1129" t="str">
        <f>MID(SUVAHAVUJ!AG205,5,1)</f>
        <v xml:space="preserve"> </v>
      </c>
      <c r="FM9" s="1129"/>
      <c r="FN9" s="1129"/>
      <c r="FO9" s="1129"/>
      <c r="FP9" s="1129"/>
      <c r="FQ9" s="1129"/>
      <c r="FR9" s="1129" t="str">
        <f>MID(SUVAHAVUJ!AG205,6,1)</f>
        <v xml:space="preserve"> </v>
      </c>
      <c r="FS9" s="1129"/>
      <c r="FT9" s="1129"/>
      <c r="FU9" s="1129"/>
      <c r="FV9" s="1129"/>
      <c r="FW9" s="1129" t="str">
        <f>MID(SUVAHAVUJ!AG205,7,1)</f>
        <v xml:space="preserve"> </v>
      </c>
      <c r="FX9" s="1129"/>
      <c r="FY9" s="1129"/>
      <c r="FZ9" s="1129"/>
      <c r="GA9" s="1129"/>
      <c r="GB9" s="1129"/>
      <c r="GC9" s="1129" t="str">
        <f>MID(SUVAHAVUJ!AG205,8,1)</f>
        <v>3</v>
      </c>
      <c r="GD9" s="1129"/>
      <c r="GE9" s="1129"/>
      <c r="GF9" s="1129"/>
      <c r="GG9" s="1129"/>
      <c r="GH9" s="1129" t="str">
        <f>MID(SUVAHAVUJ!AG205,9,1)</f>
        <v>2</v>
      </c>
      <c r="GI9" s="1129"/>
      <c r="GJ9" s="1129"/>
      <c r="GK9" s="1129"/>
      <c r="GL9" s="1129"/>
      <c r="GM9" s="1129"/>
      <c r="GN9" s="1129" t="str">
        <f>MID(SUVAHAVUJ!AG205,10,1)</f>
        <v>0</v>
      </c>
      <c r="GO9" s="1129"/>
      <c r="GP9" s="1129"/>
      <c r="GQ9" s="1129"/>
      <c r="GR9" s="1129"/>
      <c r="GS9" s="1129" t="str">
        <f>MID(SUVAHAVUJ!AG205,11,1)</f>
        <v>9</v>
      </c>
      <c r="GT9" s="1129"/>
      <c r="GU9" s="1129"/>
      <c r="GV9" s="1129"/>
      <c r="GW9" s="1177"/>
    </row>
    <row r="10" spans="1:205" ht="24.6" customHeight="1" x14ac:dyDescent="0.3">
      <c r="B10" s="1286" t="s">
        <v>2175</v>
      </c>
      <c r="C10" s="1287"/>
      <c r="D10" s="1287"/>
      <c r="E10" s="1287"/>
      <c r="F10" s="1287"/>
      <c r="G10" s="1287"/>
      <c r="H10" s="1287"/>
      <c r="I10" s="1287"/>
      <c r="J10" s="1287"/>
      <c r="K10" s="1288"/>
      <c r="L10" s="1252" t="str">
        <f>SUVAHAVUJ!$D$206</f>
        <v>Daň z príjmov  splatná (591, 595)</v>
      </c>
      <c r="M10" s="1253"/>
      <c r="N10" s="1253"/>
      <c r="O10" s="1253"/>
      <c r="P10" s="1253"/>
      <c r="Q10" s="1253"/>
      <c r="R10" s="1253"/>
      <c r="S10" s="1253"/>
      <c r="T10" s="1253"/>
      <c r="U10" s="1253"/>
      <c r="V10" s="1253"/>
      <c r="W10" s="1253"/>
      <c r="X10" s="1253"/>
      <c r="Y10" s="1253"/>
      <c r="Z10" s="1253"/>
      <c r="AA10" s="1253"/>
      <c r="AB10" s="1253"/>
      <c r="AC10" s="1253"/>
      <c r="AD10" s="1253"/>
      <c r="AE10" s="1253"/>
      <c r="AF10" s="1253"/>
      <c r="AG10" s="1253"/>
      <c r="AH10" s="1253"/>
      <c r="AI10" s="1253"/>
      <c r="AJ10" s="1253"/>
      <c r="AK10" s="1253"/>
      <c r="AL10" s="1253"/>
      <c r="AM10" s="1253"/>
      <c r="AN10" s="1253"/>
      <c r="AO10" s="1253"/>
      <c r="AP10" s="1253"/>
      <c r="AQ10" s="1253"/>
      <c r="AR10" s="1253"/>
      <c r="AS10" s="1253"/>
      <c r="AT10" s="1253"/>
      <c r="AU10" s="1253"/>
      <c r="AV10" s="1253"/>
      <c r="AW10" s="1253"/>
      <c r="AX10" s="1253"/>
      <c r="AY10" s="1253"/>
      <c r="AZ10" s="1253"/>
      <c r="BA10" s="1253"/>
      <c r="BB10" s="1253"/>
      <c r="BC10" s="1253"/>
      <c r="BD10" s="1253"/>
      <c r="BE10" s="1253"/>
      <c r="BF10" s="1253"/>
      <c r="BG10" s="1253"/>
      <c r="BH10" s="1253"/>
      <c r="BI10" s="1253"/>
      <c r="BJ10" s="1253"/>
      <c r="BK10" s="1253"/>
      <c r="BL10" s="1253"/>
      <c r="BM10" s="1253"/>
      <c r="BN10" s="1253"/>
      <c r="BO10" s="1253"/>
      <c r="BP10" s="1253"/>
      <c r="BQ10" s="1253"/>
      <c r="BR10" s="1253"/>
      <c r="BS10" s="1253"/>
      <c r="BT10" s="1253"/>
      <c r="BU10" s="1253"/>
      <c r="BV10" s="1253"/>
      <c r="BW10" s="1243" t="s">
        <v>1242</v>
      </c>
      <c r="BX10" s="1244"/>
      <c r="BY10" s="1244"/>
      <c r="BZ10" s="1244"/>
      <c r="CA10" s="1244"/>
      <c r="CB10" s="1244"/>
      <c r="CC10" s="1244"/>
      <c r="CD10" s="1245"/>
      <c r="CE10" s="1171" t="str">
        <f>MID(SUVAHAVUJ!AF206,1,1)</f>
        <v xml:space="preserve"> </v>
      </c>
      <c r="CF10" s="1171"/>
      <c r="CG10" s="1171"/>
      <c r="CH10" s="1171"/>
      <c r="CI10" s="1171"/>
      <c r="CJ10" s="1171" t="str">
        <f>MID(SUVAHAVUJ!AF206,2,1)</f>
        <v xml:space="preserve"> </v>
      </c>
      <c r="CK10" s="1171"/>
      <c r="CL10" s="1171"/>
      <c r="CM10" s="1171"/>
      <c r="CN10" s="1171"/>
      <c r="CO10" s="1171"/>
      <c r="CP10" s="1171" t="str">
        <f>MID(SUVAHAVUJ!AF206,3,1)</f>
        <v xml:space="preserve"> </v>
      </c>
      <c r="CQ10" s="1171"/>
      <c r="CR10" s="1171"/>
      <c r="CS10" s="1171"/>
      <c r="CT10" s="1171"/>
      <c r="CU10" s="1171" t="str">
        <f>MID(SUVAHAVUJ!AF206,4,1)</f>
        <v xml:space="preserve"> </v>
      </c>
      <c r="CV10" s="1171"/>
      <c r="CW10" s="1171"/>
      <c r="CX10" s="1171"/>
      <c r="CY10" s="1171"/>
      <c r="CZ10" s="1171"/>
      <c r="DA10" s="1171" t="str">
        <f>MID(SUVAHAVUJ!AF206,5,1)</f>
        <v xml:space="preserve"> </v>
      </c>
      <c r="DB10" s="1171"/>
      <c r="DC10" s="1171"/>
      <c r="DD10" s="1171"/>
      <c r="DE10" s="1171"/>
      <c r="DF10" s="1171" t="str">
        <f>MID(SUVAHAVUJ!AF206,6,1)</f>
        <v xml:space="preserve"> </v>
      </c>
      <c r="DG10" s="1171"/>
      <c r="DH10" s="1171"/>
      <c r="DI10" s="1171"/>
      <c r="DJ10" s="1171"/>
      <c r="DK10" s="1171"/>
      <c r="DL10" s="1171" t="str">
        <f>MID(SUVAHAVUJ!AF206,7,1)</f>
        <v xml:space="preserve"> </v>
      </c>
      <c r="DM10" s="1171"/>
      <c r="DN10" s="1171"/>
      <c r="DO10" s="1171"/>
      <c r="DP10" s="1171"/>
      <c r="DQ10" s="1171"/>
      <c r="DR10" s="1171" t="str">
        <f>MID(SUVAHAVUJ!AF206,8,1)</f>
        <v>4</v>
      </c>
      <c r="DS10" s="1171"/>
      <c r="DT10" s="1171"/>
      <c r="DU10" s="1171"/>
      <c r="DV10" s="1171"/>
      <c r="DW10" s="1129" t="str">
        <f>MID(SUVAHAVUJ!AF206,9,1)</f>
        <v>9</v>
      </c>
      <c r="DX10" s="1129"/>
      <c r="DY10" s="1129"/>
      <c r="DZ10" s="1129"/>
      <c r="EA10" s="1129"/>
      <c r="EB10" s="1129"/>
      <c r="EC10" s="1129" t="str">
        <f>MID(SUVAHAVUJ!AF206,10,1)</f>
        <v>2</v>
      </c>
      <c r="ED10" s="1129"/>
      <c r="EE10" s="1129"/>
      <c r="EF10" s="1129"/>
      <c r="EG10" s="1129"/>
      <c r="EH10" s="1171" t="str">
        <f>MID(SUVAHAVUJ!AF206,11,1)</f>
        <v>2</v>
      </c>
      <c r="EI10" s="1171"/>
      <c r="EJ10" s="1171"/>
      <c r="EK10" s="1171"/>
      <c r="EL10" s="1171"/>
      <c r="EM10" s="1179"/>
      <c r="EN10" s="257"/>
      <c r="EO10" s="258"/>
      <c r="EP10" s="1171" t="str">
        <f>MID(SUVAHAVUJ!AG206,1,1)</f>
        <v xml:space="preserve"> </v>
      </c>
      <c r="EQ10" s="1171"/>
      <c r="ER10" s="1171"/>
      <c r="ES10" s="1171"/>
      <c r="ET10" s="1171"/>
      <c r="EU10" s="1171"/>
      <c r="EV10" s="1171" t="str">
        <f>MID(SUVAHAVUJ!AG206,2,1)</f>
        <v xml:space="preserve"> </v>
      </c>
      <c r="EW10" s="1171"/>
      <c r="EX10" s="1171"/>
      <c r="EY10" s="1171"/>
      <c r="EZ10" s="1171"/>
      <c r="FA10" s="1171" t="str">
        <f>MID(SUVAHAVUJ!AG206,3,1)</f>
        <v xml:space="preserve"> </v>
      </c>
      <c r="FB10" s="1171"/>
      <c r="FC10" s="1171"/>
      <c r="FD10" s="1171"/>
      <c r="FE10" s="1171"/>
      <c r="FF10" s="1171"/>
      <c r="FG10" s="1171" t="str">
        <f>MID(SUVAHAVUJ!AG206,4,1)</f>
        <v xml:space="preserve"> </v>
      </c>
      <c r="FH10" s="1171"/>
      <c r="FI10" s="1171"/>
      <c r="FJ10" s="1171"/>
      <c r="FK10" s="1171"/>
      <c r="FL10" s="1129" t="str">
        <f>MID(SUVAHAVUJ!AG206,5,1)</f>
        <v xml:space="preserve"> </v>
      </c>
      <c r="FM10" s="1129"/>
      <c r="FN10" s="1129"/>
      <c r="FO10" s="1129"/>
      <c r="FP10" s="1129"/>
      <c r="FQ10" s="1129"/>
      <c r="FR10" s="1129" t="str">
        <f>MID(SUVAHAVUJ!AG206,6,1)</f>
        <v xml:space="preserve"> </v>
      </c>
      <c r="FS10" s="1129"/>
      <c r="FT10" s="1129"/>
      <c r="FU10" s="1129"/>
      <c r="FV10" s="1129"/>
      <c r="FW10" s="1129" t="str">
        <f>MID(SUVAHAVUJ!AG206,7,1)</f>
        <v xml:space="preserve"> </v>
      </c>
      <c r="FX10" s="1129"/>
      <c r="FY10" s="1129"/>
      <c r="FZ10" s="1129"/>
      <c r="GA10" s="1129"/>
      <c r="GB10" s="1129"/>
      <c r="GC10" s="1129" t="str">
        <f>MID(SUVAHAVUJ!AG206,8,1)</f>
        <v>3</v>
      </c>
      <c r="GD10" s="1129"/>
      <c r="GE10" s="1129"/>
      <c r="GF10" s="1129"/>
      <c r="GG10" s="1129"/>
      <c r="GH10" s="1129" t="str">
        <f>MID(SUVAHAVUJ!AG206,9,1)</f>
        <v>2</v>
      </c>
      <c r="GI10" s="1129"/>
      <c r="GJ10" s="1129"/>
      <c r="GK10" s="1129"/>
      <c r="GL10" s="1129"/>
      <c r="GM10" s="1129"/>
      <c r="GN10" s="1129" t="str">
        <f>MID(SUVAHAVUJ!AG206,10,1)</f>
        <v>0</v>
      </c>
      <c r="GO10" s="1129"/>
      <c r="GP10" s="1129"/>
      <c r="GQ10" s="1129"/>
      <c r="GR10" s="1129"/>
      <c r="GS10" s="1129" t="str">
        <f>MID(SUVAHAVUJ!AG206,11,1)</f>
        <v>9</v>
      </c>
      <c r="GT10" s="1129"/>
      <c r="GU10" s="1129"/>
      <c r="GV10" s="1129"/>
      <c r="GW10" s="1177"/>
    </row>
    <row r="11" spans="1:205" ht="24.6" customHeight="1" x14ac:dyDescent="0.3">
      <c r="B11" s="1286" t="s">
        <v>2017</v>
      </c>
      <c r="C11" s="1287"/>
      <c r="D11" s="1287"/>
      <c r="E11" s="1287"/>
      <c r="F11" s="1287"/>
      <c r="G11" s="1287"/>
      <c r="H11" s="1287"/>
      <c r="I11" s="1287"/>
      <c r="J11" s="1287"/>
      <c r="K11" s="1288"/>
      <c r="L11" s="1252" t="str">
        <f>SUVAHAVUJ!$D$207</f>
        <v>Daň z príjmov odložená (+/-) (592)</v>
      </c>
      <c r="M11" s="1253"/>
      <c r="N11" s="1253"/>
      <c r="O11" s="1253"/>
      <c r="P11" s="1253"/>
      <c r="Q11" s="1253"/>
      <c r="R11" s="1253"/>
      <c r="S11" s="1253"/>
      <c r="T11" s="1253"/>
      <c r="U11" s="1253"/>
      <c r="V11" s="1253"/>
      <c r="W11" s="1253"/>
      <c r="X11" s="1253"/>
      <c r="Y11" s="1253"/>
      <c r="Z11" s="1253"/>
      <c r="AA11" s="1253"/>
      <c r="AB11" s="1253"/>
      <c r="AC11" s="1253"/>
      <c r="AD11" s="1253"/>
      <c r="AE11" s="1253"/>
      <c r="AF11" s="1253"/>
      <c r="AG11" s="1253"/>
      <c r="AH11" s="1253"/>
      <c r="AI11" s="1253"/>
      <c r="AJ11" s="1253"/>
      <c r="AK11" s="1253"/>
      <c r="AL11" s="1253"/>
      <c r="AM11" s="1253"/>
      <c r="AN11" s="1253"/>
      <c r="AO11" s="1253"/>
      <c r="AP11" s="1253"/>
      <c r="AQ11" s="1253"/>
      <c r="AR11" s="1253"/>
      <c r="AS11" s="1253"/>
      <c r="AT11" s="1253"/>
      <c r="AU11" s="1253"/>
      <c r="AV11" s="1253"/>
      <c r="AW11" s="1253"/>
      <c r="AX11" s="1253"/>
      <c r="AY11" s="1253"/>
      <c r="AZ11" s="1253"/>
      <c r="BA11" s="1253"/>
      <c r="BB11" s="1253"/>
      <c r="BC11" s="1253"/>
      <c r="BD11" s="1253"/>
      <c r="BE11" s="1253"/>
      <c r="BF11" s="1253"/>
      <c r="BG11" s="1253"/>
      <c r="BH11" s="1253"/>
      <c r="BI11" s="1253"/>
      <c r="BJ11" s="1253"/>
      <c r="BK11" s="1253"/>
      <c r="BL11" s="1253"/>
      <c r="BM11" s="1253"/>
      <c r="BN11" s="1253"/>
      <c r="BO11" s="1253"/>
      <c r="BP11" s="1253"/>
      <c r="BQ11" s="1253"/>
      <c r="BR11" s="1253"/>
      <c r="BS11" s="1253"/>
      <c r="BT11" s="1253"/>
      <c r="BU11" s="1253"/>
      <c r="BV11" s="1253"/>
      <c r="BW11" s="1243" t="s">
        <v>1203</v>
      </c>
      <c r="BX11" s="1244"/>
      <c r="BY11" s="1244"/>
      <c r="BZ11" s="1244"/>
      <c r="CA11" s="1244"/>
      <c r="CB11" s="1244"/>
      <c r="CC11" s="1244"/>
      <c r="CD11" s="1245"/>
      <c r="CE11" s="1171" t="str">
        <f>MID(SUVAHAVUJ!AF207,1,1)</f>
        <v xml:space="preserve"> </v>
      </c>
      <c r="CF11" s="1171"/>
      <c r="CG11" s="1171"/>
      <c r="CH11" s="1171"/>
      <c r="CI11" s="1171"/>
      <c r="CJ11" s="1171" t="str">
        <f>MID(SUVAHAVUJ!AF207,2,1)</f>
        <v xml:space="preserve"> </v>
      </c>
      <c r="CK11" s="1171"/>
      <c r="CL11" s="1171"/>
      <c r="CM11" s="1171"/>
      <c r="CN11" s="1171"/>
      <c r="CO11" s="1171"/>
      <c r="CP11" s="1171" t="str">
        <f>MID(SUVAHAVUJ!AF207,3,1)</f>
        <v xml:space="preserve"> </v>
      </c>
      <c r="CQ11" s="1171"/>
      <c r="CR11" s="1171"/>
      <c r="CS11" s="1171"/>
      <c r="CT11" s="1171"/>
      <c r="CU11" s="1171" t="str">
        <f>MID(SUVAHAVUJ!AF207,4,1)</f>
        <v xml:space="preserve"> </v>
      </c>
      <c r="CV11" s="1171"/>
      <c r="CW11" s="1171"/>
      <c r="CX11" s="1171"/>
      <c r="CY11" s="1171"/>
      <c r="CZ11" s="1171"/>
      <c r="DA11" s="1171" t="str">
        <f>MID(SUVAHAVUJ!AF207,5,1)</f>
        <v xml:space="preserve"> </v>
      </c>
      <c r="DB11" s="1171"/>
      <c r="DC11" s="1171"/>
      <c r="DD11" s="1171"/>
      <c r="DE11" s="1171"/>
      <c r="DF11" s="1171" t="str">
        <f>MID(SUVAHAVUJ!AF207,6,1)</f>
        <v xml:space="preserve"> </v>
      </c>
      <c r="DG11" s="1171"/>
      <c r="DH11" s="1171"/>
      <c r="DI11" s="1171"/>
      <c r="DJ11" s="1171"/>
      <c r="DK11" s="1171"/>
      <c r="DL11" s="1171" t="str">
        <f>MID(SUVAHAVUJ!AF207,7,1)</f>
        <v xml:space="preserve"> </v>
      </c>
      <c r="DM11" s="1171"/>
      <c r="DN11" s="1171"/>
      <c r="DO11" s="1171"/>
      <c r="DP11" s="1171"/>
      <c r="DQ11" s="1171"/>
      <c r="DR11" s="1171" t="str">
        <f>MID(SUVAHAVUJ!AF207,8,1)</f>
        <v xml:space="preserve"> </v>
      </c>
      <c r="DS11" s="1171"/>
      <c r="DT11" s="1171"/>
      <c r="DU11" s="1171"/>
      <c r="DV11" s="1171"/>
      <c r="DW11" s="1129" t="str">
        <f>MID(SUVAHAVUJ!AF207,9,1)</f>
        <v xml:space="preserve"> </v>
      </c>
      <c r="DX11" s="1129"/>
      <c r="DY11" s="1129"/>
      <c r="DZ11" s="1129"/>
      <c r="EA11" s="1129"/>
      <c r="EB11" s="1129"/>
      <c r="EC11" s="1129" t="str">
        <f>MID(SUVAHAVUJ!AF207,10,1)</f>
        <v xml:space="preserve"> </v>
      </c>
      <c r="ED11" s="1129"/>
      <c r="EE11" s="1129"/>
      <c r="EF11" s="1129"/>
      <c r="EG11" s="1129"/>
      <c r="EH11" s="1171" t="str">
        <f>MID(SUVAHAVUJ!AF207,11,1)</f>
        <v>0</v>
      </c>
      <c r="EI11" s="1171"/>
      <c r="EJ11" s="1171"/>
      <c r="EK11" s="1171"/>
      <c r="EL11" s="1171"/>
      <c r="EM11" s="1179"/>
      <c r="EN11" s="257"/>
      <c r="EO11" s="258"/>
      <c r="EP11" s="1171" t="str">
        <f>MID(SUVAHAVUJ!AG207,1,1)</f>
        <v xml:space="preserve"> </v>
      </c>
      <c r="EQ11" s="1171"/>
      <c r="ER11" s="1171"/>
      <c r="ES11" s="1171"/>
      <c r="ET11" s="1171"/>
      <c r="EU11" s="1171"/>
      <c r="EV11" s="1171" t="str">
        <f>MID(SUVAHAVUJ!AG207,2,1)</f>
        <v xml:space="preserve"> </v>
      </c>
      <c r="EW11" s="1171"/>
      <c r="EX11" s="1171"/>
      <c r="EY11" s="1171"/>
      <c r="EZ11" s="1171"/>
      <c r="FA11" s="1171" t="str">
        <f>MID(SUVAHAVUJ!AG207,3,1)</f>
        <v xml:space="preserve"> </v>
      </c>
      <c r="FB11" s="1171"/>
      <c r="FC11" s="1171"/>
      <c r="FD11" s="1171"/>
      <c r="FE11" s="1171"/>
      <c r="FF11" s="1171"/>
      <c r="FG11" s="1171" t="str">
        <f>MID(SUVAHAVUJ!AG207,4,1)</f>
        <v xml:space="preserve"> </v>
      </c>
      <c r="FH11" s="1171"/>
      <c r="FI11" s="1171"/>
      <c r="FJ11" s="1171"/>
      <c r="FK11" s="1171"/>
      <c r="FL11" s="1129" t="str">
        <f>MID(SUVAHAVUJ!AG207,5,1)</f>
        <v xml:space="preserve"> </v>
      </c>
      <c r="FM11" s="1129"/>
      <c r="FN11" s="1129"/>
      <c r="FO11" s="1129"/>
      <c r="FP11" s="1129"/>
      <c r="FQ11" s="1129"/>
      <c r="FR11" s="1129" t="str">
        <f>MID(SUVAHAVUJ!AG207,6,1)</f>
        <v xml:space="preserve"> </v>
      </c>
      <c r="FS11" s="1129"/>
      <c r="FT11" s="1129"/>
      <c r="FU11" s="1129"/>
      <c r="FV11" s="1129"/>
      <c r="FW11" s="1129" t="str">
        <f>MID(SUVAHAVUJ!AG207,7,1)</f>
        <v xml:space="preserve"> </v>
      </c>
      <c r="FX11" s="1129"/>
      <c r="FY11" s="1129"/>
      <c r="FZ11" s="1129"/>
      <c r="GA11" s="1129"/>
      <c r="GB11" s="1129"/>
      <c r="GC11" s="1129" t="str">
        <f>MID(SUVAHAVUJ!AG207,8,1)</f>
        <v xml:space="preserve"> </v>
      </c>
      <c r="GD11" s="1129"/>
      <c r="GE11" s="1129"/>
      <c r="GF11" s="1129"/>
      <c r="GG11" s="1129"/>
      <c r="GH11" s="1129" t="str">
        <f>MID(SUVAHAVUJ!AG207,9,1)</f>
        <v xml:space="preserve"> </v>
      </c>
      <c r="GI11" s="1129"/>
      <c r="GJ11" s="1129"/>
      <c r="GK11" s="1129"/>
      <c r="GL11" s="1129"/>
      <c r="GM11" s="1129"/>
      <c r="GN11" s="1129" t="str">
        <f>MID(SUVAHAVUJ!AG207,10,1)</f>
        <v xml:space="preserve"> </v>
      </c>
      <c r="GO11" s="1129"/>
      <c r="GP11" s="1129"/>
      <c r="GQ11" s="1129"/>
      <c r="GR11" s="1129"/>
      <c r="GS11" s="1129" t="str">
        <f>MID(SUVAHAVUJ!AG207,11,1)</f>
        <v>0</v>
      </c>
      <c r="GT11" s="1129"/>
      <c r="GU11" s="1129"/>
      <c r="GV11" s="1129"/>
      <c r="GW11" s="1177"/>
    </row>
    <row r="12" spans="1:205" ht="24.6" customHeight="1" x14ac:dyDescent="0.3">
      <c r="B12" s="1286" t="s">
        <v>2176</v>
      </c>
      <c r="C12" s="1287"/>
      <c r="D12" s="1287"/>
      <c r="E12" s="1287"/>
      <c r="F12" s="1287"/>
      <c r="G12" s="1287"/>
      <c r="H12" s="1287"/>
      <c r="I12" s="1287"/>
      <c r="J12" s="1287"/>
      <c r="K12" s="1288"/>
      <c r="L12" s="1252" t="str">
        <f>SUVAHAVUJ!$D$208</f>
        <v>Prevod podielov na výsledku hospodárenia spoločníkom (+/- 596)</v>
      </c>
      <c r="M12" s="1253"/>
      <c r="N12" s="1253"/>
      <c r="O12" s="1253"/>
      <c r="P12" s="1253"/>
      <c r="Q12" s="1253"/>
      <c r="R12" s="1253"/>
      <c r="S12" s="1253"/>
      <c r="T12" s="1253"/>
      <c r="U12" s="1253"/>
      <c r="V12" s="1253"/>
      <c r="W12" s="1253"/>
      <c r="X12" s="1253"/>
      <c r="Y12" s="1253"/>
      <c r="Z12" s="1253"/>
      <c r="AA12" s="1253"/>
      <c r="AB12" s="1253"/>
      <c r="AC12" s="1253"/>
      <c r="AD12" s="1253"/>
      <c r="AE12" s="1253"/>
      <c r="AF12" s="1253"/>
      <c r="AG12" s="1253"/>
      <c r="AH12" s="1253"/>
      <c r="AI12" s="1253"/>
      <c r="AJ12" s="1253"/>
      <c r="AK12" s="1253"/>
      <c r="AL12" s="1253"/>
      <c r="AM12" s="1253"/>
      <c r="AN12" s="1253"/>
      <c r="AO12" s="1253"/>
      <c r="AP12" s="1253"/>
      <c r="AQ12" s="1253"/>
      <c r="AR12" s="1253"/>
      <c r="AS12" s="1253"/>
      <c r="AT12" s="1253"/>
      <c r="AU12" s="1253"/>
      <c r="AV12" s="1253"/>
      <c r="AW12" s="1253"/>
      <c r="AX12" s="1253"/>
      <c r="AY12" s="1253"/>
      <c r="AZ12" s="1253"/>
      <c r="BA12" s="1253"/>
      <c r="BB12" s="1253"/>
      <c r="BC12" s="1253"/>
      <c r="BD12" s="1253"/>
      <c r="BE12" s="1253"/>
      <c r="BF12" s="1253"/>
      <c r="BG12" s="1253"/>
      <c r="BH12" s="1253"/>
      <c r="BI12" s="1253"/>
      <c r="BJ12" s="1253"/>
      <c r="BK12" s="1253"/>
      <c r="BL12" s="1253"/>
      <c r="BM12" s="1253"/>
      <c r="BN12" s="1253"/>
      <c r="BO12" s="1253"/>
      <c r="BP12" s="1253"/>
      <c r="BQ12" s="1253"/>
      <c r="BR12" s="1253"/>
      <c r="BS12" s="1253"/>
      <c r="BT12" s="1253"/>
      <c r="BU12" s="1253"/>
      <c r="BV12" s="1253"/>
      <c r="BW12" s="1243" t="s">
        <v>1204</v>
      </c>
      <c r="BX12" s="1244"/>
      <c r="BY12" s="1244"/>
      <c r="BZ12" s="1244"/>
      <c r="CA12" s="1244"/>
      <c r="CB12" s="1244"/>
      <c r="CC12" s="1244"/>
      <c r="CD12" s="1245"/>
      <c r="CE12" s="1171" t="str">
        <f>MID(SUVAHAVUJ!AF208,1,1)</f>
        <v xml:space="preserve"> </v>
      </c>
      <c r="CF12" s="1171"/>
      <c r="CG12" s="1171"/>
      <c r="CH12" s="1171"/>
      <c r="CI12" s="1171"/>
      <c r="CJ12" s="1171" t="str">
        <f>MID(SUVAHAVUJ!AF208,2,1)</f>
        <v xml:space="preserve"> </v>
      </c>
      <c r="CK12" s="1171"/>
      <c r="CL12" s="1171"/>
      <c r="CM12" s="1171"/>
      <c r="CN12" s="1171"/>
      <c r="CO12" s="1171"/>
      <c r="CP12" s="1171" t="str">
        <f>MID(SUVAHAVUJ!AF208,3,1)</f>
        <v xml:space="preserve"> </v>
      </c>
      <c r="CQ12" s="1171"/>
      <c r="CR12" s="1171"/>
      <c r="CS12" s="1171"/>
      <c r="CT12" s="1171"/>
      <c r="CU12" s="1171" t="str">
        <f>MID(SUVAHAVUJ!AF208,4,1)</f>
        <v xml:space="preserve"> </v>
      </c>
      <c r="CV12" s="1171"/>
      <c r="CW12" s="1171"/>
      <c r="CX12" s="1171"/>
      <c r="CY12" s="1171"/>
      <c r="CZ12" s="1171"/>
      <c r="DA12" s="1171" t="str">
        <f>MID(SUVAHAVUJ!AF208,5,1)</f>
        <v xml:space="preserve"> </v>
      </c>
      <c r="DB12" s="1171"/>
      <c r="DC12" s="1171"/>
      <c r="DD12" s="1171"/>
      <c r="DE12" s="1171"/>
      <c r="DF12" s="1171" t="str">
        <f>MID(SUVAHAVUJ!AF208,6,1)</f>
        <v xml:space="preserve"> </v>
      </c>
      <c r="DG12" s="1171"/>
      <c r="DH12" s="1171"/>
      <c r="DI12" s="1171"/>
      <c r="DJ12" s="1171"/>
      <c r="DK12" s="1171"/>
      <c r="DL12" s="1171" t="str">
        <f>MID(SUVAHAVUJ!AF208,7,1)</f>
        <v xml:space="preserve"> </v>
      </c>
      <c r="DM12" s="1171"/>
      <c r="DN12" s="1171"/>
      <c r="DO12" s="1171"/>
      <c r="DP12" s="1171"/>
      <c r="DQ12" s="1171"/>
      <c r="DR12" s="1171" t="str">
        <f>MID(SUVAHAVUJ!AF208,8,1)</f>
        <v xml:space="preserve"> </v>
      </c>
      <c r="DS12" s="1171"/>
      <c r="DT12" s="1171"/>
      <c r="DU12" s="1171"/>
      <c r="DV12" s="1171"/>
      <c r="DW12" s="1129" t="str">
        <f>MID(SUVAHAVUJ!AF208,9,1)</f>
        <v xml:space="preserve"> </v>
      </c>
      <c r="DX12" s="1129"/>
      <c r="DY12" s="1129"/>
      <c r="DZ12" s="1129"/>
      <c r="EA12" s="1129"/>
      <c r="EB12" s="1129"/>
      <c r="EC12" s="1129" t="str">
        <f>MID(SUVAHAVUJ!AF208,10,1)</f>
        <v xml:space="preserve"> </v>
      </c>
      <c r="ED12" s="1129"/>
      <c r="EE12" s="1129"/>
      <c r="EF12" s="1129"/>
      <c r="EG12" s="1129"/>
      <c r="EH12" s="1171" t="str">
        <f>MID(SUVAHAVUJ!AF208,11,1)</f>
        <v>0</v>
      </c>
      <c r="EI12" s="1171"/>
      <c r="EJ12" s="1171"/>
      <c r="EK12" s="1171"/>
      <c r="EL12" s="1171"/>
      <c r="EM12" s="1179"/>
      <c r="EN12" s="257"/>
      <c r="EO12" s="258"/>
      <c r="EP12" s="1171" t="str">
        <f>MID(SUVAHAVUJ!AG208,1,1)</f>
        <v xml:space="preserve"> </v>
      </c>
      <c r="EQ12" s="1171"/>
      <c r="ER12" s="1171"/>
      <c r="ES12" s="1171"/>
      <c r="ET12" s="1171"/>
      <c r="EU12" s="1171"/>
      <c r="EV12" s="1171" t="str">
        <f>MID(SUVAHAVUJ!AG208,2,1)</f>
        <v xml:space="preserve"> </v>
      </c>
      <c r="EW12" s="1171"/>
      <c r="EX12" s="1171"/>
      <c r="EY12" s="1171"/>
      <c r="EZ12" s="1171"/>
      <c r="FA12" s="1171" t="str">
        <f>MID(SUVAHAVUJ!AG208,3,1)</f>
        <v xml:space="preserve"> </v>
      </c>
      <c r="FB12" s="1171"/>
      <c r="FC12" s="1171"/>
      <c r="FD12" s="1171"/>
      <c r="FE12" s="1171"/>
      <c r="FF12" s="1171"/>
      <c r="FG12" s="1171" t="str">
        <f>MID(SUVAHAVUJ!AG208,4,1)</f>
        <v xml:space="preserve"> </v>
      </c>
      <c r="FH12" s="1171"/>
      <c r="FI12" s="1171"/>
      <c r="FJ12" s="1171"/>
      <c r="FK12" s="1171"/>
      <c r="FL12" s="1129" t="str">
        <f>MID(SUVAHAVUJ!AG208,5,1)</f>
        <v xml:space="preserve"> </v>
      </c>
      <c r="FM12" s="1129"/>
      <c r="FN12" s="1129"/>
      <c r="FO12" s="1129"/>
      <c r="FP12" s="1129"/>
      <c r="FQ12" s="1129"/>
      <c r="FR12" s="1129" t="str">
        <f>MID(SUVAHAVUJ!AG208,6,1)</f>
        <v xml:space="preserve"> </v>
      </c>
      <c r="FS12" s="1129"/>
      <c r="FT12" s="1129"/>
      <c r="FU12" s="1129"/>
      <c r="FV12" s="1129"/>
      <c r="FW12" s="1129" t="str">
        <f>MID(SUVAHAVUJ!AG208,7,1)</f>
        <v xml:space="preserve"> </v>
      </c>
      <c r="FX12" s="1129"/>
      <c r="FY12" s="1129"/>
      <c r="FZ12" s="1129"/>
      <c r="GA12" s="1129"/>
      <c r="GB12" s="1129"/>
      <c r="GC12" s="1129" t="str">
        <f>MID(SUVAHAVUJ!AG208,8,1)</f>
        <v xml:space="preserve"> </v>
      </c>
      <c r="GD12" s="1129"/>
      <c r="GE12" s="1129"/>
      <c r="GF12" s="1129"/>
      <c r="GG12" s="1129"/>
      <c r="GH12" s="1129" t="str">
        <f>MID(SUVAHAVUJ!AG208,9,1)</f>
        <v xml:space="preserve"> </v>
      </c>
      <c r="GI12" s="1129"/>
      <c r="GJ12" s="1129"/>
      <c r="GK12" s="1129"/>
      <c r="GL12" s="1129"/>
      <c r="GM12" s="1129"/>
      <c r="GN12" s="1129" t="str">
        <f>MID(SUVAHAVUJ!AG208,10,1)</f>
        <v xml:space="preserve"> </v>
      </c>
      <c r="GO12" s="1129"/>
      <c r="GP12" s="1129"/>
      <c r="GQ12" s="1129"/>
      <c r="GR12" s="1129"/>
      <c r="GS12" s="1129" t="str">
        <f>MID(SUVAHAVUJ!AG208,11,1)</f>
        <v>0</v>
      </c>
      <c r="GT12" s="1129"/>
      <c r="GU12" s="1129"/>
      <c r="GV12" s="1129"/>
      <c r="GW12" s="1177"/>
    </row>
    <row r="13" spans="1:205" ht="24.6" customHeight="1" x14ac:dyDescent="0.3">
      <c r="B13" s="1292" t="s">
        <v>2173</v>
      </c>
      <c r="C13" s="1293"/>
      <c r="D13" s="1293"/>
      <c r="E13" s="1293"/>
      <c r="F13" s="1293"/>
      <c r="G13" s="1293"/>
      <c r="H13" s="1293"/>
      <c r="I13" s="1293"/>
      <c r="J13" s="1293"/>
      <c r="K13" s="1294"/>
      <c r="L13" s="1241" t="str">
        <f>SUVAHAVUJ!$D$209</f>
        <v>Výsledok hospodárenia za účtovné obdobie po  zdanení (+/-) (r. 56 - r. 57 - r. 60)</v>
      </c>
      <c r="M13" s="1242"/>
      <c r="N13" s="1242"/>
      <c r="O13" s="1242"/>
      <c r="P13" s="1242"/>
      <c r="Q13" s="1242"/>
      <c r="R13" s="1242"/>
      <c r="S13" s="1242"/>
      <c r="T13" s="1242"/>
      <c r="U13" s="1242"/>
      <c r="V13" s="1242"/>
      <c r="W13" s="1242"/>
      <c r="X13" s="1242"/>
      <c r="Y13" s="1242"/>
      <c r="Z13" s="1242"/>
      <c r="AA13" s="1242"/>
      <c r="AB13" s="1242"/>
      <c r="AC13" s="1242"/>
      <c r="AD13" s="1242"/>
      <c r="AE13" s="1242"/>
      <c r="AF13" s="1242"/>
      <c r="AG13" s="1242"/>
      <c r="AH13" s="1242"/>
      <c r="AI13" s="1242"/>
      <c r="AJ13" s="1242"/>
      <c r="AK13" s="1242"/>
      <c r="AL13" s="1242"/>
      <c r="AM13" s="1242"/>
      <c r="AN13" s="1242"/>
      <c r="AO13" s="1242"/>
      <c r="AP13" s="1242"/>
      <c r="AQ13" s="1242"/>
      <c r="AR13" s="1242"/>
      <c r="AS13" s="1242"/>
      <c r="AT13" s="1242"/>
      <c r="AU13" s="1242"/>
      <c r="AV13" s="1242"/>
      <c r="AW13" s="1242"/>
      <c r="AX13" s="1242"/>
      <c r="AY13" s="1242"/>
      <c r="AZ13" s="1242"/>
      <c r="BA13" s="1242"/>
      <c r="BB13" s="1242"/>
      <c r="BC13" s="1242"/>
      <c r="BD13" s="1242"/>
      <c r="BE13" s="1242"/>
      <c r="BF13" s="1242"/>
      <c r="BG13" s="1242"/>
      <c r="BH13" s="1242"/>
      <c r="BI13" s="1242"/>
      <c r="BJ13" s="1242"/>
      <c r="BK13" s="1242"/>
      <c r="BL13" s="1242"/>
      <c r="BM13" s="1242"/>
      <c r="BN13" s="1242"/>
      <c r="BO13" s="1242"/>
      <c r="BP13" s="1242"/>
      <c r="BQ13" s="1242"/>
      <c r="BR13" s="1242"/>
      <c r="BS13" s="1242"/>
      <c r="BT13" s="1242"/>
      <c r="BU13" s="1242"/>
      <c r="BV13" s="1242"/>
      <c r="BW13" s="1243" t="s">
        <v>1209</v>
      </c>
      <c r="BX13" s="1244"/>
      <c r="BY13" s="1244"/>
      <c r="BZ13" s="1244"/>
      <c r="CA13" s="1244"/>
      <c r="CB13" s="1244"/>
      <c r="CC13" s="1244"/>
      <c r="CD13" s="1245"/>
      <c r="CE13" s="1171" t="str">
        <f>MID(SUVAHAVUJ!AF209,1,1)</f>
        <v xml:space="preserve"> </v>
      </c>
      <c r="CF13" s="1171"/>
      <c r="CG13" s="1171"/>
      <c r="CH13" s="1171"/>
      <c r="CI13" s="1171"/>
      <c r="CJ13" s="1171" t="str">
        <f>MID(SUVAHAVUJ!AF209,2,1)</f>
        <v xml:space="preserve"> </v>
      </c>
      <c r="CK13" s="1171"/>
      <c r="CL13" s="1171"/>
      <c r="CM13" s="1171"/>
      <c r="CN13" s="1171"/>
      <c r="CO13" s="1171"/>
      <c r="CP13" s="1171" t="str">
        <f>MID(SUVAHAVUJ!AF209,3,1)</f>
        <v xml:space="preserve"> </v>
      </c>
      <c r="CQ13" s="1171"/>
      <c r="CR13" s="1171"/>
      <c r="CS13" s="1171"/>
      <c r="CT13" s="1171"/>
      <c r="CU13" s="1171" t="str">
        <f>MID(SUVAHAVUJ!AF209,4,1)</f>
        <v xml:space="preserve"> </v>
      </c>
      <c r="CV13" s="1171"/>
      <c r="CW13" s="1171"/>
      <c r="CX13" s="1171"/>
      <c r="CY13" s="1171"/>
      <c r="CZ13" s="1171"/>
      <c r="DA13" s="1171" t="str">
        <f>MID(SUVAHAVUJ!AF209,5,1)</f>
        <v xml:space="preserve"> </v>
      </c>
      <c r="DB13" s="1171"/>
      <c r="DC13" s="1171"/>
      <c r="DD13" s="1171"/>
      <c r="DE13" s="1171"/>
      <c r="DF13" s="1171" t="str">
        <f>MID(SUVAHAVUJ!AF209,6,1)</f>
        <v xml:space="preserve"> </v>
      </c>
      <c r="DG13" s="1171"/>
      <c r="DH13" s="1171"/>
      <c r="DI13" s="1171"/>
      <c r="DJ13" s="1171"/>
      <c r="DK13" s="1171"/>
      <c r="DL13" s="1171" t="str">
        <f>MID(SUVAHAVUJ!AF209,7,1)</f>
        <v>1</v>
      </c>
      <c r="DM13" s="1171"/>
      <c r="DN13" s="1171"/>
      <c r="DO13" s="1171"/>
      <c r="DP13" s="1171"/>
      <c r="DQ13" s="1171"/>
      <c r="DR13" s="1171" t="str">
        <f>MID(SUVAHAVUJ!AF209,8,1)</f>
        <v>7</v>
      </c>
      <c r="DS13" s="1171"/>
      <c r="DT13" s="1171"/>
      <c r="DU13" s="1171"/>
      <c r="DV13" s="1171"/>
      <c r="DW13" s="1129" t="str">
        <f>MID(SUVAHAVUJ!AF209,9,1)</f>
        <v>6</v>
      </c>
      <c r="DX13" s="1129"/>
      <c r="DY13" s="1129"/>
      <c r="DZ13" s="1129"/>
      <c r="EA13" s="1129"/>
      <c r="EB13" s="1129"/>
      <c r="EC13" s="1129" t="str">
        <f>MID(SUVAHAVUJ!AF209,10,1)</f>
        <v>2</v>
      </c>
      <c r="ED13" s="1129"/>
      <c r="EE13" s="1129"/>
      <c r="EF13" s="1129"/>
      <c r="EG13" s="1129"/>
      <c r="EH13" s="1171" t="str">
        <f>MID(SUVAHAVUJ!AF209,11,1)</f>
        <v>4</v>
      </c>
      <c r="EI13" s="1171"/>
      <c r="EJ13" s="1171"/>
      <c r="EK13" s="1171"/>
      <c r="EL13" s="1171"/>
      <c r="EM13" s="1179"/>
      <c r="EN13" s="257"/>
      <c r="EO13" s="258"/>
      <c r="EP13" s="1171" t="str">
        <f>MID(SUVAHAVUJ!AG209,1,1)</f>
        <v xml:space="preserve"> </v>
      </c>
      <c r="EQ13" s="1171"/>
      <c r="ER13" s="1171"/>
      <c r="ES13" s="1171"/>
      <c r="ET13" s="1171"/>
      <c r="EU13" s="1171"/>
      <c r="EV13" s="1171" t="str">
        <f>MID(SUVAHAVUJ!AG209,2,1)</f>
        <v xml:space="preserve"> </v>
      </c>
      <c r="EW13" s="1171"/>
      <c r="EX13" s="1171"/>
      <c r="EY13" s="1171"/>
      <c r="EZ13" s="1171"/>
      <c r="FA13" s="1171" t="str">
        <f>MID(SUVAHAVUJ!AG209,3,1)</f>
        <v xml:space="preserve"> </v>
      </c>
      <c r="FB13" s="1171"/>
      <c r="FC13" s="1171"/>
      <c r="FD13" s="1171"/>
      <c r="FE13" s="1171"/>
      <c r="FF13" s="1171"/>
      <c r="FG13" s="1171" t="str">
        <f>MID(SUVAHAVUJ!AG209,4,1)</f>
        <v xml:space="preserve"> </v>
      </c>
      <c r="FH13" s="1171"/>
      <c r="FI13" s="1171"/>
      <c r="FJ13" s="1171"/>
      <c r="FK13" s="1171"/>
      <c r="FL13" s="1129" t="str">
        <f>MID(SUVAHAVUJ!AG209,5,1)</f>
        <v xml:space="preserve"> </v>
      </c>
      <c r="FM13" s="1129"/>
      <c r="FN13" s="1129"/>
      <c r="FO13" s="1129"/>
      <c r="FP13" s="1129"/>
      <c r="FQ13" s="1129"/>
      <c r="FR13" s="1129" t="str">
        <f>MID(SUVAHAVUJ!AG209,6,1)</f>
        <v xml:space="preserve"> </v>
      </c>
      <c r="FS13" s="1129"/>
      <c r="FT13" s="1129"/>
      <c r="FU13" s="1129"/>
      <c r="FV13" s="1129"/>
      <c r="FW13" s="1129" t="str">
        <f>MID(SUVAHAVUJ!AG209,7,1)</f>
        <v>1</v>
      </c>
      <c r="FX13" s="1129"/>
      <c r="FY13" s="1129"/>
      <c r="FZ13" s="1129"/>
      <c r="GA13" s="1129"/>
      <c r="GB13" s="1129"/>
      <c r="GC13" s="1129" t="str">
        <f>MID(SUVAHAVUJ!AG209,8,1)</f>
        <v>1</v>
      </c>
      <c r="GD13" s="1129"/>
      <c r="GE13" s="1129"/>
      <c r="GF13" s="1129"/>
      <c r="GG13" s="1129"/>
      <c r="GH13" s="1129" t="str">
        <f>MID(SUVAHAVUJ!AG209,9,1)</f>
        <v>0</v>
      </c>
      <c r="GI13" s="1129"/>
      <c r="GJ13" s="1129"/>
      <c r="GK13" s="1129"/>
      <c r="GL13" s="1129"/>
      <c r="GM13" s="1129"/>
      <c r="GN13" s="1129" t="str">
        <f>MID(SUVAHAVUJ!AG209,10,1)</f>
        <v>8</v>
      </c>
      <c r="GO13" s="1129"/>
      <c r="GP13" s="1129"/>
      <c r="GQ13" s="1129"/>
      <c r="GR13" s="1129"/>
      <c r="GS13" s="1129" t="str">
        <f>MID(SUVAHAVUJ!AG209,11,1)</f>
        <v>5</v>
      </c>
      <c r="GT13" s="1129"/>
      <c r="GU13" s="1129"/>
      <c r="GV13" s="1129"/>
      <c r="GW13" s="1177"/>
    </row>
    <row r="14" spans="1:205" ht="12.75" customHeight="1" x14ac:dyDescent="0.3">
      <c r="GP14" s="246"/>
      <c r="GQ14" s="246"/>
      <c r="GR14" s="246"/>
      <c r="GS14" s="246"/>
      <c r="GT14" s="246"/>
      <c r="GU14" s="246"/>
      <c r="GV14" s="246"/>
      <c r="GW14" s="246"/>
    </row>
    <row r="15" spans="1:205" ht="9" customHeight="1" x14ac:dyDescent="0.3"/>
    <row r="52" spans="43:43" ht="3.75" customHeight="1" x14ac:dyDescent="0.2">
      <c r="AQ52" s="236">
        <v>57</v>
      </c>
    </row>
    <row r="143" spans="2:205" ht="3.75" customHeight="1" x14ac:dyDescent="0.2">
      <c r="B143" s="269"/>
      <c r="GW143" s="270"/>
    </row>
    <row r="144" spans="2:205" ht="3.75" customHeight="1" x14ac:dyDescent="0.2">
      <c r="B144" s="269"/>
      <c r="GW144" s="270"/>
    </row>
    <row r="145" spans="2:205" ht="3.75" customHeight="1" thickBot="1" x14ac:dyDescent="0.25">
      <c r="B145" s="249"/>
      <c r="C145" s="250"/>
      <c r="D145" s="250"/>
      <c r="E145" s="250"/>
      <c r="F145" s="250"/>
      <c r="G145" s="250"/>
      <c r="H145" s="250"/>
      <c r="GO145" s="250"/>
      <c r="GP145" s="250"/>
      <c r="GQ145" s="250"/>
      <c r="GR145" s="250"/>
      <c r="GS145" s="250"/>
      <c r="GT145" s="250"/>
      <c r="GU145" s="250"/>
      <c r="GV145" s="250"/>
      <c r="GW145" s="251"/>
    </row>
    <row r="147" spans="2:205" ht="3.75" customHeight="1" x14ac:dyDescent="0.2">
      <c r="J147" s="236">
        <v>33</v>
      </c>
    </row>
  </sheetData>
  <mergeCells count="209">
    <mergeCell ref="DW13:EB13"/>
    <mergeCell ref="GC12:GG12"/>
    <mergeCell ref="GH12:GM12"/>
    <mergeCell ref="GN12:GR12"/>
    <mergeCell ref="GS13:GW13"/>
    <mergeCell ref="FL13:FQ13"/>
    <mergeCell ref="FR13:FV13"/>
    <mergeCell ref="FW13:GB13"/>
    <mergeCell ref="GC13:GG13"/>
    <mergeCell ref="GH13:GM13"/>
    <mergeCell ref="GN13:GR13"/>
    <mergeCell ref="EC13:EG13"/>
    <mergeCell ref="EH13:EM13"/>
    <mergeCell ref="EP13:EU13"/>
    <mergeCell ref="EV13:EZ13"/>
    <mergeCell ref="FA13:FF13"/>
    <mergeCell ref="FG13:FK13"/>
    <mergeCell ref="GS12:GW12"/>
    <mergeCell ref="FL12:FQ12"/>
    <mergeCell ref="FR12:FV12"/>
    <mergeCell ref="FW12:GB12"/>
    <mergeCell ref="B13:K13"/>
    <mergeCell ref="L13:BV13"/>
    <mergeCell ref="BW13:CD13"/>
    <mergeCell ref="CE13:CI13"/>
    <mergeCell ref="CJ13:CO13"/>
    <mergeCell ref="CP13:CT13"/>
    <mergeCell ref="EV12:EZ12"/>
    <mergeCell ref="FA12:FF12"/>
    <mergeCell ref="FG12:FK12"/>
    <mergeCell ref="DL12:DQ12"/>
    <mergeCell ref="DR12:DV12"/>
    <mergeCell ref="DW12:EB12"/>
    <mergeCell ref="EC12:EG12"/>
    <mergeCell ref="EH12:EM12"/>
    <mergeCell ref="EP12:EU12"/>
    <mergeCell ref="CU13:CZ13"/>
    <mergeCell ref="DA13:DE13"/>
    <mergeCell ref="DF13:DK13"/>
    <mergeCell ref="DL13:DQ13"/>
    <mergeCell ref="DR13:DV13"/>
    <mergeCell ref="B12:K12"/>
    <mergeCell ref="L12:BV12"/>
    <mergeCell ref="BW12:CD12"/>
    <mergeCell ref="CE12:CI12"/>
    <mergeCell ref="EC11:EG11"/>
    <mergeCell ref="EH11:EM11"/>
    <mergeCell ref="EP11:EU11"/>
    <mergeCell ref="EV11:EZ11"/>
    <mergeCell ref="FA11:FF11"/>
    <mergeCell ref="FG11:FK11"/>
    <mergeCell ref="CU11:CZ11"/>
    <mergeCell ref="DA11:DE11"/>
    <mergeCell ref="DF11:DK11"/>
    <mergeCell ref="DL11:DQ11"/>
    <mergeCell ref="DR11:DV11"/>
    <mergeCell ref="DW11:EB11"/>
    <mergeCell ref="CJ12:CO12"/>
    <mergeCell ref="CP12:CT12"/>
    <mergeCell ref="CU12:CZ12"/>
    <mergeCell ref="DA12:DE12"/>
    <mergeCell ref="DF12:DK12"/>
    <mergeCell ref="GH10:GM10"/>
    <mergeCell ref="GN10:GR10"/>
    <mergeCell ref="GS10:GW10"/>
    <mergeCell ref="B11:K11"/>
    <mergeCell ref="L11:BV11"/>
    <mergeCell ref="BW11:CD11"/>
    <mergeCell ref="CE11:CI11"/>
    <mergeCell ref="CJ11:CO11"/>
    <mergeCell ref="CP11:CT11"/>
    <mergeCell ref="EV10:EZ10"/>
    <mergeCell ref="FA10:FF10"/>
    <mergeCell ref="FG10:FK10"/>
    <mergeCell ref="FL10:FQ10"/>
    <mergeCell ref="FR10:FV10"/>
    <mergeCell ref="FW10:GB10"/>
    <mergeCell ref="DL10:DQ10"/>
    <mergeCell ref="DR10:DV10"/>
    <mergeCell ref="DW10:EB10"/>
    <mergeCell ref="EC10:EG10"/>
    <mergeCell ref="GS11:GW11"/>
    <mergeCell ref="FL11:FQ11"/>
    <mergeCell ref="FR11:FV11"/>
    <mergeCell ref="FW11:GB11"/>
    <mergeCell ref="GC11:GG11"/>
    <mergeCell ref="EP9:EU9"/>
    <mergeCell ref="EV9:EZ9"/>
    <mergeCell ref="FA9:FF9"/>
    <mergeCell ref="FG9:FK9"/>
    <mergeCell ref="GC10:GG10"/>
    <mergeCell ref="GH11:GM11"/>
    <mergeCell ref="GN11:GR11"/>
    <mergeCell ref="DW9:EB9"/>
    <mergeCell ref="GC8:GG8"/>
    <mergeCell ref="GH8:GM8"/>
    <mergeCell ref="GN8:GR8"/>
    <mergeCell ref="EH10:EM10"/>
    <mergeCell ref="EP10:EU10"/>
    <mergeCell ref="GS9:GW9"/>
    <mergeCell ref="B10:K10"/>
    <mergeCell ref="L10:BV10"/>
    <mergeCell ref="BW10:CD10"/>
    <mergeCell ref="CE10:CI10"/>
    <mergeCell ref="CJ10:CO10"/>
    <mergeCell ref="CP10:CT10"/>
    <mergeCell ref="CU10:CZ10"/>
    <mergeCell ref="DA10:DE10"/>
    <mergeCell ref="DF10:DK10"/>
    <mergeCell ref="FL9:FQ9"/>
    <mergeCell ref="FR9:FV9"/>
    <mergeCell ref="FW9:GB9"/>
    <mergeCell ref="GC9:GG9"/>
    <mergeCell ref="GH9:GM9"/>
    <mergeCell ref="GN9:GR9"/>
    <mergeCell ref="EC9:EG9"/>
    <mergeCell ref="EH9:EM9"/>
    <mergeCell ref="GS8:GW8"/>
    <mergeCell ref="B9:K9"/>
    <mergeCell ref="L9:BV9"/>
    <mergeCell ref="BW9:CD9"/>
    <mergeCell ref="CE9:CI9"/>
    <mergeCell ref="CJ9:CO9"/>
    <mergeCell ref="CP9:CT9"/>
    <mergeCell ref="EV8:EZ8"/>
    <mergeCell ref="FA8:FF8"/>
    <mergeCell ref="FG8:FK8"/>
    <mergeCell ref="FL8:FQ8"/>
    <mergeCell ref="FR8:FV8"/>
    <mergeCell ref="FW8:GB8"/>
    <mergeCell ref="DL8:DQ8"/>
    <mergeCell ref="DR8:DV8"/>
    <mergeCell ref="DW8:EB8"/>
    <mergeCell ref="EC8:EG8"/>
    <mergeCell ref="EH8:EM8"/>
    <mergeCell ref="EP8:EU8"/>
    <mergeCell ref="CU9:CZ9"/>
    <mergeCell ref="DA9:DE9"/>
    <mergeCell ref="DF9:DK9"/>
    <mergeCell ref="DL9:DQ9"/>
    <mergeCell ref="DR9:DV9"/>
    <mergeCell ref="GS7:GW7"/>
    <mergeCell ref="B8:K8"/>
    <mergeCell ref="L8:BV8"/>
    <mergeCell ref="BW8:CD8"/>
    <mergeCell ref="CE8:CI8"/>
    <mergeCell ref="CJ8:CO8"/>
    <mergeCell ref="CP8:CT8"/>
    <mergeCell ref="CU8:CZ8"/>
    <mergeCell ref="DA8:DE8"/>
    <mergeCell ref="DF8:DK8"/>
    <mergeCell ref="FL7:FQ7"/>
    <mergeCell ref="FR7:FV7"/>
    <mergeCell ref="FW7:GB7"/>
    <mergeCell ref="GC7:GG7"/>
    <mergeCell ref="GH7:GM7"/>
    <mergeCell ref="GN7:GR7"/>
    <mergeCell ref="EC7:EG7"/>
    <mergeCell ref="EH7:EM7"/>
    <mergeCell ref="EP7:EU7"/>
    <mergeCell ref="EV7:EZ7"/>
    <mergeCell ref="FA7:FF7"/>
    <mergeCell ref="FG7:FK7"/>
    <mergeCell ref="CU7:CZ7"/>
    <mergeCell ref="DA7:DE7"/>
    <mergeCell ref="DF7:DK7"/>
    <mergeCell ref="DL7:DQ7"/>
    <mergeCell ref="DR7:DV7"/>
    <mergeCell ref="DW7:EB7"/>
    <mergeCell ref="B7:K7"/>
    <mergeCell ref="L7:BV7"/>
    <mergeCell ref="BW7:CD7"/>
    <mergeCell ref="CE7:CI7"/>
    <mergeCell ref="CJ7:CO7"/>
    <mergeCell ref="CP7:CT7"/>
    <mergeCell ref="B5:K6"/>
    <mergeCell ref="L5:BV6"/>
    <mergeCell ref="BW5:CD6"/>
    <mergeCell ref="CE5:GW5"/>
    <mergeCell ref="CE6:EM6"/>
    <mergeCell ref="EN6:GW6"/>
    <mergeCell ref="ES4:EX4"/>
    <mergeCell ref="EY4:FC4"/>
    <mergeCell ref="FD4:FI4"/>
    <mergeCell ref="FJ4:FN4"/>
    <mergeCell ref="FO4:FS4"/>
    <mergeCell ref="FT4:GW4"/>
    <mergeCell ref="DL4:DQ4"/>
    <mergeCell ref="DR4:DV4"/>
    <mergeCell ref="DW4:EB4"/>
    <mergeCell ref="EC4:EG4"/>
    <mergeCell ref="EH4:EM4"/>
    <mergeCell ref="EN4:ER4"/>
    <mergeCell ref="CC4:CG4"/>
    <mergeCell ref="CH4:CM4"/>
    <mergeCell ref="CN4:CR4"/>
    <mergeCell ref="CS4:CX4"/>
    <mergeCell ref="CY4:DC4"/>
    <mergeCell ref="DD4:DI4"/>
    <mergeCell ref="J2:AJ2"/>
    <mergeCell ref="AK2:AR2"/>
    <mergeCell ref="AT2:CS2"/>
    <mergeCell ref="CW2:DC2"/>
    <mergeCell ref="DE2:EU2"/>
    <mergeCell ref="BA4:BF4"/>
    <mergeCell ref="BG4:BK4"/>
    <mergeCell ref="BL4:BQ4"/>
    <mergeCell ref="BR4:BV4"/>
    <mergeCell ref="BW4:CB4"/>
  </mergeCells>
  <pageMargins left="0.70866141732283472" right="0.70866141732283472" top="0.78740157480314965" bottom="0.78740157480314965" header="0.31496062992125984" footer="0.31496062992125984"/>
  <pageSetup paperSize="9" scale="95" orientation="portrait" r:id="rId1"/>
  <drawing r:id="rId2"/>
  <legacyDrawingHF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sheetPr>
  <dimension ref="A1:AX91"/>
  <sheetViews>
    <sheetView topLeftCell="H1" workbookViewId="0"/>
  </sheetViews>
  <sheetFormatPr defaultColWidth="2.42578125" defaultRowHeight="12.75" x14ac:dyDescent="0.2"/>
  <cols>
    <col min="1" max="3" width="2.7109375" style="3" hidden="1" customWidth="1"/>
    <col min="4" max="4" width="2.28515625" style="3" hidden="1" customWidth="1"/>
    <col min="5" max="7" width="2.42578125" style="3" hidden="1" customWidth="1"/>
    <col min="8" max="43" width="2.7109375" style="3" customWidth="1"/>
    <col min="44" max="16384" width="2.42578125" style="3"/>
  </cols>
  <sheetData>
    <row r="1" spans="1:50" ht="14.45" x14ac:dyDescent="0.3">
      <c r="H1" s="4"/>
      <c r="I1" s="4"/>
      <c r="J1" s="4"/>
      <c r="K1" s="4"/>
      <c r="L1" s="4"/>
      <c r="M1" s="4"/>
      <c r="N1" s="5"/>
      <c r="O1" s="4"/>
      <c r="P1" s="4"/>
      <c r="Q1" s="4"/>
      <c r="R1" s="4"/>
      <c r="S1" s="4"/>
      <c r="T1" s="4"/>
      <c r="U1" s="4"/>
      <c r="V1" s="4"/>
      <c r="W1" s="4"/>
      <c r="X1" s="4"/>
      <c r="Y1" s="4"/>
      <c r="Z1" s="4"/>
      <c r="AA1" s="4"/>
      <c r="AB1" s="4"/>
      <c r="AC1" s="4"/>
      <c r="AD1" s="4"/>
      <c r="AE1" s="4"/>
      <c r="AF1" s="4"/>
      <c r="AG1" s="4"/>
      <c r="AH1" s="4"/>
      <c r="AI1" s="4"/>
      <c r="AJ1" s="4"/>
      <c r="AK1" s="4"/>
      <c r="AL1" s="4"/>
      <c r="AM1" s="4"/>
      <c r="AN1" s="4"/>
      <c r="AO1" s="4"/>
      <c r="AP1" s="4"/>
      <c r="AR1" s="1100" t="str">
        <f>SUVAHAVUJ!$D$1</f>
        <v>Slovenský jazyk</v>
      </c>
      <c r="AS1" s="1100"/>
      <c r="AT1" s="1100"/>
      <c r="AU1" s="1100"/>
      <c r="AV1" s="1100"/>
      <c r="AW1" s="1100"/>
      <c r="AX1" s="1100"/>
    </row>
    <row r="2" spans="1:50" ht="13.9" x14ac:dyDescent="0.3">
      <c r="H2" s="4"/>
      <c r="I2" s="163" t="s">
        <v>5432</v>
      </c>
      <c r="M2" s="4"/>
      <c r="N2" s="4"/>
      <c r="O2" s="4"/>
      <c r="P2" s="4"/>
      <c r="Q2" s="4"/>
      <c r="R2" s="4"/>
      <c r="S2" s="4"/>
      <c r="T2" s="4"/>
      <c r="U2" s="4"/>
      <c r="V2" s="4"/>
      <c r="W2" s="4"/>
      <c r="X2" s="4"/>
      <c r="Y2" s="4"/>
      <c r="Z2" s="4"/>
      <c r="AA2" s="4"/>
      <c r="AB2" s="4"/>
      <c r="AC2" s="4"/>
      <c r="AD2" s="4"/>
      <c r="AE2" s="4"/>
      <c r="AF2" s="4"/>
      <c r="AG2" s="4"/>
      <c r="AH2" s="4"/>
      <c r="AI2" s="6"/>
      <c r="AJ2" s="4"/>
      <c r="AK2" s="6"/>
      <c r="AL2" s="4"/>
      <c r="AM2" s="6"/>
      <c r="AN2" s="6"/>
      <c r="AO2" s="6"/>
      <c r="AP2" s="4"/>
      <c r="AQ2" s="4"/>
      <c r="AR2" s="4"/>
    </row>
    <row r="3" spans="1:50" x14ac:dyDescent="0.2">
      <c r="H3" s="4"/>
      <c r="I3" s="1306" t="s">
        <v>5433</v>
      </c>
      <c r="J3" s="1307"/>
      <c r="K3" s="1307"/>
      <c r="L3" s="1307"/>
      <c r="M3" s="1307"/>
      <c r="N3" s="1308"/>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row>
    <row r="4" spans="1:50" ht="12.75" customHeight="1" x14ac:dyDescent="0.2">
      <c r="A4" s="3">
        <v>2</v>
      </c>
      <c r="H4" s="4"/>
      <c r="M4" s="4"/>
      <c r="N4" s="4"/>
      <c r="O4" s="4"/>
      <c r="P4" s="1299" t="s">
        <v>5288</v>
      </c>
      <c r="Q4" s="1299"/>
      <c r="R4" s="1299"/>
      <c r="S4" s="1299"/>
      <c r="T4" s="1299"/>
      <c r="U4" s="1299"/>
      <c r="V4" s="1299"/>
      <c r="W4" s="1299"/>
      <c r="X4" s="1299"/>
      <c r="Y4" s="1299"/>
      <c r="Z4" s="1299"/>
      <c r="AA4" s="1299"/>
      <c r="AB4" s="1299"/>
      <c r="AC4" s="1299"/>
      <c r="AD4" s="1299"/>
      <c r="AE4" s="1299"/>
      <c r="AF4" s="1299"/>
      <c r="AG4" s="4"/>
      <c r="AH4" s="4"/>
      <c r="AI4" s="4"/>
      <c r="AJ4" s="4"/>
      <c r="AK4" s="4"/>
      <c r="AL4" s="4"/>
      <c r="AM4" s="4"/>
      <c r="AN4" s="4"/>
      <c r="AO4" s="4"/>
      <c r="AP4" s="4"/>
      <c r="AQ4" s="4"/>
      <c r="AR4" s="4"/>
    </row>
    <row r="5" spans="1:50" ht="12.75" customHeight="1" x14ac:dyDescent="0.2">
      <c r="H5" s="4"/>
      <c r="I5" s="4"/>
      <c r="J5" s="4"/>
      <c r="K5" s="4"/>
      <c r="L5" s="4"/>
      <c r="M5" s="4"/>
      <c r="N5" s="4"/>
      <c r="O5" s="4"/>
      <c r="P5" s="1299"/>
      <c r="Q5" s="1299"/>
      <c r="R5" s="1299"/>
      <c r="S5" s="1299"/>
      <c r="T5" s="1299"/>
      <c r="U5" s="1299"/>
      <c r="V5" s="1299"/>
      <c r="W5" s="1299"/>
      <c r="X5" s="1299"/>
      <c r="Y5" s="1299"/>
      <c r="Z5" s="1299"/>
      <c r="AA5" s="1299"/>
      <c r="AB5" s="1299"/>
      <c r="AC5" s="1299"/>
      <c r="AD5" s="1299"/>
      <c r="AE5" s="1299"/>
      <c r="AF5" s="1299"/>
      <c r="AG5" s="4"/>
      <c r="AH5" s="4"/>
      <c r="AI5" s="4"/>
      <c r="AJ5" s="4"/>
      <c r="AK5" s="4"/>
      <c r="AL5" s="4"/>
      <c r="AM5" s="4"/>
      <c r="AN5" s="4"/>
      <c r="AO5" s="4"/>
      <c r="AP5" s="4"/>
      <c r="AQ5" s="4"/>
      <c r="AR5" s="4"/>
    </row>
    <row r="6" spans="1:50" ht="13.9" x14ac:dyDescent="0.3">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row>
    <row r="7" spans="1:50" x14ac:dyDescent="0.2">
      <c r="A7" s="3">
        <v>3</v>
      </c>
      <c r="H7" s="4"/>
      <c r="I7" s="4"/>
      <c r="J7" s="4"/>
      <c r="K7" s="4"/>
      <c r="L7" s="4"/>
      <c r="M7" s="4"/>
      <c r="N7" s="1105" t="s">
        <v>5431</v>
      </c>
      <c r="O7" s="1105"/>
      <c r="P7" s="1105"/>
      <c r="Q7" s="1105"/>
      <c r="R7" s="1105"/>
      <c r="S7" s="1105"/>
      <c r="T7" s="1105"/>
      <c r="U7" s="1105"/>
      <c r="V7" s="1105"/>
      <c r="W7" s="1105"/>
      <c r="X7" s="1105"/>
      <c r="Y7" s="1105"/>
      <c r="Z7" s="1105"/>
      <c r="AA7" s="1105"/>
      <c r="AB7" s="1105"/>
      <c r="AC7" s="1105"/>
      <c r="AD7" s="1105"/>
      <c r="AE7" s="1105"/>
      <c r="AF7" s="1105"/>
      <c r="AG7" s="1105"/>
      <c r="AH7" s="4"/>
      <c r="AI7" s="4"/>
      <c r="AJ7" s="4"/>
      <c r="AK7" s="4"/>
      <c r="AL7" s="4"/>
      <c r="AM7" s="4"/>
      <c r="AN7" s="4"/>
      <c r="AO7" s="4"/>
      <c r="AP7" s="4"/>
      <c r="AQ7" s="4"/>
      <c r="AR7" s="4"/>
    </row>
    <row r="8" spans="1:50" ht="13.9" x14ac:dyDescent="0.3">
      <c r="A8" s="3">
        <v>1</v>
      </c>
      <c r="H8" s="7"/>
      <c r="I8" s="7"/>
      <c r="J8" s="7"/>
      <c r="K8" s="7"/>
      <c r="L8" s="7"/>
      <c r="M8" s="7"/>
      <c r="N8" s="7"/>
      <c r="O8" s="7"/>
      <c r="P8" s="7"/>
      <c r="Q8" s="7"/>
      <c r="R8" s="7"/>
      <c r="S8" s="1098" t="str">
        <f>IF(VLOOKUP($A8,PrekladHlav!$A:$H,1)=$A8,VLOOKUP($A8,PrekladHlav!$A:$H,SUVAHAVUJ!B1),0)</f>
        <v>k</v>
      </c>
      <c r="T8" s="1098"/>
      <c r="U8" s="7"/>
      <c r="V8" s="1106">
        <f>VstupHlavička!$B$15</f>
        <v>45291</v>
      </c>
      <c r="W8" s="1106"/>
      <c r="X8" s="8"/>
      <c r="Y8" s="1107">
        <f>VstupHlavička!$B$15</f>
        <v>45291</v>
      </c>
      <c r="Z8" s="1107"/>
      <c r="AA8" s="9"/>
      <c r="AB8" s="1108">
        <f>VstupHlavička!$B$15</f>
        <v>45291</v>
      </c>
      <c r="AC8" s="1108"/>
      <c r="AD8" s="1108"/>
      <c r="AE8" s="10"/>
      <c r="AF8" s="9"/>
      <c r="AG8" s="7"/>
      <c r="AH8" s="7"/>
      <c r="AI8" s="7"/>
      <c r="AJ8" s="7"/>
      <c r="AK8" s="7"/>
      <c r="AL8" s="7"/>
      <c r="AM8" s="7"/>
      <c r="AN8" s="7"/>
      <c r="AO8" s="7"/>
      <c r="AP8" s="7"/>
      <c r="AQ8" s="7"/>
      <c r="AR8" s="7"/>
    </row>
    <row r="9" spans="1:50" ht="13.9" x14ac:dyDescent="0.3">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row>
    <row r="10" spans="1:50" ht="13.9" x14ac:dyDescent="0.3">
      <c r="H10" s="7" t="s">
        <v>17</v>
      </c>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4"/>
    </row>
    <row r="11" spans="1:50" ht="13.9" x14ac:dyDescent="0.3">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row>
    <row r="12" spans="1:50" ht="13.9" x14ac:dyDescent="0.3">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row>
    <row r="13" spans="1:50" ht="13.9" x14ac:dyDescent="0.3">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row>
    <row r="14" spans="1:50" ht="13.9" x14ac:dyDescent="0.3">
      <c r="A14" s="3">
        <v>6</v>
      </c>
      <c r="B14" s="3">
        <v>7</v>
      </c>
      <c r="C14" s="3">
        <v>8</v>
      </c>
      <c r="D14" s="3">
        <v>9</v>
      </c>
      <c r="H14" s="7" t="str">
        <f>IF(VLOOKUP($A14,PrekladHlav!$A:$H,1)=$A14,VLOOKUP($A14,PrekladHlav!$A:$H,SUVAHAVUJ!B1),0)</f>
        <v>Daňové identifikačné číslo</v>
      </c>
      <c r="I14" s="4"/>
      <c r="J14" s="4"/>
      <c r="K14" s="4"/>
      <c r="L14" s="4"/>
      <c r="M14" s="4"/>
      <c r="N14" s="4"/>
      <c r="O14" s="4"/>
      <c r="P14" s="4"/>
      <c r="Q14" s="4"/>
      <c r="R14" s="4"/>
      <c r="S14" s="4" t="str">
        <f>IF(VLOOKUP($B14,PrekladHlav!$A:$H,1)=$B14,VLOOKUP($B14,PrekladHlav!$A:$H,SUVAHAVUJ!B1),0)</f>
        <v>Účtovná závierka</v>
      </c>
      <c r="T14" s="4"/>
      <c r="U14" s="4"/>
      <c r="V14" s="4"/>
      <c r="W14" s="4"/>
      <c r="X14" s="4"/>
      <c r="Y14" s="4"/>
      <c r="Z14" s="4"/>
      <c r="AA14" s="4" t="str">
        <f>IF(VLOOKUP($C14,PrekladHlav!$A:$H,1)=$C14,VLOOKUP($C14,PrekladHlav!$A:$H,SUVAHAVUJ!B1),0)</f>
        <v>Účtovná jednotka</v>
      </c>
      <c r="AB14" s="4"/>
      <c r="AC14" s="4"/>
      <c r="AD14" s="4"/>
      <c r="AE14" s="4"/>
      <c r="AF14" s="4"/>
      <c r="AG14" s="7"/>
      <c r="AH14" s="1098" t="str">
        <f>IF(VLOOKUP($D14,PrekladHlav!$A:$H,1)=$D14,VLOOKUP($D14,PrekladHlav!$A:$H,SUVAHAVUJ!B1),0)</f>
        <v>Za obdobie</v>
      </c>
      <c r="AI14" s="1098"/>
      <c r="AJ14" s="1098"/>
      <c r="AK14" s="1098"/>
      <c r="AL14" s="1098"/>
      <c r="AM14" s="1098"/>
      <c r="AN14" s="1098"/>
      <c r="AO14" s="1098"/>
      <c r="AP14" s="1098"/>
      <c r="AQ14" s="4"/>
      <c r="AR14" s="7"/>
    </row>
    <row r="15" spans="1:50" ht="13.9" x14ac:dyDescent="0.3">
      <c r="A15" s="3">
        <v>10</v>
      </c>
      <c r="B15" s="3">
        <v>11</v>
      </c>
      <c r="H15" s="11" t="str">
        <f>MID(VstupHlavička!$B$3,1,1)</f>
        <v>2</v>
      </c>
      <c r="I15" s="11" t="str">
        <f>MID(VstupHlavička!$B$3,2,1)</f>
        <v>1</v>
      </c>
      <c r="J15" s="11" t="str">
        <f>MID(VstupHlavička!$B$3,3,1)</f>
        <v>2</v>
      </c>
      <c r="K15" s="11" t="str">
        <f>MID(VstupHlavička!$B$3,4,1)</f>
        <v>1</v>
      </c>
      <c r="L15" s="11" t="str">
        <f>MID(VstupHlavička!$B$3,5,1)</f>
        <v>6</v>
      </c>
      <c r="M15" s="11" t="str">
        <f>MID(VstupHlavička!$B$3,6,1)</f>
        <v>3</v>
      </c>
      <c r="N15" s="11" t="str">
        <f>MID(VstupHlavička!$B$3,7,1)</f>
        <v>5</v>
      </c>
      <c r="O15" s="11" t="str">
        <f>MID(VstupHlavička!$B$3,8,1)</f>
        <v>3</v>
      </c>
      <c r="P15" s="11" t="str">
        <f>MID(VstupHlavička!$B$3,9,1)</f>
        <v>8</v>
      </c>
      <c r="Q15" s="11" t="str">
        <f>MID(VstupHlavička!$B$3,10,1)</f>
        <v>4</v>
      </c>
      <c r="R15" s="4"/>
      <c r="S15" s="4"/>
      <c r="T15" s="4"/>
      <c r="U15" s="4"/>
      <c r="V15" s="4"/>
      <c r="W15" s="4"/>
      <c r="X15" s="4"/>
      <c r="Y15" s="4"/>
      <c r="Z15" s="4"/>
      <c r="AA15" s="4"/>
      <c r="AB15" s="4"/>
      <c r="AC15" s="4"/>
      <c r="AD15" s="4"/>
      <c r="AE15" s="4"/>
      <c r="AF15" s="4"/>
      <c r="AG15" s="4"/>
      <c r="AH15" s="4"/>
      <c r="AI15" s="4"/>
      <c r="AJ15" s="7" t="str">
        <f>IF(VLOOKUP($A15,PrekladHlav!$A:$H,1)=$A15,VLOOKUP($A15,PrekladHlav!$A:$H,SUVAHAVUJ!B1),0)</f>
        <v>mesiac</v>
      </c>
      <c r="AK15" s="7"/>
      <c r="AL15" s="7"/>
      <c r="AM15" s="7" t="str">
        <f>IF(VLOOKUP($B15,PrekladHlav!$A:$H,1)=$B15,VLOOKUP($B15,PrekladHlav!$A:$H,SUVAHAVUJ!B1),0)</f>
        <v>rok</v>
      </c>
      <c r="AN15" s="7"/>
      <c r="AO15" s="7"/>
      <c r="AP15" s="7"/>
      <c r="AQ15" s="4"/>
      <c r="AR15" s="4"/>
    </row>
    <row r="16" spans="1:50" ht="13.9" x14ac:dyDescent="0.3">
      <c r="A16" s="3">
        <v>12</v>
      </c>
      <c r="B16" s="3">
        <v>15</v>
      </c>
      <c r="C16" s="3">
        <v>22</v>
      </c>
      <c r="H16" s="4"/>
      <c r="I16" s="4"/>
      <c r="J16" s="4"/>
      <c r="K16" s="4"/>
      <c r="L16" s="4"/>
      <c r="M16" s="4"/>
      <c r="N16" s="4"/>
      <c r="O16" s="4"/>
      <c r="P16" s="4"/>
      <c r="Q16" s="4"/>
      <c r="R16" s="4"/>
      <c r="S16" s="12" t="s">
        <v>18</v>
      </c>
      <c r="T16" s="4"/>
      <c r="U16" s="4" t="str">
        <f>IF(VLOOKUP($A16,PrekladHlav!$A:$H,1)=$A16,VLOOKUP($A16,PrekladHlav!$A:$H,SUVAHAVUJ!B1),0)</f>
        <v xml:space="preserve"> - riadna</v>
      </c>
      <c r="V16" s="4"/>
      <c r="W16" s="4"/>
      <c r="X16" s="4"/>
      <c r="Y16" s="4"/>
      <c r="Z16" s="4"/>
      <c r="AA16" s="12"/>
      <c r="AB16" s="4"/>
      <c r="AC16" s="4" t="str">
        <f>IF(VLOOKUP($B16,PrekladHlav!$A:$H,1)=$B16,VLOOKUP($B16,PrekladHlav!$A:$H,SUVAHAVUJ!B1),0)</f>
        <v xml:space="preserve"> - malá</v>
      </c>
      <c r="AD16" s="4"/>
      <c r="AE16" s="4"/>
      <c r="AF16" s="4"/>
      <c r="AG16" s="4"/>
      <c r="AH16" s="7" t="str">
        <f>IF(VLOOKUP($C16,PrekladHlav!$A:$H,1)=$C16,VLOOKUP($C16,PrekladHlav!$A:$H,SUVAHAVUJ!B1),0)</f>
        <v>od</v>
      </c>
      <c r="AI16" s="7"/>
      <c r="AJ16" s="13" t="s">
        <v>19</v>
      </c>
      <c r="AK16" s="13" t="s">
        <v>20</v>
      </c>
      <c r="AL16" s="7"/>
      <c r="AM16" s="13" t="s">
        <v>21</v>
      </c>
      <c r="AN16" s="13" t="s">
        <v>19</v>
      </c>
      <c r="AO16" s="13" t="s">
        <v>20</v>
      </c>
      <c r="AP16" s="13">
        <v>8</v>
      </c>
      <c r="AQ16" s="4"/>
      <c r="AR16" s="4"/>
    </row>
    <row r="17" spans="1:44" ht="13.9" x14ac:dyDescent="0.3">
      <c r="A17" s="3">
        <v>4</v>
      </c>
      <c r="B17" s="3">
        <v>13</v>
      </c>
      <c r="C17" s="3">
        <v>16</v>
      </c>
      <c r="D17" s="3">
        <v>23</v>
      </c>
      <c r="H17" s="7" t="str">
        <f>IF(VLOOKUP($A17,PrekladHlav!$A:$H,1)=$A17,VLOOKUP($A17,PrekladHlav!$A:$H,SUVAHAVUJ!B1),0)</f>
        <v>IČO</v>
      </c>
      <c r="I17" s="4"/>
      <c r="J17" s="4"/>
      <c r="K17" s="4"/>
      <c r="L17" s="4"/>
      <c r="M17" s="4"/>
      <c r="N17" s="4"/>
      <c r="O17" s="4"/>
      <c r="P17" s="4"/>
      <c r="Q17" s="4"/>
      <c r="R17" s="4"/>
      <c r="S17" s="12"/>
      <c r="T17" s="4"/>
      <c r="U17" s="4" t="str">
        <f>IF(VLOOKUP($B17,PrekladHlav!$A:$H,1)=$B17,VLOOKUP($B17,PrekladHlav!$A:$H,SUVAHAVUJ!B1),0)</f>
        <v xml:space="preserve"> - mimoriadna</v>
      </c>
      <c r="V17" s="4"/>
      <c r="W17" s="4"/>
      <c r="X17" s="4"/>
      <c r="Y17" s="4"/>
      <c r="Z17" s="4"/>
      <c r="AA17" s="12" t="s">
        <v>18</v>
      </c>
      <c r="AB17" s="4"/>
      <c r="AC17" s="4" t="str">
        <f>IF(VLOOKUP($C17,PrekladHlav!$A:$H,1)=$C17,VLOOKUP($C17,PrekladHlav!$A:$H,SUVAHAVUJ!B1),0)</f>
        <v xml:space="preserve"> - veľká</v>
      </c>
      <c r="AD17" s="4"/>
      <c r="AE17" s="4"/>
      <c r="AF17" s="4"/>
      <c r="AG17" s="4"/>
      <c r="AH17" s="7" t="str">
        <f>IF(VLOOKUP($D17,PrekladHlav!$A:$H,1)=$D17,VLOOKUP($D17,PrekladHlav!$A:$H,SUVAHAVUJ!B1),0)</f>
        <v>do</v>
      </c>
      <c r="AI17" s="7"/>
      <c r="AJ17" s="13" t="s">
        <v>20</v>
      </c>
      <c r="AK17" s="13" t="s">
        <v>21</v>
      </c>
      <c r="AL17" s="7"/>
      <c r="AM17" s="13" t="s">
        <v>21</v>
      </c>
      <c r="AN17" s="13" t="s">
        <v>19</v>
      </c>
      <c r="AO17" s="13" t="s">
        <v>20</v>
      </c>
      <c r="AP17" s="13">
        <v>8</v>
      </c>
      <c r="AQ17" s="4"/>
      <c r="AR17" s="4"/>
    </row>
    <row r="18" spans="1:44" ht="13.9" x14ac:dyDescent="0.3">
      <c r="A18" s="3">
        <v>14</v>
      </c>
      <c r="H18" s="11" t="str">
        <f>MID(VstupHlavička!$B$4,1,1)</f>
        <v>5</v>
      </c>
      <c r="I18" s="11" t="str">
        <f>MID(VstupHlavička!$B$4,2,1)</f>
        <v>4</v>
      </c>
      <c r="J18" s="11" t="str">
        <f>MID(VstupHlavička!$B$4,3,1)</f>
        <v>3</v>
      </c>
      <c r="K18" s="11" t="str">
        <f>MID(VstupHlavička!$B$4,4,1)</f>
        <v>5</v>
      </c>
      <c r="L18" s="11" t="str">
        <f>MID(VstupHlavička!$B$4,5,1)</f>
        <v>3</v>
      </c>
      <c r="M18" s="11" t="str">
        <f>MID(VstupHlavička!$B$4,6,1)</f>
        <v>7</v>
      </c>
      <c r="N18" s="11" t="str">
        <f>MID(VstupHlavička!$B$4,7,1)</f>
        <v>1</v>
      </c>
      <c r="O18" s="11" t="str">
        <f>MID(VstupHlavička!$B$4,8,1)</f>
        <v>8</v>
      </c>
      <c r="P18" s="4"/>
      <c r="Q18" s="4"/>
      <c r="R18" s="4"/>
      <c r="S18" s="503"/>
      <c r="T18" s="4"/>
      <c r="U18" s="4"/>
      <c r="V18" s="4"/>
      <c r="W18" s="4"/>
      <c r="X18" s="4"/>
      <c r="Y18" s="4"/>
      <c r="Z18" s="4"/>
      <c r="AA18" s="14"/>
      <c r="AB18" s="4"/>
      <c r="AC18" s="4"/>
      <c r="AD18" s="4"/>
      <c r="AE18" s="4"/>
      <c r="AF18" s="4"/>
      <c r="AG18" s="4"/>
      <c r="AH18" s="4"/>
      <c r="AI18" s="4"/>
      <c r="AJ18" s="4"/>
      <c r="AK18" s="4"/>
      <c r="AL18" s="4"/>
      <c r="AM18" s="4"/>
      <c r="AN18" s="4"/>
      <c r="AO18" s="4"/>
      <c r="AP18" s="4"/>
      <c r="AQ18" s="4"/>
      <c r="AR18" s="4"/>
    </row>
    <row r="19" spans="1:44" x14ac:dyDescent="0.2">
      <c r="A19" s="3">
        <v>5</v>
      </c>
      <c r="H19" s="4"/>
      <c r="I19" s="4"/>
      <c r="J19" s="4"/>
      <c r="K19" s="4"/>
      <c r="L19" s="4"/>
      <c r="M19" s="4"/>
      <c r="N19" s="4"/>
      <c r="O19" s="4"/>
      <c r="P19" s="4"/>
      <c r="Q19" s="4"/>
      <c r="R19" s="4"/>
      <c r="S19" s="4"/>
      <c r="T19" s="4"/>
      <c r="U19" s="4"/>
      <c r="V19" s="4"/>
      <c r="W19" s="4"/>
      <c r="X19" s="4"/>
      <c r="Y19" s="4"/>
      <c r="Z19" s="4"/>
      <c r="AA19" s="4"/>
      <c r="AB19" s="4"/>
      <c r="AC19" s="4"/>
      <c r="AD19" s="4"/>
      <c r="AE19" s="4"/>
      <c r="AF19" s="4"/>
      <c r="AG19" s="4"/>
      <c r="AH19" s="1099" t="str">
        <f>IF(VLOOKUP($A19,PrekladHlav!$A:$H,1)=$A19,VLOOKUP($A19,PrekladHlav!$A:$H,SUVAHAVUJ!B1),0)</f>
        <v>Bezprostredne predchádzajúce obdobie</v>
      </c>
      <c r="AI19" s="1099"/>
      <c r="AJ19" s="1099"/>
      <c r="AK19" s="1099"/>
      <c r="AL19" s="1099"/>
      <c r="AM19" s="1099"/>
      <c r="AN19" s="1099"/>
      <c r="AO19" s="1099"/>
      <c r="AP19" s="1099"/>
      <c r="AQ19" s="4"/>
      <c r="AR19" s="4"/>
    </row>
    <row r="20" spans="1:44" x14ac:dyDescent="0.2">
      <c r="A20" s="3">
        <v>17</v>
      </c>
      <c r="H20" s="7" t="s">
        <v>4</v>
      </c>
      <c r="I20" s="4"/>
      <c r="J20" s="4"/>
      <c r="K20" s="4"/>
      <c r="L20" s="4"/>
      <c r="M20" s="4"/>
      <c r="N20" s="4"/>
      <c r="O20" s="4"/>
      <c r="P20" s="4"/>
      <c r="Q20" s="4"/>
      <c r="R20" s="4"/>
      <c r="S20" s="7" t="str">
        <f>IF(VLOOKUP($A20,PrekladHlav!$A:$H,1)=$A20,VLOOKUP($A20,PrekladHlav!$A:$H,SUVAHAVUJ!B1),0)</f>
        <v>(vyznačí sa</v>
      </c>
      <c r="T20" s="4"/>
      <c r="U20" s="4"/>
      <c r="V20" s="4"/>
      <c r="W20" s="11" t="s">
        <v>18</v>
      </c>
      <c r="X20" s="15" t="s">
        <v>22</v>
      </c>
      <c r="Y20" s="4"/>
      <c r="Z20" s="4"/>
      <c r="AA20" s="14"/>
      <c r="AB20" s="4"/>
      <c r="AC20" s="4"/>
      <c r="AD20" s="4"/>
      <c r="AE20" s="4"/>
      <c r="AF20" s="4"/>
      <c r="AG20" s="4"/>
      <c r="AH20" s="1099"/>
      <c r="AI20" s="1099"/>
      <c r="AJ20" s="1099"/>
      <c r="AK20" s="1099"/>
      <c r="AL20" s="1099"/>
      <c r="AM20" s="1099"/>
      <c r="AN20" s="1099"/>
      <c r="AO20" s="1099"/>
      <c r="AP20" s="1099"/>
      <c r="AQ20" s="4"/>
      <c r="AR20" s="4"/>
    </row>
    <row r="21" spans="1:44" x14ac:dyDescent="0.2">
      <c r="H21" s="11" t="str">
        <f>MID(VstupHlavička!$B$5,1,1)</f>
        <v>8</v>
      </c>
      <c r="I21" s="11" t="str">
        <f>MID(VstupHlavička!$B$5,2,1)</f>
        <v>4</v>
      </c>
      <c r="J21" s="4" t="s">
        <v>23</v>
      </c>
      <c r="K21" s="11" t="str">
        <f>MID(VstupHlavička!$B$5,3,1)</f>
        <v>2</v>
      </c>
      <c r="L21" s="11" t="str">
        <f>MID(VstupHlavička!$B$5,4,1)</f>
        <v>5</v>
      </c>
      <c r="M21" s="4" t="s">
        <v>23</v>
      </c>
      <c r="N21" s="11" t="str">
        <f>MID(VstupHlavička!$B$5,5,1)</f>
        <v>0</v>
      </c>
      <c r="O21" s="4"/>
      <c r="P21" s="4"/>
      <c r="Q21" s="4"/>
      <c r="R21" s="4"/>
      <c r="S21" s="4"/>
      <c r="T21" s="4"/>
      <c r="U21" s="4"/>
      <c r="V21" s="4"/>
      <c r="W21" s="4"/>
      <c r="X21" s="4"/>
      <c r="Y21" s="4"/>
      <c r="Z21" s="4"/>
      <c r="AA21" s="4"/>
      <c r="AB21" s="4"/>
      <c r="AC21" s="4"/>
      <c r="AD21" s="4"/>
      <c r="AE21" s="4"/>
      <c r="AF21" s="4"/>
      <c r="AG21" s="4"/>
      <c r="AH21" s="1099"/>
      <c r="AI21" s="1099"/>
      <c r="AJ21" s="1099"/>
      <c r="AK21" s="1099"/>
      <c r="AL21" s="1099"/>
      <c r="AM21" s="1099"/>
      <c r="AN21" s="1099"/>
      <c r="AO21" s="1099"/>
      <c r="AP21" s="1099"/>
      <c r="AQ21" s="4"/>
      <c r="AR21" s="4"/>
    </row>
    <row r="22" spans="1:44" x14ac:dyDescent="0.2">
      <c r="A22" s="3">
        <v>10</v>
      </c>
      <c r="B22" s="3">
        <v>11</v>
      </c>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7" t="str">
        <f>IF(VLOOKUP($A22,PrekladHlav!$A:$H,1)=$A22,VLOOKUP($A22,PrekladHlav!$A:$H,SUVAHAVUJ!B1),0)</f>
        <v>mesiac</v>
      </c>
      <c r="AK22" s="7"/>
      <c r="AL22" s="7"/>
      <c r="AM22" s="7" t="str">
        <f>IF(VLOOKUP($B22,PrekladHlav!$A:$H,1)=$B22,VLOOKUP($B22,PrekladHlav!$A:$H,SUVAHAVUJ!B1),0)</f>
        <v>rok</v>
      </c>
      <c r="AN22" s="7"/>
      <c r="AO22" s="7"/>
      <c r="AP22" s="4"/>
      <c r="AQ22" s="4"/>
      <c r="AR22" s="4"/>
    </row>
    <row r="23" spans="1:44" x14ac:dyDescent="0.2">
      <c r="A23" s="3">
        <v>22</v>
      </c>
      <c r="H23" s="4"/>
      <c r="I23" s="4"/>
      <c r="J23" s="4"/>
      <c r="K23" s="4"/>
      <c r="L23" s="4"/>
      <c r="M23" s="4" t="s">
        <v>5289</v>
      </c>
      <c r="N23" s="12" t="s">
        <v>18</v>
      </c>
      <c r="P23" s="4" t="s">
        <v>5290</v>
      </c>
      <c r="Q23" s="4"/>
      <c r="R23" s="14"/>
      <c r="S23" s="4"/>
      <c r="U23" s="12" t="s">
        <v>18</v>
      </c>
      <c r="W23" s="4" t="s">
        <v>5291</v>
      </c>
      <c r="X23" s="4"/>
      <c r="Y23" s="4"/>
      <c r="AA23" s="12" t="s">
        <v>18</v>
      </c>
      <c r="AC23" s="4" t="s">
        <v>5292</v>
      </c>
      <c r="AD23" s="4"/>
      <c r="AE23" s="4"/>
      <c r="AF23" s="4"/>
      <c r="AG23" s="4"/>
      <c r="AH23" s="7" t="str">
        <f>IF(VLOOKUP($A23,PrekladHlav!$A:$H,1)=$A23,VLOOKUP($A23,PrekladHlav!$A:$H,SUVAHAVUJ!B1),0)</f>
        <v>od</v>
      </c>
      <c r="AI23" s="4"/>
      <c r="AJ23" s="13" t="s">
        <v>19</v>
      </c>
      <c r="AK23" s="13" t="s">
        <v>20</v>
      </c>
      <c r="AL23" s="7"/>
      <c r="AM23" s="13" t="s">
        <v>21</v>
      </c>
      <c r="AN23" s="13" t="s">
        <v>19</v>
      </c>
      <c r="AO23" s="13" t="s">
        <v>20</v>
      </c>
      <c r="AP23" s="13">
        <v>7</v>
      </c>
      <c r="AQ23" s="4"/>
      <c r="AR23" s="4"/>
    </row>
    <row r="24" spans="1:44" x14ac:dyDescent="0.2">
      <c r="A24" s="3">
        <v>23</v>
      </c>
      <c r="H24" s="4"/>
      <c r="I24" s="4"/>
      <c r="J24" s="4"/>
      <c r="K24" s="4"/>
      <c r="L24" s="4"/>
      <c r="M24" s="4"/>
      <c r="N24" s="4"/>
      <c r="O24" s="4"/>
      <c r="P24" s="4"/>
      <c r="Q24" s="4"/>
      <c r="R24" s="4"/>
      <c r="S24" s="4"/>
      <c r="T24" s="4"/>
      <c r="U24" s="4"/>
      <c r="V24" s="4"/>
      <c r="W24" s="4"/>
      <c r="X24" s="4"/>
      <c r="Y24" s="4"/>
      <c r="Z24" s="4"/>
      <c r="AA24" s="4"/>
      <c r="AB24" s="4"/>
      <c r="AC24" s="4"/>
      <c r="AD24" s="4"/>
      <c r="AE24" s="4"/>
      <c r="AF24" s="4"/>
      <c r="AG24" s="4"/>
      <c r="AH24" s="7" t="str">
        <f>IF(VLOOKUP($A24,PrekladHlav!$A:$H,1)=$A24,VLOOKUP($A24,PrekladHlav!$A:$H,SUVAHAVUJ!B1),0)</f>
        <v>do</v>
      </c>
      <c r="AI24" s="4"/>
      <c r="AJ24" s="504" t="s">
        <v>20</v>
      </c>
      <c r="AK24" s="504" t="s">
        <v>21</v>
      </c>
      <c r="AL24" s="7"/>
      <c r="AM24" s="504" t="s">
        <v>21</v>
      </c>
      <c r="AN24" s="504" t="s">
        <v>19</v>
      </c>
      <c r="AO24" s="504" t="s">
        <v>20</v>
      </c>
      <c r="AP24" s="504">
        <v>7</v>
      </c>
      <c r="AQ24" s="4"/>
      <c r="AR24" s="4"/>
    </row>
    <row r="25" spans="1:44" x14ac:dyDescent="0.2">
      <c r="H25" s="7"/>
      <c r="I25" s="4"/>
      <c r="J25" s="4"/>
      <c r="K25" s="4"/>
      <c r="L25" s="4"/>
      <c r="M25" s="4"/>
      <c r="N25" s="4"/>
      <c r="O25" s="4"/>
      <c r="P25" s="4"/>
      <c r="Q25" s="4"/>
      <c r="R25" s="4"/>
      <c r="S25" s="4"/>
      <c r="T25" s="4"/>
      <c r="U25" s="4"/>
      <c r="V25" s="4"/>
      <c r="W25" s="4"/>
      <c r="X25" s="4"/>
      <c r="Y25" s="4"/>
      <c r="Z25" s="4"/>
      <c r="AA25" s="4"/>
      <c r="AB25" s="4"/>
      <c r="AC25" s="4"/>
      <c r="AD25" s="4"/>
      <c r="AE25" s="4"/>
      <c r="AF25" s="4"/>
      <c r="AG25" s="4"/>
      <c r="AH25" s="7"/>
      <c r="AI25" s="4"/>
      <c r="AJ25" s="6"/>
      <c r="AK25" s="6"/>
      <c r="AL25" s="7"/>
      <c r="AM25" s="6"/>
      <c r="AN25" s="6"/>
      <c r="AO25" s="6"/>
      <c r="AP25" s="6"/>
      <c r="AQ25" s="4"/>
      <c r="AR25" s="4"/>
    </row>
    <row r="26" spans="1:44" x14ac:dyDescent="0.2">
      <c r="H26" s="7"/>
      <c r="I26" s="505"/>
      <c r="J26" s="4"/>
      <c r="K26" s="4"/>
      <c r="L26" s="4"/>
      <c r="M26" s="4"/>
      <c r="N26" s="4"/>
      <c r="O26" s="4"/>
      <c r="P26" s="4"/>
      <c r="Q26" s="4"/>
      <c r="R26" s="505"/>
      <c r="S26" s="4"/>
      <c r="T26" s="4"/>
      <c r="U26" s="4"/>
      <c r="V26" s="4"/>
      <c r="W26" s="4"/>
      <c r="X26" s="4"/>
      <c r="Y26" s="4"/>
      <c r="Z26" s="4"/>
      <c r="AA26" s="4"/>
      <c r="AB26" s="4"/>
      <c r="AC26" s="4"/>
      <c r="AD26" s="4"/>
      <c r="AE26" s="505"/>
      <c r="AF26" s="4"/>
      <c r="AG26" s="4"/>
      <c r="AH26" s="7"/>
      <c r="AI26" s="4"/>
      <c r="AJ26" s="6"/>
      <c r="AK26" s="6"/>
      <c r="AL26" s="7"/>
      <c r="AM26" s="6"/>
      <c r="AN26" s="6"/>
      <c r="AO26" s="6"/>
      <c r="AP26" s="6"/>
      <c r="AQ26" s="4"/>
      <c r="AR26" s="4"/>
    </row>
    <row r="27" spans="1:44" x14ac:dyDescent="0.2">
      <c r="H27" s="4"/>
      <c r="I27" s="4"/>
      <c r="J27" s="4"/>
      <c r="K27" s="4"/>
      <c r="L27" s="4"/>
      <c r="M27" s="4"/>
      <c r="N27" s="4"/>
      <c r="O27" s="4"/>
      <c r="P27" s="4"/>
      <c r="Q27" s="4"/>
      <c r="R27" s="4"/>
      <c r="S27" s="4"/>
      <c r="T27" s="4"/>
      <c r="U27" s="4"/>
      <c r="V27" s="4"/>
      <c r="W27" s="4"/>
      <c r="X27" s="4"/>
      <c r="Y27" s="4"/>
      <c r="Z27" s="4"/>
      <c r="AA27" s="4"/>
      <c r="AB27" s="4"/>
      <c r="AC27" s="4"/>
      <c r="AD27" s="4"/>
      <c r="AE27" s="4"/>
      <c r="AF27" s="4"/>
      <c r="AG27" s="4"/>
      <c r="AH27" s="7"/>
      <c r="AI27" s="4"/>
      <c r="AJ27" s="6"/>
      <c r="AK27" s="6"/>
      <c r="AL27" s="7"/>
      <c r="AM27" s="6"/>
      <c r="AN27" s="6"/>
      <c r="AO27" s="6"/>
      <c r="AP27" s="6"/>
      <c r="AQ27" s="4"/>
      <c r="AR27" s="4"/>
    </row>
    <row r="28" spans="1:44" x14ac:dyDescent="0.2">
      <c r="H28" s="4"/>
      <c r="I28" s="4"/>
      <c r="J28" s="4"/>
      <c r="K28" s="4"/>
      <c r="L28" s="4"/>
      <c r="M28" s="4"/>
      <c r="N28" s="4"/>
      <c r="O28" s="4"/>
      <c r="P28" s="4"/>
      <c r="Q28" s="4"/>
      <c r="R28" s="4"/>
      <c r="S28" s="4"/>
      <c r="T28" s="4"/>
      <c r="U28" s="4"/>
      <c r="V28" s="4"/>
      <c r="W28" s="4"/>
      <c r="X28" s="4"/>
      <c r="Y28" s="4"/>
      <c r="Z28" s="4"/>
      <c r="AA28" s="4"/>
      <c r="AB28" s="4"/>
      <c r="AC28" s="4"/>
      <c r="AD28" s="4"/>
      <c r="AE28" s="4"/>
      <c r="AF28" s="4"/>
      <c r="AG28" s="4"/>
      <c r="AH28" s="7"/>
      <c r="AI28" s="4"/>
      <c r="AJ28" s="6"/>
      <c r="AK28" s="6"/>
      <c r="AL28" s="7"/>
      <c r="AM28" s="6"/>
      <c r="AN28" s="6"/>
      <c r="AO28" s="6"/>
      <c r="AP28" s="6"/>
      <c r="AQ28" s="4"/>
      <c r="AR28" s="4"/>
    </row>
    <row r="29" spans="1:44" x14ac:dyDescent="0.2">
      <c r="A29" s="3">
        <v>24</v>
      </c>
      <c r="H29" s="7" t="str">
        <f>IF(VLOOKUP($A29,PrekladHlav!$A:$H,1)=$A29,VLOOKUP($A29,PrekladHlav!$A:$H,SUVAHAVUJ!$B$1),0)</f>
        <v>Obchodné meno (názov) účtovnej jednotky</v>
      </c>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row>
    <row r="30" spans="1:44" x14ac:dyDescent="0.2">
      <c r="H30" s="11" t="str">
        <f>MID(VstupHlavička!$B$6,1,1)</f>
        <v>F</v>
      </c>
      <c r="I30" s="11" t="str">
        <f>MID(VstupHlavička!$B$6,2,1)</f>
        <v>i</v>
      </c>
      <c r="J30" s="11" t="str">
        <f>MID(VstupHlavička!$B$6,3,1)</f>
        <v>r</v>
      </c>
      <c r="K30" s="11" t="str">
        <f>MID(VstupHlavička!$B$6,4,1)</f>
        <v>e</v>
      </c>
      <c r="L30" s="11" t="str">
        <f>MID(VstupHlavička!$B$6,5,1)</f>
        <v>E</v>
      </c>
      <c r="M30" s="11" t="str">
        <f>MID(VstupHlavička!$B$6,6,1)</f>
        <v>x</v>
      </c>
      <c r="N30" s="11" t="str">
        <f>MID(VstupHlavička!$B$6,7,1)</f>
        <v>p</v>
      </c>
      <c r="O30" s="11" t="str">
        <f>MID(VstupHlavička!$B$6,8,1)</f>
        <v>e</v>
      </c>
      <c r="P30" s="11" t="str">
        <f>MID(VstupHlavička!$B$6,9,1)</f>
        <v>r</v>
      </c>
      <c r="Q30" s="11" t="str">
        <f>MID(VstupHlavička!$B$6,10,1)</f>
        <v>t</v>
      </c>
      <c r="R30" s="11" t="str">
        <f>MID(VstupHlavička!$B$6,11,1)</f>
        <v xml:space="preserve"> </v>
      </c>
      <c r="S30" s="11" t="str">
        <f>MID(VstupHlavička!$B$6,12,1)</f>
        <v>s</v>
      </c>
      <c r="T30" s="11" t="str">
        <f>MID(VstupHlavička!$B$6,13,1)</f>
        <v>.</v>
      </c>
      <c r="U30" s="11" t="str">
        <f>MID(VstupHlavička!$B$6,14,1)</f>
        <v>r</v>
      </c>
      <c r="V30" s="11" t="str">
        <f>MID(VstupHlavička!$B$6,15,1)</f>
        <v>.</v>
      </c>
      <c r="W30" s="11" t="str">
        <f>MID(VstupHlavička!$B$6,16,1)</f>
        <v>o</v>
      </c>
      <c r="X30" s="11" t="str">
        <f>MID(VstupHlavička!$B$6,17,1)</f>
        <v>.</v>
      </c>
      <c r="Y30" s="11" t="str">
        <f>MID(VstupHlavička!$B$6,18,1)</f>
        <v/>
      </c>
      <c r="Z30" s="11" t="str">
        <f>MID(VstupHlavička!$B$6,19,1)</f>
        <v/>
      </c>
      <c r="AA30" s="11" t="str">
        <f>MID(VstupHlavička!$B$6,20,1)</f>
        <v/>
      </c>
      <c r="AB30" s="11" t="str">
        <f>MID(VstupHlavička!$B$6,21,1)</f>
        <v/>
      </c>
      <c r="AC30" s="11" t="str">
        <f>MID(VstupHlavička!$B$6,22,1)</f>
        <v/>
      </c>
      <c r="AD30" s="11" t="str">
        <f>MID(VstupHlavička!$B$6,23,1)</f>
        <v/>
      </c>
      <c r="AE30" s="11" t="str">
        <f>MID(VstupHlavička!$B$6,24,1)</f>
        <v/>
      </c>
      <c r="AF30" s="11" t="str">
        <f>MID(VstupHlavička!$B$6,25,1)</f>
        <v/>
      </c>
      <c r="AG30" s="11" t="str">
        <f>MID(VstupHlavička!$B$6,26,1)</f>
        <v/>
      </c>
      <c r="AH30" s="11" t="str">
        <f>MID(VstupHlavička!$B$6,27,1)</f>
        <v/>
      </c>
      <c r="AI30" s="11" t="str">
        <f>MID(VstupHlavička!$B$6,28,1)</f>
        <v/>
      </c>
      <c r="AJ30" s="11" t="str">
        <f>MID(VstupHlavička!$B$6,29,1)</f>
        <v/>
      </c>
      <c r="AK30" s="11" t="str">
        <f>MID(VstupHlavička!$B$6,30,1)</f>
        <v/>
      </c>
      <c r="AL30" s="11" t="str">
        <f>MID(VstupHlavička!$B$6,31,1)</f>
        <v/>
      </c>
      <c r="AM30" s="11" t="str">
        <f>MID(VstupHlavička!$B$6,32,1)</f>
        <v/>
      </c>
      <c r="AN30" s="11" t="str">
        <f>MID(VstupHlavička!$B$6,33,1)</f>
        <v/>
      </c>
      <c r="AO30" s="11" t="str">
        <f>MID(VstupHlavička!$B$6,34,1)</f>
        <v/>
      </c>
      <c r="AP30" s="11" t="str">
        <f>MID(VstupHlavička!$B$6,35,1)</f>
        <v/>
      </c>
      <c r="AQ30" s="11" t="str">
        <f>MID(VstupHlavička!$B$6,36,1)</f>
        <v/>
      </c>
      <c r="AR30" s="4"/>
    </row>
    <row r="31" spans="1:44" x14ac:dyDescent="0.2">
      <c r="H31" s="11" t="str">
        <f>MID(VstupHlavička!$B$6,37,1)</f>
        <v/>
      </c>
      <c r="I31" s="11" t="str">
        <f>MID(VstupHlavička!$B$6,38,1)</f>
        <v/>
      </c>
      <c r="J31" s="11" t="str">
        <f>MID(VstupHlavička!$B$6,39,1)</f>
        <v/>
      </c>
      <c r="K31" s="11" t="str">
        <f>MID(VstupHlavička!$B$6,40,1)</f>
        <v/>
      </c>
      <c r="L31" s="11" t="str">
        <f>MID(VstupHlavička!$B$6,41,1)</f>
        <v/>
      </c>
      <c r="M31" s="11" t="str">
        <f>MID(VstupHlavička!$B$6,42,1)</f>
        <v/>
      </c>
      <c r="N31" s="11" t="str">
        <f>MID(VstupHlavička!$B$6,43,1)</f>
        <v/>
      </c>
      <c r="O31" s="11" t="str">
        <f>MID(VstupHlavička!$B$6,44,1)</f>
        <v/>
      </c>
      <c r="P31" s="11" t="str">
        <f>MID(VstupHlavička!$B$6,45,1)</f>
        <v/>
      </c>
      <c r="Q31" s="11" t="str">
        <f>MID(VstupHlavička!$B$6,46,1)</f>
        <v/>
      </c>
      <c r="R31" s="11" t="str">
        <f>MID(VstupHlavička!$B$6,47,1)</f>
        <v/>
      </c>
      <c r="S31" s="11" t="str">
        <f>MID(VstupHlavička!$B$6,48,1)</f>
        <v/>
      </c>
      <c r="T31" s="11" t="str">
        <f>MID(VstupHlavička!$B$6,49,1)</f>
        <v/>
      </c>
      <c r="U31" s="11" t="str">
        <f>MID(VstupHlavička!$B$6,50,1)</f>
        <v/>
      </c>
      <c r="V31" s="11" t="str">
        <f>MID(VstupHlavička!$B$6,51,1)</f>
        <v/>
      </c>
      <c r="W31" s="11" t="str">
        <f>MID(VstupHlavička!$B$6,52,1)</f>
        <v/>
      </c>
      <c r="X31" s="11" t="str">
        <f>MID(VstupHlavička!$B$6,53,1)</f>
        <v/>
      </c>
      <c r="Y31" s="11" t="str">
        <f>MID(VstupHlavička!$B$6,54,1)</f>
        <v/>
      </c>
      <c r="Z31" s="11" t="str">
        <f>MID(VstupHlavička!$B$6,55,1)</f>
        <v/>
      </c>
      <c r="AA31" s="11" t="str">
        <f>MID(VstupHlavička!$B$6,56,1)</f>
        <v/>
      </c>
      <c r="AB31" s="11" t="str">
        <f>MID(VstupHlavička!$B$6,57,1)</f>
        <v/>
      </c>
      <c r="AC31" s="11" t="str">
        <f>MID(VstupHlavička!$B$6,58,1)</f>
        <v/>
      </c>
      <c r="AD31" s="11" t="str">
        <f>MID(VstupHlavička!$B$6,59,1)</f>
        <v/>
      </c>
      <c r="AE31" s="11" t="str">
        <f>MID(VstupHlavička!$B$6,60,1)</f>
        <v/>
      </c>
      <c r="AF31" s="11" t="str">
        <f>MID(VstupHlavička!$B$6,61,1)</f>
        <v/>
      </c>
      <c r="AG31" s="11" t="str">
        <f>MID(VstupHlavička!$B$6,62,1)</f>
        <v/>
      </c>
      <c r="AH31" s="11" t="str">
        <f>MID(VstupHlavička!$B$6,63,1)</f>
        <v/>
      </c>
      <c r="AI31" s="11" t="str">
        <f>MID(VstupHlavička!$B$6,64,1)</f>
        <v/>
      </c>
      <c r="AJ31" s="11" t="str">
        <f>MID(VstupHlavička!$B$6,65,1)</f>
        <v/>
      </c>
      <c r="AK31" s="11" t="str">
        <f>MID(VstupHlavička!$B$6,66,1)</f>
        <v/>
      </c>
      <c r="AL31" s="11" t="str">
        <f>MID(VstupHlavička!$B$6,67,1)</f>
        <v/>
      </c>
      <c r="AM31" s="11" t="str">
        <f>MID(VstupHlavička!$B$6,68,1)</f>
        <v/>
      </c>
      <c r="AN31" s="11" t="str">
        <f>MID(VstupHlavička!$B$6,69,1)</f>
        <v/>
      </c>
      <c r="AO31" s="11" t="str">
        <f>MID(VstupHlavička!$B$6,70,1)</f>
        <v/>
      </c>
      <c r="AP31" s="11" t="str">
        <f>MID(VstupHlavička!$B$6,71,1)</f>
        <v/>
      </c>
      <c r="AQ31" s="11" t="str">
        <f>MID(VstupHlavička!$B$6,72,1)</f>
        <v/>
      </c>
      <c r="AR31" s="4"/>
    </row>
    <row r="32" spans="1:44" x14ac:dyDescent="0.2">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row>
    <row r="33" spans="1:44" x14ac:dyDescent="0.2">
      <c r="A33" s="3">
        <v>25</v>
      </c>
      <c r="H33" s="7" t="str">
        <f>IF(VLOOKUP($A33,PrekladHlav!$A:$H,1)=$A33,VLOOKUP($A33,PrekladHlav!$A:$H,SUVAHAVUJ!$B$1),0)</f>
        <v>Sídlo účtovnej jednotky, ulica a číslo</v>
      </c>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row>
    <row r="34" spans="1:44" x14ac:dyDescent="0.2">
      <c r="H34" s="11" t="str">
        <f>MID(VstupHlavička!$B$7,1,1)</f>
        <v>P</v>
      </c>
      <c r="I34" s="11" t="str">
        <f>MID(VstupHlavička!$B$7,2,1)</f>
        <v>e</v>
      </c>
      <c r="J34" s="11" t="str">
        <f>MID(VstupHlavička!$B$7,3,1)</f>
        <v>z</v>
      </c>
      <c r="K34" s="11" t="str">
        <f>MID(VstupHlavička!$B$7,4,1)</f>
        <v>i</v>
      </c>
      <c r="L34" s="11" t="str">
        <f>MID(VstupHlavička!$B$7,5,1)</f>
        <v>n</v>
      </c>
      <c r="M34" s="11" t="str">
        <f>MID(VstupHlavička!$B$7,6,1)</f>
        <v>s</v>
      </c>
      <c r="N34" s="11" t="str">
        <f>MID(VstupHlavička!$B$7,7,1)</f>
        <v>k</v>
      </c>
      <c r="O34" s="11" t="str">
        <f>MID(VstupHlavička!$B$7,8,1)</f>
        <v>á</v>
      </c>
      <c r="P34" s="11" t="str">
        <f>MID(VstupHlavička!$B$7,9,1)</f>
        <v xml:space="preserve"> </v>
      </c>
      <c r="Q34" s="11" t="str">
        <f>MID(VstupHlavička!$B$7,10,1)</f>
        <v>4</v>
      </c>
      <c r="R34" s="11" t="str">
        <f>MID(VstupHlavička!$B$7,11,1)</f>
        <v>4</v>
      </c>
      <c r="S34" s="11" t="str">
        <f>MID(VstupHlavička!$B$7,12,1)</f>
        <v>9</v>
      </c>
      <c r="T34" s="11" t="str">
        <f>MID(VstupHlavička!$B$7,13,1)</f>
        <v>1</v>
      </c>
      <c r="U34" s="11" t="str">
        <f>MID(VstupHlavička!$B$7,14,1)</f>
        <v>/</v>
      </c>
      <c r="V34" s="11" t="str">
        <f>MID(VstupHlavička!$B$7,15,1)</f>
        <v>5</v>
      </c>
      <c r="W34" s="11" t="str">
        <f>MID(VstupHlavička!$B$7,16,1)</f>
        <v>1</v>
      </c>
      <c r="X34" s="11" t="str">
        <f>MID(VstupHlavička!$B$7,17,1)</f>
        <v/>
      </c>
      <c r="Y34" s="11" t="str">
        <f>MID(VstupHlavička!$B$7,18,1)</f>
        <v/>
      </c>
      <c r="Z34" s="11" t="str">
        <f>MID(VstupHlavička!$B$7,19,1)</f>
        <v/>
      </c>
      <c r="AA34" s="11" t="str">
        <f>MID(VstupHlavička!$B$7,20,1)</f>
        <v/>
      </c>
      <c r="AB34" s="11" t="str">
        <f>MID(VstupHlavička!$B$7,21,1)</f>
        <v/>
      </c>
      <c r="AC34" s="11" t="str">
        <f>MID(VstupHlavička!$B$7,22,1)</f>
        <v/>
      </c>
      <c r="AD34" s="11" t="str">
        <f>MID(VstupHlavička!$B$7,23,1)</f>
        <v/>
      </c>
      <c r="AE34" s="11" t="str">
        <f>MID(VstupHlavička!$B$7,24,1)</f>
        <v/>
      </c>
      <c r="AF34" s="11" t="str">
        <f>MID(VstupHlavička!$B$7,25,1)</f>
        <v/>
      </c>
      <c r="AG34" s="11" t="str">
        <f>MID(VstupHlavička!$B$7,26,1)</f>
        <v/>
      </c>
      <c r="AH34" s="11" t="str">
        <f>MID(VstupHlavička!$B$7,27,1)</f>
        <v/>
      </c>
      <c r="AI34" s="11" t="str">
        <f>MID(VstupHlavička!$B$7,28,1)</f>
        <v/>
      </c>
      <c r="AJ34" s="11" t="str">
        <f>MID(VstupHlavička!$B$7,29,1)</f>
        <v/>
      </c>
      <c r="AK34" s="11" t="str">
        <f>MID(VstupHlavička!$B$7,30,1)</f>
        <v/>
      </c>
      <c r="AL34" s="11" t="str">
        <f>MID(VstupHlavička!$B$7,31,1)</f>
        <v/>
      </c>
      <c r="AM34" s="11" t="str">
        <f>MID(VstupHlavička!$B$7,32,1)</f>
        <v/>
      </c>
      <c r="AN34" s="11" t="str">
        <f>MID(VstupHlavička!$B$7,33,1)</f>
        <v/>
      </c>
      <c r="AO34" s="11" t="str">
        <f>MID(VstupHlavička!$B$7,34,1)</f>
        <v/>
      </c>
      <c r="AP34" s="11" t="str">
        <f>MID(VstupHlavička!$B$7,35,1)</f>
        <v/>
      </c>
      <c r="AQ34" s="11" t="str">
        <f>MID(VstupHlavička!$B$7,36,1)</f>
        <v/>
      </c>
      <c r="AR34" s="4"/>
    </row>
    <row r="35" spans="1:44" x14ac:dyDescent="0.2">
      <c r="H35" s="11" t="str">
        <f>MID(VstupHlavička!$B$7,37,1)</f>
        <v/>
      </c>
      <c r="I35" s="11" t="str">
        <f>MID(VstupHlavička!$B$7,38,1)</f>
        <v/>
      </c>
      <c r="J35" s="11" t="str">
        <f>MID(VstupHlavička!$B$7,39,1)</f>
        <v/>
      </c>
      <c r="K35" s="11" t="str">
        <f>MID(VstupHlavička!$B$7,40,1)</f>
        <v/>
      </c>
      <c r="L35" s="11" t="str">
        <f>MID(VstupHlavička!$B$7,41,1)</f>
        <v/>
      </c>
      <c r="M35" s="11" t="str">
        <f>MID(VstupHlavička!$B$7,42,1)</f>
        <v/>
      </c>
      <c r="N35" s="11" t="str">
        <f>MID(VstupHlavička!$B$7,43,1)</f>
        <v/>
      </c>
      <c r="O35" s="11" t="str">
        <f>MID(VstupHlavička!$B$7,44,1)</f>
        <v/>
      </c>
      <c r="P35" s="11" t="str">
        <f>MID(VstupHlavička!$B$7,45,1)</f>
        <v/>
      </c>
      <c r="Q35" s="11" t="str">
        <f>MID(VstupHlavička!$B$7,46,1)</f>
        <v/>
      </c>
      <c r="R35" s="11" t="str">
        <f>MID(VstupHlavička!$B$7,47,1)</f>
        <v/>
      </c>
      <c r="S35" s="11" t="str">
        <f>MID(VstupHlavička!$B$7,48,1)</f>
        <v/>
      </c>
      <c r="T35" s="11" t="str">
        <f>MID(VstupHlavička!$B$7,49,1)</f>
        <v/>
      </c>
      <c r="U35" s="11" t="str">
        <f>MID(VstupHlavička!$B$7,50,1)</f>
        <v/>
      </c>
      <c r="V35" s="11" t="str">
        <f>MID(VstupHlavička!$B$7,51,1)</f>
        <v/>
      </c>
      <c r="W35" s="11" t="str">
        <f>MID(VstupHlavička!$B$7,52,1)</f>
        <v/>
      </c>
      <c r="X35" s="11" t="str">
        <f>MID(VstupHlavička!$B$7,53,1)</f>
        <v/>
      </c>
      <c r="Y35" s="11" t="str">
        <f>MID(VstupHlavička!$B$7,54,1)</f>
        <v/>
      </c>
      <c r="Z35" s="11" t="str">
        <f>MID(VstupHlavička!$B$7,55,1)</f>
        <v/>
      </c>
      <c r="AA35" s="11" t="str">
        <f>MID(VstupHlavička!$B$7,56,1)</f>
        <v/>
      </c>
      <c r="AB35" s="11" t="str">
        <f>MID(VstupHlavička!$B$7,57,1)</f>
        <v/>
      </c>
      <c r="AC35" s="11" t="str">
        <f>MID(VstupHlavička!$B$7,58,1)</f>
        <v/>
      </c>
      <c r="AD35" s="11" t="str">
        <f>MID(VstupHlavička!$B$7,59,1)</f>
        <v/>
      </c>
      <c r="AE35" s="11" t="str">
        <f>MID(VstupHlavička!$B$7,60,1)</f>
        <v/>
      </c>
      <c r="AF35" s="11" t="str">
        <f>MID(VstupHlavička!$B$7,61,1)</f>
        <v/>
      </c>
      <c r="AG35" s="11" t="str">
        <f>MID(VstupHlavička!$B$7,62,1)</f>
        <v/>
      </c>
      <c r="AH35" s="11" t="str">
        <f>MID(VstupHlavička!$B$7,63,1)</f>
        <v/>
      </c>
      <c r="AI35" s="11" t="str">
        <f>MID(VstupHlavička!$B$7,64,1)</f>
        <v/>
      </c>
      <c r="AJ35" s="11" t="str">
        <f>MID(VstupHlavička!$B$7,65,1)</f>
        <v/>
      </c>
      <c r="AK35" s="11" t="str">
        <f>MID(VstupHlavička!$B$7,66,1)</f>
        <v/>
      </c>
      <c r="AL35" s="11" t="str">
        <f>MID(VstupHlavička!$B$7,67,1)</f>
        <v/>
      </c>
      <c r="AM35" s="11" t="str">
        <f>MID(VstupHlavička!$B$7,68,1)</f>
        <v/>
      </c>
      <c r="AN35" s="11" t="str">
        <f>MID(VstupHlavička!$B$7,69,1)</f>
        <v/>
      </c>
      <c r="AO35" s="11" t="str">
        <f>MID(VstupHlavička!$B$7,70,1)</f>
        <v/>
      </c>
      <c r="AP35" s="11" t="str">
        <f>MID(VstupHlavička!$B$7,71,1)</f>
        <v/>
      </c>
      <c r="AQ35" s="11" t="str">
        <f>MID(VstupHlavička!$B$7,72,1)</f>
        <v/>
      </c>
      <c r="AR35" s="4"/>
    </row>
    <row r="36" spans="1:44" x14ac:dyDescent="0.2">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row>
    <row r="37" spans="1:44" x14ac:dyDescent="0.2">
      <c r="A37" s="3">
        <v>26</v>
      </c>
      <c r="B37" s="3">
        <v>27</v>
      </c>
      <c r="H37" s="7" t="str">
        <f>IF(VLOOKUP($A37,PrekladHlav!$A:$H,1)=$A37,VLOOKUP($A37,PrekladHlav!$A:$H,SUVAHAVUJ!$B$1),0)</f>
        <v>PSČ</v>
      </c>
      <c r="I37" s="4"/>
      <c r="J37" s="4"/>
      <c r="K37" s="4"/>
      <c r="L37" s="4"/>
      <c r="M37" s="4"/>
      <c r="N37" s="7" t="str">
        <f>IF(VLOOKUP($B37,PrekladHlav!$A:$H,1)=$B37,VLOOKUP($B37,PrekladHlav!$A:$H,SUVAHAVUJ!B1),0)</f>
        <v>Obec</v>
      </c>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row>
    <row r="38" spans="1:44" x14ac:dyDescent="0.2">
      <c r="H38" s="11" t="str">
        <f>MID(VstupHlavička!$B$8,1,1)</f>
        <v>9</v>
      </c>
      <c r="I38" s="11" t="str">
        <f>MID(VstupHlavička!$B$8,2,1)</f>
        <v>0</v>
      </c>
      <c r="J38" s="11" t="str">
        <f>MID(VstupHlavička!$B$8,3,1)</f>
        <v>3</v>
      </c>
      <c r="K38" s="11" t="str">
        <f>MID(VstupHlavička!$B$8,4,1)</f>
        <v>0</v>
      </c>
      <c r="L38" s="11" t="str">
        <f>MID(VstupHlavička!$B$8,5,1)</f>
        <v>1</v>
      </c>
      <c r="M38" s="14"/>
      <c r="N38" s="11" t="str">
        <f>MID(VstupHlavička!$B$9,1,1)</f>
        <v>S</v>
      </c>
      <c r="O38" s="11" t="str">
        <f>MID(VstupHlavička!$B$9,2,1)</f>
        <v>e</v>
      </c>
      <c r="P38" s="11" t="str">
        <f>MID(VstupHlavička!$B$9,3,1)</f>
        <v>n</v>
      </c>
      <c r="Q38" s="11" t="str">
        <f>MID(VstupHlavička!$B$9,4,1)</f>
        <v>e</v>
      </c>
      <c r="R38" s="11" t="str">
        <f>MID(VstupHlavička!$B$9,5,1)</f>
        <v>c</v>
      </c>
      <c r="S38" s="11" t="str">
        <f>MID(VstupHlavička!$B$9,6,1)</f>
        <v/>
      </c>
      <c r="T38" s="11" t="str">
        <f>MID(VstupHlavička!$B$9,7,1)</f>
        <v/>
      </c>
      <c r="U38" s="11" t="str">
        <f>MID(VstupHlavička!$B$9,8,1)</f>
        <v/>
      </c>
      <c r="V38" s="11" t="str">
        <f>MID(VstupHlavička!$B$9,9,1)</f>
        <v/>
      </c>
      <c r="W38" s="11" t="str">
        <f>MID(VstupHlavička!$B$9,10,1)</f>
        <v/>
      </c>
      <c r="X38" s="11" t="str">
        <f>MID(VstupHlavička!$B$9,11,1)</f>
        <v/>
      </c>
      <c r="Y38" s="11" t="str">
        <f>MID(VstupHlavička!$B$9,12,1)</f>
        <v/>
      </c>
      <c r="Z38" s="11" t="str">
        <f>MID(VstupHlavička!$B$9,13,1)</f>
        <v/>
      </c>
      <c r="AA38" s="11" t="str">
        <f>MID(VstupHlavička!$B$9,14,1)</f>
        <v/>
      </c>
      <c r="AB38" s="11" t="str">
        <f>MID(VstupHlavička!$B$9,15,1)</f>
        <v/>
      </c>
      <c r="AC38" s="11" t="str">
        <f>MID(VstupHlavička!$B$9,16,1)</f>
        <v/>
      </c>
      <c r="AD38" s="11" t="str">
        <f>MID(VstupHlavička!$B$9,17,1)</f>
        <v/>
      </c>
      <c r="AE38" s="11" t="str">
        <f>MID(VstupHlavička!$B$9,18,1)</f>
        <v/>
      </c>
      <c r="AF38" s="11" t="str">
        <f>MID(VstupHlavička!$B$9,19,1)</f>
        <v/>
      </c>
      <c r="AG38" s="11" t="str">
        <f>MID(VstupHlavička!$B$9,20,1)</f>
        <v/>
      </c>
      <c r="AH38" s="11" t="str">
        <f>MID(VstupHlavička!$B$9,21,1)</f>
        <v/>
      </c>
      <c r="AI38" s="11" t="str">
        <f>MID(VstupHlavička!$B$9,22,1)</f>
        <v/>
      </c>
      <c r="AJ38" s="11" t="str">
        <f>MID(VstupHlavička!$B$9,23,1)</f>
        <v/>
      </c>
      <c r="AK38" s="11" t="str">
        <f>MID(VstupHlavička!$B$9,24,1)</f>
        <v/>
      </c>
      <c r="AL38" s="11" t="str">
        <f>MID(VstupHlavička!$B$9,25,1)</f>
        <v/>
      </c>
      <c r="AM38" s="11" t="str">
        <f>MID(VstupHlavička!$B$9,26,1)</f>
        <v/>
      </c>
      <c r="AN38" s="11" t="str">
        <f>MID(VstupHlavička!$B$9,27,1)</f>
        <v/>
      </c>
      <c r="AO38" s="11" t="str">
        <f>MID(VstupHlavička!$B$9,28,1)</f>
        <v/>
      </c>
      <c r="AP38" s="11" t="str">
        <f>MID(VstupHlavička!$B$9,29,1)</f>
        <v/>
      </c>
      <c r="AQ38" s="11" t="str">
        <f>MID(VstupHlavička!$B$9,30,1)</f>
        <v/>
      </c>
      <c r="AR38" s="4"/>
    </row>
    <row r="39" spans="1:44" x14ac:dyDescent="0.2">
      <c r="H39" s="14"/>
      <c r="I39" s="14"/>
      <c r="J39" s="14"/>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4"/>
    </row>
    <row r="40" spans="1:44" x14ac:dyDescent="0.2">
      <c r="A40" s="3">
        <v>28</v>
      </c>
      <c r="H40" s="7" t="str">
        <f>IF(VLOOKUP($A40,PrekladHlav!$A:$H,1)=$A40,VLOOKUP($A40,PrekladHlav!$A:$H,SUVAHAVUJ!$B$1),0)</f>
        <v>Označenie obchodného registra a číslo zápisu obchodnej spoločnosti</v>
      </c>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4"/>
      <c r="AN40" s="14"/>
      <c r="AO40" s="14"/>
      <c r="AP40" s="14"/>
      <c r="AQ40" s="14"/>
      <c r="AR40" s="4"/>
    </row>
    <row r="41" spans="1:44" x14ac:dyDescent="0.2">
      <c r="H41" s="11" t="str">
        <f>MID(VstupHlavička!$B$16,1,1)</f>
        <v>O</v>
      </c>
      <c r="I41" s="11" t="str">
        <f>MID(VstupHlavička!$B$16,2,1)</f>
        <v>R</v>
      </c>
      <c r="J41" s="11" t="str">
        <f>MID(VstupHlavička!$B$16,3,1)</f>
        <v xml:space="preserve"> </v>
      </c>
      <c r="K41" s="11" t="str">
        <f>MID(VstupHlavička!$B$16,4,1)</f>
        <v>M</v>
      </c>
      <c r="L41" s="11" t="str">
        <f>MID(VstupHlavička!$B$16,5,1)</f>
        <v>S</v>
      </c>
      <c r="M41" s="11" t="str">
        <f>MID(VstupHlavička!$B$16,6,1)</f>
        <v xml:space="preserve"> </v>
      </c>
      <c r="N41" s="11" t="str">
        <f>MID(VstupHlavička!$B$16,7,1)</f>
        <v>B</v>
      </c>
      <c r="O41" s="11" t="str">
        <f>MID(VstupHlavička!$B$16,8,1)</f>
        <v>A</v>
      </c>
      <c r="P41" s="11" t="str">
        <f>MID(VstupHlavička!$B$16,9,1)</f>
        <v xml:space="preserve"> </v>
      </c>
      <c r="Q41" s="11" t="str">
        <f>MID(VstupHlavička!$B$16,10,1)</f>
        <v>I</v>
      </c>
      <c r="R41" s="11" t="str">
        <f>MID(VstupHlavička!$B$16,11,1)</f>
        <v>I</v>
      </c>
      <c r="S41" s="11" t="str">
        <f>MID(VstupHlavička!$B$16,12,1)</f>
        <v>I</v>
      </c>
      <c r="T41" s="11" t="str">
        <f>MID(VstupHlavička!$B$16,13,1)</f>
        <v xml:space="preserve"> </v>
      </c>
      <c r="U41" s="11" t="str">
        <f>MID(VstupHlavička!$B$16,14,1)</f>
        <v>o</v>
      </c>
      <c r="V41" s="11" t="str">
        <f>MID(VstupHlavička!$B$16,15,1)</f>
        <v>d</v>
      </c>
      <c r="W41" s="11" t="str">
        <f>MID(VstupHlavička!$B$16,16,1)</f>
        <v>d</v>
      </c>
      <c r="X41" s="11" t="str">
        <f>MID(VstupHlavička!$B$16,17,1)</f>
        <v>.</v>
      </c>
      <c r="Y41" s="11" t="str">
        <f>MID(VstupHlavička!$B$16,18,1)</f>
        <v>S</v>
      </c>
      <c r="Z41" s="11" t="str">
        <f>MID(VstupHlavička!$B$16,19,1)</f>
        <v>r</v>
      </c>
      <c r="AA41" s="11" t="str">
        <f>MID(VstupHlavička!$B$16,20,1)</f>
        <v>o</v>
      </c>
      <c r="AB41" s="11" t="str">
        <f>MID(VstupHlavička!$B$16,21,1)</f>
        <v xml:space="preserve"> </v>
      </c>
      <c r="AC41" s="11" t="str">
        <f>MID(VstupHlavička!$B$16,22,1)</f>
        <v>v</v>
      </c>
      <c r="AD41" s="11" t="str">
        <f>MID(VstupHlavička!$B$16,23,1)</f>
        <v>l</v>
      </c>
      <c r="AE41" s="11" t="str">
        <f>MID(VstupHlavička!$B$16,24,1)</f>
        <v>o</v>
      </c>
      <c r="AF41" s="11" t="str">
        <f>MID(VstupHlavička!$B$16,25,1)</f>
        <v>ž</v>
      </c>
      <c r="AG41" s="11" t="str">
        <f>MID(VstupHlavička!$B$16,26,1)</f>
        <v>k</v>
      </c>
      <c r="AH41" s="11" t="str">
        <f>MID(VstupHlavička!$B$16,27,1)</f>
        <v>a</v>
      </c>
      <c r="AI41" s="11" t="str">
        <f>MID(VstupHlavička!$B$16,28,1)</f>
        <v xml:space="preserve"> </v>
      </c>
      <c r="AJ41" s="11" t="str">
        <f>MID(VstupHlavička!$B$16,29,1)</f>
        <v>1</v>
      </c>
      <c r="AK41" s="11" t="str">
        <f>MID(VstupHlavička!$B$16,30,1)</f>
        <v>5</v>
      </c>
      <c r="AL41" s="11" t="str">
        <f>MID(VstupHlavička!$B$16,31,1)</f>
        <v>7</v>
      </c>
      <c r="AM41" s="11" t="str">
        <f>MID(VstupHlavička!$B$16,32,1)</f>
        <v>9</v>
      </c>
      <c r="AN41" s="11" t="str">
        <f>MID(VstupHlavička!$B$16,33,1)</f>
        <v>2</v>
      </c>
      <c r="AO41" s="11" t="str">
        <f>MID(VstupHlavička!$B$16,34,1)</f>
        <v>4</v>
      </c>
      <c r="AP41" s="11" t="str">
        <f>MID(VstupHlavička!$B$16,35,1)</f>
        <v>/</v>
      </c>
      <c r="AQ41" s="11" t="str">
        <f>MID(VstupHlavička!$B$16,36,1)</f>
        <v>B</v>
      </c>
      <c r="AR41" s="4"/>
    </row>
    <row r="42" spans="1:44" x14ac:dyDescent="0.2">
      <c r="H42" s="11" t="str">
        <f>MID(VstupHlavička!$B$16,37,1)</f>
        <v/>
      </c>
      <c r="I42" s="11" t="str">
        <f>MID(VstupHlavička!$B$16,38,1)</f>
        <v/>
      </c>
      <c r="J42" s="11" t="str">
        <f>MID(VstupHlavička!$B$16,39,1)</f>
        <v/>
      </c>
      <c r="K42" s="11" t="str">
        <f>MID(VstupHlavička!$B$16,40,1)</f>
        <v/>
      </c>
      <c r="L42" s="11" t="str">
        <f>MID(VstupHlavička!$B$16,41,1)</f>
        <v/>
      </c>
      <c r="M42" s="11" t="str">
        <f>MID(VstupHlavička!$B$16,42,1)</f>
        <v/>
      </c>
      <c r="N42" s="11" t="str">
        <f>MID(VstupHlavička!$B$16,43,1)</f>
        <v/>
      </c>
      <c r="O42" s="11" t="str">
        <f>MID(VstupHlavička!$B$16,44,1)</f>
        <v/>
      </c>
      <c r="P42" s="11" t="str">
        <f>MID(VstupHlavička!$B$16,45,1)</f>
        <v/>
      </c>
      <c r="Q42" s="11" t="str">
        <f>MID(VstupHlavička!$B$16,46,1)</f>
        <v/>
      </c>
      <c r="R42" s="11" t="str">
        <f>MID(VstupHlavička!$B$16,47,1)</f>
        <v/>
      </c>
      <c r="S42" s="11" t="str">
        <f>MID(VstupHlavička!$B$16,48,1)</f>
        <v/>
      </c>
      <c r="T42" s="11" t="str">
        <f>MID(VstupHlavička!$B$16,49,1)</f>
        <v/>
      </c>
      <c r="U42" s="11" t="str">
        <f>MID(VstupHlavička!$B$16,50,1)</f>
        <v/>
      </c>
      <c r="V42" s="11" t="str">
        <f>MID(VstupHlavička!$B$16,51,1)</f>
        <v/>
      </c>
      <c r="W42" s="11" t="str">
        <f>MID(VstupHlavička!$B$16,52,1)</f>
        <v/>
      </c>
      <c r="X42" s="11" t="str">
        <f>MID(VstupHlavička!$B$16,53,1)</f>
        <v/>
      </c>
      <c r="Y42" s="11" t="str">
        <f>MID(VstupHlavička!$B$16,54,1)</f>
        <v/>
      </c>
      <c r="Z42" s="11" t="str">
        <f>MID(VstupHlavička!$B$16,55,1)</f>
        <v/>
      </c>
      <c r="AA42" s="11" t="str">
        <f>MID(VstupHlavička!$B$16,56,1)</f>
        <v/>
      </c>
      <c r="AB42" s="11" t="str">
        <f>MID(VstupHlavička!$B$16,57,1)</f>
        <v/>
      </c>
      <c r="AC42" s="11" t="str">
        <f>MID(VstupHlavička!$B$16,58,1)</f>
        <v/>
      </c>
      <c r="AD42" s="11" t="str">
        <f>MID(VstupHlavička!$B$16,59,1)</f>
        <v/>
      </c>
      <c r="AE42" s="11" t="str">
        <f>MID(VstupHlavička!$B$16,60,1)</f>
        <v/>
      </c>
      <c r="AF42" s="11" t="str">
        <f>MID(VstupHlavička!$B$16,61,1)</f>
        <v/>
      </c>
      <c r="AG42" s="11" t="str">
        <f>MID(VstupHlavička!$B$16,62,1)</f>
        <v/>
      </c>
      <c r="AH42" s="11" t="str">
        <f>MID(VstupHlavička!$B$16,63,1)</f>
        <v/>
      </c>
      <c r="AI42" s="11" t="str">
        <f>MID(VstupHlavička!$B$16,64,1)</f>
        <v/>
      </c>
      <c r="AJ42" s="11" t="str">
        <f>MID(VstupHlavička!$B$16,65,1)</f>
        <v/>
      </c>
      <c r="AK42" s="11" t="str">
        <f>MID(VstupHlavička!$B$16,66,1)</f>
        <v/>
      </c>
      <c r="AL42" s="11" t="str">
        <f>MID(VstupHlavička!$B$16,67,1)</f>
        <v/>
      </c>
      <c r="AM42" s="11" t="str">
        <f>MID(VstupHlavička!$B$16,68,1)</f>
        <v/>
      </c>
      <c r="AN42" s="11" t="str">
        <f>MID(VstupHlavička!$B$16,69,1)</f>
        <v/>
      </c>
      <c r="AO42" s="11" t="str">
        <f>MID(VstupHlavička!$B$16,70,1)</f>
        <v/>
      </c>
      <c r="AP42" s="11" t="str">
        <f>MID(VstupHlavička!$B$16,71,1)</f>
        <v/>
      </c>
      <c r="AQ42" s="11" t="str">
        <f>MID(VstupHlavička!$B$16,72,1)</f>
        <v/>
      </c>
      <c r="AR42" s="4"/>
    </row>
    <row r="43" spans="1:44" x14ac:dyDescent="0.2">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row>
    <row r="44" spans="1:44" x14ac:dyDescent="0.2">
      <c r="A44" s="3">
        <v>29</v>
      </c>
      <c r="B44" s="3">
        <v>30</v>
      </c>
      <c r="H44" s="7" t="str">
        <f>IF(VLOOKUP($A44,PrekladHlav!$A:$H,1)=$A44,VLOOKUP($A44,PrekladHlav!$A:$H,SUVAHAVUJ!$B$1),0)</f>
        <v>Telefónne číslo</v>
      </c>
      <c r="I44" s="4"/>
      <c r="J44" s="4"/>
      <c r="K44" s="4"/>
      <c r="L44" s="4"/>
      <c r="M44" s="4"/>
      <c r="N44" s="4"/>
      <c r="O44" s="4"/>
      <c r="P44" s="4"/>
      <c r="Q44" s="4"/>
      <c r="R44" s="4"/>
      <c r="S44" s="4"/>
      <c r="T44" s="4"/>
      <c r="U44" s="4"/>
      <c r="V44" s="4"/>
      <c r="W44" s="4"/>
      <c r="X44" s="7" t="str">
        <f>IF(VLOOKUP($B44,PrekladHlav!$A:$H,1)=$B44,VLOOKUP($B44,PrekladHlav!$A:$H,SUVAHAVUJ!B1),0)</f>
        <v>Faxové číslo</v>
      </c>
      <c r="Y44" s="4"/>
      <c r="Z44" s="4"/>
      <c r="AA44" s="4"/>
      <c r="AB44" s="4"/>
      <c r="AC44" s="4"/>
      <c r="AD44" s="4"/>
      <c r="AE44" s="4"/>
      <c r="AF44" s="4"/>
      <c r="AG44" s="4"/>
      <c r="AH44" s="4"/>
      <c r="AI44" s="4"/>
      <c r="AJ44" s="4"/>
      <c r="AK44" s="4"/>
      <c r="AL44" s="4"/>
      <c r="AM44" s="4"/>
      <c r="AN44" s="4"/>
      <c r="AO44" s="4"/>
      <c r="AP44" s="4"/>
      <c r="AQ44" s="4"/>
      <c r="AR44" s="4"/>
    </row>
    <row r="45" spans="1:44" x14ac:dyDescent="0.2">
      <c r="H45" s="11" t="str">
        <f>MID(VstupHlavička!$B$10,1,1)</f>
        <v>0</v>
      </c>
      <c r="I45" s="11" t="str">
        <f>MID(VstupHlavička!$B$10,2,1)</f>
        <v>9</v>
      </c>
      <c r="J45" s="11" t="str">
        <f>MID(VstupHlavička!$B$10,3,1)</f>
        <v>0</v>
      </c>
      <c r="K45" s="11" t="str">
        <f>MID(VstupHlavička!$B$10,4,1)</f>
        <v>4</v>
      </c>
      <c r="L45" s="11" t="str">
        <f>MID(VstupHlavička!$B$10,5,1)</f>
        <v>2</v>
      </c>
      <c r="M45" s="11" t="str">
        <f>MID(VstupHlavička!$B$10,6,1)</f>
        <v>8</v>
      </c>
      <c r="N45" s="11" t="str">
        <f>MID(VstupHlavička!$B$10,7,1)</f>
        <v>6</v>
      </c>
      <c r="O45" s="11" t="str">
        <f>MID(VstupHlavička!$B$10,8,1)</f>
        <v>5</v>
      </c>
      <c r="P45" s="11" t="str">
        <f>MID(VstupHlavička!$B$10,9,1)</f>
        <v>7</v>
      </c>
      <c r="Q45" s="11" t="str">
        <f>MID(VstupHlavička!$B$10,10,1)</f>
        <v>2</v>
      </c>
      <c r="R45" s="11" t="str">
        <f>MID(VstupHlavička!$B$10,11,1)</f>
        <v/>
      </c>
      <c r="S45" s="11" t="str">
        <f>MID(VstupHlavička!$B$10,12,1)</f>
        <v/>
      </c>
      <c r="T45" s="11" t="str">
        <f>MID(VstupHlavička!$B$10,13,1)</f>
        <v/>
      </c>
      <c r="U45" s="11" t="str">
        <f>MID(VstupHlavička!$B$10,14,1)</f>
        <v/>
      </c>
      <c r="V45" s="14"/>
      <c r="W45" s="4"/>
      <c r="X45" s="11" t="str">
        <f>MID(VstupHlavička!$B$11,1,1)</f>
        <v/>
      </c>
      <c r="Y45" s="11" t="str">
        <f>MID(VstupHlavička!$B$11,2,1)</f>
        <v/>
      </c>
      <c r="Z45" s="11" t="str">
        <f>MID(VstupHlavička!$B$11,3,1)</f>
        <v/>
      </c>
      <c r="AA45" s="11" t="str">
        <f>MID(VstupHlavička!$B$11,4,1)</f>
        <v/>
      </c>
      <c r="AB45" s="11" t="str">
        <f>MID(VstupHlavička!$B$11,5,1)</f>
        <v/>
      </c>
      <c r="AC45" s="11" t="str">
        <f>MID(VstupHlavička!$B$11,6,1)</f>
        <v/>
      </c>
      <c r="AD45" s="11" t="str">
        <f>MID(VstupHlavička!$B$11,7,1)</f>
        <v/>
      </c>
      <c r="AE45" s="11" t="str">
        <f>MID(VstupHlavička!$B$11,8,1)</f>
        <v/>
      </c>
      <c r="AF45" s="11" t="str">
        <f>MID(VstupHlavička!$B$11,9,1)</f>
        <v/>
      </c>
      <c r="AG45" s="11" t="str">
        <f>MID(VstupHlavička!$B$11,10,1)</f>
        <v/>
      </c>
      <c r="AH45" s="11" t="str">
        <f>MID(VstupHlavička!$B$11,11,1)</f>
        <v/>
      </c>
      <c r="AI45" s="11" t="str">
        <f>MID(VstupHlavička!$B$11,12,1)</f>
        <v/>
      </c>
      <c r="AJ45" s="11" t="str">
        <f>MID(VstupHlavička!$B$11,13,1)</f>
        <v/>
      </c>
      <c r="AK45" s="11" t="str">
        <f>MID(VstupHlavička!$B$11,14,1)</f>
        <v/>
      </c>
      <c r="AL45" s="14"/>
      <c r="AM45" s="14"/>
      <c r="AN45" s="14"/>
      <c r="AO45" s="14"/>
      <c r="AP45" s="14"/>
      <c r="AQ45" s="14"/>
      <c r="AR45" s="4"/>
    </row>
    <row r="46" spans="1:44" x14ac:dyDescent="0.2">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4"/>
    </row>
    <row r="47" spans="1:44" x14ac:dyDescent="0.2">
      <c r="A47" s="3">
        <v>31</v>
      </c>
      <c r="H47" s="7" t="str">
        <f>IF(VLOOKUP($A47,PrekladHlav!$A:$H,1)=$A47,VLOOKUP($A47,PrekladHlav!$A:$H,SUVAHAVUJ!$B$1),0)</f>
        <v>E-mailová adresa</v>
      </c>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14"/>
      <c r="AM47" s="14"/>
      <c r="AN47" s="14"/>
      <c r="AO47" s="14"/>
      <c r="AP47" s="14"/>
      <c r="AQ47" s="14"/>
      <c r="AR47" s="4"/>
    </row>
    <row r="48" spans="1:44" x14ac:dyDescent="0.2">
      <c r="H48" s="11" t="str">
        <f>MID(VstupHlavička!$B$12,1,1)</f>
        <v/>
      </c>
      <c r="I48" s="11" t="str">
        <f>MID(VstupHlavička!$B$12,2,1)</f>
        <v/>
      </c>
      <c r="J48" s="11" t="str">
        <f>MID(VstupHlavička!$B$12,3,1)</f>
        <v/>
      </c>
      <c r="K48" s="11" t="str">
        <f>MID(VstupHlavička!$B$12,4,1)</f>
        <v/>
      </c>
      <c r="L48" s="11" t="str">
        <f>MID(VstupHlavička!$B$12,5,1)</f>
        <v/>
      </c>
      <c r="M48" s="11" t="str">
        <f>MID(VstupHlavička!$B$12,6,1)</f>
        <v/>
      </c>
      <c r="N48" s="11" t="str">
        <f>MID(VstupHlavička!$B$12,7,1)</f>
        <v/>
      </c>
      <c r="O48" s="11" t="str">
        <f>MID(VstupHlavička!$B$12,8,1)</f>
        <v/>
      </c>
      <c r="P48" s="11" t="str">
        <f>MID(VstupHlavička!$B$12,9,1)</f>
        <v/>
      </c>
      <c r="Q48" s="11" t="str">
        <f>MID(VstupHlavička!$B$12,10,1)</f>
        <v/>
      </c>
      <c r="R48" s="11" t="str">
        <f>MID(VstupHlavička!$B$12,11,1)</f>
        <v/>
      </c>
      <c r="S48" s="11" t="str">
        <f>MID(VstupHlavička!$B$12,12,1)</f>
        <v/>
      </c>
      <c r="T48" s="11" t="str">
        <f>MID(VstupHlavička!$B$12,13,1)</f>
        <v/>
      </c>
      <c r="U48" s="11" t="str">
        <f>MID(VstupHlavička!$B$12,14,1)</f>
        <v/>
      </c>
      <c r="V48" s="11" t="str">
        <f>MID(VstupHlavička!$B$12,15,1)</f>
        <v/>
      </c>
      <c r="W48" s="11" t="str">
        <f>MID(VstupHlavička!$B$12,16,1)</f>
        <v/>
      </c>
      <c r="X48" s="11" t="str">
        <f>MID(VstupHlavička!$B$12,17,1)</f>
        <v/>
      </c>
      <c r="Y48" s="11" t="str">
        <f>MID(VstupHlavička!$B$12,18,1)</f>
        <v/>
      </c>
      <c r="Z48" s="11" t="str">
        <f>MID(VstupHlavička!$B$12,19,1)</f>
        <v/>
      </c>
      <c r="AA48" s="11" t="str">
        <f>MID(VstupHlavička!$B$12,20,1)</f>
        <v/>
      </c>
      <c r="AB48" s="11" t="str">
        <f>MID(VstupHlavička!$B$12,21,1)</f>
        <v/>
      </c>
      <c r="AC48" s="11" t="str">
        <f>MID(VstupHlavička!$B$12,22,1)</f>
        <v/>
      </c>
      <c r="AD48" s="11" t="str">
        <f>MID(VstupHlavička!$B$12,23,1)</f>
        <v/>
      </c>
      <c r="AE48" s="11" t="str">
        <f>MID(VstupHlavička!$B$12,24,1)</f>
        <v/>
      </c>
      <c r="AF48" s="11" t="str">
        <f>MID(VstupHlavička!$B$12,25,1)</f>
        <v/>
      </c>
      <c r="AG48" s="11" t="str">
        <f>MID(VstupHlavička!$B$12,26,1)</f>
        <v/>
      </c>
      <c r="AH48" s="11" t="str">
        <f>MID(VstupHlavička!$B$12,27,1)</f>
        <v/>
      </c>
      <c r="AI48" s="11" t="str">
        <f>MID(VstupHlavička!$B$12,28,1)</f>
        <v/>
      </c>
      <c r="AJ48" s="11" t="str">
        <f>MID(VstupHlavička!$B$12,29,1)</f>
        <v/>
      </c>
      <c r="AK48" s="11" t="str">
        <f>MID(VstupHlavička!$B$12,30,1)</f>
        <v/>
      </c>
      <c r="AL48" s="14"/>
      <c r="AM48" s="14"/>
      <c r="AN48" s="14"/>
      <c r="AO48" s="14"/>
      <c r="AP48" s="14"/>
      <c r="AQ48" s="14"/>
      <c r="AR48" s="4"/>
    </row>
    <row r="49" spans="1:44" x14ac:dyDescent="0.2">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row>
    <row r="50" spans="1:44" ht="12.75" customHeight="1" x14ac:dyDescent="0.2">
      <c r="A50" s="3">
        <v>32</v>
      </c>
      <c r="B50" s="3">
        <v>33</v>
      </c>
      <c r="C50" s="3">
        <v>34</v>
      </c>
      <c r="H50" s="271" t="str">
        <f>IF(VLOOKUP($A50,PrekladHlav!$A:$H,1)=$A50,VLOOKUP($A50,PrekladHlav!$A:$H,SUVAHAVUJ!B1),0)</f>
        <v>Zostavená dňa:</v>
      </c>
      <c r="I50" s="272"/>
      <c r="J50" s="272"/>
      <c r="K50" s="272"/>
      <c r="L50" s="272"/>
      <c r="M50" s="272"/>
      <c r="N50" s="1300" t="s">
        <v>5293</v>
      </c>
      <c r="O50" s="1300"/>
      <c r="P50" s="1300"/>
      <c r="Q50" s="1300"/>
      <c r="R50" s="1300"/>
      <c r="S50" s="1300"/>
      <c r="T50" s="1300"/>
      <c r="U50" s="1300"/>
      <c r="V50" s="1300"/>
      <c r="W50" s="1300"/>
      <c r="X50" s="1300"/>
      <c r="Y50" s="1300"/>
      <c r="Z50" s="1300"/>
      <c r="AA50" s="1300"/>
      <c r="AB50" s="1300"/>
      <c r="AC50" s="1300"/>
      <c r="AD50" s="1300"/>
      <c r="AE50" s="1300"/>
      <c r="AF50" s="1300"/>
      <c r="AG50" s="1300"/>
      <c r="AH50" s="1300"/>
      <c r="AI50" s="1300"/>
      <c r="AJ50" s="1300"/>
      <c r="AK50" s="1300"/>
      <c r="AL50" s="1300"/>
      <c r="AM50" s="1300"/>
      <c r="AN50" s="1300"/>
      <c r="AO50" s="1300"/>
      <c r="AP50" s="1300"/>
      <c r="AQ50" s="1301"/>
      <c r="AR50" s="4"/>
    </row>
    <row r="51" spans="1:44" x14ac:dyDescent="0.2">
      <c r="H51" s="1118">
        <f>IFERROR(VstupHlavička!$B$13,"0 ")</f>
        <v>45321</v>
      </c>
      <c r="I51" s="1119"/>
      <c r="J51" s="1119"/>
      <c r="K51" s="1119"/>
      <c r="L51" s="1119"/>
      <c r="M51" s="1120"/>
      <c r="N51" s="1302"/>
      <c r="O51" s="1302"/>
      <c r="P51" s="1302"/>
      <c r="Q51" s="1302"/>
      <c r="R51" s="1302"/>
      <c r="S51" s="1302"/>
      <c r="T51" s="1302"/>
      <c r="U51" s="1302"/>
      <c r="V51" s="1302"/>
      <c r="W51" s="1302"/>
      <c r="X51" s="1302"/>
      <c r="Y51" s="1302"/>
      <c r="Z51" s="1302"/>
      <c r="AA51" s="1302"/>
      <c r="AB51" s="1302"/>
      <c r="AC51" s="1302"/>
      <c r="AD51" s="1302"/>
      <c r="AE51" s="1302"/>
      <c r="AF51" s="1302"/>
      <c r="AG51" s="1302"/>
      <c r="AH51" s="1302"/>
      <c r="AI51" s="1302"/>
      <c r="AJ51" s="1302"/>
      <c r="AK51" s="1302"/>
      <c r="AL51" s="1302"/>
      <c r="AM51" s="1302"/>
      <c r="AN51" s="1302"/>
      <c r="AO51" s="1302"/>
      <c r="AP51" s="1302"/>
      <c r="AQ51" s="1303"/>
      <c r="AR51" s="4"/>
    </row>
    <row r="52" spans="1:44" ht="9.75" customHeight="1" x14ac:dyDescent="0.2">
      <c r="H52" s="1118"/>
      <c r="I52" s="1119"/>
      <c r="J52" s="1119"/>
      <c r="K52" s="1119"/>
      <c r="L52" s="1119"/>
      <c r="M52" s="1120"/>
      <c r="N52" s="1302"/>
      <c r="O52" s="1302"/>
      <c r="P52" s="1302"/>
      <c r="Q52" s="1302"/>
      <c r="R52" s="1302"/>
      <c r="S52" s="1302"/>
      <c r="T52" s="1302"/>
      <c r="U52" s="1302"/>
      <c r="V52" s="1302"/>
      <c r="W52" s="1302"/>
      <c r="X52" s="1302"/>
      <c r="Y52" s="1302"/>
      <c r="Z52" s="1302"/>
      <c r="AA52" s="1302"/>
      <c r="AB52" s="1302"/>
      <c r="AC52" s="1302"/>
      <c r="AD52" s="1302"/>
      <c r="AE52" s="1302"/>
      <c r="AF52" s="1302"/>
      <c r="AG52" s="1302"/>
      <c r="AH52" s="1302"/>
      <c r="AI52" s="1302"/>
      <c r="AJ52" s="1302"/>
      <c r="AK52" s="1302"/>
      <c r="AL52" s="1302"/>
      <c r="AM52" s="1302"/>
      <c r="AN52" s="1302"/>
      <c r="AO52" s="1302"/>
      <c r="AP52" s="1302"/>
      <c r="AQ52" s="1303"/>
      <c r="AR52" s="4"/>
    </row>
    <row r="53" spans="1:44" ht="13.9" hidden="1" x14ac:dyDescent="0.3">
      <c r="H53" s="1118"/>
      <c r="I53" s="1119"/>
      <c r="J53" s="1119"/>
      <c r="K53" s="1119"/>
      <c r="L53" s="1119"/>
      <c r="M53" s="1120"/>
      <c r="N53" s="1302"/>
      <c r="O53" s="1302"/>
      <c r="P53" s="1302"/>
      <c r="Q53" s="1302"/>
      <c r="R53" s="1302"/>
      <c r="S53" s="1302"/>
      <c r="T53" s="1302"/>
      <c r="U53" s="1302"/>
      <c r="V53" s="1302"/>
      <c r="W53" s="1302"/>
      <c r="X53" s="1302"/>
      <c r="Y53" s="1302"/>
      <c r="Z53" s="1302"/>
      <c r="AA53" s="1302"/>
      <c r="AB53" s="1302"/>
      <c r="AC53" s="1302"/>
      <c r="AD53" s="1302"/>
      <c r="AE53" s="1302"/>
      <c r="AF53" s="1302"/>
      <c r="AG53" s="1302"/>
      <c r="AH53" s="1302"/>
      <c r="AI53" s="1302"/>
      <c r="AJ53" s="1302"/>
      <c r="AK53" s="1302"/>
      <c r="AL53" s="1302"/>
      <c r="AM53" s="1302"/>
      <c r="AN53" s="1302"/>
      <c r="AO53" s="1302"/>
      <c r="AP53" s="1302"/>
      <c r="AQ53" s="1303"/>
      <c r="AR53" s="4"/>
    </row>
    <row r="54" spans="1:44" ht="13.9" hidden="1" x14ac:dyDescent="0.3">
      <c r="H54" s="1118"/>
      <c r="I54" s="1119"/>
      <c r="J54" s="1119"/>
      <c r="K54" s="1119"/>
      <c r="L54" s="1119"/>
      <c r="M54" s="1120"/>
      <c r="N54" s="1302"/>
      <c r="O54" s="1302"/>
      <c r="P54" s="1302"/>
      <c r="Q54" s="1302"/>
      <c r="R54" s="1302"/>
      <c r="S54" s="1302"/>
      <c r="T54" s="1302"/>
      <c r="U54" s="1302"/>
      <c r="V54" s="1302"/>
      <c r="W54" s="1302"/>
      <c r="X54" s="1302"/>
      <c r="Y54" s="1302"/>
      <c r="Z54" s="1302"/>
      <c r="AA54" s="1302"/>
      <c r="AB54" s="1302"/>
      <c r="AC54" s="1302"/>
      <c r="AD54" s="1302"/>
      <c r="AE54" s="1302"/>
      <c r="AF54" s="1302"/>
      <c r="AG54" s="1302"/>
      <c r="AH54" s="1302"/>
      <c r="AI54" s="1302"/>
      <c r="AJ54" s="1302"/>
      <c r="AK54" s="1302"/>
      <c r="AL54" s="1302"/>
      <c r="AM54" s="1302"/>
      <c r="AN54" s="1302"/>
      <c r="AO54" s="1302"/>
      <c r="AP54" s="1302"/>
      <c r="AQ54" s="1303"/>
      <c r="AR54" s="4"/>
    </row>
    <row r="55" spans="1:44" ht="13.9" hidden="1" x14ac:dyDescent="0.3">
      <c r="H55" s="1118"/>
      <c r="I55" s="1119"/>
      <c r="J55" s="1119"/>
      <c r="K55" s="1119"/>
      <c r="L55" s="1119"/>
      <c r="M55" s="1120"/>
      <c r="N55" s="1302"/>
      <c r="O55" s="1302"/>
      <c r="P55" s="1302"/>
      <c r="Q55" s="1302"/>
      <c r="R55" s="1302"/>
      <c r="S55" s="1302"/>
      <c r="T55" s="1302"/>
      <c r="U55" s="1302"/>
      <c r="V55" s="1302"/>
      <c r="W55" s="1302"/>
      <c r="X55" s="1302"/>
      <c r="Y55" s="1302"/>
      <c r="Z55" s="1302"/>
      <c r="AA55" s="1302"/>
      <c r="AB55" s="1302"/>
      <c r="AC55" s="1302"/>
      <c r="AD55" s="1302"/>
      <c r="AE55" s="1302"/>
      <c r="AF55" s="1302"/>
      <c r="AG55" s="1302"/>
      <c r="AH55" s="1302"/>
      <c r="AI55" s="1302"/>
      <c r="AJ55" s="1302"/>
      <c r="AK55" s="1302"/>
      <c r="AL55" s="1302"/>
      <c r="AM55" s="1302"/>
      <c r="AN55" s="1302"/>
      <c r="AO55" s="1302"/>
      <c r="AP55" s="1302"/>
      <c r="AQ55" s="1303"/>
      <c r="AR55" s="4"/>
    </row>
    <row r="56" spans="1:44" ht="13.9" hidden="1" x14ac:dyDescent="0.3">
      <c r="H56" s="1118"/>
      <c r="I56" s="1119"/>
      <c r="J56" s="1119"/>
      <c r="K56" s="1119"/>
      <c r="L56" s="1119"/>
      <c r="M56" s="1120"/>
      <c r="N56" s="1302"/>
      <c r="O56" s="1302"/>
      <c r="P56" s="1302"/>
      <c r="Q56" s="1302"/>
      <c r="R56" s="1302"/>
      <c r="S56" s="1302"/>
      <c r="T56" s="1302"/>
      <c r="U56" s="1302"/>
      <c r="V56" s="1302"/>
      <c r="W56" s="1302"/>
      <c r="X56" s="1302"/>
      <c r="Y56" s="1302"/>
      <c r="Z56" s="1302"/>
      <c r="AA56" s="1302"/>
      <c r="AB56" s="1302"/>
      <c r="AC56" s="1302"/>
      <c r="AD56" s="1302"/>
      <c r="AE56" s="1302"/>
      <c r="AF56" s="1302"/>
      <c r="AG56" s="1302"/>
      <c r="AH56" s="1302"/>
      <c r="AI56" s="1302"/>
      <c r="AJ56" s="1302"/>
      <c r="AK56" s="1302"/>
      <c r="AL56" s="1302"/>
      <c r="AM56" s="1302"/>
      <c r="AN56" s="1302"/>
      <c r="AO56" s="1302"/>
      <c r="AP56" s="1302"/>
      <c r="AQ56" s="1303"/>
      <c r="AR56" s="4"/>
    </row>
    <row r="57" spans="1:44" ht="13.9" hidden="1" x14ac:dyDescent="0.3">
      <c r="H57" s="1118"/>
      <c r="I57" s="1119"/>
      <c r="J57" s="1119"/>
      <c r="K57" s="1119"/>
      <c r="L57" s="1119"/>
      <c r="M57" s="1120"/>
      <c r="N57" s="1302"/>
      <c r="O57" s="1302"/>
      <c r="P57" s="1302"/>
      <c r="Q57" s="1302"/>
      <c r="R57" s="1302"/>
      <c r="S57" s="1302"/>
      <c r="T57" s="1302"/>
      <c r="U57" s="1302"/>
      <c r="V57" s="1302"/>
      <c r="W57" s="1302"/>
      <c r="X57" s="1302"/>
      <c r="Y57" s="1302"/>
      <c r="Z57" s="1302"/>
      <c r="AA57" s="1302"/>
      <c r="AB57" s="1302"/>
      <c r="AC57" s="1302"/>
      <c r="AD57" s="1302"/>
      <c r="AE57" s="1302"/>
      <c r="AF57" s="1302"/>
      <c r="AG57" s="1302"/>
      <c r="AH57" s="1302"/>
      <c r="AI57" s="1302"/>
      <c r="AJ57" s="1302"/>
      <c r="AK57" s="1302"/>
      <c r="AL57" s="1302"/>
      <c r="AM57" s="1302"/>
      <c r="AN57" s="1302"/>
      <c r="AO57" s="1302"/>
      <c r="AP57" s="1302"/>
      <c r="AQ57" s="1303"/>
      <c r="AR57" s="4"/>
    </row>
    <row r="58" spans="1:44" ht="13.9" hidden="1" x14ac:dyDescent="0.3">
      <c r="H58" s="1121"/>
      <c r="I58" s="1122"/>
      <c r="J58" s="1122"/>
      <c r="K58" s="1122"/>
      <c r="L58" s="1122"/>
      <c r="M58" s="1123"/>
      <c r="N58" s="1304"/>
      <c r="O58" s="1304"/>
      <c r="P58" s="1304"/>
      <c r="Q58" s="1304"/>
      <c r="R58" s="1304"/>
      <c r="S58" s="1304"/>
      <c r="T58" s="1304"/>
      <c r="U58" s="1304"/>
      <c r="V58" s="1304"/>
      <c r="W58" s="1304"/>
      <c r="X58" s="1304"/>
      <c r="Y58" s="1304"/>
      <c r="Z58" s="1304"/>
      <c r="AA58" s="1304"/>
      <c r="AB58" s="1304"/>
      <c r="AC58" s="1304"/>
      <c r="AD58" s="1304"/>
      <c r="AE58" s="1304"/>
      <c r="AF58" s="1304"/>
      <c r="AG58" s="1304"/>
      <c r="AH58" s="1304"/>
      <c r="AI58" s="1304"/>
      <c r="AJ58" s="1304"/>
      <c r="AK58" s="1304"/>
      <c r="AL58" s="1304"/>
      <c r="AM58" s="1304"/>
      <c r="AN58" s="1304"/>
      <c r="AO58" s="1304"/>
      <c r="AP58" s="1304"/>
      <c r="AQ58" s="1305"/>
      <c r="AR58" s="4"/>
    </row>
    <row r="59" spans="1:44" x14ac:dyDescent="0.2">
      <c r="AH59" s="274"/>
    </row>
    <row r="60" spans="1:44" ht="13.5" x14ac:dyDescent="0.25">
      <c r="B60" s="17"/>
    </row>
    <row r="61" spans="1:44" ht="13.5" x14ac:dyDescent="0.25">
      <c r="B61" s="17"/>
    </row>
    <row r="62" spans="1:44" ht="13.5" x14ac:dyDescent="0.25">
      <c r="B62" s="17"/>
    </row>
    <row r="63" spans="1:44" ht="13.5" x14ac:dyDescent="0.25">
      <c r="B63" s="17"/>
    </row>
    <row r="64" spans="1:44" ht="13.5" x14ac:dyDescent="0.25">
      <c r="B64" s="17"/>
    </row>
    <row r="65" spans="2:2" ht="13.5" x14ac:dyDescent="0.25">
      <c r="B65" s="17"/>
    </row>
    <row r="66" spans="2:2" ht="13.5" x14ac:dyDescent="0.25">
      <c r="B66" s="17"/>
    </row>
    <row r="67" spans="2:2" ht="13.5" x14ac:dyDescent="0.25">
      <c r="B67" s="17"/>
    </row>
    <row r="68" spans="2:2" ht="13.5" x14ac:dyDescent="0.25">
      <c r="B68" s="17"/>
    </row>
    <row r="69" spans="2:2" ht="13.5" x14ac:dyDescent="0.25">
      <c r="B69" s="17"/>
    </row>
    <row r="70" spans="2:2" ht="13.5" x14ac:dyDescent="0.25">
      <c r="B70" s="17"/>
    </row>
    <row r="71" spans="2:2" ht="13.5" x14ac:dyDescent="0.25">
      <c r="B71" s="17"/>
    </row>
    <row r="72" spans="2:2" ht="13.5" x14ac:dyDescent="0.25">
      <c r="B72" s="17"/>
    </row>
    <row r="73" spans="2:2" ht="13.5" x14ac:dyDescent="0.25">
      <c r="B73" s="17"/>
    </row>
    <row r="74" spans="2:2" ht="13.5" x14ac:dyDescent="0.25">
      <c r="B74" s="17"/>
    </row>
    <row r="75" spans="2:2" ht="13.5" x14ac:dyDescent="0.25">
      <c r="B75" s="17"/>
    </row>
    <row r="76" spans="2:2" ht="13.5" x14ac:dyDescent="0.25">
      <c r="B76" s="17"/>
    </row>
    <row r="77" spans="2:2" ht="13.5" x14ac:dyDescent="0.25">
      <c r="B77" s="17"/>
    </row>
    <row r="78" spans="2:2" ht="13.5" x14ac:dyDescent="0.25">
      <c r="B78" s="17"/>
    </row>
    <row r="79" spans="2:2" ht="13.5" x14ac:dyDescent="0.25">
      <c r="B79" s="17"/>
    </row>
    <row r="80" spans="2:2" ht="14.25" x14ac:dyDescent="0.3">
      <c r="B80" s="18"/>
    </row>
    <row r="81" spans="2:25" ht="14.25" x14ac:dyDescent="0.3">
      <c r="B81" s="19"/>
    </row>
    <row r="82" spans="2:25" ht="14.25" x14ac:dyDescent="0.3">
      <c r="B82" s="18"/>
    </row>
    <row r="83" spans="2:25" ht="14.25" x14ac:dyDescent="0.3">
      <c r="B83" s="18"/>
    </row>
    <row r="84" spans="2:25" ht="14.25" x14ac:dyDescent="0.3">
      <c r="B84" s="19"/>
    </row>
    <row r="85" spans="2:25" ht="14.25" x14ac:dyDescent="0.3">
      <c r="B85" s="19"/>
    </row>
    <row r="86" spans="2:25" ht="13.5" x14ac:dyDescent="0.2">
      <c r="B86" s="20"/>
    </row>
    <row r="87" spans="2:25" ht="14.25" x14ac:dyDescent="0.3">
      <c r="B87" s="19"/>
    </row>
    <row r="88" spans="2:25" ht="14.25" x14ac:dyDescent="0.3">
      <c r="B88" s="19"/>
    </row>
    <row r="89" spans="2:25" ht="14.25" x14ac:dyDescent="0.3">
      <c r="B89" s="19"/>
    </row>
    <row r="90" spans="2:25" ht="14.25" x14ac:dyDescent="0.3">
      <c r="B90" s="19"/>
      <c r="R90" s="19"/>
      <c r="S90" s="19"/>
      <c r="T90" s="19"/>
      <c r="U90" s="19"/>
      <c r="V90" s="19"/>
      <c r="W90" s="19"/>
      <c r="X90" s="19"/>
    </row>
    <row r="91" spans="2:25" ht="14.25" x14ac:dyDescent="0.3">
      <c r="B91" s="19"/>
      <c r="R91" s="19"/>
      <c r="S91" s="19"/>
      <c r="T91" s="19"/>
      <c r="U91" s="19"/>
      <c r="V91" s="19"/>
      <c r="W91" s="19"/>
      <c r="X91" s="19"/>
      <c r="Y91" s="19"/>
    </row>
  </sheetData>
  <sheetProtection formatCells="0" formatColumns="0" formatRows="0" insertColumns="0" insertRows="0" deleteColumns="0" deleteRows="0"/>
  <mergeCells count="12">
    <mergeCell ref="AH14:AP14"/>
    <mergeCell ref="AH19:AP21"/>
    <mergeCell ref="N50:AQ58"/>
    <mergeCell ref="H51:M58"/>
    <mergeCell ref="I3:N3"/>
    <mergeCell ref="AR1:AX1"/>
    <mergeCell ref="P4:AF5"/>
    <mergeCell ref="N7:AG7"/>
    <mergeCell ref="S8:T8"/>
    <mergeCell ref="V8:W8"/>
    <mergeCell ref="Y8:Z8"/>
    <mergeCell ref="AB8:AD8"/>
  </mergeCells>
  <pageMargins left="0.70866141732283472" right="0.70866141732283472" top="0.78740157480314965" bottom="0.78740157480314965" header="0.31496062992125984" footer="0.31496062992125984"/>
  <pageSetup paperSize="9" scale="87"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sheetPr>
  <dimension ref="A1:AX91"/>
  <sheetViews>
    <sheetView topLeftCell="H1" workbookViewId="0">
      <selection activeCell="AB8" sqref="AB8:AD8"/>
    </sheetView>
  </sheetViews>
  <sheetFormatPr defaultColWidth="2.42578125" defaultRowHeight="12.75" x14ac:dyDescent="0.2"/>
  <cols>
    <col min="1" max="3" width="2.7109375" style="3" hidden="1" customWidth="1"/>
    <col min="4" max="4" width="2.28515625" style="3" hidden="1" customWidth="1"/>
    <col min="5" max="7" width="2.42578125" style="3" hidden="1" customWidth="1"/>
    <col min="8" max="43" width="2.7109375" style="3" customWidth="1"/>
    <col min="44" max="16384" width="2.42578125" style="3"/>
  </cols>
  <sheetData>
    <row r="1" spans="1:50" ht="14.45" x14ac:dyDescent="0.3">
      <c r="H1" s="4"/>
      <c r="I1" s="4"/>
      <c r="J1" s="4"/>
      <c r="K1" s="4"/>
      <c r="L1" s="4"/>
      <c r="M1" s="4"/>
      <c r="N1" s="5"/>
      <c r="O1" s="4"/>
      <c r="P1" s="4"/>
      <c r="Q1" s="4"/>
      <c r="R1" s="4"/>
      <c r="S1" s="4"/>
      <c r="T1" s="4"/>
      <c r="U1" s="4"/>
      <c r="V1" s="4"/>
      <c r="W1" s="4"/>
      <c r="X1" s="4"/>
      <c r="Y1" s="4"/>
      <c r="Z1" s="4"/>
      <c r="AA1" s="4"/>
      <c r="AB1" s="4"/>
      <c r="AC1" s="4"/>
      <c r="AD1" s="4"/>
      <c r="AE1" s="4"/>
      <c r="AF1" s="4"/>
      <c r="AG1" s="4"/>
      <c r="AH1" s="4"/>
      <c r="AI1" s="4"/>
      <c r="AJ1" s="4"/>
      <c r="AK1" s="4"/>
      <c r="AL1" s="4"/>
      <c r="AM1" s="4"/>
      <c r="AN1" s="4"/>
      <c r="AO1" s="4"/>
      <c r="AP1" s="4"/>
      <c r="AR1" s="1100" t="str">
        <f>SUVAHAVUJ!$D$1</f>
        <v>Slovenský jazyk</v>
      </c>
      <c r="AS1" s="1100"/>
      <c r="AT1" s="1100"/>
      <c r="AU1" s="1100"/>
      <c r="AV1" s="1100"/>
      <c r="AW1" s="1100"/>
      <c r="AX1" s="1100"/>
    </row>
    <row r="2" spans="1:50" ht="13.9" x14ac:dyDescent="0.3">
      <c r="H2" s="4"/>
      <c r="I2" s="163" t="s">
        <v>5294</v>
      </c>
      <c r="M2" s="4"/>
      <c r="N2" s="4"/>
      <c r="O2" s="4"/>
      <c r="P2" s="4"/>
      <c r="Q2" s="4"/>
      <c r="R2" s="4"/>
      <c r="S2" s="4"/>
      <c r="T2" s="4"/>
      <c r="U2" s="4"/>
      <c r="V2" s="4"/>
      <c r="W2" s="4"/>
      <c r="X2" s="4"/>
      <c r="Y2" s="4"/>
      <c r="Z2" s="4"/>
      <c r="AA2" s="4"/>
      <c r="AB2" s="4"/>
      <c r="AC2" s="4"/>
      <c r="AD2" s="4"/>
      <c r="AE2" s="4"/>
      <c r="AF2" s="4"/>
      <c r="AG2" s="4"/>
      <c r="AH2" s="4"/>
      <c r="AI2" s="6"/>
      <c r="AJ2" s="4"/>
      <c r="AK2" s="6"/>
      <c r="AL2" s="4"/>
      <c r="AM2" s="6"/>
      <c r="AN2" s="6"/>
      <c r="AO2" s="6"/>
      <c r="AP2" s="4"/>
      <c r="AQ2" s="4"/>
      <c r="AR2" s="4"/>
    </row>
    <row r="3" spans="1:50" x14ac:dyDescent="0.2">
      <c r="H3" s="4"/>
      <c r="I3" s="1101" t="s">
        <v>5295</v>
      </c>
      <c r="J3" s="1102"/>
      <c r="K3" s="1102"/>
      <c r="L3" s="1103"/>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row>
    <row r="4" spans="1:50" ht="12.75" customHeight="1" x14ac:dyDescent="0.2">
      <c r="A4" s="3">
        <v>2</v>
      </c>
      <c r="H4" s="4"/>
      <c r="M4" s="4"/>
      <c r="N4" s="4"/>
      <c r="O4" s="4"/>
      <c r="P4" s="1299" t="s">
        <v>5288</v>
      </c>
      <c r="Q4" s="1299"/>
      <c r="R4" s="1299"/>
      <c r="S4" s="1299"/>
      <c r="T4" s="1299"/>
      <c r="U4" s="1299"/>
      <c r="V4" s="1299"/>
      <c r="W4" s="1299"/>
      <c r="X4" s="1299"/>
      <c r="Y4" s="1299"/>
      <c r="Z4" s="1299"/>
      <c r="AA4" s="1299"/>
      <c r="AB4" s="1299"/>
      <c r="AC4" s="1299"/>
      <c r="AD4" s="1299"/>
      <c r="AE4" s="1299"/>
      <c r="AF4" s="1299"/>
      <c r="AG4" s="4"/>
      <c r="AH4" s="4"/>
      <c r="AI4" s="4"/>
      <c r="AJ4" s="4"/>
      <c r="AK4" s="4"/>
      <c r="AL4" s="4"/>
      <c r="AM4" s="4"/>
      <c r="AN4" s="4"/>
      <c r="AO4" s="4"/>
      <c r="AP4" s="4"/>
      <c r="AQ4" s="4"/>
      <c r="AR4" s="4"/>
    </row>
    <row r="5" spans="1:50" ht="12.75" customHeight="1" x14ac:dyDescent="0.2">
      <c r="H5" s="4"/>
      <c r="I5" s="4"/>
      <c r="J5" s="4"/>
      <c r="K5" s="4"/>
      <c r="L5" s="4"/>
      <c r="M5" s="4"/>
      <c r="N5" s="4"/>
      <c r="O5" s="4"/>
      <c r="P5" s="1299"/>
      <c r="Q5" s="1299"/>
      <c r="R5" s="1299"/>
      <c r="S5" s="1299"/>
      <c r="T5" s="1299"/>
      <c r="U5" s="1299"/>
      <c r="V5" s="1299"/>
      <c r="W5" s="1299"/>
      <c r="X5" s="1299"/>
      <c r="Y5" s="1299"/>
      <c r="Z5" s="1299"/>
      <c r="AA5" s="1299"/>
      <c r="AB5" s="1299"/>
      <c r="AC5" s="1299"/>
      <c r="AD5" s="1299"/>
      <c r="AE5" s="1299"/>
      <c r="AF5" s="1299"/>
      <c r="AG5" s="4"/>
      <c r="AH5" s="4"/>
      <c r="AI5" s="4"/>
      <c r="AJ5" s="4"/>
      <c r="AK5" s="4"/>
      <c r="AL5" s="4"/>
      <c r="AM5" s="4"/>
      <c r="AN5" s="4"/>
      <c r="AO5" s="4"/>
      <c r="AP5" s="4"/>
      <c r="AQ5" s="4"/>
      <c r="AR5" s="4"/>
    </row>
    <row r="6" spans="1:50" ht="13.9" x14ac:dyDescent="0.3">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row>
    <row r="7" spans="1:50" x14ac:dyDescent="0.2">
      <c r="A7" s="3">
        <v>3</v>
      </c>
      <c r="H7" s="4"/>
      <c r="I7" s="4"/>
      <c r="J7" s="4"/>
      <c r="K7" s="4"/>
      <c r="L7" s="4"/>
      <c r="M7" s="4"/>
      <c r="N7" s="1105" t="s">
        <v>5296</v>
      </c>
      <c r="O7" s="1105"/>
      <c r="P7" s="1105"/>
      <c r="Q7" s="1105"/>
      <c r="R7" s="1105"/>
      <c r="S7" s="1105"/>
      <c r="T7" s="1105"/>
      <c r="U7" s="1105"/>
      <c r="V7" s="1105"/>
      <c r="W7" s="1105"/>
      <c r="X7" s="1105"/>
      <c r="Y7" s="1105"/>
      <c r="Z7" s="1105"/>
      <c r="AA7" s="1105"/>
      <c r="AB7" s="1105"/>
      <c r="AC7" s="1105"/>
      <c r="AD7" s="1105"/>
      <c r="AE7" s="1105"/>
      <c r="AF7" s="1105"/>
      <c r="AG7" s="1105"/>
      <c r="AH7" s="4"/>
      <c r="AI7" s="4"/>
      <c r="AJ7" s="4"/>
      <c r="AK7" s="4"/>
      <c r="AL7" s="4"/>
      <c r="AM7" s="4"/>
      <c r="AN7" s="4"/>
      <c r="AO7" s="4"/>
      <c r="AP7" s="4"/>
      <c r="AQ7" s="4"/>
      <c r="AR7" s="4"/>
    </row>
    <row r="8" spans="1:50" ht="13.9" x14ac:dyDescent="0.3">
      <c r="A8" s="3">
        <v>1</v>
      </c>
      <c r="H8" s="7"/>
      <c r="I8" s="7"/>
      <c r="J8" s="7"/>
      <c r="K8" s="7"/>
      <c r="L8" s="7"/>
      <c r="M8" s="7"/>
      <c r="N8" s="7"/>
      <c r="O8" s="7"/>
      <c r="P8" s="7"/>
      <c r="Q8" s="7"/>
      <c r="R8" s="7"/>
      <c r="S8" s="1098" t="str">
        <f>IF(VLOOKUP($A8,PrekladHlav!$A:$H,1)=$A8,VLOOKUP($A8,PrekladHlav!$A:$H,SUVAHAVUJ!B1),0)</f>
        <v>k</v>
      </c>
      <c r="T8" s="1098"/>
      <c r="U8" s="7"/>
      <c r="V8" s="1106">
        <f>VstupHlavička!$B$15</f>
        <v>45291</v>
      </c>
      <c r="W8" s="1106"/>
      <c r="X8" s="8"/>
      <c r="Y8" s="1107">
        <f>VstupHlavička!$B$15</f>
        <v>45291</v>
      </c>
      <c r="Z8" s="1107"/>
      <c r="AA8" s="9"/>
      <c r="AB8" s="1108">
        <f>VstupHlavička!$B$15</f>
        <v>45291</v>
      </c>
      <c r="AC8" s="1108"/>
      <c r="AD8" s="1108"/>
      <c r="AE8" s="10"/>
      <c r="AF8" s="9"/>
      <c r="AG8" s="7"/>
      <c r="AH8" s="7"/>
      <c r="AI8" s="7"/>
      <c r="AJ8" s="7"/>
      <c r="AK8" s="7"/>
      <c r="AL8" s="7"/>
      <c r="AM8" s="7"/>
      <c r="AN8" s="7"/>
      <c r="AO8" s="7"/>
      <c r="AP8" s="7"/>
      <c r="AQ8" s="7"/>
      <c r="AR8" s="7"/>
    </row>
    <row r="9" spans="1:50" ht="13.9" x14ac:dyDescent="0.3">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row>
    <row r="10" spans="1:50" ht="13.9" x14ac:dyDescent="0.3">
      <c r="H10" s="7" t="s">
        <v>17</v>
      </c>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4"/>
    </row>
    <row r="11" spans="1:50" ht="13.9" x14ac:dyDescent="0.3">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row>
    <row r="12" spans="1:50" ht="13.9" x14ac:dyDescent="0.3">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row>
    <row r="13" spans="1:50" ht="13.9" x14ac:dyDescent="0.3">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row>
    <row r="14" spans="1:50" ht="13.9" x14ac:dyDescent="0.3">
      <c r="A14" s="3">
        <v>6</v>
      </c>
      <c r="B14" s="3">
        <v>7</v>
      </c>
      <c r="C14" s="3">
        <v>8</v>
      </c>
      <c r="D14" s="3">
        <v>9</v>
      </c>
      <c r="H14" s="7" t="str">
        <f>IF(VLOOKUP($A14,PrekladHlav!$A:$H,1)=$A14,VLOOKUP($A14,PrekladHlav!$A:$H,SUVAHAVUJ!B1),0)</f>
        <v>Daňové identifikačné číslo</v>
      </c>
      <c r="I14" s="4"/>
      <c r="J14" s="4"/>
      <c r="K14" s="4"/>
      <c r="L14" s="4"/>
      <c r="M14" s="4"/>
      <c r="N14" s="4"/>
      <c r="O14" s="4"/>
      <c r="P14" s="4"/>
      <c r="Q14" s="4"/>
      <c r="R14" s="4"/>
      <c r="S14" s="4" t="str">
        <f>IF(VLOOKUP($B14,PrekladHlav!$A:$H,1)=$B14,VLOOKUP($B14,PrekladHlav!$A:$H,SUVAHAVUJ!B1),0)</f>
        <v>Účtovná závierka</v>
      </c>
      <c r="T14" s="4"/>
      <c r="U14" s="4"/>
      <c r="V14" s="4"/>
      <c r="W14" s="4"/>
      <c r="X14" s="4"/>
      <c r="Y14" s="4"/>
      <c r="Z14" s="4"/>
      <c r="AA14" s="4" t="str">
        <f>IF(VLOOKUP($C14,PrekladHlav!$A:$H,1)=$C14,VLOOKUP($C14,PrekladHlav!$A:$H,SUVAHAVUJ!B1),0)</f>
        <v>Účtovná jednotka</v>
      </c>
      <c r="AB14" s="4"/>
      <c r="AC14" s="4"/>
      <c r="AD14" s="4"/>
      <c r="AE14" s="4"/>
      <c r="AF14" s="4"/>
      <c r="AG14" s="7"/>
      <c r="AH14" s="1098" t="str">
        <f>IF(VLOOKUP($D14,PrekladHlav!$A:$H,1)=$D14,VLOOKUP($D14,PrekladHlav!$A:$H,SUVAHAVUJ!B1),0)</f>
        <v>Za obdobie</v>
      </c>
      <c r="AI14" s="1098"/>
      <c r="AJ14" s="1098"/>
      <c r="AK14" s="1098"/>
      <c r="AL14" s="1098"/>
      <c r="AM14" s="1098"/>
      <c r="AN14" s="1098"/>
      <c r="AO14" s="1098"/>
      <c r="AP14" s="1098"/>
      <c r="AQ14" s="4"/>
      <c r="AR14" s="7"/>
    </row>
    <row r="15" spans="1:50" ht="13.9" x14ac:dyDescent="0.3">
      <c r="A15" s="3">
        <v>10</v>
      </c>
      <c r="B15" s="3">
        <v>11</v>
      </c>
      <c r="H15" s="11" t="str">
        <f>MID(VstupHlavička!$B$3,1,1)</f>
        <v>2</v>
      </c>
      <c r="I15" s="11" t="str">
        <f>MID(VstupHlavička!$B$3,2,1)</f>
        <v>1</v>
      </c>
      <c r="J15" s="11" t="str">
        <f>MID(VstupHlavička!$B$3,3,1)</f>
        <v>2</v>
      </c>
      <c r="K15" s="11" t="str">
        <f>MID(VstupHlavička!$B$3,4,1)</f>
        <v>1</v>
      </c>
      <c r="L15" s="11" t="str">
        <f>MID(VstupHlavička!$B$3,5,1)</f>
        <v>6</v>
      </c>
      <c r="M15" s="11" t="str">
        <f>MID(VstupHlavička!$B$3,6,1)</f>
        <v>3</v>
      </c>
      <c r="N15" s="11" t="str">
        <f>MID(VstupHlavička!$B$3,7,1)</f>
        <v>5</v>
      </c>
      <c r="O15" s="11" t="str">
        <f>MID(VstupHlavička!$B$3,8,1)</f>
        <v>3</v>
      </c>
      <c r="P15" s="11" t="str">
        <f>MID(VstupHlavička!$B$3,9,1)</f>
        <v>8</v>
      </c>
      <c r="Q15" s="11" t="str">
        <f>MID(VstupHlavička!$B$3,10,1)</f>
        <v>4</v>
      </c>
      <c r="R15" s="4"/>
      <c r="S15" s="4"/>
      <c r="T15" s="4"/>
      <c r="U15" s="4"/>
      <c r="V15" s="4"/>
      <c r="W15" s="4"/>
      <c r="X15" s="4"/>
      <c r="Y15" s="4"/>
      <c r="Z15" s="4"/>
      <c r="AA15" s="4"/>
      <c r="AB15" s="4"/>
      <c r="AC15" s="4"/>
      <c r="AD15" s="4"/>
      <c r="AE15" s="4"/>
      <c r="AF15" s="4"/>
      <c r="AG15" s="4"/>
      <c r="AH15" s="4"/>
      <c r="AI15" s="4"/>
      <c r="AJ15" s="7" t="str">
        <f>IF(VLOOKUP($A15,PrekladHlav!$A:$H,1)=$A15,VLOOKUP($A15,PrekladHlav!$A:$H,SUVAHAVUJ!B1),0)</f>
        <v>mesiac</v>
      </c>
      <c r="AK15" s="7"/>
      <c r="AL15" s="7"/>
      <c r="AM15" s="7" t="str">
        <f>IF(VLOOKUP($B15,PrekladHlav!$A:$H,1)=$B15,VLOOKUP($B15,PrekladHlav!$A:$H,SUVAHAVUJ!B1),0)</f>
        <v>rok</v>
      </c>
      <c r="AN15" s="7"/>
      <c r="AO15" s="7"/>
      <c r="AP15" s="7"/>
      <c r="AQ15" s="4"/>
      <c r="AR15" s="4"/>
    </row>
    <row r="16" spans="1:50" ht="13.9" x14ac:dyDescent="0.3">
      <c r="A16" s="3">
        <v>12</v>
      </c>
      <c r="B16" s="3">
        <v>15</v>
      </c>
      <c r="C16" s="3">
        <v>22</v>
      </c>
      <c r="H16" s="4"/>
      <c r="I16" s="4"/>
      <c r="J16" s="4"/>
      <c r="K16" s="4"/>
      <c r="L16" s="4"/>
      <c r="M16" s="4"/>
      <c r="N16" s="4"/>
      <c r="O16" s="4"/>
      <c r="P16" s="4"/>
      <c r="Q16" s="4"/>
      <c r="R16" s="4"/>
      <c r="S16" s="12" t="s">
        <v>18</v>
      </c>
      <c r="T16" s="4"/>
      <c r="U16" s="4" t="str">
        <f>IF(VLOOKUP($A16,PrekladHlav!$A:$H,1)=$A16,VLOOKUP($A16,PrekladHlav!$A:$H,SUVAHAVUJ!B1),0)</f>
        <v xml:space="preserve"> - riadna</v>
      </c>
      <c r="V16" s="4"/>
      <c r="W16" s="4"/>
      <c r="X16" s="4"/>
      <c r="Y16" s="4"/>
      <c r="Z16" s="4"/>
      <c r="AA16" s="12"/>
      <c r="AB16" s="4"/>
      <c r="AC16" s="4" t="str">
        <f>IF(VLOOKUP($B16,PrekladHlav!$A:$H,1)=$B16,VLOOKUP($B16,PrekladHlav!$A:$H,SUVAHAVUJ!B1),0)</f>
        <v xml:space="preserve"> - malá</v>
      </c>
      <c r="AD16" s="4"/>
      <c r="AE16" s="4"/>
      <c r="AF16" s="4"/>
      <c r="AG16" s="4"/>
      <c r="AH16" s="7" t="str">
        <f>IF(VLOOKUP($C16,PrekladHlav!$A:$H,1)=$C16,VLOOKUP($C16,PrekladHlav!$A:$H,SUVAHAVUJ!B1),0)</f>
        <v>od</v>
      </c>
      <c r="AI16" s="7"/>
      <c r="AJ16" s="13" t="s">
        <v>19</v>
      </c>
      <c r="AK16" s="13" t="s">
        <v>20</v>
      </c>
      <c r="AL16" s="7"/>
      <c r="AM16" s="13" t="s">
        <v>21</v>
      </c>
      <c r="AN16" s="13" t="s">
        <v>19</v>
      </c>
      <c r="AO16" s="13">
        <v>2</v>
      </c>
      <c r="AP16" s="13">
        <v>3</v>
      </c>
      <c r="AQ16" s="4"/>
      <c r="AR16" s="4"/>
    </row>
    <row r="17" spans="1:44" ht="13.9" x14ac:dyDescent="0.3">
      <c r="A17" s="3">
        <v>4</v>
      </c>
      <c r="B17" s="3">
        <v>13</v>
      </c>
      <c r="C17" s="3">
        <v>16</v>
      </c>
      <c r="D17" s="3">
        <v>23</v>
      </c>
      <c r="H17" s="7" t="str">
        <f>IF(VLOOKUP($A17,PrekladHlav!$A:$H,1)=$A17,VLOOKUP($A17,PrekladHlav!$A:$H,SUVAHAVUJ!B1),0)</f>
        <v>IČO</v>
      </c>
      <c r="I17" s="4"/>
      <c r="J17" s="4"/>
      <c r="K17" s="4"/>
      <c r="L17" s="4"/>
      <c r="M17" s="4"/>
      <c r="N17" s="4"/>
      <c r="O17" s="4"/>
      <c r="P17" s="4"/>
      <c r="Q17" s="4"/>
      <c r="R17" s="4"/>
      <c r="S17" s="12"/>
      <c r="T17" s="4"/>
      <c r="U17" s="4" t="str">
        <f>IF(VLOOKUP($B17,PrekladHlav!$A:$H,1)=$B17,VLOOKUP($B17,PrekladHlav!$A:$H,SUVAHAVUJ!B1),0)</f>
        <v xml:space="preserve"> - mimoriadna</v>
      </c>
      <c r="V17" s="4"/>
      <c r="W17" s="4"/>
      <c r="X17" s="4"/>
      <c r="Y17" s="4"/>
      <c r="Z17" s="4"/>
      <c r="AA17" s="12" t="s">
        <v>18</v>
      </c>
      <c r="AB17" s="4"/>
      <c r="AC17" s="4" t="str">
        <f>IF(VLOOKUP($C17,PrekladHlav!$A:$H,1)=$C17,VLOOKUP($C17,PrekladHlav!$A:$H,SUVAHAVUJ!B1),0)</f>
        <v xml:space="preserve"> - veľká</v>
      </c>
      <c r="AD17" s="4"/>
      <c r="AE17" s="4"/>
      <c r="AF17" s="4"/>
      <c r="AG17" s="4"/>
      <c r="AH17" s="7" t="str">
        <f>IF(VLOOKUP($D17,PrekladHlav!$A:$H,1)=$D17,VLOOKUP($D17,PrekladHlav!$A:$H,SUVAHAVUJ!B1),0)</f>
        <v>do</v>
      </c>
      <c r="AI17" s="7"/>
      <c r="AJ17" s="13" t="s">
        <v>20</v>
      </c>
      <c r="AK17" s="13" t="s">
        <v>21</v>
      </c>
      <c r="AL17" s="7"/>
      <c r="AM17" s="13" t="s">
        <v>21</v>
      </c>
      <c r="AN17" s="13" t="s">
        <v>19</v>
      </c>
      <c r="AO17" s="13">
        <v>2</v>
      </c>
      <c r="AP17" s="13">
        <v>3</v>
      </c>
      <c r="AQ17" s="4"/>
      <c r="AR17" s="4"/>
    </row>
    <row r="18" spans="1:44" ht="13.9" x14ac:dyDescent="0.3">
      <c r="A18" s="3">
        <v>14</v>
      </c>
      <c r="H18" s="11" t="str">
        <f>MID(VstupHlavička!$B$4,1,1)</f>
        <v>5</v>
      </c>
      <c r="I18" s="11" t="str">
        <f>MID(VstupHlavička!$B$4,2,1)</f>
        <v>4</v>
      </c>
      <c r="J18" s="11" t="str">
        <f>MID(VstupHlavička!$B$4,3,1)</f>
        <v>3</v>
      </c>
      <c r="K18" s="11" t="str">
        <f>MID(VstupHlavička!$B$4,4,1)</f>
        <v>5</v>
      </c>
      <c r="L18" s="11" t="str">
        <f>MID(VstupHlavička!$B$4,5,1)</f>
        <v>3</v>
      </c>
      <c r="M18" s="11" t="str">
        <f>MID(VstupHlavička!$B$4,6,1)</f>
        <v>7</v>
      </c>
      <c r="N18" s="11" t="str">
        <f>MID(VstupHlavička!$B$4,7,1)</f>
        <v>1</v>
      </c>
      <c r="O18" s="11" t="str">
        <f>MID(VstupHlavička!$B$4,8,1)</f>
        <v>8</v>
      </c>
      <c r="P18" s="4"/>
      <c r="Q18" s="4"/>
      <c r="R18" s="4"/>
      <c r="S18" s="503"/>
      <c r="T18" s="4"/>
      <c r="U18" s="4"/>
      <c r="V18" s="4"/>
      <c r="W18" s="4"/>
      <c r="X18" s="4"/>
      <c r="Y18" s="4"/>
      <c r="Z18" s="4"/>
      <c r="AA18" s="14"/>
      <c r="AB18" s="4"/>
      <c r="AC18" s="4"/>
      <c r="AD18" s="4"/>
      <c r="AE18" s="4"/>
      <c r="AF18" s="4"/>
      <c r="AG18" s="4"/>
      <c r="AH18" s="4"/>
      <c r="AI18" s="4"/>
      <c r="AJ18" s="4"/>
      <c r="AK18" s="4"/>
      <c r="AL18" s="4"/>
      <c r="AM18" s="4"/>
      <c r="AN18" s="4"/>
      <c r="AO18" s="4"/>
      <c r="AP18" s="4"/>
      <c r="AQ18" s="4"/>
      <c r="AR18" s="4"/>
    </row>
    <row r="19" spans="1:44" x14ac:dyDescent="0.2">
      <c r="A19" s="3">
        <v>5</v>
      </c>
      <c r="H19" s="4"/>
      <c r="I19" s="4"/>
      <c r="J19" s="4"/>
      <c r="K19" s="4"/>
      <c r="L19" s="4"/>
      <c r="M19" s="4"/>
      <c r="N19" s="4"/>
      <c r="O19" s="4"/>
      <c r="P19" s="4"/>
      <c r="Q19" s="4"/>
      <c r="R19" s="4"/>
      <c r="S19" s="4"/>
      <c r="T19" s="4"/>
      <c r="U19" s="4"/>
      <c r="V19" s="4"/>
      <c r="W19" s="4"/>
      <c r="X19" s="4"/>
      <c r="Y19" s="4"/>
      <c r="Z19" s="4"/>
      <c r="AA19" s="4"/>
      <c r="AB19" s="4"/>
      <c r="AC19" s="4"/>
      <c r="AD19" s="4"/>
      <c r="AE19" s="4"/>
      <c r="AF19" s="4"/>
      <c r="AG19" s="4"/>
      <c r="AH19" s="1099" t="str">
        <f>IF(VLOOKUP($A19,PrekladHlav!$A:$H,1)=$A19,VLOOKUP($A19,PrekladHlav!$A:$H,SUVAHAVUJ!B1),0)</f>
        <v>Bezprostredne predchádzajúce obdobie</v>
      </c>
      <c r="AI19" s="1099"/>
      <c r="AJ19" s="1099"/>
      <c r="AK19" s="1099"/>
      <c r="AL19" s="1099"/>
      <c r="AM19" s="1099"/>
      <c r="AN19" s="1099"/>
      <c r="AO19" s="1099"/>
      <c r="AP19" s="1099"/>
      <c r="AQ19" s="4"/>
      <c r="AR19" s="4"/>
    </row>
    <row r="20" spans="1:44" x14ac:dyDescent="0.2">
      <c r="A20" s="3">
        <v>17</v>
      </c>
      <c r="H20" s="7" t="s">
        <v>4</v>
      </c>
      <c r="I20" s="4"/>
      <c r="J20" s="4"/>
      <c r="K20" s="4"/>
      <c r="L20" s="4"/>
      <c r="M20" s="4"/>
      <c r="N20" s="4"/>
      <c r="O20" s="4"/>
      <c r="P20" s="4"/>
      <c r="Q20" s="4"/>
      <c r="R20" s="4"/>
      <c r="S20" s="7" t="str">
        <f>IF(VLOOKUP($A20,PrekladHlav!$A:$H,1)=$A20,VLOOKUP($A20,PrekladHlav!$A:$H,SUVAHAVUJ!B1),0)</f>
        <v>(vyznačí sa</v>
      </c>
      <c r="T20" s="4"/>
      <c r="U20" s="4"/>
      <c r="V20" s="4"/>
      <c r="W20" s="11" t="s">
        <v>18</v>
      </c>
      <c r="X20" s="15" t="s">
        <v>22</v>
      </c>
      <c r="Y20" s="4"/>
      <c r="Z20" s="4"/>
      <c r="AA20" s="14"/>
      <c r="AB20" s="4"/>
      <c r="AC20" s="4"/>
      <c r="AD20" s="4"/>
      <c r="AE20" s="4"/>
      <c r="AF20" s="4"/>
      <c r="AG20" s="4"/>
      <c r="AH20" s="1099"/>
      <c r="AI20" s="1099"/>
      <c r="AJ20" s="1099"/>
      <c r="AK20" s="1099"/>
      <c r="AL20" s="1099"/>
      <c r="AM20" s="1099"/>
      <c r="AN20" s="1099"/>
      <c r="AO20" s="1099"/>
      <c r="AP20" s="1099"/>
      <c r="AQ20" s="4"/>
      <c r="AR20" s="4"/>
    </row>
    <row r="21" spans="1:44" x14ac:dyDescent="0.2">
      <c r="H21" s="11" t="str">
        <f>MID(VstupHlavička!$B$5,1,1)</f>
        <v>8</v>
      </c>
      <c r="I21" s="11" t="str">
        <f>MID(VstupHlavička!$B$5,2,1)</f>
        <v>4</v>
      </c>
      <c r="J21" s="4" t="s">
        <v>23</v>
      </c>
      <c r="K21" s="11" t="str">
        <f>MID(VstupHlavička!$B$5,3,1)</f>
        <v>2</v>
      </c>
      <c r="L21" s="11" t="str">
        <f>MID(VstupHlavička!$B$5,4,1)</f>
        <v>5</v>
      </c>
      <c r="M21" s="4" t="s">
        <v>23</v>
      </c>
      <c r="N21" s="11" t="str">
        <f>MID(VstupHlavička!$B$5,5,1)</f>
        <v>0</v>
      </c>
      <c r="O21" s="4"/>
      <c r="P21" s="4"/>
      <c r="Q21" s="4"/>
      <c r="R21" s="4"/>
      <c r="S21" s="4"/>
      <c r="T21" s="4"/>
      <c r="U21" s="4"/>
      <c r="V21" s="4"/>
      <c r="W21" s="4"/>
      <c r="X21" s="4"/>
      <c r="Y21" s="4"/>
      <c r="Z21" s="4"/>
      <c r="AA21" s="4"/>
      <c r="AB21" s="4"/>
      <c r="AC21" s="4"/>
      <c r="AD21" s="4"/>
      <c r="AE21" s="4"/>
      <c r="AF21" s="4"/>
      <c r="AG21" s="4"/>
      <c r="AH21" s="1099"/>
      <c r="AI21" s="1099"/>
      <c r="AJ21" s="1099"/>
      <c r="AK21" s="1099"/>
      <c r="AL21" s="1099"/>
      <c r="AM21" s="1099"/>
      <c r="AN21" s="1099"/>
      <c r="AO21" s="1099"/>
      <c r="AP21" s="1099"/>
      <c r="AQ21" s="4"/>
      <c r="AR21" s="4"/>
    </row>
    <row r="22" spans="1:44" x14ac:dyDescent="0.2">
      <c r="A22" s="3">
        <v>10</v>
      </c>
      <c r="B22" s="3">
        <v>11</v>
      </c>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7" t="str">
        <f>IF(VLOOKUP($A22,PrekladHlav!$A:$H,1)=$A22,VLOOKUP($A22,PrekladHlav!$A:$H,SUVAHAVUJ!B1),0)</f>
        <v>mesiac</v>
      </c>
      <c r="AK22" s="7"/>
      <c r="AL22" s="7"/>
      <c r="AM22" s="7" t="str">
        <f>IF(VLOOKUP($B22,PrekladHlav!$A:$H,1)=$B22,VLOOKUP($B22,PrekladHlav!$A:$H,SUVAHAVUJ!B1),0)</f>
        <v>rok</v>
      </c>
      <c r="AN22" s="7"/>
      <c r="AO22" s="7"/>
      <c r="AP22" s="4"/>
      <c r="AQ22" s="4"/>
      <c r="AR22" s="4"/>
    </row>
    <row r="23" spans="1:44" x14ac:dyDescent="0.2">
      <c r="A23" s="3">
        <v>22</v>
      </c>
      <c r="H23" s="4"/>
      <c r="I23" s="4"/>
      <c r="J23" s="4"/>
      <c r="K23" s="4"/>
      <c r="L23" s="4"/>
      <c r="M23" s="4" t="s">
        <v>5289</v>
      </c>
      <c r="N23" s="12" t="s">
        <v>18</v>
      </c>
      <c r="P23" s="4" t="s">
        <v>5290</v>
      </c>
      <c r="Q23" s="4"/>
      <c r="R23" s="14"/>
      <c r="S23" s="4"/>
      <c r="U23" s="12" t="s">
        <v>18</v>
      </c>
      <c r="W23" s="4" t="s">
        <v>5291</v>
      </c>
      <c r="X23" s="4"/>
      <c r="Y23" s="4"/>
      <c r="AA23" s="12" t="s">
        <v>18</v>
      </c>
      <c r="AC23" s="4" t="s">
        <v>5292</v>
      </c>
      <c r="AD23" s="4"/>
      <c r="AE23" s="4"/>
      <c r="AF23" s="4"/>
      <c r="AG23" s="4"/>
      <c r="AH23" s="7" t="str">
        <f>IF(VLOOKUP($A23,PrekladHlav!$A:$H,1)=$A23,VLOOKUP($A23,PrekladHlav!$A:$H,SUVAHAVUJ!B1),0)</f>
        <v>od</v>
      </c>
      <c r="AI23" s="4"/>
      <c r="AJ23" s="13" t="s">
        <v>19</v>
      </c>
      <c r="AK23" s="13" t="s">
        <v>20</v>
      </c>
      <c r="AL23" s="7"/>
      <c r="AM23" s="13" t="s">
        <v>21</v>
      </c>
      <c r="AN23" s="13" t="s">
        <v>19</v>
      </c>
      <c r="AO23" s="13">
        <v>2</v>
      </c>
      <c r="AP23" s="13">
        <v>2</v>
      </c>
      <c r="AQ23" s="4"/>
      <c r="AR23" s="4"/>
    </row>
    <row r="24" spans="1:44" x14ac:dyDescent="0.2">
      <c r="A24" s="3">
        <v>23</v>
      </c>
      <c r="H24" s="4"/>
      <c r="I24" s="4"/>
      <c r="J24" s="4"/>
      <c r="K24" s="4"/>
      <c r="L24" s="4"/>
      <c r="M24" s="4"/>
      <c r="N24" s="4"/>
      <c r="O24" s="4"/>
      <c r="P24" s="4"/>
      <c r="Q24" s="4"/>
      <c r="R24" s="4"/>
      <c r="S24" s="4"/>
      <c r="T24" s="4"/>
      <c r="U24" s="4"/>
      <c r="V24" s="4"/>
      <c r="W24" s="4"/>
      <c r="X24" s="4"/>
      <c r="Y24" s="4"/>
      <c r="Z24" s="4"/>
      <c r="AA24" s="4"/>
      <c r="AB24" s="4"/>
      <c r="AC24" s="4"/>
      <c r="AD24" s="4"/>
      <c r="AE24" s="4"/>
      <c r="AF24" s="4"/>
      <c r="AG24" s="4"/>
      <c r="AH24" s="7" t="str">
        <f>IF(VLOOKUP($A24,PrekladHlav!$A:$H,1)=$A24,VLOOKUP($A24,PrekladHlav!$A:$H,SUVAHAVUJ!B1),0)</f>
        <v>do</v>
      </c>
      <c r="AI24" s="4"/>
      <c r="AJ24" s="13" t="s">
        <v>20</v>
      </c>
      <c r="AK24" s="13" t="s">
        <v>21</v>
      </c>
      <c r="AL24" s="7"/>
      <c r="AM24" s="13" t="s">
        <v>21</v>
      </c>
      <c r="AN24" s="13" t="s">
        <v>19</v>
      </c>
      <c r="AO24" s="13">
        <v>2</v>
      </c>
      <c r="AP24" s="13">
        <v>2</v>
      </c>
      <c r="AQ24" s="4"/>
      <c r="AR24" s="4"/>
    </row>
    <row r="25" spans="1:44" x14ac:dyDescent="0.2">
      <c r="H25" s="7"/>
      <c r="I25" s="4"/>
      <c r="J25" s="4"/>
      <c r="K25" s="4"/>
      <c r="L25" s="4"/>
      <c r="M25" s="4"/>
      <c r="N25" s="4"/>
      <c r="O25" s="4"/>
      <c r="P25" s="4"/>
      <c r="Q25" s="4"/>
      <c r="R25" s="4"/>
      <c r="S25" s="4"/>
      <c r="T25" s="4"/>
      <c r="U25" s="4"/>
      <c r="V25" s="4"/>
      <c r="W25" s="4"/>
      <c r="X25" s="4"/>
      <c r="Y25" s="4"/>
      <c r="Z25" s="4"/>
      <c r="AA25" s="4"/>
      <c r="AB25" s="4"/>
      <c r="AC25" s="4"/>
      <c r="AD25" s="4"/>
      <c r="AE25" s="4"/>
      <c r="AF25" s="4"/>
      <c r="AG25" s="4"/>
      <c r="AH25" s="7"/>
      <c r="AI25" s="4"/>
      <c r="AJ25" s="6"/>
      <c r="AK25" s="6"/>
      <c r="AL25" s="7"/>
      <c r="AM25" s="6"/>
      <c r="AN25" s="6"/>
      <c r="AO25" s="6"/>
      <c r="AP25" s="6"/>
      <c r="AQ25" s="4"/>
      <c r="AR25" s="4"/>
    </row>
    <row r="26" spans="1:44" x14ac:dyDescent="0.2">
      <c r="H26" s="7"/>
      <c r="I26" s="505"/>
      <c r="J26" s="4"/>
      <c r="K26" s="4"/>
      <c r="L26" s="4"/>
      <c r="M26" s="4"/>
      <c r="N26" s="4"/>
      <c r="O26" s="4"/>
      <c r="P26" s="4"/>
      <c r="Q26" s="4"/>
      <c r="R26" s="505"/>
      <c r="S26" s="4"/>
      <c r="T26" s="4"/>
      <c r="U26" s="4"/>
      <c r="V26" s="4"/>
      <c r="W26" s="4"/>
      <c r="X26" s="4"/>
      <c r="Y26" s="4"/>
      <c r="Z26" s="4"/>
      <c r="AA26" s="4"/>
      <c r="AB26" s="4"/>
      <c r="AC26" s="4"/>
      <c r="AD26" s="4"/>
      <c r="AE26" s="505"/>
      <c r="AF26" s="4"/>
      <c r="AG26" s="4"/>
      <c r="AH26" s="7"/>
      <c r="AI26" s="4"/>
      <c r="AJ26" s="6"/>
      <c r="AK26" s="6"/>
      <c r="AL26" s="7"/>
      <c r="AM26" s="6"/>
      <c r="AN26" s="6"/>
      <c r="AO26" s="6"/>
      <c r="AP26" s="6"/>
      <c r="AQ26" s="4"/>
      <c r="AR26" s="4"/>
    </row>
    <row r="27" spans="1:44" x14ac:dyDescent="0.2">
      <c r="H27" s="4"/>
      <c r="I27" s="4"/>
      <c r="J27" s="4"/>
      <c r="K27" s="4"/>
      <c r="L27" s="4"/>
      <c r="M27" s="4"/>
      <c r="N27" s="4"/>
      <c r="O27" s="4"/>
      <c r="P27" s="4"/>
      <c r="Q27" s="4"/>
      <c r="R27" s="4"/>
      <c r="S27" s="4"/>
      <c r="T27" s="4"/>
      <c r="U27" s="4"/>
      <c r="V27" s="4"/>
      <c r="W27" s="4"/>
      <c r="X27" s="4"/>
      <c r="Y27" s="4"/>
      <c r="Z27" s="4"/>
      <c r="AA27" s="4"/>
      <c r="AB27" s="4"/>
      <c r="AC27" s="4"/>
      <c r="AD27" s="4"/>
      <c r="AE27" s="4"/>
      <c r="AF27" s="4"/>
      <c r="AG27" s="4"/>
      <c r="AH27" s="7"/>
      <c r="AI27" s="4"/>
      <c r="AJ27" s="6"/>
      <c r="AK27" s="6"/>
      <c r="AL27" s="7"/>
      <c r="AM27" s="6"/>
      <c r="AN27" s="6"/>
      <c r="AO27" s="6"/>
      <c r="AP27" s="6"/>
      <c r="AQ27" s="4"/>
      <c r="AR27" s="4"/>
    </row>
    <row r="28" spans="1:44" x14ac:dyDescent="0.2">
      <c r="H28" s="4"/>
      <c r="I28" s="4"/>
      <c r="J28" s="4"/>
      <c r="K28" s="4"/>
      <c r="L28" s="4"/>
      <c r="M28" s="4"/>
      <c r="N28" s="4"/>
      <c r="O28" s="4"/>
      <c r="P28" s="4"/>
      <c r="Q28" s="4"/>
      <c r="R28" s="4"/>
      <c r="S28" s="4"/>
      <c r="T28" s="4"/>
      <c r="U28" s="4"/>
      <c r="V28" s="4"/>
      <c r="W28" s="4"/>
      <c r="X28" s="4"/>
      <c r="Y28" s="4"/>
      <c r="Z28" s="4"/>
      <c r="AA28" s="4"/>
      <c r="AB28" s="4"/>
      <c r="AC28" s="4"/>
      <c r="AD28" s="4"/>
      <c r="AE28" s="4"/>
      <c r="AF28" s="4"/>
      <c r="AG28" s="4"/>
      <c r="AH28" s="7"/>
      <c r="AI28" s="4"/>
      <c r="AJ28" s="6"/>
      <c r="AK28" s="6"/>
      <c r="AL28" s="7"/>
      <c r="AM28" s="6"/>
      <c r="AN28" s="6"/>
      <c r="AO28" s="6"/>
      <c r="AP28" s="6"/>
      <c r="AQ28" s="4"/>
      <c r="AR28" s="4"/>
    </row>
    <row r="29" spans="1:44" x14ac:dyDescent="0.2">
      <c r="A29" s="3">
        <v>24</v>
      </c>
      <c r="H29" s="7" t="str">
        <f>IF(VLOOKUP($A29,PrekladHlav!$A:$H,1)=$A29,VLOOKUP($A29,PrekladHlav!$A:$H,SUVAHAVUJ!$B$1),0)</f>
        <v>Obchodné meno (názov) účtovnej jednotky</v>
      </c>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row>
    <row r="30" spans="1:44" x14ac:dyDescent="0.2">
      <c r="H30" s="11" t="str">
        <f>MID(VstupHlavička!$B$6,1,1)</f>
        <v>F</v>
      </c>
      <c r="I30" s="11" t="str">
        <f>MID(VstupHlavička!$B$6,2,1)</f>
        <v>i</v>
      </c>
      <c r="J30" s="11" t="str">
        <f>MID(VstupHlavička!$B$6,3,1)</f>
        <v>r</v>
      </c>
      <c r="K30" s="11" t="str">
        <f>MID(VstupHlavička!$B$6,4,1)</f>
        <v>e</v>
      </c>
      <c r="L30" s="11" t="str">
        <f>MID(VstupHlavička!$B$6,5,1)</f>
        <v>E</v>
      </c>
      <c r="M30" s="11" t="str">
        <f>MID(VstupHlavička!$B$6,6,1)</f>
        <v>x</v>
      </c>
      <c r="N30" s="11" t="str">
        <f>MID(VstupHlavička!$B$6,7,1)</f>
        <v>p</v>
      </c>
      <c r="O30" s="11" t="str">
        <f>MID(VstupHlavička!$B$6,8,1)</f>
        <v>e</v>
      </c>
      <c r="P30" s="11" t="str">
        <f>MID(VstupHlavička!$B$6,9,1)</f>
        <v>r</v>
      </c>
      <c r="Q30" s="11" t="str">
        <f>MID(VstupHlavička!$B$6,10,1)</f>
        <v>t</v>
      </c>
      <c r="R30" s="11" t="str">
        <f>MID(VstupHlavička!$B$6,11,1)</f>
        <v xml:space="preserve"> </v>
      </c>
      <c r="S30" s="11" t="str">
        <f>MID(VstupHlavička!$B$6,12,1)</f>
        <v>s</v>
      </c>
      <c r="T30" s="11" t="str">
        <f>MID(VstupHlavička!$B$6,13,1)</f>
        <v>.</v>
      </c>
      <c r="U30" s="11" t="str">
        <f>MID(VstupHlavička!$B$6,14,1)</f>
        <v>r</v>
      </c>
      <c r="V30" s="11" t="str">
        <f>MID(VstupHlavička!$B$6,15,1)</f>
        <v>.</v>
      </c>
      <c r="W30" s="11" t="str">
        <f>MID(VstupHlavička!$B$6,16,1)</f>
        <v>o</v>
      </c>
      <c r="X30" s="11" t="str">
        <f>MID(VstupHlavička!$B$6,17,1)</f>
        <v>.</v>
      </c>
      <c r="Y30" s="11" t="str">
        <f>MID(VstupHlavička!$B$6,18,1)</f>
        <v/>
      </c>
      <c r="Z30" s="11" t="str">
        <f>MID(VstupHlavička!$B$6,19,1)</f>
        <v/>
      </c>
      <c r="AA30" s="11" t="str">
        <f>MID(VstupHlavička!$B$6,20,1)</f>
        <v/>
      </c>
      <c r="AB30" s="11" t="str">
        <f>MID(VstupHlavička!$B$6,21,1)</f>
        <v/>
      </c>
      <c r="AC30" s="11" t="str">
        <f>MID(VstupHlavička!$B$6,22,1)</f>
        <v/>
      </c>
      <c r="AD30" s="11" t="str">
        <f>MID(VstupHlavička!$B$6,23,1)</f>
        <v/>
      </c>
      <c r="AE30" s="11" t="str">
        <f>MID(VstupHlavička!$B$6,24,1)</f>
        <v/>
      </c>
      <c r="AF30" s="11" t="str">
        <f>MID(VstupHlavička!$B$6,25,1)</f>
        <v/>
      </c>
      <c r="AG30" s="11" t="str">
        <f>MID(VstupHlavička!$B$6,26,1)</f>
        <v/>
      </c>
      <c r="AH30" s="11" t="str">
        <f>MID(VstupHlavička!$B$6,27,1)</f>
        <v/>
      </c>
      <c r="AI30" s="11" t="str">
        <f>MID(VstupHlavička!$B$6,28,1)</f>
        <v/>
      </c>
      <c r="AJ30" s="11" t="str">
        <f>MID(VstupHlavička!$B$6,29,1)</f>
        <v/>
      </c>
      <c r="AK30" s="11" t="str">
        <f>MID(VstupHlavička!$B$6,30,1)</f>
        <v/>
      </c>
      <c r="AL30" s="11" t="str">
        <f>MID(VstupHlavička!$B$6,31,1)</f>
        <v/>
      </c>
      <c r="AM30" s="11" t="str">
        <f>MID(VstupHlavička!$B$6,32,1)</f>
        <v/>
      </c>
      <c r="AN30" s="11" t="str">
        <f>MID(VstupHlavička!$B$6,33,1)</f>
        <v/>
      </c>
      <c r="AO30" s="11" t="str">
        <f>MID(VstupHlavička!$B$6,34,1)</f>
        <v/>
      </c>
      <c r="AP30" s="11" t="str">
        <f>MID(VstupHlavička!$B$6,35,1)</f>
        <v/>
      </c>
      <c r="AQ30" s="11" t="str">
        <f>MID(VstupHlavička!$B$6,36,1)</f>
        <v/>
      </c>
      <c r="AR30" s="4"/>
    </row>
    <row r="31" spans="1:44" x14ac:dyDescent="0.2">
      <c r="H31" s="11" t="str">
        <f>MID(VstupHlavička!$B$6,37,1)</f>
        <v/>
      </c>
      <c r="I31" s="11" t="str">
        <f>MID(VstupHlavička!$B$6,38,1)</f>
        <v/>
      </c>
      <c r="J31" s="11" t="str">
        <f>MID(VstupHlavička!$B$6,39,1)</f>
        <v/>
      </c>
      <c r="K31" s="11" t="str">
        <f>MID(VstupHlavička!$B$6,40,1)</f>
        <v/>
      </c>
      <c r="L31" s="11" t="str">
        <f>MID(VstupHlavička!$B$6,41,1)</f>
        <v/>
      </c>
      <c r="M31" s="11" t="str">
        <f>MID(VstupHlavička!$B$6,42,1)</f>
        <v/>
      </c>
      <c r="N31" s="11" t="str">
        <f>MID(VstupHlavička!$B$6,43,1)</f>
        <v/>
      </c>
      <c r="O31" s="11" t="str">
        <f>MID(VstupHlavička!$B$6,44,1)</f>
        <v/>
      </c>
      <c r="P31" s="11" t="str">
        <f>MID(VstupHlavička!$B$6,45,1)</f>
        <v/>
      </c>
      <c r="Q31" s="11" t="str">
        <f>MID(VstupHlavička!$B$6,46,1)</f>
        <v/>
      </c>
      <c r="R31" s="11" t="str">
        <f>MID(VstupHlavička!$B$6,47,1)</f>
        <v/>
      </c>
      <c r="S31" s="11" t="str">
        <f>MID(VstupHlavička!$B$6,48,1)</f>
        <v/>
      </c>
      <c r="T31" s="11" t="str">
        <f>MID(VstupHlavička!$B$6,49,1)</f>
        <v/>
      </c>
      <c r="U31" s="11" t="str">
        <f>MID(VstupHlavička!$B$6,50,1)</f>
        <v/>
      </c>
      <c r="V31" s="11" t="str">
        <f>MID(VstupHlavička!$B$6,51,1)</f>
        <v/>
      </c>
      <c r="W31" s="11" t="str">
        <f>MID(VstupHlavička!$B$6,52,1)</f>
        <v/>
      </c>
      <c r="X31" s="11" t="str">
        <f>MID(VstupHlavička!$B$6,53,1)</f>
        <v/>
      </c>
      <c r="Y31" s="11" t="str">
        <f>MID(VstupHlavička!$B$6,54,1)</f>
        <v/>
      </c>
      <c r="Z31" s="11" t="str">
        <f>MID(VstupHlavička!$B$6,55,1)</f>
        <v/>
      </c>
      <c r="AA31" s="11" t="str">
        <f>MID(VstupHlavička!$B$6,56,1)</f>
        <v/>
      </c>
      <c r="AB31" s="11" t="str">
        <f>MID(VstupHlavička!$B$6,57,1)</f>
        <v/>
      </c>
      <c r="AC31" s="11" t="str">
        <f>MID(VstupHlavička!$B$6,58,1)</f>
        <v/>
      </c>
      <c r="AD31" s="11" t="str">
        <f>MID(VstupHlavička!$B$6,59,1)</f>
        <v/>
      </c>
      <c r="AE31" s="11" t="str">
        <f>MID(VstupHlavička!$B$6,60,1)</f>
        <v/>
      </c>
      <c r="AF31" s="11" t="str">
        <f>MID(VstupHlavička!$B$6,61,1)</f>
        <v/>
      </c>
      <c r="AG31" s="11" t="str">
        <f>MID(VstupHlavička!$B$6,62,1)</f>
        <v/>
      </c>
      <c r="AH31" s="11" t="str">
        <f>MID(VstupHlavička!$B$6,63,1)</f>
        <v/>
      </c>
      <c r="AI31" s="11" t="str">
        <f>MID(VstupHlavička!$B$6,64,1)</f>
        <v/>
      </c>
      <c r="AJ31" s="11" t="str">
        <f>MID(VstupHlavička!$B$6,65,1)</f>
        <v/>
      </c>
      <c r="AK31" s="11" t="str">
        <f>MID(VstupHlavička!$B$6,66,1)</f>
        <v/>
      </c>
      <c r="AL31" s="11" t="str">
        <f>MID(VstupHlavička!$B$6,67,1)</f>
        <v/>
      </c>
      <c r="AM31" s="11" t="str">
        <f>MID(VstupHlavička!$B$6,68,1)</f>
        <v/>
      </c>
      <c r="AN31" s="11" t="str">
        <f>MID(VstupHlavička!$B$6,69,1)</f>
        <v/>
      </c>
      <c r="AO31" s="11" t="str">
        <f>MID(VstupHlavička!$B$6,70,1)</f>
        <v/>
      </c>
      <c r="AP31" s="11" t="str">
        <f>MID(VstupHlavička!$B$6,71,1)</f>
        <v/>
      </c>
      <c r="AQ31" s="11" t="str">
        <f>MID(VstupHlavička!$B$6,72,1)</f>
        <v/>
      </c>
      <c r="AR31" s="4"/>
    </row>
    <row r="32" spans="1:44" x14ac:dyDescent="0.2">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row>
    <row r="33" spans="1:44" x14ac:dyDescent="0.2">
      <c r="A33" s="3">
        <v>25</v>
      </c>
      <c r="H33" s="7" t="str">
        <f>IF(VLOOKUP($A33,PrekladHlav!$A:$H,1)=$A33,VLOOKUP($A33,PrekladHlav!$A:$H,SUVAHAVUJ!$B$1),0)</f>
        <v>Sídlo účtovnej jednotky, ulica a číslo</v>
      </c>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row>
    <row r="34" spans="1:44" x14ac:dyDescent="0.2">
      <c r="H34" s="11" t="str">
        <f>MID(VstupHlavička!$B$7,1,1)</f>
        <v>P</v>
      </c>
      <c r="I34" s="11" t="str">
        <f>MID(VstupHlavička!$B$7,2,1)</f>
        <v>e</v>
      </c>
      <c r="J34" s="11" t="str">
        <f>MID(VstupHlavička!$B$7,3,1)</f>
        <v>z</v>
      </c>
      <c r="K34" s="11" t="str">
        <f>MID(VstupHlavička!$B$7,4,1)</f>
        <v>i</v>
      </c>
      <c r="L34" s="11" t="str">
        <f>MID(VstupHlavička!$B$7,5,1)</f>
        <v>n</v>
      </c>
      <c r="M34" s="11" t="str">
        <f>MID(VstupHlavička!$B$7,6,1)</f>
        <v>s</v>
      </c>
      <c r="N34" s="11" t="str">
        <f>MID(VstupHlavička!$B$7,7,1)</f>
        <v>k</v>
      </c>
      <c r="O34" s="11" t="str">
        <f>MID(VstupHlavička!$B$7,8,1)</f>
        <v>á</v>
      </c>
      <c r="P34" s="11" t="str">
        <f>MID(VstupHlavička!$B$7,9,1)</f>
        <v xml:space="preserve"> </v>
      </c>
      <c r="Q34" s="11" t="str">
        <f>MID(VstupHlavička!$B$7,10,1)</f>
        <v>4</v>
      </c>
      <c r="R34" s="11" t="str">
        <f>MID(VstupHlavička!$B$7,11,1)</f>
        <v>4</v>
      </c>
      <c r="S34" s="11" t="str">
        <f>MID(VstupHlavička!$B$7,12,1)</f>
        <v>9</v>
      </c>
      <c r="T34" s="11" t="str">
        <f>MID(VstupHlavička!$B$7,13,1)</f>
        <v>1</v>
      </c>
      <c r="U34" s="11" t="str">
        <f>MID(VstupHlavička!$B$7,14,1)</f>
        <v>/</v>
      </c>
      <c r="V34" s="11" t="str">
        <f>MID(VstupHlavička!$B$7,15,1)</f>
        <v>5</v>
      </c>
      <c r="W34" s="11" t="str">
        <f>MID(VstupHlavička!$B$7,16,1)</f>
        <v>1</v>
      </c>
      <c r="X34" s="11" t="str">
        <f>MID(VstupHlavička!$B$7,17,1)</f>
        <v/>
      </c>
      <c r="Y34" s="11" t="str">
        <f>MID(VstupHlavička!$B$7,18,1)</f>
        <v/>
      </c>
      <c r="Z34" s="11" t="str">
        <f>MID(VstupHlavička!$B$7,19,1)</f>
        <v/>
      </c>
      <c r="AA34" s="11" t="str">
        <f>MID(VstupHlavička!$B$7,20,1)</f>
        <v/>
      </c>
      <c r="AB34" s="11" t="str">
        <f>MID(VstupHlavička!$B$7,21,1)</f>
        <v/>
      </c>
      <c r="AC34" s="11" t="str">
        <f>MID(VstupHlavička!$B$7,22,1)</f>
        <v/>
      </c>
      <c r="AD34" s="11" t="str">
        <f>MID(VstupHlavička!$B$7,23,1)</f>
        <v/>
      </c>
      <c r="AE34" s="11" t="str">
        <f>MID(VstupHlavička!$B$7,24,1)</f>
        <v/>
      </c>
      <c r="AF34" s="11" t="str">
        <f>MID(VstupHlavička!$B$7,25,1)</f>
        <v/>
      </c>
      <c r="AG34" s="11" t="str">
        <f>MID(VstupHlavička!$B$7,26,1)</f>
        <v/>
      </c>
      <c r="AH34" s="11" t="str">
        <f>MID(VstupHlavička!$B$7,27,1)</f>
        <v/>
      </c>
      <c r="AI34" s="11" t="str">
        <f>MID(VstupHlavička!$B$7,28,1)</f>
        <v/>
      </c>
      <c r="AJ34" s="11" t="str">
        <f>MID(VstupHlavička!$B$7,29,1)</f>
        <v/>
      </c>
      <c r="AK34" s="11" t="str">
        <f>MID(VstupHlavička!$B$7,30,1)</f>
        <v/>
      </c>
      <c r="AL34" s="11" t="str">
        <f>MID(VstupHlavička!$B$7,31,1)</f>
        <v/>
      </c>
      <c r="AM34" s="11" t="str">
        <f>MID(VstupHlavička!$B$7,32,1)</f>
        <v/>
      </c>
      <c r="AN34" s="11" t="str">
        <f>MID(VstupHlavička!$B$7,33,1)</f>
        <v/>
      </c>
      <c r="AO34" s="11" t="str">
        <f>MID(VstupHlavička!$B$7,34,1)</f>
        <v/>
      </c>
      <c r="AP34" s="11" t="str">
        <f>MID(VstupHlavička!$B$7,35,1)</f>
        <v/>
      </c>
      <c r="AQ34" s="11" t="str">
        <f>MID(VstupHlavička!$B$7,36,1)</f>
        <v/>
      </c>
      <c r="AR34" s="4"/>
    </row>
    <row r="35" spans="1:44" x14ac:dyDescent="0.2">
      <c r="H35" s="11" t="str">
        <f>MID(VstupHlavička!$B$7,37,1)</f>
        <v/>
      </c>
      <c r="I35" s="11" t="str">
        <f>MID(VstupHlavička!$B$7,38,1)</f>
        <v/>
      </c>
      <c r="J35" s="11" t="str">
        <f>MID(VstupHlavička!$B$7,39,1)</f>
        <v/>
      </c>
      <c r="K35" s="11" t="str">
        <f>MID(VstupHlavička!$B$7,40,1)</f>
        <v/>
      </c>
      <c r="L35" s="11" t="str">
        <f>MID(VstupHlavička!$B$7,41,1)</f>
        <v/>
      </c>
      <c r="M35" s="11" t="str">
        <f>MID(VstupHlavička!$B$7,42,1)</f>
        <v/>
      </c>
      <c r="N35" s="11" t="str">
        <f>MID(VstupHlavička!$B$7,43,1)</f>
        <v/>
      </c>
      <c r="O35" s="11" t="str">
        <f>MID(VstupHlavička!$B$7,44,1)</f>
        <v/>
      </c>
      <c r="P35" s="11" t="str">
        <f>MID(VstupHlavička!$B$7,45,1)</f>
        <v/>
      </c>
      <c r="Q35" s="11" t="str">
        <f>MID(VstupHlavička!$B$7,46,1)</f>
        <v/>
      </c>
      <c r="R35" s="11" t="str">
        <f>MID(VstupHlavička!$B$7,47,1)</f>
        <v/>
      </c>
      <c r="S35" s="11" t="str">
        <f>MID(VstupHlavička!$B$7,48,1)</f>
        <v/>
      </c>
      <c r="T35" s="11" t="str">
        <f>MID(VstupHlavička!$B$7,49,1)</f>
        <v/>
      </c>
      <c r="U35" s="11" t="str">
        <f>MID(VstupHlavička!$B$7,50,1)</f>
        <v/>
      </c>
      <c r="V35" s="11" t="str">
        <f>MID(VstupHlavička!$B$7,51,1)</f>
        <v/>
      </c>
      <c r="W35" s="11" t="str">
        <f>MID(VstupHlavička!$B$7,52,1)</f>
        <v/>
      </c>
      <c r="X35" s="11" t="str">
        <f>MID(VstupHlavička!$B$7,53,1)</f>
        <v/>
      </c>
      <c r="Y35" s="11" t="str">
        <f>MID(VstupHlavička!$B$7,54,1)</f>
        <v/>
      </c>
      <c r="Z35" s="11" t="str">
        <f>MID(VstupHlavička!$B$7,55,1)</f>
        <v/>
      </c>
      <c r="AA35" s="11" t="str">
        <f>MID(VstupHlavička!$B$7,56,1)</f>
        <v/>
      </c>
      <c r="AB35" s="11" t="str">
        <f>MID(VstupHlavička!$B$7,57,1)</f>
        <v/>
      </c>
      <c r="AC35" s="11" t="str">
        <f>MID(VstupHlavička!$B$7,58,1)</f>
        <v/>
      </c>
      <c r="AD35" s="11" t="str">
        <f>MID(VstupHlavička!$B$7,59,1)</f>
        <v/>
      </c>
      <c r="AE35" s="11" t="str">
        <f>MID(VstupHlavička!$B$7,60,1)</f>
        <v/>
      </c>
      <c r="AF35" s="11" t="str">
        <f>MID(VstupHlavička!$B$7,61,1)</f>
        <v/>
      </c>
      <c r="AG35" s="11" t="str">
        <f>MID(VstupHlavička!$B$7,62,1)</f>
        <v/>
      </c>
      <c r="AH35" s="11" t="str">
        <f>MID(VstupHlavička!$B$7,63,1)</f>
        <v/>
      </c>
      <c r="AI35" s="11" t="str">
        <f>MID(VstupHlavička!$B$7,64,1)</f>
        <v/>
      </c>
      <c r="AJ35" s="11" t="str">
        <f>MID(VstupHlavička!$B$7,65,1)</f>
        <v/>
      </c>
      <c r="AK35" s="11" t="str">
        <f>MID(VstupHlavička!$B$7,66,1)</f>
        <v/>
      </c>
      <c r="AL35" s="11" t="str">
        <f>MID(VstupHlavička!$B$7,67,1)</f>
        <v/>
      </c>
      <c r="AM35" s="11" t="str">
        <f>MID(VstupHlavička!$B$7,68,1)</f>
        <v/>
      </c>
      <c r="AN35" s="11" t="str">
        <f>MID(VstupHlavička!$B$7,69,1)</f>
        <v/>
      </c>
      <c r="AO35" s="11" t="str">
        <f>MID(VstupHlavička!$B$7,70,1)</f>
        <v/>
      </c>
      <c r="AP35" s="11" t="str">
        <f>MID(VstupHlavička!$B$7,71,1)</f>
        <v/>
      </c>
      <c r="AQ35" s="11" t="str">
        <f>MID(VstupHlavička!$B$7,72,1)</f>
        <v/>
      </c>
      <c r="AR35" s="4"/>
    </row>
    <row r="36" spans="1:44" x14ac:dyDescent="0.2">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row>
    <row r="37" spans="1:44" x14ac:dyDescent="0.2">
      <c r="A37" s="3">
        <v>26</v>
      </c>
      <c r="B37" s="3">
        <v>27</v>
      </c>
      <c r="H37" s="7" t="str">
        <f>IF(VLOOKUP($A37,PrekladHlav!$A:$H,1)=$A37,VLOOKUP($A37,PrekladHlav!$A:$H,SUVAHAVUJ!$B$1),0)</f>
        <v>PSČ</v>
      </c>
      <c r="I37" s="4"/>
      <c r="J37" s="4"/>
      <c r="K37" s="4"/>
      <c r="L37" s="4"/>
      <c r="M37" s="4"/>
      <c r="N37" s="7" t="str">
        <f>IF(VLOOKUP($B37,PrekladHlav!$A:$H,1)=$B37,VLOOKUP($B37,PrekladHlav!$A:$H,SUVAHAVUJ!B1),0)</f>
        <v>Obec</v>
      </c>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row>
    <row r="38" spans="1:44" x14ac:dyDescent="0.2">
      <c r="H38" s="11" t="str">
        <f>MID(VstupHlavička!$B$8,1,1)</f>
        <v>9</v>
      </c>
      <c r="I38" s="11" t="str">
        <f>MID(VstupHlavička!$B$8,2,1)</f>
        <v>0</v>
      </c>
      <c r="J38" s="11" t="str">
        <f>MID(VstupHlavička!$B$8,3,1)</f>
        <v>3</v>
      </c>
      <c r="K38" s="11" t="str">
        <f>MID(VstupHlavička!$B$8,4,1)</f>
        <v>0</v>
      </c>
      <c r="L38" s="11" t="str">
        <f>MID(VstupHlavička!$B$8,5,1)</f>
        <v>1</v>
      </c>
      <c r="M38" s="14"/>
      <c r="N38" s="11" t="str">
        <f>MID(VstupHlavička!$B$9,1,1)</f>
        <v>S</v>
      </c>
      <c r="O38" s="11" t="str">
        <f>MID(VstupHlavička!$B$9,2,1)</f>
        <v>e</v>
      </c>
      <c r="P38" s="11" t="str">
        <f>MID(VstupHlavička!$B$9,3,1)</f>
        <v>n</v>
      </c>
      <c r="Q38" s="11" t="str">
        <f>MID(VstupHlavička!$B$9,4,1)</f>
        <v>e</v>
      </c>
      <c r="R38" s="11" t="str">
        <f>MID(VstupHlavička!$B$9,5,1)</f>
        <v>c</v>
      </c>
      <c r="S38" s="11" t="str">
        <f>MID(VstupHlavička!$B$9,6,1)</f>
        <v/>
      </c>
      <c r="T38" s="11" t="str">
        <f>MID(VstupHlavička!$B$9,7,1)</f>
        <v/>
      </c>
      <c r="U38" s="11" t="str">
        <f>MID(VstupHlavička!$B$9,8,1)</f>
        <v/>
      </c>
      <c r="V38" s="11" t="str">
        <f>MID(VstupHlavička!$B$9,9,1)</f>
        <v/>
      </c>
      <c r="W38" s="11" t="str">
        <f>MID(VstupHlavička!$B$9,10,1)</f>
        <v/>
      </c>
      <c r="X38" s="11" t="str">
        <f>MID(VstupHlavička!$B$9,11,1)</f>
        <v/>
      </c>
      <c r="Y38" s="11" t="str">
        <f>MID(VstupHlavička!$B$9,12,1)</f>
        <v/>
      </c>
      <c r="Z38" s="11" t="str">
        <f>MID(VstupHlavička!$B$9,13,1)</f>
        <v/>
      </c>
      <c r="AA38" s="11" t="str">
        <f>MID(VstupHlavička!$B$9,14,1)</f>
        <v/>
      </c>
      <c r="AB38" s="11" t="str">
        <f>MID(VstupHlavička!$B$9,15,1)</f>
        <v/>
      </c>
      <c r="AC38" s="11" t="str">
        <f>MID(VstupHlavička!$B$9,16,1)</f>
        <v/>
      </c>
      <c r="AD38" s="11" t="str">
        <f>MID(VstupHlavička!$B$9,17,1)</f>
        <v/>
      </c>
      <c r="AE38" s="11" t="str">
        <f>MID(VstupHlavička!$B$9,18,1)</f>
        <v/>
      </c>
      <c r="AF38" s="11" t="str">
        <f>MID(VstupHlavička!$B$9,19,1)</f>
        <v/>
      </c>
      <c r="AG38" s="11" t="str">
        <f>MID(VstupHlavička!$B$9,20,1)</f>
        <v/>
      </c>
      <c r="AH38" s="11" t="str">
        <f>MID(VstupHlavička!$B$9,21,1)</f>
        <v/>
      </c>
      <c r="AI38" s="11" t="str">
        <f>MID(VstupHlavička!$B$9,22,1)</f>
        <v/>
      </c>
      <c r="AJ38" s="11" t="str">
        <f>MID(VstupHlavička!$B$9,23,1)</f>
        <v/>
      </c>
      <c r="AK38" s="11" t="str">
        <f>MID(VstupHlavička!$B$9,24,1)</f>
        <v/>
      </c>
      <c r="AL38" s="11" t="str">
        <f>MID(VstupHlavička!$B$9,25,1)</f>
        <v/>
      </c>
      <c r="AM38" s="11" t="str">
        <f>MID(VstupHlavička!$B$9,26,1)</f>
        <v/>
      </c>
      <c r="AN38" s="11" t="str">
        <f>MID(VstupHlavička!$B$9,27,1)</f>
        <v/>
      </c>
      <c r="AO38" s="11" t="str">
        <f>MID(VstupHlavička!$B$9,28,1)</f>
        <v/>
      </c>
      <c r="AP38" s="11" t="str">
        <f>MID(VstupHlavička!$B$9,29,1)</f>
        <v/>
      </c>
      <c r="AQ38" s="11" t="str">
        <f>MID(VstupHlavička!$B$9,30,1)</f>
        <v/>
      </c>
      <c r="AR38" s="4"/>
    </row>
    <row r="39" spans="1:44" x14ac:dyDescent="0.2">
      <c r="H39" s="14"/>
      <c r="I39" s="14"/>
      <c r="J39" s="14"/>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4"/>
    </row>
    <row r="40" spans="1:44" x14ac:dyDescent="0.2">
      <c r="A40" s="3">
        <v>28</v>
      </c>
      <c r="H40" s="7" t="str">
        <f>IF(VLOOKUP($A40,PrekladHlav!$A:$H,1)=$A40,VLOOKUP($A40,PrekladHlav!$A:$H,SUVAHAVUJ!$B$1),0)</f>
        <v>Označenie obchodného registra a číslo zápisu obchodnej spoločnosti</v>
      </c>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4"/>
      <c r="AN40" s="14"/>
      <c r="AO40" s="14"/>
      <c r="AP40" s="14"/>
      <c r="AQ40" s="14"/>
      <c r="AR40" s="4"/>
    </row>
    <row r="41" spans="1:44" x14ac:dyDescent="0.2">
      <c r="H41" s="11" t="str">
        <f>MID(VstupHlavička!$B$16,1,1)</f>
        <v>O</v>
      </c>
      <c r="I41" s="11" t="str">
        <f>MID(VstupHlavička!$B$16,2,1)</f>
        <v>R</v>
      </c>
      <c r="J41" s="11" t="str">
        <f>MID(VstupHlavička!$B$16,3,1)</f>
        <v xml:space="preserve"> </v>
      </c>
      <c r="K41" s="11" t="str">
        <f>MID(VstupHlavička!$B$16,4,1)</f>
        <v>M</v>
      </c>
      <c r="L41" s="11" t="str">
        <f>MID(VstupHlavička!$B$16,5,1)</f>
        <v>S</v>
      </c>
      <c r="M41" s="11" t="str">
        <f>MID(VstupHlavička!$B$16,6,1)</f>
        <v xml:space="preserve"> </v>
      </c>
      <c r="N41" s="11" t="str">
        <f>MID(VstupHlavička!$B$16,7,1)</f>
        <v>B</v>
      </c>
      <c r="O41" s="11" t="str">
        <f>MID(VstupHlavička!$B$16,8,1)</f>
        <v>A</v>
      </c>
      <c r="P41" s="11" t="str">
        <f>MID(VstupHlavička!$B$16,9,1)</f>
        <v xml:space="preserve"> </v>
      </c>
      <c r="Q41" s="11" t="str">
        <f>MID(VstupHlavička!$B$16,10,1)</f>
        <v>I</v>
      </c>
      <c r="R41" s="11" t="str">
        <f>MID(VstupHlavička!$B$16,11,1)</f>
        <v>I</v>
      </c>
      <c r="S41" s="11" t="str">
        <f>MID(VstupHlavička!$B$16,12,1)</f>
        <v>I</v>
      </c>
      <c r="T41" s="11" t="str">
        <f>MID(VstupHlavička!$B$16,13,1)</f>
        <v xml:space="preserve"> </v>
      </c>
      <c r="U41" s="11" t="str">
        <f>MID(VstupHlavička!$B$16,14,1)</f>
        <v>o</v>
      </c>
      <c r="V41" s="11" t="str">
        <f>MID(VstupHlavička!$B$16,15,1)</f>
        <v>d</v>
      </c>
      <c r="W41" s="11" t="str">
        <f>MID(VstupHlavička!$B$16,16,1)</f>
        <v>d</v>
      </c>
      <c r="X41" s="11" t="str">
        <f>MID(VstupHlavička!$B$16,17,1)</f>
        <v>.</v>
      </c>
      <c r="Y41" s="11" t="str">
        <f>MID(VstupHlavička!$B$16,18,1)</f>
        <v>S</v>
      </c>
      <c r="Z41" s="11" t="str">
        <f>MID(VstupHlavička!$B$16,19,1)</f>
        <v>r</v>
      </c>
      <c r="AA41" s="11" t="str">
        <f>MID(VstupHlavička!$B$16,20,1)</f>
        <v>o</v>
      </c>
      <c r="AB41" s="11" t="str">
        <f>MID(VstupHlavička!$B$16,21,1)</f>
        <v xml:space="preserve"> </v>
      </c>
      <c r="AC41" s="11" t="str">
        <f>MID(VstupHlavička!$B$16,22,1)</f>
        <v>v</v>
      </c>
      <c r="AD41" s="11" t="str">
        <f>MID(VstupHlavička!$B$16,23,1)</f>
        <v>l</v>
      </c>
      <c r="AE41" s="11" t="str">
        <f>MID(VstupHlavička!$B$16,24,1)</f>
        <v>o</v>
      </c>
      <c r="AF41" s="11" t="str">
        <f>MID(VstupHlavička!$B$16,25,1)</f>
        <v>ž</v>
      </c>
      <c r="AG41" s="11" t="str">
        <f>MID(VstupHlavička!$B$16,26,1)</f>
        <v>k</v>
      </c>
      <c r="AH41" s="11" t="str">
        <f>MID(VstupHlavička!$B$16,27,1)</f>
        <v>a</v>
      </c>
      <c r="AI41" s="11" t="str">
        <f>MID(VstupHlavička!$B$16,28,1)</f>
        <v xml:space="preserve"> </v>
      </c>
      <c r="AJ41" s="11" t="str">
        <f>MID(VstupHlavička!$B$16,29,1)</f>
        <v>1</v>
      </c>
      <c r="AK41" s="11" t="str">
        <f>MID(VstupHlavička!$B$16,30,1)</f>
        <v>5</v>
      </c>
      <c r="AL41" s="11" t="str">
        <f>MID(VstupHlavička!$B$16,31,1)</f>
        <v>7</v>
      </c>
      <c r="AM41" s="11" t="str">
        <f>MID(VstupHlavička!$B$16,32,1)</f>
        <v>9</v>
      </c>
      <c r="AN41" s="11" t="str">
        <f>MID(VstupHlavička!$B$16,33,1)</f>
        <v>2</v>
      </c>
      <c r="AO41" s="11" t="str">
        <f>MID(VstupHlavička!$B$16,34,1)</f>
        <v>4</v>
      </c>
      <c r="AP41" s="11" t="str">
        <f>MID(VstupHlavička!$B$16,35,1)</f>
        <v>/</v>
      </c>
      <c r="AQ41" s="11" t="str">
        <f>MID(VstupHlavička!$B$16,36,1)</f>
        <v>B</v>
      </c>
      <c r="AR41" s="4"/>
    </row>
    <row r="42" spans="1:44" x14ac:dyDescent="0.2">
      <c r="H42" s="11" t="str">
        <f>MID(VstupHlavička!$B$16,37,1)</f>
        <v/>
      </c>
      <c r="I42" s="11" t="str">
        <f>MID(VstupHlavička!$B$16,38,1)</f>
        <v/>
      </c>
      <c r="J42" s="11" t="str">
        <f>MID(VstupHlavička!$B$16,39,1)</f>
        <v/>
      </c>
      <c r="K42" s="11" t="str">
        <f>MID(VstupHlavička!$B$16,40,1)</f>
        <v/>
      </c>
      <c r="L42" s="11" t="str">
        <f>MID(VstupHlavička!$B$16,41,1)</f>
        <v/>
      </c>
      <c r="M42" s="11" t="str">
        <f>MID(VstupHlavička!$B$16,42,1)</f>
        <v/>
      </c>
      <c r="N42" s="11" t="str">
        <f>MID(VstupHlavička!$B$16,43,1)</f>
        <v/>
      </c>
      <c r="O42" s="11" t="str">
        <f>MID(VstupHlavička!$B$16,44,1)</f>
        <v/>
      </c>
      <c r="P42" s="11" t="str">
        <f>MID(VstupHlavička!$B$16,45,1)</f>
        <v/>
      </c>
      <c r="Q42" s="11" t="str">
        <f>MID(VstupHlavička!$B$16,46,1)</f>
        <v/>
      </c>
      <c r="R42" s="11" t="str">
        <f>MID(VstupHlavička!$B$16,47,1)</f>
        <v/>
      </c>
      <c r="S42" s="11" t="str">
        <f>MID(VstupHlavička!$B$16,48,1)</f>
        <v/>
      </c>
      <c r="T42" s="11" t="str">
        <f>MID(VstupHlavička!$B$16,49,1)</f>
        <v/>
      </c>
      <c r="U42" s="11" t="str">
        <f>MID(VstupHlavička!$B$16,50,1)</f>
        <v/>
      </c>
      <c r="V42" s="11" t="str">
        <f>MID(VstupHlavička!$B$16,51,1)</f>
        <v/>
      </c>
      <c r="W42" s="11" t="str">
        <f>MID(VstupHlavička!$B$16,52,1)</f>
        <v/>
      </c>
      <c r="X42" s="11" t="str">
        <f>MID(VstupHlavička!$B$16,53,1)</f>
        <v/>
      </c>
      <c r="Y42" s="11" t="str">
        <f>MID(VstupHlavička!$B$16,54,1)</f>
        <v/>
      </c>
      <c r="Z42" s="11" t="str">
        <f>MID(VstupHlavička!$B$16,55,1)</f>
        <v/>
      </c>
      <c r="AA42" s="11" t="str">
        <f>MID(VstupHlavička!$B$16,56,1)</f>
        <v/>
      </c>
      <c r="AB42" s="11" t="str">
        <f>MID(VstupHlavička!$B$16,57,1)</f>
        <v/>
      </c>
      <c r="AC42" s="11" t="str">
        <f>MID(VstupHlavička!$B$16,58,1)</f>
        <v/>
      </c>
      <c r="AD42" s="11" t="str">
        <f>MID(VstupHlavička!$B$16,59,1)</f>
        <v/>
      </c>
      <c r="AE42" s="11" t="str">
        <f>MID(VstupHlavička!$B$16,60,1)</f>
        <v/>
      </c>
      <c r="AF42" s="11" t="str">
        <f>MID(VstupHlavička!$B$16,61,1)</f>
        <v/>
      </c>
      <c r="AG42" s="11" t="str">
        <f>MID(VstupHlavička!$B$16,62,1)</f>
        <v/>
      </c>
      <c r="AH42" s="11" t="str">
        <f>MID(VstupHlavička!$B$16,63,1)</f>
        <v/>
      </c>
      <c r="AI42" s="11" t="str">
        <f>MID(VstupHlavička!$B$16,64,1)</f>
        <v/>
      </c>
      <c r="AJ42" s="11" t="str">
        <f>MID(VstupHlavička!$B$16,65,1)</f>
        <v/>
      </c>
      <c r="AK42" s="11" t="str">
        <f>MID(VstupHlavička!$B$16,66,1)</f>
        <v/>
      </c>
      <c r="AL42" s="11" t="str">
        <f>MID(VstupHlavička!$B$16,67,1)</f>
        <v/>
      </c>
      <c r="AM42" s="11" t="str">
        <f>MID(VstupHlavička!$B$16,68,1)</f>
        <v/>
      </c>
      <c r="AN42" s="11" t="str">
        <f>MID(VstupHlavička!$B$16,69,1)</f>
        <v/>
      </c>
      <c r="AO42" s="11" t="str">
        <f>MID(VstupHlavička!$B$16,70,1)</f>
        <v/>
      </c>
      <c r="AP42" s="11" t="str">
        <f>MID(VstupHlavička!$B$16,71,1)</f>
        <v/>
      </c>
      <c r="AQ42" s="11" t="str">
        <f>MID(VstupHlavička!$B$16,72,1)</f>
        <v/>
      </c>
      <c r="AR42" s="4"/>
    </row>
    <row r="43" spans="1:44" x14ac:dyDescent="0.2">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row>
    <row r="44" spans="1:44" x14ac:dyDescent="0.2">
      <c r="A44" s="3">
        <v>29</v>
      </c>
      <c r="B44" s="3">
        <v>30</v>
      </c>
      <c r="H44" s="7" t="str">
        <f>IF(VLOOKUP($A44,PrekladHlav!$A:$H,1)=$A44,VLOOKUP($A44,PrekladHlav!$A:$H,SUVAHAVUJ!$B$1),0)</f>
        <v>Telefónne číslo</v>
      </c>
      <c r="I44" s="4"/>
      <c r="J44" s="4"/>
      <c r="K44" s="4"/>
      <c r="L44" s="4"/>
      <c r="M44" s="4"/>
      <c r="N44" s="4"/>
      <c r="O44" s="4"/>
      <c r="P44" s="4"/>
      <c r="Q44" s="4"/>
      <c r="R44" s="4"/>
      <c r="S44" s="4"/>
      <c r="T44" s="4"/>
      <c r="U44" s="4"/>
      <c r="V44" s="4"/>
      <c r="W44" s="4"/>
      <c r="X44" s="7" t="str">
        <f>IF(VLOOKUP($B44,PrekladHlav!$A:$H,1)=$B44,VLOOKUP($B44,PrekladHlav!$A:$H,SUVAHAVUJ!B1),0)</f>
        <v>Faxové číslo</v>
      </c>
      <c r="Y44" s="4"/>
      <c r="Z44" s="4"/>
      <c r="AA44" s="4"/>
      <c r="AB44" s="4"/>
      <c r="AC44" s="4"/>
      <c r="AD44" s="4"/>
      <c r="AE44" s="4"/>
      <c r="AF44" s="4"/>
      <c r="AG44" s="4"/>
      <c r="AH44" s="4"/>
      <c r="AI44" s="4"/>
      <c r="AJ44" s="4"/>
      <c r="AK44" s="4"/>
      <c r="AL44" s="4"/>
      <c r="AM44" s="4"/>
      <c r="AN44" s="4"/>
      <c r="AO44" s="4"/>
      <c r="AP44" s="4"/>
      <c r="AQ44" s="4"/>
      <c r="AR44" s="4"/>
    </row>
    <row r="45" spans="1:44" x14ac:dyDescent="0.2">
      <c r="H45" s="11" t="str">
        <f>MID(VstupHlavička!$B$10,1,1)</f>
        <v>0</v>
      </c>
      <c r="I45" s="11" t="str">
        <f>MID(VstupHlavička!$B$10,2,1)</f>
        <v>9</v>
      </c>
      <c r="J45" s="11" t="str">
        <f>MID(VstupHlavička!$B$10,3,1)</f>
        <v>0</v>
      </c>
      <c r="K45" s="11" t="str">
        <f>MID(VstupHlavička!$B$10,4,1)</f>
        <v>4</v>
      </c>
      <c r="L45" s="11" t="str">
        <f>MID(VstupHlavička!$B$10,5,1)</f>
        <v>2</v>
      </c>
      <c r="M45" s="11" t="str">
        <f>MID(VstupHlavička!$B$10,6,1)</f>
        <v>8</v>
      </c>
      <c r="N45" s="11" t="str">
        <f>MID(VstupHlavička!$B$10,7,1)</f>
        <v>6</v>
      </c>
      <c r="O45" s="11" t="str">
        <f>MID(VstupHlavička!$B$10,8,1)</f>
        <v>5</v>
      </c>
      <c r="P45" s="11" t="str">
        <f>MID(VstupHlavička!$B$10,9,1)</f>
        <v>7</v>
      </c>
      <c r="Q45" s="11" t="str">
        <f>MID(VstupHlavička!$B$10,10,1)</f>
        <v>2</v>
      </c>
      <c r="R45" s="11" t="str">
        <f>MID(VstupHlavička!$B$10,11,1)</f>
        <v/>
      </c>
      <c r="S45" s="11" t="str">
        <f>MID(VstupHlavička!$B$10,12,1)</f>
        <v/>
      </c>
      <c r="T45" s="11" t="str">
        <f>MID(VstupHlavička!$B$10,13,1)</f>
        <v/>
      </c>
      <c r="U45" s="11" t="str">
        <f>MID(VstupHlavička!$B$10,14,1)</f>
        <v/>
      </c>
      <c r="V45" s="14"/>
      <c r="W45" s="4"/>
      <c r="X45" s="11" t="str">
        <f>MID(VstupHlavička!$B$11,1,1)</f>
        <v/>
      </c>
      <c r="Y45" s="11" t="str">
        <f>MID(VstupHlavička!$B$11,2,1)</f>
        <v/>
      </c>
      <c r="Z45" s="11" t="str">
        <f>MID(VstupHlavička!$B$11,3,1)</f>
        <v/>
      </c>
      <c r="AA45" s="11" t="str">
        <f>MID(VstupHlavička!$B$11,4,1)</f>
        <v/>
      </c>
      <c r="AB45" s="11" t="str">
        <f>MID(VstupHlavička!$B$11,5,1)</f>
        <v/>
      </c>
      <c r="AC45" s="11" t="str">
        <f>MID(VstupHlavička!$B$11,6,1)</f>
        <v/>
      </c>
      <c r="AD45" s="11" t="str">
        <f>MID(VstupHlavička!$B$11,7,1)</f>
        <v/>
      </c>
      <c r="AE45" s="11" t="str">
        <f>MID(VstupHlavička!$B$11,8,1)</f>
        <v/>
      </c>
      <c r="AF45" s="11" t="str">
        <f>MID(VstupHlavička!$B$11,9,1)</f>
        <v/>
      </c>
      <c r="AG45" s="11" t="str">
        <f>MID(VstupHlavička!$B$11,10,1)</f>
        <v/>
      </c>
      <c r="AH45" s="11" t="str">
        <f>MID(VstupHlavička!$B$11,11,1)</f>
        <v/>
      </c>
      <c r="AI45" s="11" t="str">
        <f>MID(VstupHlavička!$B$11,12,1)</f>
        <v/>
      </c>
      <c r="AJ45" s="11" t="str">
        <f>MID(VstupHlavička!$B$11,13,1)</f>
        <v/>
      </c>
      <c r="AK45" s="11" t="str">
        <f>MID(VstupHlavička!$B$11,14,1)</f>
        <v/>
      </c>
      <c r="AL45" s="14"/>
      <c r="AM45" s="14"/>
      <c r="AN45" s="14"/>
      <c r="AO45" s="14"/>
      <c r="AP45" s="14"/>
      <c r="AQ45" s="14"/>
      <c r="AR45" s="4"/>
    </row>
    <row r="46" spans="1:44" x14ac:dyDescent="0.2">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4"/>
    </row>
    <row r="47" spans="1:44" x14ac:dyDescent="0.2">
      <c r="A47" s="3">
        <v>31</v>
      </c>
      <c r="H47" s="7" t="str">
        <f>IF(VLOOKUP($A47,PrekladHlav!$A:$H,1)=$A47,VLOOKUP($A47,PrekladHlav!$A:$H,SUVAHAVUJ!$B$1),0)</f>
        <v>E-mailová adresa</v>
      </c>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14"/>
      <c r="AM47" s="14"/>
      <c r="AN47" s="14"/>
      <c r="AO47" s="14"/>
      <c r="AP47" s="14"/>
      <c r="AQ47" s="14"/>
      <c r="AR47" s="4"/>
    </row>
    <row r="48" spans="1:44" x14ac:dyDescent="0.2">
      <c r="H48" s="11" t="str">
        <f>MID(VstupHlavička!$B$12,1,1)</f>
        <v/>
      </c>
      <c r="I48" s="11" t="str">
        <f>MID(VstupHlavička!$B$12,2,1)</f>
        <v/>
      </c>
      <c r="J48" s="11" t="str">
        <f>MID(VstupHlavička!$B$12,3,1)</f>
        <v/>
      </c>
      <c r="K48" s="11" t="str">
        <f>MID(VstupHlavička!$B$12,4,1)</f>
        <v/>
      </c>
      <c r="L48" s="11" t="str">
        <f>MID(VstupHlavička!$B$12,5,1)</f>
        <v/>
      </c>
      <c r="M48" s="11" t="str">
        <f>MID(VstupHlavička!$B$12,6,1)</f>
        <v/>
      </c>
      <c r="N48" s="11" t="str">
        <f>MID(VstupHlavička!$B$12,7,1)</f>
        <v/>
      </c>
      <c r="O48" s="11" t="str">
        <f>MID(VstupHlavička!$B$12,8,1)</f>
        <v/>
      </c>
      <c r="P48" s="11" t="str">
        <f>MID(VstupHlavička!$B$12,9,1)</f>
        <v/>
      </c>
      <c r="Q48" s="11" t="str">
        <f>MID(VstupHlavička!$B$12,10,1)</f>
        <v/>
      </c>
      <c r="R48" s="11" t="str">
        <f>MID(VstupHlavička!$B$12,11,1)</f>
        <v/>
      </c>
      <c r="S48" s="11" t="str">
        <f>MID(VstupHlavička!$B$12,12,1)</f>
        <v/>
      </c>
      <c r="T48" s="11" t="str">
        <f>MID(VstupHlavička!$B$12,13,1)</f>
        <v/>
      </c>
      <c r="U48" s="11" t="str">
        <f>MID(VstupHlavička!$B$12,14,1)</f>
        <v/>
      </c>
      <c r="V48" s="11" t="str">
        <f>MID(VstupHlavička!$B$12,15,1)</f>
        <v/>
      </c>
      <c r="W48" s="11" t="str">
        <f>MID(VstupHlavička!$B$12,16,1)</f>
        <v/>
      </c>
      <c r="X48" s="11" t="str">
        <f>MID(VstupHlavička!$B$12,17,1)</f>
        <v/>
      </c>
      <c r="Y48" s="11" t="str">
        <f>MID(VstupHlavička!$B$12,18,1)</f>
        <v/>
      </c>
      <c r="Z48" s="11" t="str">
        <f>MID(VstupHlavička!$B$12,19,1)</f>
        <v/>
      </c>
      <c r="AA48" s="11" t="str">
        <f>MID(VstupHlavička!$B$12,20,1)</f>
        <v/>
      </c>
      <c r="AB48" s="11" t="str">
        <f>MID(VstupHlavička!$B$12,21,1)</f>
        <v/>
      </c>
      <c r="AC48" s="11" t="str">
        <f>MID(VstupHlavička!$B$12,22,1)</f>
        <v/>
      </c>
      <c r="AD48" s="11" t="str">
        <f>MID(VstupHlavička!$B$12,23,1)</f>
        <v/>
      </c>
      <c r="AE48" s="11" t="str">
        <f>MID(VstupHlavička!$B$12,24,1)</f>
        <v/>
      </c>
      <c r="AF48" s="11" t="str">
        <f>MID(VstupHlavička!$B$12,25,1)</f>
        <v/>
      </c>
      <c r="AG48" s="11" t="str">
        <f>MID(VstupHlavička!$B$12,26,1)</f>
        <v/>
      </c>
      <c r="AH48" s="11" t="str">
        <f>MID(VstupHlavička!$B$12,27,1)</f>
        <v/>
      </c>
      <c r="AI48" s="11" t="str">
        <f>MID(VstupHlavička!$B$12,28,1)</f>
        <v/>
      </c>
      <c r="AJ48" s="11" t="str">
        <f>MID(VstupHlavička!$B$12,29,1)</f>
        <v/>
      </c>
      <c r="AK48" s="11" t="str">
        <f>MID(VstupHlavička!$B$12,30,1)</f>
        <v/>
      </c>
      <c r="AL48" s="14"/>
      <c r="AM48" s="14"/>
      <c r="AN48" s="14"/>
      <c r="AO48" s="14"/>
      <c r="AP48" s="14"/>
      <c r="AQ48" s="14"/>
      <c r="AR48" s="4"/>
    </row>
    <row r="49" spans="1:44" x14ac:dyDescent="0.2">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row>
    <row r="50" spans="1:44" ht="12.75" customHeight="1" x14ac:dyDescent="0.2">
      <c r="A50" s="3">
        <v>32</v>
      </c>
      <c r="B50" s="3">
        <v>33</v>
      </c>
      <c r="C50" s="3">
        <v>34</v>
      </c>
      <c r="H50" s="271" t="str">
        <f>IF(VLOOKUP($A50,PrekladHlav!$A:$H,1)=$A50,VLOOKUP($A50,PrekladHlav!$A:$H,SUVAHAVUJ!B1),0)</f>
        <v>Zostavená dňa:</v>
      </c>
      <c r="I50" s="272"/>
      <c r="J50" s="272"/>
      <c r="K50" s="272"/>
      <c r="L50" s="272"/>
      <c r="M50" s="272"/>
      <c r="N50" s="1300" t="s">
        <v>5293</v>
      </c>
      <c r="O50" s="1300"/>
      <c r="P50" s="1300"/>
      <c r="Q50" s="1300"/>
      <c r="R50" s="1300"/>
      <c r="S50" s="1300"/>
      <c r="T50" s="1300"/>
      <c r="U50" s="1300"/>
      <c r="V50" s="1300"/>
      <c r="W50" s="1300"/>
      <c r="X50" s="1300"/>
      <c r="Y50" s="1300"/>
      <c r="Z50" s="1300"/>
      <c r="AA50" s="1300"/>
      <c r="AB50" s="1300"/>
      <c r="AC50" s="1300"/>
      <c r="AD50" s="1300"/>
      <c r="AE50" s="1300"/>
      <c r="AF50" s="1300"/>
      <c r="AG50" s="1300"/>
      <c r="AH50" s="1300"/>
      <c r="AI50" s="1300"/>
      <c r="AJ50" s="1300"/>
      <c r="AK50" s="1300"/>
      <c r="AL50" s="1300"/>
      <c r="AM50" s="1300"/>
      <c r="AN50" s="1300"/>
      <c r="AO50" s="1300"/>
      <c r="AP50" s="1300"/>
      <c r="AQ50" s="1301"/>
      <c r="AR50" s="4"/>
    </row>
    <row r="51" spans="1:44" x14ac:dyDescent="0.2">
      <c r="H51" s="1118">
        <f>IFERROR(VstupHlavička!$B$13,"0 ")</f>
        <v>45321</v>
      </c>
      <c r="I51" s="1119"/>
      <c r="J51" s="1119"/>
      <c r="K51" s="1119"/>
      <c r="L51" s="1119"/>
      <c r="M51" s="1120"/>
      <c r="N51" s="1302"/>
      <c r="O51" s="1302"/>
      <c r="P51" s="1302"/>
      <c r="Q51" s="1302"/>
      <c r="R51" s="1302"/>
      <c r="S51" s="1302"/>
      <c r="T51" s="1302"/>
      <c r="U51" s="1302"/>
      <c r="V51" s="1302"/>
      <c r="W51" s="1302"/>
      <c r="X51" s="1302"/>
      <c r="Y51" s="1302"/>
      <c r="Z51" s="1302"/>
      <c r="AA51" s="1302"/>
      <c r="AB51" s="1302"/>
      <c r="AC51" s="1302"/>
      <c r="AD51" s="1302"/>
      <c r="AE51" s="1302"/>
      <c r="AF51" s="1302"/>
      <c r="AG51" s="1302"/>
      <c r="AH51" s="1302"/>
      <c r="AI51" s="1302"/>
      <c r="AJ51" s="1302"/>
      <c r="AK51" s="1302"/>
      <c r="AL51" s="1302"/>
      <c r="AM51" s="1302"/>
      <c r="AN51" s="1302"/>
      <c r="AO51" s="1302"/>
      <c r="AP51" s="1302"/>
      <c r="AQ51" s="1303"/>
      <c r="AR51" s="4"/>
    </row>
    <row r="52" spans="1:44" x14ac:dyDescent="0.2">
      <c r="H52" s="1118"/>
      <c r="I52" s="1119"/>
      <c r="J52" s="1119"/>
      <c r="K52" s="1119"/>
      <c r="L52" s="1119"/>
      <c r="M52" s="1120"/>
      <c r="N52" s="1302"/>
      <c r="O52" s="1302"/>
      <c r="P52" s="1302"/>
      <c r="Q52" s="1302"/>
      <c r="R52" s="1302"/>
      <c r="S52" s="1302"/>
      <c r="T52" s="1302"/>
      <c r="U52" s="1302"/>
      <c r="V52" s="1302"/>
      <c r="W52" s="1302"/>
      <c r="X52" s="1302"/>
      <c r="Y52" s="1302"/>
      <c r="Z52" s="1302"/>
      <c r="AA52" s="1302"/>
      <c r="AB52" s="1302"/>
      <c r="AC52" s="1302"/>
      <c r="AD52" s="1302"/>
      <c r="AE52" s="1302"/>
      <c r="AF52" s="1302"/>
      <c r="AG52" s="1302"/>
      <c r="AH52" s="1302"/>
      <c r="AI52" s="1302"/>
      <c r="AJ52" s="1302"/>
      <c r="AK52" s="1302"/>
      <c r="AL52" s="1302"/>
      <c r="AM52" s="1302"/>
      <c r="AN52" s="1302"/>
      <c r="AO52" s="1302"/>
      <c r="AP52" s="1302"/>
      <c r="AQ52" s="1303"/>
      <c r="AR52" s="4"/>
    </row>
    <row r="53" spans="1:44" x14ac:dyDescent="0.2">
      <c r="H53" s="1118"/>
      <c r="I53" s="1119"/>
      <c r="J53" s="1119"/>
      <c r="K53" s="1119"/>
      <c r="L53" s="1119"/>
      <c r="M53" s="1120"/>
      <c r="N53" s="1302"/>
      <c r="O53" s="1302"/>
      <c r="P53" s="1302"/>
      <c r="Q53" s="1302"/>
      <c r="R53" s="1302"/>
      <c r="S53" s="1302"/>
      <c r="T53" s="1302"/>
      <c r="U53" s="1302"/>
      <c r="V53" s="1302"/>
      <c r="W53" s="1302"/>
      <c r="X53" s="1302"/>
      <c r="Y53" s="1302"/>
      <c r="Z53" s="1302"/>
      <c r="AA53" s="1302"/>
      <c r="AB53" s="1302"/>
      <c r="AC53" s="1302"/>
      <c r="AD53" s="1302"/>
      <c r="AE53" s="1302"/>
      <c r="AF53" s="1302"/>
      <c r="AG53" s="1302"/>
      <c r="AH53" s="1302"/>
      <c r="AI53" s="1302"/>
      <c r="AJ53" s="1302"/>
      <c r="AK53" s="1302"/>
      <c r="AL53" s="1302"/>
      <c r="AM53" s="1302"/>
      <c r="AN53" s="1302"/>
      <c r="AO53" s="1302"/>
      <c r="AP53" s="1302"/>
      <c r="AQ53" s="1303"/>
      <c r="AR53" s="4"/>
    </row>
    <row r="54" spans="1:44" x14ac:dyDescent="0.2">
      <c r="H54" s="1309" t="s">
        <v>5435</v>
      </c>
      <c r="I54" s="1310"/>
      <c r="J54" s="1310"/>
      <c r="K54" s="1310"/>
      <c r="L54" s="1310"/>
      <c r="M54" s="1310"/>
      <c r="N54" s="1302"/>
      <c r="O54" s="1302"/>
      <c r="P54" s="1302"/>
      <c r="Q54" s="1302"/>
      <c r="R54" s="1302"/>
      <c r="S54" s="1302"/>
      <c r="T54" s="1302"/>
      <c r="U54" s="1302"/>
      <c r="V54" s="1302"/>
      <c r="W54" s="1302"/>
      <c r="X54" s="1302"/>
      <c r="Y54" s="1302"/>
      <c r="Z54" s="1302"/>
      <c r="AA54" s="1302"/>
      <c r="AB54" s="1302"/>
      <c r="AC54" s="1302"/>
      <c r="AD54" s="1302"/>
      <c r="AE54" s="1302"/>
      <c r="AF54" s="1302"/>
      <c r="AG54" s="1302"/>
      <c r="AH54" s="1302"/>
      <c r="AI54" s="1302"/>
      <c r="AJ54" s="1302"/>
      <c r="AK54" s="1302"/>
      <c r="AL54" s="1302"/>
      <c r="AM54" s="1302"/>
      <c r="AN54" s="1302"/>
      <c r="AO54" s="1302"/>
      <c r="AP54" s="1302"/>
      <c r="AQ54" s="1303"/>
      <c r="AR54" s="4"/>
    </row>
    <row r="55" spans="1:44" x14ac:dyDescent="0.2">
      <c r="H55" s="1118">
        <f>IFERROR(VstupHlavička!$B$14,"0")</f>
        <v>0</v>
      </c>
      <c r="I55" s="1119"/>
      <c r="J55" s="1119"/>
      <c r="K55" s="1119"/>
      <c r="L55" s="1119"/>
      <c r="M55" s="1120"/>
      <c r="N55" s="1302"/>
      <c r="O55" s="1302"/>
      <c r="P55" s="1302"/>
      <c r="Q55" s="1302"/>
      <c r="R55" s="1302"/>
      <c r="S55" s="1302"/>
      <c r="T55" s="1302"/>
      <c r="U55" s="1302"/>
      <c r="V55" s="1302"/>
      <c r="W55" s="1302"/>
      <c r="X55" s="1302"/>
      <c r="Y55" s="1302"/>
      <c r="Z55" s="1302"/>
      <c r="AA55" s="1302"/>
      <c r="AB55" s="1302"/>
      <c r="AC55" s="1302"/>
      <c r="AD55" s="1302"/>
      <c r="AE55" s="1302"/>
      <c r="AF55" s="1302"/>
      <c r="AG55" s="1302"/>
      <c r="AH55" s="1302"/>
      <c r="AI55" s="1302"/>
      <c r="AJ55" s="1302"/>
      <c r="AK55" s="1302"/>
      <c r="AL55" s="1302"/>
      <c r="AM55" s="1302"/>
      <c r="AN55" s="1302"/>
      <c r="AO55" s="1302"/>
      <c r="AP55" s="1302"/>
      <c r="AQ55" s="1303"/>
      <c r="AR55" s="4"/>
    </row>
    <row r="56" spans="1:44" x14ac:dyDescent="0.2">
      <c r="H56" s="1118"/>
      <c r="I56" s="1119"/>
      <c r="J56" s="1119"/>
      <c r="K56" s="1119"/>
      <c r="L56" s="1119"/>
      <c r="M56" s="1120"/>
      <c r="N56" s="1302"/>
      <c r="O56" s="1302"/>
      <c r="P56" s="1302"/>
      <c r="Q56" s="1302"/>
      <c r="R56" s="1302"/>
      <c r="S56" s="1302"/>
      <c r="T56" s="1302"/>
      <c r="U56" s="1302"/>
      <c r="V56" s="1302"/>
      <c r="W56" s="1302"/>
      <c r="X56" s="1302"/>
      <c r="Y56" s="1302"/>
      <c r="Z56" s="1302"/>
      <c r="AA56" s="1302"/>
      <c r="AB56" s="1302"/>
      <c r="AC56" s="1302"/>
      <c r="AD56" s="1302"/>
      <c r="AE56" s="1302"/>
      <c r="AF56" s="1302"/>
      <c r="AG56" s="1302"/>
      <c r="AH56" s="1302"/>
      <c r="AI56" s="1302"/>
      <c r="AJ56" s="1302"/>
      <c r="AK56" s="1302"/>
      <c r="AL56" s="1302"/>
      <c r="AM56" s="1302"/>
      <c r="AN56" s="1302"/>
      <c r="AO56" s="1302"/>
      <c r="AP56" s="1302"/>
      <c r="AQ56" s="1303"/>
      <c r="AR56" s="4"/>
    </row>
    <row r="57" spans="1:44" x14ac:dyDescent="0.2">
      <c r="H57" s="1118"/>
      <c r="I57" s="1119"/>
      <c r="J57" s="1119"/>
      <c r="K57" s="1119"/>
      <c r="L57" s="1119"/>
      <c r="M57" s="1120"/>
      <c r="N57" s="1302"/>
      <c r="O57" s="1302"/>
      <c r="P57" s="1302"/>
      <c r="Q57" s="1302"/>
      <c r="R57" s="1302"/>
      <c r="S57" s="1302"/>
      <c r="T57" s="1302"/>
      <c r="U57" s="1302"/>
      <c r="V57" s="1302"/>
      <c r="W57" s="1302"/>
      <c r="X57" s="1302"/>
      <c r="Y57" s="1302"/>
      <c r="Z57" s="1302"/>
      <c r="AA57" s="1302"/>
      <c r="AB57" s="1302"/>
      <c r="AC57" s="1302"/>
      <c r="AD57" s="1302"/>
      <c r="AE57" s="1302"/>
      <c r="AF57" s="1302"/>
      <c r="AG57" s="1302"/>
      <c r="AH57" s="1302"/>
      <c r="AI57" s="1302"/>
      <c r="AJ57" s="1302"/>
      <c r="AK57" s="1302"/>
      <c r="AL57" s="1302"/>
      <c r="AM57" s="1302"/>
      <c r="AN57" s="1302"/>
      <c r="AO57" s="1302"/>
      <c r="AP57" s="1302"/>
      <c r="AQ57" s="1303"/>
      <c r="AR57" s="4"/>
    </row>
    <row r="58" spans="1:44" x14ac:dyDescent="0.2">
      <c r="H58" s="531"/>
      <c r="I58" s="532"/>
      <c r="J58" s="532"/>
      <c r="K58" s="532"/>
      <c r="L58" s="532"/>
      <c r="M58" s="533"/>
      <c r="N58" s="1304"/>
      <c r="O58" s="1304"/>
      <c r="P58" s="1304"/>
      <c r="Q58" s="1304"/>
      <c r="R58" s="1304"/>
      <c r="S58" s="1304"/>
      <c r="T58" s="1304"/>
      <c r="U58" s="1304"/>
      <c r="V58" s="1304"/>
      <c r="W58" s="1304"/>
      <c r="X58" s="1304"/>
      <c r="Y58" s="1304"/>
      <c r="Z58" s="1304"/>
      <c r="AA58" s="1304"/>
      <c r="AB58" s="1304"/>
      <c r="AC58" s="1304"/>
      <c r="AD58" s="1304"/>
      <c r="AE58" s="1304"/>
      <c r="AF58" s="1304"/>
      <c r="AG58" s="1304"/>
      <c r="AH58" s="1304"/>
      <c r="AI58" s="1304"/>
      <c r="AJ58" s="1304"/>
      <c r="AK58" s="1304"/>
      <c r="AL58" s="1304"/>
      <c r="AM58" s="1304"/>
      <c r="AN58" s="1304"/>
      <c r="AO58" s="1304"/>
      <c r="AP58" s="1304"/>
      <c r="AQ58" s="1305"/>
      <c r="AR58" s="4"/>
    </row>
    <row r="59" spans="1:44" x14ac:dyDescent="0.2">
      <c r="AH59" s="274"/>
    </row>
    <row r="60" spans="1:44" ht="13.5" x14ac:dyDescent="0.25">
      <c r="B60" s="17"/>
    </row>
    <row r="61" spans="1:44" ht="13.5" x14ac:dyDescent="0.25">
      <c r="B61" s="17"/>
    </row>
    <row r="62" spans="1:44" ht="13.5" x14ac:dyDescent="0.25">
      <c r="B62" s="17"/>
    </row>
    <row r="63" spans="1:44" ht="13.5" x14ac:dyDescent="0.25">
      <c r="B63" s="17"/>
    </row>
    <row r="64" spans="1:44" ht="13.5" x14ac:dyDescent="0.25">
      <c r="B64" s="17"/>
    </row>
    <row r="65" spans="2:2" ht="13.5" x14ac:dyDescent="0.25">
      <c r="B65" s="17"/>
    </row>
    <row r="66" spans="2:2" ht="13.5" x14ac:dyDescent="0.25">
      <c r="B66" s="17"/>
    </row>
    <row r="67" spans="2:2" ht="13.5" x14ac:dyDescent="0.25">
      <c r="B67" s="17"/>
    </row>
    <row r="68" spans="2:2" ht="13.5" x14ac:dyDescent="0.25">
      <c r="B68" s="17"/>
    </row>
    <row r="69" spans="2:2" ht="13.5" x14ac:dyDescent="0.25">
      <c r="B69" s="17"/>
    </row>
    <row r="70" spans="2:2" ht="13.5" x14ac:dyDescent="0.25">
      <c r="B70" s="17"/>
    </row>
    <row r="71" spans="2:2" ht="13.5" x14ac:dyDescent="0.25">
      <c r="B71" s="17"/>
    </row>
    <row r="72" spans="2:2" ht="13.5" x14ac:dyDescent="0.25">
      <c r="B72" s="17"/>
    </row>
    <row r="73" spans="2:2" ht="13.5" x14ac:dyDescent="0.25">
      <c r="B73" s="17"/>
    </row>
    <row r="74" spans="2:2" ht="13.5" x14ac:dyDescent="0.25">
      <c r="B74" s="17"/>
    </row>
    <row r="75" spans="2:2" ht="13.5" x14ac:dyDescent="0.25">
      <c r="B75" s="17"/>
    </row>
    <row r="76" spans="2:2" ht="13.5" x14ac:dyDescent="0.25">
      <c r="B76" s="17"/>
    </row>
    <row r="77" spans="2:2" ht="13.5" x14ac:dyDescent="0.25">
      <c r="B77" s="17"/>
    </row>
    <row r="78" spans="2:2" ht="13.5" x14ac:dyDescent="0.25">
      <c r="B78" s="17"/>
    </row>
    <row r="79" spans="2:2" ht="13.5" x14ac:dyDescent="0.25">
      <c r="B79" s="17"/>
    </row>
    <row r="80" spans="2:2" ht="14.25" x14ac:dyDescent="0.3">
      <c r="B80" s="18"/>
    </row>
    <row r="81" spans="2:25" ht="14.25" x14ac:dyDescent="0.3">
      <c r="B81" s="19"/>
    </row>
    <row r="82" spans="2:25" ht="14.25" x14ac:dyDescent="0.3">
      <c r="B82" s="18"/>
    </row>
    <row r="83" spans="2:25" ht="14.25" x14ac:dyDescent="0.3">
      <c r="B83" s="18"/>
    </row>
    <row r="84" spans="2:25" ht="14.25" x14ac:dyDescent="0.3">
      <c r="B84" s="19"/>
    </row>
    <row r="85" spans="2:25" ht="14.25" x14ac:dyDescent="0.3">
      <c r="B85" s="19"/>
    </row>
    <row r="86" spans="2:25" ht="13.5" x14ac:dyDescent="0.2">
      <c r="B86" s="20"/>
    </row>
    <row r="87" spans="2:25" ht="14.25" x14ac:dyDescent="0.3">
      <c r="B87" s="19"/>
    </row>
    <row r="88" spans="2:25" ht="14.25" x14ac:dyDescent="0.3">
      <c r="B88" s="19"/>
    </row>
    <row r="89" spans="2:25" ht="14.25" x14ac:dyDescent="0.3">
      <c r="B89" s="19"/>
    </row>
    <row r="90" spans="2:25" ht="14.25" x14ac:dyDescent="0.3">
      <c r="B90" s="19"/>
      <c r="R90" s="19"/>
      <c r="S90" s="19"/>
      <c r="T90" s="19"/>
      <c r="U90" s="19"/>
      <c r="V90" s="19"/>
      <c r="W90" s="19"/>
      <c r="X90" s="19"/>
    </row>
    <row r="91" spans="2:25" ht="14.25" x14ac:dyDescent="0.3">
      <c r="B91" s="19"/>
      <c r="R91" s="19"/>
      <c r="S91" s="19"/>
      <c r="T91" s="19"/>
      <c r="U91" s="19"/>
      <c r="V91" s="19"/>
      <c r="W91" s="19"/>
      <c r="X91" s="19"/>
      <c r="Y91" s="19"/>
    </row>
  </sheetData>
  <sheetProtection formatCells="0" formatColumns="0" formatRows="0" insertColumns="0" insertRows="0" deleteColumns="0" deleteRows="0"/>
  <mergeCells count="14">
    <mergeCell ref="AH14:AP14"/>
    <mergeCell ref="AH19:AP21"/>
    <mergeCell ref="N50:AQ58"/>
    <mergeCell ref="AR1:AX1"/>
    <mergeCell ref="I3:L3"/>
    <mergeCell ref="P4:AF5"/>
    <mergeCell ref="N7:AG7"/>
    <mergeCell ref="S8:T8"/>
    <mergeCell ref="V8:W8"/>
    <mergeCell ref="Y8:Z8"/>
    <mergeCell ref="AB8:AD8"/>
    <mergeCell ref="H51:M53"/>
    <mergeCell ref="H54:M54"/>
    <mergeCell ref="H55:M57"/>
  </mergeCells>
  <pageMargins left="0.70866141732283472" right="0.70866141732283472" top="0.78740157480314965" bottom="0.78740157480314965" header="0.31496062992125984" footer="0.31496062992125984"/>
  <pageSetup paperSize="9" scale="87"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Q199"/>
  <sheetViews>
    <sheetView topLeftCell="A61" workbookViewId="0">
      <selection activeCell="BL116" sqref="BL116"/>
    </sheetView>
  </sheetViews>
  <sheetFormatPr defaultColWidth="1.85546875" defaultRowHeight="12.6" customHeight="1" x14ac:dyDescent="0.25"/>
  <cols>
    <col min="1" max="1" width="1.7109375" style="122" customWidth="1"/>
    <col min="2" max="2" width="1.140625" style="122" customWidth="1"/>
    <col min="3" max="7" width="1.7109375" style="122" customWidth="1"/>
    <col min="8" max="8" width="1.140625" style="122" customWidth="1"/>
    <col min="9" max="9" width="1.7109375" style="122" customWidth="1"/>
    <col min="10" max="10" width="2.5703125" style="122" customWidth="1"/>
    <col min="11" max="15" width="1.7109375" style="122" customWidth="1"/>
    <col min="16" max="17" width="1.140625" style="122" customWidth="1"/>
    <col min="18" max="32" width="1.7109375" style="122" customWidth="1"/>
    <col min="33" max="33" width="1.140625" style="122" customWidth="1"/>
    <col min="34" max="39" width="1.7109375" style="122" customWidth="1"/>
    <col min="40" max="40" width="1.140625" style="122" customWidth="1"/>
    <col min="41" max="44" width="1.7109375" style="122" customWidth="1"/>
    <col min="45" max="45" width="1.140625" style="122" customWidth="1"/>
    <col min="46" max="47" width="1.7109375" style="122" customWidth="1"/>
    <col min="48" max="48" width="1.42578125" style="122" customWidth="1"/>
    <col min="49" max="49" width="1.140625" style="122" customWidth="1"/>
    <col min="50" max="51" width="1.7109375" style="122" customWidth="1"/>
    <col min="52" max="52" width="3.85546875" style="122" customWidth="1"/>
    <col min="53" max="56" width="1.7109375" style="122" customWidth="1"/>
    <col min="57" max="60" width="0.85546875" style="122" customWidth="1"/>
    <col min="61" max="61" width="3.5703125" style="122" bestFit="1" customWidth="1"/>
    <col min="62" max="16384" width="1.85546875" style="122"/>
  </cols>
  <sheetData>
    <row r="1" spans="1:69" ht="12.6" customHeight="1" x14ac:dyDescent="0.25">
      <c r="A1" s="1327" t="s">
        <v>5203</v>
      </c>
      <c r="B1" s="1327"/>
      <c r="C1" s="1327"/>
      <c r="D1" s="1327"/>
      <c r="E1" s="1327"/>
      <c r="F1" s="1327"/>
      <c r="G1" s="1327"/>
      <c r="H1" s="1327"/>
      <c r="I1" s="1327"/>
      <c r="J1" s="1327"/>
      <c r="K1" s="1327"/>
      <c r="L1" s="1327"/>
      <c r="M1" s="120"/>
      <c r="N1" s="120"/>
      <c r="O1" s="120"/>
      <c r="P1" s="120"/>
      <c r="Q1" s="121"/>
      <c r="R1" s="121"/>
      <c r="S1" s="121"/>
      <c r="T1" s="121"/>
      <c r="U1" s="121"/>
      <c r="V1" s="121"/>
      <c r="W1" s="121"/>
      <c r="X1" s="121"/>
      <c r="Y1" s="121"/>
      <c r="Z1" s="121"/>
      <c r="AA1" s="121"/>
      <c r="AB1" s="121"/>
      <c r="AC1" s="121"/>
      <c r="AD1" s="121"/>
      <c r="AE1" s="121"/>
      <c r="AF1" s="121"/>
      <c r="AG1" s="121"/>
      <c r="AH1" s="121"/>
      <c r="AI1" s="121"/>
      <c r="AJ1" s="121"/>
      <c r="AK1" s="121"/>
      <c r="AL1" s="121"/>
      <c r="AM1" s="121"/>
      <c r="AN1" s="121"/>
      <c r="AO1" s="121"/>
      <c r="AP1" s="121"/>
      <c r="AQ1" s="121"/>
      <c r="AR1" s="121" t="s">
        <v>1250</v>
      </c>
      <c r="AS1" s="801">
        <f>VstupHlavička!$B$15</f>
        <v>45291</v>
      </c>
      <c r="AT1" s="802"/>
      <c r="AU1" s="802"/>
      <c r="AV1" s="802"/>
      <c r="AW1" s="802"/>
      <c r="AX1" s="802"/>
      <c r="AY1" s="802"/>
      <c r="AZ1" s="802"/>
      <c r="BA1" s="802"/>
      <c r="BD1" s="120"/>
      <c r="BJ1" s="123" t="s">
        <v>1251</v>
      </c>
      <c r="BK1" s="123"/>
      <c r="BL1" s="123"/>
      <c r="BM1" s="123"/>
      <c r="BN1" s="123" t="s">
        <v>1251</v>
      </c>
      <c r="BO1" s="123"/>
      <c r="BP1" s="123" t="s">
        <v>1252</v>
      </c>
      <c r="BQ1" s="123"/>
    </row>
    <row r="2" spans="1:69" s="125" customFormat="1" ht="12.6" customHeight="1" x14ac:dyDescent="0.25">
      <c r="A2" s="124" t="s">
        <v>1253</v>
      </c>
      <c r="Q2" s="121"/>
      <c r="R2" s="803" t="str">
        <f>VstupHlavička!$B$6</f>
        <v>FireExpert s.r.o.</v>
      </c>
      <c r="S2" s="803"/>
      <c r="T2" s="803"/>
      <c r="U2" s="803"/>
      <c r="V2" s="803"/>
      <c r="W2" s="803"/>
      <c r="X2" s="803"/>
      <c r="Y2" s="803"/>
      <c r="Z2" s="803"/>
      <c r="AA2" s="803"/>
      <c r="AB2" s="803"/>
      <c r="AC2" s="803"/>
      <c r="AD2" s="803"/>
      <c r="AE2" s="803"/>
      <c r="AF2" s="803"/>
      <c r="AG2" s="803"/>
      <c r="AH2" s="803"/>
      <c r="AI2" s="803"/>
      <c r="AJ2" s="803"/>
      <c r="AK2" s="803"/>
      <c r="AL2" s="803"/>
      <c r="AM2" s="803"/>
      <c r="AN2" s="803"/>
      <c r="AO2" s="803"/>
      <c r="AP2" s="803"/>
      <c r="AQ2" s="803"/>
      <c r="AR2" s="803"/>
      <c r="AS2" s="803"/>
      <c r="AT2" s="803"/>
      <c r="AU2" s="803"/>
      <c r="AV2" s="803"/>
      <c r="AW2" s="803"/>
      <c r="AX2" s="803"/>
      <c r="AY2" s="803"/>
      <c r="AZ2" s="803"/>
      <c r="BA2" s="803"/>
      <c r="BJ2" s="123"/>
      <c r="BK2" s="123"/>
      <c r="BL2" s="123"/>
      <c r="BM2" s="123"/>
      <c r="BN2" s="123"/>
      <c r="BO2" s="123"/>
      <c r="BP2" s="123"/>
      <c r="BQ2" s="123"/>
    </row>
    <row r="3" spans="1:69" s="125" customFormat="1" ht="12.6" customHeight="1" x14ac:dyDescent="0.3">
      <c r="A3" s="124"/>
      <c r="Q3" s="121"/>
      <c r="R3" s="519"/>
      <c r="S3" s="519"/>
      <c r="T3" s="519"/>
      <c r="U3" s="519"/>
      <c r="V3" s="519"/>
      <c r="W3" s="519"/>
      <c r="X3" s="519"/>
      <c r="Y3" s="519"/>
      <c r="Z3" s="519"/>
      <c r="AA3" s="519"/>
      <c r="AB3" s="519"/>
      <c r="AC3" s="519"/>
      <c r="AD3" s="519"/>
      <c r="AE3" s="519"/>
      <c r="AF3" s="519"/>
      <c r="AG3" s="519"/>
      <c r="AH3" s="519"/>
      <c r="AI3" s="519"/>
      <c r="AJ3" s="519"/>
      <c r="AK3" s="519"/>
      <c r="AL3" s="519"/>
      <c r="AM3" s="519"/>
      <c r="AN3" s="519"/>
      <c r="AO3" s="519"/>
      <c r="AP3" s="519"/>
      <c r="AQ3" s="519"/>
      <c r="AR3" s="519"/>
      <c r="AS3" s="519"/>
      <c r="AT3" s="519"/>
      <c r="AU3" s="519"/>
      <c r="AV3" s="519"/>
      <c r="AW3" s="519"/>
      <c r="AX3" s="519"/>
      <c r="AY3" s="519"/>
      <c r="AZ3" s="519"/>
      <c r="BA3" s="519"/>
      <c r="BJ3" s="123"/>
      <c r="BK3" s="123"/>
      <c r="BL3" s="123"/>
      <c r="BM3" s="123"/>
      <c r="BN3" s="123"/>
      <c r="BO3" s="123"/>
      <c r="BP3" s="123"/>
      <c r="BQ3" s="123"/>
    </row>
    <row r="4" spans="1:69" ht="12.6" customHeight="1" x14ac:dyDescent="0.25">
      <c r="A4" s="428" t="s">
        <v>5297</v>
      </c>
      <c r="B4" s="429"/>
      <c r="C4" s="429"/>
      <c r="D4" s="429"/>
      <c r="E4" s="429"/>
      <c r="F4" s="429"/>
      <c r="G4" s="429"/>
      <c r="H4" s="429"/>
      <c r="I4" s="429"/>
      <c r="J4" s="429"/>
      <c r="K4" s="429"/>
      <c r="L4" s="429"/>
      <c r="M4" s="120"/>
      <c r="N4" s="120"/>
      <c r="O4" s="120"/>
      <c r="P4" s="120"/>
      <c r="Q4" s="121"/>
      <c r="R4" s="121"/>
      <c r="S4" s="121"/>
      <c r="T4" s="121"/>
      <c r="U4" s="121"/>
      <c r="V4" s="121"/>
      <c r="W4" s="121"/>
      <c r="X4" s="121"/>
      <c r="Y4" s="121"/>
      <c r="Z4" s="121"/>
      <c r="AA4" s="121"/>
      <c r="AB4" s="121"/>
      <c r="AC4" s="121"/>
      <c r="AD4" s="121"/>
      <c r="AE4" s="121"/>
      <c r="AF4" s="121"/>
      <c r="AG4" s="121"/>
      <c r="AH4" s="121"/>
      <c r="AI4" s="121"/>
      <c r="AJ4" s="121"/>
      <c r="AK4" s="121"/>
      <c r="AL4" s="121"/>
      <c r="AM4" s="121"/>
      <c r="AN4" s="121"/>
      <c r="AO4" s="121"/>
      <c r="AP4" s="121"/>
      <c r="AQ4" s="121"/>
      <c r="AR4" s="121"/>
      <c r="AS4" s="430"/>
      <c r="AT4" s="431"/>
      <c r="AU4" s="431"/>
      <c r="AV4" s="431"/>
      <c r="AW4" s="431"/>
      <c r="AX4" s="431"/>
      <c r="AY4" s="431"/>
      <c r="AZ4" s="431"/>
      <c r="BA4" s="431"/>
      <c r="BD4" s="120"/>
      <c r="BJ4" s="123"/>
      <c r="BK4" s="123"/>
      <c r="BL4" s="123"/>
      <c r="BM4" s="123"/>
      <c r="BN4" s="123"/>
      <c r="BO4" s="123"/>
      <c r="BP4" s="123"/>
      <c r="BQ4" s="123"/>
    </row>
    <row r="5" spans="1:69" ht="12.6" customHeight="1" x14ac:dyDescent="0.25">
      <c r="A5" s="428" t="s">
        <v>5298</v>
      </c>
      <c r="B5" s="429"/>
      <c r="C5" s="429"/>
      <c r="D5" s="429"/>
      <c r="E5" s="429"/>
      <c r="F5" s="429"/>
      <c r="G5" s="429"/>
      <c r="H5" s="429"/>
      <c r="I5" s="429"/>
      <c r="J5" s="429"/>
      <c r="K5" s="429"/>
      <c r="L5" s="429"/>
      <c r="M5" s="120"/>
      <c r="N5" s="120"/>
      <c r="O5" s="120"/>
      <c r="P5" s="120"/>
      <c r="Q5" s="121"/>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430"/>
      <c r="AT5" s="431"/>
      <c r="AU5" s="431"/>
      <c r="AV5" s="431"/>
      <c r="AW5" s="431"/>
      <c r="AX5" s="431"/>
      <c r="AY5" s="431"/>
      <c r="AZ5" s="431"/>
      <c r="BA5" s="431"/>
      <c r="BD5" s="120"/>
      <c r="BJ5" s="123"/>
      <c r="BK5" s="123"/>
      <c r="BL5" s="123"/>
      <c r="BM5" s="123"/>
      <c r="BN5" s="123"/>
      <c r="BO5" s="123"/>
      <c r="BP5" s="123"/>
      <c r="BQ5" s="123"/>
    </row>
    <row r="6" spans="1:69" ht="12.6" customHeight="1" thickBot="1" x14ac:dyDescent="0.35">
      <c r="A6" s="429"/>
      <c r="B6" s="429"/>
      <c r="C6" s="429"/>
      <c r="D6" s="429"/>
      <c r="E6" s="429"/>
      <c r="F6" s="429"/>
      <c r="G6" s="429"/>
      <c r="H6" s="429"/>
      <c r="I6" s="429"/>
      <c r="J6" s="429"/>
      <c r="K6" s="429"/>
      <c r="L6" s="429"/>
      <c r="M6" s="120"/>
      <c r="N6" s="120"/>
      <c r="O6" s="120"/>
      <c r="P6" s="120"/>
      <c r="Q6" s="121"/>
      <c r="R6" s="121"/>
      <c r="S6" s="121"/>
      <c r="T6" s="121"/>
      <c r="U6" s="121"/>
      <c r="V6" s="121"/>
      <c r="W6" s="121"/>
      <c r="X6" s="121"/>
      <c r="Y6" s="121"/>
      <c r="Z6" s="121"/>
      <c r="AA6" s="121"/>
      <c r="AB6" s="121"/>
      <c r="AC6" s="121"/>
      <c r="AD6" s="121"/>
      <c r="AE6" s="121"/>
      <c r="AF6" s="121"/>
      <c r="AG6" s="121"/>
      <c r="AH6" s="121"/>
      <c r="AI6" s="121"/>
      <c r="AJ6" s="121"/>
      <c r="AK6" s="121"/>
      <c r="AL6" s="121"/>
      <c r="AM6" s="121"/>
      <c r="AN6" s="121"/>
      <c r="AO6" s="121"/>
      <c r="AP6" s="121"/>
      <c r="AQ6" s="121"/>
      <c r="AR6" s="121"/>
      <c r="AS6" s="430"/>
      <c r="AT6" s="431"/>
      <c r="AU6" s="431"/>
      <c r="AV6" s="431"/>
      <c r="AW6" s="431"/>
      <c r="AX6" s="431"/>
      <c r="AY6" s="431"/>
      <c r="AZ6" s="431"/>
      <c r="BA6" s="431"/>
      <c r="BD6" s="120"/>
      <c r="BJ6" s="123"/>
      <c r="BK6" s="123"/>
      <c r="BL6" s="123"/>
      <c r="BM6" s="123"/>
      <c r="BN6" s="123"/>
      <c r="BO6" s="123"/>
      <c r="BP6" s="123"/>
      <c r="BQ6" s="123"/>
    </row>
    <row r="7" spans="1:69" ht="27.75" customHeight="1" x14ac:dyDescent="0.25">
      <c r="A7" s="1322" t="s">
        <v>5299</v>
      </c>
      <c r="B7" s="1323"/>
      <c r="C7" s="1323"/>
      <c r="D7" s="513"/>
      <c r="E7" s="513"/>
      <c r="F7" s="1324" t="s">
        <v>5300</v>
      </c>
      <c r="G7" s="1325"/>
      <c r="H7" s="1325"/>
      <c r="I7" s="1325"/>
      <c r="J7" s="1325"/>
      <c r="K7" s="1325"/>
      <c r="L7" s="1325"/>
      <c r="M7" s="1325"/>
      <c r="N7" s="1325"/>
      <c r="O7" s="1325"/>
      <c r="P7" s="1325"/>
      <c r="Q7" s="1325"/>
      <c r="R7" s="1325"/>
      <c r="S7" s="1325"/>
      <c r="T7" s="1325"/>
      <c r="U7" s="1325"/>
      <c r="V7" s="1325"/>
      <c r="W7" s="1325"/>
      <c r="X7" s="1325"/>
      <c r="Y7" s="1326"/>
      <c r="Z7" s="1328" t="s">
        <v>1261</v>
      </c>
      <c r="AA7" s="1329"/>
      <c r="AB7" s="1329"/>
      <c r="AC7" s="1329"/>
      <c r="AD7" s="1329"/>
      <c r="AE7" s="1329"/>
      <c r="AF7" s="1329"/>
      <c r="AG7" s="1329"/>
      <c r="AH7" s="1329"/>
      <c r="AI7" s="1329"/>
      <c r="AJ7" s="1329"/>
      <c r="AK7" s="1329"/>
      <c r="AL7" s="1329"/>
      <c r="AM7" s="1329"/>
      <c r="AN7" s="1330"/>
      <c r="AO7" s="1351" t="s">
        <v>1275</v>
      </c>
      <c r="AP7" s="1352"/>
      <c r="AQ7" s="1352"/>
      <c r="AR7" s="1352"/>
      <c r="AS7" s="1352"/>
      <c r="AT7" s="1352"/>
      <c r="AU7" s="1352"/>
      <c r="AV7" s="1352"/>
      <c r="AW7" s="1352"/>
      <c r="AX7" s="1352"/>
      <c r="AY7" s="1352"/>
      <c r="AZ7" s="1352"/>
      <c r="BA7" s="1352"/>
      <c r="BB7" s="1352"/>
      <c r="BC7" s="1353"/>
      <c r="BD7" s="120"/>
      <c r="BJ7" s="123"/>
      <c r="BK7" s="123"/>
      <c r="BL7" s="123"/>
      <c r="BM7" s="123"/>
      <c r="BN7" s="123"/>
      <c r="BO7" s="123"/>
      <c r="BP7" s="123"/>
      <c r="BQ7" s="123"/>
    </row>
    <row r="8" spans="1:69" ht="13.15" x14ac:dyDescent="0.3">
      <c r="A8" s="1314" t="s">
        <v>1407</v>
      </c>
      <c r="B8" s="1315"/>
      <c r="C8" s="1315"/>
      <c r="D8" s="509"/>
      <c r="E8" s="509"/>
      <c r="F8" s="1354" t="s">
        <v>1408</v>
      </c>
      <c r="G8" s="1355"/>
      <c r="H8" s="1355"/>
      <c r="I8" s="1355"/>
      <c r="J8" s="1355"/>
      <c r="K8" s="1355"/>
      <c r="L8" s="1355"/>
      <c r="M8" s="1355"/>
      <c r="N8" s="1355"/>
      <c r="O8" s="1355"/>
      <c r="P8" s="1355"/>
      <c r="Q8" s="1355"/>
      <c r="R8" s="1355"/>
      <c r="S8" s="1355"/>
      <c r="T8" s="1355"/>
      <c r="U8" s="1355"/>
      <c r="V8" s="1355"/>
      <c r="W8" s="1355"/>
      <c r="X8" s="1355"/>
      <c r="Y8" s="1356"/>
      <c r="Z8" s="1357">
        <v>1</v>
      </c>
      <c r="AA8" s="1358"/>
      <c r="AB8" s="1358"/>
      <c r="AC8" s="1358"/>
      <c r="AD8" s="1358"/>
      <c r="AE8" s="1358"/>
      <c r="AF8" s="1358"/>
      <c r="AG8" s="1358"/>
      <c r="AH8" s="1358"/>
      <c r="AI8" s="1358"/>
      <c r="AJ8" s="1358"/>
      <c r="AK8" s="1358"/>
      <c r="AL8" s="1358"/>
      <c r="AM8" s="1358"/>
      <c r="AN8" s="1359"/>
      <c r="AO8" s="1360">
        <v>2</v>
      </c>
      <c r="AP8" s="1361"/>
      <c r="AQ8" s="1361"/>
      <c r="AR8" s="1361"/>
      <c r="AS8" s="1361"/>
      <c r="AT8" s="1361"/>
      <c r="AU8" s="1361"/>
      <c r="AV8" s="1361"/>
      <c r="AW8" s="1361"/>
      <c r="AX8" s="1361"/>
      <c r="AY8" s="1361"/>
      <c r="AZ8" s="1361"/>
      <c r="BA8" s="1361"/>
      <c r="BB8" s="1361"/>
      <c r="BC8" s="1362"/>
      <c r="BD8" s="120"/>
      <c r="BJ8" s="123"/>
      <c r="BK8" s="123"/>
      <c r="BL8" s="123"/>
      <c r="BM8" s="123"/>
      <c r="BN8" s="123"/>
      <c r="BO8" s="123"/>
      <c r="BP8" s="123"/>
      <c r="BQ8" s="123"/>
    </row>
    <row r="9" spans="1:69" ht="13.5" x14ac:dyDescent="0.25">
      <c r="A9" s="1314" t="s">
        <v>18</v>
      </c>
      <c r="B9" s="1315"/>
      <c r="C9" s="1315"/>
      <c r="D9" s="509"/>
      <c r="E9" s="509"/>
      <c r="F9" s="1354" t="s">
        <v>5301</v>
      </c>
      <c r="G9" s="1355"/>
      <c r="H9" s="1355"/>
      <c r="I9" s="1355"/>
      <c r="J9" s="1355"/>
      <c r="K9" s="1355"/>
      <c r="L9" s="1355"/>
      <c r="M9" s="1355"/>
      <c r="N9" s="1355"/>
      <c r="O9" s="1355"/>
      <c r="P9" s="1355"/>
      <c r="Q9" s="1355"/>
      <c r="R9" s="1355"/>
      <c r="S9" s="1355"/>
      <c r="T9" s="1355"/>
      <c r="U9" s="1355"/>
      <c r="V9" s="1355"/>
      <c r="W9" s="1355"/>
      <c r="X9" s="1355"/>
      <c r="Y9" s="1356"/>
      <c r="Z9" s="1357" t="s">
        <v>18</v>
      </c>
      <c r="AA9" s="1358"/>
      <c r="AB9" s="1358"/>
      <c r="AC9" s="1358"/>
      <c r="AD9" s="1358"/>
      <c r="AE9" s="1358"/>
      <c r="AF9" s="1358"/>
      <c r="AG9" s="1358"/>
      <c r="AH9" s="1358"/>
      <c r="AI9" s="1358"/>
      <c r="AJ9" s="1358"/>
      <c r="AK9" s="1358"/>
      <c r="AL9" s="1358"/>
      <c r="AM9" s="1358"/>
      <c r="AN9" s="1359"/>
      <c r="AO9" s="1360" t="s">
        <v>18</v>
      </c>
      <c r="AP9" s="1361"/>
      <c r="AQ9" s="1361"/>
      <c r="AR9" s="1361"/>
      <c r="AS9" s="1361"/>
      <c r="AT9" s="1361"/>
      <c r="AU9" s="1361"/>
      <c r="AV9" s="1361"/>
      <c r="AW9" s="1361"/>
      <c r="AX9" s="1361"/>
      <c r="AY9" s="1361"/>
      <c r="AZ9" s="1361"/>
      <c r="BA9" s="1361"/>
      <c r="BB9" s="1361"/>
      <c r="BC9" s="1362"/>
      <c r="BD9" s="120"/>
      <c r="BJ9" s="123"/>
      <c r="BK9" s="123"/>
      <c r="BL9" s="123"/>
      <c r="BM9" s="123"/>
      <c r="BN9" s="123"/>
      <c r="BO9" s="123"/>
      <c r="BP9" s="123"/>
      <c r="BQ9" s="123"/>
    </row>
    <row r="10" spans="1:69" ht="13.5" x14ac:dyDescent="0.25">
      <c r="A10" s="1314">
        <v>1</v>
      </c>
      <c r="B10" s="1315"/>
      <c r="C10" s="1315"/>
      <c r="D10" s="509"/>
      <c r="E10" s="509"/>
      <c r="F10" s="1316" t="s">
        <v>5302</v>
      </c>
      <c r="G10" s="1317"/>
      <c r="H10" s="1317"/>
      <c r="I10" s="1317"/>
      <c r="J10" s="1317"/>
      <c r="K10" s="1317"/>
      <c r="L10" s="1317"/>
      <c r="M10" s="1317"/>
      <c r="N10" s="1317"/>
      <c r="O10" s="1317"/>
      <c r="P10" s="1317"/>
      <c r="Q10" s="1317"/>
      <c r="R10" s="1317"/>
      <c r="S10" s="1317"/>
      <c r="T10" s="1317"/>
      <c r="U10" s="1317"/>
      <c r="V10" s="1317"/>
      <c r="W10" s="1317"/>
      <c r="X10" s="1317"/>
      <c r="Y10" s="1318"/>
      <c r="Z10" s="1331">
        <f>SUVAHAVUJ!$N$73</f>
        <v>14550</v>
      </c>
      <c r="AA10" s="1320"/>
      <c r="AB10" s="1320"/>
      <c r="AC10" s="1320"/>
      <c r="AD10" s="1320"/>
      <c r="AE10" s="1320"/>
      <c r="AF10" s="1320"/>
      <c r="AG10" s="1320"/>
      <c r="AH10" s="1320"/>
      <c r="AI10" s="1320"/>
      <c r="AJ10" s="1320"/>
      <c r="AK10" s="1320"/>
      <c r="AL10" s="1320"/>
      <c r="AM10" s="1320"/>
      <c r="AN10" s="1321"/>
      <c r="AO10" s="1332">
        <f>SUVAHAVUJ!$X$73</f>
        <v>16601</v>
      </c>
      <c r="AP10" s="1312"/>
      <c r="AQ10" s="1312"/>
      <c r="AR10" s="1312"/>
      <c r="AS10" s="1312"/>
      <c r="AT10" s="1312"/>
      <c r="AU10" s="1312"/>
      <c r="AV10" s="1312"/>
      <c r="AW10" s="1312"/>
      <c r="AX10" s="1312"/>
      <c r="AY10" s="1312"/>
      <c r="AZ10" s="1312"/>
      <c r="BA10" s="1312"/>
      <c r="BB10" s="1312"/>
      <c r="BC10" s="1313"/>
      <c r="BD10" s="120"/>
      <c r="BJ10" s="123"/>
      <c r="BK10" s="123"/>
      <c r="BL10" s="123"/>
      <c r="BM10" s="123"/>
      <c r="BN10" s="123"/>
      <c r="BO10" s="123"/>
      <c r="BP10" s="123"/>
      <c r="BQ10" s="123"/>
    </row>
    <row r="11" spans="1:69" ht="13.5" x14ac:dyDescent="0.25">
      <c r="A11" s="1314">
        <v>2</v>
      </c>
      <c r="B11" s="1315"/>
      <c r="C11" s="1315"/>
      <c r="D11" s="509"/>
      <c r="E11" s="509"/>
      <c r="F11" s="1316" t="s">
        <v>5303</v>
      </c>
      <c r="G11" s="1317"/>
      <c r="H11" s="1317"/>
      <c r="I11" s="1317"/>
      <c r="J11" s="1317"/>
      <c r="K11" s="1317"/>
      <c r="L11" s="1317"/>
      <c r="M11" s="1317"/>
      <c r="N11" s="1317"/>
      <c r="O11" s="1317"/>
      <c r="P11" s="1317"/>
      <c r="Q11" s="1317"/>
      <c r="R11" s="1317"/>
      <c r="S11" s="1317"/>
      <c r="T11" s="1317"/>
      <c r="U11" s="1317"/>
      <c r="V11" s="1317"/>
      <c r="W11" s="1317"/>
      <c r="X11" s="1317"/>
      <c r="Y11" s="1318"/>
      <c r="Z11" s="1331">
        <f>SUM(SUVAHAVUJ!N44+SUVAHAVUJ!N56)</f>
        <v>716</v>
      </c>
      <c r="AA11" s="1320"/>
      <c r="AB11" s="1320"/>
      <c r="AC11" s="1320"/>
      <c r="AD11" s="1320"/>
      <c r="AE11" s="1320"/>
      <c r="AF11" s="1320"/>
      <c r="AG11" s="1320"/>
      <c r="AH11" s="1320"/>
      <c r="AI11" s="1320"/>
      <c r="AJ11" s="1320"/>
      <c r="AK11" s="1320"/>
      <c r="AL11" s="1320"/>
      <c r="AM11" s="1320"/>
      <c r="AN11" s="1321"/>
      <c r="AO11" s="1332">
        <f>SUM(SUVAHAVUJ!X44+SUVAHAVUJ!X56)</f>
        <v>2792</v>
      </c>
      <c r="AP11" s="1312"/>
      <c r="AQ11" s="1312"/>
      <c r="AR11" s="1312"/>
      <c r="AS11" s="1312"/>
      <c r="AT11" s="1312"/>
      <c r="AU11" s="1312"/>
      <c r="AV11" s="1312"/>
      <c r="AW11" s="1312"/>
      <c r="AX11" s="1312"/>
      <c r="AY11" s="1312"/>
      <c r="AZ11" s="1312"/>
      <c r="BA11" s="1312"/>
      <c r="BB11" s="1312"/>
      <c r="BC11" s="1313"/>
      <c r="BD11" s="120"/>
      <c r="BJ11" s="123"/>
      <c r="BK11" s="123"/>
      <c r="BL11" s="123"/>
      <c r="BM11" s="123"/>
      <c r="BN11" s="123"/>
      <c r="BO11" s="123"/>
      <c r="BP11" s="123"/>
      <c r="BQ11" s="123"/>
    </row>
    <row r="12" spans="1:69" ht="13.5" x14ac:dyDescent="0.25">
      <c r="A12" s="1314">
        <v>3</v>
      </c>
      <c r="B12" s="1315"/>
      <c r="C12" s="1315"/>
      <c r="D12" s="509"/>
      <c r="E12" s="509"/>
      <c r="F12" s="1316" t="s">
        <v>5304</v>
      </c>
      <c r="G12" s="1317"/>
      <c r="H12" s="1317"/>
      <c r="I12" s="1317"/>
      <c r="J12" s="1317"/>
      <c r="K12" s="1317"/>
      <c r="L12" s="1317"/>
      <c r="M12" s="1317"/>
      <c r="N12" s="1317"/>
      <c r="O12" s="1317"/>
      <c r="P12" s="1317"/>
      <c r="Q12" s="1317"/>
      <c r="R12" s="1317"/>
      <c r="S12" s="1317"/>
      <c r="T12" s="1317"/>
      <c r="U12" s="1317"/>
      <c r="V12" s="1317"/>
      <c r="W12" s="1317"/>
      <c r="X12" s="1317"/>
      <c r="Y12" s="1318"/>
      <c r="Z12" s="1319"/>
      <c r="AA12" s="1320"/>
      <c r="AB12" s="1320"/>
      <c r="AC12" s="1320"/>
      <c r="AD12" s="1320"/>
      <c r="AE12" s="1320"/>
      <c r="AF12" s="1320"/>
      <c r="AG12" s="1320"/>
      <c r="AH12" s="1320"/>
      <c r="AI12" s="1320"/>
      <c r="AJ12" s="1320"/>
      <c r="AK12" s="1320"/>
      <c r="AL12" s="1320"/>
      <c r="AM12" s="1320"/>
      <c r="AN12" s="1321"/>
      <c r="AO12" s="1311"/>
      <c r="AP12" s="1312"/>
      <c r="AQ12" s="1312"/>
      <c r="AR12" s="1312"/>
      <c r="AS12" s="1312"/>
      <c r="AT12" s="1312"/>
      <c r="AU12" s="1312"/>
      <c r="AV12" s="1312"/>
      <c r="AW12" s="1312"/>
      <c r="AX12" s="1312"/>
      <c r="AY12" s="1312"/>
      <c r="AZ12" s="1312"/>
      <c r="BA12" s="1312"/>
      <c r="BB12" s="1312"/>
      <c r="BC12" s="1313"/>
      <c r="BD12" s="120"/>
      <c r="BJ12" s="123"/>
      <c r="BK12" s="123"/>
      <c r="BL12" s="123"/>
      <c r="BM12" s="123"/>
      <c r="BN12" s="123"/>
      <c r="BO12" s="123"/>
      <c r="BP12" s="123"/>
      <c r="BQ12" s="123"/>
    </row>
    <row r="13" spans="1:69" ht="13.5" x14ac:dyDescent="0.25">
      <c r="A13" s="1314">
        <v>4</v>
      </c>
      <c r="B13" s="1315"/>
      <c r="C13" s="1315"/>
      <c r="D13" s="509"/>
      <c r="E13" s="509"/>
      <c r="F13" s="1316" t="s">
        <v>5305</v>
      </c>
      <c r="G13" s="1317"/>
      <c r="H13" s="1317"/>
      <c r="I13" s="1317"/>
      <c r="J13" s="1317"/>
      <c r="K13" s="1317"/>
      <c r="L13" s="1317"/>
      <c r="M13" s="1317"/>
      <c r="N13" s="1317"/>
      <c r="O13" s="1317"/>
      <c r="P13" s="1317"/>
      <c r="Q13" s="1317"/>
      <c r="R13" s="1317"/>
      <c r="S13" s="1317"/>
      <c r="T13" s="1317"/>
      <c r="U13" s="1317"/>
      <c r="V13" s="1317"/>
      <c r="W13" s="1317"/>
      <c r="X13" s="1317"/>
      <c r="Y13" s="1318"/>
      <c r="Z13" s="1319"/>
      <c r="AA13" s="1320"/>
      <c r="AB13" s="1320"/>
      <c r="AC13" s="1320"/>
      <c r="AD13" s="1320"/>
      <c r="AE13" s="1320"/>
      <c r="AF13" s="1320"/>
      <c r="AG13" s="1320"/>
      <c r="AH13" s="1320"/>
      <c r="AI13" s="1320"/>
      <c r="AJ13" s="1320"/>
      <c r="AK13" s="1320"/>
      <c r="AL13" s="1320"/>
      <c r="AM13" s="1320"/>
      <c r="AN13" s="1321"/>
      <c r="AO13" s="1311"/>
      <c r="AP13" s="1312"/>
      <c r="AQ13" s="1312"/>
      <c r="AR13" s="1312"/>
      <c r="AS13" s="1312"/>
      <c r="AT13" s="1312"/>
      <c r="AU13" s="1312"/>
      <c r="AV13" s="1312"/>
      <c r="AW13" s="1312"/>
      <c r="AX13" s="1312"/>
      <c r="AY13" s="1312"/>
      <c r="AZ13" s="1312"/>
      <c r="BA13" s="1312"/>
      <c r="BB13" s="1312"/>
      <c r="BC13" s="1313"/>
      <c r="BD13" s="120"/>
      <c r="BJ13" s="123"/>
      <c r="BK13" s="123"/>
      <c r="BL13" s="123"/>
      <c r="BM13" s="123"/>
      <c r="BN13" s="123"/>
      <c r="BO13" s="123"/>
      <c r="BP13" s="123"/>
      <c r="BQ13" s="123"/>
    </row>
    <row r="14" spans="1:69" ht="13.5" x14ac:dyDescent="0.25">
      <c r="A14" s="1314"/>
      <c r="B14" s="1315"/>
      <c r="C14" s="1315"/>
      <c r="D14" s="1315" t="s">
        <v>1407</v>
      </c>
      <c r="E14" s="1315"/>
      <c r="F14" s="1316" t="s">
        <v>5306</v>
      </c>
      <c r="G14" s="1317"/>
      <c r="H14" s="1317"/>
      <c r="I14" s="1317"/>
      <c r="J14" s="1317"/>
      <c r="K14" s="1317"/>
      <c r="L14" s="1317"/>
      <c r="M14" s="1317"/>
      <c r="N14" s="1317"/>
      <c r="O14" s="1317"/>
      <c r="P14" s="1317"/>
      <c r="Q14" s="1317"/>
      <c r="R14" s="1317"/>
      <c r="S14" s="1317"/>
      <c r="T14" s="1317"/>
      <c r="U14" s="1317"/>
      <c r="V14" s="1317"/>
      <c r="W14" s="1317"/>
      <c r="X14" s="1317"/>
      <c r="Y14" s="1318"/>
      <c r="Z14" s="1319"/>
      <c r="AA14" s="1320"/>
      <c r="AB14" s="1320"/>
      <c r="AC14" s="1320"/>
      <c r="AD14" s="1320"/>
      <c r="AE14" s="1320"/>
      <c r="AF14" s="1320"/>
      <c r="AG14" s="1320"/>
      <c r="AH14" s="1320"/>
      <c r="AI14" s="1320"/>
      <c r="AJ14" s="1320"/>
      <c r="AK14" s="1320"/>
      <c r="AL14" s="1320"/>
      <c r="AM14" s="1320"/>
      <c r="AN14" s="1321"/>
      <c r="AO14" s="1311"/>
      <c r="AP14" s="1312"/>
      <c r="AQ14" s="1312"/>
      <c r="AR14" s="1312"/>
      <c r="AS14" s="1312"/>
      <c r="AT14" s="1312"/>
      <c r="AU14" s="1312"/>
      <c r="AV14" s="1312"/>
      <c r="AW14" s="1312"/>
      <c r="AX14" s="1312"/>
      <c r="AY14" s="1312"/>
      <c r="AZ14" s="1312"/>
      <c r="BA14" s="1312"/>
      <c r="BB14" s="1312"/>
      <c r="BC14" s="1313"/>
      <c r="BD14" s="120"/>
      <c r="BJ14" s="123"/>
      <c r="BK14" s="123"/>
      <c r="BL14" s="123"/>
      <c r="BM14" s="123"/>
      <c r="BN14" s="123"/>
      <c r="BO14" s="123"/>
      <c r="BP14" s="123"/>
      <c r="BQ14" s="123"/>
    </row>
    <row r="15" spans="1:69" ht="13.5" x14ac:dyDescent="0.25">
      <c r="A15" s="1314"/>
      <c r="B15" s="1315"/>
      <c r="C15" s="1315"/>
      <c r="D15" s="1315" t="s">
        <v>1408</v>
      </c>
      <c r="E15" s="1315"/>
      <c r="F15" s="1316" t="s">
        <v>5307</v>
      </c>
      <c r="G15" s="1317"/>
      <c r="H15" s="1317"/>
      <c r="I15" s="1317"/>
      <c r="J15" s="1317"/>
      <c r="K15" s="1317"/>
      <c r="L15" s="1317"/>
      <c r="M15" s="1317"/>
      <c r="N15" s="1317"/>
      <c r="O15" s="1317"/>
      <c r="P15" s="1317"/>
      <c r="Q15" s="1317"/>
      <c r="R15" s="1317"/>
      <c r="S15" s="1317"/>
      <c r="T15" s="1317"/>
      <c r="U15" s="1317"/>
      <c r="V15" s="1317"/>
      <c r="W15" s="1317"/>
      <c r="X15" s="1317"/>
      <c r="Y15" s="1318"/>
      <c r="Z15" s="1319"/>
      <c r="AA15" s="1320"/>
      <c r="AB15" s="1320"/>
      <c r="AC15" s="1320"/>
      <c r="AD15" s="1320"/>
      <c r="AE15" s="1320"/>
      <c r="AF15" s="1320"/>
      <c r="AG15" s="1320"/>
      <c r="AH15" s="1320"/>
      <c r="AI15" s="1320"/>
      <c r="AJ15" s="1320"/>
      <c r="AK15" s="1320"/>
      <c r="AL15" s="1320"/>
      <c r="AM15" s="1320"/>
      <c r="AN15" s="1321"/>
      <c r="AO15" s="1311"/>
      <c r="AP15" s="1312"/>
      <c r="AQ15" s="1312"/>
      <c r="AR15" s="1312"/>
      <c r="AS15" s="1312"/>
      <c r="AT15" s="1312"/>
      <c r="AU15" s="1312"/>
      <c r="AV15" s="1312"/>
      <c r="AW15" s="1312"/>
      <c r="AX15" s="1312"/>
      <c r="AY15" s="1312"/>
      <c r="AZ15" s="1312"/>
      <c r="BA15" s="1312"/>
      <c r="BB15" s="1312"/>
      <c r="BC15" s="1313"/>
      <c r="BD15" s="120"/>
      <c r="BJ15" s="123"/>
      <c r="BK15" s="123"/>
      <c r="BL15" s="123"/>
      <c r="BM15" s="123"/>
      <c r="BN15" s="123"/>
      <c r="BO15" s="123"/>
      <c r="BP15" s="123"/>
      <c r="BQ15" s="123"/>
    </row>
    <row r="16" spans="1:69" ht="13.5" x14ac:dyDescent="0.25">
      <c r="A16" s="1314">
        <v>5</v>
      </c>
      <c r="B16" s="1315"/>
      <c r="C16" s="1315"/>
      <c r="D16" s="1315"/>
      <c r="E16" s="1315"/>
      <c r="F16" s="1316" t="s">
        <v>5308</v>
      </c>
      <c r="G16" s="1317"/>
      <c r="H16" s="1317"/>
      <c r="I16" s="1317"/>
      <c r="J16" s="1317"/>
      <c r="K16" s="1317"/>
      <c r="L16" s="1317"/>
      <c r="M16" s="1317"/>
      <c r="N16" s="1317"/>
      <c r="O16" s="1317"/>
      <c r="P16" s="1317"/>
      <c r="Q16" s="1317"/>
      <c r="R16" s="1317"/>
      <c r="S16" s="1317"/>
      <c r="T16" s="1317"/>
      <c r="U16" s="1317"/>
      <c r="V16" s="1317"/>
      <c r="W16" s="1317"/>
      <c r="X16" s="1317"/>
      <c r="Y16" s="1318"/>
      <c r="Z16" s="1319"/>
      <c r="AA16" s="1320"/>
      <c r="AB16" s="1320"/>
      <c r="AC16" s="1320"/>
      <c r="AD16" s="1320"/>
      <c r="AE16" s="1320"/>
      <c r="AF16" s="1320"/>
      <c r="AG16" s="1320"/>
      <c r="AH16" s="1320"/>
      <c r="AI16" s="1320"/>
      <c r="AJ16" s="1320"/>
      <c r="AK16" s="1320"/>
      <c r="AL16" s="1320"/>
      <c r="AM16" s="1320"/>
      <c r="AN16" s="1321"/>
      <c r="AO16" s="1311"/>
      <c r="AP16" s="1312"/>
      <c r="AQ16" s="1312"/>
      <c r="AR16" s="1312"/>
      <c r="AS16" s="1312"/>
      <c r="AT16" s="1312"/>
      <c r="AU16" s="1312"/>
      <c r="AV16" s="1312"/>
      <c r="AW16" s="1312"/>
      <c r="AX16" s="1312"/>
      <c r="AY16" s="1312"/>
      <c r="AZ16" s="1312"/>
      <c r="BA16" s="1312"/>
      <c r="BB16" s="1312"/>
      <c r="BC16" s="1313"/>
      <c r="BD16" s="120"/>
      <c r="BJ16" s="123"/>
      <c r="BK16" s="123"/>
      <c r="BL16" s="123"/>
      <c r="BM16" s="123"/>
      <c r="BN16" s="123"/>
      <c r="BO16" s="123"/>
      <c r="BP16" s="123"/>
      <c r="BQ16" s="123"/>
    </row>
    <row r="17" spans="1:69" ht="13.5" x14ac:dyDescent="0.25">
      <c r="A17" s="1314">
        <v>6</v>
      </c>
      <c r="B17" s="1315"/>
      <c r="C17" s="1315"/>
      <c r="D17" s="1315"/>
      <c r="E17" s="1315"/>
      <c r="F17" s="1316" t="s">
        <v>5309</v>
      </c>
      <c r="G17" s="1317"/>
      <c r="H17" s="1317"/>
      <c r="I17" s="1317"/>
      <c r="J17" s="1317"/>
      <c r="K17" s="1317"/>
      <c r="L17" s="1317"/>
      <c r="M17" s="1317"/>
      <c r="N17" s="1317"/>
      <c r="O17" s="1317"/>
      <c r="P17" s="1317"/>
      <c r="Q17" s="1317"/>
      <c r="R17" s="1317"/>
      <c r="S17" s="1317"/>
      <c r="T17" s="1317"/>
      <c r="U17" s="1317"/>
      <c r="V17" s="1317"/>
      <c r="W17" s="1317"/>
      <c r="X17" s="1317"/>
      <c r="Y17" s="1318"/>
      <c r="Z17" s="1319"/>
      <c r="AA17" s="1320"/>
      <c r="AB17" s="1320"/>
      <c r="AC17" s="1320"/>
      <c r="AD17" s="1320"/>
      <c r="AE17" s="1320"/>
      <c r="AF17" s="1320"/>
      <c r="AG17" s="1320"/>
      <c r="AH17" s="1320"/>
      <c r="AI17" s="1320"/>
      <c r="AJ17" s="1320"/>
      <c r="AK17" s="1320"/>
      <c r="AL17" s="1320"/>
      <c r="AM17" s="1320"/>
      <c r="AN17" s="1321"/>
      <c r="AO17" s="1311"/>
      <c r="AP17" s="1312"/>
      <c r="AQ17" s="1312"/>
      <c r="AR17" s="1312"/>
      <c r="AS17" s="1312"/>
      <c r="AT17" s="1312"/>
      <c r="AU17" s="1312"/>
      <c r="AV17" s="1312"/>
      <c r="AW17" s="1312"/>
      <c r="AX17" s="1312"/>
      <c r="AY17" s="1312"/>
      <c r="AZ17" s="1312"/>
      <c r="BA17" s="1312"/>
      <c r="BB17" s="1312"/>
      <c r="BC17" s="1313"/>
      <c r="BD17" s="120"/>
      <c r="BJ17" s="123"/>
      <c r="BK17" s="123"/>
      <c r="BL17" s="123"/>
      <c r="BM17" s="123"/>
      <c r="BN17" s="123"/>
      <c r="BO17" s="123"/>
      <c r="BP17" s="123"/>
      <c r="BQ17" s="123"/>
    </row>
    <row r="18" spans="1:69" ht="13.5" x14ac:dyDescent="0.25">
      <c r="A18" s="1314">
        <v>7</v>
      </c>
      <c r="B18" s="1315"/>
      <c r="C18" s="1315"/>
      <c r="D18" s="1315"/>
      <c r="E18" s="1315"/>
      <c r="F18" s="1316" t="s">
        <v>5310</v>
      </c>
      <c r="G18" s="1317"/>
      <c r="H18" s="1317"/>
      <c r="I18" s="1317"/>
      <c r="J18" s="1317"/>
      <c r="K18" s="1317"/>
      <c r="L18" s="1317"/>
      <c r="M18" s="1317"/>
      <c r="N18" s="1317"/>
      <c r="O18" s="1317"/>
      <c r="P18" s="1317"/>
      <c r="Q18" s="1317"/>
      <c r="R18" s="1317"/>
      <c r="S18" s="1317"/>
      <c r="T18" s="1317"/>
      <c r="U18" s="1317"/>
      <c r="V18" s="1317"/>
      <c r="W18" s="1317"/>
      <c r="X18" s="1317"/>
      <c r="Y18" s="1318"/>
      <c r="Z18" s="1319"/>
      <c r="AA18" s="1320"/>
      <c r="AB18" s="1320"/>
      <c r="AC18" s="1320"/>
      <c r="AD18" s="1320"/>
      <c r="AE18" s="1320"/>
      <c r="AF18" s="1320"/>
      <c r="AG18" s="1320"/>
      <c r="AH18" s="1320"/>
      <c r="AI18" s="1320"/>
      <c r="AJ18" s="1320"/>
      <c r="AK18" s="1320"/>
      <c r="AL18" s="1320"/>
      <c r="AM18" s="1320"/>
      <c r="AN18" s="1321"/>
      <c r="AO18" s="1311"/>
      <c r="AP18" s="1312"/>
      <c r="AQ18" s="1312"/>
      <c r="AR18" s="1312"/>
      <c r="AS18" s="1312"/>
      <c r="AT18" s="1312"/>
      <c r="AU18" s="1312"/>
      <c r="AV18" s="1312"/>
      <c r="AW18" s="1312"/>
      <c r="AX18" s="1312"/>
      <c r="AY18" s="1312"/>
      <c r="AZ18" s="1312"/>
      <c r="BA18" s="1312"/>
      <c r="BB18" s="1312"/>
      <c r="BC18" s="1313"/>
      <c r="BD18" s="120"/>
      <c r="BJ18" s="123"/>
      <c r="BK18" s="123"/>
      <c r="BL18" s="123"/>
      <c r="BM18" s="123"/>
      <c r="BN18" s="123"/>
      <c r="BO18" s="123"/>
      <c r="BP18" s="123"/>
      <c r="BQ18" s="123"/>
    </row>
    <row r="19" spans="1:69" ht="13.5" x14ac:dyDescent="0.25">
      <c r="A19" s="1314"/>
      <c r="B19" s="1315"/>
      <c r="C19" s="1315"/>
      <c r="D19" s="1315" t="s">
        <v>1407</v>
      </c>
      <c r="E19" s="1315"/>
      <c r="F19" s="1316" t="s">
        <v>5311</v>
      </c>
      <c r="G19" s="1317"/>
      <c r="H19" s="1317"/>
      <c r="I19" s="1317"/>
      <c r="J19" s="1317"/>
      <c r="K19" s="1317"/>
      <c r="L19" s="1317"/>
      <c r="M19" s="1317"/>
      <c r="N19" s="1317"/>
      <c r="O19" s="1317"/>
      <c r="P19" s="1317"/>
      <c r="Q19" s="1317"/>
      <c r="R19" s="1317"/>
      <c r="S19" s="1317"/>
      <c r="T19" s="1317"/>
      <c r="U19" s="1317"/>
      <c r="V19" s="1317"/>
      <c r="W19" s="1317"/>
      <c r="X19" s="1317"/>
      <c r="Y19" s="1318"/>
      <c r="Z19" s="1319"/>
      <c r="AA19" s="1320"/>
      <c r="AB19" s="1320"/>
      <c r="AC19" s="1320"/>
      <c r="AD19" s="1320"/>
      <c r="AE19" s="1320"/>
      <c r="AF19" s="1320"/>
      <c r="AG19" s="1320"/>
      <c r="AH19" s="1320"/>
      <c r="AI19" s="1320"/>
      <c r="AJ19" s="1320"/>
      <c r="AK19" s="1320"/>
      <c r="AL19" s="1320"/>
      <c r="AM19" s="1320"/>
      <c r="AN19" s="1321"/>
      <c r="AO19" s="1311"/>
      <c r="AP19" s="1312"/>
      <c r="AQ19" s="1312"/>
      <c r="AR19" s="1312"/>
      <c r="AS19" s="1312"/>
      <c r="AT19" s="1312"/>
      <c r="AU19" s="1312"/>
      <c r="AV19" s="1312"/>
      <c r="AW19" s="1312"/>
      <c r="AX19" s="1312"/>
      <c r="AY19" s="1312"/>
      <c r="AZ19" s="1312"/>
      <c r="BA19" s="1312"/>
      <c r="BB19" s="1312"/>
      <c r="BC19" s="1313"/>
      <c r="BD19" s="120"/>
      <c r="BJ19" s="123"/>
      <c r="BK19" s="123"/>
      <c r="BL19" s="123"/>
      <c r="BM19" s="123"/>
      <c r="BN19" s="123"/>
      <c r="BO19" s="123"/>
      <c r="BP19" s="123"/>
      <c r="BQ19" s="123"/>
    </row>
    <row r="20" spans="1:69" ht="13.5" x14ac:dyDescent="0.25">
      <c r="A20" s="1314"/>
      <c r="B20" s="1315"/>
      <c r="C20" s="1315"/>
      <c r="D20" s="1315" t="s">
        <v>1408</v>
      </c>
      <c r="E20" s="1315"/>
      <c r="F20" s="1316" t="s">
        <v>5312</v>
      </c>
      <c r="G20" s="1317"/>
      <c r="H20" s="1317"/>
      <c r="I20" s="1317"/>
      <c r="J20" s="1317"/>
      <c r="K20" s="1317"/>
      <c r="L20" s="1317"/>
      <c r="M20" s="1317"/>
      <c r="N20" s="1317"/>
      <c r="O20" s="1317"/>
      <c r="P20" s="1317"/>
      <c r="Q20" s="1317"/>
      <c r="R20" s="1317"/>
      <c r="S20" s="1317"/>
      <c r="T20" s="1317"/>
      <c r="U20" s="1317"/>
      <c r="V20" s="1317"/>
      <c r="W20" s="1317"/>
      <c r="X20" s="1317"/>
      <c r="Y20" s="1318"/>
      <c r="Z20" s="1319"/>
      <c r="AA20" s="1320"/>
      <c r="AB20" s="1320"/>
      <c r="AC20" s="1320"/>
      <c r="AD20" s="1320"/>
      <c r="AE20" s="1320"/>
      <c r="AF20" s="1320"/>
      <c r="AG20" s="1320"/>
      <c r="AH20" s="1320"/>
      <c r="AI20" s="1320"/>
      <c r="AJ20" s="1320"/>
      <c r="AK20" s="1320"/>
      <c r="AL20" s="1320"/>
      <c r="AM20" s="1320"/>
      <c r="AN20" s="1321"/>
      <c r="AO20" s="1311"/>
      <c r="AP20" s="1312"/>
      <c r="AQ20" s="1312"/>
      <c r="AR20" s="1312"/>
      <c r="AS20" s="1312"/>
      <c r="AT20" s="1312"/>
      <c r="AU20" s="1312"/>
      <c r="AV20" s="1312"/>
      <c r="AW20" s="1312"/>
      <c r="AX20" s="1312"/>
      <c r="AY20" s="1312"/>
      <c r="AZ20" s="1312"/>
      <c r="BA20" s="1312"/>
      <c r="BB20" s="1312"/>
      <c r="BC20" s="1313"/>
      <c r="BD20" s="120"/>
      <c r="BJ20" s="123"/>
      <c r="BK20" s="123"/>
      <c r="BL20" s="123"/>
      <c r="BM20" s="123"/>
      <c r="BN20" s="123"/>
      <c r="BO20" s="123"/>
      <c r="BP20" s="123"/>
      <c r="BQ20" s="123"/>
    </row>
    <row r="21" spans="1:69" ht="13.5" x14ac:dyDescent="0.25">
      <c r="A21" s="1314">
        <v>8</v>
      </c>
      <c r="B21" s="1315"/>
      <c r="C21" s="1315"/>
      <c r="D21" s="1315"/>
      <c r="E21" s="1315"/>
      <c r="F21" s="1316" t="s">
        <v>1898</v>
      </c>
      <c r="G21" s="1317"/>
      <c r="H21" s="1317"/>
      <c r="I21" s="1317"/>
      <c r="J21" s="1317"/>
      <c r="K21" s="1317"/>
      <c r="L21" s="1317"/>
      <c r="M21" s="1317"/>
      <c r="N21" s="1317"/>
      <c r="O21" s="1317"/>
      <c r="P21" s="1317"/>
      <c r="Q21" s="1317"/>
      <c r="R21" s="1317"/>
      <c r="S21" s="1317"/>
      <c r="T21" s="1317"/>
      <c r="U21" s="1317"/>
      <c r="V21" s="1317"/>
      <c r="W21" s="1317"/>
      <c r="X21" s="1317"/>
      <c r="Y21" s="1318"/>
      <c r="Z21" s="1319"/>
      <c r="AA21" s="1320"/>
      <c r="AB21" s="1320"/>
      <c r="AC21" s="1320"/>
      <c r="AD21" s="1320"/>
      <c r="AE21" s="1320"/>
      <c r="AF21" s="1320"/>
      <c r="AG21" s="1320"/>
      <c r="AH21" s="1320"/>
      <c r="AI21" s="1320"/>
      <c r="AJ21" s="1320"/>
      <c r="AK21" s="1320"/>
      <c r="AL21" s="1320"/>
      <c r="AM21" s="1320"/>
      <c r="AN21" s="1321"/>
      <c r="AO21" s="1311"/>
      <c r="AP21" s="1312"/>
      <c r="AQ21" s="1312"/>
      <c r="AR21" s="1312"/>
      <c r="AS21" s="1312"/>
      <c r="AT21" s="1312"/>
      <c r="AU21" s="1312"/>
      <c r="AV21" s="1312"/>
      <c r="AW21" s="1312"/>
      <c r="AX21" s="1312"/>
      <c r="AY21" s="1312"/>
      <c r="AZ21" s="1312"/>
      <c r="BA21" s="1312"/>
      <c r="BB21" s="1312"/>
      <c r="BC21" s="1313"/>
      <c r="BD21" s="120"/>
      <c r="BJ21" s="123"/>
      <c r="BK21" s="123"/>
      <c r="BL21" s="123"/>
      <c r="BM21" s="123"/>
      <c r="BN21" s="123"/>
      <c r="BO21" s="123"/>
      <c r="BP21" s="123"/>
      <c r="BQ21" s="123"/>
    </row>
    <row r="22" spans="1:69" ht="13.5" x14ac:dyDescent="0.25">
      <c r="A22" s="1314"/>
      <c r="B22" s="1315"/>
      <c r="C22" s="1315"/>
      <c r="D22" s="1315" t="s">
        <v>1407</v>
      </c>
      <c r="E22" s="1315"/>
      <c r="F22" s="1316" t="s">
        <v>5313</v>
      </c>
      <c r="G22" s="1317"/>
      <c r="H22" s="1317"/>
      <c r="I22" s="1317"/>
      <c r="J22" s="1317"/>
      <c r="K22" s="1317"/>
      <c r="L22" s="1317"/>
      <c r="M22" s="1317"/>
      <c r="N22" s="1317"/>
      <c r="O22" s="1317"/>
      <c r="P22" s="1317"/>
      <c r="Q22" s="1317"/>
      <c r="R22" s="1317"/>
      <c r="S22" s="1317"/>
      <c r="T22" s="1317"/>
      <c r="U22" s="1317"/>
      <c r="V22" s="1317"/>
      <c r="W22" s="1317"/>
      <c r="X22" s="1317"/>
      <c r="Y22" s="1318"/>
      <c r="Z22" s="1319"/>
      <c r="AA22" s="1320"/>
      <c r="AB22" s="1320"/>
      <c r="AC22" s="1320"/>
      <c r="AD22" s="1320"/>
      <c r="AE22" s="1320"/>
      <c r="AF22" s="1320"/>
      <c r="AG22" s="1320"/>
      <c r="AH22" s="1320"/>
      <c r="AI22" s="1320"/>
      <c r="AJ22" s="1320"/>
      <c r="AK22" s="1320"/>
      <c r="AL22" s="1320"/>
      <c r="AM22" s="1320"/>
      <c r="AN22" s="1321"/>
      <c r="AO22" s="1311"/>
      <c r="AP22" s="1312"/>
      <c r="AQ22" s="1312"/>
      <c r="AR22" s="1312"/>
      <c r="AS22" s="1312"/>
      <c r="AT22" s="1312"/>
      <c r="AU22" s="1312"/>
      <c r="AV22" s="1312"/>
      <c r="AW22" s="1312"/>
      <c r="AX22" s="1312"/>
      <c r="AY22" s="1312"/>
      <c r="AZ22" s="1312"/>
      <c r="BA22" s="1312"/>
      <c r="BB22" s="1312"/>
      <c r="BC22" s="1313"/>
      <c r="BD22" s="120"/>
      <c r="BJ22" s="123"/>
      <c r="BK22" s="123"/>
      <c r="BL22" s="123"/>
      <c r="BM22" s="123"/>
      <c r="BN22" s="123"/>
      <c r="BO22" s="123"/>
      <c r="BP22" s="123"/>
      <c r="BQ22" s="123"/>
    </row>
    <row r="23" spans="1:69" ht="13.5" x14ac:dyDescent="0.25">
      <c r="A23" s="1314"/>
      <c r="B23" s="1315"/>
      <c r="C23" s="1315"/>
      <c r="D23" s="1315" t="s">
        <v>1408</v>
      </c>
      <c r="E23" s="1315"/>
      <c r="F23" s="1316" t="s">
        <v>5314</v>
      </c>
      <c r="G23" s="1317"/>
      <c r="H23" s="1317"/>
      <c r="I23" s="1317"/>
      <c r="J23" s="1317"/>
      <c r="K23" s="1317"/>
      <c r="L23" s="1317"/>
      <c r="M23" s="1317"/>
      <c r="N23" s="1317"/>
      <c r="O23" s="1317"/>
      <c r="P23" s="1317"/>
      <c r="Q23" s="1317"/>
      <c r="R23" s="1317"/>
      <c r="S23" s="1317"/>
      <c r="T23" s="1317"/>
      <c r="U23" s="1317"/>
      <c r="V23" s="1317"/>
      <c r="W23" s="1317"/>
      <c r="X23" s="1317"/>
      <c r="Y23" s="1318"/>
      <c r="Z23" s="1319"/>
      <c r="AA23" s="1320"/>
      <c r="AB23" s="1320"/>
      <c r="AC23" s="1320"/>
      <c r="AD23" s="1320"/>
      <c r="AE23" s="1320"/>
      <c r="AF23" s="1320"/>
      <c r="AG23" s="1320"/>
      <c r="AH23" s="1320"/>
      <c r="AI23" s="1320"/>
      <c r="AJ23" s="1320"/>
      <c r="AK23" s="1320"/>
      <c r="AL23" s="1320"/>
      <c r="AM23" s="1320"/>
      <c r="AN23" s="1321"/>
      <c r="AO23" s="1311"/>
      <c r="AP23" s="1312"/>
      <c r="AQ23" s="1312"/>
      <c r="AR23" s="1312"/>
      <c r="AS23" s="1312"/>
      <c r="AT23" s="1312"/>
      <c r="AU23" s="1312"/>
      <c r="AV23" s="1312"/>
      <c r="AW23" s="1312"/>
      <c r="AX23" s="1312"/>
      <c r="AY23" s="1312"/>
      <c r="AZ23" s="1312"/>
      <c r="BA23" s="1312"/>
      <c r="BB23" s="1312"/>
      <c r="BC23" s="1313"/>
      <c r="BD23" s="120"/>
      <c r="BJ23" s="123"/>
      <c r="BK23" s="123"/>
      <c r="BL23" s="123"/>
      <c r="BM23" s="123"/>
      <c r="BN23" s="123"/>
      <c r="BO23" s="123"/>
      <c r="BP23" s="123"/>
      <c r="BQ23" s="123"/>
    </row>
    <row r="24" spans="1:69" ht="13.5" x14ac:dyDescent="0.25">
      <c r="A24" s="1314">
        <v>9</v>
      </c>
      <c r="B24" s="1315"/>
      <c r="C24" s="1315"/>
      <c r="D24" s="1315"/>
      <c r="E24" s="1315"/>
      <c r="F24" s="1316" t="s">
        <v>5315</v>
      </c>
      <c r="G24" s="1317"/>
      <c r="H24" s="1317"/>
      <c r="I24" s="1317"/>
      <c r="J24" s="1317"/>
      <c r="K24" s="1317"/>
      <c r="L24" s="1317"/>
      <c r="M24" s="1317"/>
      <c r="N24" s="1317"/>
      <c r="O24" s="1317"/>
      <c r="P24" s="1317"/>
      <c r="Q24" s="1317"/>
      <c r="R24" s="1317"/>
      <c r="S24" s="1317"/>
      <c r="T24" s="1317"/>
      <c r="U24" s="1317"/>
      <c r="V24" s="1317"/>
      <c r="W24" s="1317"/>
      <c r="X24" s="1317"/>
      <c r="Y24" s="1318"/>
      <c r="Z24" s="1319"/>
      <c r="AA24" s="1320"/>
      <c r="AB24" s="1320"/>
      <c r="AC24" s="1320"/>
      <c r="AD24" s="1320"/>
      <c r="AE24" s="1320"/>
      <c r="AF24" s="1320"/>
      <c r="AG24" s="1320"/>
      <c r="AH24" s="1320"/>
      <c r="AI24" s="1320"/>
      <c r="AJ24" s="1320"/>
      <c r="AK24" s="1320"/>
      <c r="AL24" s="1320"/>
      <c r="AM24" s="1320"/>
      <c r="AN24" s="1321"/>
      <c r="AO24" s="1311"/>
      <c r="AP24" s="1312"/>
      <c r="AQ24" s="1312"/>
      <c r="AR24" s="1312"/>
      <c r="AS24" s="1312"/>
      <c r="AT24" s="1312"/>
      <c r="AU24" s="1312"/>
      <c r="AV24" s="1312"/>
      <c r="AW24" s="1312"/>
      <c r="AX24" s="1312"/>
      <c r="AY24" s="1312"/>
      <c r="AZ24" s="1312"/>
      <c r="BA24" s="1312"/>
      <c r="BB24" s="1312"/>
      <c r="BC24" s="1313"/>
      <c r="BD24" s="120"/>
      <c r="BJ24" s="123"/>
      <c r="BK24" s="123"/>
      <c r="BL24" s="123"/>
      <c r="BM24" s="123"/>
      <c r="BN24" s="123"/>
      <c r="BO24" s="123"/>
      <c r="BP24" s="123"/>
      <c r="BQ24" s="123"/>
    </row>
    <row r="25" spans="1:69" ht="13.5" x14ac:dyDescent="0.25">
      <c r="A25" s="1314">
        <v>10</v>
      </c>
      <c r="B25" s="1315"/>
      <c r="C25" s="1315"/>
      <c r="D25" s="1315"/>
      <c r="E25" s="1315"/>
      <c r="F25" s="1316" t="s">
        <v>5316</v>
      </c>
      <c r="G25" s="1317"/>
      <c r="H25" s="1317"/>
      <c r="I25" s="1317"/>
      <c r="J25" s="1317"/>
      <c r="K25" s="1317"/>
      <c r="L25" s="1317"/>
      <c r="M25" s="1317"/>
      <c r="N25" s="1317"/>
      <c r="O25" s="1317"/>
      <c r="P25" s="1317"/>
      <c r="Q25" s="1317"/>
      <c r="R25" s="1317"/>
      <c r="S25" s="1317"/>
      <c r="T25" s="1317"/>
      <c r="U25" s="1317"/>
      <c r="V25" s="1317"/>
      <c r="W25" s="1317"/>
      <c r="X25" s="1317"/>
      <c r="Y25" s="1318"/>
      <c r="Z25" s="1319"/>
      <c r="AA25" s="1320"/>
      <c r="AB25" s="1320"/>
      <c r="AC25" s="1320"/>
      <c r="AD25" s="1320"/>
      <c r="AE25" s="1320"/>
      <c r="AF25" s="1320"/>
      <c r="AG25" s="1320"/>
      <c r="AH25" s="1320"/>
      <c r="AI25" s="1320"/>
      <c r="AJ25" s="1320"/>
      <c r="AK25" s="1320"/>
      <c r="AL25" s="1320"/>
      <c r="AM25" s="1320"/>
      <c r="AN25" s="1321"/>
      <c r="AO25" s="1311"/>
      <c r="AP25" s="1312"/>
      <c r="AQ25" s="1312"/>
      <c r="AR25" s="1312"/>
      <c r="AS25" s="1312"/>
      <c r="AT25" s="1312"/>
      <c r="AU25" s="1312"/>
      <c r="AV25" s="1312"/>
      <c r="AW25" s="1312"/>
      <c r="AX25" s="1312"/>
      <c r="AY25" s="1312"/>
      <c r="AZ25" s="1312"/>
      <c r="BA25" s="1312"/>
      <c r="BB25" s="1312"/>
      <c r="BC25" s="1313"/>
      <c r="BD25" s="120"/>
      <c r="BJ25" s="123"/>
      <c r="BK25" s="123"/>
      <c r="BL25" s="123"/>
      <c r="BM25" s="123"/>
      <c r="BN25" s="123"/>
      <c r="BO25" s="123"/>
      <c r="BP25" s="123"/>
      <c r="BQ25" s="123"/>
    </row>
    <row r="26" spans="1:69" ht="13.5" x14ac:dyDescent="0.25">
      <c r="A26" s="1314"/>
      <c r="B26" s="1315"/>
      <c r="C26" s="1315"/>
      <c r="D26" s="1315" t="s">
        <v>1407</v>
      </c>
      <c r="E26" s="1374"/>
      <c r="F26" s="1316" t="s">
        <v>5317</v>
      </c>
      <c r="G26" s="1317"/>
      <c r="H26" s="1317"/>
      <c r="I26" s="1317"/>
      <c r="J26" s="1317"/>
      <c r="K26" s="1317"/>
      <c r="L26" s="1317"/>
      <c r="M26" s="1317"/>
      <c r="N26" s="1317"/>
      <c r="O26" s="1317"/>
      <c r="P26" s="1317"/>
      <c r="Q26" s="1317"/>
      <c r="R26" s="1317"/>
      <c r="S26" s="1317"/>
      <c r="T26" s="1317"/>
      <c r="U26" s="1317"/>
      <c r="V26" s="1317"/>
      <c r="W26" s="1317"/>
      <c r="X26" s="1317"/>
      <c r="Y26" s="1318"/>
      <c r="Z26" s="1319"/>
      <c r="AA26" s="1320"/>
      <c r="AB26" s="1320"/>
      <c r="AC26" s="1320"/>
      <c r="AD26" s="1320"/>
      <c r="AE26" s="1320"/>
      <c r="AF26" s="1320"/>
      <c r="AG26" s="1320"/>
      <c r="AH26" s="1320"/>
      <c r="AI26" s="1320"/>
      <c r="AJ26" s="1320"/>
      <c r="AK26" s="1320"/>
      <c r="AL26" s="1320"/>
      <c r="AM26" s="1320"/>
      <c r="AN26" s="1321"/>
      <c r="AO26" s="1311"/>
      <c r="AP26" s="1312"/>
      <c r="AQ26" s="1312"/>
      <c r="AR26" s="1312"/>
      <c r="AS26" s="1312"/>
      <c r="AT26" s="1312"/>
      <c r="AU26" s="1312"/>
      <c r="AV26" s="1312"/>
      <c r="AW26" s="1312"/>
      <c r="AX26" s="1312"/>
      <c r="AY26" s="1312"/>
      <c r="AZ26" s="1312"/>
      <c r="BA26" s="1312"/>
      <c r="BB26" s="1312"/>
      <c r="BC26" s="1313"/>
      <c r="BD26" s="120"/>
      <c r="BJ26" s="123"/>
      <c r="BK26" s="123"/>
      <c r="BL26" s="123"/>
      <c r="BM26" s="123"/>
      <c r="BN26" s="123"/>
      <c r="BO26" s="123"/>
      <c r="BP26" s="123"/>
      <c r="BQ26" s="123"/>
    </row>
    <row r="27" spans="1:69" ht="13.5" x14ac:dyDescent="0.25">
      <c r="A27" s="1314"/>
      <c r="B27" s="1315"/>
      <c r="C27" s="1315"/>
      <c r="D27" s="1315" t="s">
        <v>1408</v>
      </c>
      <c r="E27" s="1315"/>
      <c r="F27" s="1316" t="s">
        <v>5318</v>
      </c>
      <c r="G27" s="1317"/>
      <c r="H27" s="1317"/>
      <c r="I27" s="1317"/>
      <c r="J27" s="1317"/>
      <c r="K27" s="1317"/>
      <c r="L27" s="1317"/>
      <c r="M27" s="1317"/>
      <c r="N27" s="1317"/>
      <c r="O27" s="1317"/>
      <c r="P27" s="1317"/>
      <c r="Q27" s="1317"/>
      <c r="R27" s="1317"/>
      <c r="S27" s="1317"/>
      <c r="T27" s="1317"/>
      <c r="U27" s="1317"/>
      <c r="V27" s="1317"/>
      <c r="W27" s="1317"/>
      <c r="X27" s="1317"/>
      <c r="Y27" s="1318"/>
      <c r="Z27" s="1319"/>
      <c r="AA27" s="1320"/>
      <c r="AB27" s="1320"/>
      <c r="AC27" s="1320"/>
      <c r="AD27" s="1320"/>
      <c r="AE27" s="1320"/>
      <c r="AF27" s="1320"/>
      <c r="AG27" s="1320"/>
      <c r="AH27" s="1320"/>
      <c r="AI27" s="1320"/>
      <c r="AJ27" s="1320"/>
      <c r="AK27" s="1320"/>
      <c r="AL27" s="1320"/>
      <c r="AM27" s="1320"/>
      <c r="AN27" s="1321"/>
      <c r="AO27" s="1311"/>
      <c r="AP27" s="1312"/>
      <c r="AQ27" s="1312"/>
      <c r="AR27" s="1312"/>
      <c r="AS27" s="1312"/>
      <c r="AT27" s="1312"/>
      <c r="AU27" s="1312"/>
      <c r="AV27" s="1312"/>
      <c r="AW27" s="1312"/>
      <c r="AX27" s="1312"/>
      <c r="AY27" s="1312"/>
      <c r="AZ27" s="1312"/>
      <c r="BA27" s="1312"/>
      <c r="BB27" s="1312"/>
      <c r="BC27" s="1313"/>
      <c r="BD27" s="120"/>
      <c r="BJ27" s="123"/>
      <c r="BK27" s="123"/>
      <c r="BL27" s="123"/>
      <c r="BM27" s="123"/>
      <c r="BN27" s="123"/>
      <c r="BO27" s="123"/>
      <c r="BP27" s="123"/>
      <c r="BQ27" s="123"/>
    </row>
    <row r="28" spans="1:69" ht="13.5" x14ac:dyDescent="0.25">
      <c r="A28" s="1314"/>
      <c r="B28" s="1315"/>
      <c r="C28" s="1315"/>
      <c r="D28" s="1315" t="s">
        <v>1409</v>
      </c>
      <c r="E28" s="1315"/>
      <c r="F28" s="1316" t="s">
        <v>5319</v>
      </c>
      <c r="G28" s="1317"/>
      <c r="H28" s="1317"/>
      <c r="I28" s="1317"/>
      <c r="J28" s="1317"/>
      <c r="K28" s="1317"/>
      <c r="L28" s="1317"/>
      <c r="M28" s="1317"/>
      <c r="N28" s="1317"/>
      <c r="O28" s="1317"/>
      <c r="P28" s="1317"/>
      <c r="Q28" s="1317"/>
      <c r="R28" s="1317"/>
      <c r="S28" s="1317"/>
      <c r="T28" s="1317"/>
      <c r="U28" s="1317"/>
      <c r="V28" s="1317"/>
      <c r="W28" s="1317"/>
      <c r="X28" s="1317"/>
      <c r="Y28" s="1318"/>
      <c r="Z28" s="1319"/>
      <c r="AA28" s="1320"/>
      <c r="AB28" s="1320"/>
      <c r="AC28" s="1320"/>
      <c r="AD28" s="1320"/>
      <c r="AE28" s="1320"/>
      <c r="AF28" s="1320"/>
      <c r="AG28" s="1320"/>
      <c r="AH28" s="1320"/>
      <c r="AI28" s="1320"/>
      <c r="AJ28" s="1320"/>
      <c r="AK28" s="1320"/>
      <c r="AL28" s="1320"/>
      <c r="AM28" s="1320"/>
      <c r="AN28" s="1321"/>
      <c r="AO28" s="1311"/>
      <c r="AP28" s="1312"/>
      <c r="AQ28" s="1312"/>
      <c r="AR28" s="1312"/>
      <c r="AS28" s="1312"/>
      <c r="AT28" s="1312"/>
      <c r="AU28" s="1312"/>
      <c r="AV28" s="1312"/>
      <c r="AW28" s="1312"/>
      <c r="AX28" s="1312"/>
      <c r="AY28" s="1312"/>
      <c r="AZ28" s="1312"/>
      <c r="BA28" s="1312"/>
      <c r="BB28" s="1312"/>
      <c r="BC28" s="1313"/>
      <c r="BD28" s="120"/>
      <c r="BJ28" s="123"/>
      <c r="BK28" s="123"/>
      <c r="BL28" s="123"/>
      <c r="BM28" s="123"/>
      <c r="BN28" s="123"/>
      <c r="BO28" s="123"/>
      <c r="BP28" s="123"/>
      <c r="BQ28" s="123"/>
    </row>
    <row r="29" spans="1:69" ht="13.5" x14ac:dyDescent="0.25">
      <c r="A29" s="1314"/>
      <c r="B29" s="1315"/>
      <c r="C29" s="1315"/>
      <c r="D29" s="1315" t="s">
        <v>1410</v>
      </c>
      <c r="E29" s="1315"/>
      <c r="F29" s="1316" t="s">
        <v>5320</v>
      </c>
      <c r="G29" s="1317"/>
      <c r="H29" s="1317"/>
      <c r="I29" s="1317"/>
      <c r="J29" s="1317"/>
      <c r="K29" s="1317"/>
      <c r="L29" s="1317"/>
      <c r="M29" s="1317"/>
      <c r="N29" s="1317"/>
      <c r="O29" s="1317"/>
      <c r="P29" s="1317"/>
      <c r="Q29" s="1317"/>
      <c r="R29" s="1317"/>
      <c r="S29" s="1317"/>
      <c r="T29" s="1317"/>
      <c r="U29" s="1317"/>
      <c r="V29" s="1317"/>
      <c r="W29" s="1317"/>
      <c r="X29" s="1317"/>
      <c r="Y29" s="1318"/>
      <c r="Z29" s="1319"/>
      <c r="AA29" s="1320"/>
      <c r="AB29" s="1320"/>
      <c r="AC29" s="1320"/>
      <c r="AD29" s="1320"/>
      <c r="AE29" s="1320"/>
      <c r="AF29" s="1320"/>
      <c r="AG29" s="1320"/>
      <c r="AH29" s="1320"/>
      <c r="AI29" s="1320"/>
      <c r="AJ29" s="1320"/>
      <c r="AK29" s="1320"/>
      <c r="AL29" s="1320"/>
      <c r="AM29" s="1320"/>
      <c r="AN29" s="1321"/>
      <c r="AO29" s="1311"/>
      <c r="AP29" s="1312"/>
      <c r="AQ29" s="1312"/>
      <c r="AR29" s="1312"/>
      <c r="AS29" s="1312"/>
      <c r="AT29" s="1312"/>
      <c r="AU29" s="1312"/>
      <c r="AV29" s="1312"/>
      <c r="AW29" s="1312"/>
      <c r="AX29" s="1312"/>
      <c r="AY29" s="1312"/>
      <c r="AZ29" s="1312"/>
      <c r="BA29" s="1312"/>
      <c r="BB29" s="1312"/>
      <c r="BC29" s="1313"/>
      <c r="BD29" s="120"/>
      <c r="BJ29" s="123"/>
      <c r="BK29" s="123"/>
      <c r="BL29" s="123"/>
      <c r="BM29" s="123"/>
      <c r="BN29" s="123"/>
      <c r="BO29" s="123"/>
      <c r="BP29" s="123"/>
      <c r="BQ29" s="123"/>
    </row>
    <row r="30" spans="1:69" ht="13.5" x14ac:dyDescent="0.25">
      <c r="A30" s="1314">
        <v>11</v>
      </c>
      <c r="B30" s="1315"/>
      <c r="C30" s="1315"/>
      <c r="D30" s="1315"/>
      <c r="E30" s="1315"/>
      <c r="F30" s="1316" t="s">
        <v>1469</v>
      </c>
      <c r="G30" s="1317"/>
      <c r="H30" s="1317"/>
      <c r="I30" s="1317"/>
      <c r="J30" s="1317"/>
      <c r="K30" s="1317"/>
      <c r="L30" s="1317"/>
      <c r="M30" s="1317"/>
      <c r="N30" s="1317"/>
      <c r="O30" s="1317"/>
      <c r="P30" s="1317"/>
      <c r="Q30" s="1317"/>
      <c r="R30" s="1317"/>
      <c r="S30" s="1317"/>
      <c r="T30" s="1317"/>
      <c r="U30" s="1317"/>
      <c r="V30" s="1317"/>
      <c r="W30" s="1317"/>
      <c r="X30" s="1317"/>
      <c r="Y30" s="1318"/>
      <c r="Z30" s="1331">
        <f>SUVAHAVUJ!$N$13</f>
        <v>25702</v>
      </c>
      <c r="AA30" s="1320"/>
      <c r="AB30" s="1320"/>
      <c r="AC30" s="1320"/>
      <c r="AD30" s="1320"/>
      <c r="AE30" s="1320"/>
      <c r="AF30" s="1320"/>
      <c r="AG30" s="1320"/>
      <c r="AH30" s="1320"/>
      <c r="AI30" s="1320"/>
      <c r="AJ30" s="1320"/>
      <c r="AK30" s="1320"/>
      <c r="AL30" s="1320"/>
      <c r="AM30" s="1320"/>
      <c r="AN30" s="1321"/>
      <c r="AO30" s="1332">
        <f>SUVAHAVUJ!$X$13</f>
        <v>0</v>
      </c>
      <c r="AP30" s="1312"/>
      <c r="AQ30" s="1312"/>
      <c r="AR30" s="1312"/>
      <c r="AS30" s="1312"/>
      <c r="AT30" s="1312"/>
      <c r="AU30" s="1312"/>
      <c r="AV30" s="1312"/>
      <c r="AW30" s="1312"/>
      <c r="AX30" s="1312"/>
      <c r="AY30" s="1312"/>
      <c r="AZ30" s="1312"/>
      <c r="BA30" s="1312"/>
      <c r="BB30" s="1312"/>
      <c r="BC30" s="1313"/>
      <c r="BD30" s="120"/>
      <c r="BJ30" s="123"/>
      <c r="BK30" s="123"/>
      <c r="BL30" s="123"/>
      <c r="BM30" s="123"/>
      <c r="BN30" s="123"/>
      <c r="BO30" s="123"/>
      <c r="BP30" s="123"/>
      <c r="BQ30" s="123"/>
    </row>
    <row r="31" spans="1:69" ht="13.5" x14ac:dyDescent="0.25">
      <c r="A31" s="1314">
        <v>12</v>
      </c>
      <c r="B31" s="1315"/>
      <c r="C31" s="1315"/>
      <c r="D31" s="1315"/>
      <c r="E31" s="1315"/>
      <c r="F31" s="1316" t="s">
        <v>1428</v>
      </c>
      <c r="G31" s="1317"/>
      <c r="H31" s="1317"/>
      <c r="I31" s="1317"/>
      <c r="J31" s="1317"/>
      <c r="K31" s="1317"/>
      <c r="L31" s="1317"/>
      <c r="M31" s="1317"/>
      <c r="N31" s="1317"/>
      <c r="O31" s="1317"/>
      <c r="P31" s="1317"/>
      <c r="Q31" s="1317"/>
      <c r="R31" s="1317"/>
      <c r="S31" s="1317"/>
      <c r="T31" s="1317"/>
      <c r="U31" s="1317"/>
      <c r="V31" s="1317"/>
      <c r="W31" s="1317"/>
      <c r="X31" s="1317"/>
      <c r="Y31" s="1318"/>
      <c r="Z31" s="1331">
        <f>SUVAHAVUJ!$N$5</f>
        <v>0</v>
      </c>
      <c r="AA31" s="1320"/>
      <c r="AB31" s="1320"/>
      <c r="AC31" s="1320"/>
      <c r="AD31" s="1320"/>
      <c r="AE31" s="1320"/>
      <c r="AF31" s="1320"/>
      <c r="AG31" s="1320"/>
      <c r="AH31" s="1320"/>
      <c r="AI31" s="1320"/>
      <c r="AJ31" s="1320"/>
      <c r="AK31" s="1320"/>
      <c r="AL31" s="1320"/>
      <c r="AM31" s="1320"/>
      <c r="AN31" s="1321"/>
      <c r="AO31" s="1332">
        <f>SUVAHAVUJ!$X$5</f>
        <v>0</v>
      </c>
      <c r="AP31" s="1312"/>
      <c r="AQ31" s="1312"/>
      <c r="AR31" s="1312"/>
      <c r="AS31" s="1312"/>
      <c r="AT31" s="1312"/>
      <c r="AU31" s="1312"/>
      <c r="AV31" s="1312"/>
      <c r="AW31" s="1312"/>
      <c r="AX31" s="1312"/>
      <c r="AY31" s="1312"/>
      <c r="AZ31" s="1312"/>
      <c r="BA31" s="1312"/>
      <c r="BB31" s="1312"/>
      <c r="BC31" s="1313"/>
      <c r="BD31" s="120"/>
      <c r="BJ31" s="123"/>
      <c r="BK31" s="123"/>
      <c r="BL31" s="123"/>
      <c r="BM31" s="123"/>
      <c r="BN31" s="123"/>
      <c r="BO31" s="123"/>
      <c r="BP31" s="123"/>
      <c r="BQ31" s="123"/>
    </row>
    <row r="32" spans="1:69" ht="13.15" x14ac:dyDescent="0.3">
      <c r="A32" s="1314">
        <v>13</v>
      </c>
      <c r="B32" s="1315"/>
      <c r="C32" s="1315"/>
      <c r="D32" s="1315"/>
      <c r="E32" s="1315"/>
      <c r="F32" s="1316" t="s">
        <v>146</v>
      </c>
      <c r="G32" s="1317"/>
      <c r="H32" s="1317"/>
      <c r="I32" s="1317"/>
      <c r="J32" s="1317"/>
      <c r="K32" s="1317"/>
      <c r="L32" s="1317"/>
      <c r="M32" s="1317"/>
      <c r="N32" s="1317"/>
      <c r="O32" s="1317"/>
      <c r="P32" s="1317"/>
      <c r="Q32" s="1317"/>
      <c r="R32" s="1317"/>
      <c r="S32" s="1317"/>
      <c r="T32" s="1317"/>
      <c r="U32" s="1317"/>
      <c r="V32" s="1317"/>
      <c r="W32" s="1317"/>
      <c r="X32" s="1317"/>
      <c r="Y32" s="1318"/>
      <c r="Z32" s="1331">
        <f>SUVAHAVUJ!$N$9</f>
        <v>0</v>
      </c>
      <c r="AA32" s="1320"/>
      <c r="AB32" s="1320"/>
      <c r="AC32" s="1320"/>
      <c r="AD32" s="1320"/>
      <c r="AE32" s="1320"/>
      <c r="AF32" s="1320"/>
      <c r="AG32" s="1320"/>
      <c r="AH32" s="1320"/>
      <c r="AI32" s="1320"/>
      <c r="AJ32" s="1320"/>
      <c r="AK32" s="1320"/>
      <c r="AL32" s="1320"/>
      <c r="AM32" s="1320"/>
      <c r="AN32" s="1321"/>
      <c r="AO32" s="1332">
        <f>SUVAHAVUJ!$X$9</f>
        <v>0</v>
      </c>
      <c r="AP32" s="1312"/>
      <c r="AQ32" s="1312"/>
      <c r="AR32" s="1312"/>
      <c r="AS32" s="1312"/>
      <c r="AT32" s="1312"/>
      <c r="AU32" s="1312"/>
      <c r="AV32" s="1312"/>
      <c r="AW32" s="1312"/>
      <c r="AX32" s="1312"/>
      <c r="AY32" s="1312"/>
      <c r="AZ32" s="1312"/>
      <c r="BA32" s="1312"/>
      <c r="BB32" s="1312"/>
      <c r="BC32" s="1313"/>
      <c r="BD32" s="120"/>
      <c r="BJ32" s="123"/>
      <c r="BK32" s="123"/>
      <c r="BL32" s="123"/>
      <c r="BM32" s="123"/>
      <c r="BN32" s="123"/>
      <c r="BO32" s="123"/>
      <c r="BP32" s="123"/>
      <c r="BQ32" s="123"/>
    </row>
    <row r="33" spans="1:69" ht="13.15" x14ac:dyDescent="0.3">
      <c r="A33" s="1314">
        <v>14</v>
      </c>
      <c r="B33" s="1315"/>
      <c r="C33" s="1315"/>
      <c r="D33" s="1315"/>
      <c r="E33" s="1315"/>
      <c r="F33" s="1316" t="s">
        <v>5321</v>
      </c>
      <c r="G33" s="1317"/>
      <c r="H33" s="1317"/>
      <c r="I33" s="1317"/>
      <c r="J33" s="1317"/>
      <c r="K33" s="1317"/>
      <c r="L33" s="1317"/>
      <c r="M33" s="1317"/>
      <c r="N33" s="1317"/>
      <c r="O33" s="1317"/>
      <c r="P33" s="1317"/>
      <c r="Q33" s="1317"/>
      <c r="R33" s="1317"/>
      <c r="S33" s="1317"/>
      <c r="T33" s="1317"/>
      <c r="U33" s="1317"/>
      <c r="V33" s="1317"/>
      <c r="W33" s="1317"/>
      <c r="X33" s="1317"/>
      <c r="Y33" s="1318"/>
      <c r="Z33" s="1319"/>
      <c r="AA33" s="1320"/>
      <c r="AB33" s="1320"/>
      <c r="AC33" s="1320"/>
      <c r="AD33" s="1320"/>
      <c r="AE33" s="1320"/>
      <c r="AF33" s="1320"/>
      <c r="AG33" s="1320"/>
      <c r="AH33" s="1320"/>
      <c r="AI33" s="1320"/>
      <c r="AJ33" s="1320"/>
      <c r="AK33" s="1320"/>
      <c r="AL33" s="1320"/>
      <c r="AM33" s="1320"/>
      <c r="AN33" s="1321"/>
      <c r="AO33" s="1311"/>
      <c r="AP33" s="1312"/>
      <c r="AQ33" s="1312"/>
      <c r="AR33" s="1312"/>
      <c r="AS33" s="1312"/>
      <c r="AT33" s="1312"/>
      <c r="AU33" s="1312"/>
      <c r="AV33" s="1312"/>
      <c r="AW33" s="1312"/>
      <c r="AX33" s="1312"/>
      <c r="AY33" s="1312"/>
      <c r="AZ33" s="1312"/>
      <c r="BA33" s="1312"/>
      <c r="BB33" s="1312"/>
      <c r="BC33" s="1313"/>
      <c r="BD33" s="120"/>
      <c r="BJ33" s="123"/>
      <c r="BK33" s="123"/>
      <c r="BL33" s="123"/>
      <c r="BM33" s="123"/>
      <c r="BN33" s="123"/>
      <c r="BO33" s="123"/>
      <c r="BP33" s="123"/>
      <c r="BQ33" s="123"/>
    </row>
    <row r="34" spans="1:69" ht="13.5" x14ac:dyDescent="0.25">
      <c r="A34" s="1314">
        <v>15</v>
      </c>
      <c r="B34" s="1315"/>
      <c r="C34" s="1315"/>
      <c r="D34" s="1315"/>
      <c r="E34" s="1315"/>
      <c r="F34" s="1316" t="s">
        <v>5322</v>
      </c>
      <c r="G34" s="1317"/>
      <c r="H34" s="1317"/>
      <c r="I34" s="1317"/>
      <c r="J34" s="1317"/>
      <c r="K34" s="1317"/>
      <c r="L34" s="1317"/>
      <c r="M34" s="1317"/>
      <c r="N34" s="1317"/>
      <c r="O34" s="1317"/>
      <c r="P34" s="1317"/>
      <c r="Q34" s="1317"/>
      <c r="R34" s="1317"/>
      <c r="S34" s="1317"/>
      <c r="T34" s="1317"/>
      <c r="U34" s="1317"/>
      <c r="V34" s="1317"/>
      <c r="W34" s="1317"/>
      <c r="X34" s="1317"/>
      <c r="Y34" s="1318"/>
      <c r="Z34" s="1331">
        <f>SUVAHAVUJ!$N$65</f>
        <v>0</v>
      </c>
      <c r="AA34" s="1320"/>
      <c r="AB34" s="1320"/>
      <c r="AC34" s="1320"/>
      <c r="AD34" s="1320"/>
      <c r="AE34" s="1320"/>
      <c r="AF34" s="1320"/>
      <c r="AG34" s="1320"/>
      <c r="AH34" s="1320"/>
      <c r="AI34" s="1320"/>
      <c r="AJ34" s="1320"/>
      <c r="AK34" s="1320"/>
      <c r="AL34" s="1320"/>
      <c r="AM34" s="1320"/>
      <c r="AN34" s="1321"/>
      <c r="AO34" s="1332">
        <f>SUVAHAVUJ!$X$65</f>
        <v>0</v>
      </c>
      <c r="AP34" s="1312"/>
      <c r="AQ34" s="1312"/>
      <c r="AR34" s="1312"/>
      <c r="AS34" s="1312"/>
      <c r="AT34" s="1312"/>
      <c r="AU34" s="1312"/>
      <c r="AV34" s="1312"/>
      <c r="AW34" s="1312"/>
      <c r="AX34" s="1312"/>
      <c r="AY34" s="1312"/>
      <c r="AZ34" s="1312"/>
      <c r="BA34" s="1312"/>
      <c r="BB34" s="1312"/>
      <c r="BC34" s="1313"/>
      <c r="BD34" s="120"/>
      <c r="BJ34" s="123"/>
      <c r="BK34" s="123"/>
      <c r="BL34" s="123"/>
      <c r="BM34" s="123"/>
      <c r="BN34" s="123"/>
      <c r="BO34" s="123"/>
      <c r="BP34" s="123"/>
      <c r="BQ34" s="123"/>
    </row>
    <row r="35" spans="1:69" ht="13.5" x14ac:dyDescent="0.25">
      <c r="A35" s="1314">
        <v>16</v>
      </c>
      <c r="B35" s="1315"/>
      <c r="C35" s="1315"/>
      <c r="D35" s="1315"/>
      <c r="E35" s="1315"/>
      <c r="F35" s="1316" t="s">
        <v>5323</v>
      </c>
      <c r="G35" s="1317"/>
      <c r="H35" s="1317"/>
      <c r="I35" s="1317"/>
      <c r="J35" s="1317"/>
      <c r="K35" s="1317"/>
      <c r="L35" s="1317"/>
      <c r="M35" s="1317"/>
      <c r="N35" s="1317"/>
      <c r="O35" s="1317"/>
      <c r="P35" s="1317"/>
      <c r="Q35" s="1317"/>
      <c r="R35" s="1317"/>
      <c r="S35" s="1317"/>
      <c r="T35" s="1317"/>
      <c r="U35" s="1317"/>
      <c r="V35" s="1317"/>
      <c r="W35" s="1317"/>
      <c r="X35" s="1317"/>
      <c r="Y35" s="1318"/>
      <c r="Z35" s="1319"/>
      <c r="AA35" s="1320"/>
      <c r="AB35" s="1320"/>
      <c r="AC35" s="1320"/>
      <c r="AD35" s="1320"/>
      <c r="AE35" s="1320"/>
      <c r="AF35" s="1320"/>
      <c r="AG35" s="1320"/>
      <c r="AH35" s="1320"/>
      <c r="AI35" s="1320"/>
      <c r="AJ35" s="1320"/>
      <c r="AK35" s="1320"/>
      <c r="AL35" s="1320"/>
      <c r="AM35" s="1320"/>
      <c r="AN35" s="1321"/>
      <c r="AO35" s="1311"/>
      <c r="AP35" s="1312"/>
      <c r="AQ35" s="1312"/>
      <c r="AR35" s="1312"/>
      <c r="AS35" s="1312"/>
      <c r="AT35" s="1312"/>
      <c r="AU35" s="1312"/>
      <c r="AV35" s="1312"/>
      <c r="AW35" s="1312"/>
      <c r="AX35" s="1312"/>
      <c r="AY35" s="1312"/>
      <c r="AZ35" s="1312"/>
      <c r="BA35" s="1312"/>
      <c r="BB35" s="1312"/>
      <c r="BC35" s="1313"/>
      <c r="BD35" s="120"/>
      <c r="BJ35" s="123"/>
      <c r="BK35" s="123"/>
      <c r="BL35" s="123"/>
      <c r="BM35" s="123"/>
      <c r="BN35" s="123"/>
      <c r="BO35" s="123"/>
      <c r="BP35" s="123"/>
      <c r="BQ35" s="123"/>
    </row>
    <row r="36" spans="1:69" ht="13.5" x14ac:dyDescent="0.25">
      <c r="A36" s="1314">
        <v>17</v>
      </c>
      <c r="B36" s="1315"/>
      <c r="C36" s="1315"/>
      <c r="D36" s="1315"/>
      <c r="E36" s="1374"/>
      <c r="F36" s="1316" t="s">
        <v>5324</v>
      </c>
      <c r="G36" s="1317"/>
      <c r="H36" s="1317"/>
      <c r="I36" s="1317"/>
      <c r="J36" s="1317"/>
      <c r="K36" s="1317"/>
      <c r="L36" s="1317"/>
      <c r="M36" s="1317"/>
      <c r="N36" s="1317"/>
      <c r="O36" s="1317"/>
      <c r="P36" s="1317"/>
      <c r="Q36" s="1317"/>
      <c r="R36" s="1317"/>
      <c r="S36" s="1317"/>
      <c r="T36" s="1317"/>
      <c r="U36" s="1317"/>
      <c r="V36" s="1317"/>
      <c r="W36" s="1317"/>
      <c r="X36" s="1317"/>
      <c r="Y36" s="1318"/>
      <c r="Z36" s="1319"/>
      <c r="AA36" s="1320"/>
      <c r="AB36" s="1320"/>
      <c r="AC36" s="1320"/>
      <c r="AD36" s="1320"/>
      <c r="AE36" s="1320"/>
      <c r="AF36" s="1320"/>
      <c r="AG36" s="1320"/>
      <c r="AH36" s="1320"/>
      <c r="AI36" s="1320"/>
      <c r="AJ36" s="1320"/>
      <c r="AK36" s="1320"/>
      <c r="AL36" s="1320"/>
      <c r="AM36" s="1320"/>
      <c r="AN36" s="1321"/>
      <c r="AO36" s="1311"/>
      <c r="AP36" s="1312"/>
      <c r="AQ36" s="1312"/>
      <c r="AR36" s="1312"/>
      <c r="AS36" s="1312"/>
      <c r="AT36" s="1312"/>
      <c r="AU36" s="1312"/>
      <c r="AV36" s="1312"/>
      <c r="AW36" s="1312"/>
      <c r="AX36" s="1312"/>
      <c r="AY36" s="1312"/>
      <c r="AZ36" s="1312"/>
      <c r="BA36" s="1312"/>
      <c r="BB36" s="1312"/>
      <c r="BC36" s="1313"/>
      <c r="BD36" s="120"/>
      <c r="BJ36" s="123"/>
      <c r="BK36" s="123"/>
      <c r="BL36" s="123"/>
      <c r="BM36" s="123"/>
      <c r="BN36" s="123"/>
      <c r="BO36" s="123"/>
      <c r="BP36" s="123"/>
      <c r="BQ36" s="123"/>
    </row>
    <row r="37" spans="1:69" ht="14.25" thickBot="1" x14ac:dyDescent="0.3">
      <c r="A37" s="1363" t="s">
        <v>5325</v>
      </c>
      <c r="B37" s="1364"/>
      <c r="C37" s="1364"/>
      <c r="D37" s="1364"/>
      <c r="E37" s="1364"/>
      <c r="F37" s="1365" t="s">
        <v>5326</v>
      </c>
      <c r="G37" s="1366"/>
      <c r="H37" s="1366"/>
      <c r="I37" s="1366"/>
      <c r="J37" s="1366"/>
      <c r="K37" s="1366"/>
      <c r="L37" s="1366"/>
      <c r="M37" s="1366"/>
      <c r="N37" s="1366"/>
      <c r="O37" s="1366"/>
      <c r="P37" s="1366"/>
      <c r="Q37" s="1366"/>
      <c r="R37" s="1366"/>
      <c r="S37" s="1366"/>
      <c r="T37" s="1366"/>
      <c r="U37" s="1366"/>
      <c r="V37" s="1366"/>
      <c r="W37" s="1366"/>
      <c r="X37" s="1366"/>
      <c r="Y37" s="1367"/>
      <c r="Z37" s="1368">
        <f>SUVAHAVUJ!$N$3</f>
        <v>41031</v>
      </c>
      <c r="AA37" s="1369"/>
      <c r="AB37" s="1369"/>
      <c r="AC37" s="1369"/>
      <c r="AD37" s="1369"/>
      <c r="AE37" s="1369"/>
      <c r="AF37" s="1369"/>
      <c r="AG37" s="1369"/>
      <c r="AH37" s="1369"/>
      <c r="AI37" s="1369"/>
      <c r="AJ37" s="1369"/>
      <c r="AK37" s="1369"/>
      <c r="AL37" s="1369"/>
      <c r="AM37" s="1369"/>
      <c r="AN37" s="1370"/>
      <c r="AO37" s="1371">
        <f>SUVAHAVUJ!$X$3</f>
        <v>19438</v>
      </c>
      <c r="AP37" s="1372"/>
      <c r="AQ37" s="1372"/>
      <c r="AR37" s="1372"/>
      <c r="AS37" s="1372"/>
      <c r="AT37" s="1372"/>
      <c r="AU37" s="1372"/>
      <c r="AV37" s="1372"/>
      <c r="AW37" s="1372"/>
      <c r="AX37" s="1372"/>
      <c r="AY37" s="1372"/>
      <c r="AZ37" s="1372"/>
      <c r="BA37" s="1372"/>
      <c r="BB37" s="1372"/>
      <c r="BC37" s="1373"/>
      <c r="BD37" s="120"/>
      <c r="BJ37" s="123"/>
      <c r="BK37" s="123"/>
      <c r="BL37" s="123"/>
      <c r="BM37" s="123"/>
      <c r="BN37" s="123"/>
      <c r="BO37" s="123"/>
      <c r="BP37" s="123"/>
      <c r="BQ37" s="123"/>
    </row>
    <row r="38" spans="1:69" ht="13.9" thickBot="1" x14ac:dyDescent="0.35">
      <c r="A38" s="509"/>
      <c r="B38" s="509"/>
      <c r="C38" s="509"/>
      <c r="D38" s="509"/>
      <c r="E38" s="509"/>
      <c r="F38" s="520"/>
      <c r="G38" s="521"/>
      <c r="H38" s="521"/>
      <c r="I38" s="521"/>
      <c r="J38" s="521"/>
      <c r="K38" s="521"/>
      <c r="L38" s="521"/>
      <c r="M38" s="521"/>
      <c r="N38" s="521"/>
      <c r="O38" s="521"/>
      <c r="P38" s="521"/>
      <c r="Q38" s="521"/>
      <c r="R38" s="521"/>
      <c r="S38" s="521"/>
      <c r="T38" s="521"/>
      <c r="U38" s="521"/>
      <c r="V38" s="521"/>
      <c r="W38" s="521"/>
      <c r="X38" s="521"/>
      <c r="Y38" s="522"/>
      <c r="Z38" s="424"/>
      <c r="AA38" s="506"/>
      <c r="AB38" s="506"/>
      <c r="AC38" s="506"/>
      <c r="AD38" s="506"/>
      <c r="AE38" s="506"/>
      <c r="AF38" s="506"/>
      <c r="AG38" s="506"/>
      <c r="AH38" s="506"/>
      <c r="AI38" s="506"/>
      <c r="AJ38" s="506"/>
      <c r="AK38" s="506"/>
      <c r="AL38" s="506"/>
      <c r="AM38" s="506"/>
      <c r="AN38" s="425"/>
      <c r="AO38" s="427"/>
      <c r="AP38" s="507"/>
      <c r="AQ38" s="507"/>
      <c r="AR38" s="507"/>
      <c r="AS38" s="507"/>
      <c r="AT38" s="507"/>
      <c r="AU38" s="507"/>
      <c r="AV38" s="507"/>
      <c r="AW38" s="507"/>
      <c r="AX38" s="507"/>
      <c r="AY38" s="507"/>
      <c r="AZ38" s="507"/>
      <c r="BA38" s="507"/>
      <c r="BB38" s="507"/>
      <c r="BC38" s="507"/>
      <c r="BD38" s="120"/>
      <c r="BJ38" s="123"/>
      <c r="BK38" s="123"/>
      <c r="BL38" s="123"/>
      <c r="BM38" s="123"/>
      <c r="BN38" s="123"/>
      <c r="BO38" s="123"/>
      <c r="BP38" s="123"/>
      <c r="BQ38" s="123"/>
    </row>
    <row r="39" spans="1:69" ht="13.5" x14ac:dyDescent="0.25">
      <c r="A39" s="1322" t="s">
        <v>18</v>
      </c>
      <c r="B39" s="1323"/>
      <c r="C39" s="1323"/>
      <c r="D39" s="513"/>
      <c r="E39" s="513"/>
      <c r="F39" s="1324" t="s">
        <v>5327</v>
      </c>
      <c r="G39" s="1325"/>
      <c r="H39" s="1325"/>
      <c r="I39" s="1325"/>
      <c r="J39" s="1325"/>
      <c r="K39" s="1325"/>
      <c r="L39" s="1325"/>
      <c r="M39" s="1325"/>
      <c r="N39" s="1325"/>
      <c r="O39" s="1325"/>
      <c r="P39" s="1325"/>
      <c r="Q39" s="1325"/>
      <c r="R39" s="1325"/>
      <c r="S39" s="1325"/>
      <c r="T39" s="1325"/>
      <c r="U39" s="1325"/>
      <c r="V39" s="1325"/>
      <c r="W39" s="1325"/>
      <c r="X39" s="1325"/>
      <c r="Y39" s="1326"/>
      <c r="Z39" s="1328" t="s">
        <v>18</v>
      </c>
      <c r="AA39" s="1329"/>
      <c r="AB39" s="1329"/>
      <c r="AC39" s="1329"/>
      <c r="AD39" s="1329"/>
      <c r="AE39" s="1329"/>
      <c r="AF39" s="1329"/>
      <c r="AG39" s="1329"/>
      <c r="AH39" s="1329"/>
      <c r="AI39" s="1329"/>
      <c r="AJ39" s="1329"/>
      <c r="AK39" s="1329"/>
      <c r="AL39" s="1329"/>
      <c r="AM39" s="1329"/>
      <c r="AN39" s="1330"/>
      <c r="AO39" s="1351" t="s">
        <v>18</v>
      </c>
      <c r="AP39" s="1352"/>
      <c r="AQ39" s="1352"/>
      <c r="AR39" s="1352"/>
      <c r="AS39" s="1352"/>
      <c r="AT39" s="1352"/>
      <c r="AU39" s="1352"/>
      <c r="AV39" s="1352"/>
      <c r="AW39" s="1352"/>
      <c r="AX39" s="1352"/>
      <c r="AY39" s="1352"/>
      <c r="AZ39" s="1352"/>
      <c r="BA39" s="1352"/>
      <c r="BB39" s="1352"/>
      <c r="BC39" s="1353"/>
      <c r="BD39" s="120"/>
      <c r="BJ39" s="123"/>
      <c r="BK39" s="123"/>
      <c r="BL39" s="123"/>
      <c r="BM39" s="123"/>
      <c r="BN39" s="123"/>
      <c r="BO39" s="123"/>
      <c r="BP39" s="123"/>
      <c r="BQ39" s="123"/>
    </row>
    <row r="40" spans="1:69" ht="13.5" x14ac:dyDescent="0.25">
      <c r="A40" s="1314">
        <v>18</v>
      </c>
      <c r="B40" s="1315"/>
      <c r="C40" s="1315"/>
      <c r="D40" s="1315"/>
      <c r="E40" s="1315"/>
      <c r="F40" s="1316" t="s">
        <v>5328</v>
      </c>
      <c r="G40" s="1317"/>
      <c r="H40" s="1317"/>
      <c r="I40" s="1317"/>
      <c r="J40" s="1317"/>
      <c r="K40" s="1317"/>
      <c r="L40" s="1317"/>
      <c r="M40" s="1317"/>
      <c r="N40" s="1317"/>
      <c r="O40" s="1317"/>
      <c r="P40" s="1317"/>
      <c r="Q40" s="1317"/>
      <c r="R40" s="1317"/>
      <c r="S40" s="1317"/>
      <c r="T40" s="1317"/>
      <c r="U40" s="1317"/>
      <c r="V40" s="1317"/>
      <c r="W40" s="1317"/>
      <c r="X40" s="1317"/>
      <c r="Y40" s="1318"/>
      <c r="Z40" s="1331">
        <f>SUM(SUVAHAVUJ!N105+SUVAHAVUJ!N125)</f>
        <v>2369</v>
      </c>
      <c r="AA40" s="1320"/>
      <c r="AB40" s="1320"/>
      <c r="AC40" s="1320"/>
      <c r="AD40" s="1320"/>
      <c r="AE40" s="1320"/>
      <c r="AF40" s="1320"/>
      <c r="AG40" s="1320"/>
      <c r="AH40" s="1320"/>
      <c r="AI40" s="1320"/>
      <c r="AJ40" s="1320"/>
      <c r="AK40" s="1320"/>
      <c r="AL40" s="1320"/>
      <c r="AM40" s="1320"/>
      <c r="AN40" s="1321"/>
      <c r="AO40" s="1332">
        <f>SUM(SUVAHAVUJ!X105+SUVAHAVUJ!X125)</f>
        <v>4526</v>
      </c>
      <c r="AP40" s="1312"/>
      <c r="AQ40" s="1312"/>
      <c r="AR40" s="1312"/>
      <c r="AS40" s="1312"/>
      <c r="AT40" s="1312"/>
      <c r="AU40" s="1312"/>
      <c r="AV40" s="1312"/>
      <c r="AW40" s="1312"/>
      <c r="AX40" s="1312"/>
      <c r="AY40" s="1312"/>
      <c r="AZ40" s="1312"/>
      <c r="BA40" s="1312"/>
      <c r="BB40" s="1312"/>
      <c r="BC40" s="1313"/>
      <c r="BD40" s="120"/>
      <c r="BJ40" s="123"/>
      <c r="BK40" s="123"/>
      <c r="BL40" s="123"/>
      <c r="BM40" s="123"/>
      <c r="BN40" s="123"/>
      <c r="BO40" s="123"/>
      <c r="BP40" s="123"/>
      <c r="BQ40" s="123"/>
    </row>
    <row r="41" spans="1:69" ht="13.5" x14ac:dyDescent="0.25">
      <c r="A41" s="1314">
        <v>19</v>
      </c>
      <c r="B41" s="1315"/>
      <c r="C41" s="1315"/>
      <c r="D41" s="1315"/>
      <c r="E41" s="1315"/>
      <c r="F41" s="1316" t="s">
        <v>5330</v>
      </c>
      <c r="G41" s="1317"/>
      <c r="H41" s="1317"/>
      <c r="I41" s="1317"/>
      <c r="J41" s="1317"/>
      <c r="K41" s="1317"/>
      <c r="L41" s="1317"/>
      <c r="M41" s="1317"/>
      <c r="N41" s="1317"/>
      <c r="O41" s="1317"/>
      <c r="P41" s="1317"/>
      <c r="Q41" s="1317"/>
      <c r="R41" s="1317"/>
      <c r="S41" s="1317"/>
      <c r="T41" s="1317"/>
      <c r="U41" s="1317"/>
      <c r="V41" s="1317"/>
      <c r="W41" s="1317"/>
      <c r="X41" s="1317"/>
      <c r="Y41" s="1318"/>
      <c r="Z41" s="1319"/>
      <c r="AA41" s="1320"/>
      <c r="AB41" s="1320"/>
      <c r="AC41" s="1320"/>
      <c r="AD41" s="1320"/>
      <c r="AE41" s="1320"/>
      <c r="AF41" s="1320"/>
      <c r="AG41" s="1320"/>
      <c r="AH41" s="1320"/>
      <c r="AI41" s="1320"/>
      <c r="AJ41" s="1320"/>
      <c r="AK41" s="1320"/>
      <c r="AL41" s="1320"/>
      <c r="AM41" s="1320"/>
      <c r="AN41" s="1321"/>
      <c r="AO41" s="1311"/>
      <c r="AP41" s="1312"/>
      <c r="AQ41" s="1312"/>
      <c r="AR41" s="1312"/>
      <c r="AS41" s="1312"/>
      <c r="AT41" s="1312"/>
      <c r="AU41" s="1312"/>
      <c r="AV41" s="1312"/>
      <c r="AW41" s="1312"/>
      <c r="AX41" s="1312"/>
      <c r="AY41" s="1312"/>
      <c r="AZ41" s="1312"/>
      <c r="BA41" s="1312"/>
      <c r="BB41" s="1312"/>
      <c r="BC41" s="1313"/>
      <c r="BD41" s="120"/>
      <c r="BJ41" s="123"/>
      <c r="BK41" s="123"/>
      <c r="BL41" s="123"/>
      <c r="BM41" s="123"/>
      <c r="BN41" s="123"/>
      <c r="BO41" s="123"/>
      <c r="BP41" s="123"/>
      <c r="BQ41" s="123"/>
    </row>
    <row r="42" spans="1:69" ht="13.5" x14ac:dyDescent="0.25">
      <c r="A42" s="1314">
        <v>20</v>
      </c>
      <c r="B42" s="1315"/>
      <c r="C42" s="1315"/>
      <c r="D42" s="1315"/>
      <c r="E42" s="1315"/>
      <c r="F42" s="1316" t="s">
        <v>5329</v>
      </c>
      <c r="G42" s="1317"/>
      <c r="H42" s="1317"/>
      <c r="I42" s="1317"/>
      <c r="J42" s="1317"/>
      <c r="K42" s="1317"/>
      <c r="L42" s="1317"/>
      <c r="M42" s="1317"/>
      <c r="N42" s="1317"/>
      <c r="O42" s="1317"/>
      <c r="P42" s="1317"/>
      <c r="Q42" s="1317"/>
      <c r="R42" s="1317"/>
      <c r="S42" s="1317"/>
      <c r="T42" s="1317"/>
      <c r="U42" s="1317"/>
      <c r="V42" s="1317"/>
      <c r="W42" s="1317"/>
      <c r="X42" s="1317"/>
      <c r="Y42" s="1318"/>
      <c r="Z42" s="1319"/>
      <c r="AA42" s="1320"/>
      <c r="AB42" s="1320"/>
      <c r="AC42" s="1320"/>
      <c r="AD42" s="1320"/>
      <c r="AE42" s="1320"/>
      <c r="AF42" s="1320"/>
      <c r="AG42" s="1320"/>
      <c r="AH42" s="1320"/>
      <c r="AI42" s="1320"/>
      <c r="AJ42" s="1320"/>
      <c r="AK42" s="1320"/>
      <c r="AL42" s="1320"/>
      <c r="AM42" s="1320"/>
      <c r="AN42" s="1321"/>
      <c r="AO42" s="1311"/>
      <c r="AP42" s="1312"/>
      <c r="AQ42" s="1312"/>
      <c r="AR42" s="1312"/>
      <c r="AS42" s="1312"/>
      <c r="AT42" s="1312"/>
      <c r="AU42" s="1312"/>
      <c r="AV42" s="1312"/>
      <c r="AW42" s="1312"/>
      <c r="AX42" s="1312"/>
      <c r="AY42" s="1312"/>
      <c r="AZ42" s="1312"/>
      <c r="BA42" s="1312"/>
      <c r="BB42" s="1312"/>
      <c r="BC42" s="1313"/>
      <c r="BD42" s="120"/>
      <c r="BJ42" s="123"/>
      <c r="BK42" s="123"/>
      <c r="BL42" s="123"/>
      <c r="BM42" s="123"/>
      <c r="BN42" s="123"/>
      <c r="BO42" s="123"/>
      <c r="BP42" s="123"/>
      <c r="BQ42" s="123"/>
    </row>
    <row r="43" spans="1:69" ht="13.5" x14ac:dyDescent="0.25">
      <c r="A43" s="1314"/>
      <c r="B43" s="1315"/>
      <c r="C43" s="1315"/>
      <c r="D43" s="1315" t="s">
        <v>1407</v>
      </c>
      <c r="E43" s="1315"/>
      <c r="F43" s="1316" t="s">
        <v>5331</v>
      </c>
      <c r="G43" s="1317"/>
      <c r="H43" s="1317"/>
      <c r="I43" s="1317"/>
      <c r="J43" s="1317"/>
      <c r="K43" s="1317"/>
      <c r="L43" s="1317"/>
      <c r="M43" s="1317"/>
      <c r="N43" s="1317"/>
      <c r="O43" s="1317"/>
      <c r="P43" s="1317"/>
      <c r="Q43" s="1317"/>
      <c r="R43" s="1317"/>
      <c r="S43" s="1317"/>
      <c r="T43" s="1317"/>
      <c r="U43" s="1317"/>
      <c r="V43" s="1317"/>
      <c r="W43" s="1317"/>
      <c r="X43" s="1317"/>
      <c r="Y43" s="1318"/>
      <c r="Z43" s="1319"/>
      <c r="AA43" s="1320"/>
      <c r="AB43" s="1320"/>
      <c r="AC43" s="1320"/>
      <c r="AD43" s="1320"/>
      <c r="AE43" s="1320"/>
      <c r="AF43" s="1320"/>
      <c r="AG43" s="1320"/>
      <c r="AH43" s="1320"/>
      <c r="AI43" s="1320"/>
      <c r="AJ43" s="1320"/>
      <c r="AK43" s="1320"/>
      <c r="AL43" s="1320"/>
      <c r="AM43" s="1320"/>
      <c r="AN43" s="1321"/>
      <c r="AO43" s="1311"/>
      <c r="AP43" s="1312"/>
      <c r="AQ43" s="1312"/>
      <c r="AR43" s="1312"/>
      <c r="AS43" s="1312"/>
      <c r="AT43" s="1312"/>
      <c r="AU43" s="1312"/>
      <c r="AV43" s="1312"/>
      <c r="AW43" s="1312"/>
      <c r="AX43" s="1312"/>
      <c r="AY43" s="1312"/>
      <c r="AZ43" s="1312"/>
      <c r="BA43" s="1312"/>
      <c r="BB43" s="1312"/>
      <c r="BC43" s="1313"/>
      <c r="BD43" s="120"/>
      <c r="BJ43" s="123"/>
      <c r="BK43" s="123"/>
      <c r="BL43" s="123"/>
      <c r="BM43" s="123"/>
      <c r="BN43" s="123"/>
      <c r="BO43" s="123"/>
      <c r="BP43" s="123"/>
      <c r="BQ43" s="123"/>
    </row>
    <row r="44" spans="1:69" ht="13.5" x14ac:dyDescent="0.25">
      <c r="A44" s="1314"/>
      <c r="B44" s="1315"/>
      <c r="C44" s="1315"/>
      <c r="D44" s="1315" t="s">
        <v>1408</v>
      </c>
      <c r="E44" s="1315"/>
      <c r="F44" s="1316" t="s">
        <v>5307</v>
      </c>
      <c r="G44" s="1317"/>
      <c r="H44" s="1317"/>
      <c r="I44" s="1317"/>
      <c r="J44" s="1317"/>
      <c r="K44" s="1317"/>
      <c r="L44" s="1317"/>
      <c r="M44" s="1317"/>
      <c r="N44" s="1317"/>
      <c r="O44" s="1317"/>
      <c r="P44" s="1317"/>
      <c r="Q44" s="1317"/>
      <c r="R44" s="1317"/>
      <c r="S44" s="1317"/>
      <c r="T44" s="1317"/>
      <c r="U44" s="1317"/>
      <c r="V44" s="1317"/>
      <c r="W44" s="1317"/>
      <c r="X44" s="1317"/>
      <c r="Y44" s="1318"/>
      <c r="Z44" s="1319"/>
      <c r="AA44" s="1320"/>
      <c r="AB44" s="1320"/>
      <c r="AC44" s="1320"/>
      <c r="AD44" s="1320"/>
      <c r="AE44" s="1320"/>
      <c r="AF44" s="1320"/>
      <c r="AG44" s="1320"/>
      <c r="AH44" s="1320"/>
      <c r="AI44" s="1320"/>
      <c r="AJ44" s="1320"/>
      <c r="AK44" s="1320"/>
      <c r="AL44" s="1320"/>
      <c r="AM44" s="1320"/>
      <c r="AN44" s="1321"/>
      <c r="AO44" s="1311"/>
      <c r="AP44" s="1312"/>
      <c r="AQ44" s="1312"/>
      <c r="AR44" s="1312"/>
      <c r="AS44" s="1312"/>
      <c r="AT44" s="1312"/>
      <c r="AU44" s="1312"/>
      <c r="AV44" s="1312"/>
      <c r="AW44" s="1312"/>
      <c r="AX44" s="1312"/>
      <c r="AY44" s="1312"/>
      <c r="AZ44" s="1312"/>
      <c r="BA44" s="1312"/>
      <c r="BB44" s="1312"/>
      <c r="BC44" s="1313"/>
      <c r="BD44" s="120"/>
      <c r="BJ44" s="123"/>
      <c r="BK44" s="123"/>
      <c r="BL44" s="123"/>
      <c r="BM44" s="123"/>
      <c r="BN44" s="123"/>
      <c r="BO44" s="123"/>
      <c r="BP44" s="123"/>
      <c r="BQ44" s="123"/>
    </row>
    <row r="45" spans="1:69" ht="13.5" x14ac:dyDescent="0.25">
      <c r="A45" s="1314">
        <v>21</v>
      </c>
      <c r="B45" s="1315"/>
      <c r="C45" s="1315"/>
      <c r="D45" s="1315"/>
      <c r="E45" s="1315"/>
      <c r="F45" s="1316" t="s">
        <v>5332</v>
      </c>
      <c r="G45" s="1317"/>
      <c r="H45" s="1317"/>
      <c r="I45" s="1317"/>
      <c r="J45" s="1317"/>
      <c r="K45" s="1317"/>
      <c r="L45" s="1317"/>
      <c r="M45" s="1317"/>
      <c r="N45" s="1317"/>
      <c r="O45" s="1317"/>
      <c r="P45" s="1317"/>
      <c r="Q45" s="1317"/>
      <c r="R45" s="1317"/>
      <c r="S45" s="1317"/>
      <c r="T45" s="1317"/>
      <c r="U45" s="1317"/>
      <c r="V45" s="1317"/>
      <c r="W45" s="1317"/>
      <c r="X45" s="1317"/>
      <c r="Y45" s="1318"/>
      <c r="Z45" s="1319"/>
      <c r="AA45" s="1320"/>
      <c r="AB45" s="1320"/>
      <c r="AC45" s="1320"/>
      <c r="AD45" s="1320"/>
      <c r="AE45" s="1320"/>
      <c r="AF45" s="1320"/>
      <c r="AG45" s="1320"/>
      <c r="AH45" s="1320"/>
      <c r="AI45" s="1320"/>
      <c r="AJ45" s="1320"/>
      <c r="AK45" s="1320"/>
      <c r="AL45" s="1320"/>
      <c r="AM45" s="1320"/>
      <c r="AN45" s="1321"/>
      <c r="AO45" s="1311"/>
      <c r="AP45" s="1312"/>
      <c r="AQ45" s="1312"/>
      <c r="AR45" s="1312"/>
      <c r="AS45" s="1312"/>
      <c r="AT45" s="1312"/>
      <c r="AU45" s="1312"/>
      <c r="AV45" s="1312"/>
      <c r="AW45" s="1312"/>
      <c r="AX45" s="1312"/>
      <c r="AY45" s="1312"/>
      <c r="AZ45" s="1312"/>
      <c r="BA45" s="1312"/>
      <c r="BB45" s="1312"/>
      <c r="BC45" s="1313"/>
      <c r="BD45" s="120"/>
      <c r="BJ45" s="123"/>
      <c r="BK45" s="123"/>
      <c r="BL45" s="123"/>
      <c r="BM45" s="123"/>
      <c r="BN45" s="123"/>
      <c r="BO45" s="123"/>
      <c r="BP45" s="123"/>
      <c r="BQ45" s="123"/>
    </row>
    <row r="46" spans="1:69" ht="13.5" x14ac:dyDescent="0.25">
      <c r="A46" s="1314">
        <v>22</v>
      </c>
      <c r="B46" s="1315"/>
      <c r="C46" s="1315"/>
      <c r="D46" s="1315"/>
      <c r="E46" s="1315"/>
      <c r="F46" s="1316" t="s">
        <v>5333</v>
      </c>
      <c r="G46" s="1317"/>
      <c r="H46" s="1317"/>
      <c r="I46" s="1317"/>
      <c r="J46" s="1317"/>
      <c r="K46" s="1317"/>
      <c r="L46" s="1317"/>
      <c r="M46" s="1317"/>
      <c r="N46" s="1317"/>
      <c r="O46" s="1317"/>
      <c r="P46" s="1317"/>
      <c r="Q46" s="1317"/>
      <c r="R46" s="1317"/>
      <c r="S46" s="1317"/>
      <c r="T46" s="1317"/>
      <c r="U46" s="1317"/>
      <c r="V46" s="1317"/>
      <c r="W46" s="1317"/>
      <c r="X46" s="1317"/>
      <c r="Y46" s="1318"/>
      <c r="Z46" s="1319"/>
      <c r="AA46" s="1320"/>
      <c r="AB46" s="1320"/>
      <c r="AC46" s="1320"/>
      <c r="AD46" s="1320"/>
      <c r="AE46" s="1320"/>
      <c r="AF46" s="1320"/>
      <c r="AG46" s="1320"/>
      <c r="AH46" s="1320"/>
      <c r="AI46" s="1320"/>
      <c r="AJ46" s="1320"/>
      <c r="AK46" s="1320"/>
      <c r="AL46" s="1320"/>
      <c r="AM46" s="1320"/>
      <c r="AN46" s="1321"/>
      <c r="AO46" s="1311"/>
      <c r="AP46" s="1312"/>
      <c r="AQ46" s="1312"/>
      <c r="AR46" s="1312"/>
      <c r="AS46" s="1312"/>
      <c r="AT46" s="1312"/>
      <c r="AU46" s="1312"/>
      <c r="AV46" s="1312"/>
      <c r="AW46" s="1312"/>
      <c r="AX46" s="1312"/>
      <c r="AY46" s="1312"/>
      <c r="AZ46" s="1312"/>
      <c r="BA46" s="1312"/>
      <c r="BB46" s="1312"/>
      <c r="BC46" s="1313"/>
      <c r="BD46" s="120"/>
      <c r="BJ46" s="123"/>
      <c r="BK46" s="123"/>
      <c r="BL46" s="123"/>
      <c r="BM46" s="123"/>
      <c r="BN46" s="123"/>
      <c r="BO46" s="123"/>
      <c r="BP46" s="123"/>
      <c r="BQ46" s="123"/>
    </row>
    <row r="47" spans="1:69" ht="13.5" x14ac:dyDescent="0.25">
      <c r="A47" s="1314"/>
      <c r="B47" s="1315"/>
      <c r="C47" s="1315"/>
      <c r="D47" s="1315" t="s">
        <v>1407</v>
      </c>
      <c r="E47" s="1315"/>
      <c r="F47" s="1316" t="s">
        <v>5334</v>
      </c>
      <c r="G47" s="1317"/>
      <c r="H47" s="1317"/>
      <c r="I47" s="1317"/>
      <c r="J47" s="1317"/>
      <c r="K47" s="1317"/>
      <c r="L47" s="1317"/>
      <c r="M47" s="1317"/>
      <c r="N47" s="1317"/>
      <c r="O47" s="1317"/>
      <c r="P47" s="1317"/>
      <c r="Q47" s="1317"/>
      <c r="R47" s="1317"/>
      <c r="S47" s="1317"/>
      <c r="T47" s="1317"/>
      <c r="U47" s="1317"/>
      <c r="V47" s="1317"/>
      <c r="W47" s="1317"/>
      <c r="X47" s="1317"/>
      <c r="Y47" s="1318"/>
      <c r="Z47" s="1319"/>
      <c r="AA47" s="1320"/>
      <c r="AB47" s="1320"/>
      <c r="AC47" s="1320"/>
      <c r="AD47" s="1320"/>
      <c r="AE47" s="1320"/>
      <c r="AF47" s="1320"/>
      <c r="AG47" s="1320"/>
      <c r="AH47" s="1320"/>
      <c r="AI47" s="1320"/>
      <c r="AJ47" s="1320"/>
      <c r="AK47" s="1320"/>
      <c r="AL47" s="1320"/>
      <c r="AM47" s="1320"/>
      <c r="AN47" s="1321"/>
      <c r="AO47" s="1311"/>
      <c r="AP47" s="1312"/>
      <c r="AQ47" s="1312"/>
      <c r="AR47" s="1312"/>
      <c r="AS47" s="1312"/>
      <c r="AT47" s="1312"/>
      <c r="AU47" s="1312"/>
      <c r="AV47" s="1312"/>
      <c r="AW47" s="1312"/>
      <c r="AX47" s="1312"/>
      <c r="AY47" s="1312"/>
      <c r="AZ47" s="1312"/>
      <c r="BA47" s="1312"/>
      <c r="BB47" s="1312"/>
      <c r="BC47" s="1313"/>
      <c r="BD47" s="120"/>
      <c r="BJ47" s="123"/>
      <c r="BK47" s="123"/>
      <c r="BL47" s="123"/>
      <c r="BM47" s="123"/>
      <c r="BN47" s="123"/>
      <c r="BO47" s="123"/>
      <c r="BP47" s="123"/>
      <c r="BQ47" s="123"/>
    </row>
    <row r="48" spans="1:69" ht="13.5" x14ac:dyDescent="0.25">
      <c r="A48" s="1314"/>
      <c r="B48" s="1315"/>
      <c r="C48" s="1315"/>
      <c r="D48" s="1315" t="s">
        <v>1408</v>
      </c>
      <c r="E48" s="1315"/>
      <c r="F48" s="1316" t="s">
        <v>5335</v>
      </c>
      <c r="G48" s="1317"/>
      <c r="H48" s="1317"/>
      <c r="I48" s="1317"/>
      <c r="J48" s="1317"/>
      <c r="K48" s="1317"/>
      <c r="L48" s="1317"/>
      <c r="M48" s="1317"/>
      <c r="N48" s="1317"/>
      <c r="O48" s="1317"/>
      <c r="P48" s="1317"/>
      <c r="Q48" s="1317"/>
      <c r="R48" s="1317"/>
      <c r="S48" s="1317"/>
      <c r="T48" s="1317"/>
      <c r="U48" s="1317"/>
      <c r="V48" s="1317"/>
      <c r="W48" s="1317"/>
      <c r="X48" s="1317"/>
      <c r="Y48" s="1318"/>
      <c r="Z48" s="1319"/>
      <c r="AA48" s="1320"/>
      <c r="AB48" s="1320"/>
      <c r="AC48" s="1320"/>
      <c r="AD48" s="1320"/>
      <c r="AE48" s="1320"/>
      <c r="AF48" s="1320"/>
      <c r="AG48" s="1320"/>
      <c r="AH48" s="1320"/>
      <c r="AI48" s="1320"/>
      <c r="AJ48" s="1320"/>
      <c r="AK48" s="1320"/>
      <c r="AL48" s="1320"/>
      <c r="AM48" s="1320"/>
      <c r="AN48" s="1321"/>
      <c r="AO48" s="1311"/>
      <c r="AP48" s="1312"/>
      <c r="AQ48" s="1312"/>
      <c r="AR48" s="1312"/>
      <c r="AS48" s="1312"/>
      <c r="AT48" s="1312"/>
      <c r="AU48" s="1312"/>
      <c r="AV48" s="1312"/>
      <c r="AW48" s="1312"/>
      <c r="AX48" s="1312"/>
      <c r="AY48" s="1312"/>
      <c r="AZ48" s="1312"/>
      <c r="BA48" s="1312"/>
      <c r="BB48" s="1312"/>
      <c r="BC48" s="1313"/>
      <c r="BD48" s="120"/>
      <c r="BJ48" s="123"/>
      <c r="BK48" s="123"/>
      <c r="BL48" s="123"/>
      <c r="BM48" s="123"/>
      <c r="BN48" s="123"/>
      <c r="BO48" s="123"/>
      <c r="BP48" s="123"/>
      <c r="BQ48" s="123"/>
    </row>
    <row r="49" spans="1:69" ht="13.5" x14ac:dyDescent="0.25">
      <c r="A49" s="1314">
        <v>23</v>
      </c>
      <c r="B49" s="1315"/>
      <c r="C49" s="1315"/>
      <c r="D49" s="1315"/>
      <c r="E49" s="1315"/>
      <c r="F49" s="1316" t="s">
        <v>5336</v>
      </c>
      <c r="G49" s="1317"/>
      <c r="H49" s="1317"/>
      <c r="I49" s="1317"/>
      <c r="J49" s="1317"/>
      <c r="K49" s="1317"/>
      <c r="L49" s="1317"/>
      <c r="M49" s="1317"/>
      <c r="N49" s="1317"/>
      <c r="O49" s="1317"/>
      <c r="P49" s="1317"/>
      <c r="Q49" s="1317"/>
      <c r="R49" s="1317"/>
      <c r="S49" s="1317"/>
      <c r="T49" s="1317"/>
      <c r="U49" s="1317"/>
      <c r="V49" s="1317"/>
      <c r="W49" s="1317"/>
      <c r="X49" s="1317"/>
      <c r="Y49" s="1318"/>
      <c r="Z49" s="1319"/>
      <c r="AA49" s="1320"/>
      <c r="AB49" s="1320"/>
      <c r="AC49" s="1320"/>
      <c r="AD49" s="1320"/>
      <c r="AE49" s="1320"/>
      <c r="AF49" s="1320"/>
      <c r="AG49" s="1320"/>
      <c r="AH49" s="1320"/>
      <c r="AI49" s="1320"/>
      <c r="AJ49" s="1320"/>
      <c r="AK49" s="1320"/>
      <c r="AL49" s="1320"/>
      <c r="AM49" s="1320"/>
      <c r="AN49" s="1321"/>
      <c r="AO49" s="1311"/>
      <c r="AP49" s="1312"/>
      <c r="AQ49" s="1312"/>
      <c r="AR49" s="1312"/>
      <c r="AS49" s="1312"/>
      <c r="AT49" s="1312"/>
      <c r="AU49" s="1312"/>
      <c r="AV49" s="1312"/>
      <c r="AW49" s="1312"/>
      <c r="AX49" s="1312"/>
      <c r="AY49" s="1312"/>
      <c r="AZ49" s="1312"/>
      <c r="BA49" s="1312"/>
      <c r="BB49" s="1312"/>
      <c r="BC49" s="1313"/>
      <c r="BD49" s="120"/>
      <c r="BJ49" s="123"/>
      <c r="BK49" s="123"/>
      <c r="BL49" s="123"/>
      <c r="BM49" s="123"/>
      <c r="BN49" s="123"/>
      <c r="BO49" s="123"/>
      <c r="BP49" s="123"/>
      <c r="BQ49" s="123"/>
    </row>
    <row r="50" spans="1:69" ht="13.5" x14ac:dyDescent="0.25">
      <c r="A50" s="1314">
        <v>24</v>
      </c>
      <c r="B50" s="1315"/>
      <c r="C50" s="1315"/>
      <c r="D50" s="1315"/>
      <c r="E50" s="1315"/>
      <c r="F50" s="1316" t="s">
        <v>5337</v>
      </c>
      <c r="G50" s="1317"/>
      <c r="H50" s="1317"/>
      <c r="I50" s="1317"/>
      <c r="J50" s="1317"/>
      <c r="K50" s="1317"/>
      <c r="L50" s="1317"/>
      <c r="M50" s="1317"/>
      <c r="N50" s="1317"/>
      <c r="O50" s="1317"/>
      <c r="P50" s="1317"/>
      <c r="Q50" s="1317"/>
      <c r="R50" s="1317"/>
      <c r="S50" s="1317"/>
      <c r="T50" s="1317"/>
      <c r="U50" s="1317"/>
      <c r="V50" s="1317"/>
      <c r="W50" s="1317"/>
      <c r="X50" s="1317"/>
      <c r="Y50" s="1318"/>
      <c r="Z50" s="1319"/>
      <c r="AA50" s="1320"/>
      <c r="AB50" s="1320"/>
      <c r="AC50" s="1320"/>
      <c r="AD50" s="1320"/>
      <c r="AE50" s="1320"/>
      <c r="AF50" s="1320"/>
      <c r="AG50" s="1320"/>
      <c r="AH50" s="1320"/>
      <c r="AI50" s="1320"/>
      <c r="AJ50" s="1320"/>
      <c r="AK50" s="1320"/>
      <c r="AL50" s="1320"/>
      <c r="AM50" s="1320"/>
      <c r="AN50" s="1321"/>
      <c r="AO50" s="1311"/>
      <c r="AP50" s="1312"/>
      <c r="AQ50" s="1312"/>
      <c r="AR50" s="1312"/>
      <c r="AS50" s="1312"/>
      <c r="AT50" s="1312"/>
      <c r="AU50" s="1312"/>
      <c r="AV50" s="1312"/>
      <c r="AW50" s="1312"/>
      <c r="AX50" s="1312"/>
      <c r="AY50" s="1312"/>
      <c r="AZ50" s="1312"/>
      <c r="BA50" s="1312"/>
      <c r="BB50" s="1312"/>
      <c r="BC50" s="1313"/>
      <c r="BD50" s="120"/>
      <c r="BJ50" s="123"/>
      <c r="BK50" s="123"/>
      <c r="BL50" s="123"/>
      <c r="BM50" s="123"/>
      <c r="BN50" s="123"/>
      <c r="BO50" s="123"/>
      <c r="BP50" s="123"/>
      <c r="BQ50" s="123"/>
    </row>
    <row r="51" spans="1:69" ht="13.5" x14ac:dyDescent="0.25">
      <c r="A51" s="1314">
        <v>25</v>
      </c>
      <c r="B51" s="1315"/>
      <c r="C51" s="1315"/>
      <c r="D51" s="1315"/>
      <c r="E51" s="1315"/>
      <c r="F51" s="1316" t="s">
        <v>5338</v>
      </c>
      <c r="G51" s="1317"/>
      <c r="H51" s="1317"/>
      <c r="I51" s="1317"/>
      <c r="J51" s="1317"/>
      <c r="K51" s="1317"/>
      <c r="L51" s="1317"/>
      <c r="M51" s="1317"/>
      <c r="N51" s="1317"/>
      <c r="O51" s="1317"/>
      <c r="P51" s="1317"/>
      <c r="Q51" s="1317"/>
      <c r="R51" s="1317"/>
      <c r="S51" s="1317"/>
      <c r="T51" s="1317"/>
      <c r="U51" s="1317"/>
      <c r="V51" s="1317"/>
      <c r="W51" s="1317"/>
      <c r="X51" s="1317"/>
      <c r="Y51" s="1318"/>
      <c r="Z51" s="1331">
        <f>SUVAHAVUJ!$N$135</f>
        <v>5474</v>
      </c>
      <c r="AA51" s="1320"/>
      <c r="AB51" s="1320"/>
      <c r="AC51" s="1320"/>
      <c r="AD51" s="1320"/>
      <c r="AE51" s="1320"/>
      <c r="AF51" s="1320"/>
      <c r="AG51" s="1320"/>
      <c r="AH51" s="1320"/>
      <c r="AI51" s="1320"/>
      <c r="AJ51" s="1320"/>
      <c r="AK51" s="1320"/>
      <c r="AL51" s="1320"/>
      <c r="AM51" s="1320"/>
      <c r="AN51" s="1321"/>
      <c r="AO51" s="1332">
        <f>SUVAHAVUJ!$X$135</f>
        <v>4165</v>
      </c>
      <c r="AP51" s="1312"/>
      <c r="AQ51" s="1312"/>
      <c r="AR51" s="1312"/>
      <c r="AS51" s="1312"/>
      <c r="AT51" s="1312"/>
      <c r="AU51" s="1312"/>
      <c r="AV51" s="1312"/>
      <c r="AW51" s="1312"/>
      <c r="AX51" s="1312"/>
      <c r="AY51" s="1312"/>
      <c r="AZ51" s="1312"/>
      <c r="BA51" s="1312"/>
      <c r="BB51" s="1312"/>
      <c r="BC51" s="1313"/>
      <c r="BD51" s="120"/>
      <c r="BJ51" s="123"/>
      <c r="BK51" s="123"/>
      <c r="BL51" s="123"/>
      <c r="BM51" s="123"/>
      <c r="BN51" s="123"/>
      <c r="BO51" s="123"/>
      <c r="BP51" s="123"/>
      <c r="BQ51" s="123"/>
    </row>
    <row r="52" spans="1:69" ht="13.5" x14ac:dyDescent="0.25">
      <c r="A52" s="1314">
        <v>26</v>
      </c>
      <c r="B52" s="1315"/>
      <c r="C52" s="1315"/>
      <c r="D52" s="1315"/>
      <c r="E52" s="1315"/>
      <c r="F52" s="1316" t="s">
        <v>2539</v>
      </c>
      <c r="G52" s="1317"/>
      <c r="H52" s="1317"/>
      <c r="I52" s="1317"/>
      <c r="J52" s="1317"/>
      <c r="K52" s="1317"/>
      <c r="L52" s="1317"/>
      <c r="M52" s="1317"/>
      <c r="N52" s="1317"/>
      <c r="O52" s="1317"/>
      <c r="P52" s="1317"/>
      <c r="Q52" s="1317"/>
      <c r="R52" s="1317"/>
      <c r="S52" s="1317"/>
      <c r="T52" s="1317"/>
      <c r="U52" s="1317"/>
      <c r="V52" s="1317"/>
      <c r="W52" s="1317"/>
      <c r="X52" s="1317"/>
      <c r="Y52" s="1318"/>
      <c r="Z52" s="1319"/>
      <c r="AA52" s="1320"/>
      <c r="AB52" s="1320"/>
      <c r="AC52" s="1320"/>
      <c r="AD52" s="1320"/>
      <c r="AE52" s="1320"/>
      <c r="AF52" s="1320"/>
      <c r="AG52" s="1320"/>
      <c r="AH52" s="1320"/>
      <c r="AI52" s="1320"/>
      <c r="AJ52" s="1320"/>
      <c r="AK52" s="1320"/>
      <c r="AL52" s="1320"/>
      <c r="AM52" s="1320"/>
      <c r="AN52" s="1321"/>
      <c r="AO52" s="1311"/>
      <c r="AP52" s="1312"/>
      <c r="AQ52" s="1312"/>
      <c r="AR52" s="1312"/>
      <c r="AS52" s="1312"/>
      <c r="AT52" s="1312"/>
      <c r="AU52" s="1312"/>
      <c r="AV52" s="1312"/>
      <c r="AW52" s="1312"/>
      <c r="AX52" s="1312"/>
      <c r="AY52" s="1312"/>
      <c r="AZ52" s="1312"/>
      <c r="BA52" s="1312"/>
      <c r="BB52" s="1312"/>
      <c r="BC52" s="1313"/>
      <c r="BD52" s="120"/>
      <c r="BJ52" s="123"/>
      <c r="BK52" s="123"/>
      <c r="BL52" s="123"/>
      <c r="BM52" s="123"/>
      <c r="BN52" s="123"/>
      <c r="BO52" s="123"/>
      <c r="BP52" s="123"/>
      <c r="BQ52" s="123"/>
    </row>
    <row r="53" spans="1:69" ht="13.5" x14ac:dyDescent="0.25">
      <c r="A53" s="1314">
        <v>27</v>
      </c>
      <c r="B53" s="1315"/>
      <c r="C53" s="1315"/>
      <c r="D53" s="1315"/>
      <c r="E53" s="1374"/>
      <c r="F53" s="1316" t="s">
        <v>5339</v>
      </c>
      <c r="G53" s="1317"/>
      <c r="H53" s="1317"/>
      <c r="I53" s="1317"/>
      <c r="J53" s="1317"/>
      <c r="K53" s="1317"/>
      <c r="L53" s="1317"/>
      <c r="M53" s="1317"/>
      <c r="N53" s="1317"/>
      <c r="O53" s="1317"/>
      <c r="P53" s="1317"/>
      <c r="Q53" s="1317"/>
      <c r="R53" s="1317"/>
      <c r="S53" s="1317"/>
      <c r="T53" s="1317"/>
      <c r="U53" s="1317"/>
      <c r="V53" s="1317"/>
      <c r="W53" s="1317"/>
      <c r="X53" s="1317"/>
      <c r="Y53" s="1318"/>
      <c r="Z53" s="1319"/>
      <c r="AA53" s="1320"/>
      <c r="AB53" s="1320"/>
      <c r="AC53" s="1320"/>
      <c r="AD53" s="1320"/>
      <c r="AE53" s="1320"/>
      <c r="AF53" s="1320"/>
      <c r="AG53" s="1320"/>
      <c r="AH53" s="1320"/>
      <c r="AI53" s="1320"/>
      <c r="AJ53" s="1320"/>
      <c r="AK53" s="1320"/>
      <c r="AL53" s="1320"/>
      <c r="AM53" s="1320"/>
      <c r="AN53" s="1321"/>
      <c r="AO53" s="1311"/>
      <c r="AP53" s="1312"/>
      <c r="AQ53" s="1312"/>
      <c r="AR53" s="1312"/>
      <c r="AS53" s="1312"/>
      <c r="AT53" s="1312"/>
      <c r="AU53" s="1312"/>
      <c r="AV53" s="1312"/>
      <c r="AW53" s="1312"/>
      <c r="AX53" s="1312"/>
      <c r="AY53" s="1312"/>
      <c r="AZ53" s="1312"/>
      <c r="BA53" s="1312"/>
      <c r="BB53" s="1312"/>
      <c r="BC53" s="1313"/>
      <c r="BD53" s="120"/>
      <c r="BJ53" s="123"/>
      <c r="BK53" s="123"/>
      <c r="BL53" s="123"/>
      <c r="BM53" s="123"/>
      <c r="BN53" s="123"/>
      <c r="BO53" s="123"/>
      <c r="BP53" s="123"/>
      <c r="BQ53" s="123"/>
    </row>
    <row r="54" spans="1:69" ht="13.5" x14ac:dyDescent="0.25">
      <c r="A54" s="1314" t="s">
        <v>5341</v>
      </c>
      <c r="B54" s="1315"/>
      <c r="C54" s="1315"/>
      <c r="D54" s="1315"/>
      <c r="E54" s="1315"/>
      <c r="F54" s="1375" t="s">
        <v>5340</v>
      </c>
      <c r="G54" s="1376"/>
      <c r="H54" s="1376"/>
      <c r="I54" s="1376"/>
      <c r="J54" s="1376"/>
      <c r="K54" s="1376"/>
      <c r="L54" s="1376"/>
      <c r="M54" s="1376"/>
      <c r="N54" s="1376"/>
      <c r="O54" s="1376"/>
      <c r="P54" s="1376"/>
      <c r="Q54" s="1376"/>
      <c r="R54" s="1376"/>
      <c r="S54" s="1376"/>
      <c r="T54" s="1376"/>
      <c r="U54" s="1376"/>
      <c r="V54" s="1376"/>
      <c r="W54" s="1376"/>
      <c r="X54" s="1376"/>
      <c r="Y54" s="1377"/>
      <c r="Z54" s="1331">
        <f>SUVAHAVUJ!$N$103</f>
        <v>7323</v>
      </c>
      <c r="AA54" s="1320"/>
      <c r="AB54" s="1320"/>
      <c r="AC54" s="1320"/>
      <c r="AD54" s="1320"/>
      <c r="AE54" s="1320"/>
      <c r="AF54" s="1320"/>
      <c r="AG54" s="1320"/>
      <c r="AH54" s="1320"/>
      <c r="AI54" s="1320"/>
      <c r="AJ54" s="1320"/>
      <c r="AK54" s="1320"/>
      <c r="AL54" s="1320"/>
      <c r="AM54" s="1320"/>
      <c r="AN54" s="1321"/>
      <c r="AO54" s="1332">
        <f>SUVAHAVUJ!$X$103</f>
        <v>3352</v>
      </c>
      <c r="AP54" s="1312"/>
      <c r="AQ54" s="1312"/>
      <c r="AR54" s="1312"/>
      <c r="AS54" s="1312"/>
      <c r="AT54" s="1312"/>
      <c r="AU54" s="1312"/>
      <c r="AV54" s="1312"/>
      <c r="AW54" s="1312"/>
      <c r="AX54" s="1312"/>
      <c r="AY54" s="1312"/>
      <c r="AZ54" s="1312"/>
      <c r="BA54" s="1312"/>
      <c r="BB54" s="1312"/>
      <c r="BC54" s="1313"/>
      <c r="BD54" s="120"/>
      <c r="BJ54" s="123"/>
      <c r="BK54" s="123"/>
      <c r="BL54" s="123"/>
      <c r="BM54" s="123"/>
      <c r="BN54" s="123"/>
      <c r="BO54" s="123"/>
      <c r="BP54" s="123"/>
      <c r="BQ54" s="123"/>
    </row>
    <row r="55" spans="1:69" ht="26.25" customHeight="1" x14ac:dyDescent="0.25">
      <c r="A55" s="1314">
        <v>28</v>
      </c>
      <c r="B55" s="1315"/>
      <c r="C55" s="1315"/>
      <c r="D55" s="1315"/>
      <c r="E55" s="1315"/>
      <c r="F55" s="1316" t="s">
        <v>5342</v>
      </c>
      <c r="G55" s="1317"/>
      <c r="H55" s="1317"/>
      <c r="I55" s="1317"/>
      <c r="J55" s="1317"/>
      <c r="K55" s="1317"/>
      <c r="L55" s="1317"/>
      <c r="M55" s="1317"/>
      <c r="N55" s="1317"/>
      <c r="O55" s="1317"/>
      <c r="P55" s="1317"/>
      <c r="Q55" s="1317"/>
      <c r="R55" s="1317"/>
      <c r="S55" s="1317"/>
      <c r="T55" s="1317"/>
      <c r="U55" s="1317"/>
      <c r="V55" s="1317"/>
      <c r="W55" s="1317"/>
      <c r="X55" s="1317"/>
      <c r="Y55" s="1318"/>
      <c r="Z55" s="1319"/>
      <c r="AA55" s="1320"/>
      <c r="AB55" s="1320"/>
      <c r="AC55" s="1320"/>
      <c r="AD55" s="1320"/>
      <c r="AE55" s="1320"/>
      <c r="AF55" s="1320"/>
      <c r="AG55" s="1320"/>
      <c r="AH55" s="1320"/>
      <c r="AI55" s="1320"/>
      <c r="AJ55" s="1320"/>
      <c r="AK55" s="1320"/>
      <c r="AL55" s="1320"/>
      <c r="AM55" s="1320"/>
      <c r="AN55" s="1321"/>
      <c r="AO55" s="1311"/>
      <c r="AP55" s="1312"/>
      <c r="AQ55" s="1312"/>
      <c r="AR55" s="1312"/>
      <c r="AS55" s="1312"/>
      <c r="AT55" s="1312"/>
      <c r="AU55" s="1312"/>
      <c r="AV55" s="1312"/>
      <c r="AW55" s="1312"/>
      <c r="AX55" s="1312"/>
      <c r="AY55" s="1312"/>
      <c r="AZ55" s="1312"/>
      <c r="BA55" s="1312"/>
      <c r="BB55" s="1312"/>
      <c r="BC55" s="1313"/>
      <c r="BD55" s="120"/>
      <c r="BJ55" s="123"/>
      <c r="BK55" s="123"/>
      <c r="BL55" s="123"/>
      <c r="BM55" s="123"/>
      <c r="BN55" s="123"/>
      <c r="BO55" s="123"/>
      <c r="BP55" s="123"/>
      <c r="BQ55" s="123"/>
    </row>
    <row r="56" spans="1:69" ht="13.15" x14ac:dyDescent="0.3">
      <c r="A56" s="1314">
        <v>29</v>
      </c>
      <c r="B56" s="1315"/>
      <c r="C56" s="1315"/>
      <c r="D56" s="1315"/>
      <c r="E56" s="1315"/>
      <c r="F56" s="1316" t="s">
        <v>5343</v>
      </c>
      <c r="G56" s="1317"/>
      <c r="H56" s="1317"/>
      <c r="I56" s="1317"/>
      <c r="J56" s="1317"/>
      <c r="K56" s="1317"/>
      <c r="L56" s="1317"/>
      <c r="M56" s="1317"/>
      <c r="N56" s="1317"/>
      <c r="O56" s="1317"/>
      <c r="P56" s="1317"/>
      <c r="Q56" s="1317"/>
      <c r="R56" s="1317"/>
      <c r="S56" s="1317"/>
      <c r="T56" s="1317"/>
      <c r="U56" s="1317"/>
      <c r="V56" s="1317"/>
      <c r="W56" s="1317"/>
      <c r="X56" s="1317"/>
      <c r="Y56" s="1318"/>
      <c r="Z56" s="1319"/>
      <c r="AA56" s="1320"/>
      <c r="AB56" s="1320"/>
      <c r="AC56" s="1320"/>
      <c r="AD56" s="1320"/>
      <c r="AE56" s="1320"/>
      <c r="AF56" s="1320"/>
      <c r="AG56" s="1320"/>
      <c r="AH56" s="1320"/>
      <c r="AI56" s="1320"/>
      <c r="AJ56" s="1320"/>
      <c r="AK56" s="1320"/>
      <c r="AL56" s="1320"/>
      <c r="AM56" s="1320"/>
      <c r="AN56" s="1321"/>
      <c r="AO56" s="1311"/>
      <c r="AP56" s="1312"/>
      <c r="AQ56" s="1312"/>
      <c r="AR56" s="1312"/>
      <c r="AS56" s="1312"/>
      <c r="AT56" s="1312"/>
      <c r="AU56" s="1312"/>
      <c r="AV56" s="1312"/>
      <c r="AW56" s="1312"/>
      <c r="AX56" s="1312"/>
      <c r="AY56" s="1312"/>
      <c r="AZ56" s="1312"/>
      <c r="BA56" s="1312"/>
      <c r="BB56" s="1312"/>
      <c r="BC56" s="1313"/>
      <c r="BD56" s="120"/>
      <c r="BJ56" s="123"/>
      <c r="BK56" s="123"/>
      <c r="BL56" s="123"/>
      <c r="BM56" s="123"/>
      <c r="BN56" s="123"/>
      <c r="BO56" s="123"/>
      <c r="BP56" s="123"/>
      <c r="BQ56" s="123"/>
    </row>
    <row r="57" spans="1:69" ht="13.5" x14ac:dyDescent="0.25">
      <c r="A57" s="1314">
        <v>30</v>
      </c>
      <c r="B57" s="1315"/>
      <c r="C57" s="1315"/>
      <c r="D57" s="1315"/>
      <c r="E57" s="1315"/>
      <c r="F57" s="1316" t="s">
        <v>5344</v>
      </c>
      <c r="G57" s="1317"/>
      <c r="H57" s="1317"/>
      <c r="I57" s="1317"/>
      <c r="J57" s="1317"/>
      <c r="K57" s="1317"/>
      <c r="L57" s="1317"/>
      <c r="M57" s="1317"/>
      <c r="N57" s="1317"/>
      <c r="O57" s="1317"/>
      <c r="P57" s="1317"/>
      <c r="Q57" s="1317"/>
      <c r="R57" s="1317"/>
      <c r="S57" s="1317"/>
      <c r="T57" s="1317"/>
      <c r="U57" s="1317"/>
      <c r="V57" s="1317"/>
      <c r="W57" s="1317"/>
      <c r="X57" s="1317"/>
      <c r="Y57" s="1318"/>
      <c r="Z57" s="1331">
        <f>SUVAHAVUJ!N99</f>
        <v>10585</v>
      </c>
      <c r="AA57" s="1320"/>
      <c r="AB57" s="1320"/>
      <c r="AC57" s="1320"/>
      <c r="AD57" s="1320"/>
      <c r="AE57" s="1320"/>
      <c r="AF57" s="1320"/>
      <c r="AG57" s="1320"/>
      <c r="AH57" s="1320"/>
      <c r="AI57" s="1320"/>
      <c r="AJ57" s="1320"/>
      <c r="AK57" s="1320"/>
      <c r="AL57" s="1320"/>
      <c r="AM57" s="1320"/>
      <c r="AN57" s="1321"/>
      <c r="AO57" s="1332">
        <f>SUVAHAVUJ!X99</f>
        <v>0</v>
      </c>
      <c r="AP57" s="1312"/>
      <c r="AQ57" s="1312"/>
      <c r="AR57" s="1312"/>
      <c r="AS57" s="1312"/>
      <c r="AT57" s="1312"/>
      <c r="AU57" s="1312"/>
      <c r="AV57" s="1312"/>
      <c r="AW57" s="1312"/>
      <c r="AX57" s="1312"/>
      <c r="AY57" s="1312"/>
      <c r="AZ57" s="1312"/>
      <c r="BA57" s="1312"/>
      <c r="BB57" s="1312"/>
      <c r="BC57" s="1313"/>
      <c r="BD57" s="120"/>
      <c r="BJ57" s="123"/>
      <c r="BK57" s="123"/>
      <c r="BL57" s="123"/>
      <c r="BM57" s="123"/>
      <c r="BN57" s="123"/>
      <c r="BO57" s="123"/>
      <c r="BP57" s="123"/>
      <c r="BQ57" s="123"/>
    </row>
    <row r="58" spans="1:69" ht="13.5" x14ac:dyDescent="0.25">
      <c r="A58" s="1314"/>
      <c r="B58" s="1315"/>
      <c r="C58" s="1315"/>
      <c r="D58" s="1315" t="s">
        <v>1407</v>
      </c>
      <c r="E58" s="1315"/>
      <c r="F58" s="1316" t="s">
        <v>5345</v>
      </c>
      <c r="G58" s="1317"/>
      <c r="H58" s="1317"/>
      <c r="I58" s="1317"/>
      <c r="J58" s="1317"/>
      <c r="K58" s="1317"/>
      <c r="L58" s="1317"/>
      <c r="M58" s="1317"/>
      <c r="N58" s="1317"/>
      <c r="O58" s="1317"/>
      <c r="P58" s="1317"/>
      <c r="Q58" s="1317"/>
      <c r="R58" s="1317"/>
      <c r="S58" s="1317"/>
      <c r="T58" s="1317"/>
      <c r="U58" s="1317"/>
      <c r="V58" s="1317"/>
      <c r="W58" s="1317"/>
      <c r="X58" s="1317"/>
      <c r="Y58" s="1318"/>
      <c r="Z58" s="1331">
        <f>SUVAHAVUJ!N100</f>
        <v>10585</v>
      </c>
      <c r="AA58" s="1320"/>
      <c r="AB58" s="1320"/>
      <c r="AC58" s="1320"/>
      <c r="AD58" s="1320"/>
      <c r="AE58" s="1320"/>
      <c r="AF58" s="1320"/>
      <c r="AG58" s="1320"/>
      <c r="AH58" s="1320"/>
      <c r="AI58" s="1320"/>
      <c r="AJ58" s="1320"/>
      <c r="AK58" s="1320"/>
      <c r="AL58" s="1320"/>
      <c r="AM58" s="1320"/>
      <c r="AN58" s="1321"/>
      <c r="AO58" s="1332">
        <f>SUVAHAVUJ!X100</f>
        <v>0</v>
      </c>
      <c r="AP58" s="1312"/>
      <c r="AQ58" s="1312"/>
      <c r="AR58" s="1312"/>
      <c r="AS58" s="1312"/>
      <c r="AT58" s="1312"/>
      <c r="AU58" s="1312"/>
      <c r="AV58" s="1312"/>
      <c r="AW58" s="1312"/>
      <c r="AX58" s="1312"/>
      <c r="AY58" s="1312"/>
      <c r="AZ58" s="1312"/>
      <c r="BA58" s="1312"/>
      <c r="BB58" s="1312"/>
      <c r="BC58" s="1313"/>
      <c r="BD58" s="120"/>
      <c r="BJ58" s="123"/>
      <c r="BK58" s="123"/>
      <c r="BL58" s="123"/>
      <c r="BM58" s="123"/>
      <c r="BN58" s="123"/>
      <c r="BO58" s="123"/>
      <c r="BP58" s="123"/>
      <c r="BQ58" s="123"/>
    </row>
    <row r="59" spans="1:69" ht="13.5" x14ac:dyDescent="0.25">
      <c r="A59" s="1314"/>
      <c r="B59" s="1315"/>
      <c r="C59" s="1315"/>
      <c r="D59" s="1315" t="s">
        <v>1408</v>
      </c>
      <c r="E59" s="1315"/>
      <c r="F59" s="1316" t="s">
        <v>5346</v>
      </c>
      <c r="G59" s="1317"/>
      <c r="H59" s="1317"/>
      <c r="I59" s="1317"/>
      <c r="J59" s="1317"/>
      <c r="K59" s="1317"/>
      <c r="L59" s="1317"/>
      <c r="M59" s="1317"/>
      <c r="N59" s="1317"/>
      <c r="O59" s="1317"/>
      <c r="P59" s="1317"/>
      <c r="Q59" s="1317"/>
      <c r="R59" s="1317"/>
      <c r="S59" s="1317"/>
      <c r="T59" s="1317"/>
      <c r="U59" s="1317"/>
      <c r="V59" s="1317"/>
      <c r="W59" s="1317"/>
      <c r="X59" s="1317"/>
      <c r="Y59" s="1318"/>
      <c r="Z59" s="1331">
        <f>SUVAHAVUJ!N101</f>
        <v>0</v>
      </c>
      <c r="AA59" s="1320"/>
      <c r="AB59" s="1320"/>
      <c r="AC59" s="1320"/>
      <c r="AD59" s="1320"/>
      <c r="AE59" s="1320"/>
      <c r="AF59" s="1320"/>
      <c r="AG59" s="1320"/>
      <c r="AH59" s="1320"/>
      <c r="AI59" s="1320"/>
      <c r="AJ59" s="1320"/>
      <c r="AK59" s="1320"/>
      <c r="AL59" s="1320"/>
      <c r="AM59" s="1320"/>
      <c r="AN59" s="1321"/>
      <c r="AO59" s="1332">
        <f>SUVAHAVUJ!X101</f>
        <v>0</v>
      </c>
      <c r="AP59" s="1312"/>
      <c r="AQ59" s="1312"/>
      <c r="AR59" s="1312"/>
      <c r="AS59" s="1312"/>
      <c r="AT59" s="1312"/>
      <c r="AU59" s="1312"/>
      <c r="AV59" s="1312"/>
      <c r="AW59" s="1312"/>
      <c r="AX59" s="1312"/>
      <c r="AY59" s="1312"/>
      <c r="AZ59" s="1312"/>
      <c r="BA59" s="1312"/>
      <c r="BB59" s="1312"/>
      <c r="BC59" s="1313"/>
      <c r="BD59" s="120"/>
      <c r="BJ59" s="123"/>
      <c r="BK59" s="123"/>
      <c r="BL59" s="123"/>
      <c r="BM59" s="123"/>
      <c r="BN59" s="123"/>
      <c r="BO59" s="123"/>
      <c r="BP59" s="123"/>
      <c r="BQ59" s="123"/>
    </row>
    <row r="60" spans="1:69" ht="13.5" x14ac:dyDescent="0.25">
      <c r="A60" s="1314">
        <v>31</v>
      </c>
      <c r="B60" s="1315"/>
      <c r="C60" s="1315"/>
      <c r="D60" s="1315"/>
      <c r="E60" s="1315"/>
      <c r="F60" s="1316" t="s">
        <v>5347</v>
      </c>
      <c r="G60" s="1317"/>
      <c r="H60" s="1317"/>
      <c r="I60" s="1317"/>
      <c r="J60" s="1317"/>
      <c r="K60" s="1317"/>
      <c r="L60" s="1317"/>
      <c r="M60" s="1317"/>
      <c r="N60" s="1317"/>
      <c r="O60" s="1317"/>
      <c r="P60" s="1317"/>
      <c r="Q60" s="1317"/>
      <c r="R60" s="1317"/>
      <c r="S60" s="1317"/>
      <c r="T60" s="1317"/>
      <c r="U60" s="1317"/>
      <c r="V60" s="1317"/>
      <c r="W60" s="1317"/>
      <c r="X60" s="1317"/>
      <c r="Y60" s="1318"/>
      <c r="Z60" s="1331">
        <f>SUVAHAVUJ!$N$102</f>
        <v>17623</v>
      </c>
      <c r="AA60" s="1320"/>
      <c r="AB60" s="1320"/>
      <c r="AC60" s="1320"/>
      <c r="AD60" s="1320"/>
      <c r="AE60" s="1320"/>
      <c r="AF60" s="1320"/>
      <c r="AG60" s="1320"/>
      <c r="AH60" s="1320"/>
      <c r="AI60" s="1320"/>
      <c r="AJ60" s="1320"/>
      <c r="AK60" s="1320"/>
      <c r="AL60" s="1320"/>
      <c r="AM60" s="1320"/>
      <c r="AN60" s="1321"/>
      <c r="AO60" s="1332">
        <f>SUVAHAVUJ!$X$102</f>
        <v>11086</v>
      </c>
      <c r="AP60" s="1312"/>
      <c r="AQ60" s="1312"/>
      <c r="AR60" s="1312"/>
      <c r="AS60" s="1312"/>
      <c r="AT60" s="1312"/>
      <c r="AU60" s="1312"/>
      <c r="AV60" s="1312"/>
      <c r="AW60" s="1312"/>
      <c r="AX60" s="1312"/>
      <c r="AY60" s="1312"/>
      <c r="AZ60" s="1312"/>
      <c r="BA60" s="1312"/>
      <c r="BB60" s="1312"/>
      <c r="BC60" s="1313"/>
      <c r="BD60" s="120"/>
      <c r="BJ60" s="123"/>
      <c r="BK60" s="123"/>
      <c r="BL60" s="123"/>
      <c r="BM60" s="123"/>
      <c r="BN60" s="123"/>
      <c r="BO60" s="123"/>
      <c r="BP60" s="123"/>
      <c r="BQ60" s="123"/>
    </row>
    <row r="61" spans="1:69" ht="13.5" x14ac:dyDescent="0.25">
      <c r="A61" s="1314" t="s">
        <v>5349</v>
      </c>
      <c r="B61" s="1315"/>
      <c r="C61" s="1315"/>
      <c r="D61" s="1315"/>
      <c r="E61" s="1315"/>
      <c r="F61" s="1316" t="s">
        <v>5348</v>
      </c>
      <c r="G61" s="1317"/>
      <c r="H61" s="1317"/>
      <c r="I61" s="1317"/>
      <c r="J61" s="1317"/>
      <c r="K61" s="1317"/>
      <c r="L61" s="1317"/>
      <c r="M61" s="1317"/>
      <c r="N61" s="1317"/>
      <c r="O61" s="1317"/>
      <c r="P61" s="1317"/>
      <c r="Q61" s="1317"/>
      <c r="R61" s="1317"/>
      <c r="S61" s="1317"/>
      <c r="T61" s="1317"/>
      <c r="U61" s="1317"/>
      <c r="V61" s="1317"/>
      <c r="W61" s="1317"/>
      <c r="X61" s="1317"/>
      <c r="Y61" s="1318"/>
      <c r="Z61" s="1331">
        <f>SUVAHAVUJ!$N$82</f>
        <v>33708</v>
      </c>
      <c r="AA61" s="1320"/>
      <c r="AB61" s="1320"/>
      <c r="AC61" s="1320"/>
      <c r="AD61" s="1320"/>
      <c r="AE61" s="1320"/>
      <c r="AF61" s="1320"/>
      <c r="AG61" s="1320"/>
      <c r="AH61" s="1320"/>
      <c r="AI61" s="1320"/>
      <c r="AJ61" s="1320"/>
      <c r="AK61" s="1320"/>
      <c r="AL61" s="1320"/>
      <c r="AM61" s="1320"/>
      <c r="AN61" s="1321"/>
      <c r="AO61" s="1332">
        <f>SUVAHAVUJ!$X$82</f>
        <v>16086</v>
      </c>
      <c r="AP61" s="1312"/>
      <c r="AQ61" s="1312"/>
      <c r="AR61" s="1312"/>
      <c r="AS61" s="1312"/>
      <c r="AT61" s="1312"/>
      <c r="AU61" s="1312"/>
      <c r="AV61" s="1312"/>
      <c r="AW61" s="1312"/>
      <c r="AX61" s="1312"/>
      <c r="AY61" s="1312"/>
      <c r="AZ61" s="1312"/>
      <c r="BA61" s="1312"/>
      <c r="BB61" s="1312"/>
      <c r="BC61" s="1313"/>
      <c r="BD61" s="120"/>
      <c r="BJ61" s="123"/>
      <c r="BK61" s="123"/>
      <c r="BL61" s="123"/>
      <c r="BM61" s="123"/>
      <c r="BN61" s="123"/>
      <c r="BO61" s="123"/>
      <c r="BP61" s="123"/>
      <c r="BQ61" s="123"/>
    </row>
    <row r="62" spans="1:69" ht="14.25" thickBot="1" x14ac:dyDescent="0.3">
      <c r="A62" s="1363" t="s">
        <v>5350</v>
      </c>
      <c r="B62" s="1364"/>
      <c r="C62" s="1364"/>
      <c r="D62" s="1364"/>
      <c r="E62" s="1364"/>
      <c r="F62" s="1378" t="s">
        <v>5351</v>
      </c>
      <c r="G62" s="1379"/>
      <c r="H62" s="1379"/>
      <c r="I62" s="1379"/>
      <c r="J62" s="1379"/>
      <c r="K62" s="1379"/>
      <c r="L62" s="1379"/>
      <c r="M62" s="1379"/>
      <c r="N62" s="1379"/>
      <c r="O62" s="1379"/>
      <c r="P62" s="1379"/>
      <c r="Q62" s="1379"/>
      <c r="R62" s="1379"/>
      <c r="S62" s="1379"/>
      <c r="T62" s="1379"/>
      <c r="U62" s="1379"/>
      <c r="V62" s="1379"/>
      <c r="W62" s="1379"/>
      <c r="X62" s="1379"/>
      <c r="Y62" s="1380"/>
      <c r="Z62" s="1368">
        <f>SUVAHAVUJ!$N$81</f>
        <v>41031</v>
      </c>
      <c r="AA62" s="1369"/>
      <c r="AB62" s="1369"/>
      <c r="AC62" s="1369"/>
      <c r="AD62" s="1369"/>
      <c r="AE62" s="1369"/>
      <c r="AF62" s="1369"/>
      <c r="AG62" s="1369"/>
      <c r="AH62" s="1369"/>
      <c r="AI62" s="1369"/>
      <c r="AJ62" s="1369"/>
      <c r="AK62" s="1369"/>
      <c r="AL62" s="1369"/>
      <c r="AM62" s="1369"/>
      <c r="AN62" s="1370"/>
      <c r="AO62" s="1371">
        <f>SUVAHAVUJ!$X$81</f>
        <v>19438</v>
      </c>
      <c r="AP62" s="1372"/>
      <c r="AQ62" s="1372"/>
      <c r="AR62" s="1372"/>
      <c r="AS62" s="1372"/>
      <c r="AT62" s="1372"/>
      <c r="AU62" s="1372"/>
      <c r="AV62" s="1372"/>
      <c r="AW62" s="1372"/>
      <c r="AX62" s="1372"/>
      <c r="AY62" s="1372"/>
      <c r="AZ62" s="1372"/>
      <c r="BA62" s="1372"/>
      <c r="BB62" s="1372"/>
      <c r="BC62" s="1373"/>
      <c r="BD62" s="120"/>
      <c r="BJ62" s="123"/>
      <c r="BK62" s="123"/>
      <c r="BL62" s="123"/>
      <c r="BM62" s="123"/>
      <c r="BN62" s="123"/>
      <c r="BO62" s="123"/>
      <c r="BP62" s="123"/>
      <c r="BQ62" s="123"/>
    </row>
    <row r="63" spans="1:69" ht="13.15" x14ac:dyDescent="0.3">
      <c r="A63" s="513"/>
      <c r="B63" s="513"/>
      <c r="C63" s="513"/>
      <c r="D63" s="513"/>
      <c r="E63" s="513"/>
      <c r="F63" s="523"/>
      <c r="G63" s="523"/>
      <c r="H63" s="523"/>
      <c r="I63" s="523"/>
      <c r="J63" s="523"/>
      <c r="K63" s="523"/>
      <c r="L63" s="523"/>
      <c r="M63" s="523"/>
      <c r="N63" s="523"/>
      <c r="O63" s="523"/>
      <c r="P63" s="523"/>
      <c r="Q63" s="523"/>
      <c r="R63" s="523"/>
      <c r="S63" s="523"/>
      <c r="T63" s="523"/>
      <c r="U63" s="523"/>
      <c r="V63" s="523"/>
      <c r="W63" s="523"/>
      <c r="X63" s="523"/>
      <c r="Y63" s="523"/>
      <c r="Z63" s="524"/>
      <c r="AA63" s="524"/>
      <c r="AB63" s="524"/>
      <c r="AC63" s="524"/>
      <c r="AD63" s="524"/>
      <c r="AE63" s="524"/>
      <c r="AF63" s="524"/>
      <c r="AG63" s="524"/>
      <c r="AH63" s="524"/>
      <c r="AI63" s="524"/>
      <c r="AJ63" s="524"/>
      <c r="AK63" s="524"/>
      <c r="AL63" s="524"/>
      <c r="AM63" s="524"/>
      <c r="AN63" s="524"/>
      <c r="AO63" s="525"/>
      <c r="AP63" s="525"/>
      <c r="AQ63" s="525"/>
      <c r="AR63" s="525"/>
      <c r="AS63" s="525"/>
      <c r="AT63" s="525"/>
      <c r="AU63" s="525"/>
      <c r="AV63" s="525"/>
      <c r="AW63" s="525"/>
      <c r="AX63" s="525"/>
      <c r="AY63" s="525"/>
      <c r="AZ63" s="525"/>
      <c r="BA63" s="525"/>
      <c r="BB63" s="525"/>
      <c r="BC63" s="525"/>
      <c r="BD63" s="120"/>
      <c r="BJ63" s="123"/>
      <c r="BK63" s="123"/>
      <c r="BL63" s="123"/>
      <c r="BM63" s="123"/>
      <c r="BN63" s="123"/>
      <c r="BO63" s="123"/>
      <c r="BP63" s="123"/>
      <c r="BQ63" s="123"/>
    </row>
    <row r="64" spans="1:69" ht="13.15" x14ac:dyDescent="0.3">
      <c r="A64" s="509"/>
      <c r="B64" s="509"/>
      <c r="C64" s="509"/>
      <c r="D64" s="509"/>
      <c r="E64" s="509"/>
      <c r="F64" s="508"/>
      <c r="G64" s="508"/>
      <c r="H64" s="508"/>
      <c r="I64" s="508"/>
      <c r="J64" s="508"/>
      <c r="K64" s="508"/>
      <c r="L64" s="508"/>
      <c r="M64" s="508"/>
      <c r="N64" s="508"/>
      <c r="O64" s="508"/>
      <c r="P64" s="508"/>
      <c r="Q64" s="508"/>
      <c r="R64" s="508"/>
      <c r="S64" s="508"/>
      <c r="T64" s="508"/>
      <c r="U64" s="508"/>
      <c r="V64" s="508"/>
      <c r="W64" s="508"/>
      <c r="X64" s="508"/>
      <c r="Y64" s="508"/>
      <c r="Z64" s="506"/>
      <c r="AA64" s="506"/>
      <c r="AB64" s="506"/>
      <c r="AC64" s="506"/>
      <c r="AD64" s="506"/>
      <c r="AE64" s="506"/>
      <c r="AF64" s="506"/>
      <c r="AG64" s="506"/>
      <c r="AH64" s="506"/>
      <c r="AI64" s="506"/>
      <c r="AJ64" s="506"/>
      <c r="AK64" s="506"/>
      <c r="AL64" s="506"/>
      <c r="AM64" s="506"/>
      <c r="AN64" s="506"/>
      <c r="AO64" s="507"/>
      <c r="AP64" s="507"/>
      <c r="AQ64" s="507"/>
      <c r="AR64" s="507"/>
      <c r="AS64" s="507"/>
      <c r="AT64" s="507"/>
      <c r="AU64" s="507"/>
      <c r="AV64" s="507"/>
      <c r="AW64" s="507"/>
      <c r="AX64" s="507"/>
      <c r="AY64" s="507"/>
      <c r="AZ64" s="507"/>
      <c r="BA64" s="507"/>
      <c r="BB64" s="507"/>
      <c r="BC64" s="507"/>
      <c r="BD64" s="120"/>
      <c r="BJ64" s="123"/>
      <c r="BK64" s="123"/>
      <c r="BL64" s="123"/>
      <c r="BM64" s="123"/>
      <c r="BN64" s="123"/>
      <c r="BO64" s="123"/>
      <c r="BP64" s="123"/>
      <c r="BQ64" s="123"/>
    </row>
    <row r="65" spans="1:69" ht="13.15" x14ac:dyDescent="0.3">
      <c r="A65" s="509"/>
      <c r="B65" s="509"/>
      <c r="C65" s="509"/>
      <c r="D65" s="509"/>
      <c r="E65" s="509"/>
      <c r="F65" s="508"/>
      <c r="G65" s="508"/>
      <c r="H65" s="508"/>
      <c r="I65" s="508"/>
      <c r="J65" s="508"/>
      <c r="K65" s="508"/>
      <c r="L65" s="508"/>
      <c r="M65" s="508"/>
      <c r="N65" s="508"/>
      <c r="O65" s="508"/>
      <c r="P65" s="508"/>
      <c r="Q65" s="508"/>
      <c r="R65" s="508"/>
      <c r="S65" s="508"/>
      <c r="T65" s="508"/>
      <c r="U65" s="508"/>
      <c r="V65" s="508"/>
      <c r="W65" s="508"/>
      <c r="X65" s="508"/>
      <c r="Y65" s="508"/>
      <c r="Z65" s="506"/>
      <c r="AA65" s="506"/>
      <c r="AB65" s="506"/>
      <c r="AC65" s="506"/>
      <c r="AD65" s="506"/>
      <c r="AE65" s="506"/>
      <c r="AF65" s="506"/>
      <c r="AG65" s="506"/>
      <c r="AH65" s="506"/>
      <c r="AI65" s="506"/>
      <c r="AJ65" s="506"/>
      <c r="AK65" s="506"/>
      <c r="AL65" s="506"/>
      <c r="AM65" s="506"/>
      <c r="AN65" s="506"/>
      <c r="AO65" s="507"/>
      <c r="AP65" s="507"/>
      <c r="AQ65" s="507"/>
      <c r="AR65" s="507"/>
      <c r="AS65" s="507"/>
      <c r="AT65" s="507"/>
      <c r="AU65" s="507"/>
      <c r="AV65" s="507"/>
      <c r="AW65" s="507"/>
      <c r="AX65" s="507"/>
      <c r="AY65" s="507"/>
      <c r="AZ65" s="507"/>
      <c r="BA65" s="507"/>
      <c r="BB65" s="507"/>
      <c r="BC65" s="507"/>
      <c r="BD65" s="120"/>
      <c r="BJ65" s="123"/>
      <c r="BK65" s="123"/>
      <c r="BL65" s="123"/>
      <c r="BM65" s="123"/>
      <c r="BN65" s="123"/>
      <c r="BO65" s="123"/>
      <c r="BP65" s="123"/>
      <c r="BQ65" s="123"/>
    </row>
    <row r="66" spans="1:69" ht="12.6" customHeight="1" x14ac:dyDescent="0.25">
      <c r="A66" s="428" t="s">
        <v>5352</v>
      </c>
      <c r="B66" s="429"/>
      <c r="C66" s="429"/>
      <c r="D66" s="429"/>
      <c r="E66" s="429"/>
      <c r="F66" s="429"/>
      <c r="G66" s="429"/>
      <c r="H66" s="429"/>
      <c r="I66" s="429"/>
      <c r="J66" s="429"/>
      <c r="K66" s="429"/>
      <c r="L66" s="429"/>
      <c r="M66" s="120"/>
      <c r="N66" s="120"/>
      <c r="O66" s="120"/>
      <c r="P66" s="120"/>
      <c r="Q66" s="121"/>
      <c r="R66" s="121"/>
      <c r="S66" s="121"/>
      <c r="T66" s="121"/>
      <c r="U66" s="121"/>
      <c r="V66" s="121"/>
      <c r="W66" s="121"/>
      <c r="X66" s="121"/>
      <c r="Y66" s="121"/>
      <c r="Z66" s="121"/>
      <c r="AA66" s="121"/>
      <c r="AB66" s="121"/>
      <c r="AC66" s="121"/>
      <c r="AD66" s="121"/>
      <c r="AE66" s="121"/>
      <c r="AF66" s="121"/>
      <c r="AG66" s="121"/>
      <c r="AH66" s="121"/>
      <c r="AI66" s="121"/>
      <c r="AJ66" s="121"/>
      <c r="AK66" s="121"/>
      <c r="AL66" s="121"/>
      <c r="AM66" s="121"/>
      <c r="AN66" s="121"/>
      <c r="AO66" s="121"/>
      <c r="AP66" s="121"/>
      <c r="AQ66" s="121"/>
      <c r="AR66" s="121"/>
      <c r="AS66" s="430"/>
      <c r="AT66" s="431"/>
      <c r="AU66" s="431"/>
      <c r="AV66" s="431"/>
      <c r="AW66" s="431"/>
      <c r="AX66" s="431"/>
      <c r="AY66" s="431"/>
      <c r="AZ66" s="431"/>
      <c r="BA66" s="431"/>
      <c r="BD66" s="120"/>
      <c r="BJ66" s="123"/>
      <c r="BK66" s="123"/>
      <c r="BL66" s="123"/>
      <c r="BM66" s="123"/>
      <c r="BN66" s="123"/>
      <c r="BO66" s="123"/>
      <c r="BP66" s="123"/>
      <c r="BQ66" s="123"/>
    </row>
    <row r="67" spans="1:69" ht="12.6" customHeight="1" x14ac:dyDescent="0.25">
      <c r="A67" s="428" t="s">
        <v>5353</v>
      </c>
      <c r="B67" s="429"/>
      <c r="C67" s="429"/>
      <c r="D67" s="429"/>
      <c r="E67" s="429"/>
      <c r="F67" s="429"/>
      <c r="G67" s="429"/>
      <c r="H67" s="429"/>
      <c r="I67" s="429"/>
      <c r="J67" s="429"/>
      <c r="K67" s="429"/>
      <c r="L67" s="429"/>
      <c r="M67" s="120"/>
      <c r="N67" s="120"/>
      <c r="O67" s="120"/>
      <c r="P67" s="120"/>
      <c r="Q67" s="121"/>
      <c r="R67" s="121"/>
      <c r="S67" s="121"/>
      <c r="T67" s="121"/>
      <c r="U67" s="121"/>
      <c r="V67" s="121"/>
      <c r="W67" s="121"/>
      <c r="X67" s="121"/>
      <c r="Y67" s="121"/>
      <c r="Z67" s="121"/>
      <c r="AA67" s="121"/>
      <c r="AB67" s="121"/>
      <c r="AC67" s="121"/>
      <c r="AD67" s="121"/>
      <c r="AE67" s="121"/>
      <c r="AF67" s="121"/>
      <c r="AG67" s="121"/>
      <c r="AH67" s="121"/>
      <c r="AI67" s="121"/>
      <c r="AJ67" s="121"/>
      <c r="AK67" s="121"/>
      <c r="AL67" s="121"/>
      <c r="AM67" s="121"/>
      <c r="AN67" s="121"/>
      <c r="AO67" s="121"/>
      <c r="AP67" s="121"/>
      <c r="AQ67" s="121"/>
      <c r="AR67" s="121"/>
      <c r="AS67" s="430"/>
      <c r="AT67" s="431"/>
      <c r="AU67" s="431"/>
      <c r="AV67" s="431"/>
      <c r="AW67" s="431"/>
      <c r="AX67" s="431"/>
      <c r="AY67" s="431"/>
      <c r="AZ67" s="431"/>
      <c r="BA67" s="431"/>
      <c r="BD67" s="120"/>
      <c r="BJ67" s="123"/>
      <c r="BK67" s="123"/>
      <c r="BL67" s="123"/>
      <c r="BM67" s="123"/>
      <c r="BN67" s="123"/>
      <c r="BO67" s="123"/>
      <c r="BP67" s="123"/>
      <c r="BQ67" s="123"/>
    </row>
    <row r="68" spans="1:69" ht="12.6" customHeight="1" thickBot="1" x14ac:dyDescent="0.35">
      <c r="A68" s="429"/>
      <c r="B68" s="429"/>
      <c r="C68" s="429"/>
      <c r="D68" s="429"/>
      <c r="E68" s="429"/>
      <c r="F68" s="429"/>
      <c r="G68" s="429"/>
      <c r="H68" s="429"/>
      <c r="I68" s="429"/>
      <c r="J68" s="429"/>
      <c r="K68" s="429"/>
      <c r="L68" s="429"/>
      <c r="M68" s="120"/>
      <c r="N68" s="120"/>
      <c r="O68" s="120"/>
      <c r="P68" s="120"/>
      <c r="Q68" s="121"/>
      <c r="R68" s="121"/>
      <c r="S68" s="121"/>
      <c r="T68" s="121"/>
      <c r="U68" s="121"/>
      <c r="V68" s="121"/>
      <c r="W68" s="121"/>
      <c r="X68" s="121"/>
      <c r="Y68" s="121"/>
      <c r="Z68" s="121"/>
      <c r="AA68" s="121"/>
      <c r="AB68" s="121"/>
      <c r="AC68" s="121"/>
      <c r="AD68" s="121"/>
      <c r="AE68" s="121"/>
      <c r="AF68" s="121"/>
      <c r="AG68" s="121"/>
      <c r="AH68" s="121"/>
      <c r="AI68" s="121"/>
      <c r="AJ68" s="121"/>
      <c r="AK68" s="121"/>
      <c r="AL68" s="121"/>
      <c r="AM68" s="121"/>
      <c r="AN68" s="121"/>
      <c r="AO68" s="121"/>
      <c r="AP68" s="121"/>
      <c r="AQ68" s="121"/>
      <c r="AR68" s="121"/>
      <c r="AS68" s="430"/>
      <c r="AT68" s="431"/>
      <c r="AU68" s="431"/>
      <c r="AV68" s="431"/>
      <c r="AW68" s="431"/>
      <c r="AX68" s="431"/>
      <c r="AY68" s="431"/>
      <c r="AZ68" s="431"/>
      <c r="BA68" s="431"/>
      <c r="BD68" s="120"/>
      <c r="BJ68" s="123"/>
      <c r="BK68" s="123"/>
      <c r="BL68" s="123"/>
      <c r="BM68" s="123"/>
      <c r="BN68" s="123"/>
      <c r="BO68" s="123"/>
      <c r="BP68" s="123"/>
      <c r="BQ68" s="123"/>
    </row>
    <row r="69" spans="1:69" ht="27.75" customHeight="1" x14ac:dyDescent="0.25">
      <c r="A69" s="1322" t="s">
        <v>4720</v>
      </c>
      <c r="B69" s="1323"/>
      <c r="C69" s="1323"/>
      <c r="D69" s="1323"/>
      <c r="E69" s="1381"/>
      <c r="F69" s="1324" t="s">
        <v>5300</v>
      </c>
      <c r="G69" s="1325"/>
      <c r="H69" s="1325"/>
      <c r="I69" s="1325"/>
      <c r="J69" s="1325"/>
      <c r="K69" s="1325"/>
      <c r="L69" s="1325"/>
      <c r="M69" s="1325"/>
      <c r="N69" s="1325"/>
      <c r="O69" s="1325"/>
      <c r="P69" s="1325"/>
      <c r="Q69" s="1325"/>
      <c r="R69" s="1325"/>
      <c r="S69" s="1325"/>
      <c r="T69" s="1325"/>
      <c r="U69" s="1325"/>
      <c r="V69" s="1325"/>
      <c r="W69" s="1325"/>
      <c r="X69" s="1325"/>
      <c r="Y69" s="1326"/>
      <c r="Z69" s="1328" t="s">
        <v>1261</v>
      </c>
      <c r="AA69" s="1329"/>
      <c r="AB69" s="1329"/>
      <c r="AC69" s="1329"/>
      <c r="AD69" s="1329"/>
      <c r="AE69" s="1329"/>
      <c r="AF69" s="1329"/>
      <c r="AG69" s="1329"/>
      <c r="AH69" s="1329"/>
      <c r="AI69" s="1329"/>
      <c r="AJ69" s="1329"/>
      <c r="AK69" s="1329"/>
      <c r="AL69" s="1329"/>
      <c r="AM69" s="1329"/>
      <c r="AN69" s="1330"/>
      <c r="AO69" s="1351" t="s">
        <v>1275</v>
      </c>
      <c r="AP69" s="1352"/>
      <c r="AQ69" s="1352"/>
      <c r="AR69" s="1352"/>
      <c r="AS69" s="1352"/>
      <c r="AT69" s="1352"/>
      <c r="AU69" s="1352"/>
      <c r="AV69" s="1352"/>
      <c r="AW69" s="1352"/>
      <c r="AX69" s="1352"/>
      <c r="AY69" s="1352"/>
      <c r="AZ69" s="1352"/>
      <c r="BA69" s="1352"/>
      <c r="BB69" s="1352"/>
      <c r="BC69" s="1353"/>
      <c r="BD69" s="120"/>
      <c r="BJ69" s="123"/>
      <c r="BK69" s="123"/>
      <c r="BL69" s="123"/>
      <c r="BM69" s="123"/>
      <c r="BN69" s="123"/>
      <c r="BO69" s="123"/>
      <c r="BP69" s="123"/>
      <c r="BQ69" s="123"/>
    </row>
    <row r="70" spans="1:69" ht="13.15" x14ac:dyDescent="0.3">
      <c r="A70" s="1314" t="s">
        <v>1407</v>
      </c>
      <c r="B70" s="1315"/>
      <c r="C70" s="1315"/>
      <c r="D70" s="1315"/>
      <c r="E70" s="1374"/>
      <c r="F70" s="1354" t="s">
        <v>1408</v>
      </c>
      <c r="G70" s="1355"/>
      <c r="H70" s="1355"/>
      <c r="I70" s="1355"/>
      <c r="J70" s="1355"/>
      <c r="K70" s="1355"/>
      <c r="L70" s="1355"/>
      <c r="M70" s="1355"/>
      <c r="N70" s="1355"/>
      <c r="O70" s="1355"/>
      <c r="P70" s="1355"/>
      <c r="Q70" s="1355"/>
      <c r="R70" s="1355"/>
      <c r="S70" s="1355"/>
      <c r="T70" s="1355"/>
      <c r="U70" s="1355"/>
      <c r="V70" s="1355"/>
      <c r="W70" s="1355"/>
      <c r="X70" s="1355"/>
      <c r="Y70" s="1356"/>
      <c r="Z70" s="1357">
        <v>1</v>
      </c>
      <c r="AA70" s="1358"/>
      <c r="AB70" s="1358"/>
      <c r="AC70" s="1358"/>
      <c r="AD70" s="1358"/>
      <c r="AE70" s="1358"/>
      <c r="AF70" s="1358"/>
      <c r="AG70" s="1358"/>
      <c r="AH70" s="1358"/>
      <c r="AI70" s="1358"/>
      <c r="AJ70" s="1358"/>
      <c r="AK70" s="1358"/>
      <c r="AL70" s="1358"/>
      <c r="AM70" s="1358"/>
      <c r="AN70" s="1359"/>
      <c r="AO70" s="1360">
        <v>2</v>
      </c>
      <c r="AP70" s="1361"/>
      <c r="AQ70" s="1361"/>
      <c r="AR70" s="1361"/>
      <c r="AS70" s="1361"/>
      <c r="AT70" s="1361"/>
      <c r="AU70" s="1361"/>
      <c r="AV70" s="1361"/>
      <c r="AW70" s="1361"/>
      <c r="AX70" s="1361"/>
      <c r="AY70" s="1361"/>
      <c r="AZ70" s="1361"/>
      <c r="BA70" s="1361"/>
      <c r="BB70" s="1361"/>
      <c r="BC70" s="1362"/>
      <c r="BD70" s="120"/>
      <c r="BJ70" s="123"/>
      <c r="BK70" s="123"/>
      <c r="BL70" s="123"/>
      <c r="BM70" s="123"/>
      <c r="BN70" s="123"/>
      <c r="BO70" s="123"/>
      <c r="BP70" s="123"/>
      <c r="BQ70" s="123"/>
    </row>
    <row r="71" spans="1:69" ht="13.5" x14ac:dyDescent="0.25">
      <c r="A71" s="1314">
        <v>1</v>
      </c>
      <c r="B71" s="1315"/>
      <c r="C71" s="1315"/>
      <c r="D71" s="1315"/>
      <c r="E71" s="1315"/>
      <c r="F71" s="1316" t="s">
        <v>5354</v>
      </c>
      <c r="G71" s="1317"/>
      <c r="H71" s="1317"/>
      <c r="I71" s="1317"/>
      <c r="J71" s="1317"/>
      <c r="K71" s="1317"/>
      <c r="L71" s="1317"/>
      <c r="M71" s="1317"/>
      <c r="N71" s="1317"/>
      <c r="O71" s="1317"/>
      <c r="P71" s="1317"/>
      <c r="Q71" s="1317"/>
      <c r="R71" s="1317"/>
      <c r="S71" s="1317"/>
      <c r="T71" s="1317"/>
      <c r="U71" s="1317"/>
      <c r="V71" s="1317"/>
      <c r="W71" s="1317"/>
      <c r="X71" s="1317"/>
      <c r="Y71" s="1318"/>
      <c r="Z71" s="1319"/>
      <c r="AA71" s="1320"/>
      <c r="AB71" s="1320"/>
      <c r="AC71" s="1320"/>
      <c r="AD71" s="1320"/>
      <c r="AE71" s="1320"/>
      <c r="AF71" s="1320"/>
      <c r="AG71" s="1320"/>
      <c r="AH71" s="1320"/>
      <c r="AI71" s="1320"/>
      <c r="AJ71" s="1320"/>
      <c r="AK71" s="1320"/>
      <c r="AL71" s="1320"/>
      <c r="AM71" s="1320"/>
      <c r="AN71" s="1321"/>
      <c r="AO71" s="1311"/>
      <c r="AP71" s="1312"/>
      <c r="AQ71" s="1312"/>
      <c r="AR71" s="1312"/>
      <c r="AS71" s="1312"/>
      <c r="AT71" s="1312"/>
      <c r="AU71" s="1312"/>
      <c r="AV71" s="1312"/>
      <c r="AW71" s="1312"/>
      <c r="AX71" s="1312"/>
      <c r="AY71" s="1312"/>
      <c r="AZ71" s="1312"/>
      <c r="BA71" s="1312"/>
      <c r="BB71" s="1312"/>
      <c r="BC71" s="1313"/>
      <c r="BD71" s="120"/>
      <c r="BJ71" s="123"/>
      <c r="BK71" s="123"/>
      <c r="BL71" s="123"/>
      <c r="BM71" s="123"/>
      <c r="BN71" s="123"/>
      <c r="BO71" s="123"/>
      <c r="BP71" s="123"/>
      <c r="BQ71" s="123"/>
    </row>
    <row r="72" spans="1:69" ht="13.5" x14ac:dyDescent="0.25">
      <c r="A72" s="1314"/>
      <c r="B72" s="1315"/>
      <c r="C72" s="1315"/>
      <c r="D72" s="1315" t="s">
        <v>1407</v>
      </c>
      <c r="E72" s="1315"/>
      <c r="F72" s="1316" t="s">
        <v>5355</v>
      </c>
      <c r="G72" s="1317"/>
      <c r="H72" s="1317"/>
      <c r="I72" s="1317"/>
      <c r="J72" s="1317"/>
      <c r="K72" s="1317"/>
      <c r="L72" s="1317"/>
      <c r="M72" s="1317"/>
      <c r="N72" s="1317"/>
      <c r="O72" s="1317"/>
      <c r="P72" s="1317"/>
      <c r="Q72" s="1317"/>
      <c r="R72" s="1317"/>
      <c r="S72" s="1317"/>
      <c r="T72" s="1317"/>
      <c r="U72" s="1317"/>
      <c r="V72" s="1317"/>
      <c r="W72" s="1317"/>
      <c r="X72" s="1317"/>
      <c r="Y72" s="1318"/>
      <c r="Z72" s="1319"/>
      <c r="AA72" s="1320"/>
      <c r="AB72" s="1320"/>
      <c r="AC72" s="1320"/>
      <c r="AD72" s="1320"/>
      <c r="AE72" s="1320"/>
      <c r="AF72" s="1320"/>
      <c r="AG72" s="1320"/>
      <c r="AH72" s="1320"/>
      <c r="AI72" s="1320"/>
      <c r="AJ72" s="1320"/>
      <c r="AK72" s="1320"/>
      <c r="AL72" s="1320"/>
      <c r="AM72" s="1320"/>
      <c r="AN72" s="1321"/>
      <c r="AO72" s="1311"/>
      <c r="AP72" s="1312"/>
      <c r="AQ72" s="1312"/>
      <c r="AR72" s="1312"/>
      <c r="AS72" s="1312"/>
      <c r="AT72" s="1312"/>
      <c r="AU72" s="1312"/>
      <c r="AV72" s="1312"/>
      <c r="AW72" s="1312"/>
      <c r="AX72" s="1312"/>
      <c r="AY72" s="1312"/>
      <c r="AZ72" s="1312"/>
      <c r="BA72" s="1312"/>
      <c r="BB72" s="1312"/>
      <c r="BC72" s="1313"/>
      <c r="BD72" s="120"/>
      <c r="BJ72" s="123"/>
      <c r="BK72" s="123"/>
      <c r="BL72" s="123"/>
      <c r="BM72" s="123"/>
      <c r="BN72" s="123"/>
      <c r="BO72" s="123"/>
      <c r="BP72" s="123"/>
      <c r="BQ72" s="123"/>
    </row>
    <row r="73" spans="1:69" ht="13.5" x14ac:dyDescent="0.25">
      <c r="A73" s="1314">
        <v>2</v>
      </c>
      <c r="B73" s="1315"/>
      <c r="C73" s="1315"/>
      <c r="D73" s="1315"/>
      <c r="E73" s="1315"/>
      <c r="F73" s="1316" t="s">
        <v>5356</v>
      </c>
      <c r="G73" s="1317"/>
      <c r="H73" s="1317"/>
      <c r="I73" s="1317"/>
      <c r="J73" s="1317"/>
      <c r="K73" s="1317"/>
      <c r="L73" s="1317"/>
      <c r="M73" s="1317"/>
      <c r="N73" s="1317"/>
      <c r="O73" s="1317"/>
      <c r="P73" s="1317"/>
      <c r="Q73" s="1317"/>
      <c r="R73" s="1317"/>
      <c r="S73" s="1317"/>
      <c r="T73" s="1317"/>
      <c r="U73" s="1317"/>
      <c r="V73" s="1317"/>
      <c r="W73" s="1317"/>
      <c r="X73" s="1317"/>
      <c r="Y73" s="1318"/>
      <c r="Z73" s="1331">
        <f>SUVAHAVUJ!$N$187</f>
        <v>0</v>
      </c>
      <c r="AA73" s="1320"/>
      <c r="AB73" s="1320"/>
      <c r="AC73" s="1320"/>
      <c r="AD73" s="1320"/>
      <c r="AE73" s="1320"/>
      <c r="AF73" s="1320"/>
      <c r="AG73" s="1320"/>
      <c r="AH73" s="1320"/>
      <c r="AI73" s="1320"/>
      <c r="AJ73" s="1320"/>
      <c r="AK73" s="1320"/>
      <c r="AL73" s="1320"/>
      <c r="AM73" s="1320"/>
      <c r="AN73" s="1321"/>
      <c r="AO73" s="1332">
        <f>SUVAHAVUJ!$X$187</f>
        <v>0</v>
      </c>
      <c r="AP73" s="1312"/>
      <c r="AQ73" s="1312"/>
      <c r="AR73" s="1312"/>
      <c r="AS73" s="1312"/>
      <c r="AT73" s="1312"/>
      <c r="AU73" s="1312"/>
      <c r="AV73" s="1312"/>
      <c r="AW73" s="1312"/>
      <c r="AX73" s="1312"/>
      <c r="AY73" s="1312"/>
      <c r="AZ73" s="1312"/>
      <c r="BA73" s="1312"/>
      <c r="BB73" s="1312"/>
      <c r="BC73" s="1313"/>
      <c r="BD73" s="120"/>
      <c r="BJ73" s="123"/>
      <c r="BK73" s="123"/>
      <c r="BL73" s="123"/>
      <c r="BM73" s="123"/>
      <c r="BN73" s="123"/>
      <c r="BO73" s="123"/>
      <c r="BP73" s="123"/>
      <c r="BQ73" s="123"/>
    </row>
    <row r="74" spans="1:69" ht="13.5" x14ac:dyDescent="0.25">
      <c r="A74" s="1314"/>
      <c r="B74" s="1315"/>
      <c r="C74" s="1315"/>
      <c r="D74" s="1315" t="s">
        <v>1408</v>
      </c>
      <c r="E74" s="1315"/>
      <c r="F74" s="1316" t="s">
        <v>5357</v>
      </c>
      <c r="G74" s="1317"/>
      <c r="H74" s="1317"/>
      <c r="I74" s="1317"/>
      <c r="J74" s="1317"/>
      <c r="K74" s="1317"/>
      <c r="L74" s="1317"/>
      <c r="M74" s="1317"/>
      <c r="N74" s="1317"/>
      <c r="O74" s="1317"/>
      <c r="P74" s="1317"/>
      <c r="Q74" s="1317"/>
      <c r="R74" s="1317"/>
      <c r="S74" s="1317"/>
      <c r="T74" s="1317"/>
      <c r="U74" s="1317"/>
      <c r="V74" s="1317"/>
      <c r="W74" s="1317"/>
      <c r="X74" s="1317"/>
      <c r="Y74" s="1318"/>
      <c r="Z74" s="1331">
        <f>SUVAHAVUJ!$N$197</f>
        <v>1057</v>
      </c>
      <c r="AA74" s="1320"/>
      <c r="AB74" s="1320"/>
      <c r="AC74" s="1320"/>
      <c r="AD74" s="1320"/>
      <c r="AE74" s="1320"/>
      <c r="AF74" s="1320"/>
      <c r="AG74" s="1320"/>
      <c r="AH74" s="1320"/>
      <c r="AI74" s="1320"/>
      <c r="AJ74" s="1320"/>
      <c r="AK74" s="1320"/>
      <c r="AL74" s="1320"/>
      <c r="AM74" s="1320"/>
      <c r="AN74" s="1321"/>
      <c r="AO74" s="1332">
        <f>SUVAHAVUJ!$X$197</f>
        <v>0</v>
      </c>
      <c r="AP74" s="1312"/>
      <c r="AQ74" s="1312"/>
      <c r="AR74" s="1312"/>
      <c r="AS74" s="1312"/>
      <c r="AT74" s="1312"/>
      <c r="AU74" s="1312"/>
      <c r="AV74" s="1312"/>
      <c r="AW74" s="1312"/>
      <c r="AX74" s="1312"/>
      <c r="AY74" s="1312"/>
      <c r="AZ74" s="1312"/>
      <c r="BA74" s="1312"/>
      <c r="BB74" s="1312"/>
      <c r="BC74" s="1313"/>
      <c r="BD74" s="120"/>
      <c r="BJ74" s="123"/>
      <c r="BK74" s="123"/>
      <c r="BL74" s="123"/>
      <c r="BM74" s="123"/>
      <c r="BN74" s="123"/>
      <c r="BO74" s="123"/>
      <c r="BP74" s="123"/>
      <c r="BQ74" s="123"/>
    </row>
    <row r="75" spans="1:69" ht="13.15" x14ac:dyDescent="0.3">
      <c r="A75" s="1314">
        <v>3</v>
      </c>
      <c r="B75" s="1315"/>
      <c r="C75" s="1315"/>
      <c r="D75" s="1315"/>
      <c r="E75" s="1315"/>
      <c r="F75" s="1316" t="s">
        <v>5358</v>
      </c>
      <c r="G75" s="1317"/>
      <c r="H75" s="1317"/>
      <c r="I75" s="1317"/>
      <c r="J75" s="1317"/>
      <c r="K75" s="1317"/>
      <c r="L75" s="1317"/>
      <c r="M75" s="1317"/>
      <c r="N75" s="1317"/>
      <c r="O75" s="1317"/>
      <c r="P75" s="1317"/>
      <c r="Q75" s="1317"/>
      <c r="R75" s="1317"/>
      <c r="S75" s="1317"/>
      <c r="T75" s="1317"/>
      <c r="U75" s="1317"/>
      <c r="V75" s="1317"/>
      <c r="W75" s="1317"/>
      <c r="X75" s="1317"/>
      <c r="Y75" s="1318"/>
      <c r="Z75" s="1319"/>
      <c r="AA75" s="1320"/>
      <c r="AB75" s="1320"/>
      <c r="AC75" s="1320"/>
      <c r="AD75" s="1320"/>
      <c r="AE75" s="1320"/>
      <c r="AF75" s="1320"/>
      <c r="AG75" s="1320"/>
      <c r="AH75" s="1320"/>
      <c r="AI75" s="1320"/>
      <c r="AJ75" s="1320"/>
      <c r="AK75" s="1320"/>
      <c r="AL75" s="1320"/>
      <c r="AM75" s="1320"/>
      <c r="AN75" s="1321"/>
      <c r="AO75" s="1311"/>
      <c r="AP75" s="1312"/>
      <c r="AQ75" s="1312"/>
      <c r="AR75" s="1312"/>
      <c r="AS75" s="1312"/>
      <c r="AT75" s="1312"/>
      <c r="AU75" s="1312"/>
      <c r="AV75" s="1312"/>
      <c r="AW75" s="1312"/>
      <c r="AX75" s="1312"/>
      <c r="AY75" s="1312"/>
      <c r="AZ75" s="1312"/>
      <c r="BA75" s="1312"/>
      <c r="BB75" s="1312"/>
      <c r="BC75" s="1313"/>
      <c r="BD75" s="120"/>
      <c r="BJ75" s="123"/>
      <c r="BK75" s="123"/>
      <c r="BL75" s="123"/>
      <c r="BM75" s="123"/>
      <c r="BN75" s="123"/>
      <c r="BO75" s="123"/>
      <c r="BP75" s="123"/>
      <c r="BQ75" s="123"/>
    </row>
    <row r="76" spans="1:69" ht="13.5" x14ac:dyDescent="0.25">
      <c r="A76" s="1314">
        <v>4</v>
      </c>
      <c r="B76" s="1315"/>
      <c r="C76" s="1315"/>
      <c r="D76" s="1315" t="s">
        <v>1409</v>
      </c>
      <c r="E76" s="1315"/>
      <c r="F76" s="1316" t="s">
        <v>5359</v>
      </c>
      <c r="G76" s="1317"/>
      <c r="H76" s="1317"/>
      <c r="I76" s="1317"/>
      <c r="J76" s="1317"/>
      <c r="K76" s="1317"/>
      <c r="L76" s="1317"/>
      <c r="M76" s="1317"/>
      <c r="N76" s="1317"/>
      <c r="O76" s="1317"/>
      <c r="P76" s="1317"/>
      <c r="Q76" s="1317"/>
      <c r="R76" s="1317"/>
      <c r="S76" s="1317"/>
      <c r="T76" s="1317"/>
      <c r="U76" s="1317"/>
      <c r="V76" s="1317"/>
      <c r="W76" s="1317"/>
      <c r="X76" s="1317"/>
      <c r="Y76" s="1318"/>
      <c r="Z76" s="1319"/>
      <c r="AA76" s="1320"/>
      <c r="AB76" s="1320"/>
      <c r="AC76" s="1320"/>
      <c r="AD76" s="1320"/>
      <c r="AE76" s="1320"/>
      <c r="AF76" s="1320"/>
      <c r="AG76" s="1320"/>
      <c r="AH76" s="1320"/>
      <c r="AI76" s="1320"/>
      <c r="AJ76" s="1320"/>
      <c r="AK76" s="1320"/>
      <c r="AL76" s="1320"/>
      <c r="AM76" s="1320"/>
      <c r="AN76" s="1321"/>
      <c r="AO76" s="1311"/>
      <c r="AP76" s="1312"/>
      <c r="AQ76" s="1312"/>
      <c r="AR76" s="1312"/>
      <c r="AS76" s="1312"/>
      <c r="AT76" s="1312"/>
      <c r="AU76" s="1312"/>
      <c r="AV76" s="1312"/>
      <c r="AW76" s="1312"/>
      <c r="AX76" s="1312"/>
      <c r="AY76" s="1312"/>
      <c r="AZ76" s="1312"/>
      <c r="BA76" s="1312"/>
      <c r="BB76" s="1312"/>
      <c r="BC76" s="1313"/>
      <c r="BD76" s="120"/>
      <c r="BJ76" s="123"/>
      <c r="BK76" s="123"/>
      <c r="BL76" s="123"/>
      <c r="BM76" s="123"/>
      <c r="BN76" s="123"/>
      <c r="BO76" s="123"/>
      <c r="BP76" s="123"/>
      <c r="BQ76" s="123"/>
    </row>
    <row r="77" spans="1:69" ht="13.5" x14ac:dyDescent="0.25">
      <c r="A77" s="1314">
        <v>5</v>
      </c>
      <c r="B77" s="1315"/>
      <c r="C77" s="1315"/>
      <c r="D77" s="1315" t="s">
        <v>1410</v>
      </c>
      <c r="E77" s="1315"/>
      <c r="F77" s="1316" t="s">
        <v>5360</v>
      </c>
      <c r="G77" s="1317"/>
      <c r="H77" s="1317"/>
      <c r="I77" s="1317"/>
      <c r="J77" s="1317"/>
      <c r="K77" s="1317"/>
      <c r="L77" s="1317"/>
      <c r="M77" s="1317"/>
      <c r="N77" s="1317"/>
      <c r="O77" s="1317"/>
      <c r="P77" s="1317"/>
      <c r="Q77" s="1317"/>
      <c r="R77" s="1317"/>
      <c r="S77" s="1317"/>
      <c r="T77" s="1317"/>
      <c r="U77" s="1317"/>
      <c r="V77" s="1317"/>
      <c r="W77" s="1317"/>
      <c r="X77" s="1317"/>
      <c r="Y77" s="1318"/>
      <c r="Z77" s="1319"/>
      <c r="AA77" s="1320"/>
      <c r="AB77" s="1320"/>
      <c r="AC77" s="1320"/>
      <c r="AD77" s="1320"/>
      <c r="AE77" s="1320"/>
      <c r="AF77" s="1320"/>
      <c r="AG77" s="1320"/>
      <c r="AH77" s="1320"/>
      <c r="AI77" s="1320"/>
      <c r="AJ77" s="1320"/>
      <c r="AK77" s="1320"/>
      <c r="AL77" s="1320"/>
      <c r="AM77" s="1320"/>
      <c r="AN77" s="1321"/>
      <c r="AO77" s="1311"/>
      <c r="AP77" s="1312"/>
      <c r="AQ77" s="1312"/>
      <c r="AR77" s="1312"/>
      <c r="AS77" s="1312"/>
      <c r="AT77" s="1312"/>
      <c r="AU77" s="1312"/>
      <c r="AV77" s="1312"/>
      <c r="AW77" s="1312"/>
      <c r="AX77" s="1312"/>
      <c r="AY77" s="1312"/>
      <c r="AZ77" s="1312"/>
      <c r="BA77" s="1312"/>
      <c r="BB77" s="1312"/>
      <c r="BC77" s="1313"/>
      <c r="BD77" s="120"/>
      <c r="BJ77" s="123"/>
      <c r="BK77" s="123"/>
      <c r="BL77" s="123"/>
      <c r="BM77" s="123"/>
      <c r="BN77" s="123"/>
      <c r="BO77" s="123"/>
      <c r="BP77" s="123"/>
      <c r="BQ77" s="123"/>
    </row>
    <row r="78" spans="1:69" ht="54.75" customHeight="1" x14ac:dyDescent="0.25">
      <c r="A78" s="1314">
        <v>6</v>
      </c>
      <c r="B78" s="1315"/>
      <c r="C78" s="1315"/>
      <c r="D78" s="1315" t="s">
        <v>1411</v>
      </c>
      <c r="E78" s="1315"/>
      <c r="F78" s="1316" t="s">
        <v>5361</v>
      </c>
      <c r="G78" s="1317"/>
      <c r="H78" s="1317"/>
      <c r="I78" s="1317"/>
      <c r="J78" s="1317"/>
      <c r="K78" s="1317"/>
      <c r="L78" s="1317"/>
      <c r="M78" s="1317"/>
      <c r="N78" s="1317"/>
      <c r="O78" s="1317"/>
      <c r="P78" s="1317"/>
      <c r="Q78" s="1317"/>
      <c r="R78" s="1317"/>
      <c r="S78" s="1317"/>
      <c r="T78" s="1317"/>
      <c r="U78" s="1317"/>
      <c r="V78" s="1317"/>
      <c r="W78" s="1317"/>
      <c r="X78" s="1317"/>
      <c r="Y78" s="1318"/>
      <c r="Z78" s="1319"/>
      <c r="AA78" s="1320"/>
      <c r="AB78" s="1320"/>
      <c r="AC78" s="1320"/>
      <c r="AD78" s="1320"/>
      <c r="AE78" s="1320"/>
      <c r="AF78" s="1320"/>
      <c r="AG78" s="1320"/>
      <c r="AH78" s="1320"/>
      <c r="AI78" s="1320"/>
      <c r="AJ78" s="1320"/>
      <c r="AK78" s="1320"/>
      <c r="AL78" s="1320"/>
      <c r="AM78" s="1320"/>
      <c r="AN78" s="1321"/>
      <c r="AO78" s="1311"/>
      <c r="AP78" s="1312"/>
      <c r="AQ78" s="1312"/>
      <c r="AR78" s="1312"/>
      <c r="AS78" s="1312"/>
      <c r="AT78" s="1312"/>
      <c r="AU78" s="1312"/>
      <c r="AV78" s="1312"/>
      <c r="AW78" s="1312"/>
      <c r="AX78" s="1312"/>
      <c r="AY78" s="1312"/>
      <c r="AZ78" s="1312"/>
      <c r="BA78" s="1312"/>
      <c r="BB78" s="1312"/>
      <c r="BC78" s="1313"/>
      <c r="BD78" s="120"/>
      <c r="BJ78" s="123"/>
      <c r="BK78" s="123"/>
      <c r="BL78" s="123"/>
      <c r="BM78" s="123"/>
      <c r="BN78" s="123"/>
      <c r="BO78" s="123"/>
      <c r="BP78" s="123"/>
      <c r="BQ78" s="123"/>
    </row>
    <row r="79" spans="1:69" ht="29.25" customHeight="1" x14ac:dyDescent="0.25">
      <c r="A79" s="1314">
        <v>7</v>
      </c>
      <c r="B79" s="1315"/>
      <c r="C79" s="1315"/>
      <c r="D79" s="1315" t="s">
        <v>1412</v>
      </c>
      <c r="E79" s="1315"/>
      <c r="F79" s="1316" t="s">
        <v>5362</v>
      </c>
      <c r="G79" s="1317"/>
      <c r="H79" s="1317"/>
      <c r="I79" s="1317"/>
      <c r="J79" s="1317"/>
      <c r="K79" s="1317"/>
      <c r="L79" s="1317"/>
      <c r="M79" s="1317"/>
      <c r="N79" s="1317"/>
      <c r="O79" s="1317"/>
      <c r="P79" s="1317"/>
      <c r="Q79" s="1317"/>
      <c r="R79" s="1317"/>
      <c r="S79" s="1317"/>
      <c r="T79" s="1317"/>
      <c r="U79" s="1317"/>
      <c r="V79" s="1317"/>
      <c r="W79" s="1317"/>
      <c r="X79" s="1317"/>
      <c r="Y79" s="1318"/>
      <c r="Z79" s="1319"/>
      <c r="AA79" s="1320"/>
      <c r="AB79" s="1320"/>
      <c r="AC79" s="1320"/>
      <c r="AD79" s="1320"/>
      <c r="AE79" s="1320"/>
      <c r="AF79" s="1320"/>
      <c r="AG79" s="1320"/>
      <c r="AH79" s="1320"/>
      <c r="AI79" s="1320"/>
      <c r="AJ79" s="1320"/>
      <c r="AK79" s="1320"/>
      <c r="AL79" s="1320"/>
      <c r="AM79" s="1320"/>
      <c r="AN79" s="1321"/>
      <c r="AO79" s="1311"/>
      <c r="AP79" s="1312"/>
      <c r="AQ79" s="1312"/>
      <c r="AR79" s="1312"/>
      <c r="AS79" s="1312"/>
      <c r="AT79" s="1312"/>
      <c r="AU79" s="1312"/>
      <c r="AV79" s="1312"/>
      <c r="AW79" s="1312"/>
      <c r="AX79" s="1312"/>
      <c r="AY79" s="1312"/>
      <c r="AZ79" s="1312"/>
      <c r="BA79" s="1312"/>
      <c r="BB79" s="1312"/>
      <c r="BC79" s="1313"/>
      <c r="BD79" s="120"/>
      <c r="BJ79" s="123"/>
      <c r="BK79" s="123"/>
      <c r="BL79" s="123"/>
      <c r="BM79" s="123"/>
      <c r="BN79" s="123"/>
      <c r="BO79" s="123"/>
      <c r="BP79" s="123"/>
      <c r="BQ79" s="123"/>
    </row>
    <row r="80" spans="1:69" s="428" customFormat="1" ht="13.5" x14ac:dyDescent="0.25">
      <c r="A80" s="1382" t="s">
        <v>5325</v>
      </c>
      <c r="B80" s="1383"/>
      <c r="C80" s="1383"/>
      <c r="D80" s="1383"/>
      <c r="E80" s="1383"/>
      <c r="F80" s="1375" t="s">
        <v>5363</v>
      </c>
      <c r="G80" s="1376"/>
      <c r="H80" s="1376"/>
      <c r="I80" s="1376"/>
      <c r="J80" s="1376"/>
      <c r="K80" s="1376"/>
      <c r="L80" s="1376"/>
      <c r="M80" s="1376"/>
      <c r="N80" s="1376"/>
      <c r="O80" s="1376"/>
      <c r="P80" s="1376"/>
      <c r="Q80" s="1376"/>
      <c r="R80" s="1376"/>
      <c r="S80" s="1376"/>
      <c r="T80" s="1376"/>
      <c r="U80" s="1376"/>
      <c r="V80" s="1376"/>
      <c r="W80" s="1376"/>
      <c r="X80" s="1376"/>
      <c r="Y80" s="1377"/>
      <c r="Z80" s="1331">
        <f>SUVAHAVUJ!$N$175</f>
        <v>25051</v>
      </c>
      <c r="AA80" s="1320"/>
      <c r="AB80" s="1320"/>
      <c r="AC80" s="1320"/>
      <c r="AD80" s="1320"/>
      <c r="AE80" s="1320"/>
      <c r="AF80" s="1320"/>
      <c r="AG80" s="1320"/>
      <c r="AH80" s="1320"/>
      <c r="AI80" s="1320"/>
      <c r="AJ80" s="1320"/>
      <c r="AK80" s="1320"/>
      <c r="AL80" s="1320"/>
      <c r="AM80" s="1320"/>
      <c r="AN80" s="1321"/>
      <c r="AO80" s="1332">
        <f>SUVAHAVUJ!$X$175</f>
        <v>14303</v>
      </c>
      <c r="AP80" s="1312"/>
      <c r="AQ80" s="1312"/>
      <c r="AR80" s="1312"/>
      <c r="AS80" s="1312"/>
      <c r="AT80" s="1312"/>
      <c r="AU80" s="1312"/>
      <c r="AV80" s="1312"/>
      <c r="AW80" s="1312"/>
      <c r="AX80" s="1312"/>
      <c r="AY80" s="1312"/>
      <c r="AZ80" s="1312"/>
      <c r="BA80" s="1312"/>
      <c r="BB80" s="1312"/>
      <c r="BC80" s="1313"/>
      <c r="BD80" s="501"/>
      <c r="BJ80" s="495"/>
      <c r="BK80" s="495"/>
      <c r="BL80" s="495"/>
      <c r="BM80" s="495"/>
      <c r="BN80" s="495"/>
      <c r="BO80" s="495"/>
      <c r="BP80" s="495"/>
      <c r="BQ80" s="495"/>
    </row>
    <row r="81" spans="1:69" ht="29.25" customHeight="1" x14ac:dyDescent="0.25">
      <c r="A81" s="1314">
        <v>8</v>
      </c>
      <c r="B81" s="1315"/>
      <c r="C81" s="1315"/>
      <c r="D81" s="1315" t="s">
        <v>1413</v>
      </c>
      <c r="E81" s="1315"/>
      <c r="F81" s="1316" t="s">
        <v>5364</v>
      </c>
      <c r="G81" s="1317"/>
      <c r="H81" s="1317"/>
      <c r="I81" s="1317"/>
      <c r="J81" s="1317"/>
      <c r="K81" s="1317"/>
      <c r="L81" s="1317"/>
      <c r="M81" s="1317"/>
      <c r="N81" s="1317"/>
      <c r="O81" s="1317"/>
      <c r="P81" s="1317"/>
      <c r="Q81" s="1317"/>
      <c r="R81" s="1317"/>
      <c r="S81" s="1317"/>
      <c r="T81" s="1317"/>
      <c r="U81" s="1317"/>
      <c r="V81" s="1317"/>
      <c r="W81" s="1317"/>
      <c r="X81" s="1317"/>
      <c r="Y81" s="1318"/>
      <c r="Z81" s="1319"/>
      <c r="AA81" s="1320"/>
      <c r="AB81" s="1320"/>
      <c r="AC81" s="1320"/>
      <c r="AD81" s="1320"/>
      <c r="AE81" s="1320"/>
      <c r="AF81" s="1320"/>
      <c r="AG81" s="1320"/>
      <c r="AH81" s="1320"/>
      <c r="AI81" s="1320"/>
      <c r="AJ81" s="1320"/>
      <c r="AK81" s="1320"/>
      <c r="AL81" s="1320"/>
      <c r="AM81" s="1320"/>
      <c r="AN81" s="1321"/>
      <c r="AO81" s="1311"/>
      <c r="AP81" s="1312"/>
      <c r="AQ81" s="1312"/>
      <c r="AR81" s="1312"/>
      <c r="AS81" s="1312"/>
      <c r="AT81" s="1312"/>
      <c r="AU81" s="1312"/>
      <c r="AV81" s="1312"/>
      <c r="AW81" s="1312"/>
      <c r="AX81" s="1312"/>
      <c r="AY81" s="1312"/>
      <c r="AZ81" s="1312"/>
      <c r="BA81" s="1312"/>
      <c r="BB81" s="1312"/>
      <c r="BC81" s="1313"/>
      <c r="BD81" s="120"/>
      <c r="BJ81" s="123"/>
      <c r="BK81" s="123"/>
      <c r="BL81" s="123"/>
      <c r="BM81" s="123"/>
      <c r="BN81" s="123"/>
      <c r="BO81" s="123"/>
      <c r="BP81" s="123"/>
      <c r="BQ81" s="123"/>
    </row>
    <row r="82" spans="1:69" ht="13.5" x14ac:dyDescent="0.25">
      <c r="A82" s="1314"/>
      <c r="B82" s="1315"/>
      <c r="C82" s="1315"/>
      <c r="D82" s="1315" t="s">
        <v>1414</v>
      </c>
      <c r="E82" s="1315"/>
      <c r="F82" s="1316" t="s">
        <v>5365</v>
      </c>
      <c r="G82" s="1317"/>
      <c r="H82" s="1317"/>
      <c r="I82" s="1317"/>
      <c r="J82" s="1317"/>
      <c r="K82" s="1317"/>
      <c r="L82" s="1317"/>
      <c r="M82" s="1317"/>
      <c r="N82" s="1317"/>
      <c r="O82" s="1317"/>
      <c r="P82" s="1317"/>
      <c r="Q82" s="1317"/>
      <c r="R82" s="1317"/>
      <c r="S82" s="1317"/>
      <c r="T82" s="1317"/>
      <c r="U82" s="1317"/>
      <c r="V82" s="1317"/>
      <c r="W82" s="1317"/>
      <c r="X82" s="1317"/>
      <c r="Y82" s="1318"/>
      <c r="Z82" s="1331">
        <f>SUVAHAVUJ!$N$163</f>
        <v>16531</v>
      </c>
      <c r="AA82" s="1320"/>
      <c r="AB82" s="1320"/>
      <c r="AC82" s="1320"/>
      <c r="AD82" s="1320"/>
      <c r="AE82" s="1320"/>
      <c r="AF82" s="1320"/>
      <c r="AG82" s="1320"/>
      <c r="AH82" s="1320"/>
      <c r="AI82" s="1320"/>
      <c r="AJ82" s="1320"/>
      <c r="AK82" s="1320"/>
      <c r="AL82" s="1320"/>
      <c r="AM82" s="1320"/>
      <c r="AN82" s="1321"/>
      <c r="AO82" s="1332">
        <f>SUVAHAVUJ!$X$163</f>
        <v>11122</v>
      </c>
      <c r="AP82" s="1312"/>
      <c r="AQ82" s="1312"/>
      <c r="AR82" s="1312"/>
      <c r="AS82" s="1312"/>
      <c r="AT82" s="1312"/>
      <c r="AU82" s="1312"/>
      <c r="AV82" s="1312"/>
      <c r="AW82" s="1312"/>
      <c r="AX82" s="1312"/>
      <c r="AY82" s="1312"/>
      <c r="AZ82" s="1312"/>
      <c r="BA82" s="1312"/>
      <c r="BB82" s="1312"/>
      <c r="BC82" s="1313"/>
      <c r="BD82" s="120"/>
      <c r="BJ82" s="123"/>
      <c r="BK82" s="123"/>
      <c r="BL82" s="123"/>
      <c r="BM82" s="123"/>
      <c r="BN82" s="123"/>
      <c r="BO82" s="123"/>
      <c r="BP82" s="123"/>
      <c r="BQ82" s="123"/>
    </row>
    <row r="83" spans="1:69" ht="13.5" x14ac:dyDescent="0.25">
      <c r="A83" s="1314"/>
      <c r="B83" s="1315"/>
      <c r="C83" s="1315"/>
      <c r="D83" s="1315" t="s">
        <v>1415</v>
      </c>
      <c r="E83" s="1315"/>
      <c r="F83" s="1316" t="s">
        <v>5043</v>
      </c>
      <c r="G83" s="1317"/>
      <c r="H83" s="1317"/>
      <c r="I83" s="1317"/>
      <c r="J83" s="1317"/>
      <c r="K83" s="1317"/>
      <c r="L83" s="1317"/>
      <c r="M83" s="1317"/>
      <c r="N83" s="1317"/>
      <c r="O83" s="1317"/>
      <c r="P83" s="1317"/>
      <c r="Q83" s="1317"/>
      <c r="R83" s="1317"/>
      <c r="S83" s="1317"/>
      <c r="T83" s="1317"/>
      <c r="U83" s="1317"/>
      <c r="V83" s="1317"/>
      <c r="W83" s="1317"/>
      <c r="X83" s="1317"/>
      <c r="Y83" s="1318"/>
      <c r="Z83" s="1331">
        <f>SUVAHAVUJ!$N$169</f>
        <v>5931</v>
      </c>
      <c r="AA83" s="1320"/>
      <c r="AB83" s="1320"/>
      <c r="AC83" s="1320"/>
      <c r="AD83" s="1320"/>
      <c r="AE83" s="1320"/>
      <c r="AF83" s="1320"/>
      <c r="AG83" s="1320"/>
      <c r="AH83" s="1320"/>
      <c r="AI83" s="1320"/>
      <c r="AJ83" s="1320"/>
      <c r="AK83" s="1320"/>
      <c r="AL83" s="1320"/>
      <c r="AM83" s="1320"/>
      <c r="AN83" s="1321"/>
      <c r="AO83" s="1332">
        <f>SUVAHAVUJ!$X$169</f>
        <v>0</v>
      </c>
      <c r="AP83" s="1312"/>
      <c r="AQ83" s="1312"/>
      <c r="AR83" s="1312"/>
      <c r="AS83" s="1312"/>
      <c r="AT83" s="1312"/>
      <c r="AU83" s="1312"/>
      <c r="AV83" s="1312"/>
      <c r="AW83" s="1312"/>
      <c r="AX83" s="1312"/>
      <c r="AY83" s="1312"/>
      <c r="AZ83" s="1312"/>
      <c r="BA83" s="1312"/>
      <c r="BB83" s="1312"/>
      <c r="BC83" s="1313"/>
      <c r="BD83" s="120"/>
      <c r="BJ83" s="123"/>
      <c r="BK83" s="123"/>
      <c r="BL83" s="123"/>
      <c r="BM83" s="123"/>
      <c r="BN83" s="123"/>
      <c r="BO83" s="123"/>
      <c r="BP83" s="123"/>
      <c r="BQ83" s="123"/>
    </row>
    <row r="84" spans="1:69" ht="13.5" x14ac:dyDescent="0.25">
      <c r="A84" s="1314"/>
      <c r="B84" s="1315"/>
      <c r="C84" s="1315"/>
      <c r="D84" s="1315" t="s">
        <v>1463</v>
      </c>
      <c r="E84" s="1315"/>
      <c r="F84" s="1316" t="s">
        <v>5366</v>
      </c>
      <c r="G84" s="1317"/>
      <c r="H84" s="1317"/>
      <c r="I84" s="1317"/>
      <c r="J84" s="1317"/>
      <c r="K84" s="1317"/>
      <c r="L84" s="1317"/>
      <c r="M84" s="1317"/>
      <c r="N84" s="1317"/>
      <c r="O84" s="1317"/>
      <c r="P84" s="1317"/>
      <c r="Q84" s="1317"/>
      <c r="R84" s="1317"/>
      <c r="S84" s="1317"/>
      <c r="T84" s="1317"/>
      <c r="U84" s="1317"/>
      <c r="V84" s="1317"/>
      <c r="W84" s="1317"/>
      <c r="X84" s="1317"/>
      <c r="Y84" s="1318"/>
      <c r="Z84" s="1319"/>
      <c r="AA84" s="1320"/>
      <c r="AB84" s="1320"/>
      <c r="AC84" s="1320"/>
      <c r="AD84" s="1320"/>
      <c r="AE84" s="1320"/>
      <c r="AF84" s="1320"/>
      <c r="AG84" s="1320"/>
      <c r="AH84" s="1320"/>
      <c r="AI84" s="1320"/>
      <c r="AJ84" s="1320"/>
      <c r="AK84" s="1320"/>
      <c r="AL84" s="1320"/>
      <c r="AM84" s="1320"/>
      <c r="AN84" s="1321"/>
      <c r="AO84" s="1311"/>
      <c r="AP84" s="1312"/>
      <c r="AQ84" s="1312"/>
      <c r="AR84" s="1312"/>
      <c r="AS84" s="1312"/>
      <c r="AT84" s="1312"/>
      <c r="AU84" s="1312"/>
      <c r="AV84" s="1312"/>
      <c r="AW84" s="1312"/>
      <c r="AX84" s="1312"/>
      <c r="AY84" s="1312"/>
      <c r="AZ84" s="1312"/>
      <c r="BA84" s="1312"/>
      <c r="BB84" s="1312"/>
      <c r="BC84" s="1313"/>
      <c r="BD84" s="120"/>
      <c r="BJ84" s="123"/>
      <c r="BK84" s="123"/>
      <c r="BL84" s="123"/>
      <c r="BM84" s="123"/>
      <c r="BN84" s="123"/>
      <c r="BO84" s="123"/>
      <c r="BP84" s="123"/>
      <c r="BQ84" s="123"/>
    </row>
    <row r="85" spans="1:69" ht="26.25" customHeight="1" x14ac:dyDescent="0.25">
      <c r="A85" s="1314">
        <v>9</v>
      </c>
      <c r="B85" s="1315"/>
      <c r="C85" s="1315"/>
      <c r="D85" s="1315" t="s">
        <v>1483</v>
      </c>
      <c r="E85" s="1315"/>
      <c r="F85" s="1316" t="s">
        <v>5367</v>
      </c>
      <c r="G85" s="1317"/>
      <c r="H85" s="1317"/>
      <c r="I85" s="1317"/>
      <c r="J85" s="1317"/>
      <c r="K85" s="1317"/>
      <c r="L85" s="1317"/>
      <c r="M85" s="1317"/>
      <c r="N85" s="1317"/>
      <c r="O85" s="1317"/>
      <c r="P85" s="1317"/>
      <c r="Q85" s="1317"/>
      <c r="R85" s="1317"/>
      <c r="S85" s="1317"/>
      <c r="T85" s="1317"/>
      <c r="U85" s="1317"/>
      <c r="V85" s="1317"/>
      <c r="W85" s="1317"/>
      <c r="X85" s="1317"/>
      <c r="Y85" s="1318"/>
      <c r="Z85" s="1319"/>
      <c r="AA85" s="1320"/>
      <c r="AB85" s="1320"/>
      <c r="AC85" s="1320"/>
      <c r="AD85" s="1320"/>
      <c r="AE85" s="1320"/>
      <c r="AF85" s="1320"/>
      <c r="AG85" s="1320"/>
      <c r="AH85" s="1320"/>
      <c r="AI85" s="1320"/>
      <c r="AJ85" s="1320"/>
      <c r="AK85" s="1320"/>
      <c r="AL85" s="1320"/>
      <c r="AM85" s="1320"/>
      <c r="AN85" s="1321"/>
      <c r="AO85" s="1311"/>
      <c r="AP85" s="1312"/>
      <c r="AQ85" s="1312"/>
      <c r="AR85" s="1312"/>
      <c r="AS85" s="1312"/>
      <c r="AT85" s="1312"/>
      <c r="AU85" s="1312"/>
      <c r="AV85" s="1312"/>
      <c r="AW85" s="1312"/>
      <c r="AX85" s="1312"/>
      <c r="AY85" s="1312"/>
      <c r="AZ85" s="1312"/>
      <c r="BA85" s="1312"/>
      <c r="BB85" s="1312"/>
      <c r="BC85" s="1313"/>
      <c r="BD85" s="120"/>
      <c r="BJ85" s="123"/>
      <c r="BK85" s="123"/>
      <c r="BL85" s="123"/>
      <c r="BM85" s="123"/>
      <c r="BN85" s="123"/>
      <c r="BO85" s="123"/>
      <c r="BP85" s="123"/>
      <c r="BQ85" s="123"/>
    </row>
    <row r="86" spans="1:69" ht="13.5" x14ac:dyDescent="0.25">
      <c r="A86" s="1314">
        <v>10</v>
      </c>
      <c r="B86" s="1315"/>
      <c r="C86" s="1315"/>
      <c r="D86" s="1315" t="s">
        <v>1484</v>
      </c>
      <c r="E86" s="1315"/>
      <c r="F86" s="1316" t="s">
        <v>5368</v>
      </c>
      <c r="G86" s="1317"/>
      <c r="H86" s="1317"/>
      <c r="I86" s="1317"/>
      <c r="J86" s="1317"/>
      <c r="K86" s="1317"/>
      <c r="L86" s="1317"/>
      <c r="M86" s="1317"/>
      <c r="N86" s="1317"/>
      <c r="O86" s="1317"/>
      <c r="P86" s="1317"/>
      <c r="Q86" s="1317"/>
      <c r="R86" s="1317"/>
      <c r="S86" s="1317"/>
      <c r="T86" s="1317"/>
      <c r="U86" s="1317"/>
      <c r="V86" s="1317"/>
      <c r="W86" s="1317"/>
      <c r="X86" s="1317"/>
      <c r="Y86" s="1318"/>
      <c r="Z86" s="1319"/>
      <c r="AA86" s="1320"/>
      <c r="AB86" s="1320"/>
      <c r="AC86" s="1320"/>
      <c r="AD86" s="1320"/>
      <c r="AE86" s="1320"/>
      <c r="AF86" s="1320"/>
      <c r="AG86" s="1320"/>
      <c r="AH86" s="1320"/>
      <c r="AI86" s="1320"/>
      <c r="AJ86" s="1320"/>
      <c r="AK86" s="1320"/>
      <c r="AL86" s="1320"/>
      <c r="AM86" s="1320"/>
      <c r="AN86" s="1321"/>
      <c r="AO86" s="1311"/>
      <c r="AP86" s="1312"/>
      <c r="AQ86" s="1312"/>
      <c r="AR86" s="1312"/>
      <c r="AS86" s="1312"/>
      <c r="AT86" s="1312"/>
      <c r="AU86" s="1312"/>
      <c r="AV86" s="1312"/>
      <c r="AW86" s="1312"/>
      <c r="AX86" s="1312"/>
      <c r="AY86" s="1312"/>
      <c r="AZ86" s="1312"/>
      <c r="BA86" s="1312"/>
      <c r="BB86" s="1312"/>
      <c r="BC86" s="1313"/>
      <c r="BD86" s="120"/>
      <c r="BJ86" s="123"/>
      <c r="BK86" s="123"/>
      <c r="BL86" s="123"/>
      <c r="BM86" s="123"/>
      <c r="BN86" s="123"/>
      <c r="BO86" s="123"/>
      <c r="BP86" s="123"/>
      <c r="BQ86" s="123"/>
    </row>
    <row r="87" spans="1:69" ht="13.5" x14ac:dyDescent="0.25">
      <c r="A87" s="1314">
        <v>11</v>
      </c>
      <c r="B87" s="1315"/>
      <c r="C87" s="1315"/>
      <c r="D87" s="1315"/>
      <c r="E87" s="1315"/>
      <c r="F87" s="1316" t="s">
        <v>5369</v>
      </c>
      <c r="G87" s="1317"/>
      <c r="H87" s="1317"/>
      <c r="I87" s="1317"/>
      <c r="J87" s="1317"/>
      <c r="K87" s="1317"/>
      <c r="L87" s="1317"/>
      <c r="M87" s="1317"/>
      <c r="N87" s="1317"/>
      <c r="O87" s="1317"/>
      <c r="P87" s="1317"/>
      <c r="Q87" s="1317"/>
      <c r="R87" s="1317"/>
      <c r="S87" s="1317"/>
      <c r="T87" s="1317"/>
      <c r="U87" s="1317"/>
      <c r="V87" s="1317"/>
      <c r="W87" s="1317"/>
      <c r="X87" s="1317"/>
      <c r="Y87" s="1318"/>
      <c r="Z87" s="1319"/>
      <c r="AA87" s="1320"/>
      <c r="AB87" s="1320"/>
      <c r="AC87" s="1320"/>
      <c r="AD87" s="1320"/>
      <c r="AE87" s="1320"/>
      <c r="AF87" s="1320"/>
      <c r="AG87" s="1320"/>
      <c r="AH87" s="1320"/>
      <c r="AI87" s="1320"/>
      <c r="AJ87" s="1320"/>
      <c r="AK87" s="1320"/>
      <c r="AL87" s="1320"/>
      <c r="AM87" s="1320"/>
      <c r="AN87" s="1321"/>
      <c r="AO87" s="1311"/>
      <c r="AP87" s="1312"/>
      <c r="AQ87" s="1312"/>
      <c r="AR87" s="1312"/>
      <c r="AS87" s="1312"/>
      <c r="AT87" s="1312"/>
      <c r="AU87" s="1312"/>
      <c r="AV87" s="1312"/>
      <c r="AW87" s="1312"/>
      <c r="AX87" s="1312"/>
      <c r="AY87" s="1312"/>
      <c r="AZ87" s="1312"/>
      <c r="BA87" s="1312"/>
      <c r="BB87" s="1312"/>
      <c r="BC87" s="1313"/>
      <c r="BD87" s="120"/>
      <c r="BJ87" s="123"/>
      <c r="BK87" s="123"/>
      <c r="BL87" s="123"/>
      <c r="BM87" s="123"/>
      <c r="BN87" s="123"/>
      <c r="BO87" s="123"/>
      <c r="BP87" s="123"/>
      <c r="BQ87" s="123"/>
    </row>
    <row r="88" spans="1:69" ht="26.25" customHeight="1" x14ac:dyDescent="0.25">
      <c r="A88" s="1314">
        <v>12</v>
      </c>
      <c r="B88" s="1315"/>
      <c r="C88" s="1315"/>
      <c r="D88" s="1315" t="s">
        <v>1485</v>
      </c>
      <c r="E88" s="1315"/>
      <c r="F88" s="1316" t="s">
        <v>5370</v>
      </c>
      <c r="G88" s="1317"/>
      <c r="H88" s="1317"/>
      <c r="I88" s="1317"/>
      <c r="J88" s="1317"/>
      <c r="K88" s="1317"/>
      <c r="L88" s="1317"/>
      <c r="M88" s="1317"/>
      <c r="N88" s="1317"/>
      <c r="O88" s="1317"/>
      <c r="P88" s="1317"/>
      <c r="Q88" s="1317"/>
      <c r="R88" s="1317"/>
      <c r="S88" s="1317"/>
      <c r="T88" s="1317"/>
      <c r="U88" s="1317"/>
      <c r="V88" s="1317"/>
      <c r="W88" s="1317"/>
      <c r="X88" s="1317"/>
      <c r="Y88" s="1318"/>
      <c r="Z88" s="1319"/>
      <c r="AA88" s="1320"/>
      <c r="AB88" s="1320"/>
      <c r="AC88" s="1320"/>
      <c r="AD88" s="1320"/>
      <c r="AE88" s="1320"/>
      <c r="AF88" s="1320"/>
      <c r="AG88" s="1320"/>
      <c r="AH88" s="1320"/>
      <c r="AI88" s="1320"/>
      <c r="AJ88" s="1320"/>
      <c r="AK88" s="1320"/>
      <c r="AL88" s="1320"/>
      <c r="AM88" s="1320"/>
      <c r="AN88" s="1321"/>
      <c r="AO88" s="1311"/>
      <c r="AP88" s="1312"/>
      <c r="AQ88" s="1312"/>
      <c r="AR88" s="1312"/>
      <c r="AS88" s="1312"/>
      <c r="AT88" s="1312"/>
      <c r="AU88" s="1312"/>
      <c r="AV88" s="1312"/>
      <c r="AW88" s="1312"/>
      <c r="AX88" s="1312"/>
      <c r="AY88" s="1312"/>
      <c r="AZ88" s="1312"/>
      <c r="BA88" s="1312"/>
      <c r="BB88" s="1312"/>
      <c r="BC88" s="1313"/>
      <c r="BD88" s="120"/>
      <c r="BJ88" s="123"/>
      <c r="BK88" s="123"/>
      <c r="BL88" s="123"/>
      <c r="BM88" s="123"/>
      <c r="BN88" s="123"/>
      <c r="BO88" s="123"/>
      <c r="BP88" s="123"/>
      <c r="BQ88" s="123"/>
    </row>
    <row r="89" spans="1:69" s="428" customFormat="1" ht="13.5" x14ac:dyDescent="0.25">
      <c r="A89" s="1382" t="s">
        <v>5372</v>
      </c>
      <c r="B89" s="1383"/>
      <c r="C89" s="1383"/>
      <c r="D89" s="1383"/>
      <c r="E89" s="1383"/>
      <c r="F89" s="1375" t="s">
        <v>5371</v>
      </c>
      <c r="G89" s="1376"/>
      <c r="H89" s="1376"/>
      <c r="I89" s="1376"/>
      <c r="J89" s="1376"/>
      <c r="K89" s="1376"/>
      <c r="L89" s="1376"/>
      <c r="M89" s="1376"/>
      <c r="N89" s="1376"/>
      <c r="O89" s="1376"/>
      <c r="P89" s="1376"/>
      <c r="Q89" s="1376"/>
      <c r="R89" s="1376"/>
      <c r="S89" s="1376"/>
      <c r="T89" s="1376"/>
      <c r="U89" s="1376"/>
      <c r="V89" s="1376"/>
      <c r="W89" s="1376"/>
      <c r="X89" s="1376"/>
      <c r="Y89" s="1377"/>
      <c r="Z89" s="1331">
        <f>SUVAHAVUJ!$N$204</f>
        <v>22546</v>
      </c>
      <c r="AA89" s="1320"/>
      <c r="AB89" s="1320"/>
      <c r="AC89" s="1320"/>
      <c r="AD89" s="1320"/>
      <c r="AE89" s="1320"/>
      <c r="AF89" s="1320"/>
      <c r="AG89" s="1320"/>
      <c r="AH89" s="1320"/>
      <c r="AI89" s="1320"/>
      <c r="AJ89" s="1320"/>
      <c r="AK89" s="1320"/>
      <c r="AL89" s="1320"/>
      <c r="AM89" s="1320"/>
      <c r="AN89" s="1321"/>
      <c r="AO89" s="1332">
        <f>SUVAHAVUJ!$X$204</f>
        <v>14294</v>
      </c>
      <c r="AP89" s="1312"/>
      <c r="AQ89" s="1312"/>
      <c r="AR89" s="1312"/>
      <c r="AS89" s="1312"/>
      <c r="AT89" s="1312"/>
      <c r="AU89" s="1312"/>
      <c r="AV89" s="1312"/>
      <c r="AW89" s="1312"/>
      <c r="AX89" s="1312"/>
      <c r="AY89" s="1312"/>
      <c r="AZ89" s="1312"/>
      <c r="BA89" s="1312"/>
      <c r="BB89" s="1312"/>
      <c r="BC89" s="1313"/>
      <c r="BD89" s="501"/>
      <c r="BJ89" s="495"/>
      <c r="BK89" s="495"/>
      <c r="BL89" s="495"/>
      <c r="BM89" s="495"/>
      <c r="BN89" s="495"/>
      <c r="BO89" s="495"/>
      <c r="BP89" s="495"/>
      <c r="BQ89" s="495"/>
    </row>
    <row r="90" spans="1:69" ht="13.5" x14ac:dyDescent="0.25">
      <c r="A90" s="1314" t="s">
        <v>5377</v>
      </c>
      <c r="B90" s="1315"/>
      <c r="C90" s="1315"/>
      <c r="D90" s="1315"/>
      <c r="E90" s="1315"/>
      <c r="F90" s="1316" t="s">
        <v>5373</v>
      </c>
      <c r="G90" s="1317"/>
      <c r="H90" s="1317"/>
      <c r="I90" s="1317"/>
      <c r="J90" s="1317"/>
      <c r="K90" s="1317"/>
      <c r="L90" s="1317"/>
      <c r="M90" s="1317"/>
      <c r="N90" s="1317"/>
      <c r="O90" s="1317"/>
      <c r="P90" s="1317"/>
      <c r="Q90" s="1317"/>
      <c r="R90" s="1317"/>
      <c r="S90" s="1317"/>
      <c r="T90" s="1317"/>
      <c r="U90" s="1317"/>
      <c r="V90" s="1317"/>
      <c r="W90" s="1317"/>
      <c r="X90" s="1317"/>
      <c r="Y90" s="1318"/>
      <c r="Z90" s="1331">
        <f>SUVAHAVUJ!$N$205</f>
        <v>4922</v>
      </c>
      <c r="AA90" s="1320"/>
      <c r="AB90" s="1320"/>
      <c r="AC90" s="1320"/>
      <c r="AD90" s="1320"/>
      <c r="AE90" s="1320"/>
      <c r="AF90" s="1320"/>
      <c r="AG90" s="1320"/>
      <c r="AH90" s="1320"/>
      <c r="AI90" s="1320"/>
      <c r="AJ90" s="1320"/>
      <c r="AK90" s="1320"/>
      <c r="AL90" s="1320"/>
      <c r="AM90" s="1320"/>
      <c r="AN90" s="1321"/>
      <c r="AO90" s="1332">
        <f>SUVAHAVUJ!$X$205</f>
        <v>3209</v>
      </c>
      <c r="AP90" s="1312"/>
      <c r="AQ90" s="1312"/>
      <c r="AR90" s="1312"/>
      <c r="AS90" s="1312"/>
      <c r="AT90" s="1312"/>
      <c r="AU90" s="1312"/>
      <c r="AV90" s="1312"/>
      <c r="AW90" s="1312"/>
      <c r="AX90" s="1312"/>
      <c r="AY90" s="1312"/>
      <c r="AZ90" s="1312"/>
      <c r="BA90" s="1312"/>
      <c r="BB90" s="1312"/>
      <c r="BC90" s="1313"/>
      <c r="BD90" s="120"/>
      <c r="BJ90" s="123"/>
      <c r="BK90" s="123"/>
      <c r="BL90" s="123"/>
      <c r="BM90" s="123"/>
      <c r="BN90" s="123"/>
      <c r="BO90" s="123"/>
      <c r="BP90" s="123"/>
      <c r="BQ90" s="123"/>
    </row>
    <row r="91" spans="1:69" ht="13.5" x14ac:dyDescent="0.25">
      <c r="A91" s="1314"/>
      <c r="B91" s="1315"/>
      <c r="C91" s="1315"/>
      <c r="D91" s="1315">
        <v>1</v>
      </c>
      <c r="E91" s="1315"/>
      <c r="F91" s="1316" t="s">
        <v>5374</v>
      </c>
      <c r="G91" s="1317"/>
      <c r="H91" s="1317"/>
      <c r="I91" s="1317"/>
      <c r="J91" s="1317"/>
      <c r="K91" s="1317"/>
      <c r="L91" s="1317"/>
      <c r="M91" s="1317"/>
      <c r="N91" s="1317"/>
      <c r="O91" s="1317"/>
      <c r="P91" s="1317"/>
      <c r="Q91" s="1317"/>
      <c r="R91" s="1317"/>
      <c r="S91" s="1317"/>
      <c r="T91" s="1317"/>
      <c r="U91" s="1317"/>
      <c r="V91" s="1317"/>
      <c r="W91" s="1317"/>
      <c r="X91" s="1317"/>
      <c r="Y91" s="1318"/>
      <c r="Z91" s="1319"/>
      <c r="AA91" s="1320"/>
      <c r="AB91" s="1320"/>
      <c r="AC91" s="1320"/>
      <c r="AD91" s="1320"/>
      <c r="AE91" s="1320"/>
      <c r="AF91" s="1320"/>
      <c r="AG91" s="1320"/>
      <c r="AH91" s="1320"/>
      <c r="AI91" s="1320"/>
      <c r="AJ91" s="1320"/>
      <c r="AK91" s="1320"/>
      <c r="AL91" s="1320"/>
      <c r="AM91" s="1320"/>
      <c r="AN91" s="1321"/>
      <c r="AO91" s="1311"/>
      <c r="AP91" s="1312"/>
      <c r="AQ91" s="1312"/>
      <c r="AR91" s="1312"/>
      <c r="AS91" s="1312"/>
      <c r="AT91" s="1312"/>
      <c r="AU91" s="1312"/>
      <c r="AV91" s="1312"/>
      <c r="AW91" s="1312"/>
      <c r="AX91" s="1312"/>
      <c r="AY91" s="1312"/>
      <c r="AZ91" s="1312"/>
      <c r="BA91" s="1312"/>
      <c r="BB91" s="1312"/>
      <c r="BC91" s="1313"/>
      <c r="BD91" s="120"/>
      <c r="BJ91" s="123"/>
      <c r="BK91" s="123"/>
      <c r="BL91" s="123"/>
      <c r="BM91" s="123"/>
      <c r="BN91" s="123"/>
      <c r="BO91" s="123"/>
      <c r="BP91" s="123"/>
      <c r="BQ91" s="123"/>
    </row>
    <row r="92" spans="1:69" ht="13.5" x14ac:dyDescent="0.25">
      <c r="A92" s="1314"/>
      <c r="B92" s="1315"/>
      <c r="C92" s="1315"/>
      <c r="D92" s="1315">
        <v>2</v>
      </c>
      <c r="E92" s="1315"/>
      <c r="F92" s="1316" t="s">
        <v>5375</v>
      </c>
      <c r="G92" s="1317"/>
      <c r="H92" s="1317"/>
      <c r="I92" s="1317"/>
      <c r="J92" s="1317"/>
      <c r="K92" s="1317"/>
      <c r="L92" s="1317"/>
      <c r="M92" s="1317"/>
      <c r="N92" s="1317"/>
      <c r="O92" s="1317"/>
      <c r="P92" s="1317"/>
      <c r="Q92" s="1317"/>
      <c r="R92" s="1317"/>
      <c r="S92" s="1317"/>
      <c r="T92" s="1317"/>
      <c r="U92" s="1317"/>
      <c r="V92" s="1317"/>
      <c r="W92" s="1317"/>
      <c r="X92" s="1317"/>
      <c r="Y92" s="1318"/>
      <c r="Z92" s="1319"/>
      <c r="AA92" s="1320"/>
      <c r="AB92" s="1320"/>
      <c r="AC92" s="1320"/>
      <c r="AD92" s="1320"/>
      <c r="AE92" s="1320"/>
      <c r="AF92" s="1320"/>
      <c r="AG92" s="1320"/>
      <c r="AH92" s="1320"/>
      <c r="AI92" s="1320"/>
      <c r="AJ92" s="1320"/>
      <c r="AK92" s="1320"/>
      <c r="AL92" s="1320"/>
      <c r="AM92" s="1320"/>
      <c r="AN92" s="1321"/>
      <c r="AO92" s="1311"/>
      <c r="AP92" s="1312"/>
      <c r="AQ92" s="1312"/>
      <c r="AR92" s="1312"/>
      <c r="AS92" s="1312"/>
      <c r="AT92" s="1312"/>
      <c r="AU92" s="1312"/>
      <c r="AV92" s="1312"/>
      <c r="AW92" s="1312"/>
      <c r="AX92" s="1312"/>
      <c r="AY92" s="1312"/>
      <c r="AZ92" s="1312"/>
      <c r="BA92" s="1312"/>
      <c r="BB92" s="1312"/>
      <c r="BC92" s="1313"/>
      <c r="BD92" s="120"/>
      <c r="BJ92" s="123"/>
      <c r="BK92" s="123"/>
      <c r="BL92" s="123"/>
      <c r="BM92" s="123"/>
      <c r="BN92" s="123"/>
      <c r="BO92" s="123"/>
      <c r="BP92" s="123"/>
      <c r="BQ92" s="123"/>
    </row>
    <row r="93" spans="1:69" ht="13.5" x14ac:dyDescent="0.25">
      <c r="A93" s="1314"/>
      <c r="B93" s="1315"/>
      <c r="C93" s="1315"/>
      <c r="D93" s="1315">
        <v>3</v>
      </c>
      <c r="E93" s="1315"/>
      <c r="F93" s="1316" t="s">
        <v>5376</v>
      </c>
      <c r="G93" s="1317"/>
      <c r="H93" s="1317"/>
      <c r="I93" s="1317"/>
      <c r="J93" s="1317"/>
      <c r="K93" s="1317"/>
      <c r="L93" s="1317"/>
      <c r="M93" s="1317"/>
      <c r="N93" s="1317"/>
      <c r="O93" s="1317"/>
      <c r="P93" s="1317"/>
      <c r="Q93" s="1317"/>
      <c r="R93" s="1317"/>
      <c r="S93" s="1317"/>
      <c r="T93" s="1317"/>
      <c r="U93" s="1317"/>
      <c r="V93" s="1317"/>
      <c r="W93" s="1317"/>
      <c r="X93" s="1317"/>
      <c r="Y93" s="1318"/>
      <c r="Z93" s="1319"/>
      <c r="AA93" s="1320"/>
      <c r="AB93" s="1320"/>
      <c r="AC93" s="1320"/>
      <c r="AD93" s="1320"/>
      <c r="AE93" s="1320"/>
      <c r="AF93" s="1320"/>
      <c r="AG93" s="1320"/>
      <c r="AH93" s="1320"/>
      <c r="AI93" s="1320"/>
      <c r="AJ93" s="1320"/>
      <c r="AK93" s="1320"/>
      <c r="AL93" s="1320"/>
      <c r="AM93" s="1320"/>
      <c r="AN93" s="1321"/>
      <c r="AO93" s="1311"/>
      <c r="AP93" s="1312"/>
      <c r="AQ93" s="1312"/>
      <c r="AR93" s="1312"/>
      <c r="AS93" s="1312"/>
      <c r="AT93" s="1312"/>
      <c r="AU93" s="1312"/>
      <c r="AV93" s="1312"/>
      <c r="AW93" s="1312"/>
      <c r="AX93" s="1312"/>
      <c r="AY93" s="1312"/>
      <c r="AZ93" s="1312"/>
      <c r="BA93" s="1312"/>
      <c r="BB93" s="1312"/>
      <c r="BC93" s="1313"/>
      <c r="BD93" s="120"/>
      <c r="BJ93" s="123"/>
      <c r="BK93" s="123"/>
      <c r="BL93" s="123"/>
      <c r="BM93" s="123"/>
      <c r="BN93" s="123"/>
      <c r="BO93" s="123"/>
      <c r="BP93" s="123"/>
      <c r="BQ93" s="123"/>
    </row>
    <row r="94" spans="1:69" s="428" customFormat="1" ht="23.25" customHeight="1" thickBot="1" x14ac:dyDescent="0.3">
      <c r="A94" s="1384" t="s">
        <v>5379</v>
      </c>
      <c r="B94" s="1385"/>
      <c r="C94" s="1385"/>
      <c r="D94" s="1385"/>
      <c r="E94" s="1385"/>
      <c r="F94" s="1365" t="s">
        <v>5378</v>
      </c>
      <c r="G94" s="1366"/>
      <c r="H94" s="1366"/>
      <c r="I94" s="1366"/>
      <c r="J94" s="1366"/>
      <c r="K94" s="1366"/>
      <c r="L94" s="1366"/>
      <c r="M94" s="1366"/>
      <c r="N94" s="1366"/>
      <c r="O94" s="1366"/>
      <c r="P94" s="1366"/>
      <c r="Q94" s="1366"/>
      <c r="R94" s="1366"/>
      <c r="S94" s="1366"/>
      <c r="T94" s="1366"/>
      <c r="U94" s="1366"/>
      <c r="V94" s="1366"/>
      <c r="W94" s="1366"/>
      <c r="X94" s="1366"/>
      <c r="Y94" s="1367"/>
      <c r="Z94" s="1368">
        <f>SUVAHAVUJ!$N$209</f>
        <v>17624</v>
      </c>
      <c r="AA94" s="1369"/>
      <c r="AB94" s="1369"/>
      <c r="AC94" s="1369"/>
      <c r="AD94" s="1369"/>
      <c r="AE94" s="1369"/>
      <c r="AF94" s="1369"/>
      <c r="AG94" s="1369"/>
      <c r="AH94" s="1369"/>
      <c r="AI94" s="1369"/>
      <c r="AJ94" s="1369"/>
      <c r="AK94" s="1369"/>
      <c r="AL94" s="1369"/>
      <c r="AM94" s="1369"/>
      <c r="AN94" s="1370"/>
      <c r="AO94" s="1371">
        <f>SUVAHAVUJ!$X$209</f>
        <v>11085</v>
      </c>
      <c r="AP94" s="1372"/>
      <c r="AQ94" s="1372"/>
      <c r="AR94" s="1372"/>
      <c r="AS94" s="1372"/>
      <c r="AT94" s="1372"/>
      <c r="AU94" s="1372"/>
      <c r="AV94" s="1372"/>
      <c r="AW94" s="1372"/>
      <c r="AX94" s="1372"/>
      <c r="AY94" s="1372"/>
      <c r="AZ94" s="1372"/>
      <c r="BA94" s="1372"/>
      <c r="BB94" s="1372"/>
      <c r="BC94" s="1373"/>
      <c r="BD94" s="501"/>
      <c r="BJ94" s="495"/>
      <c r="BK94" s="495"/>
      <c r="BL94" s="495"/>
      <c r="BM94" s="495"/>
      <c r="BN94" s="495"/>
      <c r="BO94" s="495"/>
      <c r="BP94" s="495"/>
      <c r="BQ94" s="495"/>
    </row>
    <row r="95" spans="1:69" ht="13.5" x14ac:dyDescent="0.25">
      <c r="A95" s="510"/>
      <c r="B95" s="510"/>
      <c r="C95" s="510"/>
      <c r="D95" s="510"/>
      <c r="E95" s="510"/>
      <c r="F95" s="508"/>
      <c r="G95" s="508"/>
      <c r="H95" s="508"/>
      <c r="I95" s="508"/>
      <c r="J95" s="508"/>
      <c r="K95" s="508"/>
      <c r="L95" s="508"/>
      <c r="M95" s="508"/>
      <c r="N95" s="508"/>
      <c r="O95" s="508"/>
      <c r="P95" s="508"/>
      <c r="Q95" s="508"/>
      <c r="R95" s="508"/>
      <c r="S95" s="508"/>
      <c r="T95" s="508"/>
      <c r="U95" s="508"/>
      <c r="V95" s="508"/>
      <c r="W95" s="508"/>
      <c r="X95" s="508"/>
      <c r="Y95" s="508"/>
      <c r="Z95" s="511"/>
      <c r="AA95" s="511"/>
      <c r="AB95" s="511"/>
      <c r="AC95" s="511"/>
      <c r="AD95" s="511"/>
      <c r="AE95" s="511"/>
      <c r="AF95" s="511"/>
      <c r="AG95" s="511"/>
      <c r="AH95" s="511"/>
      <c r="AI95" s="511"/>
      <c r="AJ95" s="511"/>
      <c r="AK95" s="511"/>
      <c r="AL95" s="511"/>
      <c r="AM95" s="511"/>
      <c r="AN95" s="511"/>
      <c r="AO95" s="511"/>
      <c r="AP95" s="511"/>
      <c r="AQ95" s="511"/>
      <c r="AR95" s="511"/>
      <c r="AS95" s="511"/>
      <c r="AT95" s="511"/>
      <c r="AU95" s="511"/>
      <c r="AV95" s="511"/>
      <c r="AW95" s="511"/>
      <c r="AX95" s="511"/>
      <c r="AY95" s="511"/>
      <c r="AZ95" s="511"/>
      <c r="BA95" s="511"/>
      <c r="BB95" s="511"/>
      <c r="BC95" s="511"/>
      <c r="BD95" s="120"/>
      <c r="BJ95" s="123"/>
      <c r="BK95" s="123"/>
      <c r="BL95" s="123"/>
      <c r="BM95" s="123"/>
      <c r="BN95" s="123"/>
      <c r="BO95" s="123"/>
      <c r="BP95" s="123"/>
      <c r="BQ95" s="123"/>
    </row>
    <row r="96" spans="1:69" ht="12.6" customHeight="1" x14ac:dyDescent="0.25">
      <c r="A96" s="428" t="s">
        <v>5380</v>
      </c>
      <c r="B96" s="429"/>
      <c r="C96" s="429"/>
      <c r="D96" s="429"/>
      <c r="E96" s="429"/>
      <c r="F96" s="429"/>
      <c r="G96" s="429"/>
      <c r="H96" s="429"/>
      <c r="I96" s="429"/>
      <c r="J96" s="429"/>
      <c r="K96" s="429"/>
      <c r="L96" s="429"/>
      <c r="M96" s="120"/>
      <c r="N96" s="120"/>
      <c r="O96" s="120"/>
      <c r="P96" s="120"/>
      <c r="Q96" s="121"/>
      <c r="R96" s="121"/>
      <c r="S96" s="121"/>
      <c r="T96" s="121"/>
      <c r="U96" s="121"/>
      <c r="V96" s="121"/>
      <c r="W96" s="121"/>
      <c r="X96" s="121"/>
      <c r="Y96" s="121"/>
      <c r="BD96" s="120"/>
      <c r="BJ96" s="123"/>
      <c r="BK96" s="123"/>
      <c r="BL96" s="123"/>
      <c r="BM96" s="123"/>
      <c r="BN96" s="123"/>
      <c r="BO96" s="123"/>
      <c r="BP96" s="123"/>
      <c r="BQ96" s="123"/>
    </row>
    <row r="97" spans="1:69" ht="13.5" x14ac:dyDescent="0.25">
      <c r="A97" s="510"/>
      <c r="B97" s="510"/>
      <c r="C97" s="510"/>
      <c r="D97" s="510"/>
      <c r="E97" s="510"/>
      <c r="F97" s="508"/>
      <c r="G97" s="508"/>
      <c r="H97" s="508"/>
      <c r="I97" s="508"/>
      <c r="J97" s="508"/>
      <c r="K97" s="508"/>
      <c r="L97" s="508"/>
      <c r="M97" s="508"/>
      <c r="N97" s="508"/>
      <c r="O97" s="508"/>
      <c r="P97" s="508"/>
      <c r="Q97" s="508"/>
      <c r="R97" s="508"/>
      <c r="S97" s="508"/>
      <c r="T97" s="508"/>
      <c r="U97" s="508"/>
      <c r="V97" s="508"/>
      <c r="W97" s="508"/>
      <c r="X97" s="508"/>
      <c r="Y97" s="508"/>
      <c r="Z97" s="511"/>
      <c r="AA97" s="511"/>
      <c r="AB97" s="511"/>
      <c r="AC97" s="511"/>
      <c r="AD97" s="511"/>
      <c r="AE97" s="511"/>
      <c r="AF97" s="511"/>
      <c r="AG97" s="511"/>
      <c r="AH97" s="511"/>
      <c r="AI97" s="511"/>
      <c r="AJ97" s="511"/>
      <c r="AK97" s="511"/>
      <c r="AL97" s="511"/>
      <c r="AM97" s="511"/>
      <c r="AN97" s="511"/>
      <c r="AO97" s="512"/>
      <c r="AP97" s="512"/>
      <c r="AQ97" s="512"/>
      <c r="AR97" s="512"/>
      <c r="AS97" s="512"/>
      <c r="AT97" s="512"/>
      <c r="AU97" s="512"/>
      <c r="AV97" s="512"/>
      <c r="AW97" s="512"/>
      <c r="AX97" s="512"/>
      <c r="AY97" s="512"/>
      <c r="AZ97" s="512"/>
      <c r="BA97" s="512"/>
      <c r="BB97" s="512"/>
      <c r="BC97" s="507"/>
      <c r="BD97" s="120"/>
      <c r="BJ97" s="123"/>
      <c r="BK97" s="123"/>
      <c r="BL97" s="123"/>
      <c r="BM97" s="123"/>
      <c r="BN97" s="123"/>
      <c r="BO97" s="123"/>
      <c r="BP97" s="123"/>
      <c r="BQ97" s="123"/>
    </row>
    <row r="98" spans="1:69" ht="13.5" x14ac:dyDescent="0.25">
      <c r="A98" s="510"/>
      <c r="B98" s="510"/>
      <c r="C98" s="510"/>
      <c r="D98" s="510"/>
      <c r="E98" s="510"/>
      <c r="F98" s="1336" t="s">
        <v>5381</v>
      </c>
      <c r="G98" s="1337"/>
      <c r="H98" s="1337"/>
      <c r="I98" s="1337"/>
      <c r="J98" s="1337"/>
      <c r="K98" s="1337"/>
      <c r="L98" s="1337"/>
      <c r="M98" s="1337"/>
      <c r="N98" s="1337"/>
      <c r="O98" s="1337"/>
      <c r="P98" s="1337"/>
      <c r="Q98" s="1337"/>
      <c r="R98" s="1337"/>
      <c r="S98" s="1337"/>
      <c r="T98" s="1337"/>
      <c r="U98" s="1337"/>
      <c r="V98" s="1337"/>
      <c r="W98" s="1337"/>
      <c r="X98" s="1337"/>
      <c r="Y98" s="1338"/>
      <c r="Z98" s="1339" t="s">
        <v>5313</v>
      </c>
      <c r="AA98" s="1339"/>
      <c r="AB98" s="1339"/>
      <c r="AC98" s="1339"/>
      <c r="AD98" s="1339"/>
      <c r="AE98" s="1339"/>
      <c r="AF98" s="1339"/>
      <c r="AG98" s="1339"/>
      <c r="AH98" s="1339"/>
      <c r="AI98" s="1339"/>
      <c r="AJ98" s="1339" t="s">
        <v>5314</v>
      </c>
      <c r="AK98" s="1339"/>
      <c r="AL98" s="1339"/>
      <c r="AM98" s="1339"/>
      <c r="AN98" s="1339"/>
      <c r="AO98" s="1339"/>
      <c r="AP98" s="1339"/>
      <c r="AQ98" s="1339"/>
      <c r="AR98" s="1339"/>
      <c r="AS98" s="1339"/>
      <c r="AT98" s="1339" t="s">
        <v>5382</v>
      </c>
      <c r="AU98" s="1339"/>
      <c r="AV98" s="1339"/>
      <c r="AW98" s="1339"/>
      <c r="AX98" s="1339"/>
      <c r="AY98" s="1339"/>
      <c r="AZ98" s="1339"/>
      <c r="BA98" s="1339"/>
      <c r="BB98" s="1339"/>
      <c r="BC98" s="1339"/>
      <c r="BD98" s="120"/>
      <c r="BJ98" s="123"/>
      <c r="BK98" s="123"/>
      <c r="BL98" s="123"/>
      <c r="BM98" s="123"/>
      <c r="BN98" s="123"/>
      <c r="BO98" s="123"/>
      <c r="BP98" s="123"/>
      <c r="BQ98" s="123"/>
    </row>
    <row r="99" spans="1:69" ht="13.5" x14ac:dyDescent="0.25">
      <c r="A99" s="510"/>
      <c r="B99" s="510"/>
      <c r="C99" s="510"/>
      <c r="D99" s="510"/>
      <c r="E99" s="510"/>
      <c r="F99" s="1336" t="s">
        <v>5383</v>
      </c>
      <c r="G99" s="1337"/>
      <c r="H99" s="1337"/>
      <c r="I99" s="1337"/>
      <c r="J99" s="1337"/>
      <c r="K99" s="1337"/>
      <c r="L99" s="1337"/>
      <c r="M99" s="1337"/>
      <c r="N99" s="1337"/>
      <c r="O99" s="1337"/>
      <c r="P99" s="1337"/>
      <c r="Q99" s="1337"/>
      <c r="R99" s="1337"/>
      <c r="S99" s="1337"/>
      <c r="T99" s="1337"/>
      <c r="U99" s="1337"/>
      <c r="V99" s="1337"/>
      <c r="W99" s="1337"/>
      <c r="X99" s="1337"/>
      <c r="Y99" s="1338"/>
      <c r="Z99" s="1339"/>
      <c r="AA99" s="1339"/>
      <c r="AB99" s="1339"/>
      <c r="AC99" s="1339"/>
      <c r="AD99" s="1339"/>
      <c r="AE99" s="1339"/>
      <c r="AF99" s="1339"/>
      <c r="AG99" s="1339"/>
      <c r="AH99" s="1339"/>
      <c r="AI99" s="1339"/>
      <c r="AJ99" s="1339"/>
      <c r="AK99" s="1339"/>
      <c r="AL99" s="1339"/>
      <c r="AM99" s="1339"/>
      <c r="AN99" s="1339"/>
      <c r="AO99" s="1339"/>
      <c r="AP99" s="1339"/>
      <c r="AQ99" s="1339"/>
      <c r="AR99" s="1339"/>
      <c r="AS99" s="1339"/>
      <c r="AT99" s="1339"/>
      <c r="AU99" s="1339"/>
      <c r="AV99" s="1339"/>
      <c r="AW99" s="1339"/>
      <c r="AX99" s="1339"/>
      <c r="AY99" s="1339"/>
      <c r="AZ99" s="1339"/>
      <c r="BA99" s="1339"/>
      <c r="BB99" s="1339"/>
      <c r="BC99" s="1339"/>
      <c r="BD99" s="120"/>
      <c r="BJ99" s="123"/>
      <c r="BK99" s="123"/>
      <c r="BL99" s="123"/>
      <c r="BM99" s="123"/>
      <c r="BN99" s="123"/>
      <c r="BO99" s="123"/>
      <c r="BP99" s="123"/>
      <c r="BQ99" s="123"/>
    </row>
    <row r="100" spans="1:69" ht="13.5" x14ac:dyDescent="0.25">
      <c r="A100" s="510"/>
      <c r="B100" s="510"/>
      <c r="C100" s="510"/>
      <c r="D100" s="510"/>
      <c r="E100" s="510"/>
      <c r="F100" s="1336" t="s">
        <v>5384</v>
      </c>
      <c r="G100" s="1337"/>
      <c r="H100" s="1337"/>
      <c r="I100" s="1337"/>
      <c r="J100" s="1337"/>
      <c r="K100" s="1337"/>
      <c r="L100" s="1337"/>
      <c r="M100" s="1337"/>
      <c r="N100" s="1337"/>
      <c r="O100" s="1337"/>
      <c r="P100" s="1337"/>
      <c r="Q100" s="1337"/>
      <c r="R100" s="1337"/>
      <c r="S100" s="1337"/>
      <c r="T100" s="1337"/>
      <c r="U100" s="1337"/>
      <c r="V100" s="1337"/>
      <c r="W100" s="1337"/>
      <c r="X100" s="1337"/>
      <c r="Y100" s="1338"/>
      <c r="Z100" s="1339"/>
      <c r="AA100" s="1339"/>
      <c r="AB100" s="1339"/>
      <c r="AC100" s="1339"/>
      <c r="AD100" s="1339"/>
      <c r="AE100" s="1339"/>
      <c r="AF100" s="1339"/>
      <c r="AG100" s="1339"/>
      <c r="AH100" s="1339"/>
      <c r="AI100" s="1339"/>
      <c r="AJ100" s="1339"/>
      <c r="AK100" s="1339"/>
      <c r="AL100" s="1339"/>
      <c r="AM100" s="1339"/>
      <c r="AN100" s="1339"/>
      <c r="AO100" s="1339"/>
      <c r="AP100" s="1339"/>
      <c r="AQ100" s="1339"/>
      <c r="AR100" s="1339"/>
      <c r="AS100" s="1339"/>
      <c r="AT100" s="1339"/>
      <c r="AU100" s="1339"/>
      <c r="AV100" s="1339"/>
      <c r="AW100" s="1339"/>
      <c r="AX100" s="1339"/>
      <c r="AY100" s="1339"/>
      <c r="AZ100" s="1339"/>
      <c r="BA100" s="1339"/>
      <c r="BB100" s="1339"/>
      <c r="BC100" s="1339"/>
      <c r="BD100" s="120"/>
      <c r="BJ100" s="123"/>
      <c r="BK100" s="123"/>
      <c r="BL100" s="123"/>
      <c r="BM100" s="123"/>
      <c r="BN100" s="123"/>
      <c r="BO100" s="123"/>
      <c r="BP100" s="123"/>
      <c r="BQ100" s="123"/>
    </row>
    <row r="101" spans="1:69" ht="13.5" x14ac:dyDescent="0.25">
      <c r="A101" s="510"/>
      <c r="B101" s="510"/>
      <c r="C101" s="510"/>
      <c r="D101" s="510"/>
      <c r="E101" s="510"/>
      <c r="F101" s="1336" t="s">
        <v>5385</v>
      </c>
      <c r="G101" s="1337"/>
      <c r="H101" s="1337"/>
      <c r="I101" s="1337"/>
      <c r="J101" s="1337"/>
      <c r="K101" s="1337"/>
      <c r="L101" s="1337"/>
      <c r="M101" s="1337"/>
      <c r="N101" s="1337"/>
      <c r="O101" s="1337"/>
      <c r="P101" s="1337"/>
      <c r="Q101" s="1337"/>
      <c r="R101" s="1337"/>
      <c r="S101" s="1337"/>
      <c r="T101" s="1337"/>
      <c r="U101" s="1337"/>
      <c r="V101" s="1337"/>
      <c r="W101" s="1337"/>
      <c r="X101" s="1337"/>
      <c r="Y101" s="1338"/>
      <c r="Z101" s="1339"/>
      <c r="AA101" s="1339"/>
      <c r="AB101" s="1339"/>
      <c r="AC101" s="1339"/>
      <c r="AD101" s="1339"/>
      <c r="AE101" s="1339"/>
      <c r="AF101" s="1339"/>
      <c r="AG101" s="1339"/>
      <c r="AH101" s="1339"/>
      <c r="AI101" s="1339"/>
      <c r="AJ101" s="1339"/>
      <c r="AK101" s="1339"/>
      <c r="AL101" s="1339"/>
      <c r="AM101" s="1339"/>
      <c r="AN101" s="1339"/>
      <c r="AO101" s="1339"/>
      <c r="AP101" s="1339"/>
      <c r="AQ101" s="1339"/>
      <c r="AR101" s="1339"/>
      <c r="AS101" s="1339"/>
      <c r="AT101" s="1339"/>
      <c r="AU101" s="1339"/>
      <c r="AV101" s="1339"/>
      <c r="AW101" s="1339"/>
      <c r="AX101" s="1339"/>
      <c r="AY101" s="1339"/>
      <c r="AZ101" s="1339"/>
      <c r="BA101" s="1339"/>
      <c r="BB101" s="1339"/>
      <c r="BC101" s="1339"/>
      <c r="BD101" s="120"/>
      <c r="BJ101" s="123"/>
      <c r="BK101" s="123"/>
      <c r="BL101" s="123"/>
      <c r="BM101" s="123"/>
      <c r="BN101" s="123"/>
      <c r="BO101" s="123"/>
      <c r="BP101" s="123"/>
      <c r="BQ101" s="123"/>
    </row>
    <row r="102" spans="1:69" ht="13.5" x14ac:dyDescent="0.25">
      <c r="A102" s="510"/>
      <c r="B102" s="510"/>
      <c r="C102" s="510"/>
      <c r="D102" s="510"/>
      <c r="E102" s="510"/>
      <c r="F102" s="1336" t="s">
        <v>1394</v>
      </c>
      <c r="G102" s="1337"/>
      <c r="H102" s="1337"/>
      <c r="I102" s="1337"/>
      <c r="J102" s="1337"/>
      <c r="K102" s="1337"/>
      <c r="L102" s="1337"/>
      <c r="M102" s="1337"/>
      <c r="N102" s="1337"/>
      <c r="O102" s="1337"/>
      <c r="P102" s="1337"/>
      <c r="Q102" s="1337"/>
      <c r="R102" s="1337"/>
      <c r="S102" s="1337"/>
      <c r="T102" s="1337"/>
      <c r="U102" s="1337"/>
      <c r="V102" s="1337"/>
      <c r="W102" s="1337"/>
      <c r="X102" s="1337"/>
      <c r="Y102" s="1338"/>
      <c r="Z102" s="1339"/>
      <c r="AA102" s="1339"/>
      <c r="AB102" s="1339"/>
      <c r="AC102" s="1339"/>
      <c r="AD102" s="1339"/>
      <c r="AE102" s="1339"/>
      <c r="AF102" s="1339"/>
      <c r="AG102" s="1339"/>
      <c r="AH102" s="1339"/>
      <c r="AI102" s="1339"/>
      <c r="AJ102" s="1339"/>
      <c r="AK102" s="1339"/>
      <c r="AL102" s="1339"/>
      <c r="AM102" s="1339"/>
      <c r="AN102" s="1339"/>
      <c r="AO102" s="1339"/>
      <c r="AP102" s="1339"/>
      <c r="AQ102" s="1339"/>
      <c r="AR102" s="1339"/>
      <c r="AS102" s="1339"/>
      <c r="AT102" s="1339"/>
      <c r="AU102" s="1339"/>
      <c r="AV102" s="1339"/>
      <c r="AW102" s="1339"/>
      <c r="AX102" s="1339"/>
      <c r="AY102" s="1339"/>
      <c r="AZ102" s="1339"/>
      <c r="BA102" s="1339"/>
      <c r="BB102" s="1339"/>
      <c r="BC102" s="1339"/>
      <c r="BD102" s="120"/>
      <c r="BJ102" s="123"/>
      <c r="BK102" s="123"/>
      <c r="BL102" s="123"/>
      <c r="BM102" s="123"/>
      <c r="BN102" s="123"/>
      <c r="BO102" s="123"/>
      <c r="BP102" s="123"/>
      <c r="BQ102" s="123"/>
    </row>
    <row r="103" spans="1:69" ht="13.5" x14ac:dyDescent="0.25">
      <c r="A103" s="510"/>
      <c r="B103" s="510"/>
      <c r="C103" s="510"/>
      <c r="D103" s="510"/>
      <c r="E103" s="510"/>
      <c r="F103" s="508"/>
      <c r="G103" s="508"/>
      <c r="H103" s="508"/>
      <c r="I103" s="508"/>
      <c r="J103" s="508"/>
      <c r="K103" s="508"/>
      <c r="L103" s="508"/>
      <c r="M103" s="508"/>
      <c r="N103" s="508"/>
      <c r="O103" s="508"/>
      <c r="P103" s="508"/>
      <c r="Q103" s="508"/>
      <c r="R103" s="508"/>
      <c r="S103" s="508"/>
      <c r="T103" s="508"/>
      <c r="U103" s="508"/>
      <c r="V103" s="508"/>
      <c r="W103" s="508"/>
      <c r="X103" s="508"/>
      <c r="Y103" s="508"/>
      <c r="Z103" s="121"/>
      <c r="AA103" s="121"/>
      <c r="AB103" s="121"/>
      <c r="AC103" s="121"/>
      <c r="AD103" s="121"/>
      <c r="AE103" s="121"/>
      <c r="AF103" s="121"/>
      <c r="AG103" s="121"/>
      <c r="AH103" s="121"/>
      <c r="AI103" s="121"/>
      <c r="AJ103" s="121"/>
      <c r="AK103" s="121"/>
      <c r="AL103" s="121"/>
      <c r="AM103" s="121"/>
      <c r="AN103" s="121"/>
      <c r="AO103" s="121"/>
      <c r="AP103" s="121"/>
      <c r="AQ103" s="121"/>
      <c r="AR103" s="121"/>
      <c r="AS103" s="121"/>
      <c r="AT103" s="121"/>
      <c r="AU103" s="121"/>
      <c r="AV103" s="121"/>
      <c r="AW103" s="121"/>
      <c r="AX103" s="121"/>
      <c r="AY103" s="121"/>
      <c r="AZ103" s="121"/>
      <c r="BA103" s="121"/>
      <c r="BB103" s="121"/>
      <c r="BC103" s="121"/>
      <c r="BD103" s="120"/>
      <c r="BJ103" s="123"/>
      <c r="BK103" s="123"/>
      <c r="BL103" s="123"/>
      <c r="BM103" s="123"/>
      <c r="BN103" s="123"/>
      <c r="BO103" s="123"/>
      <c r="BP103" s="123"/>
      <c r="BQ103" s="123"/>
    </row>
    <row r="104" spans="1:69" ht="12.6" customHeight="1" x14ac:dyDescent="0.25">
      <c r="A104" s="428" t="s">
        <v>5390</v>
      </c>
      <c r="B104" s="429"/>
      <c r="C104" s="429"/>
      <c r="D104" s="429"/>
      <c r="E104" s="429"/>
      <c r="F104" s="429"/>
      <c r="G104" s="429"/>
      <c r="H104" s="429"/>
      <c r="I104" s="429"/>
      <c r="J104" s="429"/>
      <c r="K104" s="429"/>
      <c r="L104" s="429"/>
      <c r="M104" s="120"/>
      <c r="N104" s="120"/>
      <c r="O104" s="120"/>
      <c r="P104" s="120"/>
      <c r="Q104" s="121"/>
      <c r="R104" s="121"/>
      <c r="S104" s="121"/>
      <c r="T104" s="121"/>
      <c r="U104" s="121"/>
      <c r="V104" s="121"/>
      <c r="W104" s="121"/>
      <c r="X104" s="121"/>
      <c r="Y104" s="121"/>
      <c r="BD104" s="120"/>
      <c r="BJ104" s="123"/>
      <c r="BK104" s="123"/>
      <c r="BL104" s="123"/>
      <c r="BM104" s="123"/>
      <c r="BN104" s="123"/>
      <c r="BO104" s="123"/>
      <c r="BP104" s="123"/>
      <c r="BQ104" s="123"/>
    </row>
    <row r="105" spans="1:69" ht="12.6" customHeight="1" x14ac:dyDescent="0.25">
      <c r="A105" s="428" t="s">
        <v>5391</v>
      </c>
      <c r="B105" s="429"/>
      <c r="C105" s="429"/>
      <c r="D105" s="429"/>
      <c r="E105" s="429"/>
      <c r="F105" s="429"/>
      <c r="G105" s="429"/>
      <c r="H105" s="429"/>
      <c r="I105" s="429"/>
      <c r="J105" s="429"/>
      <c r="K105" s="429"/>
      <c r="L105" s="429"/>
      <c r="M105" s="120"/>
      <c r="N105" s="120"/>
      <c r="O105" s="120"/>
      <c r="P105" s="120"/>
      <c r="Q105" s="121"/>
      <c r="R105" s="121"/>
      <c r="S105" s="121"/>
      <c r="T105" s="121"/>
      <c r="U105" s="121"/>
      <c r="V105" s="121"/>
      <c r="W105" s="121"/>
      <c r="X105" s="121"/>
      <c r="Y105" s="121"/>
      <c r="BD105" s="120"/>
      <c r="BJ105" s="123"/>
      <c r="BK105" s="123"/>
      <c r="BL105" s="123"/>
      <c r="BM105" s="123"/>
      <c r="BN105" s="123"/>
      <c r="BO105" s="123"/>
      <c r="BP105" s="123"/>
      <c r="BQ105" s="123"/>
    </row>
    <row r="106" spans="1:69" s="517" customFormat="1" ht="53.25" customHeight="1" x14ac:dyDescent="0.25">
      <c r="A106" s="516"/>
      <c r="B106" s="516"/>
      <c r="C106" s="516"/>
      <c r="D106" s="516"/>
      <c r="E106" s="516"/>
      <c r="F106" s="1389" t="s">
        <v>5316</v>
      </c>
      <c r="G106" s="1390"/>
      <c r="H106" s="1390"/>
      <c r="I106" s="1390"/>
      <c r="J106" s="1390"/>
      <c r="K106" s="1390"/>
      <c r="L106" s="1390"/>
      <c r="M106" s="1390"/>
      <c r="N106" s="1390"/>
      <c r="O106" s="1390"/>
      <c r="P106" s="1390"/>
      <c r="Q106" s="1390"/>
      <c r="R106" s="1390"/>
      <c r="S106" s="1390"/>
      <c r="T106" s="1390"/>
      <c r="U106" s="1390"/>
      <c r="V106" s="1390"/>
      <c r="W106" s="1390"/>
      <c r="X106" s="1390"/>
      <c r="Y106" s="1391"/>
      <c r="Z106" s="1392" t="s">
        <v>5317</v>
      </c>
      <c r="AA106" s="1393"/>
      <c r="AB106" s="1393"/>
      <c r="AC106" s="1393"/>
      <c r="AD106" s="1393"/>
      <c r="AE106" s="1393"/>
      <c r="AF106" s="1393"/>
      <c r="AG106" s="1394"/>
      <c r="AH106" s="1392" t="s">
        <v>5318</v>
      </c>
      <c r="AI106" s="1393"/>
      <c r="AJ106" s="1393"/>
      <c r="AK106" s="1393"/>
      <c r="AL106" s="1393"/>
      <c r="AM106" s="1393"/>
      <c r="AN106" s="1393"/>
      <c r="AO106" s="1394"/>
      <c r="AP106" s="1392" t="s">
        <v>5319</v>
      </c>
      <c r="AQ106" s="1393"/>
      <c r="AR106" s="1393"/>
      <c r="AS106" s="1393"/>
      <c r="AT106" s="1393"/>
      <c r="AU106" s="1393"/>
      <c r="AV106" s="1394"/>
      <c r="AW106" s="1392" t="s">
        <v>5320</v>
      </c>
      <c r="AX106" s="1393"/>
      <c r="AY106" s="1393"/>
      <c r="AZ106" s="1393"/>
      <c r="BA106" s="1393"/>
      <c r="BB106" s="1393"/>
      <c r="BC106" s="1394"/>
      <c r="BD106" s="514"/>
      <c r="BJ106" s="518"/>
      <c r="BK106" s="518"/>
      <c r="BL106" s="518"/>
      <c r="BM106" s="518"/>
      <c r="BN106" s="518"/>
      <c r="BO106" s="518"/>
      <c r="BP106" s="518"/>
      <c r="BQ106" s="518"/>
    </row>
    <row r="107" spans="1:69" ht="13.5" x14ac:dyDescent="0.25">
      <c r="A107" s="510"/>
      <c r="B107" s="510"/>
      <c r="C107" s="510"/>
      <c r="D107" s="510"/>
      <c r="E107" s="510"/>
      <c r="F107" s="1336" t="s">
        <v>5386</v>
      </c>
      <c r="G107" s="1337"/>
      <c r="H107" s="1337"/>
      <c r="I107" s="1337"/>
      <c r="J107" s="1337"/>
      <c r="K107" s="1337"/>
      <c r="L107" s="1337"/>
      <c r="M107" s="1337"/>
      <c r="N107" s="1337"/>
      <c r="O107" s="1337"/>
      <c r="P107" s="1337"/>
      <c r="Q107" s="1337"/>
      <c r="R107" s="1337"/>
      <c r="S107" s="1337"/>
      <c r="T107" s="1337"/>
      <c r="U107" s="1337"/>
      <c r="V107" s="1337"/>
      <c r="W107" s="1337"/>
      <c r="X107" s="1337"/>
      <c r="Y107" s="1338"/>
      <c r="Z107" s="1386"/>
      <c r="AA107" s="1387"/>
      <c r="AB107" s="1387"/>
      <c r="AC107" s="1387"/>
      <c r="AD107" s="1387"/>
      <c r="AE107" s="1387"/>
      <c r="AF107" s="1387"/>
      <c r="AG107" s="1388"/>
      <c r="AH107" s="1386"/>
      <c r="AI107" s="1387"/>
      <c r="AJ107" s="1387"/>
      <c r="AK107" s="1387"/>
      <c r="AL107" s="1387"/>
      <c r="AM107" s="1387"/>
      <c r="AN107" s="1387"/>
      <c r="AO107" s="1388"/>
      <c r="AP107" s="1386"/>
      <c r="AQ107" s="1387"/>
      <c r="AR107" s="1387"/>
      <c r="AS107" s="1387"/>
      <c r="AT107" s="1387"/>
      <c r="AU107" s="1387"/>
      <c r="AV107" s="1388"/>
      <c r="AW107" s="1386"/>
      <c r="AX107" s="1387"/>
      <c r="AY107" s="1387"/>
      <c r="AZ107" s="1387"/>
      <c r="BA107" s="1387"/>
      <c r="BB107" s="1387"/>
      <c r="BC107" s="1388"/>
      <c r="BD107" s="120"/>
      <c r="BJ107" s="123"/>
      <c r="BK107" s="123"/>
      <c r="BL107" s="123"/>
      <c r="BM107" s="123"/>
      <c r="BN107" s="123"/>
      <c r="BO107" s="123"/>
      <c r="BP107" s="123"/>
      <c r="BQ107" s="123"/>
    </row>
    <row r="108" spans="1:69" ht="27" customHeight="1" x14ac:dyDescent="0.25">
      <c r="A108" s="510"/>
      <c r="B108" s="510"/>
      <c r="C108" s="510"/>
      <c r="D108" s="510"/>
      <c r="E108" s="510"/>
      <c r="F108" s="1336" t="s">
        <v>5387</v>
      </c>
      <c r="G108" s="1337"/>
      <c r="H108" s="1337"/>
      <c r="I108" s="1337"/>
      <c r="J108" s="1337"/>
      <c r="K108" s="1337"/>
      <c r="L108" s="1337"/>
      <c r="M108" s="1337"/>
      <c r="N108" s="1337"/>
      <c r="O108" s="1337"/>
      <c r="P108" s="1337"/>
      <c r="Q108" s="1337"/>
      <c r="R108" s="1337"/>
      <c r="S108" s="1337"/>
      <c r="T108" s="1337"/>
      <c r="U108" s="1337"/>
      <c r="V108" s="1337"/>
      <c r="W108" s="1337"/>
      <c r="X108" s="1337"/>
      <c r="Y108" s="1338"/>
      <c r="Z108" s="1386"/>
      <c r="AA108" s="1387"/>
      <c r="AB108" s="1387"/>
      <c r="AC108" s="1387"/>
      <c r="AD108" s="1387"/>
      <c r="AE108" s="1387"/>
      <c r="AF108" s="1387"/>
      <c r="AG108" s="1388"/>
      <c r="AH108" s="1386"/>
      <c r="AI108" s="1387"/>
      <c r="AJ108" s="1387"/>
      <c r="AK108" s="1387"/>
      <c r="AL108" s="1387"/>
      <c r="AM108" s="1387"/>
      <c r="AN108" s="1387"/>
      <c r="AO108" s="1388"/>
      <c r="AP108" s="1386"/>
      <c r="AQ108" s="1387"/>
      <c r="AR108" s="1387"/>
      <c r="AS108" s="1387"/>
      <c r="AT108" s="1387"/>
      <c r="AU108" s="1387"/>
      <c r="AV108" s="1388"/>
      <c r="AW108" s="1386"/>
      <c r="AX108" s="1387"/>
      <c r="AY108" s="1387"/>
      <c r="AZ108" s="1387"/>
      <c r="BA108" s="1387"/>
      <c r="BB108" s="1387"/>
      <c r="BC108" s="1388"/>
      <c r="BD108" s="120"/>
      <c r="BJ108" s="123"/>
      <c r="BK108" s="123"/>
      <c r="BL108" s="123"/>
      <c r="BM108" s="123"/>
      <c r="BN108" s="123"/>
      <c r="BO108" s="123"/>
      <c r="BP108" s="123"/>
      <c r="BQ108" s="123"/>
    </row>
    <row r="109" spans="1:69" ht="13.5" x14ac:dyDescent="0.25">
      <c r="A109" s="510"/>
      <c r="B109" s="510"/>
      <c r="C109" s="510"/>
      <c r="D109" s="510"/>
      <c r="E109" s="510"/>
      <c r="F109" s="1336" t="s">
        <v>5388</v>
      </c>
      <c r="G109" s="1337"/>
      <c r="H109" s="1337"/>
      <c r="I109" s="1337"/>
      <c r="J109" s="1337"/>
      <c r="K109" s="1337"/>
      <c r="L109" s="1337"/>
      <c r="M109" s="1337"/>
      <c r="N109" s="1337"/>
      <c r="O109" s="1337"/>
      <c r="P109" s="1337"/>
      <c r="Q109" s="1337"/>
      <c r="R109" s="1337"/>
      <c r="S109" s="1337"/>
      <c r="T109" s="1337"/>
      <c r="U109" s="1337"/>
      <c r="V109" s="1337"/>
      <c r="W109" s="1337"/>
      <c r="X109" s="1337"/>
      <c r="Y109" s="1338"/>
      <c r="Z109" s="1386"/>
      <c r="AA109" s="1387"/>
      <c r="AB109" s="1387"/>
      <c r="AC109" s="1387"/>
      <c r="AD109" s="1387"/>
      <c r="AE109" s="1387"/>
      <c r="AF109" s="1387"/>
      <c r="AG109" s="1388"/>
      <c r="AH109" s="1386"/>
      <c r="AI109" s="1387"/>
      <c r="AJ109" s="1387"/>
      <c r="AK109" s="1387"/>
      <c r="AL109" s="1387"/>
      <c r="AM109" s="1387"/>
      <c r="AN109" s="1387"/>
      <c r="AO109" s="1388"/>
      <c r="AP109" s="1386"/>
      <c r="AQ109" s="1387"/>
      <c r="AR109" s="1387"/>
      <c r="AS109" s="1387"/>
      <c r="AT109" s="1387"/>
      <c r="AU109" s="1387"/>
      <c r="AV109" s="1388"/>
      <c r="AW109" s="1386"/>
      <c r="AX109" s="1387"/>
      <c r="AY109" s="1387"/>
      <c r="AZ109" s="1387"/>
      <c r="BA109" s="1387"/>
      <c r="BB109" s="1387"/>
      <c r="BC109" s="1388"/>
      <c r="BD109" s="120"/>
      <c r="BJ109" s="123"/>
      <c r="BK109" s="123"/>
      <c r="BL109" s="123"/>
      <c r="BM109" s="123"/>
      <c r="BN109" s="123"/>
      <c r="BO109" s="123"/>
      <c r="BP109" s="123"/>
      <c r="BQ109" s="123"/>
    </row>
    <row r="110" spans="1:69" ht="13.5" x14ac:dyDescent="0.25">
      <c r="A110" s="510"/>
      <c r="B110" s="510"/>
      <c r="C110" s="510"/>
      <c r="D110" s="510"/>
      <c r="E110" s="510"/>
      <c r="F110" s="1336" t="s">
        <v>5389</v>
      </c>
      <c r="G110" s="1337"/>
      <c r="H110" s="1337"/>
      <c r="I110" s="1337"/>
      <c r="J110" s="1337"/>
      <c r="K110" s="1337"/>
      <c r="L110" s="1337"/>
      <c r="M110" s="1337"/>
      <c r="N110" s="1337"/>
      <c r="O110" s="1337"/>
      <c r="P110" s="1337"/>
      <c r="Q110" s="1337"/>
      <c r="R110" s="1337"/>
      <c r="S110" s="1337"/>
      <c r="T110" s="1337"/>
      <c r="U110" s="1337"/>
      <c r="V110" s="1337"/>
      <c r="W110" s="1337"/>
      <c r="X110" s="1337"/>
      <c r="Y110" s="1338"/>
      <c r="Z110" s="1386"/>
      <c r="AA110" s="1387"/>
      <c r="AB110" s="1387"/>
      <c r="AC110" s="1387"/>
      <c r="AD110" s="1387"/>
      <c r="AE110" s="1387"/>
      <c r="AF110" s="1387"/>
      <c r="AG110" s="1388"/>
      <c r="AH110" s="1386"/>
      <c r="AI110" s="1387"/>
      <c r="AJ110" s="1387"/>
      <c r="AK110" s="1387"/>
      <c r="AL110" s="1387"/>
      <c r="AM110" s="1387"/>
      <c r="AN110" s="1387"/>
      <c r="AO110" s="1388"/>
      <c r="AP110" s="1386"/>
      <c r="AQ110" s="1387"/>
      <c r="AR110" s="1387"/>
      <c r="AS110" s="1387"/>
      <c r="AT110" s="1387"/>
      <c r="AU110" s="1387"/>
      <c r="AV110" s="1388"/>
      <c r="AW110" s="1386"/>
      <c r="AX110" s="1387"/>
      <c r="AY110" s="1387"/>
      <c r="AZ110" s="1387"/>
      <c r="BA110" s="1387"/>
      <c r="BB110" s="1387"/>
      <c r="BC110" s="1388"/>
      <c r="BD110" s="120"/>
      <c r="BJ110" s="123"/>
      <c r="BK110" s="123"/>
      <c r="BL110" s="123"/>
      <c r="BM110" s="123"/>
      <c r="BN110" s="123"/>
      <c r="BO110" s="123"/>
      <c r="BP110" s="123"/>
      <c r="BQ110" s="123"/>
    </row>
    <row r="111" spans="1:69" ht="13.5" x14ac:dyDescent="0.25">
      <c r="A111" s="510"/>
      <c r="B111" s="510"/>
      <c r="C111" s="510"/>
      <c r="D111" s="510"/>
      <c r="E111" s="510"/>
      <c r="F111" s="508"/>
      <c r="G111" s="508"/>
      <c r="H111" s="508"/>
      <c r="I111" s="508"/>
      <c r="J111" s="508"/>
      <c r="K111" s="508"/>
      <c r="L111" s="508"/>
      <c r="M111" s="508"/>
      <c r="N111" s="508"/>
      <c r="O111" s="508"/>
      <c r="P111" s="508"/>
      <c r="Q111" s="508"/>
      <c r="R111" s="508"/>
      <c r="S111" s="508"/>
      <c r="T111" s="508"/>
      <c r="U111" s="508"/>
      <c r="V111" s="508"/>
      <c r="W111" s="508"/>
      <c r="X111" s="508"/>
      <c r="Y111" s="508"/>
      <c r="Z111" s="511"/>
      <c r="AA111" s="511"/>
      <c r="AB111" s="511"/>
      <c r="AC111" s="511"/>
      <c r="AD111" s="511"/>
      <c r="AE111" s="511"/>
      <c r="AF111" s="511"/>
      <c r="AG111" s="511"/>
      <c r="AH111" s="511"/>
      <c r="AI111" s="511"/>
      <c r="AJ111" s="511"/>
      <c r="AK111" s="511"/>
      <c r="AL111" s="511"/>
      <c r="AM111" s="511"/>
      <c r="AN111" s="511"/>
      <c r="AO111" s="512"/>
      <c r="AP111" s="512"/>
      <c r="AQ111" s="512"/>
      <c r="AR111" s="512"/>
      <c r="AS111" s="512"/>
      <c r="AT111" s="512"/>
      <c r="AU111" s="512"/>
      <c r="AV111" s="512"/>
      <c r="AW111" s="512"/>
      <c r="AX111" s="512"/>
      <c r="AY111" s="512"/>
      <c r="AZ111" s="512"/>
      <c r="BA111" s="512"/>
      <c r="BB111" s="512"/>
      <c r="BC111" s="512"/>
      <c r="BD111" s="120"/>
      <c r="BJ111" s="123"/>
      <c r="BK111" s="123"/>
      <c r="BL111" s="123"/>
      <c r="BM111" s="123"/>
      <c r="BN111" s="123"/>
      <c r="BO111" s="123"/>
      <c r="BP111" s="123"/>
      <c r="BQ111" s="123"/>
    </row>
    <row r="112" spans="1:69" ht="12.6" customHeight="1" x14ac:dyDescent="0.25">
      <c r="A112" s="428" t="s">
        <v>5392</v>
      </c>
      <c r="B112" s="429"/>
      <c r="C112" s="429"/>
      <c r="D112" s="429"/>
      <c r="E112" s="429"/>
      <c r="F112" s="429"/>
      <c r="G112" s="429"/>
      <c r="H112" s="429"/>
      <c r="I112" s="429"/>
      <c r="J112" s="429"/>
      <c r="K112" s="429"/>
      <c r="L112" s="429"/>
      <c r="M112" s="120"/>
      <c r="N112" s="120"/>
      <c r="O112" s="120"/>
      <c r="P112" s="120"/>
      <c r="Q112" s="121"/>
      <c r="R112" s="121"/>
      <c r="S112" s="121"/>
      <c r="T112" s="121"/>
      <c r="U112" s="121"/>
      <c r="V112" s="121"/>
      <c r="W112" s="121"/>
      <c r="X112" s="121"/>
      <c r="Y112" s="121"/>
      <c r="Z112" s="121"/>
      <c r="AA112" s="121"/>
      <c r="AB112" s="121"/>
      <c r="AC112" s="121"/>
      <c r="AD112" s="121"/>
      <c r="AE112" s="121"/>
      <c r="AF112" s="121"/>
      <c r="AG112" s="121"/>
      <c r="AH112" s="121"/>
      <c r="AI112" s="121"/>
      <c r="AJ112" s="121"/>
      <c r="AK112" s="121"/>
      <c r="AL112" s="121"/>
      <c r="AM112" s="121"/>
      <c r="AN112" s="121"/>
      <c r="AO112" s="121"/>
      <c r="AP112" s="121"/>
      <c r="AQ112" s="121"/>
      <c r="AR112" s="121"/>
      <c r="AS112" s="430"/>
      <c r="AT112" s="431"/>
      <c r="AU112" s="431"/>
      <c r="AV112" s="431"/>
      <c r="AW112" s="431"/>
      <c r="AX112" s="431"/>
      <c r="AY112" s="431"/>
      <c r="AZ112" s="431"/>
      <c r="BA112" s="431"/>
    </row>
    <row r="113" spans="1:69" ht="12.6" customHeight="1" x14ac:dyDescent="0.25">
      <c r="A113" s="510"/>
      <c r="B113" s="510"/>
      <c r="C113" s="510"/>
      <c r="D113" s="510"/>
      <c r="E113" s="510"/>
      <c r="F113" s="508"/>
      <c r="G113" s="508"/>
      <c r="H113" s="508"/>
      <c r="I113" s="508"/>
      <c r="J113" s="508"/>
      <c r="K113" s="508"/>
      <c r="L113" s="508"/>
      <c r="M113" s="508"/>
      <c r="N113" s="508"/>
      <c r="O113" s="508"/>
      <c r="P113" s="508"/>
      <c r="Q113" s="508"/>
      <c r="R113" s="508"/>
      <c r="S113" s="508"/>
      <c r="T113" s="508"/>
      <c r="U113" s="508"/>
      <c r="V113" s="508"/>
      <c r="W113" s="508"/>
      <c r="X113" s="508"/>
      <c r="Y113" s="508"/>
      <c r="Z113" s="511"/>
      <c r="AA113" s="511"/>
      <c r="AB113" s="511"/>
      <c r="AC113" s="511"/>
      <c r="AD113" s="511"/>
      <c r="AE113" s="511"/>
      <c r="AF113" s="511"/>
      <c r="AG113" s="511"/>
      <c r="AH113" s="511"/>
      <c r="AI113" s="511"/>
      <c r="AJ113" s="511"/>
      <c r="AK113" s="511"/>
      <c r="AL113" s="511"/>
      <c r="AM113" s="511"/>
      <c r="AN113" s="511"/>
      <c r="AO113" s="512"/>
      <c r="AP113" s="512"/>
      <c r="AQ113" s="512"/>
      <c r="AR113" s="512"/>
      <c r="AS113" s="512"/>
      <c r="AT113" s="512"/>
      <c r="AU113" s="512"/>
      <c r="AV113" s="512"/>
      <c r="AW113" s="512"/>
      <c r="AX113" s="512"/>
      <c r="AY113" s="512"/>
      <c r="AZ113" s="512"/>
      <c r="BA113" s="512"/>
      <c r="BB113" s="512"/>
      <c r="BC113" s="512"/>
    </row>
    <row r="114" spans="1:69" ht="12.6" customHeight="1" x14ac:dyDescent="0.25">
      <c r="A114" s="428" t="s">
        <v>5393</v>
      </c>
      <c r="B114" s="429"/>
      <c r="C114" s="429"/>
      <c r="D114" s="429"/>
      <c r="E114" s="429"/>
      <c r="F114" s="429"/>
      <c r="G114" s="429"/>
      <c r="H114" s="429"/>
      <c r="I114" s="429"/>
      <c r="J114" s="429"/>
      <c r="K114" s="429"/>
      <c r="L114" s="429"/>
      <c r="M114" s="120"/>
      <c r="N114" s="120"/>
      <c r="O114" s="120"/>
      <c r="P114" s="120"/>
      <c r="Q114" s="121"/>
      <c r="R114" s="121"/>
      <c r="S114" s="121"/>
      <c r="T114" s="121"/>
      <c r="U114" s="121"/>
      <c r="V114" s="121"/>
      <c r="W114" s="121"/>
      <c r="X114" s="121"/>
      <c r="Y114" s="121"/>
      <c r="Z114" s="121"/>
      <c r="AA114" s="121"/>
      <c r="AB114" s="121"/>
      <c r="AC114" s="121"/>
      <c r="AD114" s="121"/>
      <c r="AE114" s="121"/>
      <c r="AF114" s="121"/>
      <c r="AG114" s="121"/>
      <c r="AH114" s="121"/>
      <c r="AI114" s="121"/>
      <c r="AJ114" s="121"/>
      <c r="AK114" s="121"/>
      <c r="AL114" s="121"/>
      <c r="AM114" s="121"/>
      <c r="AN114" s="121"/>
      <c r="AO114" s="121"/>
      <c r="AP114" s="121"/>
      <c r="AQ114" s="121"/>
      <c r="AR114" s="121"/>
      <c r="AS114" s="430"/>
      <c r="AT114" s="431"/>
      <c r="AU114" s="431"/>
      <c r="AV114" s="431"/>
      <c r="AW114" s="431"/>
      <c r="AX114" s="431"/>
      <c r="AY114" s="431"/>
      <c r="AZ114" s="431"/>
      <c r="BA114" s="431"/>
    </row>
    <row r="115" spans="1:69" ht="12.6" customHeight="1" x14ac:dyDescent="0.25">
      <c r="A115" s="515"/>
      <c r="B115" s="515"/>
      <c r="C115" s="1333" t="s">
        <v>4729</v>
      </c>
      <c r="D115" s="1334"/>
      <c r="E115" s="1335"/>
      <c r="F115" s="1340" t="s">
        <v>5394</v>
      </c>
      <c r="G115" s="1341"/>
      <c r="H115" s="1341"/>
      <c r="I115" s="1341"/>
      <c r="J115" s="1341"/>
      <c r="K115" s="1341"/>
      <c r="L115" s="1341"/>
      <c r="M115" s="1341"/>
      <c r="N115" s="1341"/>
      <c r="O115" s="1341"/>
      <c r="P115" s="1341"/>
      <c r="Q115" s="1341"/>
      <c r="R115" s="1341"/>
      <c r="S115" s="1341"/>
      <c r="T115" s="1341"/>
      <c r="U115" s="1341"/>
      <c r="V115" s="1341"/>
      <c r="W115" s="1341"/>
      <c r="X115" s="1341"/>
      <c r="Y115" s="1342"/>
      <c r="Z115" s="1395" t="s">
        <v>5395</v>
      </c>
      <c r="AA115" s="1395"/>
      <c r="AB115" s="1395"/>
      <c r="AC115" s="1395"/>
      <c r="AD115" s="1395"/>
      <c r="AE115" s="1395"/>
      <c r="AF115" s="1395"/>
      <c r="AG115" s="1395"/>
      <c r="AH115" s="1395"/>
      <c r="AI115" s="1395"/>
      <c r="AJ115" s="1395" t="s">
        <v>5396</v>
      </c>
      <c r="AK115" s="1395"/>
      <c r="AL115" s="1395"/>
      <c r="AM115" s="1395"/>
      <c r="AN115" s="1395"/>
      <c r="AO115" s="1395"/>
      <c r="AP115" s="1395"/>
      <c r="AQ115" s="1395"/>
      <c r="AR115" s="1395"/>
      <c r="AS115" s="1395"/>
      <c r="AT115" s="1395" t="s">
        <v>5397</v>
      </c>
      <c r="AU115" s="1395"/>
      <c r="AV115" s="1395"/>
      <c r="AW115" s="1395"/>
      <c r="AX115" s="1395"/>
      <c r="AY115" s="1395"/>
      <c r="AZ115" s="1395"/>
      <c r="BA115" s="1395"/>
      <c r="BB115" s="1395"/>
      <c r="BC115" s="1395"/>
    </row>
    <row r="116" spans="1:69" ht="12.6" customHeight="1" x14ac:dyDescent="0.25">
      <c r="A116" s="515"/>
      <c r="B116" s="515"/>
      <c r="C116" s="1333">
        <v>1</v>
      </c>
      <c r="D116" s="1334"/>
      <c r="E116" s="1335"/>
      <c r="F116" s="1336" t="s">
        <v>5398</v>
      </c>
      <c r="G116" s="1337"/>
      <c r="H116" s="1337"/>
      <c r="I116" s="1337"/>
      <c r="J116" s="1337"/>
      <c r="K116" s="1337"/>
      <c r="L116" s="1337"/>
      <c r="M116" s="1337"/>
      <c r="N116" s="1337"/>
      <c r="O116" s="1337"/>
      <c r="P116" s="1337"/>
      <c r="Q116" s="1337"/>
      <c r="R116" s="1337"/>
      <c r="S116" s="1337"/>
      <c r="T116" s="1337"/>
      <c r="U116" s="1337"/>
      <c r="V116" s="1337"/>
      <c r="W116" s="1337"/>
      <c r="X116" s="1337"/>
      <c r="Y116" s="1338"/>
      <c r="Z116" s="1396"/>
      <c r="AA116" s="1396"/>
      <c r="AB116" s="1396"/>
      <c r="AC116" s="1396"/>
      <c r="AD116" s="1396"/>
      <c r="AE116" s="1396"/>
      <c r="AF116" s="1396"/>
      <c r="AG116" s="1396"/>
      <c r="AH116" s="1396"/>
      <c r="AI116" s="1396"/>
      <c r="AJ116" s="1396"/>
      <c r="AK116" s="1396"/>
      <c r="AL116" s="1396"/>
      <c r="AM116" s="1396"/>
      <c r="AN116" s="1396"/>
      <c r="AO116" s="1396"/>
      <c r="AP116" s="1396"/>
      <c r="AQ116" s="1396"/>
      <c r="AR116" s="1396"/>
      <c r="AS116" s="1396"/>
      <c r="AT116" s="1396"/>
      <c r="AU116" s="1396"/>
      <c r="AV116" s="1396"/>
      <c r="AW116" s="1396"/>
      <c r="AX116" s="1396"/>
      <c r="AY116" s="1396"/>
      <c r="AZ116" s="1396"/>
      <c r="BA116" s="1396"/>
      <c r="BB116" s="1396"/>
      <c r="BC116" s="1396"/>
    </row>
    <row r="117" spans="1:69" ht="12.6" customHeight="1" x14ac:dyDescent="0.25">
      <c r="A117" s="515"/>
      <c r="B117" s="515"/>
      <c r="C117" s="1333">
        <v>2</v>
      </c>
      <c r="D117" s="1334"/>
      <c r="E117" s="1335"/>
      <c r="F117" s="1336" t="s">
        <v>5399</v>
      </c>
      <c r="G117" s="1337"/>
      <c r="H117" s="1337"/>
      <c r="I117" s="1337"/>
      <c r="J117" s="1337"/>
      <c r="K117" s="1337"/>
      <c r="L117" s="1337"/>
      <c r="M117" s="1337"/>
      <c r="N117" s="1337"/>
      <c r="O117" s="1337"/>
      <c r="P117" s="1337"/>
      <c r="Q117" s="1337"/>
      <c r="R117" s="1337"/>
      <c r="S117" s="1337"/>
      <c r="T117" s="1337"/>
      <c r="U117" s="1337"/>
      <c r="V117" s="1337"/>
      <c r="W117" s="1337"/>
      <c r="X117" s="1337"/>
      <c r="Y117" s="1338"/>
      <c r="Z117" s="1396"/>
      <c r="AA117" s="1396"/>
      <c r="AB117" s="1396"/>
      <c r="AC117" s="1396"/>
      <c r="AD117" s="1396"/>
      <c r="AE117" s="1396"/>
      <c r="AF117" s="1396"/>
      <c r="AG117" s="1396"/>
      <c r="AH117" s="1396"/>
      <c r="AI117" s="1396"/>
      <c r="AJ117" s="1396"/>
      <c r="AK117" s="1396"/>
      <c r="AL117" s="1396"/>
      <c r="AM117" s="1396"/>
      <c r="AN117" s="1396"/>
      <c r="AO117" s="1396"/>
      <c r="AP117" s="1396"/>
      <c r="AQ117" s="1396"/>
      <c r="AR117" s="1396"/>
      <c r="AS117" s="1396"/>
      <c r="AT117" s="1396"/>
      <c r="AU117" s="1396"/>
      <c r="AV117" s="1396"/>
      <c r="AW117" s="1396"/>
      <c r="AX117" s="1396"/>
      <c r="AY117" s="1396"/>
      <c r="AZ117" s="1396"/>
      <c r="BA117" s="1396"/>
      <c r="BB117" s="1396"/>
      <c r="BC117" s="1396"/>
    </row>
    <row r="118" spans="1:69" ht="12.6" customHeight="1" x14ac:dyDescent="0.25">
      <c r="A118" s="515"/>
      <c r="B118" s="515"/>
      <c r="C118" s="1333">
        <v>3</v>
      </c>
      <c r="D118" s="1334"/>
      <c r="E118" s="1335"/>
      <c r="F118" s="1336" t="s">
        <v>5400</v>
      </c>
      <c r="G118" s="1337"/>
      <c r="H118" s="1337"/>
      <c r="I118" s="1337"/>
      <c r="J118" s="1337"/>
      <c r="K118" s="1337"/>
      <c r="L118" s="1337"/>
      <c r="M118" s="1337"/>
      <c r="N118" s="1337"/>
      <c r="O118" s="1337"/>
      <c r="P118" s="1337"/>
      <c r="Q118" s="1337"/>
      <c r="R118" s="1337"/>
      <c r="S118" s="1337"/>
      <c r="T118" s="1337"/>
      <c r="U118" s="1337"/>
      <c r="V118" s="1337"/>
      <c r="W118" s="1337"/>
      <c r="X118" s="1337"/>
      <c r="Y118" s="1338"/>
      <c r="Z118" s="1396"/>
      <c r="AA118" s="1396"/>
      <c r="AB118" s="1396"/>
      <c r="AC118" s="1396"/>
      <c r="AD118" s="1396"/>
      <c r="AE118" s="1396"/>
      <c r="AF118" s="1396"/>
      <c r="AG118" s="1396"/>
      <c r="AH118" s="1396"/>
      <c r="AI118" s="1396"/>
      <c r="AJ118" s="1396"/>
      <c r="AK118" s="1396"/>
      <c r="AL118" s="1396"/>
      <c r="AM118" s="1396"/>
      <c r="AN118" s="1396"/>
      <c r="AO118" s="1396"/>
      <c r="AP118" s="1396"/>
      <c r="AQ118" s="1396"/>
      <c r="AR118" s="1396"/>
      <c r="AS118" s="1396"/>
      <c r="AT118" s="1396"/>
      <c r="AU118" s="1396"/>
      <c r="AV118" s="1396"/>
      <c r="AW118" s="1396"/>
      <c r="AX118" s="1396"/>
      <c r="AY118" s="1396"/>
      <c r="AZ118" s="1396"/>
      <c r="BA118" s="1396"/>
      <c r="BB118" s="1396"/>
      <c r="BC118" s="1396"/>
    </row>
    <row r="119" spans="1:69" ht="12.6" customHeight="1" x14ac:dyDescent="0.25">
      <c r="A119" s="515"/>
      <c r="B119" s="515"/>
      <c r="C119" s="1333">
        <v>4</v>
      </c>
      <c r="D119" s="1334"/>
      <c r="E119" s="1335"/>
      <c r="F119" s="1336" t="s">
        <v>5401</v>
      </c>
      <c r="G119" s="1337"/>
      <c r="H119" s="1337"/>
      <c r="I119" s="1337"/>
      <c r="J119" s="1337"/>
      <c r="K119" s="1337"/>
      <c r="L119" s="1337"/>
      <c r="M119" s="1337"/>
      <c r="N119" s="1337"/>
      <c r="O119" s="1337"/>
      <c r="P119" s="1337"/>
      <c r="Q119" s="1337"/>
      <c r="R119" s="1337"/>
      <c r="S119" s="1337"/>
      <c r="T119" s="1337"/>
      <c r="U119" s="1337"/>
      <c r="V119" s="1337"/>
      <c r="W119" s="1337"/>
      <c r="X119" s="1337"/>
      <c r="Y119" s="1338"/>
      <c r="Z119" s="1396"/>
      <c r="AA119" s="1396"/>
      <c r="AB119" s="1396"/>
      <c r="AC119" s="1396"/>
      <c r="AD119" s="1396"/>
      <c r="AE119" s="1396"/>
      <c r="AF119" s="1396"/>
      <c r="AG119" s="1396"/>
      <c r="AH119" s="1396"/>
      <c r="AI119" s="1396"/>
      <c r="AJ119" s="1396"/>
      <c r="AK119" s="1396"/>
      <c r="AL119" s="1396"/>
      <c r="AM119" s="1396"/>
      <c r="AN119" s="1396"/>
      <c r="AO119" s="1396"/>
      <c r="AP119" s="1396"/>
      <c r="AQ119" s="1396"/>
      <c r="AR119" s="1396"/>
      <c r="AS119" s="1396"/>
      <c r="AT119" s="1396"/>
      <c r="AU119" s="1396"/>
      <c r="AV119" s="1396"/>
      <c r="AW119" s="1396"/>
      <c r="AX119" s="1396"/>
      <c r="AY119" s="1396"/>
      <c r="AZ119" s="1396"/>
      <c r="BA119" s="1396"/>
      <c r="BB119" s="1396"/>
      <c r="BC119" s="1396"/>
    </row>
    <row r="120" spans="1:69" ht="12" customHeight="1" x14ac:dyDescent="0.25">
      <c r="A120" s="515"/>
      <c r="B120" s="515"/>
      <c r="C120" s="1333">
        <v>5</v>
      </c>
      <c r="D120" s="1334"/>
      <c r="E120" s="1335"/>
      <c r="F120" s="1336" t="s">
        <v>5402</v>
      </c>
      <c r="G120" s="1337"/>
      <c r="H120" s="1337"/>
      <c r="I120" s="1337"/>
      <c r="J120" s="1337"/>
      <c r="K120" s="1337"/>
      <c r="L120" s="1337"/>
      <c r="M120" s="1337"/>
      <c r="N120" s="1337"/>
      <c r="O120" s="1337"/>
      <c r="P120" s="1337"/>
      <c r="Q120" s="1337"/>
      <c r="R120" s="1337"/>
      <c r="S120" s="1337"/>
      <c r="T120" s="1337"/>
      <c r="U120" s="1337"/>
      <c r="V120" s="1337"/>
      <c r="W120" s="1337"/>
      <c r="X120" s="1337"/>
      <c r="Y120" s="1338"/>
      <c r="Z120" s="1396"/>
      <c r="AA120" s="1396"/>
      <c r="AB120" s="1396"/>
      <c r="AC120" s="1396"/>
      <c r="AD120" s="1396"/>
      <c r="AE120" s="1396"/>
      <c r="AF120" s="1396"/>
      <c r="AG120" s="1396"/>
      <c r="AH120" s="1396"/>
      <c r="AI120" s="1396"/>
      <c r="AJ120" s="1396"/>
      <c r="AK120" s="1396"/>
      <c r="AL120" s="1396"/>
      <c r="AM120" s="1396"/>
      <c r="AN120" s="1396"/>
      <c r="AO120" s="1396"/>
      <c r="AP120" s="1396"/>
      <c r="AQ120" s="1396"/>
      <c r="AR120" s="1396"/>
      <c r="AS120" s="1396"/>
      <c r="AT120" s="1396"/>
      <c r="AU120" s="1396"/>
      <c r="AV120" s="1396"/>
      <c r="AW120" s="1396"/>
      <c r="AX120" s="1396"/>
      <c r="AY120" s="1396"/>
      <c r="AZ120" s="1396"/>
      <c r="BA120" s="1396"/>
      <c r="BB120" s="1396"/>
      <c r="BC120" s="1396"/>
      <c r="BD120" s="120"/>
      <c r="BJ120" s="123"/>
      <c r="BK120" s="123"/>
      <c r="BL120" s="123"/>
      <c r="BM120" s="123"/>
      <c r="BN120" s="123"/>
      <c r="BO120" s="123"/>
      <c r="BP120" s="123"/>
      <c r="BQ120" s="123"/>
    </row>
    <row r="121" spans="1:69" s="517" customFormat="1" ht="13.5" x14ac:dyDescent="0.25">
      <c r="A121" s="515"/>
      <c r="B121" s="515"/>
      <c r="C121" s="1333">
        <v>6</v>
      </c>
      <c r="D121" s="1334"/>
      <c r="E121" s="1335"/>
      <c r="F121" s="1336" t="s">
        <v>5403</v>
      </c>
      <c r="G121" s="1337"/>
      <c r="H121" s="1337"/>
      <c r="I121" s="1337"/>
      <c r="J121" s="1337"/>
      <c r="K121" s="1337"/>
      <c r="L121" s="1337"/>
      <c r="M121" s="1337"/>
      <c r="N121" s="1337"/>
      <c r="O121" s="1337"/>
      <c r="P121" s="1337"/>
      <c r="Q121" s="1337"/>
      <c r="R121" s="1337"/>
      <c r="S121" s="1337"/>
      <c r="T121" s="1337"/>
      <c r="U121" s="1337"/>
      <c r="V121" s="1337"/>
      <c r="W121" s="1337"/>
      <c r="X121" s="1337"/>
      <c r="Y121" s="1338"/>
      <c r="Z121" s="1396"/>
      <c r="AA121" s="1396"/>
      <c r="AB121" s="1396"/>
      <c r="AC121" s="1396"/>
      <c r="AD121" s="1396"/>
      <c r="AE121" s="1396"/>
      <c r="AF121" s="1396"/>
      <c r="AG121" s="1396"/>
      <c r="AH121" s="1396"/>
      <c r="AI121" s="1396"/>
      <c r="AJ121" s="1396"/>
      <c r="AK121" s="1396"/>
      <c r="AL121" s="1396"/>
      <c r="AM121" s="1396"/>
      <c r="AN121" s="1396"/>
      <c r="AO121" s="1396"/>
      <c r="AP121" s="1396"/>
      <c r="AQ121" s="1396"/>
      <c r="AR121" s="1396"/>
      <c r="AS121" s="1396"/>
      <c r="AT121" s="1396"/>
      <c r="AU121" s="1396"/>
      <c r="AV121" s="1396"/>
      <c r="AW121" s="1396"/>
      <c r="AX121" s="1396"/>
      <c r="AY121" s="1396"/>
      <c r="AZ121" s="1396"/>
      <c r="BA121" s="1396"/>
      <c r="BB121" s="1396"/>
      <c r="BC121" s="1396"/>
      <c r="BD121" s="514"/>
      <c r="BJ121" s="518"/>
      <c r="BK121" s="518"/>
      <c r="BL121" s="518"/>
      <c r="BM121" s="518"/>
      <c r="BN121" s="518"/>
      <c r="BO121" s="518"/>
      <c r="BP121" s="518"/>
      <c r="BQ121" s="518"/>
    </row>
    <row r="122" spans="1:69" ht="13.5" x14ac:dyDescent="0.25">
      <c r="A122" s="515"/>
      <c r="B122" s="515"/>
      <c r="C122" s="1333"/>
      <c r="D122" s="1334"/>
      <c r="E122" s="1335"/>
      <c r="F122" s="1336" t="s">
        <v>1394</v>
      </c>
      <c r="G122" s="1337"/>
      <c r="H122" s="1337"/>
      <c r="I122" s="1337"/>
      <c r="J122" s="1337"/>
      <c r="K122" s="1337"/>
      <c r="L122" s="1337"/>
      <c r="M122" s="1337"/>
      <c r="N122" s="1337"/>
      <c r="O122" s="1337"/>
      <c r="P122" s="1337"/>
      <c r="Q122" s="1337"/>
      <c r="R122" s="1337"/>
      <c r="S122" s="1337"/>
      <c r="T122" s="1337"/>
      <c r="U122" s="1337"/>
      <c r="V122" s="1337"/>
      <c r="W122" s="1337"/>
      <c r="X122" s="1337"/>
      <c r="Y122" s="1338"/>
      <c r="Z122" s="1396"/>
      <c r="AA122" s="1396"/>
      <c r="AB122" s="1396"/>
      <c r="AC122" s="1396"/>
      <c r="AD122" s="1396"/>
      <c r="AE122" s="1396"/>
      <c r="AF122" s="1396"/>
      <c r="AG122" s="1396"/>
      <c r="AH122" s="1396"/>
      <c r="AI122" s="1396"/>
      <c r="AJ122" s="1396"/>
      <c r="AK122" s="1396"/>
      <c r="AL122" s="1396"/>
      <c r="AM122" s="1396"/>
      <c r="AN122" s="1396"/>
      <c r="AO122" s="1396"/>
      <c r="AP122" s="1396"/>
      <c r="AQ122" s="1396"/>
      <c r="AR122" s="1396"/>
      <c r="AS122" s="1396"/>
      <c r="AT122" s="1396"/>
      <c r="AU122" s="1396"/>
      <c r="AV122" s="1396"/>
      <c r="AW122" s="1396"/>
      <c r="AX122" s="1396"/>
      <c r="AY122" s="1396"/>
      <c r="AZ122" s="1396"/>
      <c r="BA122" s="1396"/>
      <c r="BB122" s="1396"/>
      <c r="BC122" s="1396"/>
      <c r="BD122" s="120"/>
      <c r="BJ122" s="123"/>
      <c r="BK122" s="123"/>
      <c r="BL122" s="123"/>
      <c r="BM122" s="123"/>
      <c r="BN122" s="123"/>
      <c r="BO122" s="123"/>
      <c r="BP122" s="123"/>
      <c r="BQ122" s="123"/>
    </row>
    <row r="123" spans="1:69" ht="13.5" x14ac:dyDescent="0.25">
      <c r="A123" s="510"/>
      <c r="B123" s="510"/>
      <c r="C123" s="510"/>
      <c r="D123" s="510"/>
      <c r="E123" s="510"/>
      <c r="F123" s="508"/>
      <c r="G123" s="508"/>
      <c r="H123" s="508"/>
      <c r="I123" s="508"/>
      <c r="J123" s="508"/>
      <c r="K123" s="508"/>
      <c r="L123" s="508"/>
      <c r="M123" s="508"/>
      <c r="N123" s="508"/>
      <c r="O123" s="508"/>
      <c r="P123" s="508"/>
      <c r="Q123" s="508"/>
      <c r="R123" s="508"/>
      <c r="S123" s="508"/>
      <c r="T123" s="508"/>
      <c r="U123" s="508"/>
      <c r="V123" s="508"/>
      <c r="W123" s="508"/>
      <c r="X123" s="508"/>
      <c r="Y123" s="508"/>
      <c r="Z123" s="511"/>
      <c r="AA123" s="511"/>
      <c r="AB123" s="511"/>
      <c r="AC123" s="511"/>
      <c r="AD123" s="511"/>
      <c r="AE123" s="511"/>
      <c r="AF123" s="511"/>
      <c r="AG123" s="511"/>
      <c r="AH123" s="511"/>
      <c r="AI123" s="511"/>
      <c r="AJ123" s="511"/>
      <c r="AK123" s="511"/>
      <c r="AL123" s="511"/>
      <c r="AM123" s="511"/>
      <c r="AN123" s="511"/>
      <c r="AO123" s="512"/>
      <c r="AP123" s="512"/>
      <c r="AQ123" s="512"/>
      <c r="AR123" s="512"/>
      <c r="AS123" s="512"/>
      <c r="AT123" s="512"/>
      <c r="AU123" s="512"/>
      <c r="AV123" s="512"/>
      <c r="AW123" s="512"/>
      <c r="AX123" s="512"/>
      <c r="AY123" s="512"/>
      <c r="AZ123" s="512"/>
      <c r="BA123" s="512"/>
      <c r="BB123" s="512"/>
      <c r="BC123" s="512"/>
      <c r="BD123" s="120"/>
      <c r="BJ123" s="123"/>
      <c r="BK123" s="123"/>
      <c r="BL123" s="123"/>
      <c r="BM123" s="123"/>
      <c r="BN123" s="123"/>
      <c r="BO123" s="123"/>
      <c r="BP123" s="123"/>
      <c r="BQ123" s="123"/>
    </row>
    <row r="124" spans="1:69" ht="13.5" x14ac:dyDescent="0.25">
      <c r="A124" s="515"/>
      <c r="B124" s="515"/>
      <c r="C124" s="1333" t="s">
        <v>4729</v>
      </c>
      <c r="D124" s="1334"/>
      <c r="E124" s="1335"/>
      <c r="F124" s="1340" t="s">
        <v>5404</v>
      </c>
      <c r="G124" s="1341"/>
      <c r="H124" s="1341"/>
      <c r="I124" s="1341"/>
      <c r="J124" s="1341"/>
      <c r="K124" s="1341"/>
      <c r="L124" s="1341"/>
      <c r="M124" s="1341"/>
      <c r="N124" s="1341"/>
      <c r="O124" s="1341"/>
      <c r="P124" s="1341"/>
      <c r="Q124" s="1341"/>
      <c r="R124" s="1341"/>
      <c r="S124" s="1341"/>
      <c r="T124" s="1341"/>
      <c r="U124" s="1341"/>
      <c r="V124" s="1341"/>
      <c r="W124" s="1341"/>
      <c r="X124" s="1341"/>
      <c r="Y124" s="1342"/>
      <c r="Z124" s="1395" t="s">
        <v>5395</v>
      </c>
      <c r="AA124" s="1395"/>
      <c r="AB124" s="1395"/>
      <c r="AC124" s="1395"/>
      <c r="AD124" s="1395"/>
      <c r="AE124" s="1395"/>
      <c r="AF124" s="1395"/>
      <c r="AG124" s="1395"/>
      <c r="AH124" s="1395"/>
      <c r="AI124" s="1395"/>
      <c r="AJ124" s="1395" t="s">
        <v>5396</v>
      </c>
      <c r="AK124" s="1395"/>
      <c r="AL124" s="1395"/>
      <c r="AM124" s="1395"/>
      <c r="AN124" s="1395"/>
      <c r="AO124" s="1395"/>
      <c r="AP124" s="1395"/>
      <c r="AQ124" s="1395"/>
      <c r="AR124" s="1395"/>
      <c r="AS124" s="1395"/>
      <c r="AT124" s="1395" t="s">
        <v>5397</v>
      </c>
      <c r="AU124" s="1395"/>
      <c r="AV124" s="1395"/>
      <c r="AW124" s="1395"/>
      <c r="AX124" s="1395"/>
      <c r="AY124" s="1395"/>
      <c r="AZ124" s="1395"/>
      <c r="BA124" s="1395"/>
      <c r="BB124" s="1395"/>
      <c r="BC124" s="1395"/>
      <c r="BD124" s="120"/>
      <c r="BJ124" s="123"/>
      <c r="BK124" s="123"/>
      <c r="BL124" s="123"/>
      <c r="BM124" s="123"/>
      <c r="BN124" s="123"/>
      <c r="BO124" s="123"/>
      <c r="BP124" s="123"/>
      <c r="BQ124" s="123"/>
    </row>
    <row r="125" spans="1:69" ht="29.25" customHeight="1" x14ac:dyDescent="0.25">
      <c r="A125" s="515"/>
      <c r="B125" s="515"/>
      <c r="C125" s="1333">
        <v>1</v>
      </c>
      <c r="D125" s="1334"/>
      <c r="E125" s="1335"/>
      <c r="F125" s="1336" t="s">
        <v>5398</v>
      </c>
      <c r="G125" s="1337"/>
      <c r="H125" s="1337"/>
      <c r="I125" s="1337"/>
      <c r="J125" s="1337"/>
      <c r="K125" s="1337"/>
      <c r="L125" s="1337"/>
      <c r="M125" s="1337"/>
      <c r="N125" s="1337"/>
      <c r="O125" s="1337"/>
      <c r="P125" s="1337"/>
      <c r="Q125" s="1337"/>
      <c r="R125" s="1337"/>
      <c r="S125" s="1337"/>
      <c r="T125" s="1337"/>
      <c r="U125" s="1337"/>
      <c r="V125" s="1337"/>
      <c r="W125" s="1337"/>
      <c r="X125" s="1337"/>
      <c r="Y125" s="1338"/>
      <c r="Z125" s="1396"/>
      <c r="AA125" s="1396"/>
      <c r="AB125" s="1396"/>
      <c r="AC125" s="1396"/>
      <c r="AD125" s="1396"/>
      <c r="AE125" s="1396"/>
      <c r="AF125" s="1396"/>
      <c r="AG125" s="1396"/>
      <c r="AH125" s="1396"/>
      <c r="AI125" s="1396"/>
      <c r="AJ125" s="1396"/>
      <c r="AK125" s="1396"/>
      <c r="AL125" s="1396"/>
      <c r="AM125" s="1396"/>
      <c r="AN125" s="1396"/>
      <c r="AO125" s="1396"/>
      <c r="AP125" s="1396"/>
      <c r="AQ125" s="1396"/>
      <c r="AR125" s="1396"/>
      <c r="AS125" s="1396"/>
      <c r="AT125" s="1396"/>
      <c r="AU125" s="1396"/>
      <c r="AV125" s="1396"/>
      <c r="AW125" s="1396"/>
      <c r="AX125" s="1396"/>
      <c r="AY125" s="1396"/>
      <c r="AZ125" s="1396"/>
      <c r="BA125" s="1396"/>
      <c r="BB125" s="1396"/>
      <c r="BC125" s="1396"/>
      <c r="BD125" s="120"/>
      <c r="BJ125" s="123"/>
      <c r="BK125" s="123"/>
      <c r="BL125" s="123"/>
      <c r="BM125" s="123"/>
      <c r="BN125" s="123"/>
      <c r="BO125" s="123"/>
      <c r="BP125" s="123"/>
      <c r="BQ125" s="123"/>
    </row>
    <row r="126" spans="1:69" ht="13.5" x14ac:dyDescent="0.25">
      <c r="A126" s="515"/>
      <c r="B126" s="515"/>
      <c r="C126" s="1333">
        <v>2</v>
      </c>
      <c r="D126" s="1334"/>
      <c r="E126" s="1335"/>
      <c r="F126" s="1336" t="s">
        <v>5399</v>
      </c>
      <c r="G126" s="1337"/>
      <c r="H126" s="1337"/>
      <c r="I126" s="1337"/>
      <c r="J126" s="1337"/>
      <c r="K126" s="1337"/>
      <c r="L126" s="1337"/>
      <c r="M126" s="1337"/>
      <c r="N126" s="1337"/>
      <c r="O126" s="1337"/>
      <c r="P126" s="1337"/>
      <c r="Q126" s="1337"/>
      <c r="R126" s="1337"/>
      <c r="S126" s="1337"/>
      <c r="T126" s="1337"/>
      <c r="U126" s="1337"/>
      <c r="V126" s="1337"/>
      <c r="W126" s="1337"/>
      <c r="X126" s="1337"/>
      <c r="Y126" s="1338"/>
      <c r="Z126" s="1396"/>
      <c r="AA126" s="1396"/>
      <c r="AB126" s="1396"/>
      <c r="AC126" s="1396"/>
      <c r="AD126" s="1396"/>
      <c r="AE126" s="1396"/>
      <c r="AF126" s="1396"/>
      <c r="AG126" s="1396"/>
      <c r="AH126" s="1396"/>
      <c r="AI126" s="1396"/>
      <c r="AJ126" s="1396"/>
      <c r="AK126" s="1396"/>
      <c r="AL126" s="1396"/>
      <c r="AM126" s="1396"/>
      <c r="AN126" s="1396"/>
      <c r="AO126" s="1396"/>
      <c r="AP126" s="1396"/>
      <c r="AQ126" s="1396"/>
      <c r="AR126" s="1396"/>
      <c r="AS126" s="1396"/>
      <c r="AT126" s="1396"/>
      <c r="AU126" s="1396"/>
      <c r="AV126" s="1396"/>
      <c r="AW126" s="1396"/>
      <c r="AX126" s="1396"/>
      <c r="AY126" s="1396"/>
      <c r="AZ126" s="1396"/>
      <c r="BA126" s="1396"/>
      <c r="BB126" s="1396"/>
      <c r="BC126" s="1396"/>
      <c r="BD126" s="120"/>
      <c r="BJ126" s="123"/>
      <c r="BK126" s="123"/>
      <c r="BL126" s="123"/>
      <c r="BM126" s="123"/>
      <c r="BN126" s="123"/>
      <c r="BO126" s="123"/>
      <c r="BP126" s="123"/>
      <c r="BQ126" s="123"/>
    </row>
    <row r="127" spans="1:69" ht="13.5" x14ac:dyDescent="0.25">
      <c r="A127" s="515"/>
      <c r="B127" s="515"/>
      <c r="C127" s="1333">
        <v>3</v>
      </c>
      <c r="D127" s="1334"/>
      <c r="E127" s="1335"/>
      <c r="F127" s="1336" t="s">
        <v>5400</v>
      </c>
      <c r="G127" s="1337"/>
      <c r="H127" s="1337"/>
      <c r="I127" s="1337"/>
      <c r="J127" s="1337"/>
      <c r="K127" s="1337"/>
      <c r="L127" s="1337"/>
      <c r="M127" s="1337"/>
      <c r="N127" s="1337"/>
      <c r="O127" s="1337"/>
      <c r="P127" s="1337"/>
      <c r="Q127" s="1337"/>
      <c r="R127" s="1337"/>
      <c r="S127" s="1337"/>
      <c r="T127" s="1337"/>
      <c r="U127" s="1337"/>
      <c r="V127" s="1337"/>
      <c r="W127" s="1337"/>
      <c r="X127" s="1337"/>
      <c r="Y127" s="1338"/>
      <c r="Z127" s="1396"/>
      <c r="AA127" s="1396"/>
      <c r="AB127" s="1396"/>
      <c r="AC127" s="1396"/>
      <c r="AD127" s="1396"/>
      <c r="AE127" s="1396"/>
      <c r="AF127" s="1396"/>
      <c r="AG127" s="1396"/>
      <c r="AH127" s="1396"/>
      <c r="AI127" s="1396"/>
      <c r="AJ127" s="1396"/>
      <c r="AK127" s="1396"/>
      <c r="AL127" s="1396"/>
      <c r="AM127" s="1396"/>
      <c r="AN127" s="1396"/>
      <c r="AO127" s="1396"/>
      <c r="AP127" s="1396"/>
      <c r="AQ127" s="1396"/>
      <c r="AR127" s="1396"/>
      <c r="AS127" s="1396"/>
      <c r="AT127" s="1396"/>
      <c r="AU127" s="1396"/>
      <c r="AV127" s="1396"/>
      <c r="AW127" s="1396"/>
      <c r="AX127" s="1396"/>
      <c r="AY127" s="1396"/>
      <c r="AZ127" s="1396"/>
      <c r="BA127" s="1396"/>
      <c r="BB127" s="1396"/>
      <c r="BC127" s="1396"/>
      <c r="BD127" s="120"/>
      <c r="BJ127" s="123"/>
      <c r="BK127" s="123"/>
      <c r="BL127" s="123"/>
      <c r="BM127" s="123"/>
      <c r="BN127" s="123"/>
      <c r="BO127" s="123"/>
      <c r="BP127" s="123"/>
      <c r="BQ127" s="123"/>
    </row>
    <row r="128" spans="1:69" ht="13.5" x14ac:dyDescent="0.25">
      <c r="A128" s="515"/>
      <c r="B128" s="515"/>
      <c r="C128" s="1333">
        <v>4</v>
      </c>
      <c r="D128" s="1334"/>
      <c r="E128" s="1335"/>
      <c r="F128" s="1336" t="s">
        <v>5401</v>
      </c>
      <c r="G128" s="1337"/>
      <c r="H128" s="1337"/>
      <c r="I128" s="1337"/>
      <c r="J128" s="1337"/>
      <c r="K128" s="1337"/>
      <c r="L128" s="1337"/>
      <c r="M128" s="1337"/>
      <c r="N128" s="1337"/>
      <c r="O128" s="1337"/>
      <c r="P128" s="1337"/>
      <c r="Q128" s="1337"/>
      <c r="R128" s="1337"/>
      <c r="S128" s="1337"/>
      <c r="T128" s="1337"/>
      <c r="U128" s="1337"/>
      <c r="V128" s="1337"/>
      <c r="W128" s="1337"/>
      <c r="X128" s="1337"/>
      <c r="Y128" s="1338"/>
      <c r="Z128" s="1396"/>
      <c r="AA128" s="1396"/>
      <c r="AB128" s="1396"/>
      <c r="AC128" s="1396"/>
      <c r="AD128" s="1396"/>
      <c r="AE128" s="1396"/>
      <c r="AF128" s="1396"/>
      <c r="AG128" s="1396"/>
      <c r="AH128" s="1396"/>
      <c r="AI128" s="1396"/>
      <c r="AJ128" s="1396"/>
      <c r="AK128" s="1396"/>
      <c r="AL128" s="1396"/>
      <c r="AM128" s="1396"/>
      <c r="AN128" s="1396"/>
      <c r="AO128" s="1396"/>
      <c r="AP128" s="1396"/>
      <c r="AQ128" s="1396"/>
      <c r="AR128" s="1396"/>
      <c r="AS128" s="1396"/>
      <c r="AT128" s="1396"/>
      <c r="AU128" s="1396"/>
      <c r="AV128" s="1396"/>
      <c r="AW128" s="1396"/>
      <c r="AX128" s="1396"/>
      <c r="AY128" s="1396"/>
      <c r="AZ128" s="1396"/>
      <c r="BA128" s="1396"/>
      <c r="BB128" s="1396"/>
      <c r="BC128" s="1396"/>
      <c r="BD128" s="120"/>
      <c r="BJ128" s="123"/>
      <c r="BK128" s="123"/>
      <c r="BL128" s="123"/>
      <c r="BM128" s="123"/>
      <c r="BN128" s="123"/>
      <c r="BO128" s="123"/>
      <c r="BP128" s="123"/>
      <c r="BQ128" s="123"/>
    </row>
    <row r="129" spans="1:69" ht="13.5" x14ac:dyDescent="0.25">
      <c r="A129" s="515"/>
      <c r="B129" s="515"/>
      <c r="C129" s="1333">
        <v>5</v>
      </c>
      <c r="D129" s="1334"/>
      <c r="E129" s="1335"/>
      <c r="F129" s="1336" t="s">
        <v>5402</v>
      </c>
      <c r="G129" s="1337"/>
      <c r="H129" s="1337"/>
      <c r="I129" s="1337"/>
      <c r="J129" s="1337"/>
      <c r="K129" s="1337"/>
      <c r="L129" s="1337"/>
      <c r="M129" s="1337"/>
      <c r="N129" s="1337"/>
      <c r="O129" s="1337"/>
      <c r="P129" s="1337"/>
      <c r="Q129" s="1337"/>
      <c r="R129" s="1337"/>
      <c r="S129" s="1337"/>
      <c r="T129" s="1337"/>
      <c r="U129" s="1337"/>
      <c r="V129" s="1337"/>
      <c r="W129" s="1337"/>
      <c r="X129" s="1337"/>
      <c r="Y129" s="1338"/>
      <c r="Z129" s="1396"/>
      <c r="AA129" s="1396"/>
      <c r="AB129" s="1396"/>
      <c r="AC129" s="1396"/>
      <c r="AD129" s="1396"/>
      <c r="AE129" s="1396"/>
      <c r="AF129" s="1396"/>
      <c r="AG129" s="1396"/>
      <c r="AH129" s="1396"/>
      <c r="AI129" s="1396"/>
      <c r="AJ129" s="1396"/>
      <c r="AK129" s="1396"/>
      <c r="AL129" s="1396"/>
      <c r="AM129" s="1396"/>
      <c r="AN129" s="1396"/>
      <c r="AO129" s="1396"/>
      <c r="AP129" s="1396"/>
      <c r="AQ129" s="1396"/>
      <c r="AR129" s="1396"/>
      <c r="AS129" s="1396"/>
      <c r="AT129" s="1396"/>
      <c r="AU129" s="1396"/>
      <c r="AV129" s="1396"/>
      <c r="AW129" s="1396"/>
      <c r="AX129" s="1396"/>
      <c r="AY129" s="1396"/>
      <c r="AZ129" s="1396"/>
      <c r="BA129" s="1396"/>
      <c r="BB129" s="1396"/>
      <c r="BC129" s="1396"/>
      <c r="BD129" s="120"/>
      <c r="BJ129" s="123"/>
      <c r="BK129" s="123"/>
      <c r="BL129" s="123"/>
      <c r="BM129" s="123"/>
      <c r="BN129" s="123"/>
      <c r="BO129" s="123"/>
      <c r="BP129" s="123"/>
      <c r="BQ129" s="123"/>
    </row>
    <row r="130" spans="1:69" ht="13.5" x14ac:dyDescent="0.25">
      <c r="A130" s="515"/>
      <c r="B130" s="515"/>
      <c r="C130" s="1333">
        <v>6</v>
      </c>
      <c r="D130" s="1334"/>
      <c r="E130" s="1335"/>
      <c r="F130" s="1336" t="s">
        <v>5403</v>
      </c>
      <c r="G130" s="1337"/>
      <c r="H130" s="1337"/>
      <c r="I130" s="1337"/>
      <c r="J130" s="1337"/>
      <c r="K130" s="1337"/>
      <c r="L130" s="1337"/>
      <c r="M130" s="1337"/>
      <c r="N130" s="1337"/>
      <c r="O130" s="1337"/>
      <c r="P130" s="1337"/>
      <c r="Q130" s="1337"/>
      <c r="R130" s="1337"/>
      <c r="S130" s="1337"/>
      <c r="T130" s="1337"/>
      <c r="U130" s="1337"/>
      <c r="V130" s="1337"/>
      <c r="W130" s="1337"/>
      <c r="X130" s="1337"/>
      <c r="Y130" s="1338"/>
      <c r="Z130" s="1396"/>
      <c r="AA130" s="1396"/>
      <c r="AB130" s="1396"/>
      <c r="AC130" s="1396"/>
      <c r="AD130" s="1396"/>
      <c r="AE130" s="1396"/>
      <c r="AF130" s="1396"/>
      <c r="AG130" s="1396"/>
      <c r="AH130" s="1396"/>
      <c r="AI130" s="1396"/>
      <c r="AJ130" s="1396"/>
      <c r="AK130" s="1396"/>
      <c r="AL130" s="1396"/>
      <c r="AM130" s="1396"/>
      <c r="AN130" s="1396"/>
      <c r="AO130" s="1396"/>
      <c r="AP130" s="1396"/>
      <c r="AQ130" s="1396"/>
      <c r="AR130" s="1396"/>
      <c r="AS130" s="1396"/>
      <c r="AT130" s="1396"/>
      <c r="AU130" s="1396"/>
      <c r="AV130" s="1396"/>
      <c r="AW130" s="1396"/>
      <c r="AX130" s="1396"/>
      <c r="AY130" s="1396"/>
      <c r="AZ130" s="1396"/>
      <c r="BA130" s="1396"/>
      <c r="BB130" s="1396"/>
      <c r="BC130" s="1396"/>
      <c r="BD130" s="120"/>
      <c r="BJ130" s="123"/>
      <c r="BK130" s="123"/>
      <c r="BL130" s="123"/>
      <c r="BM130" s="123"/>
      <c r="BN130" s="123"/>
      <c r="BO130" s="123"/>
      <c r="BP130" s="123"/>
      <c r="BQ130" s="123"/>
    </row>
    <row r="131" spans="1:69" ht="13.5" x14ac:dyDescent="0.25">
      <c r="A131" s="515"/>
      <c r="B131" s="515"/>
      <c r="C131" s="1333"/>
      <c r="D131" s="1334"/>
      <c r="E131" s="1335"/>
      <c r="F131" s="1336" t="s">
        <v>1394</v>
      </c>
      <c r="G131" s="1337"/>
      <c r="H131" s="1337"/>
      <c r="I131" s="1337"/>
      <c r="J131" s="1337"/>
      <c r="K131" s="1337"/>
      <c r="L131" s="1337"/>
      <c r="M131" s="1337"/>
      <c r="N131" s="1337"/>
      <c r="O131" s="1337"/>
      <c r="P131" s="1337"/>
      <c r="Q131" s="1337"/>
      <c r="R131" s="1337"/>
      <c r="S131" s="1337"/>
      <c r="T131" s="1337"/>
      <c r="U131" s="1337"/>
      <c r="V131" s="1337"/>
      <c r="W131" s="1337"/>
      <c r="X131" s="1337"/>
      <c r="Y131" s="1338"/>
      <c r="Z131" s="1396"/>
      <c r="AA131" s="1396"/>
      <c r="AB131" s="1396"/>
      <c r="AC131" s="1396"/>
      <c r="AD131" s="1396"/>
      <c r="AE131" s="1396"/>
      <c r="AF131" s="1396"/>
      <c r="AG131" s="1396"/>
      <c r="AH131" s="1396"/>
      <c r="AI131" s="1396"/>
      <c r="AJ131" s="1396"/>
      <c r="AK131" s="1396"/>
      <c r="AL131" s="1396"/>
      <c r="AM131" s="1396"/>
      <c r="AN131" s="1396"/>
      <c r="AO131" s="1396"/>
      <c r="AP131" s="1396"/>
      <c r="AQ131" s="1396"/>
      <c r="AR131" s="1396"/>
      <c r="AS131" s="1396"/>
      <c r="AT131" s="1396"/>
      <c r="AU131" s="1396"/>
      <c r="AV131" s="1396"/>
      <c r="AW131" s="1396"/>
      <c r="AX131" s="1396"/>
      <c r="AY131" s="1396"/>
      <c r="AZ131" s="1396"/>
      <c r="BA131" s="1396"/>
      <c r="BB131" s="1396"/>
      <c r="BC131" s="1396"/>
      <c r="BD131" s="120"/>
      <c r="BJ131" s="123"/>
      <c r="BK131" s="123"/>
      <c r="BL131" s="123"/>
      <c r="BM131" s="123"/>
      <c r="BN131" s="123"/>
      <c r="BO131" s="123"/>
      <c r="BP131" s="123"/>
      <c r="BQ131" s="123"/>
    </row>
    <row r="132" spans="1:69" ht="13.5" x14ac:dyDescent="0.25">
      <c r="A132" s="510"/>
      <c r="B132" s="510"/>
      <c r="C132" s="510"/>
      <c r="D132" s="510"/>
      <c r="E132" s="510"/>
      <c r="F132" s="508"/>
      <c r="G132" s="508"/>
      <c r="H132" s="508"/>
      <c r="I132" s="508"/>
      <c r="J132" s="508"/>
      <c r="K132" s="508"/>
      <c r="L132" s="508"/>
      <c r="M132" s="508"/>
      <c r="N132" s="508"/>
      <c r="O132" s="508"/>
      <c r="P132" s="508"/>
      <c r="Q132" s="508"/>
      <c r="R132" s="508"/>
      <c r="S132" s="508"/>
      <c r="T132" s="508"/>
      <c r="U132" s="508"/>
      <c r="V132" s="508"/>
      <c r="W132" s="508"/>
      <c r="X132" s="508"/>
      <c r="Y132" s="508"/>
      <c r="Z132" s="511"/>
      <c r="AA132" s="511"/>
      <c r="AB132" s="511"/>
      <c r="AC132" s="511"/>
      <c r="AD132" s="511"/>
      <c r="AE132" s="511"/>
      <c r="AF132" s="511"/>
      <c r="AG132" s="511"/>
      <c r="AH132" s="511"/>
      <c r="AI132" s="511"/>
      <c r="AJ132" s="511"/>
      <c r="AK132" s="511"/>
      <c r="AL132" s="511"/>
      <c r="AM132" s="511"/>
      <c r="AN132" s="511"/>
      <c r="AO132" s="511"/>
      <c r="AP132" s="511"/>
      <c r="AQ132" s="511"/>
      <c r="AR132" s="511"/>
      <c r="AS132" s="511"/>
      <c r="AT132" s="511"/>
      <c r="AU132" s="511"/>
      <c r="AV132" s="511"/>
      <c r="AW132" s="511"/>
      <c r="AX132" s="511"/>
      <c r="AY132" s="511"/>
      <c r="AZ132" s="511"/>
      <c r="BA132" s="511"/>
      <c r="BB132" s="511"/>
      <c r="BC132" s="511"/>
      <c r="BD132" s="120"/>
      <c r="BJ132" s="123"/>
      <c r="BK132" s="123"/>
      <c r="BL132" s="123"/>
      <c r="BM132" s="123"/>
      <c r="BN132" s="123"/>
      <c r="BO132" s="123"/>
      <c r="BP132" s="123"/>
      <c r="BQ132" s="123"/>
    </row>
    <row r="133" spans="1:69" ht="13.5" x14ac:dyDescent="0.25">
      <c r="A133" s="510"/>
      <c r="B133" s="510"/>
      <c r="C133" s="1333" t="s">
        <v>4729</v>
      </c>
      <c r="D133" s="1334"/>
      <c r="E133" s="1335"/>
      <c r="F133" s="1340" t="s">
        <v>5407</v>
      </c>
      <c r="G133" s="1341"/>
      <c r="H133" s="1341"/>
      <c r="I133" s="1341"/>
      <c r="J133" s="1341"/>
      <c r="K133" s="1341"/>
      <c r="L133" s="1341"/>
      <c r="M133" s="1341"/>
      <c r="N133" s="1341"/>
      <c r="O133" s="1341"/>
      <c r="P133" s="1341"/>
      <c r="Q133" s="1341"/>
      <c r="R133" s="1341"/>
      <c r="S133" s="1341"/>
      <c r="T133" s="1341"/>
      <c r="U133" s="1341"/>
      <c r="V133" s="1341"/>
      <c r="W133" s="1341"/>
      <c r="X133" s="1341"/>
      <c r="Y133" s="1342"/>
      <c r="Z133" s="1397" t="s">
        <v>5406</v>
      </c>
      <c r="AA133" s="1397"/>
      <c r="AB133" s="1397"/>
      <c r="AC133" s="1397"/>
      <c r="AD133" s="1397"/>
      <c r="AE133" s="1397"/>
      <c r="AF133" s="1397"/>
      <c r="AG133" s="1397"/>
      <c r="AH133" s="1397"/>
      <c r="AI133" s="1397"/>
      <c r="AJ133" s="1397"/>
      <c r="AK133" s="1397"/>
      <c r="AL133" s="1397"/>
      <c r="AM133" s="1397"/>
      <c r="AN133" s="1397"/>
      <c r="AO133" s="1398" t="s">
        <v>5405</v>
      </c>
      <c r="AP133" s="1398"/>
      <c r="AQ133" s="1398"/>
      <c r="AR133" s="1398"/>
      <c r="AS133" s="1398"/>
      <c r="AT133" s="1398"/>
      <c r="AU133" s="1398"/>
      <c r="AV133" s="1398"/>
      <c r="AW133" s="1398"/>
      <c r="AX133" s="1398"/>
      <c r="AY133" s="1398"/>
      <c r="AZ133" s="1398"/>
      <c r="BA133" s="1398"/>
      <c r="BB133" s="1398"/>
      <c r="BC133" s="1398"/>
      <c r="BD133" s="120"/>
      <c r="BJ133" s="123"/>
      <c r="BK133" s="123"/>
      <c r="BL133" s="123"/>
      <c r="BM133" s="123"/>
      <c r="BN133" s="123"/>
      <c r="BO133" s="123"/>
      <c r="BP133" s="123"/>
      <c r="BQ133" s="123"/>
    </row>
    <row r="134" spans="1:69" ht="29.25" customHeight="1" x14ac:dyDescent="0.25">
      <c r="A134" s="510"/>
      <c r="B134" s="510"/>
      <c r="C134" s="1333">
        <v>1</v>
      </c>
      <c r="D134" s="1334"/>
      <c r="E134" s="1335"/>
      <c r="F134" s="1336" t="s">
        <v>5398</v>
      </c>
      <c r="G134" s="1337"/>
      <c r="H134" s="1337"/>
      <c r="I134" s="1337"/>
      <c r="J134" s="1337"/>
      <c r="K134" s="1337"/>
      <c r="L134" s="1337"/>
      <c r="M134" s="1337"/>
      <c r="N134" s="1337"/>
      <c r="O134" s="1337"/>
      <c r="P134" s="1337"/>
      <c r="Q134" s="1337"/>
      <c r="R134" s="1337"/>
      <c r="S134" s="1337"/>
      <c r="T134" s="1337"/>
      <c r="U134" s="1337"/>
      <c r="V134" s="1337"/>
      <c r="W134" s="1337"/>
      <c r="X134" s="1337"/>
      <c r="Y134" s="1338"/>
      <c r="Z134" s="1349"/>
      <c r="AA134" s="1349"/>
      <c r="AB134" s="1349"/>
      <c r="AC134" s="1349"/>
      <c r="AD134" s="1349"/>
      <c r="AE134" s="1349"/>
      <c r="AF134" s="1349"/>
      <c r="AG134" s="1349"/>
      <c r="AH134" s="1349"/>
      <c r="AI134" s="1349"/>
      <c r="AJ134" s="1349"/>
      <c r="AK134" s="1349"/>
      <c r="AL134" s="1349"/>
      <c r="AM134" s="1349"/>
      <c r="AN134" s="1349"/>
      <c r="AO134" s="1350"/>
      <c r="AP134" s="1350"/>
      <c r="AQ134" s="1350"/>
      <c r="AR134" s="1350"/>
      <c r="AS134" s="1350"/>
      <c r="AT134" s="1350"/>
      <c r="AU134" s="1350"/>
      <c r="AV134" s="1350"/>
      <c r="AW134" s="1350"/>
      <c r="AX134" s="1350"/>
      <c r="AY134" s="1350"/>
      <c r="AZ134" s="1350"/>
      <c r="BA134" s="1350"/>
      <c r="BB134" s="1350"/>
      <c r="BC134" s="1350"/>
      <c r="BD134" s="120"/>
      <c r="BJ134" s="123"/>
      <c r="BK134" s="123"/>
      <c r="BL134" s="123"/>
      <c r="BM134" s="123"/>
      <c r="BN134" s="123"/>
      <c r="BO134" s="123"/>
      <c r="BP134" s="123"/>
      <c r="BQ134" s="123"/>
    </row>
    <row r="135" spans="1:69" ht="13.5" x14ac:dyDescent="0.25">
      <c r="A135" s="510"/>
      <c r="B135" s="510"/>
      <c r="C135" s="1333">
        <v>2</v>
      </c>
      <c r="D135" s="1334"/>
      <c r="E135" s="1335"/>
      <c r="F135" s="1336" t="s">
        <v>5399</v>
      </c>
      <c r="G135" s="1337"/>
      <c r="H135" s="1337"/>
      <c r="I135" s="1337"/>
      <c r="J135" s="1337"/>
      <c r="K135" s="1337"/>
      <c r="L135" s="1337"/>
      <c r="M135" s="1337"/>
      <c r="N135" s="1337"/>
      <c r="O135" s="1337"/>
      <c r="P135" s="1337"/>
      <c r="Q135" s="1337"/>
      <c r="R135" s="1337"/>
      <c r="S135" s="1337"/>
      <c r="T135" s="1337"/>
      <c r="U135" s="1337"/>
      <c r="V135" s="1337"/>
      <c r="W135" s="1337"/>
      <c r="X135" s="1337"/>
      <c r="Y135" s="1338"/>
      <c r="Z135" s="1349"/>
      <c r="AA135" s="1349"/>
      <c r="AB135" s="1349"/>
      <c r="AC135" s="1349"/>
      <c r="AD135" s="1349"/>
      <c r="AE135" s="1349"/>
      <c r="AF135" s="1349"/>
      <c r="AG135" s="1349"/>
      <c r="AH135" s="1349"/>
      <c r="AI135" s="1349"/>
      <c r="AJ135" s="1349"/>
      <c r="AK135" s="1349"/>
      <c r="AL135" s="1349"/>
      <c r="AM135" s="1349"/>
      <c r="AN135" s="1349"/>
      <c r="AO135" s="1350"/>
      <c r="AP135" s="1350"/>
      <c r="AQ135" s="1350"/>
      <c r="AR135" s="1350"/>
      <c r="AS135" s="1350"/>
      <c r="AT135" s="1350"/>
      <c r="AU135" s="1350"/>
      <c r="AV135" s="1350"/>
      <c r="AW135" s="1350"/>
      <c r="AX135" s="1350"/>
      <c r="AY135" s="1350"/>
      <c r="AZ135" s="1350"/>
      <c r="BA135" s="1350"/>
      <c r="BB135" s="1350"/>
      <c r="BC135" s="1350"/>
      <c r="BD135" s="120"/>
      <c r="BJ135" s="123"/>
      <c r="BK135" s="123"/>
      <c r="BL135" s="123"/>
      <c r="BM135" s="123"/>
      <c r="BN135" s="123"/>
      <c r="BO135" s="123"/>
      <c r="BP135" s="123"/>
      <c r="BQ135" s="123"/>
    </row>
    <row r="136" spans="1:69" ht="13.5" x14ac:dyDescent="0.25">
      <c r="A136" s="510"/>
      <c r="B136" s="510"/>
      <c r="C136" s="1333">
        <v>3</v>
      </c>
      <c r="D136" s="1334"/>
      <c r="E136" s="1335"/>
      <c r="F136" s="1336" t="s">
        <v>5400</v>
      </c>
      <c r="G136" s="1337"/>
      <c r="H136" s="1337"/>
      <c r="I136" s="1337"/>
      <c r="J136" s="1337"/>
      <c r="K136" s="1337"/>
      <c r="L136" s="1337"/>
      <c r="M136" s="1337"/>
      <c r="N136" s="1337"/>
      <c r="O136" s="1337"/>
      <c r="P136" s="1337"/>
      <c r="Q136" s="1337"/>
      <c r="R136" s="1337"/>
      <c r="S136" s="1337"/>
      <c r="T136" s="1337"/>
      <c r="U136" s="1337"/>
      <c r="V136" s="1337"/>
      <c r="W136" s="1337"/>
      <c r="X136" s="1337"/>
      <c r="Y136" s="1338"/>
      <c r="Z136" s="1349"/>
      <c r="AA136" s="1349"/>
      <c r="AB136" s="1349"/>
      <c r="AC136" s="1349"/>
      <c r="AD136" s="1349"/>
      <c r="AE136" s="1349"/>
      <c r="AF136" s="1349"/>
      <c r="AG136" s="1349"/>
      <c r="AH136" s="1349"/>
      <c r="AI136" s="1349"/>
      <c r="AJ136" s="1349"/>
      <c r="AK136" s="1349"/>
      <c r="AL136" s="1349"/>
      <c r="AM136" s="1349"/>
      <c r="AN136" s="1349"/>
      <c r="AO136" s="1350"/>
      <c r="AP136" s="1350"/>
      <c r="AQ136" s="1350"/>
      <c r="AR136" s="1350"/>
      <c r="AS136" s="1350"/>
      <c r="AT136" s="1350"/>
      <c r="AU136" s="1350"/>
      <c r="AV136" s="1350"/>
      <c r="AW136" s="1350"/>
      <c r="AX136" s="1350"/>
      <c r="AY136" s="1350"/>
      <c r="AZ136" s="1350"/>
      <c r="BA136" s="1350"/>
      <c r="BB136" s="1350"/>
      <c r="BC136" s="1350"/>
      <c r="BD136" s="120"/>
      <c r="BJ136" s="123"/>
      <c r="BK136" s="123"/>
      <c r="BL136" s="123"/>
      <c r="BM136" s="123"/>
      <c r="BN136" s="123"/>
      <c r="BO136" s="123"/>
      <c r="BP136" s="123"/>
      <c r="BQ136" s="123"/>
    </row>
    <row r="137" spans="1:69" ht="13.5" x14ac:dyDescent="0.25">
      <c r="A137" s="510"/>
      <c r="B137" s="510"/>
      <c r="C137" s="1333">
        <v>4</v>
      </c>
      <c r="D137" s="1334"/>
      <c r="E137" s="1335"/>
      <c r="F137" s="1336" t="s">
        <v>5401</v>
      </c>
      <c r="G137" s="1337"/>
      <c r="H137" s="1337"/>
      <c r="I137" s="1337"/>
      <c r="J137" s="1337"/>
      <c r="K137" s="1337"/>
      <c r="L137" s="1337"/>
      <c r="M137" s="1337"/>
      <c r="N137" s="1337"/>
      <c r="O137" s="1337"/>
      <c r="P137" s="1337"/>
      <c r="Q137" s="1337"/>
      <c r="R137" s="1337"/>
      <c r="S137" s="1337"/>
      <c r="T137" s="1337"/>
      <c r="U137" s="1337"/>
      <c r="V137" s="1337"/>
      <c r="W137" s="1337"/>
      <c r="X137" s="1337"/>
      <c r="Y137" s="1338"/>
      <c r="Z137" s="1349"/>
      <c r="AA137" s="1349"/>
      <c r="AB137" s="1349"/>
      <c r="AC137" s="1349"/>
      <c r="AD137" s="1349"/>
      <c r="AE137" s="1349"/>
      <c r="AF137" s="1349"/>
      <c r="AG137" s="1349"/>
      <c r="AH137" s="1349"/>
      <c r="AI137" s="1349"/>
      <c r="AJ137" s="1349"/>
      <c r="AK137" s="1349"/>
      <c r="AL137" s="1349"/>
      <c r="AM137" s="1349"/>
      <c r="AN137" s="1349"/>
      <c r="AO137" s="1350"/>
      <c r="AP137" s="1350"/>
      <c r="AQ137" s="1350"/>
      <c r="AR137" s="1350"/>
      <c r="AS137" s="1350"/>
      <c r="AT137" s="1350"/>
      <c r="AU137" s="1350"/>
      <c r="AV137" s="1350"/>
      <c r="AW137" s="1350"/>
      <c r="AX137" s="1350"/>
      <c r="AY137" s="1350"/>
      <c r="AZ137" s="1350"/>
      <c r="BA137" s="1350"/>
      <c r="BB137" s="1350"/>
      <c r="BC137" s="1350"/>
      <c r="BD137" s="120"/>
      <c r="BJ137" s="123"/>
      <c r="BK137" s="123"/>
      <c r="BL137" s="123"/>
      <c r="BM137" s="123"/>
      <c r="BN137" s="123"/>
      <c r="BO137" s="123"/>
      <c r="BP137" s="123"/>
      <c r="BQ137" s="123"/>
    </row>
    <row r="138" spans="1:69" ht="13.5" x14ac:dyDescent="0.25">
      <c r="A138" s="510"/>
      <c r="B138" s="510"/>
      <c r="C138" s="1333">
        <v>5</v>
      </c>
      <c r="D138" s="1334"/>
      <c r="E138" s="1335"/>
      <c r="F138" s="1336" t="s">
        <v>5402</v>
      </c>
      <c r="G138" s="1337"/>
      <c r="H138" s="1337"/>
      <c r="I138" s="1337"/>
      <c r="J138" s="1337"/>
      <c r="K138" s="1337"/>
      <c r="L138" s="1337"/>
      <c r="M138" s="1337"/>
      <c r="N138" s="1337"/>
      <c r="O138" s="1337"/>
      <c r="P138" s="1337"/>
      <c r="Q138" s="1337"/>
      <c r="R138" s="1337"/>
      <c r="S138" s="1337"/>
      <c r="T138" s="1337"/>
      <c r="U138" s="1337"/>
      <c r="V138" s="1337"/>
      <c r="W138" s="1337"/>
      <c r="X138" s="1337"/>
      <c r="Y138" s="1338"/>
      <c r="Z138" s="1349"/>
      <c r="AA138" s="1349"/>
      <c r="AB138" s="1349"/>
      <c r="AC138" s="1349"/>
      <c r="AD138" s="1349"/>
      <c r="AE138" s="1349"/>
      <c r="AF138" s="1349"/>
      <c r="AG138" s="1349"/>
      <c r="AH138" s="1349"/>
      <c r="AI138" s="1349"/>
      <c r="AJ138" s="1349"/>
      <c r="AK138" s="1349"/>
      <c r="AL138" s="1349"/>
      <c r="AM138" s="1349"/>
      <c r="AN138" s="1349"/>
      <c r="AO138" s="1350"/>
      <c r="AP138" s="1350"/>
      <c r="AQ138" s="1350"/>
      <c r="AR138" s="1350"/>
      <c r="AS138" s="1350"/>
      <c r="AT138" s="1350"/>
      <c r="AU138" s="1350"/>
      <c r="AV138" s="1350"/>
      <c r="AW138" s="1350"/>
      <c r="AX138" s="1350"/>
      <c r="AY138" s="1350"/>
      <c r="AZ138" s="1350"/>
      <c r="BA138" s="1350"/>
      <c r="BB138" s="1350"/>
      <c r="BC138" s="1350"/>
      <c r="BD138" s="120"/>
      <c r="BJ138" s="123"/>
      <c r="BK138" s="123"/>
      <c r="BL138" s="123"/>
      <c r="BM138" s="123"/>
      <c r="BN138" s="123"/>
      <c r="BO138" s="123"/>
      <c r="BP138" s="123"/>
      <c r="BQ138" s="123"/>
    </row>
    <row r="139" spans="1:69" ht="13.5" x14ac:dyDescent="0.25">
      <c r="A139" s="510"/>
      <c r="B139" s="510"/>
      <c r="C139" s="1333">
        <v>6</v>
      </c>
      <c r="D139" s="1334"/>
      <c r="E139" s="1335"/>
      <c r="F139" s="1336" t="s">
        <v>5403</v>
      </c>
      <c r="G139" s="1337"/>
      <c r="H139" s="1337"/>
      <c r="I139" s="1337"/>
      <c r="J139" s="1337"/>
      <c r="K139" s="1337"/>
      <c r="L139" s="1337"/>
      <c r="M139" s="1337"/>
      <c r="N139" s="1337"/>
      <c r="O139" s="1337"/>
      <c r="P139" s="1337"/>
      <c r="Q139" s="1337"/>
      <c r="R139" s="1337"/>
      <c r="S139" s="1337"/>
      <c r="T139" s="1337"/>
      <c r="U139" s="1337"/>
      <c r="V139" s="1337"/>
      <c r="W139" s="1337"/>
      <c r="X139" s="1337"/>
      <c r="Y139" s="1338"/>
      <c r="Z139" s="1349"/>
      <c r="AA139" s="1349"/>
      <c r="AB139" s="1349"/>
      <c r="AC139" s="1349"/>
      <c r="AD139" s="1349"/>
      <c r="AE139" s="1349"/>
      <c r="AF139" s="1349"/>
      <c r="AG139" s="1349"/>
      <c r="AH139" s="1349"/>
      <c r="AI139" s="1349"/>
      <c r="AJ139" s="1349"/>
      <c r="AK139" s="1349"/>
      <c r="AL139" s="1349"/>
      <c r="AM139" s="1349"/>
      <c r="AN139" s="1349"/>
      <c r="AO139" s="1350"/>
      <c r="AP139" s="1350"/>
      <c r="AQ139" s="1350"/>
      <c r="AR139" s="1350"/>
      <c r="AS139" s="1350"/>
      <c r="AT139" s="1350"/>
      <c r="AU139" s="1350"/>
      <c r="AV139" s="1350"/>
      <c r="AW139" s="1350"/>
      <c r="AX139" s="1350"/>
      <c r="AY139" s="1350"/>
      <c r="AZ139" s="1350"/>
      <c r="BA139" s="1350"/>
      <c r="BB139" s="1350"/>
      <c r="BC139" s="1350"/>
      <c r="BD139" s="120"/>
      <c r="BJ139" s="123"/>
      <c r="BK139" s="123"/>
      <c r="BL139" s="123"/>
      <c r="BM139" s="123"/>
      <c r="BN139" s="123"/>
      <c r="BO139" s="123"/>
      <c r="BP139" s="123"/>
      <c r="BQ139" s="123"/>
    </row>
    <row r="140" spans="1:69" ht="13.5" x14ac:dyDescent="0.25">
      <c r="A140" s="510"/>
      <c r="B140" s="510"/>
      <c r="C140" s="1333"/>
      <c r="D140" s="1334"/>
      <c r="E140" s="1335"/>
      <c r="F140" s="1336" t="s">
        <v>1394</v>
      </c>
      <c r="G140" s="1337"/>
      <c r="H140" s="1337"/>
      <c r="I140" s="1337"/>
      <c r="J140" s="1337"/>
      <c r="K140" s="1337"/>
      <c r="L140" s="1337"/>
      <c r="M140" s="1337"/>
      <c r="N140" s="1337"/>
      <c r="O140" s="1337"/>
      <c r="P140" s="1337"/>
      <c r="Q140" s="1337"/>
      <c r="R140" s="1337"/>
      <c r="S140" s="1337"/>
      <c r="T140" s="1337"/>
      <c r="U140" s="1337"/>
      <c r="V140" s="1337"/>
      <c r="W140" s="1337"/>
      <c r="X140" s="1337"/>
      <c r="Y140" s="1338"/>
      <c r="Z140" s="1349"/>
      <c r="AA140" s="1349"/>
      <c r="AB140" s="1349"/>
      <c r="AC140" s="1349"/>
      <c r="AD140" s="1349"/>
      <c r="AE140" s="1349"/>
      <c r="AF140" s="1349"/>
      <c r="AG140" s="1349"/>
      <c r="AH140" s="1349"/>
      <c r="AI140" s="1349"/>
      <c r="AJ140" s="1349"/>
      <c r="AK140" s="1349"/>
      <c r="AL140" s="1349"/>
      <c r="AM140" s="1349"/>
      <c r="AN140" s="1349"/>
      <c r="AO140" s="1350"/>
      <c r="AP140" s="1350"/>
      <c r="AQ140" s="1350"/>
      <c r="AR140" s="1350"/>
      <c r="AS140" s="1350"/>
      <c r="AT140" s="1350"/>
      <c r="AU140" s="1350"/>
      <c r="AV140" s="1350"/>
      <c r="AW140" s="1350"/>
      <c r="AX140" s="1350"/>
      <c r="AY140" s="1350"/>
      <c r="AZ140" s="1350"/>
      <c r="BA140" s="1350"/>
      <c r="BB140" s="1350"/>
      <c r="BC140" s="1350"/>
      <c r="BD140" s="120"/>
      <c r="BJ140" s="123"/>
      <c r="BK140" s="123"/>
      <c r="BL140" s="123"/>
      <c r="BM140" s="123"/>
      <c r="BN140" s="123"/>
      <c r="BO140" s="123"/>
      <c r="BP140" s="123"/>
      <c r="BQ140" s="123"/>
    </row>
    <row r="141" spans="1:69" ht="13.5" x14ac:dyDescent="0.25">
      <c r="A141" s="510"/>
      <c r="B141" s="510"/>
      <c r="C141" s="510"/>
      <c r="D141" s="510"/>
      <c r="E141" s="510"/>
      <c r="F141" s="508"/>
      <c r="G141" s="508"/>
      <c r="H141" s="508"/>
      <c r="I141" s="508"/>
      <c r="J141" s="508"/>
      <c r="K141" s="508"/>
      <c r="L141" s="508"/>
      <c r="M141" s="508"/>
      <c r="N141" s="508"/>
      <c r="O141" s="508"/>
      <c r="P141" s="508"/>
      <c r="Q141" s="508"/>
      <c r="R141" s="508"/>
      <c r="S141" s="508"/>
      <c r="T141" s="508"/>
      <c r="U141" s="508"/>
      <c r="V141" s="508"/>
      <c r="W141" s="508"/>
      <c r="X141" s="508"/>
      <c r="Y141" s="508"/>
      <c r="Z141" s="511"/>
      <c r="AA141" s="511"/>
      <c r="AB141" s="511"/>
      <c r="AC141" s="511"/>
      <c r="AD141" s="511"/>
      <c r="AE141" s="511"/>
      <c r="AF141" s="511"/>
      <c r="AG141" s="511"/>
      <c r="AH141" s="511"/>
      <c r="AI141" s="511"/>
      <c r="AJ141" s="511"/>
      <c r="AK141" s="511"/>
      <c r="AL141" s="511"/>
      <c r="AM141" s="511"/>
      <c r="AN141" s="511"/>
      <c r="AO141" s="512"/>
      <c r="AP141" s="512"/>
      <c r="AQ141" s="512"/>
      <c r="AR141" s="512"/>
      <c r="AS141" s="512"/>
      <c r="AT141" s="512"/>
      <c r="AU141" s="512"/>
      <c r="AV141" s="512"/>
      <c r="AW141" s="512"/>
      <c r="AX141" s="512"/>
      <c r="AY141" s="512"/>
      <c r="AZ141" s="512"/>
      <c r="BA141" s="512"/>
      <c r="BB141" s="512"/>
      <c r="BC141" s="512"/>
      <c r="BD141" s="120"/>
      <c r="BJ141" s="123"/>
      <c r="BK141" s="123"/>
      <c r="BL141" s="123"/>
      <c r="BM141" s="123"/>
      <c r="BN141" s="123"/>
      <c r="BO141" s="123"/>
      <c r="BP141" s="123"/>
      <c r="BQ141" s="123"/>
    </row>
    <row r="142" spans="1:69" ht="13.5" x14ac:dyDescent="0.25">
      <c r="A142" s="428" t="s">
        <v>5408</v>
      </c>
      <c r="B142" s="429"/>
      <c r="C142" s="429"/>
      <c r="D142" s="429"/>
      <c r="E142" s="429"/>
      <c r="F142" s="429"/>
      <c r="G142" s="429"/>
      <c r="H142" s="429"/>
      <c r="I142" s="429"/>
      <c r="J142" s="429"/>
      <c r="K142" s="429"/>
      <c r="L142" s="429"/>
      <c r="M142" s="120"/>
      <c r="N142" s="120"/>
      <c r="O142" s="120"/>
      <c r="P142" s="120"/>
      <c r="Q142" s="121"/>
      <c r="R142" s="121"/>
      <c r="S142" s="121"/>
      <c r="T142" s="121"/>
      <c r="U142" s="121"/>
      <c r="V142" s="121"/>
      <c r="W142" s="121"/>
      <c r="X142" s="121"/>
      <c r="Y142" s="121"/>
      <c r="Z142" s="121"/>
      <c r="AA142" s="121"/>
      <c r="AB142" s="121"/>
      <c r="AC142" s="121"/>
      <c r="AD142" s="121"/>
      <c r="AE142" s="121"/>
      <c r="AF142" s="121"/>
      <c r="AG142" s="121"/>
      <c r="AH142" s="121"/>
      <c r="AI142" s="121"/>
      <c r="AJ142" s="121"/>
      <c r="AK142" s="121"/>
      <c r="AL142" s="121"/>
      <c r="AM142" s="121"/>
      <c r="AN142" s="121"/>
      <c r="AO142" s="121"/>
      <c r="AP142" s="121"/>
      <c r="AQ142" s="121"/>
      <c r="AR142" s="121"/>
      <c r="AS142" s="430"/>
      <c r="AT142" s="431"/>
      <c r="AU142" s="431"/>
      <c r="AV142" s="431"/>
      <c r="AW142" s="431"/>
      <c r="AX142" s="431"/>
      <c r="AY142" s="431"/>
      <c r="AZ142" s="431"/>
      <c r="BA142" s="431"/>
      <c r="BD142" s="120"/>
      <c r="BJ142" s="123"/>
      <c r="BK142" s="123"/>
      <c r="BL142" s="123"/>
      <c r="BM142" s="123"/>
      <c r="BN142" s="123"/>
      <c r="BO142" s="123"/>
      <c r="BP142" s="123"/>
      <c r="BQ142" s="123"/>
    </row>
    <row r="143" spans="1:69" ht="28.5" customHeight="1" x14ac:dyDescent="0.25">
      <c r="A143" s="510"/>
      <c r="B143" s="510"/>
      <c r="C143" s="1333" t="s">
        <v>4729</v>
      </c>
      <c r="D143" s="1334"/>
      <c r="E143" s="1335"/>
      <c r="F143" s="1340" t="s">
        <v>1279</v>
      </c>
      <c r="G143" s="1341"/>
      <c r="H143" s="1341"/>
      <c r="I143" s="1341"/>
      <c r="J143" s="1341"/>
      <c r="K143" s="1341"/>
      <c r="L143" s="1341"/>
      <c r="M143" s="1341"/>
      <c r="N143" s="1341"/>
      <c r="O143" s="1341"/>
      <c r="P143" s="1341"/>
      <c r="Q143" s="1341"/>
      <c r="R143" s="1341"/>
      <c r="S143" s="1341"/>
      <c r="T143" s="1341"/>
      <c r="U143" s="1341"/>
      <c r="V143" s="1341"/>
      <c r="W143" s="1341"/>
      <c r="X143" s="1341"/>
      <c r="Y143" s="1342"/>
      <c r="Z143" s="1343" t="s">
        <v>1261</v>
      </c>
      <c r="AA143" s="1344"/>
      <c r="AB143" s="1344"/>
      <c r="AC143" s="1344"/>
      <c r="AD143" s="1344"/>
      <c r="AE143" s="1344"/>
      <c r="AF143" s="1344"/>
      <c r="AG143" s="1344"/>
      <c r="AH143" s="1344"/>
      <c r="AI143" s="1344"/>
      <c r="AJ143" s="1344"/>
      <c r="AK143" s="1344"/>
      <c r="AL143" s="1344"/>
      <c r="AM143" s="1344"/>
      <c r="AN143" s="1345"/>
      <c r="AO143" s="1346" t="s">
        <v>1275</v>
      </c>
      <c r="AP143" s="1347"/>
      <c r="AQ143" s="1347"/>
      <c r="AR143" s="1347"/>
      <c r="AS143" s="1347"/>
      <c r="AT143" s="1347"/>
      <c r="AU143" s="1347"/>
      <c r="AV143" s="1347"/>
      <c r="AW143" s="1347"/>
      <c r="AX143" s="1347"/>
      <c r="AY143" s="1347"/>
      <c r="AZ143" s="1347"/>
      <c r="BA143" s="1347"/>
      <c r="BB143" s="1347"/>
      <c r="BC143" s="1348"/>
      <c r="BD143" s="120"/>
      <c r="BJ143" s="123"/>
      <c r="BK143" s="123"/>
      <c r="BL143" s="123"/>
      <c r="BM143" s="123"/>
      <c r="BN143" s="123"/>
      <c r="BO143" s="123"/>
      <c r="BP143" s="123"/>
      <c r="BQ143" s="123"/>
    </row>
    <row r="144" spans="1:69" ht="13.5" customHeight="1" x14ac:dyDescent="0.25">
      <c r="A144" s="510"/>
      <c r="B144" s="510"/>
      <c r="C144" s="1333">
        <v>1</v>
      </c>
      <c r="D144" s="1334"/>
      <c r="E144" s="1335"/>
      <c r="F144" s="1336" t="s">
        <v>5409</v>
      </c>
      <c r="G144" s="1337"/>
      <c r="H144" s="1337"/>
      <c r="I144" s="1337"/>
      <c r="J144" s="1337"/>
      <c r="K144" s="1337"/>
      <c r="L144" s="1337"/>
      <c r="M144" s="1337"/>
      <c r="N144" s="1337"/>
      <c r="O144" s="1337"/>
      <c r="P144" s="1337"/>
      <c r="Q144" s="1337"/>
      <c r="R144" s="1337"/>
      <c r="S144" s="1337"/>
      <c r="T144" s="1337"/>
      <c r="U144" s="1337"/>
      <c r="V144" s="1337"/>
      <c r="W144" s="1337"/>
      <c r="X144" s="1337"/>
      <c r="Y144" s="1338"/>
      <c r="Z144" s="1349"/>
      <c r="AA144" s="1349"/>
      <c r="AB144" s="1349"/>
      <c r="AC144" s="1349"/>
      <c r="AD144" s="1349"/>
      <c r="AE144" s="1349"/>
      <c r="AF144" s="1349"/>
      <c r="AG144" s="1349"/>
      <c r="AH144" s="1349"/>
      <c r="AI144" s="1349"/>
      <c r="AJ144" s="1349"/>
      <c r="AK144" s="1349"/>
      <c r="AL144" s="1349"/>
      <c r="AM144" s="1349"/>
      <c r="AN144" s="1349"/>
      <c r="AO144" s="1350"/>
      <c r="AP144" s="1350"/>
      <c r="AQ144" s="1350"/>
      <c r="AR144" s="1350"/>
      <c r="AS144" s="1350"/>
      <c r="AT144" s="1350"/>
      <c r="AU144" s="1350"/>
      <c r="AV144" s="1350"/>
      <c r="AW144" s="1350"/>
      <c r="AX144" s="1350"/>
      <c r="AY144" s="1350"/>
      <c r="AZ144" s="1350"/>
      <c r="BA144" s="1350"/>
      <c r="BB144" s="1350"/>
      <c r="BC144" s="1350"/>
      <c r="BD144" s="120"/>
      <c r="BJ144" s="123"/>
      <c r="BK144" s="123"/>
      <c r="BL144" s="123"/>
      <c r="BM144" s="123"/>
      <c r="BN144" s="123"/>
      <c r="BO144" s="123"/>
      <c r="BP144" s="123"/>
      <c r="BQ144" s="123"/>
    </row>
    <row r="145" spans="1:69" ht="13.5" customHeight="1" x14ac:dyDescent="0.25">
      <c r="A145" s="510"/>
      <c r="B145" s="510"/>
      <c r="C145" s="1333">
        <v>2</v>
      </c>
      <c r="D145" s="1334"/>
      <c r="E145" s="1335"/>
      <c r="F145" s="1336" t="s">
        <v>5410</v>
      </c>
      <c r="G145" s="1337"/>
      <c r="H145" s="1337"/>
      <c r="I145" s="1337"/>
      <c r="J145" s="1337"/>
      <c r="K145" s="1337"/>
      <c r="L145" s="1337"/>
      <c r="M145" s="1337"/>
      <c r="N145" s="1337"/>
      <c r="O145" s="1337"/>
      <c r="P145" s="1337"/>
      <c r="Q145" s="1337"/>
      <c r="R145" s="1337"/>
      <c r="S145" s="1337"/>
      <c r="T145" s="1337"/>
      <c r="U145" s="1337"/>
      <c r="V145" s="1337"/>
      <c r="W145" s="1337"/>
      <c r="X145" s="1337"/>
      <c r="Y145" s="1338"/>
      <c r="Z145" s="1349"/>
      <c r="AA145" s="1349"/>
      <c r="AB145" s="1349"/>
      <c r="AC145" s="1349"/>
      <c r="AD145" s="1349"/>
      <c r="AE145" s="1349"/>
      <c r="AF145" s="1349"/>
      <c r="AG145" s="1349"/>
      <c r="AH145" s="1349"/>
      <c r="AI145" s="1349"/>
      <c r="AJ145" s="1349"/>
      <c r="AK145" s="1349"/>
      <c r="AL145" s="1349"/>
      <c r="AM145" s="1349"/>
      <c r="AN145" s="1349"/>
      <c r="AO145" s="1350"/>
      <c r="AP145" s="1350"/>
      <c r="AQ145" s="1350"/>
      <c r="AR145" s="1350"/>
      <c r="AS145" s="1350"/>
      <c r="AT145" s="1350"/>
      <c r="AU145" s="1350"/>
      <c r="AV145" s="1350"/>
      <c r="AW145" s="1350"/>
      <c r="AX145" s="1350"/>
      <c r="AY145" s="1350"/>
      <c r="AZ145" s="1350"/>
      <c r="BA145" s="1350"/>
      <c r="BB145" s="1350"/>
      <c r="BC145" s="1350"/>
      <c r="BD145" s="120"/>
      <c r="BJ145" s="123"/>
      <c r="BK145" s="123"/>
      <c r="BL145" s="123"/>
      <c r="BM145" s="123"/>
      <c r="BN145" s="123"/>
      <c r="BO145" s="123"/>
      <c r="BP145" s="123"/>
      <c r="BQ145" s="123"/>
    </row>
    <row r="146" spans="1:69" ht="13.5" customHeight="1" x14ac:dyDescent="0.25">
      <c r="A146" s="510"/>
      <c r="B146" s="510"/>
      <c r="C146" s="510"/>
      <c r="D146" s="510"/>
      <c r="E146" s="510"/>
      <c r="F146" s="508"/>
      <c r="G146" s="508"/>
      <c r="H146" s="508"/>
      <c r="I146" s="508"/>
      <c r="J146" s="508"/>
      <c r="K146" s="508"/>
      <c r="L146" s="508"/>
      <c r="M146" s="508"/>
      <c r="N146" s="508"/>
      <c r="O146" s="508"/>
      <c r="P146" s="508"/>
      <c r="Q146" s="508"/>
      <c r="R146" s="508"/>
      <c r="S146" s="508"/>
      <c r="T146" s="508"/>
      <c r="U146" s="508"/>
      <c r="V146" s="508"/>
      <c r="W146" s="508"/>
      <c r="X146" s="508"/>
      <c r="Y146" s="508"/>
      <c r="Z146" s="511"/>
      <c r="AA146" s="511"/>
      <c r="AB146" s="511"/>
      <c r="AC146" s="511"/>
      <c r="AD146" s="511"/>
      <c r="AE146" s="511"/>
      <c r="AF146" s="511"/>
      <c r="AG146" s="511"/>
      <c r="AH146" s="511"/>
      <c r="AI146" s="511"/>
      <c r="AJ146" s="511"/>
      <c r="AK146" s="511"/>
      <c r="AL146" s="511"/>
      <c r="AM146" s="511"/>
      <c r="AN146" s="511"/>
      <c r="AO146" s="512"/>
      <c r="AP146" s="512"/>
      <c r="AQ146" s="512"/>
      <c r="AR146" s="512"/>
      <c r="AS146" s="512"/>
      <c r="AT146" s="512"/>
      <c r="AU146" s="512"/>
      <c r="AV146" s="512"/>
      <c r="AW146" s="512"/>
      <c r="AX146" s="512"/>
      <c r="AY146" s="512"/>
      <c r="AZ146" s="512"/>
      <c r="BA146" s="512"/>
      <c r="BB146" s="512"/>
      <c r="BC146" s="512"/>
      <c r="BD146" s="120"/>
      <c r="BJ146" s="123"/>
      <c r="BK146" s="123"/>
      <c r="BL146" s="123"/>
      <c r="BM146" s="123"/>
      <c r="BN146" s="123"/>
      <c r="BO146" s="123"/>
      <c r="BP146" s="123"/>
      <c r="BQ146" s="123"/>
    </row>
    <row r="147" spans="1:69" ht="13.5" customHeight="1" x14ac:dyDescent="0.25">
      <c r="A147" s="428" t="s">
        <v>5411</v>
      </c>
      <c r="B147" s="429"/>
      <c r="C147" s="429"/>
      <c r="D147" s="429"/>
      <c r="E147" s="429"/>
      <c r="F147" s="429"/>
      <c r="G147" s="429"/>
      <c r="H147" s="429"/>
      <c r="I147" s="429"/>
      <c r="J147" s="429"/>
      <c r="K147" s="429"/>
      <c r="L147" s="429"/>
      <c r="M147" s="120"/>
      <c r="N147" s="120"/>
      <c r="O147" s="120"/>
      <c r="P147" s="120"/>
      <c r="Q147" s="121"/>
      <c r="R147" s="121"/>
      <c r="S147" s="121"/>
      <c r="T147" s="121"/>
      <c r="U147" s="121"/>
      <c r="V147" s="121"/>
      <c r="W147" s="121"/>
      <c r="X147" s="121"/>
      <c r="Y147" s="121"/>
      <c r="Z147" s="121"/>
      <c r="AA147" s="121"/>
      <c r="AB147" s="121"/>
      <c r="AC147" s="121"/>
      <c r="AD147" s="121"/>
      <c r="AE147" s="121"/>
      <c r="AF147" s="121"/>
      <c r="AG147" s="121"/>
      <c r="AH147" s="121"/>
      <c r="AI147" s="121"/>
      <c r="AJ147" s="121"/>
      <c r="AK147" s="121"/>
      <c r="AL147" s="121"/>
      <c r="AM147" s="121"/>
      <c r="AN147" s="121"/>
      <c r="AO147" s="121"/>
      <c r="AP147" s="121"/>
      <c r="AQ147" s="121"/>
      <c r="AR147" s="121"/>
      <c r="AS147" s="430"/>
      <c r="AT147" s="431"/>
      <c r="AU147" s="431"/>
      <c r="AV147" s="431"/>
      <c r="AW147" s="431"/>
      <c r="AX147" s="431"/>
      <c r="AY147" s="431"/>
      <c r="AZ147" s="431"/>
      <c r="BA147" s="431"/>
      <c r="BD147" s="120"/>
      <c r="BJ147" s="123"/>
      <c r="BK147" s="123"/>
      <c r="BL147" s="123"/>
      <c r="BM147" s="123"/>
      <c r="BN147" s="123"/>
      <c r="BO147" s="123"/>
      <c r="BP147" s="123"/>
      <c r="BQ147" s="123"/>
    </row>
    <row r="148" spans="1:69" ht="13.5" customHeight="1" x14ac:dyDescent="0.25">
      <c r="A148" s="510"/>
      <c r="B148" s="510"/>
      <c r="C148" s="1333" t="s">
        <v>4729</v>
      </c>
      <c r="D148" s="1334"/>
      <c r="E148" s="1335"/>
      <c r="F148" s="1340" t="s">
        <v>5412</v>
      </c>
      <c r="G148" s="1341"/>
      <c r="H148" s="1341"/>
      <c r="I148" s="1341"/>
      <c r="J148" s="1341"/>
      <c r="K148" s="1341"/>
      <c r="L148" s="1341"/>
      <c r="M148" s="1341"/>
      <c r="N148" s="1341"/>
      <c r="O148" s="1341"/>
      <c r="P148" s="1341"/>
      <c r="Q148" s="1341"/>
      <c r="R148" s="1341"/>
      <c r="S148" s="1341"/>
      <c r="T148" s="1341"/>
      <c r="U148" s="1341"/>
      <c r="V148" s="1341"/>
      <c r="W148" s="1341"/>
      <c r="X148" s="1341"/>
      <c r="Y148" s="1342"/>
      <c r="Z148" s="1343" t="s">
        <v>1261</v>
      </c>
      <c r="AA148" s="1344"/>
      <c r="AB148" s="1344"/>
      <c r="AC148" s="1344"/>
      <c r="AD148" s="1344"/>
      <c r="AE148" s="1344"/>
      <c r="AF148" s="1344"/>
      <c r="AG148" s="1344"/>
      <c r="AH148" s="1344"/>
      <c r="AI148" s="1344"/>
      <c r="AJ148" s="1344"/>
      <c r="AK148" s="1344"/>
      <c r="AL148" s="1344"/>
      <c r="AM148" s="1344"/>
      <c r="AN148" s="1345"/>
      <c r="AO148" s="1346" t="s">
        <v>1275</v>
      </c>
      <c r="AP148" s="1347"/>
      <c r="AQ148" s="1347"/>
      <c r="AR148" s="1347"/>
      <c r="AS148" s="1347"/>
      <c r="AT148" s="1347"/>
      <c r="AU148" s="1347"/>
      <c r="AV148" s="1347"/>
      <c r="AW148" s="1347"/>
      <c r="AX148" s="1347"/>
      <c r="AY148" s="1347"/>
      <c r="AZ148" s="1347"/>
      <c r="BA148" s="1347"/>
      <c r="BB148" s="1347"/>
      <c r="BC148" s="1348"/>
      <c r="BD148" s="120"/>
      <c r="BJ148" s="123"/>
      <c r="BK148" s="123"/>
      <c r="BL148" s="123"/>
      <c r="BM148" s="123"/>
      <c r="BN148" s="123"/>
      <c r="BO148" s="123"/>
      <c r="BP148" s="123"/>
      <c r="BQ148" s="123"/>
    </row>
    <row r="149" spans="1:69" ht="13.5" customHeight="1" x14ac:dyDescent="0.25">
      <c r="A149" s="510"/>
      <c r="B149" s="510"/>
      <c r="C149" s="1333">
        <v>1</v>
      </c>
      <c r="D149" s="1334"/>
      <c r="E149" s="1335"/>
      <c r="F149" s="1336" t="s">
        <v>5413</v>
      </c>
      <c r="G149" s="1337"/>
      <c r="H149" s="1337"/>
      <c r="I149" s="1337"/>
      <c r="J149" s="1337"/>
      <c r="K149" s="1337"/>
      <c r="L149" s="1337"/>
      <c r="M149" s="1337"/>
      <c r="N149" s="1337"/>
      <c r="O149" s="1337"/>
      <c r="P149" s="1337"/>
      <c r="Q149" s="1337"/>
      <c r="R149" s="1337"/>
      <c r="S149" s="1337"/>
      <c r="T149" s="1337"/>
      <c r="U149" s="1337"/>
      <c r="V149" s="1337"/>
      <c r="W149" s="1337"/>
      <c r="X149" s="1337"/>
      <c r="Y149" s="1338"/>
      <c r="Z149" s="1349"/>
      <c r="AA149" s="1349"/>
      <c r="AB149" s="1349"/>
      <c r="AC149" s="1349"/>
      <c r="AD149" s="1349"/>
      <c r="AE149" s="1349"/>
      <c r="AF149" s="1349"/>
      <c r="AG149" s="1349"/>
      <c r="AH149" s="1349"/>
      <c r="AI149" s="1349"/>
      <c r="AJ149" s="1349"/>
      <c r="AK149" s="1349"/>
      <c r="AL149" s="1349"/>
      <c r="AM149" s="1349"/>
      <c r="AN149" s="1349"/>
      <c r="AO149" s="1350"/>
      <c r="AP149" s="1350"/>
      <c r="AQ149" s="1350"/>
      <c r="AR149" s="1350"/>
      <c r="AS149" s="1350"/>
      <c r="AT149" s="1350"/>
      <c r="AU149" s="1350"/>
      <c r="AV149" s="1350"/>
      <c r="AW149" s="1350"/>
      <c r="AX149" s="1350"/>
      <c r="AY149" s="1350"/>
      <c r="AZ149" s="1350"/>
      <c r="BA149" s="1350"/>
      <c r="BB149" s="1350"/>
      <c r="BC149" s="1350"/>
      <c r="BD149" s="120"/>
      <c r="BJ149" s="123"/>
      <c r="BK149" s="123"/>
      <c r="BL149" s="123"/>
      <c r="BM149" s="123"/>
      <c r="BN149" s="123"/>
      <c r="BO149" s="123"/>
      <c r="BP149" s="123"/>
      <c r="BQ149" s="123"/>
    </row>
    <row r="150" spans="1:69" ht="13.5" x14ac:dyDescent="0.25">
      <c r="A150" s="510"/>
      <c r="B150" s="510"/>
      <c r="C150" s="1333">
        <v>2</v>
      </c>
      <c r="D150" s="1334"/>
      <c r="E150" s="1335"/>
      <c r="F150" s="1336" t="s">
        <v>5414</v>
      </c>
      <c r="G150" s="1337"/>
      <c r="H150" s="1337"/>
      <c r="I150" s="1337"/>
      <c r="J150" s="1337"/>
      <c r="K150" s="1337"/>
      <c r="L150" s="1337"/>
      <c r="M150" s="1337"/>
      <c r="N150" s="1337"/>
      <c r="O150" s="1337"/>
      <c r="P150" s="1337"/>
      <c r="Q150" s="1337"/>
      <c r="R150" s="1337"/>
      <c r="S150" s="1337"/>
      <c r="T150" s="1337"/>
      <c r="U150" s="1337"/>
      <c r="V150" s="1337"/>
      <c r="W150" s="1337"/>
      <c r="X150" s="1337"/>
      <c r="Y150" s="1338"/>
      <c r="Z150" s="1349"/>
      <c r="AA150" s="1349"/>
      <c r="AB150" s="1349"/>
      <c r="AC150" s="1349"/>
      <c r="AD150" s="1349"/>
      <c r="AE150" s="1349"/>
      <c r="AF150" s="1349"/>
      <c r="AG150" s="1349"/>
      <c r="AH150" s="1349"/>
      <c r="AI150" s="1349"/>
      <c r="AJ150" s="1349"/>
      <c r="AK150" s="1349"/>
      <c r="AL150" s="1349"/>
      <c r="AM150" s="1349"/>
      <c r="AN150" s="1349"/>
      <c r="AO150" s="1350"/>
      <c r="AP150" s="1350"/>
      <c r="AQ150" s="1350"/>
      <c r="AR150" s="1350"/>
      <c r="AS150" s="1350"/>
      <c r="AT150" s="1350"/>
      <c r="AU150" s="1350"/>
      <c r="AV150" s="1350"/>
      <c r="AW150" s="1350"/>
      <c r="AX150" s="1350"/>
      <c r="AY150" s="1350"/>
      <c r="AZ150" s="1350"/>
      <c r="BA150" s="1350"/>
      <c r="BB150" s="1350"/>
      <c r="BC150" s="1350"/>
      <c r="BD150" s="120"/>
      <c r="BJ150" s="123"/>
      <c r="BK150" s="123"/>
      <c r="BL150" s="123"/>
      <c r="BM150" s="123"/>
      <c r="BN150" s="123"/>
      <c r="BO150" s="123"/>
      <c r="BP150" s="123"/>
      <c r="BQ150" s="123"/>
    </row>
    <row r="151" spans="1:69" ht="13.5" x14ac:dyDescent="0.25">
      <c r="A151" s="510"/>
      <c r="B151" s="510"/>
      <c r="C151" s="1333">
        <v>3</v>
      </c>
      <c r="D151" s="1334"/>
      <c r="E151" s="1335"/>
      <c r="F151" s="1336" t="s">
        <v>5415</v>
      </c>
      <c r="G151" s="1337"/>
      <c r="H151" s="1337"/>
      <c r="I151" s="1337"/>
      <c r="J151" s="1337"/>
      <c r="K151" s="1337"/>
      <c r="L151" s="1337"/>
      <c r="M151" s="1337"/>
      <c r="N151" s="1337"/>
      <c r="O151" s="1337"/>
      <c r="P151" s="1337"/>
      <c r="Q151" s="1337"/>
      <c r="R151" s="1337"/>
      <c r="S151" s="1337"/>
      <c r="T151" s="1337"/>
      <c r="U151" s="1337"/>
      <c r="V151" s="1337"/>
      <c r="W151" s="1337"/>
      <c r="X151" s="1337"/>
      <c r="Y151" s="1338"/>
      <c r="Z151" s="1349"/>
      <c r="AA151" s="1349"/>
      <c r="AB151" s="1349"/>
      <c r="AC151" s="1349"/>
      <c r="AD151" s="1349"/>
      <c r="AE151" s="1349"/>
      <c r="AF151" s="1349"/>
      <c r="AG151" s="1349"/>
      <c r="AH151" s="1349"/>
      <c r="AI151" s="1349"/>
      <c r="AJ151" s="1349"/>
      <c r="AK151" s="1349"/>
      <c r="AL151" s="1349"/>
      <c r="AM151" s="1349"/>
      <c r="AN151" s="1349"/>
      <c r="AO151" s="1350"/>
      <c r="AP151" s="1350"/>
      <c r="AQ151" s="1350"/>
      <c r="AR151" s="1350"/>
      <c r="AS151" s="1350"/>
      <c r="AT151" s="1350"/>
      <c r="AU151" s="1350"/>
      <c r="AV151" s="1350"/>
      <c r="AW151" s="1350"/>
      <c r="AX151" s="1350"/>
      <c r="AY151" s="1350"/>
      <c r="AZ151" s="1350"/>
      <c r="BA151" s="1350"/>
      <c r="BB151" s="1350"/>
      <c r="BC151" s="1350"/>
      <c r="BD151" s="120"/>
      <c r="BJ151" s="123"/>
      <c r="BK151" s="123"/>
      <c r="BL151" s="123"/>
      <c r="BM151" s="123"/>
      <c r="BN151" s="123"/>
      <c r="BO151" s="123"/>
      <c r="BP151" s="123"/>
      <c r="BQ151" s="123"/>
    </row>
    <row r="152" spans="1:69" ht="13.5" x14ac:dyDescent="0.25">
      <c r="A152" s="510"/>
      <c r="B152" s="510"/>
      <c r="C152" s="510"/>
      <c r="D152" s="510"/>
      <c r="E152" s="510"/>
      <c r="F152" s="508"/>
      <c r="G152" s="508"/>
      <c r="H152" s="508"/>
      <c r="I152" s="508"/>
      <c r="J152" s="508"/>
      <c r="K152" s="508"/>
      <c r="L152" s="508"/>
      <c r="M152" s="508"/>
      <c r="N152" s="508"/>
      <c r="O152" s="508"/>
      <c r="P152" s="508"/>
      <c r="Q152" s="508"/>
      <c r="R152" s="508"/>
      <c r="S152" s="508"/>
      <c r="T152" s="508"/>
      <c r="U152" s="508"/>
      <c r="V152" s="508"/>
      <c r="W152" s="508"/>
      <c r="X152" s="508"/>
      <c r="Y152" s="508"/>
      <c r="Z152" s="511"/>
      <c r="AA152" s="511"/>
      <c r="AB152" s="511"/>
      <c r="AC152" s="511"/>
      <c r="AD152" s="511"/>
      <c r="AE152" s="511"/>
      <c r="AF152" s="511"/>
      <c r="AG152" s="511"/>
      <c r="AH152" s="511"/>
      <c r="AI152" s="511"/>
      <c r="AJ152" s="511"/>
      <c r="AK152" s="511"/>
      <c r="AL152" s="511"/>
      <c r="AM152" s="511"/>
      <c r="AN152" s="511"/>
      <c r="AO152" s="512"/>
      <c r="AP152" s="512"/>
      <c r="AQ152" s="512"/>
      <c r="AR152" s="512"/>
      <c r="AS152" s="512"/>
      <c r="AT152" s="512"/>
      <c r="AU152" s="512"/>
      <c r="AV152" s="512"/>
      <c r="AW152" s="512"/>
      <c r="AX152" s="512"/>
      <c r="AY152" s="512"/>
      <c r="AZ152" s="512"/>
      <c r="BA152" s="512"/>
      <c r="BB152" s="512"/>
      <c r="BC152" s="512"/>
      <c r="BD152" s="120"/>
      <c r="BJ152" s="123"/>
      <c r="BK152" s="123"/>
      <c r="BL152" s="123"/>
      <c r="BM152" s="123"/>
      <c r="BN152" s="123"/>
      <c r="BO152" s="123"/>
      <c r="BP152" s="123"/>
      <c r="BQ152" s="123"/>
    </row>
    <row r="153" spans="1:69" ht="28.5" customHeight="1" x14ac:dyDescent="0.25">
      <c r="A153" s="510"/>
      <c r="B153" s="510"/>
      <c r="C153" s="1333" t="s">
        <v>4729</v>
      </c>
      <c r="D153" s="1334"/>
      <c r="E153" s="1335"/>
      <c r="F153" s="1340" t="s">
        <v>5416</v>
      </c>
      <c r="G153" s="1341"/>
      <c r="H153" s="1341"/>
      <c r="I153" s="1341"/>
      <c r="J153" s="1341"/>
      <c r="K153" s="1341"/>
      <c r="L153" s="1341"/>
      <c r="M153" s="1341"/>
      <c r="N153" s="1341"/>
      <c r="O153" s="1341"/>
      <c r="P153" s="1341"/>
      <c r="Q153" s="1341"/>
      <c r="R153" s="1341"/>
      <c r="S153" s="1341"/>
      <c r="T153" s="1341"/>
      <c r="U153" s="1341"/>
      <c r="V153" s="1341"/>
      <c r="W153" s="1341"/>
      <c r="X153" s="1341"/>
      <c r="Y153" s="1342"/>
      <c r="Z153" s="1343" t="s">
        <v>1261</v>
      </c>
      <c r="AA153" s="1344"/>
      <c r="AB153" s="1344"/>
      <c r="AC153" s="1344"/>
      <c r="AD153" s="1344"/>
      <c r="AE153" s="1344"/>
      <c r="AF153" s="1344"/>
      <c r="AG153" s="1344"/>
      <c r="AH153" s="1344"/>
      <c r="AI153" s="1344"/>
      <c r="AJ153" s="1344"/>
      <c r="AK153" s="1344"/>
      <c r="AL153" s="1344"/>
      <c r="AM153" s="1344"/>
      <c r="AN153" s="1345"/>
      <c r="AO153" s="1346" t="s">
        <v>1275</v>
      </c>
      <c r="AP153" s="1347"/>
      <c r="AQ153" s="1347"/>
      <c r="AR153" s="1347"/>
      <c r="AS153" s="1347"/>
      <c r="AT153" s="1347"/>
      <c r="AU153" s="1347"/>
      <c r="AV153" s="1347"/>
      <c r="AW153" s="1347"/>
      <c r="AX153" s="1347"/>
      <c r="AY153" s="1347"/>
      <c r="AZ153" s="1347"/>
      <c r="BA153" s="1347"/>
      <c r="BB153" s="1347"/>
      <c r="BC153" s="1348"/>
      <c r="BD153" s="120"/>
      <c r="BJ153" s="123"/>
      <c r="BK153" s="123"/>
      <c r="BL153" s="123"/>
      <c r="BM153" s="123"/>
      <c r="BN153" s="123"/>
      <c r="BO153" s="123"/>
      <c r="BP153" s="123"/>
      <c r="BQ153" s="123"/>
    </row>
    <row r="154" spans="1:69" ht="27" customHeight="1" x14ac:dyDescent="0.25">
      <c r="A154" s="510"/>
      <c r="B154" s="510"/>
      <c r="C154" s="1333">
        <v>1</v>
      </c>
      <c r="D154" s="1334"/>
      <c r="E154" s="1335"/>
      <c r="F154" s="1336" t="s">
        <v>1628</v>
      </c>
      <c r="G154" s="1337"/>
      <c r="H154" s="1337"/>
      <c r="I154" s="1337"/>
      <c r="J154" s="1337"/>
      <c r="K154" s="1337"/>
      <c r="L154" s="1337"/>
      <c r="M154" s="1337"/>
      <c r="N154" s="1337"/>
      <c r="O154" s="1337"/>
      <c r="P154" s="1337"/>
      <c r="Q154" s="1337"/>
      <c r="R154" s="1337"/>
      <c r="S154" s="1337"/>
      <c r="T154" s="1337"/>
      <c r="U154" s="1337"/>
      <c r="V154" s="1337"/>
      <c r="W154" s="1337"/>
      <c r="X154" s="1337"/>
      <c r="Y154" s="1338"/>
      <c r="Z154" s="1349"/>
      <c r="AA154" s="1349"/>
      <c r="AB154" s="1349"/>
      <c r="AC154" s="1349"/>
      <c r="AD154" s="1349"/>
      <c r="AE154" s="1349"/>
      <c r="AF154" s="1349"/>
      <c r="AG154" s="1349"/>
      <c r="AH154" s="1349"/>
      <c r="AI154" s="1349"/>
      <c r="AJ154" s="1349"/>
      <c r="AK154" s="1349"/>
      <c r="AL154" s="1349"/>
      <c r="AM154" s="1349"/>
      <c r="AN154" s="1349"/>
      <c r="AO154" s="1350"/>
      <c r="AP154" s="1350"/>
      <c r="AQ154" s="1350"/>
      <c r="AR154" s="1350"/>
      <c r="AS154" s="1350"/>
      <c r="AT154" s="1350"/>
      <c r="AU154" s="1350"/>
      <c r="AV154" s="1350"/>
      <c r="AW154" s="1350"/>
      <c r="AX154" s="1350"/>
      <c r="AY154" s="1350"/>
      <c r="AZ154" s="1350"/>
      <c r="BA154" s="1350"/>
      <c r="BB154" s="1350"/>
      <c r="BC154" s="1350"/>
      <c r="BD154" s="120"/>
      <c r="BJ154" s="123"/>
      <c r="BK154" s="123"/>
      <c r="BL154" s="123"/>
      <c r="BM154" s="123"/>
      <c r="BN154" s="123"/>
      <c r="BO154" s="123"/>
      <c r="BP154" s="123"/>
      <c r="BQ154" s="123"/>
    </row>
    <row r="155" spans="1:69" ht="45" customHeight="1" x14ac:dyDescent="0.25">
      <c r="A155" s="510"/>
      <c r="B155" s="510"/>
      <c r="C155" s="1333">
        <v>2</v>
      </c>
      <c r="D155" s="1334"/>
      <c r="E155" s="1335"/>
      <c r="F155" s="1336" t="s">
        <v>1621</v>
      </c>
      <c r="G155" s="1337"/>
      <c r="H155" s="1337"/>
      <c r="I155" s="1337"/>
      <c r="J155" s="1337"/>
      <c r="K155" s="1337"/>
      <c r="L155" s="1337"/>
      <c r="M155" s="1337"/>
      <c r="N155" s="1337"/>
      <c r="O155" s="1337"/>
      <c r="P155" s="1337"/>
      <c r="Q155" s="1337"/>
      <c r="R155" s="1337"/>
      <c r="S155" s="1337"/>
      <c r="T155" s="1337"/>
      <c r="U155" s="1337"/>
      <c r="V155" s="1337"/>
      <c r="W155" s="1337"/>
      <c r="X155" s="1337"/>
      <c r="Y155" s="1338"/>
      <c r="Z155" s="1349"/>
      <c r="AA155" s="1349"/>
      <c r="AB155" s="1349"/>
      <c r="AC155" s="1349"/>
      <c r="AD155" s="1349"/>
      <c r="AE155" s="1349"/>
      <c r="AF155" s="1349"/>
      <c r="AG155" s="1349"/>
      <c r="AH155" s="1349"/>
      <c r="AI155" s="1349"/>
      <c r="AJ155" s="1349"/>
      <c r="AK155" s="1349"/>
      <c r="AL155" s="1349"/>
      <c r="AM155" s="1349"/>
      <c r="AN155" s="1349"/>
      <c r="AO155" s="1350"/>
      <c r="AP155" s="1350"/>
      <c r="AQ155" s="1350"/>
      <c r="AR155" s="1350"/>
      <c r="AS155" s="1350"/>
      <c r="AT155" s="1350"/>
      <c r="AU155" s="1350"/>
      <c r="AV155" s="1350"/>
      <c r="AW155" s="1350"/>
      <c r="AX155" s="1350"/>
      <c r="AY155" s="1350"/>
      <c r="AZ155" s="1350"/>
      <c r="BA155" s="1350"/>
      <c r="BB155" s="1350"/>
      <c r="BC155" s="1350"/>
      <c r="BD155" s="120"/>
      <c r="BJ155" s="123"/>
      <c r="BK155" s="123"/>
      <c r="BL155" s="123"/>
      <c r="BM155" s="123"/>
      <c r="BN155" s="123"/>
      <c r="BO155" s="123"/>
      <c r="BP155" s="123"/>
      <c r="BQ155" s="123"/>
    </row>
    <row r="156" spans="1:69" ht="13.5" x14ac:dyDescent="0.25">
      <c r="A156" s="510"/>
      <c r="B156" s="510"/>
      <c r="C156" s="1333">
        <v>3</v>
      </c>
      <c r="D156" s="1334"/>
      <c r="E156" s="1335"/>
      <c r="F156" s="1336" t="s">
        <v>5417</v>
      </c>
      <c r="G156" s="1337"/>
      <c r="H156" s="1337"/>
      <c r="I156" s="1337"/>
      <c r="J156" s="1337"/>
      <c r="K156" s="1337"/>
      <c r="L156" s="1337"/>
      <c r="M156" s="1337"/>
      <c r="N156" s="1337"/>
      <c r="O156" s="1337"/>
      <c r="P156" s="1337"/>
      <c r="Q156" s="1337"/>
      <c r="R156" s="1337"/>
      <c r="S156" s="1337"/>
      <c r="T156" s="1337"/>
      <c r="U156" s="1337"/>
      <c r="V156" s="1337"/>
      <c r="W156" s="1337"/>
      <c r="X156" s="1337"/>
      <c r="Y156" s="1338"/>
      <c r="Z156" s="1349"/>
      <c r="AA156" s="1349"/>
      <c r="AB156" s="1349"/>
      <c r="AC156" s="1349"/>
      <c r="AD156" s="1349"/>
      <c r="AE156" s="1349"/>
      <c r="AF156" s="1349"/>
      <c r="AG156" s="1349"/>
      <c r="AH156" s="1349"/>
      <c r="AI156" s="1349"/>
      <c r="AJ156" s="1349"/>
      <c r="AK156" s="1349"/>
      <c r="AL156" s="1349"/>
      <c r="AM156" s="1349"/>
      <c r="AN156" s="1349"/>
      <c r="AO156" s="1350"/>
      <c r="AP156" s="1350"/>
      <c r="AQ156" s="1350"/>
      <c r="AR156" s="1350"/>
      <c r="AS156" s="1350"/>
      <c r="AT156" s="1350"/>
      <c r="AU156" s="1350"/>
      <c r="AV156" s="1350"/>
      <c r="AW156" s="1350"/>
      <c r="AX156" s="1350"/>
      <c r="AY156" s="1350"/>
      <c r="AZ156" s="1350"/>
      <c r="BA156" s="1350"/>
      <c r="BB156" s="1350"/>
      <c r="BC156" s="1350"/>
      <c r="BD156" s="120"/>
      <c r="BJ156" s="123"/>
      <c r="BK156" s="123"/>
      <c r="BL156" s="123"/>
      <c r="BM156" s="123"/>
      <c r="BN156" s="123"/>
      <c r="BO156" s="123"/>
      <c r="BP156" s="123"/>
      <c r="BQ156" s="123"/>
    </row>
    <row r="157" spans="1:69" ht="13.5" x14ac:dyDescent="0.25">
      <c r="A157" s="510"/>
      <c r="B157" s="510"/>
      <c r="C157" s="1333">
        <v>4</v>
      </c>
      <c r="D157" s="1334"/>
      <c r="E157" s="1335"/>
      <c r="F157" s="1336" t="s">
        <v>2680</v>
      </c>
      <c r="G157" s="1337"/>
      <c r="H157" s="1337"/>
      <c r="I157" s="1337"/>
      <c r="J157" s="1337"/>
      <c r="K157" s="1337"/>
      <c r="L157" s="1337"/>
      <c r="M157" s="1337"/>
      <c r="N157" s="1337"/>
      <c r="O157" s="1337"/>
      <c r="P157" s="1337"/>
      <c r="Q157" s="1337"/>
      <c r="R157" s="1337"/>
      <c r="S157" s="1337"/>
      <c r="T157" s="1337"/>
      <c r="U157" s="1337"/>
      <c r="V157" s="1337"/>
      <c r="W157" s="1337"/>
      <c r="X157" s="1337"/>
      <c r="Y157" s="1338"/>
      <c r="Z157" s="1349"/>
      <c r="AA157" s="1349"/>
      <c r="AB157" s="1349"/>
      <c r="AC157" s="1349"/>
      <c r="AD157" s="1349"/>
      <c r="AE157" s="1349"/>
      <c r="AF157" s="1349"/>
      <c r="AG157" s="1349"/>
      <c r="AH157" s="1349"/>
      <c r="AI157" s="1349"/>
      <c r="AJ157" s="1349"/>
      <c r="AK157" s="1349"/>
      <c r="AL157" s="1349"/>
      <c r="AM157" s="1349"/>
      <c r="AN157" s="1349"/>
      <c r="AO157" s="1350"/>
      <c r="AP157" s="1350"/>
      <c r="AQ157" s="1350"/>
      <c r="AR157" s="1350"/>
      <c r="AS157" s="1350"/>
      <c r="AT157" s="1350"/>
      <c r="AU157" s="1350"/>
      <c r="AV157" s="1350"/>
      <c r="AW157" s="1350"/>
      <c r="AX157" s="1350"/>
      <c r="AY157" s="1350"/>
      <c r="AZ157" s="1350"/>
      <c r="BA157" s="1350"/>
      <c r="BB157" s="1350"/>
      <c r="BC157" s="1350"/>
      <c r="BD157" s="120"/>
      <c r="BJ157" s="123"/>
      <c r="BK157" s="123"/>
      <c r="BL157" s="123"/>
      <c r="BM157" s="123"/>
      <c r="BN157" s="123"/>
      <c r="BO157" s="123"/>
      <c r="BP157" s="123"/>
      <c r="BQ157" s="123"/>
    </row>
    <row r="158" spans="1:69" ht="44.25" customHeight="1" x14ac:dyDescent="0.25">
      <c r="A158" s="510"/>
      <c r="B158" s="510"/>
      <c r="C158" s="1333">
        <v>5</v>
      </c>
      <c r="D158" s="1334"/>
      <c r="E158" s="1335"/>
      <c r="F158" s="1336" t="s">
        <v>5418</v>
      </c>
      <c r="G158" s="1337"/>
      <c r="H158" s="1337"/>
      <c r="I158" s="1337"/>
      <c r="J158" s="1337"/>
      <c r="K158" s="1337"/>
      <c r="L158" s="1337"/>
      <c r="M158" s="1337"/>
      <c r="N158" s="1337"/>
      <c r="O158" s="1337"/>
      <c r="P158" s="1337"/>
      <c r="Q158" s="1337"/>
      <c r="R158" s="1337"/>
      <c r="S158" s="1337"/>
      <c r="T158" s="1337"/>
      <c r="U158" s="1337"/>
      <c r="V158" s="1337"/>
      <c r="W158" s="1337"/>
      <c r="X158" s="1337"/>
      <c r="Y158" s="1338"/>
      <c r="Z158" s="1349"/>
      <c r="AA158" s="1349"/>
      <c r="AB158" s="1349"/>
      <c r="AC158" s="1349"/>
      <c r="AD158" s="1349"/>
      <c r="AE158" s="1349"/>
      <c r="AF158" s="1349"/>
      <c r="AG158" s="1349"/>
      <c r="AH158" s="1349"/>
      <c r="AI158" s="1349"/>
      <c r="AJ158" s="1349"/>
      <c r="AK158" s="1349"/>
      <c r="AL158" s="1349"/>
      <c r="AM158" s="1349"/>
      <c r="AN158" s="1349"/>
      <c r="AO158" s="1350"/>
      <c r="AP158" s="1350"/>
      <c r="AQ158" s="1350"/>
      <c r="AR158" s="1350"/>
      <c r="AS158" s="1350"/>
      <c r="AT158" s="1350"/>
      <c r="AU158" s="1350"/>
      <c r="AV158" s="1350"/>
      <c r="AW158" s="1350"/>
      <c r="AX158" s="1350"/>
      <c r="AY158" s="1350"/>
      <c r="AZ158" s="1350"/>
      <c r="BA158" s="1350"/>
      <c r="BB158" s="1350"/>
      <c r="BC158" s="1350"/>
      <c r="BD158" s="120"/>
      <c r="BJ158" s="123"/>
      <c r="BK158" s="123"/>
      <c r="BL158" s="123"/>
      <c r="BM158" s="123"/>
      <c r="BN158" s="123"/>
      <c r="BO158" s="123"/>
      <c r="BP158" s="123"/>
      <c r="BQ158" s="123"/>
    </row>
    <row r="159" spans="1:69" ht="13.5" x14ac:dyDescent="0.25">
      <c r="A159" s="510"/>
      <c r="B159" s="510"/>
      <c r="C159" s="510"/>
      <c r="D159" s="510"/>
      <c r="E159" s="510"/>
      <c r="F159" s="508"/>
      <c r="G159" s="508"/>
      <c r="H159" s="508"/>
      <c r="I159" s="508"/>
      <c r="J159" s="508"/>
      <c r="K159" s="508"/>
      <c r="L159" s="508"/>
      <c r="M159" s="508"/>
      <c r="N159" s="508"/>
      <c r="O159" s="508"/>
      <c r="P159" s="508"/>
      <c r="Q159" s="508"/>
      <c r="R159" s="508"/>
      <c r="S159" s="508"/>
      <c r="T159" s="508"/>
      <c r="U159" s="508"/>
      <c r="V159" s="508"/>
      <c r="W159" s="508"/>
      <c r="X159" s="508"/>
      <c r="Y159" s="508"/>
      <c r="Z159" s="511"/>
      <c r="AA159" s="511"/>
      <c r="AB159" s="511"/>
      <c r="AC159" s="511"/>
      <c r="AD159" s="511"/>
      <c r="AE159" s="511"/>
      <c r="AF159" s="511"/>
      <c r="AG159" s="511"/>
      <c r="AH159" s="511"/>
      <c r="AI159" s="511"/>
      <c r="AJ159" s="511"/>
      <c r="AK159" s="511"/>
      <c r="AL159" s="511"/>
      <c r="AM159" s="511"/>
      <c r="AN159" s="511"/>
      <c r="AO159" s="512"/>
      <c r="AP159" s="512"/>
      <c r="AQ159" s="512"/>
      <c r="AR159" s="512"/>
      <c r="AS159" s="512"/>
      <c r="AT159" s="512"/>
      <c r="AU159" s="512"/>
      <c r="AV159" s="512"/>
      <c r="AW159" s="512"/>
      <c r="AX159" s="512"/>
      <c r="AY159" s="512"/>
      <c r="AZ159" s="512"/>
      <c r="BA159" s="512"/>
      <c r="BB159" s="512"/>
      <c r="BC159" s="512"/>
      <c r="BD159" s="120"/>
      <c r="BJ159" s="123"/>
      <c r="BK159" s="123"/>
      <c r="BL159" s="123"/>
      <c r="BM159" s="123"/>
      <c r="BN159" s="123"/>
      <c r="BO159" s="123"/>
      <c r="BP159" s="123"/>
      <c r="BQ159" s="123"/>
    </row>
    <row r="160" spans="1:69" ht="13.5" x14ac:dyDescent="0.25">
      <c r="A160" s="510"/>
      <c r="B160" s="510"/>
      <c r="C160" s="510"/>
      <c r="D160" s="510"/>
      <c r="E160" s="510"/>
      <c r="F160" s="508"/>
      <c r="G160" s="508"/>
      <c r="H160" s="508"/>
      <c r="I160" s="508"/>
      <c r="J160" s="508"/>
      <c r="K160" s="508"/>
      <c r="L160" s="508"/>
      <c r="M160" s="508"/>
      <c r="N160" s="508"/>
      <c r="O160" s="508"/>
      <c r="P160" s="508"/>
      <c r="Q160" s="508"/>
      <c r="R160" s="508"/>
      <c r="S160" s="508"/>
      <c r="T160" s="508"/>
      <c r="U160" s="508"/>
      <c r="V160" s="508"/>
      <c r="W160" s="508"/>
      <c r="X160" s="508"/>
      <c r="Y160" s="508"/>
      <c r="Z160" s="511"/>
      <c r="AA160" s="511"/>
      <c r="AB160" s="511"/>
      <c r="AC160" s="511"/>
      <c r="AD160" s="511"/>
      <c r="AE160" s="511"/>
      <c r="AF160" s="511"/>
      <c r="AG160" s="511"/>
      <c r="AH160" s="511"/>
      <c r="AI160" s="511"/>
      <c r="AJ160" s="511"/>
      <c r="AK160" s="511"/>
      <c r="AL160" s="511"/>
      <c r="AM160" s="511"/>
      <c r="AN160" s="511"/>
      <c r="AO160" s="512"/>
      <c r="AP160" s="512"/>
      <c r="AQ160" s="512"/>
      <c r="AR160" s="512"/>
      <c r="AS160" s="512"/>
      <c r="AT160" s="512"/>
      <c r="AU160" s="512"/>
      <c r="AV160" s="512"/>
      <c r="AW160" s="512"/>
      <c r="AX160" s="512"/>
      <c r="AY160" s="512"/>
      <c r="AZ160" s="512"/>
      <c r="BA160" s="512"/>
      <c r="BB160" s="512"/>
      <c r="BC160" s="512"/>
      <c r="BD160" s="120"/>
      <c r="BJ160" s="123"/>
      <c r="BK160" s="123"/>
      <c r="BL160" s="123"/>
      <c r="BM160" s="123"/>
      <c r="BN160" s="123"/>
      <c r="BO160" s="123"/>
      <c r="BP160" s="123"/>
      <c r="BQ160" s="123"/>
    </row>
    <row r="161" spans="1:69" ht="32.25" customHeight="1" x14ac:dyDescent="0.25">
      <c r="A161" s="510"/>
      <c r="B161" s="510"/>
      <c r="C161" s="1333" t="s">
        <v>4729</v>
      </c>
      <c r="D161" s="1334"/>
      <c r="E161" s="1335"/>
      <c r="F161" s="1340" t="s">
        <v>5419</v>
      </c>
      <c r="G161" s="1341"/>
      <c r="H161" s="1341"/>
      <c r="I161" s="1341"/>
      <c r="J161" s="1341"/>
      <c r="K161" s="1341"/>
      <c r="L161" s="1341"/>
      <c r="M161" s="1341"/>
      <c r="N161" s="1341"/>
      <c r="O161" s="1341"/>
      <c r="P161" s="1341"/>
      <c r="Q161" s="1341"/>
      <c r="R161" s="1341"/>
      <c r="S161" s="1341"/>
      <c r="T161" s="1341"/>
      <c r="U161" s="1341"/>
      <c r="V161" s="1341"/>
      <c r="W161" s="1341"/>
      <c r="X161" s="1341"/>
      <c r="Y161" s="1342"/>
      <c r="Z161" s="1343" t="s">
        <v>1261</v>
      </c>
      <c r="AA161" s="1344"/>
      <c r="AB161" s="1344"/>
      <c r="AC161" s="1344"/>
      <c r="AD161" s="1344"/>
      <c r="AE161" s="1344"/>
      <c r="AF161" s="1344"/>
      <c r="AG161" s="1344"/>
      <c r="AH161" s="1344"/>
      <c r="AI161" s="1344"/>
      <c r="AJ161" s="1344"/>
      <c r="AK161" s="1344"/>
      <c r="AL161" s="1344"/>
      <c r="AM161" s="1344"/>
      <c r="AN161" s="1345"/>
      <c r="AO161" s="1346" t="s">
        <v>1275</v>
      </c>
      <c r="AP161" s="1347"/>
      <c r="AQ161" s="1347"/>
      <c r="AR161" s="1347"/>
      <c r="AS161" s="1347"/>
      <c r="AT161" s="1347"/>
      <c r="AU161" s="1347"/>
      <c r="AV161" s="1347"/>
      <c r="AW161" s="1347"/>
      <c r="AX161" s="1347"/>
      <c r="AY161" s="1347"/>
      <c r="AZ161" s="1347"/>
      <c r="BA161" s="1347"/>
      <c r="BB161" s="1347"/>
      <c r="BC161" s="1348"/>
      <c r="BD161" s="120"/>
      <c r="BJ161" s="123"/>
      <c r="BK161" s="123"/>
      <c r="BL161" s="123"/>
      <c r="BM161" s="123"/>
      <c r="BN161" s="123"/>
      <c r="BO161" s="123"/>
      <c r="BP161" s="123"/>
      <c r="BQ161" s="123"/>
    </row>
    <row r="162" spans="1:69" ht="14.25" customHeight="1" x14ac:dyDescent="0.25">
      <c r="A162" s="510"/>
      <c r="B162" s="510"/>
      <c r="C162" s="1333">
        <v>1</v>
      </c>
      <c r="D162" s="1334"/>
      <c r="E162" s="1335"/>
      <c r="F162" s="1336" t="s">
        <v>5421</v>
      </c>
      <c r="G162" s="1337"/>
      <c r="H162" s="1337"/>
      <c r="I162" s="1337"/>
      <c r="J162" s="1337"/>
      <c r="K162" s="1337"/>
      <c r="L162" s="1337"/>
      <c r="M162" s="1337"/>
      <c r="N162" s="1337"/>
      <c r="O162" s="1337"/>
      <c r="P162" s="1337"/>
      <c r="Q162" s="1337"/>
      <c r="R162" s="1337"/>
      <c r="S162" s="1337"/>
      <c r="T162" s="1337"/>
      <c r="U162" s="1337"/>
      <c r="V162" s="1337"/>
      <c r="W162" s="1337"/>
      <c r="X162" s="1337"/>
      <c r="Y162" s="1338"/>
      <c r="Z162" s="1349"/>
      <c r="AA162" s="1349"/>
      <c r="AB162" s="1349"/>
      <c r="AC162" s="1349"/>
      <c r="AD162" s="1349"/>
      <c r="AE162" s="1349"/>
      <c r="AF162" s="1349"/>
      <c r="AG162" s="1349"/>
      <c r="AH162" s="1349"/>
      <c r="AI162" s="1349"/>
      <c r="AJ162" s="1349"/>
      <c r="AK162" s="1349"/>
      <c r="AL162" s="1349"/>
      <c r="AM162" s="1349"/>
      <c r="AN162" s="1349"/>
      <c r="AO162" s="1350"/>
      <c r="AP162" s="1350"/>
      <c r="AQ162" s="1350"/>
      <c r="AR162" s="1350"/>
      <c r="AS162" s="1350"/>
      <c r="AT162" s="1350"/>
      <c r="AU162" s="1350"/>
      <c r="AV162" s="1350"/>
      <c r="AW162" s="1350"/>
      <c r="AX162" s="1350"/>
      <c r="AY162" s="1350"/>
      <c r="AZ162" s="1350"/>
      <c r="BA162" s="1350"/>
      <c r="BB162" s="1350"/>
      <c r="BC162" s="1350"/>
      <c r="BD162" s="120"/>
      <c r="BJ162" s="123"/>
      <c r="BK162" s="123"/>
      <c r="BL162" s="123"/>
      <c r="BM162" s="123"/>
      <c r="BN162" s="123"/>
      <c r="BO162" s="123"/>
      <c r="BP162" s="123"/>
      <c r="BQ162" s="123"/>
    </row>
    <row r="163" spans="1:69" ht="44.25" customHeight="1" x14ac:dyDescent="0.25">
      <c r="A163" s="510"/>
      <c r="B163" s="510"/>
      <c r="C163" s="1333">
        <v>2</v>
      </c>
      <c r="D163" s="1334"/>
      <c r="E163" s="1335"/>
      <c r="F163" s="1336" t="s">
        <v>5420</v>
      </c>
      <c r="G163" s="1337"/>
      <c r="H163" s="1337"/>
      <c r="I163" s="1337"/>
      <c r="J163" s="1337"/>
      <c r="K163" s="1337"/>
      <c r="L163" s="1337"/>
      <c r="M163" s="1337"/>
      <c r="N163" s="1337"/>
      <c r="O163" s="1337"/>
      <c r="P163" s="1337"/>
      <c r="Q163" s="1337"/>
      <c r="R163" s="1337"/>
      <c r="S163" s="1337"/>
      <c r="T163" s="1337"/>
      <c r="U163" s="1337"/>
      <c r="V163" s="1337"/>
      <c r="W163" s="1337"/>
      <c r="X163" s="1337"/>
      <c r="Y163" s="1338"/>
      <c r="Z163" s="1349"/>
      <c r="AA163" s="1349"/>
      <c r="AB163" s="1349"/>
      <c r="AC163" s="1349"/>
      <c r="AD163" s="1349"/>
      <c r="AE163" s="1349"/>
      <c r="AF163" s="1349"/>
      <c r="AG163" s="1349"/>
      <c r="AH163" s="1349"/>
      <c r="AI163" s="1349"/>
      <c r="AJ163" s="1349"/>
      <c r="AK163" s="1349"/>
      <c r="AL163" s="1349"/>
      <c r="AM163" s="1349"/>
      <c r="AN163" s="1349"/>
      <c r="AO163" s="1350"/>
      <c r="AP163" s="1350"/>
      <c r="AQ163" s="1350"/>
      <c r="AR163" s="1350"/>
      <c r="AS163" s="1350"/>
      <c r="AT163" s="1350"/>
      <c r="AU163" s="1350"/>
      <c r="AV163" s="1350"/>
      <c r="AW163" s="1350"/>
      <c r="AX163" s="1350"/>
      <c r="AY163" s="1350"/>
      <c r="AZ163" s="1350"/>
      <c r="BA163" s="1350"/>
      <c r="BB163" s="1350"/>
      <c r="BC163" s="1350"/>
      <c r="BD163" s="120"/>
      <c r="BJ163" s="123"/>
      <c r="BK163" s="123"/>
      <c r="BL163" s="123"/>
      <c r="BM163" s="123"/>
      <c r="BN163" s="123"/>
      <c r="BO163" s="123"/>
      <c r="BP163" s="123"/>
      <c r="BQ163" s="123"/>
    </row>
    <row r="164" spans="1:69" ht="13.5" x14ac:dyDescent="0.25">
      <c r="A164" s="510"/>
      <c r="B164" s="510"/>
      <c r="C164" s="1333">
        <v>3</v>
      </c>
      <c r="D164" s="1334"/>
      <c r="E164" s="1335"/>
      <c r="F164" s="1336" t="s">
        <v>5422</v>
      </c>
      <c r="G164" s="1337"/>
      <c r="H164" s="1337"/>
      <c r="I164" s="1337"/>
      <c r="J164" s="1337"/>
      <c r="K164" s="1337"/>
      <c r="L164" s="1337"/>
      <c r="M164" s="1337"/>
      <c r="N164" s="1337"/>
      <c r="O164" s="1337"/>
      <c r="P164" s="1337"/>
      <c r="Q164" s="1337"/>
      <c r="R164" s="1337"/>
      <c r="S164" s="1337"/>
      <c r="T164" s="1337"/>
      <c r="U164" s="1337"/>
      <c r="V164" s="1337"/>
      <c r="W164" s="1337"/>
      <c r="X164" s="1337"/>
      <c r="Y164" s="1338"/>
      <c r="Z164" s="1349"/>
      <c r="AA164" s="1349"/>
      <c r="AB164" s="1349"/>
      <c r="AC164" s="1349"/>
      <c r="AD164" s="1349"/>
      <c r="AE164" s="1349"/>
      <c r="AF164" s="1349"/>
      <c r="AG164" s="1349"/>
      <c r="AH164" s="1349"/>
      <c r="AI164" s="1349"/>
      <c r="AJ164" s="1349"/>
      <c r="AK164" s="1349"/>
      <c r="AL164" s="1349"/>
      <c r="AM164" s="1349"/>
      <c r="AN164" s="1349"/>
      <c r="AO164" s="1350"/>
      <c r="AP164" s="1350"/>
      <c r="AQ164" s="1350"/>
      <c r="AR164" s="1350"/>
      <c r="AS164" s="1350"/>
      <c r="AT164" s="1350"/>
      <c r="AU164" s="1350"/>
      <c r="AV164" s="1350"/>
      <c r="AW164" s="1350"/>
      <c r="AX164" s="1350"/>
      <c r="AY164" s="1350"/>
      <c r="AZ164" s="1350"/>
      <c r="BA164" s="1350"/>
      <c r="BB164" s="1350"/>
      <c r="BC164" s="1350"/>
      <c r="BD164" s="120"/>
      <c r="BJ164" s="123"/>
      <c r="BK164" s="123"/>
      <c r="BL164" s="123"/>
      <c r="BM164" s="123"/>
      <c r="BN164" s="123"/>
      <c r="BO164" s="123"/>
      <c r="BP164" s="123"/>
      <c r="BQ164" s="123"/>
    </row>
    <row r="165" spans="1:69" ht="13.5" x14ac:dyDescent="0.25">
      <c r="A165" s="510"/>
      <c r="B165" s="510"/>
      <c r="C165" s="1333">
        <v>4</v>
      </c>
      <c r="D165" s="1334"/>
      <c r="E165" s="1335"/>
      <c r="F165" s="1336" t="s">
        <v>5423</v>
      </c>
      <c r="G165" s="1337"/>
      <c r="H165" s="1337"/>
      <c r="I165" s="1337"/>
      <c r="J165" s="1337"/>
      <c r="K165" s="1337"/>
      <c r="L165" s="1337"/>
      <c r="M165" s="1337"/>
      <c r="N165" s="1337"/>
      <c r="O165" s="1337"/>
      <c r="P165" s="1337"/>
      <c r="Q165" s="1337"/>
      <c r="R165" s="1337"/>
      <c r="S165" s="1337"/>
      <c r="T165" s="1337"/>
      <c r="U165" s="1337"/>
      <c r="V165" s="1337"/>
      <c r="W165" s="1337"/>
      <c r="X165" s="1337"/>
      <c r="Y165" s="1338"/>
      <c r="Z165" s="1349"/>
      <c r="AA165" s="1349"/>
      <c r="AB165" s="1349"/>
      <c r="AC165" s="1349"/>
      <c r="AD165" s="1349"/>
      <c r="AE165" s="1349"/>
      <c r="AF165" s="1349"/>
      <c r="AG165" s="1349"/>
      <c r="AH165" s="1349"/>
      <c r="AI165" s="1349"/>
      <c r="AJ165" s="1349"/>
      <c r="AK165" s="1349"/>
      <c r="AL165" s="1349"/>
      <c r="AM165" s="1349"/>
      <c r="AN165" s="1349"/>
      <c r="AO165" s="1350"/>
      <c r="AP165" s="1350"/>
      <c r="AQ165" s="1350"/>
      <c r="AR165" s="1350"/>
      <c r="AS165" s="1350"/>
      <c r="AT165" s="1350"/>
      <c r="AU165" s="1350"/>
      <c r="AV165" s="1350"/>
      <c r="AW165" s="1350"/>
      <c r="AX165" s="1350"/>
      <c r="AY165" s="1350"/>
      <c r="AZ165" s="1350"/>
      <c r="BA165" s="1350"/>
      <c r="BB165" s="1350"/>
      <c r="BC165" s="1350"/>
      <c r="BD165" s="120"/>
      <c r="BJ165" s="123"/>
      <c r="BK165" s="123"/>
      <c r="BL165" s="123"/>
      <c r="BM165" s="123"/>
      <c r="BN165" s="123"/>
      <c r="BO165" s="123"/>
      <c r="BP165" s="123"/>
      <c r="BQ165" s="123"/>
    </row>
    <row r="166" spans="1:69" ht="13.5" x14ac:dyDescent="0.25">
      <c r="A166" s="510"/>
      <c r="B166" s="510"/>
      <c r="C166" s="1333">
        <v>5</v>
      </c>
      <c r="D166" s="1334"/>
      <c r="E166" s="1335"/>
      <c r="F166" s="1336" t="s">
        <v>5424</v>
      </c>
      <c r="G166" s="1337"/>
      <c r="H166" s="1337"/>
      <c r="I166" s="1337"/>
      <c r="J166" s="1337"/>
      <c r="K166" s="1337"/>
      <c r="L166" s="1337"/>
      <c r="M166" s="1337"/>
      <c r="N166" s="1337"/>
      <c r="O166" s="1337"/>
      <c r="P166" s="1337"/>
      <c r="Q166" s="1337"/>
      <c r="R166" s="1337"/>
      <c r="S166" s="1337"/>
      <c r="T166" s="1337"/>
      <c r="U166" s="1337"/>
      <c r="V166" s="1337"/>
      <c r="W166" s="1337"/>
      <c r="X166" s="1337"/>
      <c r="Y166" s="1338"/>
      <c r="Z166" s="1349"/>
      <c r="AA166" s="1349"/>
      <c r="AB166" s="1349"/>
      <c r="AC166" s="1349"/>
      <c r="AD166" s="1349"/>
      <c r="AE166" s="1349"/>
      <c r="AF166" s="1349"/>
      <c r="AG166" s="1349"/>
      <c r="AH166" s="1349"/>
      <c r="AI166" s="1349"/>
      <c r="AJ166" s="1349"/>
      <c r="AK166" s="1349"/>
      <c r="AL166" s="1349"/>
      <c r="AM166" s="1349"/>
      <c r="AN166" s="1349"/>
      <c r="AO166" s="1350"/>
      <c r="AP166" s="1350"/>
      <c r="AQ166" s="1350"/>
      <c r="AR166" s="1350"/>
      <c r="AS166" s="1350"/>
      <c r="AT166" s="1350"/>
      <c r="AU166" s="1350"/>
      <c r="AV166" s="1350"/>
      <c r="AW166" s="1350"/>
      <c r="AX166" s="1350"/>
      <c r="AY166" s="1350"/>
      <c r="AZ166" s="1350"/>
      <c r="BA166" s="1350"/>
      <c r="BB166" s="1350"/>
      <c r="BC166" s="1350"/>
      <c r="BD166" s="120"/>
      <c r="BJ166" s="123"/>
      <c r="BK166" s="123"/>
      <c r="BL166" s="123"/>
      <c r="BM166" s="123"/>
      <c r="BN166" s="123"/>
      <c r="BO166" s="123"/>
      <c r="BP166" s="123"/>
      <c r="BQ166" s="123"/>
    </row>
    <row r="167" spans="1:69" ht="13.5" x14ac:dyDescent="0.25">
      <c r="A167" s="510"/>
      <c r="B167" s="510"/>
      <c r="C167" s="1333"/>
      <c r="D167" s="1334"/>
      <c r="E167" s="1335"/>
      <c r="F167" s="1336" t="s">
        <v>1394</v>
      </c>
      <c r="G167" s="1337"/>
      <c r="H167" s="1337"/>
      <c r="I167" s="1337"/>
      <c r="J167" s="1337"/>
      <c r="K167" s="1337"/>
      <c r="L167" s="1337"/>
      <c r="M167" s="1337"/>
      <c r="N167" s="1337"/>
      <c r="O167" s="1337"/>
      <c r="P167" s="1337"/>
      <c r="Q167" s="1337"/>
      <c r="R167" s="1337"/>
      <c r="S167" s="1337"/>
      <c r="T167" s="1337"/>
      <c r="U167" s="1337"/>
      <c r="V167" s="1337"/>
      <c r="W167" s="1337"/>
      <c r="X167" s="1337"/>
      <c r="Y167" s="1338"/>
      <c r="Z167" s="1349"/>
      <c r="AA167" s="1349"/>
      <c r="AB167" s="1349"/>
      <c r="AC167" s="1349"/>
      <c r="AD167" s="1349"/>
      <c r="AE167" s="1349"/>
      <c r="AF167" s="1349"/>
      <c r="AG167" s="1349"/>
      <c r="AH167" s="1349"/>
      <c r="AI167" s="1349"/>
      <c r="AJ167" s="1349"/>
      <c r="AK167" s="1349"/>
      <c r="AL167" s="1349"/>
      <c r="AM167" s="1349"/>
      <c r="AN167" s="1349"/>
      <c r="AO167" s="1350"/>
      <c r="AP167" s="1350"/>
      <c r="AQ167" s="1350"/>
      <c r="AR167" s="1350"/>
      <c r="AS167" s="1350"/>
      <c r="AT167" s="1350"/>
      <c r="AU167" s="1350"/>
      <c r="AV167" s="1350"/>
      <c r="AW167" s="1350"/>
      <c r="AX167" s="1350"/>
      <c r="AY167" s="1350"/>
      <c r="AZ167" s="1350"/>
      <c r="BA167" s="1350"/>
      <c r="BB167" s="1350"/>
      <c r="BC167" s="1350"/>
      <c r="BD167" s="120"/>
      <c r="BJ167" s="123"/>
      <c r="BK167" s="123"/>
      <c r="BL167" s="123"/>
      <c r="BM167" s="123"/>
      <c r="BN167" s="123"/>
      <c r="BO167" s="123"/>
      <c r="BP167" s="123"/>
      <c r="BQ167" s="123"/>
    </row>
    <row r="168" spans="1:69" ht="13.5" x14ac:dyDescent="0.25">
      <c r="A168" s="510"/>
      <c r="B168" s="510"/>
      <c r="C168" s="510"/>
      <c r="D168" s="510"/>
      <c r="E168" s="510"/>
      <c r="F168" s="508"/>
      <c r="G168" s="508"/>
      <c r="H168" s="508"/>
      <c r="I168" s="508"/>
      <c r="J168" s="508"/>
      <c r="K168" s="508"/>
      <c r="L168" s="508"/>
      <c r="M168" s="508"/>
      <c r="N168" s="508"/>
      <c r="O168" s="508"/>
      <c r="P168" s="508"/>
      <c r="Q168" s="508"/>
      <c r="R168" s="508"/>
      <c r="S168" s="508"/>
      <c r="T168" s="508"/>
      <c r="U168" s="508"/>
      <c r="V168" s="508"/>
      <c r="W168" s="508"/>
      <c r="X168" s="508"/>
      <c r="Y168" s="508"/>
      <c r="Z168" s="511"/>
      <c r="AA168" s="511"/>
      <c r="AB168" s="511"/>
      <c r="AC168" s="511"/>
      <c r="AD168" s="511"/>
      <c r="AE168" s="511"/>
      <c r="AF168" s="511"/>
      <c r="AG168" s="511"/>
      <c r="AH168" s="511"/>
      <c r="AI168" s="511"/>
      <c r="AJ168" s="511"/>
      <c r="AK168" s="511"/>
      <c r="AL168" s="511"/>
      <c r="AM168" s="511"/>
      <c r="AN168" s="511"/>
      <c r="AO168" s="512"/>
      <c r="AP168" s="512"/>
      <c r="AQ168" s="512"/>
      <c r="AR168" s="512"/>
      <c r="AS168" s="512"/>
      <c r="AT168" s="512"/>
      <c r="AU168" s="512"/>
      <c r="AV168" s="512"/>
      <c r="AW168" s="512"/>
      <c r="AX168" s="512"/>
      <c r="AY168" s="512"/>
      <c r="AZ168" s="512"/>
      <c r="BA168" s="512"/>
      <c r="BB168" s="512"/>
      <c r="BC168" s="512"/>
      <c r="BD168" s="120"/>
      <c r="BJ168" s="123"/>
      <c r="BK168" s="123"/>
      <c r="BL168" s="123"/>
      <c r="BM168" s="123"/>
      <c r="BN168" s="123"/>
      <c r="BO168" s="123"/>
      <c r="BP168" s="123"/>
      <c r="BQ168" s="123"/>
    </row>
    <row r="169" spans="1:69" ht="13.5" x14ac:dyDescent="0.25">
      <c r="A169" s="510"/>
      <c r="B169" s="510"/>
      <c r="C169" s="1333" t="s">
        <v>4729</v>
      </c>
      <c r="D169" s="1334"/>
      <c r="E169" s="1335"/>
      <c r="F169" s="1340" t="s">
        <v>5425</v>
      </c>
      <c r="G169" s="1341"/>
      <c r="H169" s="1341"/>
      <c r="I169" s="1341"/>
      <c r="J169" s="1341"/>
      <c r="K169" s="1341"/>
      <c r="L169" s="1341"/>
      <c r="M169" s="1341"/>
      <c r="N169" s="1341"/>
      <c r="O169" s="1341"/>
      <c r="P169" s="1341"/>
      <c r="Q169" s="1341"/>
      <c r="R169" s="1341"/>
      <c r="S169" s="1341"/>
      <c r="T169" s="1341"/>
      <c r="U169" s="1341"/>
      <c r="V169" s="1341"/>
      <c r="W169" s="1341"/>
      <c r="X169" s="1341"/>
      <c r="Y169" s="1342"/>
      <c r="Z169" s="1343" t="s">
        <v>1261</v>
      </c>
      <c r="AA169" s="1344"/>
      <c r="AB169" s="1344"/>
      <c r="AC169" s="1344"/>
      <c r="AD169" s="1344"/>
      <c r="AE169" s="1344"/>
      <c r="AF169" s="1344"/>
      <c r="AG169" s="1344"/>
      <c r="AH169" s="1344"/>
      <c r="AI169" s="1344"/>
      <c r="AJ169" s="1344"/>
      <c r="AK169" s="1344"/>
      <c r="AL169" s="1344"/>
      <c r="AM169" s="1344"/>
      <c r="AN169" s="1345"/>
      <c r="AO169" s="1346" t="s">
        <v>1275</v>
      </c>
      <c r="AP169" s="1347"/>
      <c r="AQ169" s="1347"/>
      <c r="AR169" s="1347"/>
      <c r="AS169" s="1347"/>
      <c r="AT169" s="1347"/>
      <c r="AU169" s="1347"/>
      <c r="AV169" s="1347"/>
      <c r="AW169" s="1347"/>
      <c r="AX169" s="1347"/>
      <c r="AY169" s="1347"/>
      <c r="AZ169" s="1347"/>
      <c r="BA169" s="1347"/>
      <c r="BB169" s="1347"/>
      <c r="BC169" s="1348"/>
      <c r="BD169" s="120"/>
      <c r="BJ169" s="123"/>
      <c r="BK169" s="123"/>
      <c r="BL169" s="123"/>
      <c r="BM169" s="123"/>
      <c r="BN169" s="123"/>
      <c r="BO169" s="123"/>
      <c r="BP169" s="123"/>
      <c r="BQ169" s="123"/>
    </row>
    <row r="170" spans="1:69" ht="13.5" x14ac:dyDescent="0.25">
      <c r="A170" s="510"/>
      <c r="B170" s="510"/>
      <c r="C170" s="1333">
        <v>1</v>
      </c>
      <c r="D170" s="1334"/>
      <c r="E170" s="1335"/>
      <c r="F170" s="1336" t="s">
        <v>5421</v>
      </c>
      <c r="G170" s="1337"/>
      <c r="H170" s="1337"/>
      <c r="I170" s="1337"/>
      <c r="J170" s="1337"/>
      <c r="K170" s="1337"/>
      <c r="L170" s="1337"/>
      <c r="M170" s="1337"/>
      <c r="N170" s="1337"/>
      <c r="O170" s="1337"/>
      <c r="P170" s="1337"/>
      <c r="Q170" s="1337"/>
      <c r="R170" s="1337"/>
      <c r="S170" s="1337"/>
      <c r="T170" s="1337"/>
      <c r="U170" s="1337"/>
      <c r="V170" s="1337"/>
      <c r="W170" s="1337"/>
      <c r="X170" s="1337"/>
      <c r="Y170" s="1338"/>
      <c r="Z170" s="1349"/>
      <c r="AA170" s="1349"/>
      <c r="AB170" s="1349"/>
      <c r="AC170" s="1349"/>
      <c r="AD170" s="1349"/>
      <c r="AE170" s="1349"/>
      <c r="AF170" s="1349"/>
      <c r="AG170" s="1349"/>
      <c r="AH170" s="1349"/>
      <c r="AI170" s="1349"/>
      <c r="AJ170" s="1349"/>
      <c r="AK170" s="1349"/>
      <c r="AL170" s="1349"/>
      <c r="AM170" s="1349"/>
      <c r="AN170" s="1349"/>
      <c r="AO170" s="1350"/>
      <c r="AP170" s="1350"/>
      <c r="AQ170" s="1350"/>
      <c r="AR170" s="1350"/>
      <c r="AS170" s="1350"/>
      <c r="AT170" s="1350"/>
      <c r="AU170" s="1350"/>
      <c r="AV170" s="1350"/>
      <c r="AW170" s="1350"/>
      <c r="AX170" s="1350"/>
      <c r="AY170" s="1350"/>
      <c r="AZ170" s="1350"/>
      <c r="BA170" s="1350"/>
      <c r="BB170" s="1350"/>
      <c r="BC170" s="1350"/>
      <c r="BD170" s="120"/>
      <c r="BJ170" s="123"/>
      <c r="BK170" s="123"/>
      <c r="BL170" s="123"/>
      <c r="BM170" s="123"/>
      <c r="BN170" s="123"/>
      <c r="BO170" s="123"/>
      <c r="BP170" s="123"/>
      <c r="BQ170" s="123"/>
    </row>
    <row r="171" spans="1:69" ht="13.5" x14ac:dyDescent="0.25">
      <c r="A171" s="510"/>
      <c r="B171" s="510"/>
      <c r="C171" s="1333">
        <v>2</v>
      </c>
      <c r="D171" s="1334"/>
      <c r="E171" s="1335"/>
      <c r="F171" s="1336" t="s">
        <v>5420</v>
      </c>
      <c r="G171" s="1337"/>
      <c r="H171" s="1337"/>
      <c r="I171" s="1337"/>
      <c r="J171" s="1337"/>
      <c r="K171" s="1337"/>
      <c r="L171" s="1337"/>
      <c r="M171" s="1337"/>
      <c r="N171" s="1337"/>
      <c r="O171" s="1337"/>
      <c r="P171" s="1337"/>
      <c r="Q171" s="1337"/>
      <c r="R171" s="1337"/>
      <c r="S171" s="1337"/>
      <c r="T171" s="1337"/>
      <c r="U171" s="1337"/>
      <c r="V171" s="1337"/>
      <c r="W171" s="1337"/>
      <c r="X171" s="1337"/>
      <c r="Y171" s="1338"/>
      <c r="Z171" s="1349"/>
      <c r="AA171" s="1349"/>
      <c r="AB171" s="1349"/>
      <c r="AC171" s="1349"/>
      <c r="AD171" s="1349"/>
      <c r="AE171" s="1349"/>
      <c r="AF171" s="1349"/>
      <c r="AG171" s="1349"/>
      <c r="AH171" s="1349"/>
      <c r="AI171" s="1349"/>
      <c r="AJ171" s="1349"/>
      <c r="AK171" s="1349"/>
      <c r="AL171" s="1349"/>
      <c r="AM171" s="1349"/>
      <c r="AN171" s="1349"/>
      <c r="AO171" s="1350"/>
      <c r="AP171" s="1350"/>
      <c r="AQ171" s="1350"/>
      <c r="AR171" s="1350"/>
      <c r="AS171" s="1350"/>
      <c r="AT171" s="1350"/>
      <c r="AU171" s="1350"/>
      <c r="AV171" s="1350"/>
      <c r="AW171" s="1350"/>
      <c r="AX171" s="1350"/>
      <c r="AY171" s="1350"/>
      <c r="AZ171" s="1350"/>
      <c r="BA171" s="1350"/>
      <c r="BB171" s="1350"/>
      <c r="BC171" s="1350"/>
      <c r="BD171" s="120"/>
      <c r="BJ171" s="123"/>
      <c r="BK171" s="123"/>
      <c r="BL171" s="123"/>
      <c r="BM171" s="123"/>
      <c r="BN171" s="123"/>
      <c r="BO171" s="123"/>
      <c r="BP171" s="123"/>
      <c r="BQ171" s="123"/>
    </row>
    <row r="172" spans="1:69" ht="13.5" x14ac:dyDescent="0.25">
      <c r="A172" s="510"/>
      <c r="B172" s="510"/>
      <c r="C172" s="1333">
        <v>3</v>
      </c>
      <c r="D172" s="1334"/>
      <c r="E172" s="1335"/>
      <c r="F172" s="1336" t="s">
        <v>5422</v>
      </c>
      <c r="G172" s="1337"/>
      <c r="H172" s="1337"/>
      <c r="I172" s="1337"/>
      <c r="J172" s="1337"/>
      <c r="K172" s="1337"/>
      <c r="L172" s="1337"/>
      <c r="M172" s="1337"/>
      <c r="N172" s="1337"/>
      <c r="O172" s="1337"/>
      <c r="P172" s="1337"/>
      <c r="Q172" s="1337"/>
      <c r="R172" s="1337"/>
      <c r="S172" s="1337"/>
      <c r="T172" s="1337"/>
      <c r="U172" s="1337"/>
      <c r="V172" s="1337"/>
      <c r="W172" s="1337"/>
      <c r="X172" s="1337"/>
      <c r="Y172" s="1338"/>
      <c r="Z172" s="1349"/>
      <c r="AA172" s="1349"/>
      <c r="AB172" s="1349"/>
      <c r="AC172" s="1349"/>
      <c r="AD172" s="1349"/>
      <c r="AE172" s="1349"/>
      <c r="AF172" s="1349"/>
      <c r="AG172" s="1349"/>
      <c r="AH172" s="1349"/>
      <c r="AI172" s="1349"/>
      <c r="AJ172" s="1349"/>
      <c r="AK172" s="1349"/>
      <c r="AL172" s="1349"/>
      <c r="AM172" s="1349"/>
      <c r="AN172" s="1349"/>
      <c r="AO172" s="1350"/>
      <c r="AP172" s="1350"/>
      <c r="AQ172" s="1350"/>
      <c r="AR172" s="1350"/>
      <c r="AS172" s="1350"/>
      <c r="AT172" s="1350"/>
      <c r="AU172" s="1350"/>
      <c r="AV172" s="1350"/>
      <c r="AW172" s="1350"/>
      <c r="AX172" s="1350"/>
      <c r="AY172" s="1350"/>
      <c r="AZ172" s="1350"/>
      <c r="BA172" s="1350"/>
      <c r="BB172" s="1350"/>
      <c r="BC172" s="1350"/>
      <c r="BD172" s="120"/>
      <c r="BJ172" s="123"/>
      <c r="BK172" s="123"/>
      <c r="BL172" s="123"/>
      <c r="BM172" s="123"/>
      <c r="BN172" s="123"/>
      <c r="BO172" s="123"/>
      <c r="BP172" s="123"/>
      <c r="BQ172" s="123"/>
    </row>
    <row r="173" spans="1:69" ht="44.25" customHeight="1" x14ac:dyDescent="0.25">
      <c r="A173" s="510"/>
      <c r="B173" s="510"/>
      <c r="C173" s="1333">
        <v>4</v>
      </c>
      <c r="D173" s="1334"/>
      <c r="E173" s="1335"/>
      <c r="F173" s="1336" t="s">
        <v>5423</v>
      </c>
      <c r="G173" s="1337"/>
      <c r="H173" s="1337"/>
      <c r="I173" s="1337"/>
      <c r="J173" s="1337"/>
      <c r="K173" s="1337"/>
      <c r="L173" s="1337"/>
      <c r="M173" s="1337"/>
      <c r="N173" s="1337"/>
      <c r="O173" s="1337"/>
      <c r="P173" s="1337"/>
      <c r="Q173" s="1337"/>
      <c r="R173" s="1337"/>
      <c r="S173" s="1337"/>
      <c r="T173" s="1337"/>
      <c r="U173" s="1337"/>
      <c r="V173" s="1337"/>
      <c r="W173" s="1337"/>
      <c r="X173" s="1337"/>
      <c r="Y173" s="1338"/>
      <c r="Z173" s="1349"/>
      <c r="AA173" s="1349"/>
      <c r="AB173" s="1349"/>
      <c r="AC173" s="1349"/>
      <c r="AD173" s="1349"/>
      <c r="AE173" s="1349"/>
      <c r="AF173" s="1349"/>
      <c r="AG173" s="1349"/>
      <c r="AH173" s="1349"/>
      <c r="AI173" s="1349"/>
      <c r="AJ173" s="1349"/>
      <c r="AK173" s="1349"/>
      <c r="AL173" s="1349"/>
      <c r="AM173" s="1349"/>
      <c r="AN173" s="1349"/>
      <c r="AO173" s="1350"/>
      <c r="AP173" s="1350"/>
      <c r="AQ173" s="1350"/>
      <c r="AR173" s="1350"/>
      <c r="AS173" s="1350"/>
      <c r="AT173" s="1350"/>
      <c r="AU173" s="1350"/>
      <c r="AV173" s="1350"/>
      <c r="AW173" s="1350"/>
      <c r="AX173" s="1350"/>
      <c r="AY173" s="1350"/>
      <c r="AZ173" s="1350"/>
      <c r="BA173" s="1350"/>
      <c r="BB173" s="1350"/>
      <c r="BC173" s="1350"/>
      <c r="BD173" s="120"/>
      <c r="BJ173" s="123"/>
      <c r="BK173" s="123"/>
      <c r="BL173" s="123"/>
      <c r="BM173" s="123"/>
      <c r="BN173" s="123"/>
      <c r="BO173" s="123"/>
      <c r="BP173" s="123"/>
      <c r="BQ173" s="123"/>
    </row>
    <row r="174" spans="1:69" ht="13.5" x14ac:dyDescent="0.25">
      <c r="A174" s="510"/>
      <c r="B174" s="510"/>
      <c r="C174" s="1333">
        <v>5</v>
      </c>
      <c r="D174" s="1334"/>
      <c r="E174" s="1335"/>
      <c r="F174" s="1336" t="s">
        <v>5424</v>
      </c>
      <c r="G174" s="1337"/>
      <c r="H174" s="1337"/>
      <c r="I174" s="1337"/>
      <c r="J174" s="1337"/>
      <c r="K174" s="1337"/>
      <c r="L174" s="1337"/>
      <c r="M174" s="1337"/>
      <c r="N174" s="1337"/>
      <c r="O174" s="1337"/>
      <c r="P174" s="1337"/>
      <c r="Q174" s="1337"/>
      <c r="R174" s="1337"/>
      <c r="S174" s="1337"/>
      <c r="T174" s="1337"/>
      <c r="U174" s="1337"/>
      <c r="V174" s="1337"/>
      <c r="W174" s="1337"/>
      <c r="X174" s="1337"/>
      <c r="Y174" s="1338"/>
      <c r="Z174" s="1349"/>
      <c r="AA174" s="1349"/>
      <c r="AB174" s="1349"/>
      <c r="AC174" s="1349"/>
      <c r="AD174" s="1349"/>
      <c r="AE174" s="1349"/>
      <c r="AF174" s="1349"/>
      <c r="AG174" s="1349"/>
      <c r="AH174" s="1349"/>
      <c r="AI174" s="1349"/>
      <c r="AJ174" s="1349"/>
      <c r="AK174" s="1349"/>
      <c r="AL174" s="1349"/>
      <c r="AM174" s="1349"/>
      <c r="AN174" s="1349"/>
      <c r="AO174" s="1350"/>
      <c r="AP174" s="1350"/>
      <c r="AQ174" s="1350"/>
      <c r="AR174" s="1350"/>
      <c r="AS174" s="1350"/>
      <c r="AT174" s="1350"/>
      <c r="AU174" s="1350"/>
      <c r="AV174" s="1350"/>
      <c r="AW174" s="1350"/>
      <c r="AX174" s="1350"/>
      <c r="AY174" s="1350"/>
      <c r="AZ174" s="1350"/>
      <c r="BA174" s="1350"/>
      <c r="BB174" s="1350"/>
      <c r="BC174" s="1350"/>
      <c r="BD174" s="120"/>
      <c r="BJ174" s="123"/>
      <c r="BK174" s="123"/>
      <c r="BL174" s="123"/>
      <c r="BM174" s="123"/>
      <c r="BN174" s="123"/>
      <c r="BO174" s="123"/>
      <c r="BP174" s="123"/>
      <c r="BQ174" s="123"/>
    </row>
    <row r="175" spans="1:69" ht="13.5" x14ac:dyDescent="0.25">
      <c r="A175" s="510"/>
      <c r="B175" s="510"/>
      <c r="C175" s="1333"/>
      <c r="D175" s="1334"/>
      <c r="E175" s="1335"/>
      <c r="F175" s="1336" t="s">
        <v>1394</v>
      </c>
      <c r="G175" s="1337"/>
      <c r="H175" s="1337"/>
      <c r="I175" s="1337"/>
      <c r="J175" s="1337"/>
      <c r="K175" s="1337"/>
      <c r="L175" s="1337"/>
      <c r="M175" s="1337"/>
      <c r="N175" s="1337"/>
      <c r="O175" s="1337"/>
      <c r="P175" s="1337"/>
      <c r="Q175" s="1337"/>
      <c r="R175" s="1337"/>
      <c r="S175" s="1337"/>
      <c r="T175" s="1337"/>
      <c r="U175" s="1337"/>
      <c r="V175" s="1337"/>
      <c r="W175" s="1337"/>
      <c r="X175" s="1337"/>
      <c r="Y175" s="1338"/>
      <c r="Z175" s="1349"/>
      <c r="AA175" s="1349"/>
      <c r="AB175" s="1349"/>
      <c r="AC175" s="1349"/>
      <c r="AD175" s="1349"/>
      <c r="AE175" s="1349"/>
      <c r="AF175" s="1349"/>
      <c r="AG175" s="1349"/>
      <c r="AH175" s="1349"/>
      <c r="AI175" s="1349"/>
      <c r="AJ175" s="1349"/>
      <c r="AK175" s="1349"/>
      <c r="AL175" s="1349"/>
      <c r="AM175" s="1349"/>
      <c r="AN175" s="1349"/>
      <c r="AO175" s="1350"/>
      <c r="AP175" s="1350"/>
      <c r="AQ175" s="1350"/>
      <c r="AR175" s="1350"/>
      <c r="AS175" s="1350"/>
      <c r="AT175" s="1350"/>
      <c r="AU175" s="1350"/>
      <c r="AV175" s="1350"/>
      <c r="AW175" s="1350"/>
      <c r="AX175" s="1350"/>
      <c r="AY175" s="1350"/>
      <c r="AZ175" s="1350"/>
      <c r="BA175" s="1350"/>
      <c r="BB175" s="1350"/>
      <c r="BC175" s="1350"/>
      <c r="BD175" s="120"/>
      <c r="BJ175" s="123"/>
      <c r="BK175" s="123"/>
      <c r="BL175" s="123"/>
      <c r="BM175" s="123"/>
      <c r="BN175" s="123"/>
      <c r="BO175" s="123"/>
      <c r="BP175" s="123"/>
      <c r="BQ175" s="123"/>
    </row>
    <row r="176" spans="1:69" ht="13.5" x14ac:dyDescent="0.25">
      <c r="A176" s="510"/>
      <c r="B176" s="510"/>
      <c r="C176" s="510"/>
      <c r="D176" s="510"/>
      <c r="E176" s="510"/>
      <c r="F176" s="508"/>
      <c r="G176" s="508"/>
      <c r="H176" s="508"/>
      <c r="I176" s="508"/>
      <c r="J176" s="508"/>
      <c r="K176" s="508"/>
      <c r="L176" s="508"/>
      <c r="M176" s="508"/>
      <c r="N176" s="508"/>
      <c r="O176" s="508"/>
      <c r="P176" s="508"/>
      <c r="Q176" s="508"/>
      <c r="R176" s="508"/>
      <c r="S176" s="508"/>
      <c r="T176" s="508"/>
      <c r="U176" s="508"/>
      <c r="V176" s="508"/>
      <c r="W176" s="508"/>
      <c r="X176" s="508"/>
      <c r="Y176" s="508"/>
      <c r="Z176" s="511"/>
      <c r="AA176" s="511"/>
      <c r="AB176" s="511"/>
      <c r="AC176" s="511"/>
      <c r="AD176" s="511"/>
      <c r="AE176" s="511"/>
      <c r="AF176" s="511"/>
      <c r="AG176" s="511"/>
      <c r="AH176" s="511"/>
      <c r="AI176" s="511"/>
      <c r="AJ176" s="511"/>
      <c r="AK176" s="511"/>
      <c r="AL176" s="511"/>
      <c r="AM176" s="511"/>
      <c r="AN176" s="511"/>
      <c r="AO176" s="512"/>
      <c r="AP176" s="512"/>
      <c r="AQ176" s="512"/>
      <c r="AR176" s="512"/>
      <c r="AS176" s="512"/>
      <c r="AT176" s="512"/>
      <c r="AU176" s="512"/>
      <c r="AV176" s="512"/>
      <c r="AW176" s="512"/>
      <c r="AX176" s="512"/>
      <c r="AY176" s="512"/>
      <c r="AZ176" s="512"/>
      <c r="BA176" s="512"/>
      <c r="BB176" s="512"/>
      <c r="BC176" s="512"/>
      <c r="BD176" s="120"/>
      <c r="BJ176" s="123"/>
      <c r="BK176" s="123"/>
      <c r="BL176" s="123"/>
      <c r="BM176" s="123"/>
      <c r="BN176" s="123"/>
      <c r="BO176" s="123"/>
      <c r="BP176" s="123"/>
      <c r="BQ176" s="123"/>
    </row>
    <row r="177" spans="1:69" ht="13.5" x14ac:dyDescent="0.25">
      <c r="A177" s="510"/>
      <c r="B177" s="510"/>
      <c r="C177" s="1333" t="s">
        <v>4729</v>
      </c>
      <c r="D177" s="1334"/>
      <c r="E177" s="1335"/>
      <c r="F177" s="1340" t="s">
        <v>5426</v>
      </c>
      <c r="G177" s="1341"/>
      <c r="H177" s="1341"/>
      <c r="I177" s="1341"/>
      <c r="J177" s="1341"/>
      <c r="K177" s="1341"/>
      <c r="L177" s="1341"/>
      <c r="M177" s="1341"/>
      <c r="N177" s="1341"/>
      <c r="O177" s="1341"/>
      <c r="P177" s="1341"/>
      <c r="Q177" s="1341"/>
      <c r="R177" s="1341"/>
      <c r="S177" s="1341"/>
      <c r="T177" s="1341"/>
      <c r="U177" s="1341"/>
      <c r="V177" s="1341"/>
      <c r="W177" s="1341"/>
      <c r="X177" s="1341"/>
      <c r="Y177" s="1342"/>
      <c r="Z177" s="1343" t="s">
        <v>1261</v>
      </c>
      <c r="AA177" s="1344"/>
      <c r="AB177" s="1344"/>
      <c r="AC177" s="1344"/>
      <c r="AD177" s="1344"/>
      <c r="AE177" s="1344"/>
      <c r="AF177" s="1344"/>
      <c r="AG177" s="1344"/>
      <c r="AH177" s="1344"/>
      <c r="AI177" s="1344"/>
      <c r="AJ177" s="1344"/>
      <c r="AK177" s="1344"/>
      <c r="AL177" s="1344"/>
      <c r="AM177" s="1344"/>
      <c r="AN177" s="1345"/>
      <c r="AO177" s="1346" t="s">
        <v>1275</v>
      </c>
      <c r="AP177" s="1347"/>
      <c r="AQ177" s="1347"/>
      <c r="AR177" s="1347"/>
      <c r="AS177" s="1347"/>
      <c r="AT177" s="1347"/>
      <c r="AU177" s="1347"/>
      <c r="AV177" s="1347"/>
      <c r="AW177" s="1347"/>
      <c r="AX177" s="1347"/>
      <c r="AY177" s="1347"/>
      <c r="AZ177" s="1347"/>
      <c r="BA177" s="1347"/>
      <c r="BB177" s="1347"/>
      <c r="BC177" s="1348"/>
      <c r="BD177" s="120"/>
      <c r="BJ177" s="123"/>
      <c r="BK177" s="123"/>
      <c r="BL177" s="123"/>
      <c r="BM177" s="123"/>
      <c r="BN177" s="123"/>
      <c r="BO177" s="123"/>
      <c r="BP177" s="123"/>
      <c r="BQ177" s="123"/>
    </row>
    <row r="178" spans="1:69" ht="13.5" x14ac:dyDescent="0.25">
      <c r="A178" s="510"/>
      <c r="B178" s="510"/>
      <c r="C178" s="1333">
        <v>1</v>
      </c>
      <c r="D178" s="1334"/>
      <c r="E178" s="1335"/>
      <c r="F178" s="1336" t="s">
        <v>5427</v>
      </c>
      <c r="G178" s="1337"/>
      <c r="H178" s="1337"/>
      <c r="I178" s="1337"/>
      <c r="J178" s="1337"/>
      <c r="K178" s="1337"/>
      <c r="L178" s="1337"/>
      <c r="M178" s="1337"/>
      <c r="N178" s="1337"/>
      <c r="O178" s="1337"/>
      <c r="P178" s="1337"/>
      <c r="Q178" s="1337"/>
      <c r="R178" s="1337"/>
      <c r="S178" s="1337"/>
      <c r="T178" s="1337"/>
      <c r="U178" s="1337"/>
      <c r="V178" s="1337"/>
      <c r="W178" s="1337"/>
      <c r="X178" s="1337"/>
      <c r="Y178" s="1338"/>
      <c r="Z178" s="1349"/>
      <c r="AA178" s="1349"/>
      <c r="AB178" s="1349"/>
      <c r="AC178" s="1349"/>
      <c r="AD178" s="1349"/>
      <c r="AE178" s="1349"/>
      <c r="AF178" s="1349"/>
      <c r="AG178" s="1349"/>
      <c r="AH178" s="1349"/>
      <c r="AI178" s="1349"/>
      <c r="AJ178" s="1349"/>
      <c r="AK178" s="1349"/>
      <c r="AL178" s="1349"/>
      <c r="AM178" s="1349"/>
      <c r="AN178" s="1349"/>
      <c r="AO178" s="1350"/>
      <c r="AP178" s="1350"/>
      <c r="AQ178" s="1350"/>
      <c r="AR178" s="1350"/>
      <c r="AS178" s="1350"/>
      <c r="AT178" s="1350"/>
      <c r="AU178" s="1350"/>
      <c r="AV178" s="1350"/>
      <c r="AW178" s="1350"/>
      <c r="AX178" s="1350"/>
      <c r="AY178" s="1350"/>
      <c r="AZ178" s="1350"/>
      <c r="BA178" s="1350"/>
      <c r="BB178" s="1350"/>
      <c r="BC178" s="1350"/>
      <c r="BD178" s="120"/>
      <c r="BJ178" s="123"/>
      <c r="BK178" s="123"/>
      <c r="BL178" s="123"/>
      <c r="BM178" s="123"/>
      <c r="BN178" s="123"/>
      <c r="BO178" s="123"/>
      <c r="BP178" s="123"/>
      <c r="BQ178" s="123"/>
    </row>
    <row r="179" spans="1:69" ht="13.5" x14ac:dyDescent="0.25">
      <c r="A179" s="510"/>
      <c r="B179" s="510"/>
      <c r="C179" s="1333">
        <v>2</v>
      </c>
      <c r="D179" s="1334"/>
      <c r="E179" s="1335"/>
      <c r="F179" s="1336" t="s">
        <v>5428</v>
      </c>
      <c r="G179" s="1337"/>
      <c r="H179" s="1337"/>
      <c r="I179" s="1337"/>
      <c r="J179" s="1337"/>
      <c r="K179" s="1337"/>
      <c r="L179" s="1337"/>
      <c r="M179" s="1337"/>
      <c r="N179" s="1337"/>
      <c r="O179" s="1337"/>
      <c r="P179" s="1337"/>
      <c r="Q179" s="1337"/>
      <c r="R179" s="1337"/>
      <c r="S179" s="1337"/>
      <c r="T179" s="1337"/>
      <c r="U179" s="1337"/>
      <c r="V179" s="1337"/>
      <c r="W179" s="1337"/>
      <c r="X179" s="1337"/>
      <c r="Y179" s="1338"/>
      <c r="Z179" s="1349"/>
      <c r="AA179" s="1349"/>
      <c r="AB179" s="1349"/>
      <c r="AC179" s="1349"/>
      <c r="AD179" s="1349"/>
      <c r="AE179" s="1349"/>
      <c r="AF179" s="1349"/>
      <c r="AG179" s="1349"/>
      <c r="AH179" s="1349"/>
      <c r="AI179" s="1349"/>
      <c r="AJ179" s="1349"/>
      <c r="AK179" s="1349"/>
      <c r="AL179" s="1349"/>
      <c r="AM179" s="1349"/>
      <c r="AN179" s="1349"/>
      <c r="AO179" s="1350"/>
      <c r="AP179" s="1350"/>
      <c r="AQ179" s="1350"/>
      <c r="AR179" s="1350"/>
      <c r="AS179" s="1350"/>
      <c r="AT179" s="1350"/>
      <c r="AU179" s="1350"/>
      <c r="AV179" s="1350"/>
      <c r="AW179" s="1350"/>
      <c r="AX179" s="1350"/>
      <c r="AY179" s="1350"/>
      <c r="AZ179" s="1350"/>
      <c r="BA179" s="1350"/>
      <c r="BB179" s="1350"/>
      <c r="BC179" s="1350"/>
      <c r="BD179" s="120"/>
      <c r="BJ179" s="123"/>
      <c r="BK179" s="123"/>
      <c r="BL179" s="123"/>
      <c r="BM179" s="123"/>
      <c r="BN179" s="123"/>
      <c r="BO179" s="123"/>
      <c r="BP179" s="123"/>
      <c r="BQ179" s="123"/>
    </row>
    <row r="180" spans="1:69" ht="13.5" x14ac:dyDescent="0.25">
      <c r="A180" s="510"/>
      <c r="B180" s="510"/>
      <c r="C180" s="1333">
        <v>3</v>
      </c>
      <c r="D180" s="1334"/>
      <c r="E180" s="1335"/>
      <c r="F180" s="1336" t="s">
        <v>5429</v>
      </c>
      <c r="G180" s="1337"/>
      <c r="H180" s="1337"/>
      <c r="I180" s="1337"/>
      <c r="J180" s="1337"/>
      <c r="K180" s="1337"/>
      <c r="L180" s="1337"/>
      <c r="M180" s="1337"/>
      <c r="N180" s="1337"/>
      <c r="O180" s="1337"/>
      <c r="P180" s="1337"/>
      <c r="Q180" s="1337"/>
      <c r="R180" s="1337"/>
      <c r="S180" s="1337"/>
      <c r="T180" s="1337"/>
      <c r="U180" s="1337"/>
      <c r="V180" s="1337"/>
      <c r="W180" s="1337"/>
      <c r="X180" s="1337"/>
      <c r="Y180" s="1338"/>
      <c r="Z180" s="1349"/>
      <c r="AA180" s="1349"/>
      <c r="AB180" s="1349"/>
      <c r="AC180" s="1349"/>
      <c r="AD180" s="1349"/>
      <c r="AE180" s="1349"/>
      <c r="AF180" s="1349"/>
      <c r="AG180" s="1349"/>
      <c r="AH180" s="1349"/>
      <c r="AI180" s="1349"/>
      <c r="AJ180" s="1349"/>
      <c r="AK180" s="1349"/>
      <c r="AL180" s="1349"/>
      <c r="AM180" s="1349"/>
      <c r="AN180" s="1349"/>
      <c r="AO180" s="1350"/>
      <c r="AP180" s="1350"/>
      <c r="AQ180" s="1350"/>
      <c r="AR180" s="1350"/>
      <c r="AS180" s="1350"/>
      <c r="AT180" s="1350"/>
      <c r="AU180" s="1350"/>
      <c r="AV180" s="1350"/>
      <c r="AW180" s="1350"/>
      <c r="AX180" s="1350"/>
      <c r="AY180" s="1350"/>
      <c r="AZ180" s="1350"/>
      <c r="BA180" s="1350"/>
      <c r="BB180" s="1350"/>
      <c r="BC180" s="1350"/>
      <c r="BD180" s="120"/>
      <c r="BJ180" s="123"/>
      <c r="BK180" s="123"/>
      <c r="BL180" s="123"/>
      <c r="BM180" s="123"/>
      <c r="BN180" s="123"/>
      <c r="BO180" s="123"/>
      <c r="BP180" s="123"/>
      <c r="BQ180" s="123"/>
    </row>
    <row r="181" spans="1:69" ht="44.25" customHeight="1" x14ac:dyDescent="0.25">
      <c r="A181" s="510"/>
      <c r="B181" s="510"/>
      <c r="C181" s="1333">
        <v>4</v>
      </c>
      <c r="D181" s="1334"/>
      <c r="E181" s="1335"/>
      <c r="F181" s="1336" t="s">
        <v>5430</v>
      </c>
      <c r="G181" s="1337"/>
      <c r="H181" s="1337"/>
      <c r="I181" s="1337"/>
      <c r="J181" s="1337"/>
      <c r="K181" s="1337"/>
      <c r="L181" s="1337"/>
      <c r="M181" s="1337"/>
      <c r="N181" s="1337"/>
      <c r="O181" s="1337"/>
      <c r="P181" s="1337"/>
      <c r="Q181" s="1337"/>
      <c r="R181" s="1337"/>
      <c r="S181" s="1337"/>
      <c r="T181" s="1337"/>
      <c r="U181" s="1337"/>
      <c r="V181" s="1337"/>
      <c r="W181" s="1337"/>
      <c r="X181" s="1337"/>
      <c r="Y181" s="1338"/>
      <c r="Z181" s="1349"/>
      <c r="AA181" s="1349"/>
      <c r="AB181" s="1349"/>
      <c r="AC181" s="1349"/>
      <c r="AD181" s="1349"/>
      <c r="AE181" s="1349"/>
      <c r="AF181" s="1349"/>
      <c r="AG181" s="1349"/>
      <c r="AH181" s="1349"/>
      <c r="AI181" s="1349"/>
      <c r="AJ181" s="1349"/>
      <c r="AK181" s="1349"/>
      <c r="AL181" s="1349"/>
      <c r="AM181" s="1349"/>
      <c r="AN181" s="1349"/>
      <c r="AO181" s="1350"/>
      <c r="AP181" s="1350"/>
      <c r="AQ181" s="1350"/>
      <c r="AR181" s="1350"/>
      <c r="AS181" s="1350"/>
      <c r="AT181" s="1350"/>
      <c r="AU181" s="1350"/>
      <c r="AV181" s="1350"/>
      <c r="AW181" s="1350"/>
      <c r="AX181" s="1350"/>
      <c r="AY181" s="1350"/>
      <c r="AZ181" s="1350"/>
      <c r="BA181" s="1350"/>
      <c r="BB181" s="1350"/>
      <c r="BC181" s="1350"/>
      <c r="BD181" s="120"/>
      <c r="BJ181" s="123"/>
      <c r="BK181" s="123"/>
      <c r="BL181" s="123"/>
      <c r="BM181" s="123"/>
      <c r="BN181" s="123"/>
      <c r="BO181" s="123"/>
      <c r="BP181" s="123"/>
      <c r="BQ181" s="123"/>
    </row>
    <row r="182" spans="1:69" ht="13.5" x14ac:dyDescent="0.25">
      <c r="A182" s="510"/>
      <c r="B182" s="510"/>
      <c r="C182" s="1333"/>
      <c r="D182" s="1334"/>
      <c r="E182" s="1335"/>
      <c r="F182" s="1336" t="s">
        <v>1394</v>
      </c>
      <c r="G182" s="1337"/>
      <c r="H182" s="1337"/>
      <c r="I182" s="1337"/>
      <c r="J182" s="1337"/>
      <c r="K182" s="1337"/>
      <c r="L182" s="1337"/>
      <c r="M182" s="1337"/>
      <c r="N182" s="1337"/>
      <c r="O182" s="1337"/>
      <c r="P182" s="1337"/>
      <c r="Q182" s="1337"/>
      <c r="R182" s="1337"/>
      <c r="S182" s="1337"/>
      <c r="T182" s="1337"/>
      <c r="U182" s="1337"/>
      <c r="V182" s="1337"/>
      <c r="W182" s="1337"/>
      <c r="X182" s="1337"/>
      <c r="Y182" s="1338"/>
      <c r="Z182" s="1349"/>
      <c r="AA182" s="1349"/>
      <c r="AB182" s="1349"/>
      <c r="AC182" s="1349"/>
      <c r="AD182" s="1349"/>
      <c r="AE182" s="1349"/>
      <c r="AF182" s="1349"/>
      <c r="AG182" s="1349"/>
      <c r="AH182" s="1349"/>
      <c r="AI182" s="1349"/>
      <c r="AJ182" s="1349"/>
      <c r="AK182" s="1349"/>
      <c r="AL182" s="1349"/>
      <c r="AM182" s="1349"/>
      <c r="AN182" s="1349"/>
      <c r="AO182" s="1350"/>
      <c r="AP182" s="1350"/>
      <c r="AQ182" s="1350"/>
      <c r="AR182" s="1350"/>
      <c r="AS182" s="1350"/>
      <c r="AT182" s="1350"/>
      <c r="AU182" s="1350"/>
      <c r="AV182" s="1350"/>
      <c r="AW182" s="1350"/>
      <c r="AX182" s="1350"/>
      <c r="AY182" s="1350"/>
      <c r="AZ182" s="1350"/>
      <c r="BA182" s="1350"/>
      <c r="BB182" s="1350"/>
      <c r="BC182" s="1350"/>
      <c r="BD182" s="120"/>
      <c r="BJ182" s="123"/>
      <c r="BK182" s="123"/>
      <c r="BL182" s="123"/>
      <c r="BM182" s="123"/>
      <c r="BN182" s="123"/>
      <c r="BO182" s="123"/>
      <c r="BP182" s="123"/>
      <c r="BQ182" s="123"/>
    </row>
    <row r="183" spans="1:69" ht="13.5" x14ac:dyDescent="0.25">
      <c r="A183" s="510"/>
      <c r="B183" s="510"/>
      <c r="C183" s="510"/>
      <c r="D183" s="510"/>
      <c r="E183" s="510"/>
      <c r="F183" s="508"/>
      <c r="G183" s="508"/>
      <c r="H183" s="508"/>
      <c r="I183" s="508"/>
      <c r="J183" s="508"/>
      <c r="K183" s="508"/>
      <c r="L183" s="508"/>
      <c r="M183" s="508"/>
      <c r="N183" s="508"/>
      <c r="O183" s="508"/>
      <c r="P183" s="508"/>
      <c r="Q183" s="508"/>
      <c r="R183" s="508"/>
      <c r="S183" s="508"/>
      <c r="T183" s="508"/>
      <c r="U183" s="508"/>
      <c r="V183" s="508"/>
      <c r="W183" s="508"/>
      <c r="X183" s="508"/>
      <c r="Y183" s="508"/>
      <c r="Z183" s="511"/>
      <c r="AA183" s="511"/>
      <c r="AB183" s="511"/>
      <c r="AC183" s="511"/>
      <c r="AD183" s="511"/>
      <c r="AE183" s="511"/>
      <c r="AF183" s="511"/>
      <c r="AG183" s="511"/>
      <c r="AH183" s="511"/>
      <c r="AI183" s="511"/>
      <c r="AJ183" s="511"/>
      <c r="AK183" s="511"/>
      <c r="AL183" s="511"/>
      <c r="AM183" s="511"/>
      <c r="AN183" s="511"/>
      <c r="AO183" s="512"/>
      <c r="AP183" s="512"/>
      <c r="AQ183" s="512"/>
      <c r="AR183" s="512"/>
      <c r="AS183" s="512"/>
      <c r="AT183" s="512"/>
      <c r="AU183" s="512"/>
      <c r="AV183" s="512"/>
      <c r="AW183" s="512"/>
      <c r="AX183" s="512"/>
      <c r="AY183" s="512"/>
      <c r="AZ183" s="512"/>
      <c r="BA183" s="512"/>
      <c r="BB183" s="512"/>
      <c r="BC183" s="512"/>
      <c r="BD183" s="120"/>
      <c r="BJ183" s="123"/>
      <c r="BK183" s="123"/>
      <c r="BL183" s="123"/>
      <c r="BM183" s="123"/>
      <c r="BN183" s="123"/>
      <c r="BO183" s="123"/>
      <c r="BP183" s="123"/>
      <c r="BQ183" s="123"/>
    </row>
    <row r="184" spans="1:69" ht="13.5" x14ac:dyDescent="0.25">
      <c r="A184" s="510"/>
      <c r="B184" s="510"/>
      <c r="C184" s="510"/>
      <c r="D184" s="510"/>
      <c r="E184" s="510"/>
      <c r="F184" s="508"/>
      <c r="G184" s="508"/>
      <c r="H184" s="508"/>
      <c r="I184" s="508"/>
      <c r="J184" s="508"/>
      <c r="K184" s="508"/>
      <c r="L184" s="508"/>
      <c r="M184" s="508"/>
      <c r="N184" s="508"/>
      <c r="O184" s="508"/>
      <c r="P184" s="508"/>
      <c r="Q184" s="508"/>
      <c r="R184" s="508"/>
      <c r="S184" s="508"/>
      <c r="T184" s="508"/>
      <c r="U184" s="508"/>
      <c r="V184" s="508"/>
      <c r="W184" s="508"/>
      <c r="X184" s="508"/>
      <c r="Y184" s="508"/>
      <c r="Z184" s="511"/>
      <c r="AA184" s="511"/>
      <c r="AB184" s="511"/>
      <c r="AC184" s="511"/>
      <c r="AD184" s="511"/>
      <c r="AE184" s="511"/>
      <c r="AF184" s="511"/>
      <c r="AG184" s="511"/>
      <c r="AH184" s="511"/>
      <c r="AI184" s="511"/>
      <c r="AJ184" s="511"/>
      <c r="AK184" s="511"/>
      <c r="AL184" s="511"/>
      <c r="AM184" s="511"/>
      <c r="AN184" s="511"/>
      <c r="AO184" s="512"/>
      <c r="AP184" s="512"/>
      <c r="AQ184" s="512"/>
      <c r="AR184" s="512"/>
      <c r="AS184" s="512"/>
      <c r="AT184" s="512"/>
      <c r="AU184" s="512"/>
      <c r="AV184" s="512"/>
      <c r="AW184" s="512"/>
      <c r="AX184" s="512"/>
      <c r="AY184" s="512"/>
      <c r="AZ184" s="512"/>
      <c r="BA184" s="512"/>
      <c r="BB184" s="512"/>
      <c r="BC184" s="512"/>
      <c r="BD184" s="120"/>
      <c r="BJ184" s="123"/>
      <c r="BK184" s="123"/>
      <c r="BL184" s="123"/>
      <c r="BM184" s="123"/>
      <c r="BN184" s="123"/>
      <c r="BO184" s="123"/>
      <c r="BP184" s="123"/>
      <c r="BQ184" s="123"/>
    </row>
    <row r="185" spans="1:69" ht="13.5" x14ac:dyDescent="0.25">
      <c r="A185" s="510"/>
      <c r="B185" s="510"/>
      <c r="C185" s="510"/>
      <c r="D185" s="510"/>
      <c r="E185" s="510"/>
      <c r="F185" s="508"/>
      <c r="G185" s="508"/>
      <c r="H185" s="508"/>
      <c r="I185" s="508"/>
      <c r="J185" s="508"/>
      <c r="K185" s="508"/>
      <c r="L185" s="508"/>
      <c r="M185" s="508"/>
      <c r="N185" s="508"/>
      <c r="O185" s="508"/>
      <c r="P185" s="508"/>
      <c r="Q185" s="508"/>
      <c r="R185" s="508"/>
      <c r="S185" s="508"/>
      <c r="T185" s="508"/>
      <c r="U185" s="508"/>
      <c r="V185" s="508"/>
      <c r="W185" s="508"/>
      <c r="X185" s="508"/>
      <c r="Y185" s="508"/>
      <c r="Z185" s="511"/>
      <c r="AA185" s="511"/>
      <c r="AB185" s="511"/>
      <c r="AC185" s="511"/>
      <c r="AD185" s="511"/>
      <c r="AE185" s="511"/>
      <c r="AF185" s="511"/>
      <c r="AG185" s="511"/>
      <c r="AH185" s="511"/>
      <c r="AI185" s="511"/>
      <c r="AJ185" s="511"/>
      <c r="AK185" s="511"/>
      <c r="AL185" s="511"/>
      <c r="AM185" s="511"/>
      <c r="AN185" s="511"/>
      <c r="AO185" s="512"/>
      <c r="AP185" s="512"/>
      <c r="AQ185" s="512"/>
      <c r="AR185" s="512"/>
      <c r="AS185" s="512"/>
      <c r="AT185" s="512"/>
      <c r="AU185" s="512"/>
      <c r="AV185" s="512"/>
      <c r="AW185" s="512"/>
      <c r="AX185" s="512"/>
      <c r="AY185" s="512"/>
      <c r="AZ185" s="512"/>
      <c r="BA185" s="512"/>
      <c r="BB185" s="512"/>
      <c r="BC185" s="512"/>
      <c r="BD185" s="120"/>
      <c r="BJ185" s="123"/>
      <c r="BK185" s="123"/>
      <c r="BL185" s="123"/>
      <c r="BM185" s="123"/>
      <c r="BN185" s="123"/>
      <c r="BO185" s="123"/>
      <c r="BP185" s="123"/>
      <c r="BQ185" s="123"/>
    </row>
    <row r="186" spans="1:69" ht="13.5" x14ac:dyDescent="0.25">
      <c r="A186" s="510"/>
      <c r="B186" s="510"/>
      <c r="C186" s="510"/>
      <c r="D186" s="510"/>
      <c r="E186" s="510"/>
      <c r="F186" s="508"/>
      <c r="G186" s="508"/>
      <c r="H186" s="508"/>
      <c r="I186" s="508"/>
      <c r="J186" s="508"/>
      <c r="K186" s="508"/>
      <c r="L186" s="508"/>
      <c r="M186" s="508"/>
      <c r="N186" s="508"/>
      <c r="O186" s="508"/>
      <c r="P186" s="508"/>
      <c r="Q186" s="508"/>
      <c r="R186" s="508"/>
      <c r="S186" s="508"/>
      <c r="T186" s="508"/>
      <c r="U186" s="508"/>
      <c r="V186" s="508"/>
      <c r="W186" s="508"/>
      <c r="X186" s="508"/>
      <c r="Y186" s="508"/>
      <c r="Z186" s="511"/>
      <c r="AA186" s="511"/>
      <c r="AB186" s="511"/>
      <c r="AC186" s="511"/>
      <c r="AD186" s="511"/>
      <c r="AE186" s="511"/>
      <c r="AF186" s="511"/>
      <c r="AG186" s="511"/>
      <c r="AH186" s="511"/>
      <c r="AI186" s="511"/>
      <c r="AJ186" s="511"/>
      <c r="AK186" s="511"/>
      <c r="AL186" s="511"/>
      <c r="AM186" s="511"/>
      <c r="AN186" s="511"/>
      <c r="AO186" s="512"/>
      <c r="AP186" s="512"/>
      <c r="AQ186" s="512"/>
      <c r="AR186" s="512"/>
      <c r="AS186" s="512"/>
      <c r="AT186" s="512"/>
      <c r="AU186" s="512"/>
      <c r="AV186" s="512"/>
      <c r="AW186" s="512"/>
      <c r="AX186" s="512"/>
      <c r="AY186" s="512"/>
      <c r="AZ186" s="512"/>
      <c r="BA186" s="512"/>
      <c r="BB186" s="512"/>
      <c r="BC186" s="512"/>
      <c r="BD186" s="120"/>
      <c r="BJ186" s="123"/>
      <c r="BK186" s="123"/>
      <c r="BL186" s="123"/>
      <c r="BM186" s="123"/>
      <c r="BN186" s="123"/>
      <c r="BO186" s="123"/>
      <c r="BP186" s="123"/>
      <c r="BQ186" s="123"/>
    </row>
    <row r="187" spans="1:69" ht="13.5" x14ac:dyDescent="0.25">
      <c r="A187" s="510"/>
      <c r="B187" s="510"/>
      <c r="C187" s="510"/>
      <c r="D187" s="510"/>
      <c r="E187" s="510"/>
      <c r="F187" s="508"/>
      <c r="G187" s="508"/>
      <c r="H187" s="508"/>
      <c r="I187" s="508"/>
      <c r="J187" s="508"/>
      <c r="K187" s="508"/>
      <c r="L187" s="508"/>
      <c r="M187" s="508"/>
      <c r="N187" s="508"/>
      <c r="O187" s="508"/>
      <c r="P187" s="508"/>
      <c r="Q187" s="508"/>
      <c r="R187" s="508"/>
      <c r="S187" s="508"/>
      <c r="T187" s="508"/>
      <c r="U187" s="508"/>
      <c r="V187" s="508"/>
      <c r="W187" s="508"/>
      <c r="X187" s="508"/>
      <c r="Y187" s="508"/>
      <c r="Z187" s="511"/>
      <c r="AA187" s="511"/>
      <c r="AB187" s="511"/>
      <c r="AC187" s="511"/>
      <c r="AD187" s="511"/>
      <c r="AE187" s="511"/>
      <c r="AF187" s="511"/>
      <c r="AG187" s="511"/>
      <c r="AH187" s="511"/>
      <c r="AI187" s="511"/>
      <c r="AJ187" s="511"/>
      <c r="AK187" s="511"/>
      <c r="AL187" s="511"/>
      <c r="AM187" s="511"/>
      <c r="AN187" s="511"/>
      <c r="AO187" s="512"/>
      <c r="AP187" s="512"/>
      <c r="AQ187" s="512"/>
      <c r="AR187" s="512"/>
      <c r="AS187" s="512"/>
      <c r="AT187" s="512"/>
      <c r="AU187" s="512"/>
      <c r="AV187" s="512"/>
      <c r="AW187" s="512"/>
      <c r="AX187" s="512"/>
      <c r="AY187" s="512"/>
      <c r="AZ187" s="512"/>
      <c r="BA187" s="512"/>
      <c r="BB187" s="512"/>
      <c r="BC187" s="512"/>
      <c r="BD187" s="120"/>
      <c r="BJ187" s="123"/>
      <c r="BK187" s="123"/>
      <c r="BL187" s="123"/>
      <c r="BM187" s="123"/>
      <c r="BN187" s="123"/>
      <c r="BO187" s="123"/>
      <c r="BP187" s="123"/>
      <c r="BQ187" s="123"/>
    </row>
    <row r="188" spans="1:69" ht="13.5" x14ac:dyDescent="0.25">
      <c r="BD188" s="120"/>
      <c r="BJ188" s="123"/>
      <c r="BK188" s="123"/>
      <c r="BL188" s="123"/>
      <c r="BM188" s="123"/>
      <c r="BN188" s="123"/>
      <c r="BO188" s="123"/>
      <c r="BP188" s="123"/>
      <c r="BQ188" s="123"/>
    </row>
    <row r="189" spans="1:69" ht="44.25" customHeight="1" x14ac:dyDescent="0.25">
      <c r="BD189" s="120"/>
      <c r="BJ189" s="123"/>
      <c r="BK189" s="123"/>
      <c r="BL189" s="123"/>
      <c r="BM189" s="123"/>
      <c r="BN189" s="123"/>
      <c r="BO189" s="123"/>
      <c r="BP189" s="123"/>
      <c r="BQ189" s="123"/>
    </row>
    <row r="190" spans="1:69" ht="13.5" x14ac:dyDescent="0.25">
      <c r="BD190" s="120"/>
      <c r="BJ190" s="123"/>
      <c r="BK190" s="123"/>
      <c r="BL190" s="123"/>
      <c r="BM190" s="123"/>
      <c r="BN190" s="123"/>
      <c r="BO190" s="123"/>
      <c r="BP190" s="123"/>
      <c r="BQ190" s="123"/>
    </row>
    <row r="191" spans="1:69" ht="13.5" x14ac:dyDescent="0.25">
      <c r="BD191" s="120"/>
      <c r="BJ191" s="123"/>
      <c r="BK191" s="123"/>
      <c r="BL191" s="123"/>
      <c r="BM191" s="123"/>
      <c r="BN191" s="123"/>
      <c r="BO191" s="123"/>
      <c r="BP191" s="123"/>
      <c r="BQ191" s="123"/>
    </row>
    <row r="192" spans="1:69" ht="13.5" x14ac:dyDescent="0.25">
      <c r="BD192" s="120"/>
      <c r="BJ192" s="123"/>
      <c r="BK192" s="123"/>
      <c r="BL192" s="123"/>
      <c r="BM192" s="123"/>
      <c r="BN192" s="123"/>
      <c r="BO192" s="123"/>
      <c r="BP192" s="123"/>
      <c r="BQ192" s="123"/>
    </row>
    <row r="193" spans="56:69" ht="13.5" x14ac:dyDescent="0.25">
      <c r="BD193" s="120"/>
      <c r="BJ193" s="123"/>
      <c r="BK193" s="123"/>
      <c r="BL193" s="123"/>
      <c r="BM193" s="123"/>
      <c r="BN193" s="123"/>
      <c r="BO193" s="123"/>
      <c r="BP193" s="123"/>
      <c r="BQ193" s="123"/>
    </row>
    <row r="194" spans="56:69" ht="13.5" x14ac:dyDescent="0.25">
      <c r="BD194" s="120"/>
      <c r="BJ194" s="123"/>
      <c r="BK194" s="123"/>
      <c r="BL194" s="123"/>
      <c r="BM194" s="123"/>
      <c r="BN194" s="123"/>
      <c r="BO194" s="123"/>
      <c r="BP194" s="123"/>
      <c r="BQ194" s="123"/>
    </row>
    <row r="195" spans="56:69" ht="13.5" x14ac:dyDescent="0.25">
      <c r="BD195" s="120"/>
      <c r="BJ195" s="123"/>
      <c r="BK195" s="123"/>
      <c r="BL195" s="123"/>
      <c r="BM195" s="123"/>
      <c r="BN195" s="123"/>
      <c r="BO195" s="123"/>
      <c r="BP195" s="123"/>
      <c r="BQ195" s="123"/>
    </row>
    <row r="196" spans="56:69" ht="13.5" x14ac:dyDescent="0.25">
      <c r="BD196" s="120"/>
      <c r="BJ196" s="123"/>
      <c r="BK196" s="123"/>
      <c r="BL196" s="123"/>
      <c r="BM196" s="123"/>
      <c r="BN196" s="123"/>
      <c r="BO196" s="123"/>
      <c r="BP196" s="123"/>
      <c r="BQ196" s="123"/>
    </row>
    <row r="197" spans="56:69" ht="13.5" x14ac:dyDescent="0.25">
      <c r="BD197" s="120"/>
      <c r="BJ197" s="123"/>
      <c r="BK197" s="123"/>
      <c r="BL197" s="123"/>
      <c r="BM197" s="123"/>
      <c r="BN197" s="123"/>
      <c r="BO197" s="123"/>
      <c r="BP197" s="123"/>
      <c r="BQ197" s="123"/>
    </row>
    <row r="198" spans="56:69" ht="13.5" x14ac:dyDescent="0.25">
      <c r="BD198" s="120"/>
      <c r="BJ198" s="123"/>
      <c r="BK198" s="123"/>
      <c r="BL198" s="123"/>
      <c r="BM198" s="123"/>
      <c r="BN198" s="123"/>
      <c r="BO198" s="123"/>
      <c r="BP198" s="123"/>
      <c r="BQ198" s="123"/>
    </row>
    <row r="199" spans="56:69" ht="13.5" x14ac:dyDescent="0.25">
      <c r="BD199" s="120"/>
      <c r="BJ199" s="123"/>
      <c r="BK199" s="123"/>
      <c r="BL199" s="123"/>
      <c r="BM199" s="123"/>
      <c r="BN199" s="123"/>
      <c r="BO199" s="123"/>
      <c r="BP199" s="123"/>
      <c r="BQ199" s="123"/>
    </row>
  </sheetData>
  <sheetProtection selectLockedCells="1" selectUnlockedCells="1"/>
  <mergeCells count="687">
    <mergeCell ref="AO26:BC26"/>
    <mergeCell ref="Z26:AN26"/>
    <mergeCell ref="F26:Y26"/>
    <mergeCell ref="D26:E26"/>
    <mergeCell ref="A26:C26"/>
    <mergeCell ref="C179:E179"/>
    <mergeCell ref="F179:Y179"/>
    <mergeCell ref="Z179:AN179"/>
    <mergeCell ref="AO179:BC179"/>
    <mergeCell ref="C173:E173"/>
    <mergeCell ref="F173:Y173"/>
    <mergeCell ref="Z173:AN173"/>
    <mergeCell ref="AO173:BC173"/>
    <mergeCell ref="C174:E174"/>
    <mergeCell ref="F174:Y174"/>
    <mergeCell ref="Z174:AN174"/>
    <mergeCell ref="AO174:BC174"/>
    <mergeCell ref="C171:E171"/>
    <mergeCell ref="F171:Y171"/>
    <mergeCell ref="Z171:AN171"/>
    <mergeCell ref="AO171:BC171"/>
    <mergeCell ref="C172:E172"/>
    <mergeCell ref="F172:Y172"/>
    <mergeCell ref="Z172:AN172"/>
    <mergeCell ref="C180:E180"/>
    <mergeCell ref="F180:Y180"/>
    <mergeCell ref="Z180:AN180"/>
    <mergeCell ref="AO180:BC180"/>
    <mergeCell ref="C175:E175"/>
    <mergeCell ref="F175:Y175"/>
    <mergeCell ref="Z175:AN175"/>
    <mergeCell ref="AO175:BC175"/>
    <mergeCell ref="C177:E177"/>
    <mergeCell ref="F177:Y177"/>
    <mergeCell ref="Z177:AN177"/>
    <mergeCell ref="AO177:BC177"/>
    <mergeCell ref="AO172:BC172"/>
    <mergeCell ref="C167:E167"/>
    <mergeCell ref="F167:Y167"/>
    <mergeCell ref="Z167:AN167"/>
    <mergeCell ref="AO167:BC167"/>
    <mergeCell ref="C169:E169"/>
    <mergeCell ref="F169:Y169"/>
    <mergeCell ref="Z169:AN169"/>
    <mergeCell ref="AO169:BC169"/>
    <mergeCell ref="C165:E165"/>
    <mergeCell ref="F165:Y165"/>
    <mergeCell ref="Z165:AN165"/>
    <mergeCell ref="AO165:BC165"/>
    <mergeCell ref="C166:E166"/>
    <mergeCell ref="F166:Y166"/>
    <mergeCell ref="Z166:AN166"/>
    <mergeCell ref="AO166:BC166"/>
    <mergeCell ref="C162:E162"/>
    <mergeCell ref="F162:Y162"/>
    <mergeCell ref="Z162:AN162"/>
    <mergeCell ref="AO162:BC162"/>
    <mergeCell ref="C163:E163"/>
    <mergeCell ref="F163:Y163"/>
    <mergeCell ref="Z163:AN163"/>
    <mergeCell ref="AO163:BC163"/>
    <mergeCell ref="Z164:AN164"/>
    <mergeCell ref="AO164:BC164"/>
    <mergeCell ref="C150:E150"/>
    <mergeCell ref="F150:Y150"/>
    <mergeCell ref="Z150:AN150"/>
    <mergeCell ref="AO150:BC150"/>
    <mergeCell ref="C157:E157"/>
    <mergeCell ref="F157:Y157"/>
    <mergeCell ref="Z157:AN157"/>
    <mergeCell ref="AO157:BC157"/>
    <mergeCell ref="C158:E158"/>
    <mergeCell ref="F158:Y158"/>
    <mergeCell ref="Z158:AN158"/>
    <mergeCell ref="AO158:BC158"/>
    <mergeCell ref="C155:E155"/>
    <mergeCell ref="F155:Y155"/>
    <mergeCell ref="Z155:AN155"/>
    <mergeCell ref="AO155:BC155"/>
    <mergeCell ref="C156:E156"/>
    <mergeCell ref="F156:Y156"/>
    <mergeCell ref="Z156:AN156"/>
    <mergeCell ref="AO156:BC156"/>
    <mergeCell ref="Z144:AN144"/>
    <mergeCell ref="AO144:BC144"/>
    <mergeCell ref="C145:E145"/>
    <mergeCell ref="F145:Y145"/>
    <mergeCell ref="Z145:AN145"/>
    <mergeCell ref="AO145:BC145"/>
    <mergeCell ref="Z139:AN139"/>
    <mergeCell ref="AO139:BC139"/>
    <mergeCell ref="Z140:AN140"/>
    <mergeCell ref="AO140:BC140"/>
    <mergeCell ref="C143:E143"/>
    <mergeCell ref="F143:Y143"/>
    <mergeCell ref="Z143:AN143"/>
    <mergeCell ref="AO143:BC143"/>
    <mergeCell ref="C140:E140"/>
    <mergeCell ref="F140:Y140"/>
    <mergeCell ref="C144:E144"/>
    <mergeCell ref="F144:Y144"/>
    <mergeCell ref="Z136:AN136"/>
    <mergeCell ref="AO136:BC136"/>
    <mergeCell ref="Z137:AN137"/>
    <mergeCell ref="AO137:BC137"/>
    <mergeCell ref="Z138:AN138"/>
    <mergeCell ref="AO138:BC138"/>
    <mergeCell ref="Z133:AN133"/>
    <mergeCell ref="AO133:BC133"/>
    <mergeCell ref="Z134:AN134"/>
    <mergeCell ref="AO134:BC134"/>
    <mergeCell ref="Z135:AN135"/>
    <mergeCell ref="AO135:BC135"/>
    <mergeCell ref="F137:Y137"/>
    <mergeCell ref="F138:Y138"/>
    <mergeCell ref="F139:Y139"/>
    <mergeCell ref="C133:E133"/>
    <mergeCell ref="C134:E134"/>
    <mergeCell ref="C135:E135"/>
    <mergeCell ref="C136:E136"/>
    <mergeCell ref="C137:E137"/>
    <mergeCell ref="C138:E138"/>
    <mergeCell ref="C139:E139"/>
    <mergeCell ref="F133:Y133"/>
    <mergeCell ref="F134:Y134"/>
    <mergeCell ref="F135:Y135"/>
    <mergeCell ref="F136:Y136"/>
    <mergeCell ref="C131:E131"/>
    <mergeCell ref="F131:Y131"/>
    <mergeCell ref="Z131:AI131"/>
    <mergeCell ref="AJ131:AS131"/>
    <mergeCell ref="AT131:BC131"/>
    <mergeCell ref="C129:E129"/>
    <mergeCell ref="F129:Y129"/>
    <mergeCell ref="Z129:AI129"/>
    <mergeCell ref="AJ129:AS129"/>
    <mergeCell ref="AT129:BC129"/>
    <mergeCell ref="C130:E130"/>
    <mergeCell ref="F130:Y130"/>
    <mergeCell ref="Z130:AI130"/>
    <mergeCell ref="AJ130:AS130"/>
    <mergeCell ref="AT130:BC130"/>
    <mergeCell ref="C127:E127"/>
    <mergeCell ref="F127:Y127"/>
    <mergeCell ref="Z127:AI127"/>
    <mergeCell ref="AJ127:AS127"/>
    <mergeCell ref="AT127:BC127"/>
    <mergeCell ref="C128:E128"/>
    <mergeCell ref="F128:Y128"/>
    <mergeCell ref="Z128:AI128"/>
    <mergeCell ref="AJ128:AS128"/>
    <mergeCell ref="AT128:BC128"/>
    <mergeCell ref="AT125:BC125"/>
    <mergeCell ref="C126:E126"/>
    <mergeCell ref="F126:Y126"/>
    <mergeCell ref="Z126:AI126"/>
    <mergeCell ref="AJ126:AS126"/>
    <mergeCell ref="AT126:BC126"/>
    <mergeCell ref="C122:E122"/>
    <mergeCell ref="F122:Y122"/>
    <mergeCell ref="Z122:AI122"/>
    <mergeCell ref="AJ122:AS122"/>
    <mergeCell ref="AT122:BC122"/>
    <mergeCell ref="C124:E124"/>
    <mergeCell ref="F124:Y124"/>
    <mergeCell ref="Z124:AI124"/>
    <mergeCell ref="AJ124:AS124"/>
    <mergeCell ref="AT124:BC124"/>
    <mergeCell ref="C125:E125"/>
    <mergeCell ref="F125:Y125"/>
    <mergeCell ref="Z125:AI125"/>
    <mergeCell ref="AJ125:AS125"/>
    <mergeCell ref="Z120:AI120"/>
    <mergeCell ref="AJ120:AS120"/>
    <mergeCell ref="AT120:BC120"/>
    <mergeCell ref="C121:E121"/>
    <mergeCell ref="F121:Y121"/>
    <mergeCell ref="Z121:AI121"/>
    <mergeCell ref="AJ121:AS121"/>
    <mergeCell ref="AT121:BC121"/>
    <mergeCell ref="AT117:BC117"/>
    <mergeCell ref="Z118:AI118"/>
    <mergeCell ref="AJ118:AS118"/>
    <mergeCell ref="AT118:BC118"/>
    <mergeCell ref="Z119:AI119"/>
    <mergeCell ref="AJ119:AS119"/>
    <mergeCell ref="AT119:BC119"/>
    <mergeCell ref="C119:E119"/>
    <mergeCell ref="C120:E120"/>
    <mergeCell ref="F120:Y120"/>
    <mergeCell ref="C117:E117"/>
    <mergeCell ref="C118:E118"/>
    <mergeCell ref="Z115:AI115"/>
    <mergeCell ref="AJ115:AS115"/>
    <mergeCell ref="AT115:BC115"/>
    <mergeCell ref="Z116:AI116"/>
    <mergeCell ref="AJ116:AS116"/>
    <mergeCell ref="AT116:BC116"/>
    <mergeCell ref="Z117:AI117"/>
    <mergeCell ref="F118:Y118"/>
    <mergeCell ref="F119:Y119"/>
    <mergeCell ref="F117:Y117"/>
    <mergeCell ref="AJ117:AS117"/>
    <mergeCell ref="C115:E115"/>
    <mergeCell ref="F115:Y115"/>
    <mergeCell ref="AP110:AV110"/>
    <mergeCell ref="AW110:BC110"/>
    <mergeCell ref="F106:Y106"/>
    <mergeCell ref="Z106:AG106"/>
    <mergeCell ref="AH106:AO106"/>
    <mergeCell ref="AP106:AV106"/>
    <mergeCell ref="AW106:BC106"/>
    <mergeCell ref="Z108:AG108"/>
    <mergeCell ref="AH108:AO108"/>
    <mergeCell ref="AP108:AV108"/>
    <mergeCell ref="AW108:BC108"/>
    <mergeCell ref="Z109:AG109"/>
    <mergeCell ref="AH109:AO109"/>
    <mergeCell ref="AP109:AV109"/>
    <mergeCell ref="AW109:BC109"/>
    <mergeCell ref="F109:Y109"/>
    <mergeCell ref="F110:Y110"/>
    <mergeCell ref="Z110:AG110"/>
    <mergeCell ref="AH110:AO110"/>
    <mergeCell ref="F107:Y107"/>
    <mergeCell ref="Z107:AG107"/>
    <mergeCell ref="AH107:AO107"/>
    <mergeCell ref="AW107:BC107"/>
    <mergeCell ref="AP107:AV107"/>
    <mergeCell ref="AJ101:AS101"/>
    <mergeCell ref="AT101:BC101"/>
    <mergeCell ref="F102:Y102"/>
    <mergeCell ref="Z102:AI102"/>
    <mergeCell ref="AJ102:AS102"/>
    <mergeCell ref="AT102:BC102"/>
    <mergeCell ref="Z99:AI99"/>
    <mergeCell ref="AJ99:AS99"/>
    <mergeCell ref="AT99:BC99"/>
    <mergeCell ref="F100:Y100"/>
    <mergeCell ref="Z100:AI100"/>
    <mergeCell ref="AJ100:AS100"/>
    <mergeCell ref="AT100:BC100"/>
    <mergeCell ref="A91:C91"/>
    <mergeCell ref="D91:E91"/>
    <mergeCell ref="F91:Y91"/>
    <mergeCell ref="Z91:AN91"/>
    <mergeCell ref="AO91:BC91"/>
    <mergeCell ref="A92:C92"/>
    <mergeCell ref="D92:E92"/>
    <mergeCell ref="F92:Y92"/>
    <mergeCell ref="Z92:AN92"/>
    <mergeCell ref="AO92:BC92"/>
    <mergeCell ref="Z98:AI98"/>
    <mergeCell ref="AJ98:AS98"/>
    <mergeCell ref="AT98:BC98"/>
    <mergeCell ref="F98:Y98"/>
    <mergeCell ref="Z93:AN93"/>
    <mergeCell ref="AO93:BC93"/>
    <mergeCell ref="A94:C94"/>
    <mergeCell ref="D94:E94"/>
    <mergeCell ref="F94:Y94"/>
    <mergeCell ref="Z94:AN94"/>
    <mergeCell ref="AO94:BC94"/>
    <mergeCell ref="D89:E89"/>
    <mergeCell ref="F89:Y89"/>
    <mergeCell ref="Z89:AN89"/>
    <mergeCell ref="AO89:BC89"/>
    <mergeCell ref="A90:C90"/>
    <mergeCell ref="D90:E90"/>
    <mergeCell ref="F90:Y90"/>
    <mergeCell ref="Z90:AN90"/>
    <mergeCell ref="AO90:BC90"/>
    <mergeCell ref="A89:C89"/>
    <mergeCell ref="AO87:BC87"/>
    <mergeCell ref="A88:C88"/>
    <mergeCell ref="D88:E88"/>
    <mergeCell ref="F88:Y88"/>
    <mergeCell ref="Z88:AN88"/>
    <mergeCell ref="AO88:BC88"/>
    <mergeCell ref="A85:C85"/>
    <mergeCell ref="D85:E85"/>
    <mergeCell ref="F85:Y85"/>
    <mergeCell ref="Z85:AN85"/>
    <mergeCell ref="AO85:BC85"/>
    <mergeCell ref="A86:C86"/>
    <mergeCell ref="D86:E86"/>
    <mergeCell ref="F86:Y86"/>
    <mergeCell ref="Z86:AN86"/>
    <mergeCell ref="AO86:BC86"/>
    <mergeCell ref="A87:C87"/>
    <mergeCell ref="D87:E87"/>
    <mergeCell ref="F87:Y87"/>
    <mergeCell ref="Z87:AN87"/>
    <mergeCell ref="A83:C83"/>
    <mergeCell ref="D83:E83"/>
    <mergeCell ref="F83:Y83"/>
    <mergeCell ref="Z83:AN83"/>
    <mergeCell ref="AO83:BC83"/>
    <mergeCell ref="A84:C84"/>
    <mergeCell ref="D84:E84"/>
    <mergeCell ref="F84:Y84"/>
    <mergeCell ref="Z84:AN84"/>
    <mergeCell ref="AO84:BC84"/>
    <mergeCell ref="AO81:BC81"/>
    <mergeCell ref="A82:C82"/>
    <mergeCell ref="D82:E82"/>
    <mergeCell ref="F82:Y82"/>
    <mergeCell ref="Z82:AN82"/>
    <mergeCell ref="AO82:BC82"/>
    <mergeCell ref="A79:C79"/>
    <mergeCell ref="D79:E79"/>
    <mergeCell ref="F79:Y79"/>
    <mergeCell ref="Z79:AN79"/>
    <mergeCell ref="AO79:BC79"/>
    <mergeCell ref="A80:C80"/>
    <mergeCell ref="D80:E80"/>
    <mergeCell ref="F80:Y80"/>
    <mergeCell ref="Z80:AN80"/>
    <mergeCell ref="AO80:BC80"/>
    <mergeCell ref="A81:C81"/>
    <mergeCell ref="D81:E81"/>
    <mergeCell ref="F81:Y81"/>
    <mergeCell ref="Z81:AN81"/>
    <mergeCell ref="F77:Y77"/>
    <mergeCell ref="Z77:AN77"/>
    <mergeCell ref="AO77:BC77"/>
    <mergeCell ref="A78:C78"/>
    <mergeCell ref="D78:E78"/>
    <mergeCell ref="F78:Y78"/>
    <mergeCell ref="Z78:AN78"/>
    <mergeCell ref="AO78:BC78"/>
    <mergeCell ref="F75:Y75"/>
    <mergeCell ref="Z75:AN75"/>
    <mergeCell ref="AO75:BC75"/>
    <mergeCell ref="A76:C76"/>
    <mergeCell ref="D76:E76"/>
    <mergeCell ref="F76:Y76"/>
    <mergeCell ref="Z76:AN76"/>
    <mergeCell ref="AO76:BC76"/>
    <mergeCell ref="A77:C77"/>
    <mergeCell ref="D77:E77"/>
    <mergeCell ref="A75:C75"/>
    <mergeCell ref="D75:E75"/>
    <mergeCell ref="F73:Y73"/>
    <mergeCell ref="Z73:AN73"/>
    <mergeCell ref="AO73:BC73"/>
    <mergeCell ref="A74:C74"/>
    <mergeCell ref="D74:E74"/>
    <mergeCell ref="F74:Y74"/>
    <mergeCell ref="Z74:AN74"/>
    <mergeCell ref="AO74:BC74"/>
    <mergeCell ref="AO70:BC70"/>
    <mergeCell ref="F71:Y71"/>
    <mergeCell ref="Z71:AN71"/>
    <mergeCell ref="AO71:BC71"/>
    <mergeCell ref="A72:C72"/>
    <mergeCell ref="D72:E72"/>
    <mergeCell ref="F72:Y72"/>
    <mergeCell ref="Z72:AN72"/>
    <mergeCell ref="AO72:BC72"/>
    <mergeCell ref="A73:C73"/>
    <mergeCell ref="D73:E73"/>
    <mergeCell ref="A71:C71"/>
    <mergeCell ref="D71:E71"/>
    <mergeCell ref="F70:Y70"/>
    <mergeCell ref="Z70:AN70"/>
    <mergeCell ref="A70:E70"/>
    <mergeCell ref="F69:Y69"/>
    <mergeCell ref="Z69:AN69"/>
    <mergeCell ref="AO69:BC69"/>
    <mergeCell ref="AO61:BC61"/>
    <mergeCell ref="A62:C62"/>
    <mergeCell ref="D62:E62"/>
    <mergeCell ref="F62:Y62"/>
    <mergeCell ref="Z62:AN62"/>
    <mergeCell ref="AO62:BC62"/>
    <mergeCell ref="A61:C61"/>
    <mergeCell ref="D61:E61"/>
    <mergeCell ref="F61:Y61"/>
    <mergeCell ref="Z61:AN61"/>
    <mergeCell ref="A69:E69"/>
    <mergeCell ref="F59:Y59"/>
    <mergeCell ref="Z59:AN59"/>
    <mergeCell ref="AO59:BC59"/>
    <mergeCell ref="A60:C60"/>
    <mergeCell ref="D60:E60"/>
    <mergeCell ref="F60:Y60"/>
    <mergeCell ref="Z60:AN60"/>
    <mergeCell ref="AO60:BC60"/>
    <mergeCell ref="A57:C57"/>
    <mergeCell ref="D57:E57"/>
    <mergeCell ref="F57:Y57"/>
    <mergeCell ref="Z57:AN57"/>
    <mergeCell ref="AO57:BC57"/>
    <mergeCell ref="A58:C58"/>
    <mergeCell ref="D58:E58"/>
    <mergeCell ref="F58:Y58"/>
    <mergeCell ref="Z58:AN58"/>
    <mergeCell ref="AO58:BC58"/>
    <mergeCell ref="A59:C59"/>
    <mergeCell ref="D59:E59"/>
    <mergeCell ref="AO55:BC55"/>
    <mergeCell ref="A56:C56"/>
    <mergeCell ref="D56:E56"/>
    <mergeCell ref="F56:Y56"/>
    <mergeCell ref="Z56:AN56"/>
    <mergeCell ref="AO56:BC56"/>
    <mergeCell ref="AO53:BC53"/>
    <mergeCell ref="A54:C54"/>
    <mergeCell ref="D54:E54"/>
    <mergeCell ref="F54:Y54"/>
    <mergeCell ref="Z54:AN54"/>
    <mergeCell ref="AO54:BC54"/>
    <mergeCell ref="A55:C55"/>
    <mergeCell ref="D55:E55"/>
    <mergeCell ref="F55:Y55"/>
    <mergeCell ref="Z55:AN55"/>
    <mergeCell ref="A53:C53"/>
    <mergeCell ref="D53:E53"/>
    <mergeCell ref="F53:Y53"/>
    <mergeCell ref="Z53:AN53"/>
    <mergeCell ref="AO51:BC51"/>
    <mergeCell ref="A52:C52"/>
    <mergeCell ref="D52:E52"/>
    <mergeCell ref="F52:Y52"/>
    <mergeCell ref="Z52:AN52"/>
    <mergeCell ref="AO52:BC52"/>
    <mergeCell ref="Z49:AN49"/>
    <mergeCell ref="AO49:BC49"/>
    <mergeCell ref="A50:C50"/>
    <mergeCell ref="D50:E50"/>
    <mergeCell ref="F50:Y50"/>
    <mergeCell ref="Z50:AN50"/>
    <mergeCell ref="AO50:BC50"/>
    <mergeCell ref="A51:C51"/>
    <mergeCell ref="D51:E51"/>
    <mergeCell ref="F51:Y51"/>
    <mergeCell ref="Z51:AN51"/>
    <mergeCell ref="A49:C49"/>
    <mergeCell ref="D49:E49"/>
    <mergeCell ref="F49:Y49"/>
    <mergeCell ref="A47:C47"/>
    <mergeCell ref="D47:E47"/>
    <mergeCell ref="F47:Y47"/>
    <mergeCell ref="Z47:AN47"/>
    <mergeCell ref="AO47:BC47"/>
    <mergeCell ref="A48:C48"/>
    <mergeCell ref="D48:E48"/>
    <mergeCell ref="F48:Y48"/>
    <mergeCell ref="Z48:AN48"/>
    <mergeCell ref="AO48:BC48"/>
    <mergeCell ref="A45:C45"/>
    <mergeCell ref="D45:E45"/>
    <mergeCell ref="F45:Y45"/>
    <mergeCell ref="Z45:AN45"/>
    <mergeCell ref="AO45:BC45"/>
    <mergeCell ref="A46:C46"/>
    <mergeCell ref="D46:E46"/>
    <mergeCell ref="F46:Y46"/>
    <mergeCell ref="Z46:AN46"/>
    <mergeCell ref="AO46:BC46"/>
    <mergeCell ref="A43:C43"/>
    <mergeCell ref="D43:E43"/>
    <mergeCell ref="F43:Y43"/>
    <mergeCell ref="Z43:AN43"/>
    <mergeCell ref="AO43:BC43"/>
    <mergeCell ref="A44:C44"/>
    <mergeCell ref="D44:E44"/>
    <mergeCell ref="F44:Y44"/>
    <mergeCell ref="Z44:AN44"/>
    <mergeCell ref="AO44:BC44"/>
    <mergeCell ref="A41:C41"/>
    <mergeCell ref="D41:E41"/>
    <mergeCell ref="F41:Y41"/>
    <mergeCell ref="Z41:AN41"/>
    <mergeCell ref="AO41:BC41"/>
    <mergeCell ref="A42:C42"/>
    <mergeCell ref="D42:E42"/>
    <mergeCell ref="F42:Y42"/>
    <mergeCell ref="Z42:AN42"/>
    <mergeCell ref="AO42:BC42"/>
    <mergeCell ref="Z39:AN39"/>
    <mergeCell ref="AO39:BC39"/>
    <mergeCell ref="A40:C40"/>
    <mergeCell ref="D40:E40"/>
    <mergeCell ref="F40:Y40"/>
    <mergeCell ref="Z40:AN40"/>
    <mergeCell ref="AO40:BC40"/>
    <mergeCell ref="AO36:BC36"/>
    <mergeCell ref="A37:C37"/>
    <mergeCell ref="D37:E37"/>
    <mergeCell ref="F37:Y37"/>
    <mergeCell ref="Z37:AN37"/>
    <mergeCell ref="AO37:BC37"/>
    <mergeCell ref="A36:C36"/>
    <mergeCell ref="D36:E36"/>
    <mergeCell ref="F36:Y36"/>
    <mergeCell ref="Z36:AN36"/>
    <mergeCell ref="Z34:AN34"/>
    <mergeCell ref="AO34:BC34"/>
    <mergeCell ref="A35:C35"/>
    <mergeCell ref="D35:E35"/>
    <mergeCell ref="F35:Y35"/>
    <mergeCell ref="Z35:AN35"/>
    <mergeCell ref="AO35:BC35"/>
    <mergeCell ref="A32:C32"/>
    <mergeCell ref="D32:E32"/>
    <mergeCell ref="F32:Y32"/>
    <mergeCell ref="Z32:AN32"/>
    <mergeCell ref="AO32:BC32"/>
    <mergeCell ref="A33:C33"/>
    <mergeCell ref="D33:E33"/>
    <mergeCell ref="F33:Y33"/>
    <mergeCell ref="Z33:AN33"/>
    <mergeCell ref="AO33:BC33"/>
    <mergeCell ref="A34:C34"/>
    <mergeCell ref="D34:E34"/>
    <mergeCell ref="D22:E22"/>
    <mergeCell ref="D23:E23"/>
    <mergeCell ref="D24:E24"/>
    <mergeCell ref="D25:E25"/>
    <mergeCell ref="A25:C25"/>
    <mergeCell ref="F25:Y25"/>
    <mergeCell ref="Z25:AN25"/>
    <mergeCell ref="A22:C22"/>
    <mergeCell ref="F22:Y22"/>
    <mergeCell ref="Z22:AN22"/>
    <mergeCell ref="AO25:BC25"/>
    <mergeCell ref="A23:C23"/>
    <mergeCell ref="F23:Y23"/>
    <mergeCell ref="Z23:AN23"/>
    <mergeCell ref="AO23:BC23"/>
    <mergeCell ref="A24:C24"/>
    <mergeCell ref="F24:Y24"/>
    <mergeCell ref="Z24:AN24"/>
    <mergeCell ref="AO24:BC24"/>
    <mergeCell ref="AO19:BC19"/>
    <mergeCell ref="A20:C20"/>
    <mergeCell ref="F20:Y20"/>
    <mergeCell ref="Z20:AN20"/>
    <mergeCell ref="AO20:BC20"/>
    <mergeCell ref="A21:C21"/>
    <mergeCell ref="F21:Y21"/>
    <mergeCell ref="Z21:AN21"/>
    <mergeCell ref="AO21:BC21"/>
    <mergeCell ref="D19:E19"/>
    <mergeCell ref="D20:E20"/>
    <mergeCell ref="D21:E21"/>
    <mergeCell ref="A17:C17"/>
    <mergeCell ref="F17:Y17"/>
    <mergeCell ref="Z17:AN17"/>
    <mergeCell ref="AO17:BC17"/>
    <mergeCell ref="A18:C18"/>
    <mergeCell ref="F18:Y18"/>
    <mergeCell ref="Z18:AN18"/>
    <mergeCell ref="AO18:BC18"/>
    <mergeCell ref="D17:E17"/>
    <mergeCell ref="D18:E18"/>
    <mergeCell ref="Z15:AN15"/>
    <mergeCell ref="AO15:BC15"/>
    <mergeCell ref="A16:C16"/>
    <mergeCell ref="F16:Y16"/>
    <mergeCell ref="Z16:AN16"/>
    <mergeCell ref="AO16:BC16"/>
    <mergeCell ref="D15:E15"/>
    <mergeCell ref="D16:E16"/>
    <mergeCell ref="A13:C13"/>
    <mergeCell ref="F13:Y13"/>
    <mergeCell ref="Z13:AN13"/>
    <mergeCell ref="AO13:BC13"/>
    <mergeCell ref="A14:C14"/>
    <mergeCell ref="F14:Y14"/>
    <mergeCell ref="Z14:AN14"/>
    <mergeCell ref="AO14:BC14"/>
    <mergeCell ref="D14:E14"/>
    <mergeCell ref="A11:C11"/>
    <mergeCell ref="F11:Y11"/>
    <mergeCell ref="Z11:AN11"/>
    <mergeCell ref="AO11:BC11"/>
    <mergeCell ref="A12:C12"/>
    <mergeCell ref="F12:Y12"/>
    <mergeCell ref="Z12:AN12"/>
    <mergeCell ref="AO12:BC12"/>
    <mergeCell ref="A9:C9"/>
    <mergeCell ref="F9:Y9"/>
    <mergeCell ref="Z9:AN9"/>
    <mergeCell ref="AO9:BC9"/>
    <mergeCell ref="A10:C10"/>
    <mergeCell ref="F10:Y10"/>
    <mergeCell ref="Z10:AN10"/>
    <mergeCell ref="AO10:BC10"/>
    <mergeCell ref="AO7:BC7"/>
    <mergeCell ref="F7:Y7"/>
    <mergeCell ref="A8:C8"/>
    <mergeCell ref="F8:Y8"/>
    <mergeCell ref="Z8:AN8"/>
    <mergeCell ref="AO8:BC8"/>
    <mergeCell ref="C182:E182"/>
    <mergeCell ref="F182:Y182"/>
    <mergeCell ref="Z182:AN182"/>
    <mergeCell ref="AO182:BC182"/>
    <mergeCell ref="C181:E181"/>
    <mergeCell ref="F181:Y181"/>
    <mergeCell ref="Z181:AN181"/>
    <mergeCell ref="AO181:BC181"/>
    <mergeCell ref="C178:E178"/>
    <mergeCell ref="F178:Y178"/>
    <mergeCell ref="Z178:AN178"/>
    <mergeCell ref="AO178:BC178"/>
    <mergeCell ref="C170:E170"/>
    <mergeCell ref="F170:Y170"/>
    <mergeCell ref="Z170:AN170"/>
    <mergeCell ref="AO170:BC170"/>
    <mergeCell ref="C164:E164"/>
    <mergeCell ref="F164:Y164"/>
    <mergeCell ref="C161:E161"/>
    <mergeCell ref="F161:Y161"/>
    <mergeCell ref="Z161:AN161"/>
    <mergeCell ref="AO161:BC161"/>
    <mergeCell ref="C154:E154"/>
    <mergeCell ref="F154:Y154"/>
    <mergeCell ref="Z154:AN154"/>
    <mergeCell ref="AO154:BC154"/>
    <mergeCell ref="C148:E148"/>
    <mergeCell ref="F148:Y148"/>
    <mergeCell ref="Z148:AN148"/>
    <mergeCell ref="AO148:BC148"/>
    <mergeCell ref="C151:E151"/>
    <mergeCell ref="F151:Y151"/>
    <mergeCell ref="Z151:AN151"/>
    <mergeCell ref="AO151:BC151"/>
    <mergeCell ref="C153:E153"/>
    <mergeCell ref="F153:Y153"/>
    <mergeCell ref="Z153:AN153"/>
    <mergeCell ref="AO153:BC153"/>
    <mergeCell ref="C149:E149"/>
    <mergeCell ref="F149:Y149"/>
    <mergeCell ref="Z149:AN149"/>
    <mergeCell ref="AO149:BC149"/>
    <mergeCell ref="AO27:BC27"/>
    <mergeCell ref="C116:E116"/>
    <mergeCell ref="F116:Y116"/>
    <mergeCell ref="F108:Y108"/>
    <mergeCell ref="F101:Y101"/>
    <mergeCell ref="Z101:AI101"/>
    <mergeCell ref="F99:Y99"/>
    <mergeCell ref="A93:C93"/>
    <mergeCell ref="D93:E93"/>
    <mergeCell ref="F93:Y93"/>
    <mergeCell ref="Z29:AN29"/>
    <mergeCell ref="AO29:BC29"/>
    <mergeCell ref="A30:C30"/>
    <mergeCell ref="D30:E30"/>
    <mergeCell ref="F30:Y30"/>
    <mergeCell ref="Z30:AN30"/>
    <mergeCell ref="AO30:BC30"/>
    <mergeCell ref="D27:E27"/>
    <mergeCell ref="A28:C28"/>
    <mergeCell ref="D28:E28"/>
    <mergeCell ref="F28:Y28"/>
    <mergeCell ref="Z28:AN28"/>
    <mergeCell ref="AO28:BC28"/>
    <mergeCell ref="F34:Y34"/>
    <mergeCell ref="AO22:BC22"/>
    <mergeCell ref="A19:C19"/>
    <mergeCell ref="F19:Y19"/>
    <mergeCell ref="Z19:AN19"/>
    <mergeCell ref="A15:C15"/>
    <mergeCell ref="F15:Y15"/>
    <mergeCell ref="A39:C39"/>
    <mergeCell ref="F39:Y39"/>
    <mergeCell ref="A1:L1"/>
    <mergeCell ref="AS1:BA1"/>
    <mergeCell ref="R2:BA2"/>
    <mergeCell ref="A7:C7"/>
    <mergeCell ref="Z7:AN7"/>
    <mergeCell ref="A31:C31"/>
    <mergeCell ref="D31:E31"/>
    <mergeCell ref="F31:Y31"/>
    <mergeCell ref="Z31:AN31"/>
    <mergeCell ref="AO31:BC31"/>
    <mergeCell ref="A29:C29"/>
    <mergeCell ref="D29:E29"/>
    <mergeCell ref="F29:Y29"/>
    <mergeCell ref="A27:C27"/>
    <mergeCell ref="F27:Y27"/>
    <mergeCell ref="Z27:AN27"/>
  </mergeCells>
  <printOptions horizontalCentered="1" verticalCentered="1"/>
  <pageMargins left="0.70866141732283472" right="0.70866141732283472" top="0.98425196850393704" bottom="0.74803149606299213" header="0.31496062992125984" footer="0.31496062992125984"/>
  <pageSetup paperSize="9" scale="83" orientation="portrait" horizontalDpi="1200" verticalDpi="1200" r:id="rId1"/>
  <headerFooter differentFirst="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99FF"/>
  </sheetPr>
  <dimension ref="A1:F252"/>
  <sheetViews>
    <sheetView workbookViewId="0">
      <selection activeCell="C246" sqref="C246"/>
    </sheetView>
  </sheetViews>
  <sheetFormatPr defaultColWidth="0" defaultRowHeight="15" outlineLevelRow="1" x14ac:dyDescent="0.25"/>
  <cols>
    <col min="1" max="1" width="7.85546875" style="372" customWidth="1"/>
    <col min="2" max="2" width="53" style="372" bestFit="1" customWidth="1"/>
    <col min="3" max="4" width="20" style="372" customWidth="1"/>
    <col min="5" max="5" width="9.5703125" style="372" hidden="1" customWidth="1"/>
    <col min="6" max="6" width="8.85546875" style="372" hidden="1" customWidth="1"/>
    <col min="7" max="16384" width="8.85546875" style="290" hidden="1"/>
  </cols>
  <sheetData>
    <row r="1" spans="1:6" ht="16.5" thickTop="1" thickBot="1" x14ac:dyDescent="0.3">
      <c r="A1" s="287" t="s">
        <v>4988</v>
      </c>
      <c r="B1" s="288" t="s">
        <v>4989</v>
      </c>
      <c r="C1" s="289">
        <v>2023</v>
      </c>
      <c r="D1" s="289">
        <v>2022</v>
      </c>
      <c r="E1" s="289">
        <v>2016</v>
      </c>
      <c r="F1" s="289">
        <v>2014</v>
      </c>
    </row>
    <row r="2" spans="1:6" ht="17.25" thickTop="1" thickBot="1" x14ac:dyDescent="0.3">
      <c r="A2" s="291" t="s">
        <v>4990</v>
      </c>
      <c r="B2" s="292"/>
      <c r="C2" s="293"/>
      <c r="D2" s="292"/>
      <c r="E2" s="292"/>
      <c r="F2" s="292"/>
    </row>
    <row r="3" spans="1:6" ht="15.75" outlineLevel="1" thickTop="1" x14ac:dyDescent="0.25">
      <c r="A3" s="294" t="s">
        <v>4988</v>
      </c>
      <c r="B3" s="295" t="s">
        <v>4989</v>
      </c>
      <c r="C3" s="296">
        <v>1</v>
      </c>
      <c r="D3" s="296">
        <f t="shared" ref="D3:F3" si="0">SUM(C3+1)</f>
        <v>2</v>
      </c>
      <c r="E3" s="296">
        <f t="shared" si="0"/>
        <v>3</v>
      </c>
      <c r="F3" s="296">
        <f t="shared" si="0"/>
        <v>4</v>
      </c>
    </row>
    <row r="4" spans="1:6" ht="13.9" outlineLevel="1" x14ac:dyDescent="0.25">
      <c r="A4" s="297">
        <v>1</v>
      </c>
      <c r="B4" s="298" t="s">
        <v>4991</v>
      </c>
      <c r="C4" s="299">
        <f>SUM(C35+C20+C5)</f>
        <v>41031</v>
      </c>
      <c r="D4" s="299">
        <f>SUM(D35+D20+D5)</f>
        <v>19438</v>
      </c>
      <c r="E4" s="299">
        <f t="shared" ref="E4:F4" si="1">E5+E20+E35</f>
        <v>427893</v>
      </c>
      <c r="F4" s="299">
        <f t="shared" si="1"/>
        <v>402485</v>
      </c>
    </row>
    <row r="5" spans="1:6" outlineLevel="1" x14ac:dyDescent="0.25">
      <c r="A5" s="300">
        <v>2</v>
      </c>
      <c r="B5" s="301" t="s">
        <v>4992</v>
      </c>
      <c r="C5" s="302">
        <f>SUM(C16+C11+C6)</f>
        <v>25702</v>
      </c>
      <c r="D5" s="302">
        <f>SUM(D16+D11+D6)</f>
        <v>0</v>
      </c>
      <c r="E5" s="302">
        <f>SUM(E16+E11+E6)</f>
        <v>88671</v>
      </c>
      <c r="F5" s="302">
        <f t="shared" ref="F5" si="2">F6+F11+F16</f>
        <v>86340</v>
      </c>
    </row>
    <row r="6" spans="1:6" outlineLevel="1" x14ac:dyDescent="0.25">
      <c r="A6" s="300">
        <v>3</v>
      </c>
      <c r="B6" s="303" t="s">
        <v>1428</v>
      </c>
      <c r="C6" s="302">
        <f>SUM(SUVAHAVUJ!N5)</f>
        <v>0</v>
      </c>
      <c r="D6" s="302">
        <f>SUM(SUVAHAVUJ!X5)</f>
        <v>0</v>
      </c>
      <c r="E6" s="302">
        <v>0</v>
      </c>
      <c r="F6" s="302">
        <v>0</v>
      </c>
    </row>
    <row r="7" spans="1:6" outlineLevel="1" x14ac:dyDescent="0.25">
      <c r="A7" s="300">
        <v>4</v>
      </c>
      <c r="B7" s="303" t="s">
        <v>4993</v>
      </c>
      <c r="C7" s="304">
        <f>SUM(SUVAHAVUJ!N7)</f>
        <v>0</v>
      </c>
      <c r="D7" s="304">
        <f>SUM(SUVAHAVUJ!X7)</f>
        <v>0</v>
      </c>
      <c r="E7" s="304">
        <v>0</v>
      </c>
      <c r="F7" s="304">
        <v>0</v>
      </c>
    </row>
    <row r="8" spans="1:6" outlineLevel="1" x14ac:dyDescent="0.25">
      <c r="A8" s="300">
        <v>5</v>
      </c>
      <c r="B8" s="303" t="s">
        <v>4994</v>
      </c>
      <c r="C8" s="304">
        <f>SUM(SUVAHAVUJ!N8)</f>
        <v>0</v>
      </c>
      <c r="D8" s="304">
        <f>SUM(SUVAHAVUJ!X8)</f>
        <v>0</v>
      </c>
      <c r="E8" s="304">
        <v>0</v>
      </c>
      <c r="F8" s="304">
        <v>0</v>
      </c>
    </row>
    <row r="9" spans="1:6" outlineLevel="1" x14ac:dyDescent="0.25">
      <c r="A9" s="300">
        <v>6</v>
      </c>
      <c r="B9" s="303" t="s">
        <v>4995</v>
      </c>
      <c r="C9" s="304">
        <f>SUM(SUVAHAVUJ!N10)</f>
        <v>0</v>
      </c>
      <c r="D9" s="304">
        <f>SUM(SUVAHAVUJ!X10)</f>
        <v>0</v>
      </c>
      <c r="E9" s="304">
        <v>0</v>
      </c>
      <c r="F9" s="304">
        <v>0</v>
      </c>
    </row>
    <row r="10" spans="1:6" outlineLevel="1" x14ac:dyDescent="0.25">
      <c r="A10" s="300">
        <v>7</v>
      </c>
      <c r="B10" s="303" t="s">
        <v>4996</v>
      </c>
      <c r="C10" s="304">
        <f>SUM(SUVAHAVUJ!N11)</f>
        <v>0</v>
      </c>
      <c r="D10" s="304">
        <f>SUM(SUVAHAVUJ!X11)</f>
        <v>0</v>
      </c>
      <c r="E10" s="304">
        <v>0</v>
      </c>
      <c r="F10" s="304">
        <v>0</v>
      </c>
    </row>
    <row r="11" spans="1:6" outlineLevel="1" x14ac:dyDescent="0.25">
      <c r="A11" s="300">
        <v>8</v>
      </c>
      <c r="B11" s="303" t="s">
        <v>1469</v>
      </c>
      <c r="C11" s="302">
        <f>SUM(SUVAHAVUJ!N13)</f>
        <v>25702</v>
      </c>
      <c r="D11" s="302">
        <f>SUM(SUVAHAVUJ!X13)</f>
        <v>0</v>
      </c>
      <c r="E11" s="302">
        <v>88671</v>
      </c>
      <c r="F11" s="302">
        <v>86340</v>
      </c>
    </row>
    <row r="12" spans="1:6" ht="13.9" outlineLevel="1" x14ac:dyDescent="0.25">
      <c r="A12" s="300">
        <v>9</v>
      </c>
      <c r="B12" s="305" t="s">
        <v>4997</v>
      </c>
      <c r="C12" s="304">
        <f>SUM(SUVAHAVUJ!N14)</f>
        <v>0</v>
      </c>
      <c r="D12" s="304">
        <f>SUM(SUVAHAVUJ!X14)</f>
        <v>0</v>
      </c>
      <c r="E12" s="304">
        <v>0</v>
      </c>
      <c r="F12" s="304">
        <v>0</v>
      </c>
    </row>
    <row r="13" spans="1:6" ht="13.9" outlineLevel="1" x14ac:dyDescent="0.25">
      <c r="A13" s="300">
        <v>10</v>
      </c>
      <c r="B13" s="305" t="s">
        <v>4998</v>
      </c>
      <c r="C13" s="304">
        <f>SUM(SUVAHAVUJ!N15)</f>
        <v>0</v>
      </c>
      <c r="D13" s="304">
        <f>SUM(SUVAHAVUJ!X15)</f>
        <v>0</v>
      </c>
      <c r="E13" s="304">
        <v>0</v>
      </c>
      <c r="F13" s="304">
        <v>0</v>
      </c>
    </row>
    <row r="14" spans="1:6" outlineLevel="1" x14ac:dyDescent="0.25">
      <c r="A14" s="300">
        <v>11</v>
      </c>
      <c r="B14" s="305" t="s">
        <v>4999</v>
      </c>
      <c r="C14" s="304">
        <f>SUM(SUVAHAVUJ!N16)</f>
        <v>25702</v>
      </c>
      <c r="D14" s="304">
        <f>SUM(SUVAHAVUJ!X16)</f>
        <v>0</v>
      </c>
      <c r="E14" s="304">
        <v>88671</v>
      </c>
      <c r="F14" s="304">
        <v>86340</v>
      </c>
    </row>
    <row r="15" spans="1:6" outlineLevel="1" x14ac:dyDescent="0.25">
      <c r="A15" s="300">
        <v>12</v>
      </c>
      <c r="B15" s="305" t="s">
        <v>5000</v>
      </c>
      <c r="C15" s="304">
        <f>SUM(SUVAHAVUJ!N19)</f>
        <v>0</v>
      </c>
      <c r="D15" s="304">
        <f>SUM(SUVAHAVUJ!X19)</f>
        <v>0</v>
      </c>
      <c r="E15" s="304">
        <v>0</v>
      </c>
      <c r="F15" s="304">
        <v>0</v>
      </c>
    </row>
    <row r="16" spans="1:6" outlineLevel="1" x14ac:dyDescent="0.25">
      <c r="A16" s="300">
        <v>13</v>
      </c>
      <c r="B16" s="303" t="s">
        <v>1493</v>
      </c>
      <c r="C16" s="302">
        <f>SUM(SUVAHAVUJ!N23)</f>
        <v>0</v>
      </c>
      <c r="D16" s="302">
        <f>SUM(SUVAHAVUJ!X23)</f>
        <v>0</v>
      </c>
      <c r="E16" s="302">
        <v>0</v>
      </c>
      <c r="F16" s="302">
        <v>0</v>
      </c>
    </row>
    <row r="17" spans="1:6" outlineLevel="1" x14ac:dyDescent="0.25">
      <c r="A17" s="300">
        <v>14</v>
      </c>
      <c r="B17" s="303" t="s">
        <v>5001</v>
      </c>
      <c r="C17" s="304">
        <f>SUM(SUVAHAVUJ!N24)</f>
        <v>0</v>
      </c>
      <c r="D17" s="304">
        <f>SUM(SUVAHAVUJ!X24)</f>
        <v>0</v>
      </c>
      <c r="E17" s="304">
        <v>0</v>
      </c>
      <c r="F17" s="304">
        <v>0</v>
      </c>
    </row>
    <row r="18" spans="1:6" ht="13.9" outlineLevel="1" x14ac:dyDescent="0.25">
      <c r="A18" s="300">
        <v>15</v>
      </c>
      <c r="B18" s="303" t="s">
        <v>5002</v>
      </c>
      <c r="C18" s="304">
        <f>SUM(SUVAHAVUJ!N25)</f>
        <v>0</v>
      </c>
      <c r="D18" s="304">
        <f>SUM(SUVAHAVUJ!X25)</f>
        <v>0</v>
      </c>
      <c r="E18" s="304">
        <v>0</v>
      </c>
      <c r="F18" s="304">
        <v>0</v>
      </c>
    </row>
    <row r="19" spans="1:6" outlineLevel="1" x14ac:dyDescent="0.25">
      <c r="A19" s="300">
        <v>16</v>
      </c>
      <c r="B19" s="303" t="s">
        <v>5003</v>
      </c>
      <c r="C19" s="304">
        <f>SUM(C16-C17-C18)</f>
        <v>0</v>
      </c>
      <c r="D19" s="304">
        <f>SUM(D16-D17-D18)</f>
        <v>0</v>
      </c>
      <c r="E19" s="304">
        <f t="shared" ref="E19:F19" si="3">SUM(E16-E17-E18)</f>
        <v>0</v>
      </c>
      <c r="F19" s="304">
        <f t="shared" si="3"/>
        <v>0</v>
      </c>
    </row>
    <row r="20" spans="1:6" outlineLevel="1" x14ac:dyDescent="0.25">
      <c r="A20" s="300">
        <v>17</v>
      </c>
      <c r="B20" s="301" t="s">
        <v>5004</v>
      </c>
      <c r="C20" s="302">
        <f>SUM(C34+C30+C27+C21)</f>
        <v>15266</v>
      </c>
      <c r="D20" s="302">
        <f>SUM(D34+D30+D27+D21)</f>
        <v>19393</v>
      </c>
      <c r="E20" s="302">
        <f>SUM(E34+E30+E27+E21)</f>
        <v>339093</v>
      </c>
      <c r="F20" s="302">
        <f>SUM(F34+F30+F27+F21)</f>
        <v>316016</v>
      </c>
    </row>
    <row r="21" spans="1:6" outlineLevel="1" x14ac:dyDescent="0.25">
      <c r="A21" s="300">
        <v>18</v>
      </c>
      <c r="B21" s="303" t="s">
        <v>1552</v>
      </c>
      <c r="C21" s="302">
        <f>SUM(SUVAHAVUJ!N36)</f>
        <v>0</v>
      </c>
      <c r="D21" s="302">
        <f>SUM(SUVAHAVUJ!X36)</f>
        <v>0</v>
      </c>
      <c r="E21" s="302">
        <v>0</v>
      </c>
      <c r="F21" s="302">
        <v>0</v>
      </c>
    </row>
    <row r="22" spans="1:6" outlineLevel="1" x14ac:dyDescent="0.25">
      <c r="A22" s="300">
        <v>19</v>
      </c>
      <c r="B22" s="303" t="s">
        <v>5005</v>
      </c>
      <c r="C22" s="304">
        <f>SUM(SUVAHAVUJ!N37)</f>
        <v>0</v>
      </c>
      <c r="D22" s="304">
        <f>SUM(SUVAHAVUJ!X37)</f>
        <v>0</v>
      </c>
      <c r="E22" s="304">
        <v>0</v>
      </c>
      <c r="F22" s="304">
        <v>0</v>
      </c>
    </row>
    <row r="23" spans="1:6" outlineLevel="1" x14ac:dyDescent="0.25">
      <c r="A23" s="300">
        <v>20</v>
      </c>
      <c r="B23" s="303" t="s">
        <v>5006</v>
      </c>
      <c r="C23" s="304">
        <f>SUM(SUVAHAVUJ!N38)</f>
        <v>0</v>
      </c>
      <c r="D23" s="304">
        <f>SUM(SUVAHAVUJ!X38)</f>
        <v>0</v>
      </c>
      <c r="E23" s="304">
        <v>0</v>
      </c>
      <c r="F23" s="304">
        <v>0</v>
      </c>
    </row>
    <row r="24" spans="1:6" outlineLevel="1" x14ac:dyDescent="0.25">
      <c r="A24" s="300">
        <v>21</v>
      </c>
      <c r="B24" s="303" t="s">
        <v>5007</v>
      </c>
      <c r="C24" s="304">
        <f>SUM(SUVAHAVUJ!N39)</f>
        <v>0</v>
      </c>
      <c r="D24" s="304">
        <f>SUM(SUVAHAVUJ!X39)</f>
        <v>0</v>
      </c>
      <c r="E24" s="304">
        <v>0</v>
      </c>
      <c r="F24" s="304">
        <v>0</v>
      </c>
    </row>
    <row r="25" spans="1:6" outlineLevel="1" x14ac:dyDescent="0.25">
      <c r="A25" s="300">
        <v>22</v>
      </c>
      <c r="B25" s="303" t="s">
        <v>5008</v>
      </c>
      <c r="C25" s="304">
        <f>SUM(SUVAHAVUJ!N41)</f>
        <v>0</v>
      </c>
      <c r="D25" s="304">
        <f>SUM(SUVAHAVUJ!X41)</f>
        <v>0</v>
      </c>
      <c r="E25" s="304">
        <v>0</v>
      </c>
      <c r="F25" s="304">
        <v>0</v>
      </c>
    </row>
    <row r="26" spans="1:6" outlineLevel="1" x14ac:dyDescent="0.25">
      <c r="A26" s="300">
        <v>23</v>
      </c>
      <c r="B26" s="303" t="s">
        <v>5009</v>
      </c>
      <c r="C26" s="304">
        <f>SUM(C21-C22-C23-C24-C25)</f>
        <v>0</v>
      </c>
      <c r="D26" s="304">
        <f>SUM(D21-D22-D23-D24-D25)</f>
        <v>0</v>
      </c>
      <c r="E26" s="304">
        <f t="shared" ref="E26:F26" si="4">SUM(E21-E22-E23-E24-E25)</f>
        <v>0</v>
      </c>
      <c r="F26" s="304">
        <f t="shared" si="4"/>
        <v>0</v>
      </c>
    </row>
    <row r="27" spans="1:6" outlineLevel="1" x14ac:dyDescent="0.25">
      <c r="A27" s="300">
        <v>24</v>
      </c>
      <c r="B27" s="303" t="s">
        <v>1621</v>
      </c>
      <c r="C27" s="302">
        <f>SUM(SUVAHAVUJ!N43)</f>
        <v>0</v>
      </c>
      <c r="D27" s="302">
        <f>SUM(SUVAHAVUJ!X43)</f>
        <v>0</v>
      </c>
      <c r="E27" s="302">
        <v>0</v>
      </c>
      <c r="F27" s="302">
        <v>0</v>
      </c>
    </row>
    <row r="28" spans="1:6" outlineLevel="1" x14ac:dyDescent="0.25">
      <c r="A28" s="300">
        <v>25</v>
      </c>
      <c r="B28" s="303" t="s">
        <v>5010</v>
      </c>
      <c r="C28" s="304">
        <f>SUM(SUVAHAVUJ!N44)</f>
        <v>0</v>
      </c>
      <c r="D28" s="304">
        <f>SUM(SUVAHAVUJ!X44)</f>
        <v>0</v>
      </c>
      <c r="E28" s="302">
        <v>0</v>
      </c>
      <c r="F28" s="304">
        <v>0</v>
      </c>
    </row>
    <row r="29" spans="1:6" outlineLevel="1" x14ac:dyDescent="0.25">
      <c r="A29" s="300">
        <v>26</v>
      </c>
      <c r="B29" s="303" t="s">
        <v>5011</v>
      </c>
      <c r="C29" s="304">
        <f>SUM(C27-C28)</f>
        <v>0</v>
      </c>
      <c r="D29" s="304">
        <f>SUM(D27-D28)</f>
        <v>0</v>
      </c>
      <c r="E29" s="304">
        <f t="shared" ref="E29:F29" si="5">SUM(E27-E28)</f>
        <v>0</v>
      </c>
      <c r="F29" s="304">
        <f t="shared" si="5"/>
        <v>0</v>
      </c>
    </row>
    <row r="30" spans="1:6" outlineLevel="1" x14ac:dyDescent="0.25">
      <c r="A30" s="300">
        <v>27</v>
      </c>
      <c r="B30" s="303" t="s">
        <v>1628</v>
      </c>
      <c r="C30" s="304">
        <f>SUM(SUVAHAVUJ!N55)</f>
        <v>716</v>
      </c>
      <c r="D30" s="304">
        <f>SUM(SUVAHAVUJ!X55)</f>
        <v>2792</v>
      </c>
      <c r="E30" s="304">
        <v>152203</v>
      </c>
      <c r="F30" s="304">
        <v>138791</v>
      </c>
    </row>
    <row r="31" spans="1:6" outlineLevel="1" x14ac:dyDescent="0.25">
      <c r="A31" s="300">
        <v>28</v>
      </c>
      <c r="B31" s="305" t="s">
        <v>5012</v>
      </c>
      <c r="C31" s="304">
        <f>SUM(SUVAHAVUJ!N56)</f>
        <v>716</v>
      </c>
      <c r="D31" s="304">
        <f>SUM(SUVAHAVUJ!X56)</f>
        <v>2792</v>
      </c>
      <c r="E31" s="304">
        <v>-389544</v>
      </c>
      <c r="F31" s="304">
        <v>-303478</v>
      </c>
    </row>
    <row r="32" spans="1:6" outlineLevel="1" x14ac:dyDescent="0.25">
      <c r="A32" s="300">
        <v>29</v>
      </c>
      <c r="B32" s="305" t="s">
        <v>5013</v>
      </c>
      <c r="C32" s="304">
        <f>SUM(SUVAHAVUJ!N61)</f>
        <v>0</v>
      </c>
      <c r="D32" s="304">
        <f>SUM(SUVAHAVUJ!X61)</f>
        <v>0</v>
      </c>
      <c r="E32" s="304">
        <v>0</v>
      </c>
      <c r="F32" s="304">
        <v>0</v>
      </c>
    </row>
    <row r="33" spans="1:6" outlineLevel="1" x14ac:dyDescent="0.25">
      <c r="A33" s="300">
        <v>30</v>
      </c>
      <c r="B33" s="305" t="s">
        <v>5014</v>
      </c>
      <c r="C33" s="304">
        <f>SUM(C30-C31-C32)</f>
        <v>0</v>
      </c>
      <c r="D33" s="304">
        <f>SUM(D30-D31-D32)</f>
        <v>0</v>
      </c>
      <c r="E33" s="304">
        <f t="shared" ref="E33:F33" si="6">SUM(E30-E31-E32)</f>
        <v>541747</v>
      </c>
      <c r="F33" s="304">
        <f t="shared" si="6"/>
        <v>442269</v>
      </c>
    </row>
    <row r="34" spans="1:6" outlineLevel="1" x14ac:dyDescent="0.25">
      <c r="A34" s="300">
        <v>31</v>
      </c>
      <c r="B34" s="303" t="s">
        <v>5015</v>
      </c>
      <c r="C34" s="306">
        <f>SUM(SUVAHAVUJ!N68+SUVAHAVUJ!N73)</f>
        <v>14550</v>
      </c>
      <c r="D34" s="306">
        <f>SUM(SUVAHAVUJ!X68+SUVAHAVUJ!X73)</f>
        <v>16601</v>
      </c>
      <c r="E34" s="306">
        <v>186890</v>
      </c>
      <c r="F34" s="306">
        <v>177225</v>
      </c>
    </row>
    <row r="35" spans="1:6" outlineLevel="1" x14ac:dyDescent="0.25">
      <c r="A35" s="300">
        <v>32</v>
      </c>
      <c r="B35" s="301" t="s">
        <v>5016</v>
      </c>
      <c r="C35" s="302">
        <f>SUM(SUVAHAVUJ!N76)</f>
        <v>63</v>
      </c>
      <c r="D35" s="302">
        <f>SUM(SUVAHAVUJ!X76)</f>
        <v>45</v>
      </c>
      <c r="E35" s="302">
        <v>129</v>
      </c>
      <c r="F35" s="302">
        <v>129</v>
      </c>
    </row>
    <row r="36" spans="1:6" outlineLevel="1" x14ac:dyDescent="0.25">
      <c r="A36" s="300">
        <v>33</v>
      </c>
      <c r="B36" s="307" t="s">
        <v>5017</v>
      </c>
      <c r="C36" s="299">
        <f t="shared" ref="C36:F36" si="7">C37+C43+C53</f>
        <v>41031</v>
      </c>
      <c r="D36" s="299">
        <f t="shared" ref="D36" si="8">D37+D43+D53</f>
        <v>19438</v>
      </c>
      <c r="E36" s="299">
        <f t="shared" si="7"/>
        <v>427893</v>
      </c>
      <c r="F36" s="299">
        <f t="shared" si="7"/>
        <v>402485</v>
      </c>
    </row>
    <row r="37" spans="1:6" outlineLevel="1" x14ac:dyDescent="0.25">
      <c r="A37" s="300">
        <v>34</v>
      </c>
      <c r="B37" s="308" t="s">
        <v>5018</v>
      </c>
      <c r="C37" s="302">
        <f>SUM(SUVAHAVUJ!N82)</f>
        <v>33708</v>
      </c>
      <c r="D37" s="302">
        <f>SUM(SUVAHAVUJ!X82)</f>
        <v>16086</v>
      </c>
      <c r="E37" s="302">
        <v>340532</v>
      </c>
      <c r="F37" s="302">
        <v>300938</v>
      </c>
    </row>
    <row r="38" spans="1:6" outlineLevel="1" x14ac:dyDescent="0.25">
      <c r="A38" s="300">
        <v>35</v>
      </c>
      <c r="B38" s="303" t="s">
        <v>2637</v>
      </c>
      <c r="C38" s="302">
        <f>SUM(SUVAHAVUJ!N83)</f>
        <v>5000</v>
      </c>
      <c r="D38" s="302">
        <f>SUM(SUVAHAVUJ!X83)</f>
        <v>5000</v>
      </c>
      <c r="E38" s="302">
        <v>5000</v>
      </c>
      <c r="F38" s="302">
        <v>5000</v>
      </c>
    </row>
    <row r="39" spans="1:6" outlineLevel="1" x14ac:dyDescent="0.25">
      <c r="A39" s="300">
        <v>36</v>
      </c>
      <c r="B39" s="309" t="s">
        <v>5019</v>
      </c>
      <c r="C39" s="304">
        <f>SUM(SUVAHAVUJ!N87+SUVAHAVUJ!N88)</f>
        <v>0</v>
      </c>
      <c r="D39" s="304">
        <f>SUM(SUVAHAVUJ!X87+SUVAHAVUJ!X88)</f>
        <v>0</v>
      </c>
      <c r="E39" s="304">
        <v>0</v>
      </c>
      <c r="F39" s="304">
        <v>0</v>
      </c>
    </row>
    <row r="40" spans="1:6" outlineLevel="1" x14ac:dyDescent="0.25">
      <c r="A40" s="300">
        <v>37</v>
      </c>
      <c r="B40" s="303" t="s">
        <v>5020</v>
      </c>
      <c r="C40" s="304">
        <f>SUM(SUVAHAVUJ!N92+SUVAHAVUJ!N95)</f>
        <v>0</v>
      </c>
      <c r="D40" s="304">
        <f>SUM(SUVAHAVUJ!X92+SUVAHAVUJ!X95)</f>
        <v>0</v>
      </c>
      <c r="E40" s="304">
        <v>500</v>
      </c>
      <c r="F40" s="304">
        <v>0</v>
      </c>
    </row>
    <row r="41" spans="1:6" outlineLevel="1" x14ac:dyDescent="0.25">
      <c r="A41" s="300">
        <v>38</v>
      </c>
      <c r="B41" s="309" t="s">
        <v>5021</v>
      </c>
      <c r="C41" s="304">
        <f>SUM(SUVAHAVUJ!N99)</f>
        <v>10585</v>
      </c>
      <c r="D41" s="304">
        <f>SUM(SUVAHAVUJ!X99)</f>
        <v>0</v>
      </c>
      <c r="E41" s="304">
        <v>0</v>
      </c>
      <c r="F41" s="304">
        <v>-789</v>
      </c>
    </row>
    <row r="42" spans="1:6" outlineLevel="1" x14ac:dyDescent="0.25">
      <c r="A42" s="300">
        <v>39</v>
      </c>
      <c r="B42" s="308" t="s">
        <v>5022</v>
      </c>
      <c r="C42" s="310">
        <f>SUM(SUVAHAVUJ!N102)</f>
        <v>17623</v>
      </c>
      <c r="D42" s="310">
        <f>SUM(SUVAHAVUJ!X102)</f>
        <v>11086</v>
      </c>
      <c r="E42" s="310">
        <v>335032</v>
      </c>
      <c r="F42" s="310">
        <v>296727</v>
      </c>
    </row>
    <row r="43" spans="1:6" outlineLevel="1" x14ac:dyDescent="0.25">
      <c r="A43" s="300">
        <v>40</v>
      </c>
      <c r="B43" s="308" t="s">
        <v>5023</v>
      </c>
      <c r="C43" s="302">
        <f>SUM(SUVAHAVUJ!N103)</f>
        <v>7323</v>
      </c>
      <c r="D43" s="302">
        <f>SUM(SUVAHAVUJ!X103)</f>
        <v>3352</v>
      </c>
      <c r="E43" s="302">
        <v>87361</v>
      </c>
      <c r="F43" s="302">
        <v>101547</v>
      </c>
    </row>
    <row r="44" spans="1:6" outlineLevel="1" x14ac:dyDescent="0.25">
      <c r="A44" s="300">
        <v>41</v>
      </c>
      <c r="B44" s="309" t="s">
        <v>2671</v>
      </c>
      <c r="C44" s="304">
        <f>SUM(SUVAHAVUJ!N120+SUVAHAVUJ!N138)</f>
        <v>0</v>
      </c>
      <c r="D44" s="304">
        <f>SUM(SUVAHAVUJ!X120+SUVAHAVUJ!X138)</f>
        <v>0</v>
      </c>
      <c r="E44" s="304">
        <v>0</v>
      </c>
      <c r="F44" s="304">
        <v>0</v>
      </c>
    </row>
    <row r="45" spans="1:6" outlineLevel="1" x14ac:dyDescent="0.25">
      <c r="A45" s="300">
        <v>42</v>
      </c>
      <c r="B45" s="303" t="s">
        <v>2680</v>
      </c>
      <c r="C45" s="304">
        <f>SUM(SUVAHAVUJ!N104)</f>
        <v>23</v>
      </c>
      <c r="D45" s="304">
        <f>SUM(SUVAHAVUJ!X104)</f>
        <v>23</v>
      </c>
      <c r="E45" s="304">
        <v>70439</v>
      </c>
      <c r="F45" s="304">
        <v>60906</v>
      </c>
    </row>
    <row r="46" spans="1:6" outlineLevel="1" x14ac:dyDescent="0.25">
      <c r="A46" s="300">
        <v>43</v>
      </c>
      <c r="B46" s="303" t="s">
        <v>5024</v>
      </c>
      <c r="C46" s="304">
        <f>SUM(SUVAHAVUJ!N105)</f>
        <v>0</v>
      </c>
      <c r="D46" s="304">
        <f>SUM(SUVAHAVUJ!X105)</f>
        <v>0</v>
      </c>
      <c r="E46" s="304">
        <v>0</v>
      </c>
      <c r="F46" s="304">
        <v>0</v>
      </c>
    </row>
    <row r="47" spans="1:6" outlineLevel="1" x14ac:dyDescent="0.25">
      <c r="A47" s="300">
        <v>44</v>
      </c>
      <c r="B47" s="309" t="s">
        <v>5025</v>
      </c>
      <c r="C47" s="304">
        <f>SUM(SUVAHAVUJ!N124)</f>
        <v>7300</v>
      </c>
      <c r="D47" s="304">
        <f>SUM(SUVAHAVUJ!X124)</f>
        <v>3329</v>
      </c>
      <c r="E47" s="304">
        <v>16922</v>
      </c>
      <c r="F47" s="304">
        <v>40641</v>
      </c>
    </row>
    <row r="48" spans="1:6" outlineLevel="1" x14ac:dyDescent="0.25">
      <c r="A48" s="300">
        <v>45</v>
      </c>
      <c r="B48" s="305" t="s">
        <v>5026</v>
      </c>
      <c r="C48" s="304">
        <f>SUM(SUVAHAVUJ!N125)</f>
        <v>2369</v>
      </c>
      <c r="D48" s="304">
        <f>SUM(SUVAHAVUJ!X125)</f>
        <v>4526</v>
      </c>
      <c r="E48" s="304">
        <v>12086</v>
      </c>
      <c r="F48" s="304">
        <v>31525</v>
      </c>
    </row>
    <row r="49" spans="1:6" outlineLevel="1" x14ac:dyDescent="0.25">
      <c r="A49" s="300">
        <v>46</v>
      </c>
      <c r="B49" s="309" t="s">
        <v>5027</v>
      </c>
      <c r="C49" s="304">
        <f>C50+C51</f>
        <v>0</v>
      </c>
      <c r="D49" s="304">
        <f>D50+D51</f>
        <v>0</v>
      </c>
      <c r="E49" s="304">
        <f>E50+E51</f>
        <v>0</v>
      </c>
      <c r="F49" s="304">
        <f>F50+F51</f>
        <v>0</v>
      </c>
    </row>
    <row r="50" spans="1:6" outlineLevel="1" x14ac:dyDescent="0.25">
      <c r="A50" s="300">
        <v>47</v>
      </c>
      <c r="B50" s="309" t="s">
        <v>5028</v>
      </c>
      <c r="C50" s="304">
        <f>SUM(SUVAHAVUJ!N123)</f>
        <v>0</v>
      </c>
      <c r="D50" s="304">
        <f>SUM(SUVAHAVUJ!X123)</f>
        <v>0</v>
      </c>
      <c r="E50" s="304">
        <v>0</v>
      </c>
      <c r="F50" s="304">
        <v>0</v>
      </c>
    </row>
    <row r="51" spans="1:6" outlineLevel="1" x14ac:dyDescent="0.25">
      <c r="A51" s="300">
        <v>48</v>
      </c>
      <c r="B51" s="303" t="s">
        <v>5029</v>
      </c>
      <c r="C51" s="304">
        <f>SUM(SUVAHAVUJ!N141)</f>
        <v>0</v>
      </c>
      <c r="D51" s="304">
        <f>SUM(SUVAHAVUJ!X141)</f>
        <v>0</v>
      </c>
      <c r="E51" s="304">
        <v>0</v>
      </c>
      <c r="F51" s="304">
        <v>0</v>
      </c>
    </row>
    <row r="52" spans="1:6" outlineLevel="1" x14ac:dyDescent="0.25">
      <c r="A52" s="300">
        <v>49</v>
      </c>
      <c r="B52" s="311" t="s">
        <v>5030</v>
      </c>
      <c r="C52" s="312">
        <f>SUM(SUVAHAVUJ!N142)</f>
        <v>0</v>
      </c>
      <c r="D52" s="312">
        <f>SUM(SUVAHAVUJ!X142)</f>
        <v>0</v>
      </c>
      <c r="E52" s="312">
        <v>0</v>
      </c>
      <c r="F52" s="312">
        <v>0</v>
      </c>
    </row>
    <row r="53" spans="1:6" ht="15.75" outlineLevel="1" thickBot="1" x14ac:dyDescent="0.3">
      <c r="A53" s="300">
        <v>50</v>
      </c>
      <c r="B53" s="313" t="s">
        <v>5031</v>
      </c>
      <c r="C53" s="314">
        <f>SUM(SUVAHAVUJ!N143)</f>
        <v>0</v>
      </c>
      <c r="D53" s="314">
        <f>SUM(SUVAHAVUJ!X143)</f>
        <v>0</v>
      </c>
      <c r="E53" s="314">
        <v>0</v>
      </c>
      <c r="F53" s="314">
        <v>0</v>
      </c>
    </row>
    <row r="54" spans="1:6" ht="17.25" thickTop="1" thickBot="1" x14ac:dyDescent="0.3">
      <c r="A54" s="315" t="s">
        <v>5032</v>
      </c>
      <c r="B54" s="315"/>
      <c r="C54" s="315"/>
      <c r="D54" s="315"/>
      <c r="E54" s="315"/>
      <c r="F54" s="315"/>
    </row>
    <row r="55" spans="1:6" ht="15.75" outlineLevel="1" thickTop="1" x14ac:dyDescent="0.25">
      <c r="A55" s="294" t="s">
        <v>4988</v>
      </c>
      <c r="B55" s="295" t="s">
        <v>4989</v>
      </c>
      <c r="C55" s="296">
        <f t="shared" ref="C55:F55" si="9">C3</f>
        <v>1</v>
      </c>
      <c r="D55" s="296">
        <f t="shared" si="9"/>
        <v>2</v>
      </c>
      <c r="E55" s="296">
        <f t="shared" si="9"/>
        <v>3</v>
      </c>
      <c r="F55" s="296">
        <f t="shared" si="9"/>
        <v>4</v>
      </c>
    </row>
    <row r="56" spans="1:6" outlineLevel="1" x14ac:dyDescent="0.25">
      <c r="A56" s="316">
        <f>A53+1</f>
        <v>51</v>
      </c>
      <c r="B56" s="317" t="s">
        <v>5033</v>
      </c>
      <c r="C56" s="318">
        <f>SUM(SUVAHAVUJ!N149)</f>
        <v>0</v>
      </c>
      <c r="D56" s="318">
        <f>SUM(SUVAHAVUJ!X149)</f>
        <v>0</v>
      </c>
      <c r="E56" s="318"/>
      <c r="F56" s="318"/>
    </row>
    <row r="57" spans="1:6" outlineLevel="1" x14ac:dyDescent="0.25">
      <c r="A57" s="316">
        <v>52</v>
      </c>
      <c r="B57" s="319" t="s">
        <v>5034</v>
      </c>
      <c r="C57" s="320">
        <f>SUM(SUVAHAVUJ!N150)</f>
        <v>134762</v>
      </c>
      <c r="D57" s="320">
        <f>SUM(SUVAHAVUJ!X150)</f>
        <v>80109</v>
      </c>
      <c r="E57" s="320">
        <f t="shared" ref="E57:F57" si="10">SUM(E58:E64)</f>
        <v>1216503</v>
      </c>
      <c r="F57" s="320">
        <f t="shared" si="10"/>
        <v>1247494</v>
      </c>
    </row>
    <row r="58" spans="1:6" outlineLevel="1" x14ac:dyDescent="0.25">
      <c r="A58" s="316">
        <v>53</v>
      </c>
      <c r="B58" s="321" t="s">
        <v>1842</v>
      </c>
      <c r="C58" s="318">
        <f>SUM(SUVAHAVUJ!N151)</f>
        <v>63592</v>
      </c>
      <c r="D58" s="318">
        <f>SUM(SUVAHAVUJ!X151)</f>
        <v>39256</v>
      </c>
      <c r="E58" s="318">
        <v>0</v>
      </c>
      <c r="F58" s="318">
        <v>0</v>
      </c>
    </row>
    <row r="59" spans="1:6" outlineLevel="1" x14ac:dyDescent="0.25">
      <c r="A59" s="316">
        <v>54</v>
      </c>
      <c r="B59" s="321" t="s">
        <v>5035</v>
      </c>
      <c r="C59" s="318">
        <f>SUM(SUVAHAVUJ!N152)</f>
        <v>0</v>
      </c>
      <c r="D59" s="318">
        <f>SUM(SUVAHAVUJ!X152)</f>
        <v>0</v>
      </c>
      <c r="E59" s="318">
        <v>1176534</v>
      </c>
      <c r="F59" s="318">
        <v>1227494</v>
      </c>
    </row>
    <row r="60" spans="1:6" outlineLevel="1" x14ac:dyDescent="0.25">
      <c r="A60" s="316">
        <f t="shared" ref="A60" si="11">A57+1</f>
        <v>53</v>
      </c>
      <c r="B60" s="321"/>
      <c r="C60" s="318">
        <f>SUM(SUVAHAVUJ!N153)</f>
        <v>71170</v>
      </c>
      <c r="D60" s="318">
        <f>SUM(SUVAHAVUJ!X153)</f>
        <v>40853</v>
      </c>
      <c r="E60" s="318"/>
      <c r="F60" s="318"/>
    </row>
    <row r="61" spans="1:6" outlineLevel="1" x14ac:dyDescent="0.25">
      <c r="A61" s="316">
        <v>55</v>
      </c>
      <c r="B61" s="321" t="s">
        <v>5036</v>
      </c>
      <c r="C61" s="322">
        <f>SUM(SUVAHAVUJ!N154)</f>
        <v>0</v>
      </c>
      <c r="D61" s="322">
        <f>SUM(SUVAHAVUJ!X154)</f>
        <v>0</v>
      </c>
      <c r="E61" s="322">
        <v>0</v>
      </c>
      <c r="F61" s="322">
        <v>0</v>
      </c>
    </row>
    <row r="62" spans="1:6" outlineLevel="1" x14ac:dyDescent="0.25">
      <c r="A62" s="316">
        <v>56</v>
      </c>
      <c r="B62" s="321" t="s">
        <v>2838</v>
      </c>
      <c r="C62" s="322">
        <f>SUM(SUVAHAVUJ!N155)</f>
        <v>0</v>
      </c>
      <c r="D62" s="322">
        <f>SUM(SUVAHAVUJ!X155)</f>
        <v>0</v>
      </c>
      <c r="E62" s="322">
        <v>0</v>
      </c>
      <c r="F62" s="322">
        <v>0</v>
      </c>
    </row>
    <row r="63" spans="1:6" outlineLevel="1" x14ac:dyDescent="0.25">
      <c r="A63" s="316">
        <v>57</v>
      </c>
      <c r="B63" s="321" t="s">
        <v>5037</v>
      </c>
      <c r="C63" s="322">
        <f>SUM(SUVAHAVUJ!N156)</f>
        <v>0</v>
      </c>
      <c r="D63" s="322">
        <f>SUM(SUVAHAVUJ!X156)</f>
        <v>0</v>
      </c>
      <c r="E63" s="322">
        <v>0</v>
      </c>
      <c r="F63" s="322">
        <v>0</v>
      </c>
    </row>
    <row r="64" spans="1:6" outlineLevel="1" x14ac:dyDescent="0.25">
      <c r="A64" s="316">
        <v>58</v>
      </c>
      <c r="B64" s="321" t="s">
        <v>2858</v>
      </c>
      <c r="C64" s="322">
        <f>SUM(SUVAHAVUJ!N157)</f>
        <v>0</v>
      </c>
      <c r="D64" s="322">
        <f>SUM(SUVAHAVUJ!X157)</f>
        <v>0</v>
      </c>
      <c r="E64" s="322">
        <v>39969</v>
      </c>
      <c r="F64" s="322">
        <v>20000</v>
      </c>
    </row>
    <row r="65" spans="1:6" outlineLevel="1" x14ac:dyDescent="0.25">
      <c r="A65" s="316">
        <v>59</v>
      </c>
      <c r="B65" s="323" t="s">
        <v>5038</v>
      </c>
      <c r="C65" s="324">
        <f>SUM(SUVAHAVUJ!N158)</f>
        <v>109711</v>
      </c>
      <c r="D65" s="324">
        <f>SUM(SUVAHAVUJ!X158)</f>
        <v>65806</v>
      </c>
      <c r="E65" s="324">
        <v>759564</v>
      </c>
      <c r="F65" s="324">
        <v>909460</v>
      </c>
    </row>
    <row r="66" spans="1:6" outlineLevel="1" x14ac:dyDescent="0.25">
      <c r="A66" s="316">
        <v>60</v>
      </c>
      <c r="B66" s="321" t="s">
        <v>5039</v>
      </c>
      <c r="C66" s="322">
        <f>SUM(SUVAHAVUJ!N159)</f>
        <v>56287</v>
      </c>
      <c r="D66" s="322">
        <f>SUM(SUVAHAVUJ!X159)</f>
        <v>32325</v>
      </c>
      <c r="E66" s="322">
        <v>0</v>
      </c>
      <c r="F66" s="322">
        <v>0</v>
      </c>
    </row>
    <row r="67" spans="1:6" outlineLevel="1" x14ac:dyDescent="0.25">
      <c r="A67" s="316">
        <v>61</v>
      </c>
      <c r="B67" s="321" t="s">
        <v>5040</v>
      </c>
      <c r="C67" s="322">
        <f>SUM(SUVAHAVUJ!N161+SUVAHAVUJ!N161)</f>
        <v>0</v>
      </c>
      <c r="D67" s="322">
        <f>SUM(SUVAHAVUJ!X161+SUVAHAVUJ!X161)</f>
        <v>0</v>
      </c>
      <c r="E67" s="322">
        <v>42872</v>
      </c>
      <c r="F67" s="322">
        <v>108156</v>
      </c>
    </row>
    <row r="68" spans="1:6" outlineLevel="1" x14ac:dyDescent="0.25">
      <c r="A68" s="316">
        <v>62</v>
      </c>
      <c r="B68" s="321" t="s">
        <v>5041</v>
      </c>
      <c r="C68" s="322">
        <f>SUM(SUVAHAVUJ!N162)</f>
        <v>20296</v>
      </c>
      <c r="D68" s="322">
        <f>SUM(SUVAHAVUJ!X162)</f>
        <v>16021</v>
      </c>
      <c r="E68" s="322">
        <v>504952</v>
      </c>
      <c r="F68" s="322">
        <v>557214</v>
      </c>
    </row>
    <row r="69" spans="1:6" outlineLevel="1" x14ac:dyDescent="0.25">
      <c r="A69" s="316">
        <v>63</v>
      </c>
      <c r="B69" s="321" t="s">
        <v>2722</v>
      </c>
      <c r="C69" s="322">
        <f>SUM(SUVAHAVUJ!N163)</f>
        <v>16531</v>
      </c>
      <c r="D69" s="322">
        <f>SUM(SUVAHAVUJ!X163)</f>
        <v>11122</v>
      </c>
      <c r="E69" s="322">
        <v>173254</v>
      </c>
      <c r="F69" s="322">
        <v>222217</v>
      </c>
    </row>
    <row r="70" spans="1:6" outlineLevel="1" x14ac:dyDescent="0.25">
      <c r="A70" s="316">
        <v>64</v>
      </c>
      <c r="B70" s="321" t="s">
        <v>5042</v>
      </c>
      <c r="C70" s="322">
        <f>SUM(SUVAHAVUJ!N164)</f>
        <v>11689</v>
      </c>
      <c r="D70" s="322">
        <f>SUM(SUVAHAVUJ!X164)</f>
        <v>8008</v>
      </c>
      <c r="E70" s="322">
        <v>126374</v>
      </c>
      <c r="F70" s="322">
        <v>164258</v>
      </c>
    </row>
    <row r="71" spans="1:6" outlineLevel="1" x14ac:dyDescent="0.25">
      <c r="A71" s="316">
        <v>65</v>
      </c>
      <c r="B71" s="321" t="s">
        <v>2739</v>
      </c>
      <c r="C71" s="325">
        <f>SUM(SUVAHAVUJ!N168)</f>
        <v>142</v>
      </c>
      <c r="D71" s="325">
        <f>SUM(SUVAHAVUJ!X168)</f>
        <v>278</v>
      </c>
      <c r="E71" s="325">
        <v>230</v>
      </c>
      <c r="F71" s="325">
        <v>0</v>
      </c>
    </row>
    <row r="72" spans="1:6" outlineLevel="1" x14ac:dyDescent="0.25">
      <c r="A72" s="316">
        <v>66</v>
      </c>
      <c r="B72" s="321" t="s">
        <v>5043</v>
      </c>
      <c r="C72" s="325">
        <f>SUM(SUVAHAVUJ!N169)</f>
        <v>5931</v>
      </c>
      <c r="D72" s="325">
        <f>SUM(SUVAHAVUJ!X169)</f>
        <v>0</v>
      </c>
      <c r="E72" s="325">
        <v>38256</v>
      </c>
      <c r="F72" s="325">
        <v>17810</v>
      </c>
    </row>
    <row r="73" spans="1:6" outlineLevel="1" x14ac:dyDescent="0.25">
      <c r="A73" s="316">
        <v>67</v>
      </c>
      <c r="B73" s="317" t="s">
        <v>5044</v>
      </c>
      <c r="C73" s="322">
        <f>SUM(SUVAHAVUJ!N172)</f>
        <v>0</v>
      </c>
      <c r="D73" s="322">
        <f>SUM(SUVAHAVUJ!X172)</f>
        <v>0</v>
      </c>
      <c r="E73" s="322">
        <v>0</v>
      </c>
      <c r="F73" s="322">
        <v>0</v>
      </c>
    </row>
    <row r="74" spans="1:6" outlineLevel="1" x14ac:dyDescent="0.25">
      <c r="A74" s="316">
        <v>68</v>
      </c>
      <c r="B74" s="317" t="s">
        <v>5045</v>
      </c>
      <c r="C74" s="322">
        <f>SUM(SUVAHAVUJ!N174)</f>
        <v>0</v>
      </c>
      <c r="D74" s="322">
        <f>SUM(SUVAHAVUJ!X174)</f>
        <v>0</v>
      </c>
      <c r="E74" s="322">
        <v>0</v>
      </c>
      <c r="F74" s="322">
        <v>4063</v>
      </c>
    </row>
    <row r="75" spans="1:6" outlineLevel="1" x14ac:dyDescent="0.25">
      <c r="A75" s="316">
        <v>69</v>
      </c>
      <c r="B75" s="326" t="s">
        <v>5046</v>
      </c>
      <c r="C75" s="327">
        <f>C57-C65</f>
        <v>25051</v>
      </c>
      <c r="D75" s="327">
        <f>D57-D65</f>
        <v>14303</v>
      </c>
      <c r="E75" s="328">
        <f>E57-E65</f>
        <v>456939</v>
      </c>
      <c r="F75" s="328">
        <f>F57-F65</f>
        <v>338034</v>
      </c>
    </row>
    <row r="76" spans="1:6" outlineLevel="1" x14ac:dyDescent="0.25">
      <c r="A76" s="316">
        <v>70</v>
      </c>
      <c r="B76" s="326" t="s">
        <v>5047</v>
      </c>
      <c r="C76" s="327">
        <f>SUM(C58:C62)-SUM(C66:C68)</f>
        <v>58179</v>
      </c>
      <c r="D76" s="327">
        <f>SUM(D58:D62)-SUM(D66:D68)</f>
        <v>31763</v>
      </c>
      <c r="E76" s="328">
        <f>SUM(E58:E62)-SUM(E66:E68)</f>
        <v>628710</v>
      </c>
      <c r="F76" s="328">
        <f>SUM(F58:F62)-SUM(F66:F68)</f>
        <v>562124</v>
      </c>
    </row>
    <row r="77" spans="1:6" outlineLevel="1" x14ac:dyDescent="0.25">
      <c r="A77" s="316">
        <v>71</v>
      </c>
      <c r="B77" s="326" t="s">
        <v>5048</v>
      </c>
      <c r="C77" s="327">
        <f>SUM(C58-C66)</f>
        <v>7305</v>
      </c>
      <c r="D77" s="327">
        <f>SUM(D58-D66)</f>
        <v>6931</v>
      </c>
      <c r="E77" s="328">
        <f>SUM(E58-E66)</f>
        <v>0</v>
      </c>
      <c r="F77" s="328">
        <f>SUM(F58-F66)</f>
        <v>0</v>
      </c>
    </row>
    <row r="78" spans="1:6" outlineLevel="1" x14ac:dyDescent="0.25">
      <c r="A78" s="316">
        <v>72</v>
      </c>
      <c r="B78" s="326" t="s">
        <v>5049</v>
      </c>
      <c r="C78" s="327">
        <f>SUM(C59:C62)</f>
        <v>71170</v>
      </c>
      <c r="D78" s="327">
        <f>SUM(D59:D62)</f>
        <v>40853</v>
      </c>
      <c r="E78" s="328">
        <f>SUM(E59:E62)</f>
        <v>1176534</v>
      </c>
      <c r="F78" s="328">
        <f>SUM(F59:F62)</f>
        <v>1227494</v>
      </c>
    </row>
    <row r="79" spans="1:6" outlineLevel="1" x14ac:dyDescent="0.25">
      <c r="A79" s="316">
        <v>73</v>
      </c>
      <c r="B79" s="326" t="s">
        <v>5050</v>
      </c>
      <c r="C79" s="327">
        <f>SUM(C67:C68)</f>
        <v>20296</v>
      </c>
      <c r="D79" s="327">
        <f>SUM(D67:D68)</f>
        <v>16021</v>
      </c>
      <c r="E79" s="328">
        <f>SUM(E67:E68)</f>
        <v>547824</v>
      </c>
      <c r="F79" s="328">
        <f>SUM(F67:F68)</f>
        <v>665370</v>
      </c>
    </row>
    <row r="80" spans="1:6" outlineLevel="1" x14ac:dyDescent="0.25">
      <c r="A80" s="316">
        <v>74</v>
      </c>
      <c r="B80" s="323" t="s">
        <v>5051</v>
      </c>
      <c r="C80" s="324">
        <f>SUM(SUVAHAVUJ!N177)</f>
        <v>0</v>
      </c>
      <c r="D80" s="324">
        <f>SUM(SUVAHAVUJ!X177)</f>
        <v>0</v>
      </c>
      <c r="E80" s="324">
        <v>6164</v>
      </c>
      <c r="F80" s="324">
        <v>7211</v>
      </c>
    </row>
    <row r="81" spans="1:6" outlineLevel="1" x14ac:dyDescent="0.25">
      <c r="A81" s="316">
        <v>75</v>
      </c>
      <c r="B81" s="323" t="s">
        <v>5052</v>
      </c>
      <c r="C81" s="324">
        <f>SUM(SUVAHAVUJ!N193)</f>
        <v>2505</v>
      </c>
      <c r="D81" s="324">
        <f>SUM(SUVAHAVUJ!X193)</f>
        <v>9</v>
      </c>
      <c r="E81" s="324">
        <v>32373</v>
      </c>
      <c r="F81" s="324">
        <v>29880</v>
      </c>
    </row>
    <row r="82" spans="1:6" outlineLevel="1" x14ac:dyDescent="0.25">
      <c r="A82" s="316">
        <v>76</v>
      </c>
      <c r="B82" s="321" t="s">
        <v>5053</v>
      </c>
      <c r="C82" s="322">
        <f>SUM(SUVAHAVUJ!N197)</f>
        <v>1057</v>
      </c>
      <c r="D82" s="322">
        <f>SUM(SUVAHAVUJ!X197)</f>
        <v>0</v>
      </c>
      <c r="E82" s="322">
        <v>4232</v>
      </c>
      <c r="F82" s="322">
        <v>2072</v>
      </c>
    </row>
    <row r="83" spans="1:6" outlineLevel="1" x14ac:dyDescent="0.25">
      <c r="A83" s="316">
        <v>77</v>
      </c>
      <c r="B83" s="321" t="s">
        <v>2789</v>
      </c>
      <c r="C83" s="324">
        <f>SUM(SUVAHAVUJ!N202)</f>
        <v>1448</v>
      </c>
      <c r="D83" s="324">
        <f>SUM(SUVAHAVUJ!X202)</f>
        <v>9</v>
      </c>
      <c r="E83" s="324">
        <v>12750</v>
      </c>
      <c r="F83" s="324">
        <v>10589</v>
      </c>
    </row>
    <row r="84" spans="1:6" outlineLevel="1" x14ac:dyDescent="0.25">
      <c r="A84" s="316">
        <v>78</v>
      </c>
      <c r="B84" s="323" t="s">
        <v>5054</v>
      </c>
      <c r="C84" s="327">
        <f t="shared" ref="C84:F84" si="12">C80-C81</f>
        <v>-2505</v>
      </c>
      <c r="D84" s="327">
        <f t="shared" ref="D84" si="13">D80-D81</f>
        <v>-9</v>
      </c>
      <c r="E84" s="328">
        <f t="shared" si="12"/>
        <v>-26209</v>
      </c>
      <c r="F84" s="328">
        <f t="shared" si="12"/>
        <v>-22669</v>
      </c>
    </row>
    <row r="85" spans="1:6" outlineLevel="1" x14ac:dyDescent="0.25">
      <c r="A85" s="316">
        <v>79</v>
      </c>
      <c r="B85" s="323" t="s">
        <v>2892</v>
      </c>
      <c r="C85" s="329"/>
      <c r="D85" s="329"/>
      <c r="E85" s="324">
        <v>0</v>
      </c>
      <c r="F85" s="324">
        <v>29800</v>
      </c>
    </row>
    <row r="86" spans="1:6" outlineLevel="1" x14ac:dyDescent="0.25">
      <c r="A86" s="316">
        <v>80</v>
      </c>
      <c r="B86" s="323" t="s">
        <v>2797</v>
      </c>
      <c r="C86" s="329"/>
      <c r="D86" s="329"/>
      <c r="E86" s="324">
        <v>0</v>
      </c>
      <c r="F86" s="324">
        <v>28439</v>
      </c>
    </row>
    <row r="87" spans="1:6" outlineLevel="1" x14ac:dyDescent="0.25">
      <c r="A87" s="316">
        <v>81</v>
      </c>
      <c r="B87" s="323" t="s">
        <v>5055</v>
      </c>
      <c r="C87" s="327">
        <f>C75+C84+C85-C86</f>
        <v>22546</v>
      </c>
      <c r="D87" s="327">
        <f>D75+D84+D85-D86</f>
        <v>14294</v>
      </c>
      <c r="E87" s="328">
        <f t="shared" ref="E87:F87" si="14">E75+E84</f>
        <v>430730</v>
      </c>
      <c r="F87" s="328">
        <f t="shared" si="14"/>
        <v>315365</v>
      </c>
    </row>
    <row r="88" spans="1:6" outlineLevel="1" x14ac:dyDescent="0.25">
      <c r="A88" s="316">
        <v>82</v>
      </c>
      <c r="B88" s="321" t="s">
        <v>5056</v>
      </c>
      <c r="C88" s="325">
        <f>SUM(SUVAHAVUJ!N205)</f>
        <v>4922</v>
      </c>
      <c r="D88" s="325">
        <f>SUM(SUVAHAVUJ!X205)</f>
        <v>3209</v>
      </c>
      <c r="E88" s="325">
        <v>56228</v>
      </c>
      <c r="F88" s="325">
        <v>0</v>
      </c>
    </row>
    <row r="89" spans="1:6" ht="15.75" outlineLevel="1" thickBot="1" x14ac:dyDescent="0.3">
      <c r="A89" s="316">
        <v>83</v>
      </c>
      <c r="B89" s="330" t="s">
        <v>5057</v>
      </c>
      <c r="C89" s="327">
        <f>C87-C88</f>
        <v>17624</v>
      </c>
      <c r="D89" s="327">
        <f>D87-D88</f>
        <v>11085</v>
      </c>
      <c r="E89" s="328">
        <f>E87-E88</f>
        <v>374502</v>
      </c>
      <c r="F89" s="328">
        <f>F87-F88</f>
        <v>315365</v>
      </c>
    </row>
    <row r="90" spans="1:6" ht="15.75" outlineLevel="1" thickTop="1" x14ac:dyDescent="0.25">
      <c r="A90" s="316">
        <v>84</v>
      </c>
      <c r="B90" s="331" t="s">
        <v>5058</v>
      </c>
      <c r="C90" s="332">
        <f>SUM(C57+C80+C85)</f>
        <v>134762</v>
      </c>
      <c r="D90" s="332">
        <f>SUM(D57+D80+D85)</f>
        <v>80109</v>
      </c>
      <c r="E90" s="333">
        <f t="shared" ref="E90:F90" si="15">SUM(E57+E80+E85)</f>
        <v>1222667</v>
      </c>
      <c r="F90" s="333">
        <f t="shared" si="15"/>
        <v>1284505</v>
      </c>
    </row>
    <row r="91" spans="1:6" outlineLevel="1" x14ac:dyDescent="0.25">
      <c r="A91" s="316">
        <v>85</v>
      </c>
      <c r="B91" s="331" t="s">
        <v>5059</v>
      </c>
      <c r="C91" s="332">
        <f t="shared" ref="C91:E91" si="16">SUM(C65+C81+C86+C88)</f>
        <v>117138</v>
      </c>
      <c r="D91" s="332">
        <f t="shared" si="16"/>
        <v>69024</v>
      </c>
      <c r="E91" s="333">
        <f t="shared" si="16"/>
        <v>848165</v>
      </c>
      <c r="F91" s="333">
        <f>SUM(F65+F81+F86+F88)</f>
        <v>967779</v>
      </c>
    </row>
    <row r="92" spans="1:6" ht="0.75" customHeight="1" outlineLevel="1" thickBot="1" x14ac:dyDescent="0.3">
      <c r="A92" s="334"/>
      <c r="B92" s="335"/>
      <c r="C92" s="336"/>
      <c r="D92" s="335"/>
      <c r="E92" s="335"/>
      <c r="F92" s="335"/>
    </row>
    <row r="93" spans="1:6" ht="16.149999999999999" hidden="1" thickBot="1" x14ac:dyDescent="0.3">
      <c r="A93" s="315" t="s">
        <v>5060</v>
      </c>
      <c r="B93" s="315"/>
      <c r="C93" s="315"/>
      <c r="D93" s="315"/>
      <c r="E93" s="315"/>
      <c r="F93" s="315"/>
    </row>
    <row r="94" spans="1:6" ht="15.75" outlineLevel="1" thickTop="1" x14ac:dyDescent="0.25">
      <c r="A94" s="294" t="s">
        <v>4988</v>
      </c>
      <c r="B94" s="295" t="s">
        <v>4989</v>
      </c>
      <c r="C94" s="296">
        <f t="shared" ref="C94:F94" si="17">C3</f>
        <v>1</v>
      </c>
      <c r="D94" s="296">
        <f t="shared" si="17"/>
        <v>2</v>
      </c>
      <c r="E94" s="296">
        <f t="shared" si="17"/>
        <v>3</v>
      </c>
      <c r="F94" s="296">
        <f t="shared" si="17"/>
        <v>4</v>
      </c>
    </row>
    <row r="95" spans="1:6" outlineLevel="1" x14ac:dyDescent="0.25">
      <c r="A95" s="316">
        <v>85</v>
      </c>
      <c r="B95" s="337" t="s">
        <v>5061</v>
      </c>
      <c r="C95" s="338" t="s">
        <v>5062</v>
      </c>
      <c r="D95" s="339">
        <f t="shared" ref="D95:F95" si="18">C34</f>
        <v>14550</v>
      </c>
      <c r="E95" s="339">
        <f t="shared" si="18"/>
        <v>16601</v>
      </c>
      <c r="F95" s="339">
        <f t="shared" si="18"/>
        <v>186890</v>
      </c>
    </row>
    <row r="96" spans="1:6" outlineLevel="1" x14ac:dyDescent="0.25">
      <c r="A96" s="316">
        <f t="shared" ref="A96:A113" si="19">A95+1</f>
        <v>86</v>
      </c>
      <c r="B96" s="317" t="s">
        <v>5063</v>
      </c>
      <c r="C96" s="338" t="s">
        <v>5064</v>
      </c>
      <c r="D96" s="325">
        <f t="shared" ref="D96:F96" si="20">D89</f>
        <v>11085</v>
      </c>
      <c r="E96" s="325">
        <f t="shared" si="20"/>
        <v>374502</v>
      </c>
      <c r="F96" s="325">
        <f t="shared" si="20"/>
        <v>315365</v>
      </c>
    </row>
    <row r="97" spans="1:6" outlineLevel="1" x14ac:dyDescent="0.25">
      <c r="A97" s="316">
        <f t="shared" si="19"/>
        <v>87</v>
      </c>
      <c r="B97" s="321" t="s">
        <v>5043</v>
      </c>
      <c r="C97" s="338" t="s">
        <v>5065</v>
      </c>
      <c r="D97" s="340">
        <f t="shared" ref="D97:F97" si="21">D72</f>
        <v>0</v>
      </c>
      <c r="E97" s="340">
        <f t="shared" si="21"/>
        <v>38256</v>
      </c>
      <c r="F97" s="340">
        <f t="shared" si="21"/>
        <v>17810</v>
      </c>
    </row>
    <row r="98" spans="1:6" outlineLevel="1" x14ac:dyDescent="0.25">
      <c r="A98" s="316">
        <f t="shared" si="19"/>
        <v>88</v>
      </c>
      <c r="B98" s="321" t="s">
        <v>5066</v>
      </c>
      <c r="C98" s="338" t="s">
        <v>5067</v>
      </c>
      <c r="D98" s="322">
        <f t="shared" ref="D98:F98" si="22">C35-D35+D53-C53</f>
        <v>18</v>
      </c>
      <c r="E98" s="322">
        <f t="shared" si="22"/>
        <v>-84</v>
      </c>
      <c r="F98" s="322">
        <f t="shared" si="22"/>
        <v>0</v>
      </c>
    </row>
    <row r="99" spans="1:6" outlineLevel="1" x14ac:dyDescent="0.25">
      <c r="A99" s="316">
        <f t="shared" si="19"/>
        <v>89</v>
      </c>
      <c r="B99" s="321" t="s">
        <v>5068</v>
      </c>
      <c r="C99" s="338" t="s">
        <v>5069</v>
      </c>
      <c r="D99" s="322">
        <f t="shared" ref="D99:F99" si="23">C30-D30</f>
        <v>-2076</v>
      </c>
      <c r="E99" s="322">
        <f t="shared" si="23"/>
        <v>-149411</v>
      </c>
      <c r="F99" s="322">
        <f t="shared" si="23"/>
        <v>13412</v>
      </c>
    </row>
    <row r="100" spans="1:6" outlineLevel="1" x14ac:dyDescent="0.25">
      <c r="A100" s="316">
        <f t="shared" si="19"/>
        <v>90</v>
      </c>
      <c r="B100" s="317" t="s">
        <v>5070</v>
      </c>
      <c r="C100" s="338" t="s">
        <v>5071</v>
      </c>
      <c r="D100" s="322">
        <f t="shared" ref="D100:F100" si="24">D47-C47</f>
        <v>-3971</v>
      </c>
      <c r="E100" s="322">
        <f t="shared" si="24"/>
        <v>13593</v>
      </c>
      <c r="F100" s="322">
        <f t="shared" si="24"/>
        <v>23719</v>
      </c>
    </row>
    <row r="101" spans="1:6" outlineLevel="1" x14ac:dyDescent="0.25">
      <c r="A101" s="316">
        <f t="shared" si="19"/>
        <v>91</v>
      </c>
      <c r="B101" s="317" t="s">
        <v>5072</v>
      </c>
      <c r="C101" s="338" t="s">
        <v>5073</v>
      </c>
      <c r="D101" s="322">
        <f t="shared" ref="D101:F101" si="25">C21-D21</f>
        <v>0</v>
      </c>
      <c r="E101" s="322">
        <f t="shared" si="25"/>
        <v>0</v>
      </c>
      <c r="F101" s="322">
        <f t="shared" si="25"/>
        <v>0</v>
      </c>
    </row>
    <row r="102" spans="1:6" outlineLevel="1" x14ac:dyDescent="0.25">
      <c r="A102" s="316">
        <f t="shared" si="19"/>
        <v>92</v>
      </c>
      <c r="B102" s="341" t="s">
        <v>5074</v>
      </c>
      <c r="C102" s="342" t="s">
        <v>5075</v>
      </c>
      <c r="D102" s="343">
        <f t="shared" ref="D102:F102" si="26">D96+D97+D98+D99+D100+D101</f>
        <v>5056</v>
      </c>
      <c r="E102" s="344">
        <f t="shared" si="26"/>
        <v>276856</v>
      </c>
      <c r="F102" s="344">
        <f t="shared" si="26"/>
        <v>370306</v>
      </c>
    </row>
    <row r="103" spans="1:6" outlineLevel="1" x14ac:dyDescent="0.25">
      <c r="A103" s="316">
        <f t="shared" si="19"/>
        <v>93</v>
      </c>
      <c r="B103" s="317" t="s">
        <v>5076</v>
      </c>
      <c r="C103" s="338" t="s">
        <v>5077</v>
      </c>
      <c r="D103" s="318">
        <f t="shared" ref="D103:F103" si="27">C6-D6</f>
        <v>0</v>
      </c>
      <c r="E103" s="318">
        <f t="shared" si="27"/>
        <v>0</v>
      </c>
      <c r="F103" s="318">
        <f t="shared" si="27"/>
        <v>0</v>
      </c>
    </row>
    <row r="104" spans="1:6" outlineLevel="1" x14ac:dyDescent="0.25">
      <c r="A104" s="316">
        <f t="shared" si="19"/>
        <v>94</v>
      </c>
      <c r="B104" s="317" t="s">
        <v>5078</v>
      </c>
      <c r="C104" s="338" t="s">
        <v>5079</v>
      </c>
      <c r="D104" s="318">
        <f t="shared" ref="D104:F104" si="28">C11-D11-D97</f>
        <v>25702</v>
      </c>
      <c r="E104" s="318">
        <f t="shared" si="28"/>
        <v>-126927</v>
      </c>
      <c r="F104" s="318">
        <f t="shared" si="28"/>
        <v>-15479</v>
      </c>
    </row>
    <row r="105" spans="1:6" outlineLevel="1" x14ac:dyDescent="0.25">
      <c r="A105" s="316">
        <f t="shared" si="19"/>
        <v>95</v>
      </c>
      <c r="B105" s="317" t="s">
        <v>5080</v>
      </c>
      <c r="C105" s="338"/>
      <c r="D105" s="318">
        <f t="shared" ref="D105:F105" si="29">C16-D16</f>
        <v>0</v>
      </c>
      <c r="E105" s="318">
        <f t="shared" si="29"/>
        <v>0</v>
      </c>
      <c r="F105" s="318">
        <f t="shared" si="29"/>
        <v>0</v>
      </c>
    </row>
    <row r="106" spans="1:6" outlineLevel="1" x14ac:dyDescent="0.25">
      <c r="A106" s="316">
        <f t="shared" si="19"/>
        <v>96</v>
      </c>
      <c r="B106" s="341" t="s">
        <v>5081</v>
      </c>
      <c r="C106" s="342" t="s">
        <v>5082</v>
      </c>
      <c r="D106" s="327">
        <f>SUM(D103:D105)</f>
        <v>25702</v>
      </c>
      <c r="E106" s="328">
        <f>SUM(E103:E105)</f>
        <v>-126927</v>
      </c>
      <c r="F106" s="328">
        <f>SUM(F103:F105)</f>
        <v>-15479</v>
      </c>
    </row>
    <row r="107" spans="1:6" outlineLevel="1" x14ac:dyDescent="0.25">
      <c r="A107" s="316">
        <f t="shared" si="19"/>
        <v>97</v>
      </c>
      <c r="B107" s="317" t="s">
        <v>5083</v>
      </c>
      <c r="C107" s="338" t="s">
        <v>5084</v>
      </c>
      <c r="D107" s="322">
        <f t="shared" ref="D107:F107" si="30">D37-C37-D96</f>
        <v>-28707</v>
      </c>
      <c r="E107" s="322">
        <f t="shared" si="30"/>
        <v>-50056</v>
      </c>
      <c r="F107" s="322">
        <f t="shared" si="30"/>
        <v>-354959</v>
      </c>
    </row>
    <row r="108" spans="1:6" outlineLevel="1" x14ac:dyDescent="0.25">
      <c r="A108" s="316">
        <f t="shared" si="19"/>
        <v>98</v>
      </c>
      <c r="B108" s="317" t="s">
        <v>5085</v>
      </c>
      <c r="C108" s="338" t="s">
        <v>5086</v>
      </c>
      <c r="D108" s="322">
        <f t="shared" ref="D108:F108" si="31">C27-D27</f>
        <v>0</v>
      </c>
      <c r="E108" s="322">
        <f t="shared" si="31"/>
        <v>0</v>
      </c>
      <c r="F108" s="322">
        <f t="shared" si="31"/>
        <v>0</v>
      </c>
    </row>
    <row r="109" spans="1:6" outlineLevel="1" x14ac:dyDescent="0.25">
      <c r="A109" s="316">
        <f t="shared" si="19"/>
        <v>99</v>
      </c>
      <c r="B109" s="317" t="s">
        <v>5087</v>
      </c>
      <c r="C109" s="338" t="s">
        <v>5088</v>
      </c>
      <c r="D109" s="322">
        <f t="shared" ref="D109:F109" si="32">D45-C45+D44-C44</f>
        <v>0</v>
      </c>
      <c r="E109" s="322">
        <f t="shared" si="32"/>
        <v>70416</v>
      </c>
      <c r="F109" s="322">
        <f t="shared" si="32"/>
        <v>-9533</v>
      </c>
    </row>
    <row r="110" spans="1:6" outlineLevel="1" x14ac:dyDescent="0.25">
      <c r="A110" s="316">
        <f t="shared" si="19"/>
        <v>100</v>
      </c>
      <c r="B110" s="317" t="s">
        <v>5089</v>
      </c>
      <c r="C110" s="338" t="s">
        <v>5090</v>
      </c>
      <c r="D110" s="324">
        <f t="shared" ref="D110:F110" si="33">D49-C49</f>
        <v>0</v>
      </c>
      <c r="E110" s="324">
        <f t="shared" si="33"/>
        <v>0</v>
      </c>
      <c r="F110" s="324">
        <f t="shared" si="33"/>
        <v>0</v>
      </c>
    </row>
    <row r="111" spans="1:6" outlineLevel="1" x14ac:dyDescent="0.25">
      <c r="A111" s="316">
        <f t="shared" si="19"/>
        <v>101</v>
      </c>
      <c r="B111" s="341" t="s">
        <v>5091</v>
      </c>
      <c r="C111" s="338" t="s">
        <v>5092</v>
      </c>
      <c r="D111" s="345">
        <f t="shared" ref="D111:F111" si="34">D107+D108+D109+D110</f>
        <v>-28707</v>
      </c>
      <c r="E111" s="345">
        <f t="shared" si="34"/>
        <v>20360</v>
      </c>
      <c r="F111" s="345">
        <f t="shared" si="34"/>
        <v>-364492</v>
      </c>
    </row>
    <row r="112" spans="1:6" outlineLevel="1" x14ac:dyDescent="0.25">
      <c r="A112" s="316">
        <f t="shared" si="19"/>
        <v>102</v>
      </c>
      <c r="B112" s="317" t="s">
        <v>5093</v>
      </c>
      <c r="C112" s="338" t="s">
        <v>5094</v>
      </c>
      <c r="D112" s="346">
        <f t="shared" ref="D112:F112" si="35">D102+D106+D111</f>
        <v>2051</v>
      </c>
      <c r="E112" s="346">
        <f t="shared" si="35"/>
        <v>170289</v>
      </c>
      <c r="F112" s="346">
        <f t="shared" si="35"/>
        <v>-9665</v>
      </c>
    </row>
    <row r="113" spans="1:6" ht="15.75" outlineLevel="1" thickBot="1" x14ac:dyDescent="0.3">
      <c r="A113" s="347">
        <f t="shared" si="19"/>
        <v>103</v>
      </c>
      <c r="B113" s="348" t="s">
        <v>5095</v>
      </c>
      <c r="C113" s="349" t="s">
        <v>5096</v>
      </c>
      <c r="D113" s="350">
        <f t="shared" ref="D113:F113" si="36">D34</f>
        <v>16601</v>
      </c>
      <c r="E113" s="350">
        <f t="shared" si="36"/>
        <v>186890</v>
      </c>
      <c r="F113" s="350">
        <f t="shared" si="36"/>
        <v>177225</v>
      </c>
    </row>
    <row r="114" spans="1:6" ht="15.75" outlineLevel="1" thickTop="1" x14ac:dyDescent="0.25">
      <c r="A114" s="351"/>
      <c r="B114" s="335"/>
      <c r="C114" s="352" t="s">
        <v>5097</v>
      </c>
      <c r="D114" s="353">
        <f t="shared" ref="D114:F114" si="37">D113-D95</f>
        <v>2051</v>
      </c>
      <c r="E114" s="353">
        <f t="shared" si="37"/>
        <v>170289</v>
      </c>
      <c r="F114" s="353">
        <f t="shared" si="37"/>
        <v>-9665</v>
      </c>
    </row>
    <row r="115" spans="1:6" outlineLevel="1" x14ac:dyDescent="0.25">
      <c r="A115" s="351"/>
      <c r="B115" s="335"/>
      <c r="C115" s="335"/>
      <c r="D115" s="353">
        <f>SUM(D114-D112)</f>
        <v>0</v>
      </c>
      <c r="E115" s="335"/>
      <c r="F115" s="335"/>
    </row>
    <row r="116" spans="1:6" ht="16.5" thickBot="1" x14ac:dyDescent="0.3">
      <c r="A116" s="315" t="s">
        <v>5098</v>
      </c>
      <c r="B116" s="315"/>
      <c r="C116" s="315"/>
      <c r="D116" s="315"/>
      <c r="E116" s="315"/>
      <c r="F116" s="315"/>
    </row>
    <row r="117" spans="1:6" ht="15.75" outlineLevel="1" thickTop="1" x14ac:dyDescent="0.25">
      <c r="A117" s="294" t="s">
        <v>4988</v>
      </c>
      <c r="B117" s="295" t="s">
        <v>4989</v>
      </c>
      <c r="C117" s="296">
        <f t="shared" ref="C117:F117" si="38">C3</f>
        <v>1</v>
      </c>
      <c r="D117" s="296">
        <f t="shared" si="38"/>
        <v>2</v>
      </c>
      <c r="E117" s="296">
        <f t="shared" si="38"/>
        <v>3</v>
      </c>
      <c r="F117" s="296">
        <f t="shared" si="38"/>
        <v>4</v>
      </c>
    </row>
    <row r="118" spans="1:6" outlineLevel="1" x14ac:dyDescent="0.25">
      <c r="A118" s="316">
        <f>A113+1</f>
        <v>104</v>
      </c>
      <c r="B118" s="319" t="s">
        <v>5099</v>
      </c>
      <c r="C118" s="354">
        <f t="shared" ref="C118:F118" si="39">IF((C47+C51)=0,"",C20/(C47+C51))</f>
        <v>2.0912328767123287</v>
      </c>
      <c r="D118" s="354">
        <f t="shared" si="39"/>
        <v>5.8254731150495642</v>
      </c>
      <c r="E118" s="354">
        <f t="shared" si="39"/>
        <v>20.038588819288499</v>
      </c>
      <c r="F118" s="354">
        <f t="shared" si="39"/>
        <v>7.7757929184813364</v>
      </c>
    </row>
    <row r="119" spans="1:6" outlineLevel="1" x14ac:dyDescent="0.25">
      <c r="A119" s="316">
        <f t="shared" ref="A119:A158" si="40">A118+1</f>
        <v>105</v>
      </c>
      <c r="B119" s="319" t="s">
        <v>5100</v>
      </c>
      <c r="C119" s="354">
        <f t="shared" ref="C119:F119" si="41">IF((C47+C51)=0,"",(C20-C21)/(C47+C51))</f>
        <v>2.0912328767123287</v>
      </c>
      <c r="D119" s="354">
        <f t="shared" si="41"/>
        <v>5.8254731150495642</v>
      </c>
      <c r="E119" s="354">
        <f t="shared" si="41"/>
        <v>20.038588819288499</v>
      </c>
      <c r="F119" s="354">
        <f t="shared" si="41"/>
        <v>7.7757929184813364</v>
      </c>
    </row>
    <row r="120" spans="1:6" outlineLevel="1" x14ac:dyDescent="0.25">
      <c r="A120" s="316">
        <f t="shared" si="40"/>
        <v>106</v>
      </c>
      <c r="B120" s="323" t="s">
        <v>5101</v>
      </c>
      <c r="C120" s="354">
        <f>IF(($C$47+$C$51)=0,"",$C$34/($C$47+$C$51))</f>
        <v>1.9931506849315068</v>
      </c>
      <c r="D120" s="354">
        <f>IF((D47+D51)=0,"",D34/(D47+D51))</f>
        <v>4.9867828176629621</v>
      </c>
      <c r="E120" s="354">
        <f>IF((E47+E51)=0,"",E34/(E47+E51))</f>
        <v>11.044202812906276</v>
      </c>
      <c r="F120" s="354">
        <f>IF((F47+F51)=0,"",F34/(F47+F51))</f>
        <v>4.3607440761792278</v>
      </c>
    </row>
    <row r="121" spans="1:6" outlineLevel="1" x14ac:dyDescent="0.25">
      <c r="A121" s="316">
        <f>A120+1</f>
        <v>107</v>
      </c>
      <c r="B121" s="321" t="s">
        <v>5102</v>
      </c>
      <c r="C121" s="354"/>
      <c r="D121" s="354"/>
      <c r="E121" s="354"/>
      <c r="F121" s="354"/>
    </row>
    <row r="122" spans="1:6" outlineLevel="1" x14ac:dyDescent="0.25">
      <c r="A122" s="316">
        <f t="shared" si="40"/>
        <v>108</v>
      </c>
      <c r="B122" s="321" t="s">
        <v>5103</v>
      </c>
      <c r="C122" s="354"/>
      <c r="D122" s="354"/>
      <c r="E122" s="354"/>
      <c r="F122" s="354"/>
    </row>
    <row r="123" spans="1:6" outlineLevel="1" x14ac:dyDescent="0.25">
      <c r="A123" s="316">
        <f t="shared" si="40"/>
        <v>109</v>
      </c>
      <c r="B123" s="321" t="s">
        <v>5104</v>
      </c>
      <c r="C123" s="355">
        <f t="shared" ref="C123:F123" si="42">C20-(C47+C51)</f>
        <v>7966</v>
      </c>
      <c r="D123" s="355">
        <f t="shared" si="42"/>
        <v>16064</v>
      </c>
      <c r="E123" s="355">
        <f t="shared" si="42"/>
        <v>322171</v>
      </c>
      <c r="F123" s="355">
        <f t="shared" si="42"/>
        <v>275375</v>
      </c>
    </row>
    <row r="124" spans="1:6" outlineLevel="1" x14ac:dyDescent="0.25">
      <c r="A124" s="356">
        <f t="shared" si="40"/>
        <v>110</v>
      </c>
      <c r="B124" s="357" t="s">
        <v>5105</v>
      </c>
      <c r="C124" s="358">
        <f t="shared" ref="C124:F124" si="43">IF(C4=0,"",SUM(C58:C60)/C4)</f>
        <v>3.2843947259389243</v>
      </c>
      <c r="D124" s="358">
        <f t="shared" si="43"/>
        <v>4.1212573310011322</v>
      </c>
      <c r="E124" s="358">
        <f t="shared" si="43"/>
        <v>2.7495986146069229</v>
      </c>
      <c r="F124" s="358">
        <f t="shared" si="43"/>
        <v>3.0497881908642559</v>
      </c>
    </row>
    <row r="125" spans="1:6" outlineLevel="1" x14ac:dyDescent="0.25">
      <c r="A125" s="356">
        <f t="shared" si="40"/>
        <v>111</v>
      </c>
      <c r="B125" s="356" t="s">
        <v>5106</v>
      </c>
      <c r="C125" s="359"/>
      <c r="D125" s="359"/>
      <c r="E125" s="359"/>
      <c r="F125" s="359"/>
    </row>
    <row r="126" spans="1:6" outlineLevel="1" x14ac:dyDescent="0.25">
      <c r="A126" s="356">
        <f t="shared" si="40"/>
        <v>112</v>
      </c>
      <c r="B126" s="356" t="s">
        <v>5107</v>
      </c>
      <c r="C126" s="358">
        <f t="shared" ref="C126:F126" si="44">IF(SUM($C$58:$C$60)=0,0,C21/SUM($C$58:$C$60))*C248</f>
        <v>0</v>
      </c>
      <c r="D126" s="358">
        <f t="shared" si="44"/>
        <v>0</v>
      </c>
      <c r="E126" s="358">
        <f t="shared" si="44"/>
        <v>0</v>
      </c>
      <c r="F126" s="358">
        <f t="shared" si="44"/>
        <v>0</v>
      </c>
    </row>
    <row r="127" spans="1:6" outlineLevel="1" x14ac:dyDescent="0.25">
      <c r="A127" s="356">
        <f t="shared" si="40"/>
        <v>113</v>
      </c>
      <c r="B127" s="357" t="s">
        <v>5108</v>
      </c>
      <c r="C127" s="358">
        <f t="shared" ref="C127:F127" si="45">IF(SUM($C$58:$C$60)=0,0,C30/SUM($C$58:$C$60))*C249</f>
        <v>1.9127053620456804</v>
      </c>
      <c r="D127" s="358">
        <f t="shared" si="45"/>
        <v>7.4584823614965643</v>
      </c>
      <c r="E127" s="358">
        <f t="shared" si="45"/>
        <v>406.59147237351777</v>
      </c>
      <c r="F127" s="358">
        <f t="shared" si="45"/>
        <v>370.76297472581297</v>
      </c>
    </row>
    <row r="128" spans="1:6" outlineLevel="1" x14ac:dyDescent="0.25">
      <c r="A128" s="356">
        <f t="shared" si="40"/>
        <v>114</v>
      </c>
      <c r="B128" s="357" t="s">
        <v>5109</v>
      </c>
      <c r="C128" s="358">
        <f t="shared" ref="C128:F128" si="46">IF(SUM(C58:C60)=0,0,C47/SUM(C58:C60))*C250</f>
        <v>19.501046289013221</v>
      </c>
      <c r="D128" s="358">
        <f t="shared" si="46"/>
        <v>14.960116840804403</v>
      </c>
      <c r="E128" s="358">
        <f t="shared" si="46"/>
        <v>5.1778529137279508</v>
      </c>
      <c r="F128" s="358">
        <f t="shared" si="46"/>
        <v>11.919211010400051</v>
      </c>
    </row>
    <row r="129" spans="1:6" outlineLevel="1" x14ac:dyDescent="0.25">
      <c r="A129" s="356">
        <f t="shared" si="40"/>
        <v>115</v>
      </c>
      <c r="B129" s="356" t="s">
        <v>5110</v>
      </c>
      <c r="C129" s="359"/>
      <c r="D129" s="359"/>
      <c r="E129" s="359"/>
      <c r="F129" s="359"/>
    </row>
    <row r="130" spans="1:6" outlineLevel="1" x14ac:dyDescent="0.25">
      <c r="A130" s="356">
        <f t="shared" si="40"/>
        <v>116</v>
      </c>
      <c r="B130" s="356" t="s">
        <v>5111</v>
      </c>
      <c r="C130" s="359"/>
      <c r="D130" s="359"/>
      <c r="E130" s="359"/>
      <c r="F130" s="359"/>
    </row>
    <row r="131" spans="1:6" outlineLevel="1" x14ac:dyDescent="0.25">
      <c r="A131" s="356">
        <f t="shared" si="40"/>
        <v>117</v>
      </c>
      <c r="B131" s="357" t="s">
        <v>5112</v>
      </c>
      <c r="C131" s="359"/>
      <c r="D131" s="359"/>
      <c r="E131" s="359"/>
      <c r="F131" s="359"/>
    </row>
    <row r="132" spans="1:6" outlineLevel="1" x14ac:dyDescent="0.25">
      <c r="A132" s="316">
        <f t="shared" si="40"/>
        <v>118</v>
      </c>
      <c r="B132" s="321" t="s">
        <v>5113</v>
      </c>
      <c r="C132" s="360">
        <f>IF(C4=0,"",SUM(C4/C37))</f>
        <v>1.2172481310074759</v>
      </c>
      <c r="D132" s="360">
        <f t="shared" ref="D132:F132" si="47">IF(D37=0,"",SUM(D37/D4))</f>
        <v>0.82755427513118629</v>
      </c>
      <c r="E132" s="360">
        <f t="shared" si="47"/>
        <v>0.79583447263685081</v>
      </c>
      <c r="F132" s="360">
        <f t="shared" si="47"/>
        <v>0.74769991428251981</v>
      </c>
    </row>
    <row r="133" spans="1:6" outlineLevel="1" x14ac:dyDescent="0.25">
      <c r="A133" s="316">
        <f t="shared" si="40"/>
        <v>119</v>
      </c>
      <c r="B133" s="323" t="s">
        <v>5114</v>
      </c>
      <c r="C133" s="360">
        <f t="shared" ref="C133:F133" si="48">IF(C4=0,"",C43/C4)</f>
        <v>0.17847481172771806</v>
      </c>
      <c r="D133" s="360">
        <f t="shared" si="48"/>
        <v>0.17244572486881365</v>
      </c>
      <c r="E133" s="360">
        <f t="shared" si="48"/>
        <v>0.20416552736314919</v>
      </c>
      <c r="F133" s="360">
        <f t="shared" si="48"/>
        <v>0.25230008571748014</v>
      </c>
    </row>
    <row r="134" spans="1:6" outlineLevel="1" x14ac:dyDescent="0.25">
      <c r="A134" s="316">
        <f t="shared" si="40"/>
        <v>120</v>
      </c>
      <c r="B134" s="321" t="s">
        <v>5115</v>
      </c>
      <c r="C134" s="361">
        <f>IFERROR(SUM(C4/C37),0)</f>
        <v>1.2172481310074759</v>
      </c>
      <c r="D134" s="361">
        <f>IFERROR(SUM(D4/D37),0)</f>
        <v>1.2083799577272163</v>
      </c>
      <c r="E134" s="361">
        <f t="shared" ref="E134:F134" si="49">SUM(E4/E37)</f>
        <v>1.2565427037693961</v>
      </c>
      <c r="F134" s="361">
        <f t="shared" si="49"/>
        <v>1.3374349533791012</v>
      </c>
    </row>
    <row r="135" spans="1:6" outlineLevel="1" x14ac:dyDescent="0.25">
      <c r="A135" s="316">
        <f t="shared" si="40"/>
        <v>121</v>
      </c>
      <c r="B135" s="362" t="s">
        <v>5116</v>
      </c>
      <c r="C135" s="360">
        <f t="shared" ref="C135:F135" si="50">IF(C4=0,"",(C47+C51)/C4)</f>
        <v>0.17791425994979407</v>
      </c>
      <c r="D135" s="360">
        <f t="shared" si="50"/>
        <v>0.17126247556332955</v>
      </c>
      <c r="E135" s="360">
        <f t="shared" si="50"/>
        <v>3.9547269995068864E-2</v>
      </c>
      <c r="F135" s="360">
        <f t="shared" si="50"/>
        <v>0.10097519162204803</v>
      </c>
    </row>
    <row r="136" spans="1:6" outlineLevel="1" x14ac:dyDescent="0.25">
      <c r="A136" s="316">
        <f t="shared" si="40"/>
        <v>122</v>
      </c>
      <c r="B136" s="326" t="s">
        <v>5117</v>
      </c>
      <c r="C136" s="360">
        <f t="shared" ref="C136:F136" si="51">IF(C4=0,"",(C45+C50)/C4)</f>
        <v>5.6055177792400869E-4</v>
      </c>
      <c r="D136" s="360">
        <f t="shared" si="51"/>
        <v>1.1832493054841032E-3</v>
      </c>
      <c r="E136" s="360">
        <f t="shared" si="51"/>
        <v>0.16461825736808033</v>
      </c>
      <c r="F136" s="360">
        <f t="shared" si="51"/>
        <v>0.15132489409543212</v>
      </c>
    </row>
    <row r="137" spans="1:6" outlineLevel="1" x14ac:dyDescent="0.25">
      <c r="A137" s="316">
        <f t="shared" si="40"/>
        <v>123</v>
      </c>
      <c r="B137" s="321" t="s">
        <v>5118</v>
      </c>
      <c r="C137" s="360">
        <f>IFERROR(SUM(C52+C51+C47)/C4,0)</f>
        <v>0.17791425994979407</v>
      </c>
      <c r="D137" s="360">
        <f>IFERROR(SUM(D52+D51+D47)/D4,0)</f>
        <v>0.17126247556332955</v>
      </c>
      <c r="E137" s="360">
        <f t="shared" ref="E137:F137" si="52">SUM(E52+E51+E47)/E4</f>
        <v>3.9547269995068864E-2</v>
      </c>
      <c r="F137" s="360">
        <f t="shared" si="52"/>
        <v>0.10097519162204803</v>
      </c>
    </row>
    <row r="138" spans="1:6" outlineLevel="1" x14ac:dyDescent="0.25">
      <c r="A138" s="316">
        <f t="shared" si="40"/>
        <v>124</v>
      </c>
      <c r="B138" s="323" t="s">
        <v>5119</v>
      </c>
      <c r="C138" s="360">
        <f>IFERROR(SUM(C49)/C4,0)</f>
        <v>0</v>
      </c>
      <c r="D138" s="360">
        <f>IFERROR(SUM(D49)/D4,0)</f>
        <v>0</v>
      </c>
      <c r="E138" s="360">
        <f t="shared" ref="E138:F138" si="53">SUM(E49)/E4</f>
        <v>0</v>
      </c>
      <c r="F138" s="360">
        <f t="shared" si="53"/>
        <v>0</v>
      </c>
    </row>
    <row r="139" spans="1:6" outlineLevel="1" x14ac:dyDescent="0.25">
      <c r="A139" s="316">
        <f t="shared" si="40"/>
        <v>125</v>
      </c>
      <c r="B139" s="323" t="s">
        <v>5120</v>
      </c>
      <c r="C139" s="361">
        <f>IFERROR(SUM((C43)/(C72+C89)),0)</f>
        <v>0.31088940776905116</v>
      </c>
      <c r="D139" s="361">
        <f>IFERROR(SUM((D43)/(D72+D89)),0)</f>
        <v>0.30239061795218763</v>
      </c>
      <c r="E139" s="361">
        <f t="shared" ref="E139:F139" si="54">SUM((E43)/(E72+E89))</f>
        <v>0.2116518638039723</v>
      </c>
      <c r="F139" s="361">
        <f t="shared" si="54"/>
        <v>0.30478577324229011</v>
      </c>
    </row>
    <row r="140" spans="1:6" x14ac:dyDescent="0.25">
      <c r="A140" s="316">
        <f t="shared" si="40"/>
        <v>126</v>
      </c>
      <c r="B140" s="321" t="s">
        <v>5121</v>
      </c>
      <c r="C140" s="361">
        <f>IFERROR(SUM(C43/C37),0)</f>
        <v>0.21724813100747598</v>
      </c>
      <c r="D140" s="361">
        <f>IFERROR(SUM(D43/D37),0)</f>
        <v>0.20837995772721621</v>
      </c>
      <c r="E140" s="361">
        <f t="shared" ref="E140:F140" si="55">SUM(E43/E37)</f>
        <v>0.25654270376939614</v>
      </c>
      <c r="F140" s="361">
        <f t="shared" si="55"/>
        <v>0.33743495337910134</v>
      </c>
    </row>
    <row r="141" spans="1:6" outlineLevel="1" x14ac:dyDescent="0.25">
      <c r="A141" s="316">
        <f t="shared" si="40"/>
        <v>127</v>
      </c>
      <c r="B141" s="321" t="s">
        <v>5122</v>
      </c>
      <c r="C141" s="363">
        <f t="shared" ref="C141:F141" si="56">IF(C162=0,"",C82/C162)</f>
        <v>4.4782442909799602E-2</v>
      </c>
      <c r="D141" s="363">
        <f t="shared" si="56"/>
        <v>0</v>
      </c>
      <c r="E141" s="363">
        <f t="shared" si="56"/>
        <v>9.7295855729925829E-3</v>
      </c>
      <c r="F141" s="363">
        <f t="shared" si="56"/>
        <v>6.5272794286740359E-3</v>
      </c>
    </row>
    <row r="142" spans="1:6" outlineLevel="1" x14ac:dyDescent="0.25">
      <c r="A142" s="316">
        <v>166</v>
      </c>
      <c r="B142" s="364" t="s">
        <v>5123</v>
      </c>
      <c r="C142" s="365">
        <f>IFERROR(IF((C82)=0,0,C162/C82),0)</f>
        <v>22.330179754020815</v>
      </c>
      <c r="D142" s="365">
        <f>IFERROR(IF((D82)=0,0,D162/D82),0)</f>
        <v>0</v>
      </c>
      <c r="E142" s="365">
        <f t="shared" ref="E142:F142" si="57">IF((E82)=0,0,E162/E82)</f>
        <v>102.77930056710775</v>
      </c>
      <c r="F142" s="365">
        <f t="shared" si="57"/>
        <v>153.20318532818533</v>
      </c>
    </row>
    <row r="143" spans="1:6" outlineLevel="1" x14ac:dyDescent="0.25">
      <c r="A143" s="316">
        <f>A141+1</f>
        <v>128</v>
      </c>
      <c r="B143" s="321" t="s">
        <v>5124</v>
      </c>
      <c r="C143" s="366">
        <f t="shared" ref="C143:F143" si="58">IF(C36=0,"",C49/C36)</f>
        <v>0</v>
      </c>
      <c r="D143" s="366">
        <f t="shared" si="58"/>
        <v>0</v>
      </c>
      <c r="E143" s="366">
        <f t="shared" si="58"/>
        <v>0</v>
      </c>
      <c r="F143" s="366">
        <f t="shared" si="58"/>
        <v>0</v>
      </c>
    </row>
    <row r="144" spans="1:6" outlineLevel="1" x14ac:dyDescent="0.25">
      <c r="A144" s="316">
        <f t="shared" si="40"/>
        <v>129</v>
      </c>
      <c r="B144" s="321" t="s">
        <v>5125</v>
      </c>
      <c r="C144" s="363">
        <f t="shared" ref="C144:F144" si="59">IF(C43=0,"",C37/C43)</f>
        <v>4.6030315444489966</v>
      </c>
      <c r="D144" s="363">
        <f t="shared" si="59"/>
        <v>4.7989260143198091</v>
      </c>
      <c r="E144" s="363">
        <f t="shared" si="59"/>
        <v>3.8979865157221187</v>
      </c>
      <c r="F144" s="363">
        <f t="shared" si="59"/>
        <v>2.9635341270544675</v>
      </c>
    </row>
    <row r="145" spans="1:6" x14ac:dyDescent="0.25">
      <c r="A145" s="316">
        <f t="shared" si="40"/>
        <v>130</v>
      </c>
      <c r="B145" s="321" t="s">
        <v>5126</v>
      </c>
      <c r="C145" s="367">
        <f>IFERROR(SUM(C43)/(C27+C30),0)</f>
        <v>10.227653631284916</v>
      </c>
      <c r="D145" s="367">
        <f>IFERROR(SUM(D43)/(D27+D30),0)</f>
        <v>1.2005730659025788</v>
      </c>
      <c r="E145" s="367">
        <f t="shared" ref="E145:F145" si="60">SUM(E43)/(E27+E30)</f>
        <v>0.57397685985164548</v>
      </c>
      <c r="F145" s="367">
        <f t="shared" si="60"/>
        <v>0.73165406978838687</v>
      </c>
    </row>
    <row r="146" spans="1:6" outlineLevel="1" x14ac:dyDescent="0.25">
      <c r="A146" s="316">
        <f t="shared" si="40"/>
        <v>131</v>
      </c>
      <c r="B146" s="321" t="s">
        <v>5127</v>
      </c>
      <c r="C146" s="363">
        <f t="shared" ref="C146:F146" si="61">IF(C5=0,"",C37/C5)</f>
        <v>1.311493269006303</v>
      </c>
      <c r="D146" s="363" t="str">
        <f t="shared" si="61"/>
        <v/>
      </c>
      <c r="E146" s="363">
        <f t="shared" si="61"/>
        <v>3.840398777503355</v>
      </c>
      <c r="F146" s="363">
        <f t="shared" si="61"/>
        <v>3.485499189251795</v>
      </c>
    </row>
    <row r="147" spans="1:6" outlineLevel="1" x14ac:dyDescent="0.25">
      <c r="A147" s="316">
        <f t="shared" si="40"/>
        <v>132</v>
      </c>
      <c r="B147" s="321" t="s">
        <v>5128</v>
      </c>
      <c r="C147" s="363">
        <f t="shared" ref="C147:F147" si="62">IF(C5=0,"",(C37+C45+C50)/C5)</f>
        <v>1.3123881410007003</v>
      </c>
      <c r="D147" s="363" t="str">
        <f t="shared" si="62"/>
        <v/>
      </c>
      <c r="E147" s="363">
        <f t="shared" si="62"/>
        <v>4.6347847661580452</v>
      </c>
      <c r="F147" s="363">
        <f t="shared" si="62"/>
        <v>4.1909196201065555</v>
      </c>
    </row>
    <row r="148" spans="1:6" outlineLevel="1" x14ac:dyDescent="0.25">
      <c r="A148" s="316">
        <f t="shared" si="40"/>
        <v>133</v>
      </c>
      <c r="B148" s="323" t="s">
        <v>5129</v>
      </c>
      <c r="C148" s="363">
        <f>IFERROR(SUM(C37/C43),0)</f>
        <v>4.6030315444489966</v>
      </c>
      <c r="D148" s="363">
        <f>IFERROR(SUM(D37/D43),0)</f>
        <v>4.7989260143198091</v>
      </c>
      <c r="E148" s="363">
        <f t="shared" ref="E148:F148" si="63">SUM(E37/E43)</f>
        <v>3.8979865157221187</v>
      </c>
      <c r="F148" s="363">
        <f t="shared" si="63"/>
        <v>2.9635341270544675</v>
      </c>
    </row>
    <row r="149" spans="1:6" outlineLevel="1" x14ac:dyDescent="0.25">
      <c r="A149" s="356">
        <f t="shared" si="40"/>
        <v>134</v>
      </c>
      <c r="B149" s="357" t="s">
        <v>5130</v>
      </c>
      <c r="C149" s="368">
        <f t="shared" ref="C149:F149" si="64">IF(C4=0,"",C162/C4)</f>
        <v>0.57524798323219029</v>
      </c>
      <c r="D149" s="368">
        <f t="shared" si="64"/>
        <v>0.73536372054738142</v>
      </c>
      <c r="E149" s="368">
        <f t="shared" si="64"/>
        <v>1.0165204852615022</v>
      </c>
      <c r="F149" s="368">
        <f t="shared" si="64"/>
        <v>0.78869274631352726</v>
      </c>
    </row>
    <row r="150" spans="1:6" outlineLevel="1" x14ac:dyDescent="0.25">
      <c r="A150" s="356">
        <f t="shared" si="40"/>
        <v>135</v>
      </c>
      <c r="B150" s="357" t="s">
        <v>5131</v>
      </c>
      <c r="C150" s="368">
        <f t="shared" ref="C150:F150" si="65">IF(C37=0,"",C162/C37)</f>
        <v>0.70021953245520352</v>
      </c>
      <c r="D150" s="368">
        <f t="shared" si="65"/>
        <v>0.88859878154917316</v>
      </c>
      <c r="E150" s="368">
        <f t="shared" si="65"/>
        <v>1.2773013989874666</v>
      </c>
      <c r="F150" s="368">
        <f t="shared" si="65"/>
        <v>1.0548252463962677</v>
      </c>
    </row>
    <row r="151" spans="1:6" outlineLevel="1" x14ac:dyDescent="0.25">
      <c r="A151" s="356">
        <f t="shared" si="40"/>
        <v>136</v>
      </c>
      <c r="B151" s="356" t="s">
        <v>5132</v>
      </c>
      <c r="C151" s="368">
        <f t="shared" ref="C151:F151" si="66">IF((C37+C45+C50)=0,"",C162/(C37+C45+C50))</f>
        <v>0.69974207702113778</v>
      </c>
      <c r="D151" s="368">
        <f t="shared" si="66"/>
        <v>0.88733006393941272</v>
      </c>
      <c r="E151" s="368">
        <f t="shared" si="66"/>
        <v>1.0583763817884961</v>
      </c>
      <c r="F151" s="368">
        <f t="shared" si="66"/>
        <v>0.87727584262831493</v>
      </c>
    </row>
    <row r="152" spans="1:6" outlineLevel="1" x14ac:dyDescent="0.25">
      <c r="A152" s="356">
        <f t="shared" si="40"/>
        <v>137</v>
      </c>
      <c r="B152" s="357" t="s">
        <v>5133</v>
      </c>
      <c r="C152" s="368">
        <f t="shared" ref="C152:F152" si="67">IF(SUM(C58:C60)=0,"",C162/SUM(C58:C60))</f>
        <v>0.17514581261780027</v>
      </c>
      <c r="D152" s="368">
        <f t="shared" si="67"/>
        <v>0.1784318865545694</v>
      </c>
      <c r="E152" s="368">
        <f t="shared" si="67"/>
        <v>0.36969777329001968</v>
      </c>
      <c r="F152" s="368">
        <f t="shared" si="67"/>
        <v>0.25860574471239778</v>
      </c>
    </row>
    <row r="153" spans="1:6" outlineLevel="1" x14ac:dyDescent="0.25">
      <c r="A153" s="356">
        <f t="shared" si="40"/>
        <v>138</v>
      </c>
      <c r="B153" s="356" t="s">
        <v>5134</v>
      </c>
      <c r="C153" s="369"/>
      <c r="D153" s="369"/>
      <c r="E153" s="369"/>
      <c r="F153" s="369"/>
    </row>
    <row r="154" spans="1:6" outlineLevel="1" x14ac:dyDescent="0.25">
      <c r="A154" s="356">
        <f t="shared" si="40"/>
        <v>139</v>
      </c>
      <c r="B154" s="356" t="s">
        <v>5135</v>
      </c>
      <c r="C154" s="369"/>
      <c r="D154" s="369"/>
      <c r="E154" s="369"/>
      <c r="F154" s="369"/>
    </row>
    <row r="155" spans="1:6" outlineLevel="1" x14ac:dyDescent="0.25">
      <c r="A155" s="356">
        <f t="shared" si="40"/>
        <v>140</v>
      </c>
      <c r="B155" s="356" t="s">
        <v>5136</v>
      </c>
      <c r="C155" s="369"/>
      <c r="D155" s="369"/>
      <c r="E155" s="369"/>
      <c r="F155" s="369"/>
    </row>
    <row r="156" spans="1:6" outlineLevel="1" x14ac:dyDescent="0.25">
      <c r="A156" s="356">
        <f t="shared" si="40"/>
        <v>141</v>
      </c>
      <c r="B156" s="356" t="s">
        <v>5137</v>
      </c>
      <c r="C156" s="369"/>
      <c r="D156" s="369"/>
      <c r="E156" s="369"/>
      <c r="F156" s="369"/>
    </row>
    <row r="157" spans="1:6" outlineLevel="1" x14ac:dyDescent="0.25">
      <c r="A157" s="356">
        <f t="shared" si="40"/>
        <v>142</v>
      </c>
      <c r="B157" s="356" t="s">
        <v>5138</v>
      </c>
      <c r="C157" s="369"/>
      <c r="D157" s="369"/>
      <c r="E157" s="369"/>
      <c r="F157" s="369"/>
    </row>
    <row r="158" spans="1:6" ht="15.75" outlineLevel="1" thickBot="1" x14ac:dyDescent="0.3">
      <c r="A158" s="356">
        <f t="shared" si="40"/>
        <v>143</v>
      </c>
      <c r="B158" s="370" t="s">
        <v>5139</v>
      </c>
      <c r="C158" s="371">
        <f t="shared" ref="C158:F158" si="68">IF(C152="","",1-C152)</f>
        <v>0.82485418738219973</v>
      </c>
      <c r="D158" s="371">
        <f t="shared" si="68"/>
        <v>0.82156811344543057</v>
      </c>
      <c r="E158" s="371">
        <f t="shared" si="68"/>
        <v>0.63030222670998026</v>
      </c>
      <c r="F158" s="371">
        <f t="shared" si="68"/>
        <v>0.74139425528760228</v>
      </c>
    </row>
    <row r="159" spans="1:6" ht="15.75" outlineLevel="1" thickTop="1" x14ac:dyDescent="0.25"/>
    <row r="160" spans="1:6" ht="15.75" thickBot="1" x14ac:dyDescent="0.3">
      <c r="A160" s="373" t="s">
        <v>5140</v>
      </c>
    </row>
    <row r="161" spans="1:6" ht="15.75" outlineLevel="1" thickTop="1" x14ac:dyDescent="0.25">
      <c r="A161" s="294" t="s">
        <v>4988</v>
      </c>
      <c r="B161" s="295" t="s">
        <v>4989</v>
      </c>
      <c r="C161" s="296">
        <f t="shared" ref="C161:F161" si="69">C3</f>
        <v>1</v>
      </c>
      <c r="D161" s="296">
        <f t="shared" si="69"/>
        <v>2</v>
      </c>
      <c r="E161" s="296">
        <f t="shared" si="69"/>
        <v>3</v>
      </c>
      <c r="F161" s="296">
        <f t="shared" si="69"/>
        <v>4</v>
      </c>
    </row>
    <row r="162" spans="1:6" outlineLevel="1" x14ac:dyDescent="0.25">
      <c r="A162" s="316">
        <f>A158+1</f>
        <v>144</v>
      </c>
      <c r="B162" s="317" t="s">
        <v>5141</v>
      </c>
      <c r="C162" s="322">
        <f t="shared" ref="C162:F162" si="70">C89+C88+C82</f>
        <v>23603</v>
      </c>
      <c r="D162" s="322">
        <f t="shared" si="70"/>
        <v>14294</v>
      </c>
      <c r="E162" s="322">
        <f t="shared" si="70"/>
        <v>434962</v>
      </c>
      <c r="F162" s="322">
        <f t="shared" si="70"/>
        <v>317437</v>
      </c>
    </row>
    <row r="163" spans="1:6" outlineLevel="1" x14ac:dyDescent="0.25">
      <c r="A163" s="316">
        <f t="shared" ref="A163:A174" si="71">A162+1</f>
        <v>145</v>
      </c>
      <c r="B163" s="317" t="s">
        <v>5142</v>
      </c>
      <c r="C163" s="322">
        <f t="shared" ref="C163:F163" si="72">C89+C88+C82+C72</f>
        <v>29534</v>
      </c>
      <c r="D163" s="322">
        <f t="shared" si="72"/>
        <v>14294</v>
      </c>
      <c r="E163" s="322">
        <f t="shared" si="72"/>
        <v>473218</v>
      </c>
      <c r="F163" s="322">
        <f t="shared" si="72"/>
        <v>335247</v>
      </c>
    </row>
    <row r="164" spans="1:6" outlineLevel="1" x14ac:dyDescent="0.25">
      <c r="A164" s="316">
        <f t="shared" si="71"/>
        <v>146</v>
      </c>
      <c r="B164" s="321" t="s">
        <v>5143</v>
      </c>
      <c r="C164" s="322">
        <f t="shared" ref="C164:F164" si="73">C89+C88</f>
        <v>22546</v>
      </c>
      <c r="D164" s="322">
        <f t="shared" si="73"/>
        <v>14294</v>
      </c>
      <c r="E164" s="322">
        <f t="shared" si="73"/>
        <v>430730</v>
      </c>
      <c r="F164" s="322">
        <f t="shared" si="73"/>
        <v>315365</v>
      </c>
    </row>
    <row r="165" spans="1:6" outlineLevel="1" x14ac:dyDescent="0.25">
      <c r="A165" s="316">
        <f t="shared" si="71"/>
        <v>147</v>
      </c>
      <c r="B165" s="321" t="s">
        <v>5144</v>
      </c>
      <c r="C165" s="322">
        <f t="shared" ref="C165:F165" si="74">C89</f>
        <v>17624</v>
      </c>
      <c r="D165" s="322">
        <f t="shared" si="74"/>
        <v>11085</v>
      </c>
      <c r="E165" s="322">
        <f t="shared" si="74"/>
        <v>374502</v>
      </c>
      <c r="F165" s="322">
        <f t="shared" si="74"/>
        <v>315365</v>
      </c>
    </row>
    <row r="166" spans="1:6" outlineLevel="1" x14ac:dyDescent="0.25">
      <c r="A166" s="316">
        <f t="shared" si="71"/>
        <v>148</v>
      </c>
      <c r="B166" s="321" t="s">
        <v>5058</v>
      </c>
      <c r="C166" s="322">
        <f t="shared" ref="C166:F166" si="75">C57+C80</f>
        <v>134762</v>
      </c>
      <c r="D166" s="322">
        <f t="shared" si="75"/>
        <v>80109</v>
      </c>
      <c r="E166" s="322">
        <f t="shared" si="75"/>
        <v>1222667</v>
      </c>
      <c r="F166" s="322">
        <f t="shared" si="75"/>
        <v>1254705</v>
      </c>
    </row>
    <row r="167" spans="1:6" outlineLevel="1" x14ac:dyDescent="0.25">
      <c r="A167" s="316">
        <f t="shared" si="71"/>
        <v>149</v>
      </c>
      <c r="B167" s="321" t="s">
        <v>5059</v>
      </c>
      <c r="C167" s="322">
        <f t="shared" ref="C167:F167" si="76">C65+C81+C88</f>
        <v>117138</v>
      </c>
      <c r="D167" s="322">
        <f t="shared" si="76"/>
        <v>69024</v>
      </c>
      <c r="E167" s="322">
        <f t="shared" si="76"/>
        <v>848165</v>
      </c>
      <c r="F167" s="322">
        <f t="shared" si="76"/>
        <v>939340</v>
      </c>
    </row>
    <row r="168" spans="1:6" outlineLevel="1" x14ac:dyDescent="0.25">
      <c r="A168" s="316">
        <f t="shared" si="71"/>
        <v>150</v>
      </c>
      <c r="B168" s="321" t="s">
        <v>5145</v>
      </c>
      <c r="C168" s="322">
        <f t="shared" ref="C168:F169" si="77">C75</f>
        <v>25051</v>
      </c>
      <c r="D168" s="322">
        <f t="shared" si="77"/>
        <v>14303</v>
      </c>
      <c r="E168" s="322">
        <f t="shared" si="77"/>
        <v>456939</v>
      </c>
      <c r="F168" s="322">
        <f t="shared" si="77"/>
        <v>338034</v>
      </c>
    </row>
    <row r="169" spans="1:6" outlineLevel="1" x14ac:dyDescent="0.25">
      <c r="A169" s="316">
        <f t="shared" si="71"/>
        <v>151</v>
      </c>
      <c r="B169" s="321" t="s">
        <v>5047</v>
      </c>
      <c r="C169" s="322">
        <f t="shared" si="77"/>
        <v>58179</v>
      </c>
      <c r="D169" s="322">
        <f t="shared" si="77"/>
        <v>31763</v>
      </c>
      <c r="E169" s="322">
        <f t="shared" si="77"/>
        <v>628710</v>
      </c>
      <c r="F169" s="322">
        <f t="shared" si="77"/>
        <v>562124</v>
      </c>
    </row>
    <row r="170" spans="1:6" outlineLevel="1" x14ac:dyDescent="0.25">
      <c r="A170" s="316">
        <f t="shared" si="71"/>
        <v>152</v>
      </c>
      <c r="B170" s="321" t="s">
        <v>5048</v>
      </c>
      <c r="C170" s="322">
        <f t="shared" ref="C170:F170" si="78">C58-C66</f>
        <v>7305</v>
      </c>
      <c r="D170" s="322">
        <f t="shared" si="78"/>
        <v>6931</v>
      </c>
      <c r="E170" s="322">
        <f t="shared" si="78"/>
        <v>0</v>
      </c>
      <c r="F170" s="322">
        <f t="shared" si="78"/>
        <v>0</v>
      </c>
    </row>
    <row r="171" spans="1:6" outlineLevel="1" x14ac:dyDescent="0.25">
      <c r="A171" s="374">
        <f t="shared" si="71"/>
        <v>153</v>
      </c>
      <c r="B171" s="375" t="s">
        <v>5146</v>
      </c>
      <c r="C171" s="376">
        <f t="shared" ref="C171:F171" si="79">IF(C56=0,(C58+C59+C60-C65)*(1-C172),(C56-C65)*(1-C172))</f>
        <v>19790.29</v>
      </c>
      <c r="D171" s="376">
        <f t="shared" si="79"/>
        <v>-3003.6299999999997</v>
      </c>
      <c r="E171" s="376">
        <f t="shared" si="79"/>
        <v>-504533.7</v>
      </c>
      <c r="F171" s="376">
        <f t="shared" si="79"/>
        <v>-702855.14</v>
      </c>
    </row>
    <row r="172" spans="1:6" outlineLevel="1" x14ac:dyDescent="0.25">
      <c r="A172" s="374">
        <f t="shared" si="71"/>
        <v>154</v>
      </c>
      <c r="B172" s="375" t="s">
        <v>1883</v>
      </c>
      <c r="C172" s="377">
        <v>0.21</v>
      </c>
      <c r="D172" s="377">
        <v>1.21</v>
      </c>
      <c r="E172" s="377">
        <v>2.21</v>
      </c>
      <c r="F172" s="377">
        <v>3.21</v>
      </c>
    </row>
    <row r="173" spans="1:6" outlineLevel="1" x14ac:dyDescent="0.25">
      <c r="A173" s="374">
        <f t="shared" si="71"/>
        <v>155</v>
      </c>
      <c r="B173" s="375" t="s">
        <v>5147</v>
      </c>
      <c r="C173" s="378">
        <f t="shared" ref="C173:F173" si="80">IF(C69=0,0,C169/C69)</f>
        <v>3.519387816828988</v>
      </c>
      <c r="D173" s="378">
        <f t="shared" si="80"/>
        <v>2.855871246178745</v>
      </c>
      <c r="E173" s="378">
        <f t="shared" si="80"/>
        <v>3.6288339663153519</v>
      </c>
      <c r="F173" s="378">
        <f t="shared" si="80"/>
        <v>2.5296174460099814</v>
      </c>
    </row>
    <row r="174" spans="1:6" ht="15.75" outlineLevel="1" thickBot="1" x14ac:dyDescent="0.3">
      <c r="A174" s="347">
        <f t="shared" si="71"/>
        <v>156</v>
      </c>
      <c r="B174" s="330" t="s">
        <v>5148</v>
      </c>
      <c r="C174" s="379">
        <f t="shared" ref="C174:F174" si="81">C89+C72</f>
        <v>23555</v>
      </c>
      <c r="D174" s="379">
        <f t="shared" si="81"/>
        <v>11085</v>
      </c>
      <c r="E174" s="379">
        <f t="shared" si="81"/>
        <v>412758</v>
      </c>
      <c r="F174" s="379">
        <f t="shared" si="81"/>
        <v>333175</v>
      </c>
    </row>
    <row r="175" spans="1:6" ht="15.75" outlineLevel="1" thickTop="1" x14ac:dyDescent="0.25"/>
    <row r="176" spans="1:6" ht="15.75" thickBot="1" x14ac:dyDescent="0.3">
      <c r="A176" s="373" t="s">
        <v>5149</v>
      </c>
    </row>
    <row r="177" spans="1:6" ht="15.75" outlineLevel="1" thickTop="1" x14ac:dyDescent="0.25">
      <c r="A177" s="294" t="s">
        <v>4988</v>
      </c>
      <c r="B177" s="295" t="s">
        <v>4989</v>
      </c>
      <c r="C177" s="296">
        <f t="shared" ref="C177:F177" si="82">C3</f>
        <v>1</v>
      </c>
      <c r="D177" s="296">
        <f t="shared" si="82"/>
        <v>2</v>
      </c>
      <c r="E177" s="296">
        <f t="shared" si="82"/>
        <v>3</v>
      </c>
      <c r="F177" s="296">
        <f t="shared" si="82"/>
        <v>4</v>
      </c>
    </row>
    <row r="178" spans="1:6" outlineLevel="1" x14ac:dyDescent="0.25">
      <c r="A178" s="316">
        <f>A174+1</f>
        <v>157</v>
      </c>
      <c r="B178" s="380" t="s">
        <v>5150</v>
      </c>
      <c r="C178" s="381">
        <f t="shared" ref="C178:F178" si="83">1.5*C179+0.8*C180+10*C181+5*C182+0.3*C183+0.1*C184</f>
        <v>15.967113074956174</v>
      </c>
      <c r="D178" s="381">
        <f t="shared" si="83"/>
        <v>18.25753454318448</v>
      </c>
      <c r="E178" s="381">
        <f t="shared" si="83"/>
        <v>23.118978208629333</v>
      </c>
      <c r="F178" s="381">
        <f t="shared" si="83"/>
        <v>17.496233379411418</v>
      </c>
    </row>
    <row r="179" spans="1:6" outlineLevel="1" x14ac:dyDescent="0.25">
      <c r="A179" s="316">
        <v>139</v>
      </c>
      <c r="B179" s="317" t="s">
        <v>5151</v>
      </c>
      <c r="C179" s="363">
        <f t="shared" ref="C179:F179" si="84">IF(C43=0,0,C174/C43)</f>
        <v>3.2165779052300971</v>
      </c>
      <c r="D179" s="363">
        <f t="shared" si="84"/>
        <v>3.306980906921241</v>
      </c>
      <c r="E179" s="363">
        <f t="shared" si="84"/>
        <v>4.7247398724831449</v>
      </c>
      <c r="F179" s="363">
        <f t="shared" si="84"/>
        <v>3.2809930377066778</v>
      </c>
    </row>
    <row r="180" spans="1:6" outlineLevel="1" x14ac:dyDescent="0.25">
      <c r="A180" s="316">
        <v>140</v>
      </c>
      <c r="B180" s="321" t="s">
        <v>5152</v>
      </c>
      <c r="C180" s="363">
        <f t="shared" ref="C180:F180" si="85">IF(C43=0,0,C4/C43)</f>
        <v>5.6030315444489966</v>
      </c>
      <c r="D180" s="363">
        <f t="shared" si="85"/>
        <v>5.7989260143198091</v>
      </c>
      <c r="E180" s="363">
        <f t="shared" si="85"/>
        <v>4.8979865157221187</v>
      </c>
      <c r="F180" s="363">
        <f t="shared" si="85"/>
        <v>3.9635341270544675</v>
      </c>
    </row>
    <row r="181" spans="1:6" outlineLevel="1" x14ac:dyDescent="0.25">
      <c r="A181" s="316">
        <v>141</v>
      </c>
      <c r="B181" s="321" t="s">
        <v>5153</v>
      </c>
      <c r="C181" s="363">
        <f t="shared" ref="C181:F181" si="86">IF(C4=0,0,C164/C4)</f>
        <v>0.54948697326411733</v>
      </c>
      <c r="D181" s="363">
        <f t="shared" si="86"/>
        <v>0.73536372054738142</v>
      </c>
      <c r="E181" s="363">
        <f t="shared" si="86"/>
        <v>1.0066301622134506</v>
      </c>
      <c r="F181" s="363">
        <f t="shared" si="86"/>
        <v>0.78354472837497047</v>
      </c>
    </row>
    <row r="182" spans="1:6" outlineLevel="1" x14ac:dyDescent="0.25">
      <c r="A182" s="316">
        <v>142</v>
      </c>
      <c r="B182" s="321" t="s">
        <v>5154</v>
      </c>
      <c r="C182" s="363">
        <f t="shared" ref="C182:F182" si="87">IF(C166=0,0,C164/C166)</f>
        <v>0.16730235526335316</v>
      </c>
      <c r="D182" s="363">
        <f t="shared" si="87"/>
        <v>0.1784318865545694</v>
      </c>
      <c r="E182" s="363">
        <f t="shared" si="87"/>
        <v>0.3522872540111085</v>
      </c>
      <c r="F182" s="363">
        <f t="shared" si="87"/>
        <v>0.25134593390478238</v>
      </c>
    </row>
    <row r="183" spans="1:6" outlineLevel="1" x14ac:dyDescent="0.25">
      <c r="A183" s="316">
        <v>143</v>
      </c>
      <c r="B183" s="321" t="s">
        <v>5155</v>
      </c>
      <c r="C183" s="363">
        <f t="shared" ref="C183:F183" si="88">IF(C166=0,0,C21/C166)</f>
        <v>0</v>
      </c>
      <c r="D183" s="363">
        <f t="shared" si="88"/>
        <v>0</v>
      </c>
      <c r="E183" s="363">
        <f t="shared" si="88"/>
        <v>0</v>
      </c>
      <c r="F183" s="363">
        <f t="shared" si="88"/>
        <v>0</v>
      </c>
    </row>
    <row r="184" spans="1:6" outlineLevel="1" x14ac:dyDescent="0.25">
      <c r="A184" s="316">
        <v>144</v>
      </c>
      <c r="B184" s="321" t="s">
        <v>5156</v>
      </c>
      <c r="C184" s="363">
        <f t="shared" ref="C184:F184" si="89">IF(C4=0,0,C166/C4)</f>
        <v>3.2843947259389243</v>
      </c>
      <c r="D184" s="363">
        <f t="shared" si="89"/>
        <v>4.1212573310011322</v>
      </c>
      <c r="E184" s="363">
        <f t="shared" si="89"/>
        <v>2.8574129513686835</v>
      </c>
      <c r="F184" s="363">
        <f t="shared" si="89"/>
        <v>3.1173956793420872</v>
      </c>
    </row>
    <row r="185" spans="1:6" outlineLevel="1" x14ac:dyDescent="0.25">
      <c r="A185" s="316">
        <v>145</v>
      </c>
      <c r="B185" s="382" t="s">
        <v>5157</v>
      </c>
      <c r="C185" s="383">
        <f t="shared" ref="C185:F185" si="90">1.2*C187+1.4*C188+3.3*C189+0.6*C190+1*C191</f>
        <v>9.3788475148100723</v>
      </c>
      <c r="D185" s="383">
        <f t="shared" si="90"/>
        <v>11.817404790606496</v>
      </c>
      <c r="E185" s="383">
        <f t="shared" si="90"/>
        <v>11.171730050510595</v>
      </c>
      <c r="F185" s="383">
        <f t="shared" si="90"/>
        <v>9.9485817356584967</v>
      </c>
    </row>
    <row r="186" spans="1:6" ht="24" outlineLevel="1" x14ac:dyDescent="0.25">
      <c r="A186" s="316">
        <v>146</v>
      </c>
      <c r="B186" s="382" t="s">
        <v>5158</v>
      </c>
      <c r="C186" s="383">
        <f t="shared" ref="C186:F186" si="91">0.717*C187+0.847*C188+3.107*C189+0.42*C190+0.998*C191</f>
        <v>7.9214082441597924</v>
      </c>
      <c r="D186" s="383">
        <f t="shared" si="91"/>
        <v>9.9089064216414435</v>
      </c>
      <c r="E186" s="383">
        <f t="shared" si="91"/>
        <v>9.240743848467238</v>
      </c>
      <c r="F186" s="383">
        <f t="shared" si="91"/>
        <v>8.3130657662113059</v>
      </c>
    </row>
    <row r="187" spans="1:6" outlineLevel="1" x14ac:dyDescent="0.25">
      <c r="A187" s="316">
        <v>147</v>
      </c>
      <c r="B187" s="375" t="s">
        <v>5159</v>
      </c>
      <c r="C187" s="384">
        <f t="shared" ref="C187:F187" si="92">IF(C4=0,0,C123/C4)</f>
        <v>0.19414588969315882</v>
      </c>
      <c r="D187" s="384">
        <f t="shared" si="92"/>
        <v>0.82642247144767977</v>
      </c>
      <c r="E187" s="384">
        <f t="shared" si="92"/>
        <v>0.75292421236150164</v>
      </c>
      <c r="F187" s="384">
        <f t="shared" si="92"/>
        <v>0.68418698833496905</v>
      </c>
    </row>
    <row r="188" spans="1:6" outlineLevel="1" x14ac:dyDescent="0.25">
      <c r="A188" s="316">
        <v>148</v>
      </c>
      <c r="B188" s="375" t="s">
        <v>5160</v>
      </c>
      <c r="C188" s="384">
        <f t="shared" ref="C188:F188" si="93">IF(C4=0,0,C165/C4)</f>
        <v>0.42952889278837952</v>
      </c>
      <c r="D188" s="384">
        <f t="shared" si="93"/>
        <v>0.57027471962136023</v>
      </c>
      <c r="E188" s="384">
        <f t="shared" si="93"/>
        <v>0.875223478766888</v>
      </c>
      <c r="F188" s="384">
        <f t="shared" si="93"/>
        <v>0.78354472837497047</v>
      </c>
    </row>
    <row r="189" spans="1:6" outlineLevel="1" x14ac:dyDescent="0.25">
      <c r="A189" s="316">
        <v>149</v>
      </c>
      <c r="B189" s="375" t="s">
        <v>5161</v>
      </c>
      <c r="C189" s="384">
        <f t="shared" ref="C189:F189" si="94">IF(C4=0,0,(C164+C82)/C4)</f>
        <v>0.57524798323219029</v>
      </c>
      <c r="D189" s="384">
        <f t="shared" si="94"/>
        <v>0.73536372054738142</v>
      </c>
      <c r="E189" s="384">
        <f t="shared" si="94"/>
        <v>1.0165204852615022</v>
      </c>
      <c r="F189" s="384">
        <f t="shared" si="94"/>
        <v>0.78869274631352726</v>
      </c>
    </row>
    <row r="190" spans="1:6" outlineLevel="1" x14ac:dyDescent="0.25">
      <c r="A190" s="316">
        <v>150</v>
      </c>
      <c r="B190" s="375" t="s">
        <v>5162</v>
      </c>
      <c r="C190" s="384">
        <f t="shared" ref="C190:F190" si="95">IF(C43=0,0,C36/C43)</f>
        <v>5.6030315444489966</v>
      </c>
      <c r="D190" s="384">
        <f t="shared" si="95"/>
        <v>5.7989260143198091</v>
      </c>
      <c r="E190" s="384">
        <f t="shared" si="95"/>
        <v>4.8979865157221187</v>
      </c>
      <c r="F190" s="384">
        <f t="shared" si="95"/>
        <v>3.9635341270544675</v>
      </c>
    </row>
    <row r="191" spans="1:6" outlineLevel="1" x14ac:dyDescent="0.25">
      <c r="A191" s="316">
        <v>151</v>
      </c>
      <c r="B191" s="375" t="s">
        <v>5163</v>
      </c>
      <c r="C191" s="384">
        <f t="shared" ref="C191:F191" si="96">IF(C4=0,0,(C58+C59+C60)/C4)</f>
        <v>3.2843947259389243</v>
      </c>
      <c r="D191" s="384">
        <f t="shared" si="96"/>
        <v>4.1212573310011322</v>
      </c>
      <c r="E191" s="384">
        <f t="shared" si="96"/>
        <v>2.7495986146069229</v>
      </c>
      <c r="F191" s="384">
        <f t="shared" si="96"/>
        <v>3.0497881908642559</v>
      </c>
    </row>
    <row r="192" spans="1:6" outlineLevel="1" x14ac:dyDescent="0.25">
      <c r="A192" s="316">
        <v>152</v>
      </c>
      <c r="B192" s="364" t="s">
        <v>5164</v>
      </c>
      <c r="C192" s="385"/>
      <c r="D192" s="385"/>
      <c r="E192" s="385"/>
      <c r="F192" s="385"/>
    </row>
    <row r="193" spans="1:6" outlineLevel="1" x14ac:dyDescent="0.25">
      <c r="A193" s="316">
        <v>153</v>
      </c>
      <c r="B193" s="375" t="s">
        <v>5165</v>
      </c>
      <c r="C193" s="384">
        <f t="shared" ref="C193:F193" si="97">IF(C4=0,0,C37/C4)</f>
        <v>0.82152518827228194</v>
      </c>
      <c r="D193" s="384">
        <f t="shared" si="97"/>
        <v>0.82755427513118629</v>
      </c>
      <c r="E193" s="384">
        <f t="shared" si="97"/>
        <v>0.79583447263685081</v>
      </c>
      <c r="F193" s="384">
        <f t="shared" si="97"/>
        <v>0.74769991428251981</v>
      </c>
    </row>
    <row r="194" spans="1:6" outlineLevel="1" x14ac:dyDescent="0.25">
      <c r="A194" s="316">
        <v>154</v>
      </c>
      <c r="B194" s="375" t="s">
        <v>5166</v>
      </c>
      <c r="C194" s="384">
        <f t="shared" ref="C194:F194" si="98">IF(C197=0,0,(C47+C51+C34)/C197)</f>
        <v>0.9276162173636171</v>
      </c>
      <c r="D194" s="384">
        <f t="shared" si="98"/>
        <v>1.7979251240414975</v>
      </c>
      <c r="E194" s="384">
        <f t="shared" si="98"/>
        <v>0.49378085948667255</v>
      </c>
      <c r="F194" s="384">
        <f t="shared" si="98"/>
        <v>0.65390860658812933</v>
      </c>
    </row>
    <row r="195" spans="1:6" outlineLevel="1" x14ac:dyDescent="0.25">
      <c r="A195" s="316">
        <v>155</v>
      </c>
      <c r="B195" s="375" t="s">
        <v>5167</v>
      </c>
      <c r="C195" s="386">
        <f t="shared" ref="C195:F195" si="99">IF(C198=0,0,C197/C198)</f>
        <v>0.174789629123937</v>
      </c>
      <c r="D195" s="386">
        <f t="shared" si="99"/>
        <v>0.13837396547204434</v>
      </c>
      <c r="E195" s="386">
        <f t="shared" si="99"/>
        <v>0.35082539051145145</v>
      </c>
      <c r="F195" s="386">
        <f t="shared" si="99"/>
        <v>0.27142698864515835</v>
      </c>
    </row>
    <row r="196" spans="1:6" outlineLevel="1" x14ac:dyDescent="0.25">
      <c r="A196" s="316">
        <v>156</v>
      </c>
      <c r="B196" s="375" t="s">
        <v>5168</v>
      </c>
      <c r="C196" s="387">
        <f t="shared" ref="C196:F196" si="100">C149</f>
        <v>0.57524798323219029</v>
      </c>
      <c r="D196" s="387">
        <f t="shared" si="100"/>
        <v>0.73536372054738142</v>
      </c>
      <c r="E196" s="387">
        <f t="shared" si="100"/>
        <v>1.0165204852615022</v>
      </c>
      <c r="F196" s="387">
        <f t="shared" si="100"/>
        <v>0.78869274631352726</v>
      </c>
    </row>
    <row r="197" spans="1:6" outlineLevel="1" x14ac:dyDescent="0.25">
      <c r="A197" s="316">
        <v>157</v>
      </c>
      <c r="B197" s="375" t="s">
        <v>5169</v>
      </c>
      <c r="C197" s="376">
        <f t="shared" ref="C197:F197" si="101">C174</f>
        <v>23555</v>
      </c>
      <c r="D197" s="376">
        <f t="shared" si="101"/>
        <v>11085</v>
      </c>
      <c r="E197" s="376">
        <f t="shared" si="101"/>
        <v>412758</v>
      </c>
      <c r="F197" s="376">
        <f t="shared" si="101"/>
        <v>333175</v>
      </c>
    </row>
    <row r="198" spans="1:6" outlineLevel="1" x14ac:dyDescent="0.25">
      <c r="A198" s="316">
        <v>158</v>
      </c>
      <c r="B198" s="375" t="s">
        <v>5170</v>
      </c>
      <c r="C198" s="376">
        <f t="shared" ref="C198:F198" si="102">C58+C59+C60</f>
        <v>134762</v>
      </c>
      <c r="D198" s="376">
        <f t="shared" si="102"/>
        <v>80109</v>
      </c>
      <c r="E198" s="376">
        <f t="shared" si="102"/>
        <v>1176534</v>
      </c>
      <c r="F198" s="376">
        <f t="shared" si="102"/>
        <v>1227494</v>
      </c>
    </row>
    <row r="199" spans="1:6" outlineLevel="1" x14ac:dyDescent="0.25">
      <c r="A199" s="316">
        <v>159</v>
      </c>
      <c r="B199" s="382" t="s">
        <v>5171</v>
      </c>
      <c r="C199" s="383">
        <f t="shared" ref="C199:F199" si="103">0.53*C200+0.13*C201+0.18*C202+0.16*C203</f>
        <v>2.4654355109388488</v>
      </c>
      <c r="D199" s="383">
        <f t="shared" si="103"/>
        <v>3.7180479894333085</v>
      </c>
      <c r="E199" s="383">
        <f t="shared" si="103"/>
        <v>14.442190132831511</v>
      </c>
      <c r="F199" s="383">
        <f t="shared" si="103"/>
        <v>5.0233844117273705</v>
      </c>
    </row>
    <row r="200" spans="1:6" outlineLevel="1" x14ac:dyDescent="0.25">
      <c r="A200" s="316">
        <v>160</v>
      </c>
      <c r="B200" s="375" t="s">
        <v>5172</v>
      </c>
      <c r="C200" s="384">
        <f t="shared" ref="C200:F200" si="104">IF((C47+C51)=0,0,C164/(C47+C51))</f>
        <v>3.0884931506849314</v>
      </c>
      <c r="D200" s="384">
        <f t="shared" si="104"/>
        <v>4.2937819164914393</v>
      </c>
      <c r="E200" s="384">
        <f t="shared" si="104"/>
        <v>25.453847062994917</v>
      </c>
      <c r="F200" s="384">
        <f t="shared" si="104"/>
        <v>7.7597746118451809</v>
      </c>
    </row>
    <row r="201" spans="1:6" outlineLevel="1" x14ac:dyDescent="0.25">
      <c r="A201" s="316">
        <v>161</v>
      </c>
      <c r="B201" s="375" t="s">
        <v>5173</v>
      </c>
      <c r="C201" s="384">
        <f t="shared" ref="C201:F201" si="105">IF(C43=0,0,C20/C43)</f>
        <v>2.0846647548818789</v>
      </c>
      <c r="D201" s="384">
        <f t="shared" si="105"/>
        <v>5.7855011933174225</v>
      </c>
      <c r="E201" s="384">
        <f t="shared" si="105"/>
        <v>3.881514634676801</v>
      </c>
      <c r="F201" s="384">
        <f t="shared" si="105"/>
        <v>3.112017095532118</v>
      </c>
    </row>
    <row r="202" spans="1:6" outlineLevel="1" x14ac:dyDescent="0.25">
      <c r="A202" s="316">
        <v>162</v>
      </c>
      <c r="B202" s="375" t="s">
        <v>5174</v>
      </c>
      <c r="C202" s="384">
        <f t="shared" ref="C202:F202" si="106">IF((C4)=0,0,(C47+C51)/C4)</f>
        <v>0.17791425994979407</v>
      </c>
      <c r="D202" s="384">
        <f t="shared" si="106"/>
        <v>0.17126247556332955</v>
      </c>
      <c r="E202" s="384">
        <f t="shared" si="106"/>
        <v>3.9547269995068864E-2</v>
      </c>
      <c r="F202" s="384">
        <f t="shared" si="106"/>
        <v>0.10097519162204803</v>
      </c>
    </row>
    <row r="203" spans="1:6" outlineLevel="1" x14ac:dyDescent="0.25">
      <c r="A203" s="316">
        <v>163</v>
      </c>
      <c r="B203" s="375" t="s">
        <v>5175</v>
      </c>
      <c r="C203" s="384">
        <f t="shared" ref="C203:F203" si="107">IF((C4)=0,0,(C58+C59+C60)/C4)</f>
        <v>3.2843947259389243</v>
      </c>
      <c r="D203" s="384">
        <f t="shared" si="107"/>
        <v>4.1212573310011322</v>
      </c>
      <c r="E203" s="384">
        <f t="shared" si="107"/>
        <v>2.7495986146069229</v>
      </c>
      <c r="F203" s="384">
        <f t="shared" si="107"/>
        <v>3.0497881908642559</v>
      </c>
    </row>
    <row r="204" spans="1:6" outlineLevel="1" x14ac:dyDescent="0.25">
      <c r="A204" s="316">
        <v>164</v>
      </c>
      <c r="B204" s="364" t="s">
        <v>5176</v>
      </c>
      <c r="C204" s="388">
        <f t="shared" ref="C204:F204" si="108">1*C205+1*C142+1*C207+1*C208+1*C209</f>
        <v>33.884086884353252</v>
      </c>
      <c r="D204" s="388">
        <f t="shared" si="108"/>
        <v>16.481020180917888</v>
      </c>
      <c r="E204" s="388">
        <f t="shared" si="108"/>
        <v>131.58980933874858</v>
      </c>
      <c r="F204" s="388">
        <f t="shared" si="108"/>
        <v>168.84860079937673</v>
      </c>
    </row>
    <row r="205" spans="1:6" outlineLevel="1" x14ac:dyDescent="0.25">
      <c r="A205" s="316">
        <v>165</v>
      </c>
      <c r="B205" s="375" t="s">
        <v>5177</v>
      </c>
      <c r="C205" s="365">
        <f t="shared" ref="C205:F205" si="109">IF((C43)=0,0,C4/C43)</f>
        <v>5.6030315444489966</v>
      </c>
      <c r="D205" s="365">
        <f t="shared" si="109"/>
        <v>5.7989260143198091</v>
      </c>
      <c r="E205" s="365">
        <f t="shared" si="109"/>
        <v>4.8979865157221187</v>
      </c>
      <c r="F205" s="365">
        <f t="shared" si="109"/>
        <v>3.9635341270544675</v>
      </c>
    </row>
    <row r="207" spans="1:6" outlineLevel="1" x14ac:dyDescent="0.25">
      <c r="A207" s="316">
        <v>167</v>
      </c>
      <c r="B207" s="375" t="s">
        <v>5178</v>
      </c>
      <c r="C207" s="365">
        <f t="shared" ref="C207:F207" si="110">IF((C4)=0,0,C162/C4)</f>
        <v>0.57524798323219029</v>
      </c>
      <c r="D207" s="365">
        <f t="shared" si="110"/>
        <v>0.73536372054738142</v>
      </c>
      <c r="E207" s="365">
        <f t="shared" si="110"/>
        <v>1.0165204852615022</v>
      </c>
      <c r="F207" s="365">
        <f t="shared" si="110"/>
        <v>0.78869274631352726</v>
      </c>
    </row>
    <row r="208" spans="1:6" outlineLevel="1" x14ac:dyDescent="0.25">
      <c r="A208" s="316">
        <v>168</v>
      </c>
      <c r="B208" s="375" t="s">
        <v>5179</v>
      </c>
      <c r="C208" s="365">
        <f t="shared" ref="C208:F208" si="111">IF((C4)=0,0,C166/C4)</f>
        <v>3.2843947259389243</v>
      </c>
      <c r="D208" s="365">
        <f t="shared" si="111"/>
        <v>4.1212573310011322</v>
      </c>
      <c r="E208" s="365">
        <f t="shared" si="111"/>
        <v>2.8574129513686835</v>
      </c>
      <c r="F208" s="365">
        <f t="shared" si="111"/>
        <v>3.1173956793420872</v>
      </c>
    </row>
    <row r="209" spans="1:6" outlineLevel="1" x14ac:dyDescent="0.25">
      <c r="A209" s="316">
        <v>169</v>
      </c>
      <c r="B209" s="375" t="s">
        <v>5180</v>
      </c>
      <c r="C209" s="365">
        <f t="shared" ref="C209:F209" si="112">IF((C47+C51)=0,0,C20/(C47+C51))</f>
        <v>2.0912328767123287</v>
      </c>
      <c r="D209" s="365">
        <f t="shared" si="112"/>
        <v>5.8254731150495642</v>
      </c>
      <c r="E209" s="365">
        <f t="shared" si="112"/>
        <v>20.038588819288499</v>
      </c>
      <c r="F209" s="365">
        <f t="shared" si="112"/>
        <v>7.7757929184813364</v>
      </c>
    </row>
    <row r="210" spans="1:6" outlineLevel="1" x14ac:dyDescent="0.25">
      <c r="A210" s="316">
        <v>170</v>
      </c>
      <c r="B210" s="375"/>
      <c r="C210" s="389"/>
      <c r="D210" s="389"/>
      <c r="E210" s="389"/>
      <c r="F210" s="389"/>
    </row>
    <row r="211" spans="1:6" outlineLevel="1" x14ac:dyDescent="0.25">
      <c r="A211" s="316">
        <v>171</v>
      </c>
      <c r="B211" s="375"/>
      <c r="C211" s="389"/>
      <c r="D211" s="389"/>
      <c r="E211" s="389"/>
      <c r="F211" s="389"/>
    </row>
    <row r="212" spans="1:6" outlineLevel="1" x14ac:dyDescent="0.25">
      <c r="A212" s="316">
        <v>172</v>
      </c>
      <c r="B212" s="375"/>
      <c r="C212" s="389"/>
      <c r="D212" s="389"/>
      <c r="E212" s="389"/>
      <c r="F212" s="389"/>
    </row>
    <row r="213" spans="1:6" outlineLevel="1" x14ac:dyDescent="0.25">
      <c r="A213" s="316">
        <v>173</v>
      </c>
      <c r="B213" s="375"/>
      <c r="C213" s="389"/>
      <c r="D213" s="389"/>
      <c r="E213" s="389"/>
      <c r="F213" s="389"/>
    </row>
    <row r="214" spans="1:6" outlineLevel="1" x14ac:dyDescent="0.25">
      <c r="A214" s="316">
        <v>174</v>
      </c>
      <c r="B214" s="375"/>
      <c r="C214" s="389"/>
      <c r="D214" s="389"/>
      <c r="E214" s="389"/>
      <c r="F214" s="389"/>
    </row>
    <row r="215" spans="1:6" ht="15.75" outlineLevel="1" thickBot="1" x14ac:dyDescent="0.3">
      <c r="A215" s="316">
        <v>175</v>
      </c>
      <c r="B215" s="390"/>
      <c r="C215" s="391"/>
      <c r="D215" s="391"/>
      <c r="E215" s="391"/>
      <c r="F215" s="391"/>
    </row>
    <row r="216" spans="1:6" ht="15.75" outlineLevel="1" thickTop="1" x14ac:dyDescent="0.25"/>
    <row r="217" spans="1:6" ht="15.75" thickBot="1" x14ac:dyDescent="0.3">
      <c r="A217" s="373" t="s">
        <v>5181</v>
      </c>
    </row>
    <row r="218" spans="1:6" ht="15.75" outlineLevel="1" thickTop="1" x14ac:dyDescent="0.25">
      <c r="A218" s="294" t="s">
        <v>4988</v>
      </c>
      <c r="B218" s="295" t="s">
        <v>4989</v>
      </c>
      <c r="C218" s="296">
        <f t="shared" ref="C218:F218" si="113">C3</f>
        <v>1</v>
      </c>
      <c r="D218" s="296">
        <f t="shared" si="113"/>
        <v>2</v>
      </c>
      <c r="E218" s="296">
        <f t="shared" si="113"/>
        <v>3</v>
      </c>
      <c r="F218" s="296">
        <f t="shared" si="113"/>
        <v>4</v>
      </c>
    </row>
    <row r="219" spans="1:6" outlineLevel="1" x14ac:dyDescent="0.25">
      <c r="A219" s="316">
        <f>A215+1</f>
        <v>176</v>
      </c>
      <c r="B219" s="319" t="s">
        <v>5182</v>
      </c>
      <c r="C219" s="392">
        <f t="shared" ref="C219:F219" si="114">C162*(1-C172)-C221*C164</f>
        <v>16635.215532865397</v>
      </c>
      <c r="D219" s="392">
        <f t="shared" si="114"/>
        <v>-15470.187797921599</v>
      </c>
      <c r="E219" s="392">
        <f t="shared" si="114"/>
        <v>-1028026.8532780274</v>
      </c>
      <c r="F219" s="392">
        <f t="shared" si="114"/>
        <v>-896191.98001396947</v>
      </c>
    </row>
    <row r="220" spans="1:6" outlineLevel="1" x14ac:dyDescent="0.25">
      <c r="A220" s="316">
        <f t="shared" ref="A220:A226" si="115">A219+1</f>
        <v>177</v>
      </c>
      <c r="B220" s="317" t="s">
        <v>5183</v>
      </c>
      <c r="C220" s="366">
        <v>0.1</v>
      </c>
      <c r="D220" s="366">
        <v>1.1000000000000001</v>
      </c>
      <c r="E220" s="366">
        <v>2.1</v>
      </c>
      <c r="F220" s="366">
        <v>3.1</v>
      </c>
    </row>
    <row r="221" spans="1:6" outlineLevel="1" x14ac:dyDescent="0.25">
      <c r="A221" s="316">
        <f t="shared" si="115"/>
        <v>178</v>
      </c>
      <c r="B221" s="321" t="s">
        <v>5184</v>
      </c>
      <c r="C221" s="366">
        <f t="shared" ref="C221:F221" si="116">C222+C223</f>
        <v>8.9202273890473055E-2</v>
      </c>
      <c r="D221" s="366">
        <f t="shared" si="116"/>
        <v>0.87228542031073175</v>
      </c>
      <c r="E221" s="366">
        <f t="shared" si="116"/>
        <v>1.1648198019130951</v>
      </c>
      <c r="F221" s="366">
        <f t="shared" si="116"/>
        <v>0.61724100649713654</v>
      </c>
    </row>
    <row r="222" spans="1:6" outlineLevel="1" x14ac:dyDescent="0.25">
      <c r="A222" s="316">
        <f t="shared" si="115"/>
        <v>179</v>
      </c>
      <c r="B222" s="321" t="s">
        <v>5185</v>
      </c>
      <c r="C222" s="366">
        <f t="shared" ref="C222:F222" si="117">IF(C36=0,0,C220*C37/C36)</f>
        <v>8.2152518827228196E-2</v>
      </c>
      <c r="D222" s="366">
        <f t="shared" si="117"/>
        <v>0.91030970264430511</v>
      </c>
      <c r="E222" s="366">
        <f t="shared" si="117"/>
        <v>1.6712523925373868</v>
      </c>
      <c r="F222" s="366">
        <f t="shared" si="117"/>
        <v>2.3178697342758117</v>
      </c>
    </row>
    <row r="223" spans="1:6" outlineLevel="1" x14ac:dyDescent="0.25">
      <c r="A223" s="316">
        <f t="shared" si="115"/>
        <v>180</v>
      </c>
      <c r="B223" s="321" t="s">
        <v>5186</v>
      </c>
      <c r="C223" s="366">
        <f t="shared" ref="C223:F223" si="118">IF(C36=0,0,(1-C172)*C224*C43/C36)</f>
        <v>7.0497550632448646E-3</v>
      </c>
      <c r="D223" s="366">
        <f t="shared" si="118"/>
        <v>-3.8024282333573405E-2</v>
      </c>
      <c r="E223" s="366">
        <f t="shared" si="118"/>
        <v>-0.50643259062429158</v>
      </c>
      <c r="F223" s="366">
        <f t="shared" si="118"/>
        <v>-1.7006287277786751</v>
      </c>
    </row>
    <row r="224" spans="1:6" outlineLevel="1" x14ac:dyDescent="0.25">
      <c r="A224" s="316">
        <f t="shared" si="115"/>
        <v>181</v>
      </c>
      <c r="B224" s="321" t="s">
        <v>5187</v>
      </c>
      <c r="C224" s="366">
        <v>0.05</v>
      </c>
      <c r="D224" s="366">
        <v>1.05</v>
      </c>
      <c r="E224" s="366">
        <v>2.0499999999999998</v>
      </c>
      <c r="F224" s="366">
        <v>3.05</v>
      </c>
    </row>
    <row r="225" spans="1:6" outlineLevel="1" x14ac:dyDescent="0.25">
      <c r="A225" s="316">
        <f t="shared" si="115"/>
        <v>182</v>
      </c>
      <c r="B225" s="321"/>
      <c r="C225" s="324"/>
      <c r="D225" s="324"/>
      <c r="E225" s="324"/>
      <c r="F225" s="324"/>
    </row>
    <row r="226" spans="1:6" ht="15.75" outlineLevel="1" thickBot="1" x14ac:dyDescent="0.3">
      <c r="A226" s="347">
        <f t="shared" si="115"/>
        <v>183</v>
      </c>
      <c r="B226" s="390"/>
      <c r="C226" s="391"/>
      <c r="D226" s="391"/>
      <c r="E226" s="391"/>
      <c r="F226" s="391"/>
    </row>
    <row r="227" spans="1:6" ht="15.75" outlineLevel="1" thickTop="1" x14ac:dyDescent="0.25"/>
    <row r="228" spans="1:6" ht="15.75" thickBot="1" x14ac:dyDescent="0.3">
      <c r="A228" s="373" t="s">
        <v>5188</v>
      </c>
    </row>
    <row r="229" spans="1:6" ht="15.75" outlineLevel="1" thickTop="1" x14ac:dyDescent="0.25">
      <c r="A229" s="294" t="s">
        <v>4988</v>
      </c>
      <c r="B229" s="295" t="s">
        <v>5189</v>
      </c>
      <c r="C229" s="296">
        <f t="shared" ref="C229:F229" si="119">C3</f>
        <v>1</v>
      </c>
      <c r="D229" s="296">
        <f t="shared" si="119"/>
        <v>2</v>
      </c>
      <c r="E229" s="296">
        <f t="shared" si="119"/>
        <v>3</v>
      </c>
      <c r="F229" s="296">
        <f t="shared" si="119"/>
        <v>4</v>
      </c>
    </row>
    <row r="230" spans="1:6" outlineLevel="1" x14ac:dyDescent="0.25">
      <c r="A230" s="316">
        <v>1</v>
      </c>
      <c r="B230" s="317" t="s">
        <v>5141</v>
      </c>
      <c r="C230" s="393">
        <f t="shared" ref="C230:F230" si="120">C89+C88+C82</f>
        <v>23603</v>
      </c>
      <c r="D230" s="393">
        <f t="shared" si="120"/>
        <v>14294</v>
      </c>
      <c r="E230" s="393">
        <f t="shared" si="120"/>
        <v>434962</v>
      </c>
      <c r="F230" s="393">
        <f t="shared" si="120"/>
        <v>317437</v>
      </c>
    </row>
    <row r="231" spans="1:6" outlineLevel="1" x14ac:dyDescent="0.25">
      <c r="A231" s="316">
        <f t="shared" ref="A231:A238" si="121">A230+1</f>
        <v>2</v>
      </c>
      <c r="B231" s="321" t="s">
        <v>1883</v>
      </c>
      <c r="C231" s="360">
        <f t="shared" ref="C231:F231" si="122">SUM(C251)</f>
        <v>0.21</v>
      </c>
      <c r="D231" s="360">
        <f t="shared" si="122"/>
        <v>0.21</v>
      </c>
      <c r="E231" s="360">
        <f t="shared" si="122"/>
        <v>0.21</v>
      </c>
      <c r="F231" s="360">
        <f t="shared" si="122"/>
        <v>0.21</v>
      </c>
    </row>
    <row r="232" spans="1:6" outlineLevel="1" x14ac:dyDescent="0.25">
      <c r="A232" s="316">
        <f t="shared" si="121"/>
        <v>3</v>
      </c>
      <c r="B232" s="321" t="s">
        <v>5190</v>
      </c>
      <c r="C232" s="394">
        <f t="shared" ref="C232:F232" si="123">C230*(1-C231)</f>
        <v>18646.370000000003</v>
      </c>
      <c r="D232" s="394">
        <f t="shared" si="123"/>
        <v>11292.26</v>
      </c>
      <c r="E232" s="394">
        <f t="shared" si="123"/>
        <v>343619.98000000004</v>
      </c>
      <c r="F232" s="394">
        <f t="shared" si="123"/>
        <v>250775.23</v>
      </c>
    </row>
    <row r="233" spans="1:6" outlineLevel="1" x14ac:dyDescent="0.25">
      <c r="A233" s="316">
        <f t="shared" si="121"/>
        <v>4</v>
      </c>
      <c r="B233" s="321" t="s">
        <v>5043</v>
      </c>
      <c r="C233" s="394">
        <f t="shared" ref="C233:F233" si="124">C72</f>
        <v>5931</v>
      </c>
      <c r="D233" s="394">
        <f t="shared" si="124"/>
        <v>0</v>
      </c>
      <c r="E233" s="394">
        <f t="shared" si="124"/>
        <v>38256</v>
      </c>
      <c r="F233" s="394">
        <f t="shared" si="124"/>
        <v>17810</v>
      </c>
    </row>
    <row r="234" spans="1:6" outlineLevel="1" x14ac:dyDescent="0.25">
      <c r="A234" s="316">
        <f t="shared" si="121"/>
        <v>5</v>
      </c>
      <c r="B234" s="321" t="s">
        <v>5191</v>
      </c>
      <c r="C234" s="394"/>
      <c r="D234" s="394">
        <f t="shared" ref="D234:F234" si="125">IF((D11-C11+D233-C233)&gt;0,(D11-C11+D233-C233),0)</f>
        <v>0</v>
      </c>
      <c r="E234" s="394">
        <f t="shared" si="125"/>
        <v>126927</v>
      </c>
      <c r="F234" s="394">
        <f t="shared" si="125"/>
        <v>0</v>
      </c>
    </row>
    <row r="235" spans="1:6" outlineLevel="1" x14ac:dyDescent="0.25">
      <c r="A235" s="316">
        <f t="shared" si="121"/>
        <v>6</v>
      </c>
      <c r="B235" s="321" t="s">
        <v>5148</v>
      </c>
      <c r="C235" s="394">
        <f t="shared" ref="C235:F235" si="126">C232+C233</f>
        <v>24577.370000000003</v>
      </c>
      <c r="D235" s="394">
        <f t="shared" si="126"/>
        <v>11292.26</v>
      </c>
      <c r="E235" s="394">
        <f t="shared" si="126"/>
        <v>381875.98000000004</v>
      </c>
      <c r="F235" s="394">
        <f t="shared" si="126"/>
        <v>268585.23</v>
      </c>
    </row>
    <row r="236" spans="1:6" outlineLevel="1" x14ac:dyDescent="0.25">
      <c r="A236" s="316">
        <f t="shared" si="121"/>
        <v>7</v>
      </c>
      <c r="B236" s="321" t="s">
        <v>5192</v>
      </c>
      <c r="C236" s="394"/>
      <c r="D236" s="394"/>
      <c r="E236" s="394"/>
      <c r="F236" s="394">
        <f t="shared" ref="F236" si="127">IF(F230=0,0,NPV(AVERAGE(C237:F237),C235:F235)-SUM(C234:F234))</f>
        <v>4568.6120329404948</v>
      </c>
    </row>
    <row r="237" spans="1:6" outlineLevel="1" x14ac:dyDescent="0.25">
      <c r="A237" s="316">
        <f t="shared" si="121"/>
        <v>8</v>
      </c>
      <c r="B237" s="321" t="s">
        <v>5193</v>
      </c>
      <c r="C237" s="360">
        <f t="shared" ref="C237:F237" si="128">C221</f>
        <v>8.9202273890473055E-2</v>
      </c>
      <c r="D237" s="360">
        <f t="shared" si="128"/>
        <v>0.87228542031073175</v>
      </c>
      <c r="E237" s="360">
        <f t="shared" si="128"/>
        <v>1.1648198019130951</v>
      </c>
      <c r="F237" s="360">
        <f t="shared" si="128"/>
        <v>0.61724100649713654</v>
      </c>
    </row>
    <row r="238" spans="1:6" outlineLevel="1" x14ac:dyDescent="0.25">
      <c r="A238" s="316">
        <f t="shared" si="121"/>
        <v>9</v>
      </c>
      <c r="B238" s="321" t="s">
        <v>5194</v>
      </c>
      <c r="C238" s="366">
        <f t="shared" ref="C238:F238" si="129">SUM(C252)</f>
        <v>2E-3</v>
      </c>
      <c r="D238" s="366">
        <f t="shared" si="129"/>
        <v>2E-3</v>
      </c>
      <c r="E238" s="366">
        <f t="shared" si="129"/>
        <v>2E-3</v>
      </c>
      <c r="F238" s="366">
        <f t="shared" si="129"/>
        <v>2E-3</v>
      </c>
    </row>
    <row r="239" spans="1:6" outlineLevel="1" x14ac:dyDescent="0.25">
      <c r="A239" s="316">
        <f>A235+1</f>
        <v>7</v>
      </c>
      <c r="B239" s="375" t="s">
        <v>5195</v>
      </c>
      <c r="C239" s="395"/>
      <c r="D239" s="395"/>
      <c r="E239" s="395"/>
      <c r="F239" s="322">
        <f t="shared" ref="F239" si="130">IF((F237-F238)=0,0,F235/(F237-F238))</f>
        <v>436552.8746680672</v>
      </c>
    </row>
    <row r="240" spans="1:6" outlineLevel="1" x14ac:dyDescent="0.25">
      <c r="A240" s="374">
        <f>A239+1</f>
        <v>8</v>
      </c>
      <c r="B240" s="375" t="s">
        <v>5196</v>
      </c>
      <c r="C240" s="396"/>
      <c r="D240" s="396"/>
      <c r="E240" s="396"/>
      <c r="F240" s="376">
        <f t="shared" ref="F240" si="131">IF((1+F237)=0,0,F239/(1+F237)^4)</f>
        <v>63817.218822489194</v>
      </c>
    </row>
    <row r="241" spans="1:6" outlineLevel="1" x14ac:dyDescent="0.25">
      <c r="A241" s="397">
        <f>A240+1</f>
        <v>9</v>
      </c>
      <c r="B241" s="364" t="s">
        <v>5197</v>
      </c>
      <c r="C241" s="398"/>
      <c r="D241" s="398"/>
      <c r="E241" s="398"/>
      <c r="F241" s="389">
        <f t="shared" ref="F241" si="132">F236+F240</f>
        <v>68385.830855429696</v>
      </c>
    </row>
    <row r="242" spans="1:6" outlineLevel="1" x14ac:dyDescent="0.25">
      <c r="A242" s="374">
        <f>A241+1</f>
        <v>10</v>
      </c>
      <c r="B242" s="375" t="s">
        <v>5198</v>
      </c>
      <c r="C242" s="396"/>
      <c r="D242" s="396"/>
      <c r="E242" s="396"/>
      <c r="F242" s="376">
        <f t="shared" ref="F242" si="133">F43</f>
        <v>101547</v>
      </c>
    </row>
    <row r="243" spans="1:6" ht="15.75" outlineLevel="1" thickBot="1" x14ac:dyDescent="0.3">
      <c r="A243" s="399">
        <f>A242+1</f>
        <v>11</v>
      </c>
      <c r="B243" s="330" t="s">
        <v>5199</v>
      </c>
      <c r="C243" s="400"/>
      <c r="D243" s="400"/>
      <c r="E243" s="400"/>
      <c r="F243" s="379">
        <f t="shared" ref="F243" si="134">F241-F242</f>
        <v>-33161.169144570304</v>
      </c>
    </row>
    <row r="244" spans="1:6" ht="15.75" outlineLevel="1" thickTop="1" x14ac:dyDescent="0.25">
      <c r="A244" s="401" t="s">
        <v>5200</v>
      </c>
    </row>
    <row r="245" spans="1:6" ht="15.75" outlineLevel="1" thickBot="1" x14ac:dyDescent="0.3"/>
    <row r="246" spans="1:6" ht="15.75" thickTop="1" x14ac:dyDescent="0.25">
      <c r="B246" s="402" t="s">
        <v>4989</v>
      </c>
      <c r="C246" s="403">
        <f t="shared" ref="C246:F246" si="135">SUM(C1)</f>
        <v>2023</v>
      </c>
      <c r="D246" s="403">
        <f t="shared" si="135"/>
        <v>2022</v>
      </c>
      <c r="E246" s="403">
        <f t="shared" si="135"/>
        <v>2016</v>
      </c>
      <c r="F246" s="403">
        <f t="shared" si="135"/>
        <v>2014</v>
      </c>
    </row>
    <row r="247" spans="1:6" x14ac:dyDescent="0.25">
      <c r="B247" s="404"/>
      <c r="C247" s="405"/>
      <c r="D247" s="405"/>
      <c r="E247" s="405"/>
      <c r="F247" s="405"/>
    </row>
    <row r="248" spans="1:6" x14ac:dyDescent="0.25">
      <c r="B248" s="406" t="s">
        <v>5107</v>
      </c>
      <c r="C248" s="407">
        <v>360</v>
      </c>
      <c r="D248" s="407">
        <v>360</v>
      </c>
      <c r="E248" s="407">
        <v>360</v>
      </c>
      <c r="F248" s="407">
        <v>360</v>
      </c>
    </row>
    <row r="249" spans="1:6" x14ac:dyDescent="0.25">
      <c r="B249" s="408" t="s">
        <v>5108</v>
      </c>
      <c r="C249" s="407">
        <v>360</v>
      </c>
      <c r="D249" s="407">
        <v>360</v>
      </c>
      <c r="E249" s="407">
        <v>360</v>
      </c>
      <c r="F249" s="407">
        <v>360</v>
      </c>
    </row>
    <row r="250" spans="1:6" x14ac:dyDescent="0.25">
      <c r="B250" s="406" t="s">
        <v>5109</v>
      </c>
      <c r="C250" s="407">
        <v>360</v>
      </c>
      <c r="D250" s="407">
        <v>360</v>
      </c>
      <c r="E250" s="407">
        <v>360</v>
      </c>
      <c r="F250" s="407">
        <v>360</v>
      </c>
    </row>
    <row r="251" spans="1:6" x14ac:dyDescent="0.25">
      <c r="B251" s="305" t="s">
        <v>1883</v>
      </c>
      <c r="C251" s="409">
        <v>0.21</v>
      </c>
      <c r="D251" s="409">
        <v>0.21</v>
      </c>
      <c r="E251" s="409">
        <v>0.21</v>
      </c>
      <c r="F251" s="409">
        <v>0.21</v>
      </c>
    </row>
    <row r="252" spans="1:6" x14ac:dyDescent="0.25">
      <c r="B252" s="305" t="s">
        <v>5194</v>
      </c>
      <c r="C252" s="409">
        <v>2E-3</v>
      </c>
      <c r="D252" s="409">
        <v>2E-3</v>
      </c>
      <c r="E252" s="409">
        <v>2E-3</v>
      </c>
      <c r="F252" s="409">
        <v>2E-3</v>
      </c>
    </row>
  </sheetData>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425"/>
  <sheetViews>
    <sheetView topLeftCell="A2" workbookViewId="0"/>
  </sheetViews>
  <sheetFormatPr defaultColWidth="9.140625" defaultRowHeight="10.5" outlineLevelRow="2" x14ac:dyDescent="0.15"/>
  <cols>
    <col min="1" max="1" width="6.140625" style="164" customWidth="1"/>
    <col min="2" max="2" width="7.7109375" style="165" hidden="1" customWidth="1"/>
    <col min="3" max="3" width="34.140625" style="165" customWidth="1"/>
    <col min="4" max="4" width="10.42578125" style="188" bestFit="1" customWidth="1"/>
    <col min="5" max="6" width="10.85546875" style="188" bestFit="1" customWidth="1"/>
    <col min="7" max="7" width="10.42578125" style="189" bestFit="1" customWidth="1"/>
    <col min="8" max="10" width="18.7109375" style="165" customWidth="1"/>
    <col min="11" max="11" width="18.7109375" style="228" customWidth="1"/>
    <col min="12" max="12" width="15.140625" style="165" customWidth="1"/>
    <col min="13" max="13" width="8.85546875" style="165" customWidth="1"/>
    <col min="14" max="16384" width="9.140625" style="165"/>
  </cols>
  <sheetData>
    <row r="1" spans="1:12" ht="23.25" hidden="1" customHeight="1" x14ac:dyDescent="0.2">
      <c r="C1" s="1399" t="s">
        <v>2333</v>
      </c>
      <c r="D1" s="1400"/>
      <c r="E1" s="1400"/>
      <c r="F1" s="1400"/>
      <c r="G1" s="1400"/>
      <c r="H1" s="1400"/>
      <c r="I1" s="1400"/>
      <c r="J1" s="1400"/>
      <c r="K1" s="1400"/>
    </row>
    <row r="2" spans="1:12" ht="24.75" customHeight="1" thickBot="1" x14ac:dyDescent="0.25">
      <c r="A2" s="166" t="s">
        <v>128</v>
      </c>
      <c r="B2" s="167" t="s">
        <v>128</v>
      </c>
      <c r="C2" s="167" t="s">
        <v>129</v>
      </c>
      <c r="D2" s="168" t="s">
        <v>2334</v>
      </c>
      <c r="E2" s="168" t="s">
        <v>27</v>
      </c>
      <c r="F2" s="168" t="s">
        <v>28</v>
      </c>
      <c r="G2" s="169" t="s">
        <v>29</v>
      </c>
      <c r="H2" s="168" t="s">
        <v>2334</v>
      </c>
      <c r="I2" s="168" t="s">
        <v>27</v>
      </c>
      <c r="J2" s="168" t="s">
        <v>28</v>
      </c>
      <c r="K2" s="170" t="s">
        <v>29</v>
      </c>
    </row>
    <row r="3" spans="1:12" ht="10.9" hidden="1" thickBot="1" x14ac:dyDescent="0.25">
      <c r="A3" s="171"/>
      <c r="B3" s="167"/>
      <c r="C3" s="167"/>
      <c r="D3" s="1401" t="s">
        <v>2335</v>
      </c>
      <c r="E3" s="1401"/>
      <c r="F3" s="1401"/>
      <c r="G3" s="1401"/>
      <c r="H3" s="1401" t="s">
        <v>2336</v>
      </c>
      <c r="I3" s="1401"/>
      <c r="J3" s="1401"/>
      <c r="K3" s="1401"/>
    </row>
    <row r="4" spans="1:12" ht="12" thickBot="1" x14ac:dyDescent="0.25">
      <c r="A4" s="172">
        <v>0</v>
      </c>
      <c r="B4" s="167"/>
      <c r="C4" s="173" t="s">
        <v>30</v>
      </c>
      <c r="D4" s="174">
        <f t="shared" ref="D4:K4" si="0">SUM(D5+D15+D25+D29+D35+D41+D50+D60+D70)</f>
        <v>0</v>
      </c>
      <c r="E4" s="174">
        <f t="shared" si="0"/>
        <v>63266.66</v>
      </c>
      <c r="F4" s="174">
        <f t="shared" si="0"/>
        <v>37564.58</v>
      </c>
      <c r="G4" s="175">
        <f t="shared" si="0"/>
        <v>25702.080000000002</v>
      </c>
      <c r="H4" s="174">
        <f t="shared" si="0"/>
        <v>0</v>
      </c>
      <c r="I4" s="174">
        <f t="shared" si="0"/>
        <v>0</v>
      </c>
      <c r="J4" s="174">
        <f t="shared" si="0"/>
        <v>0</v>
      </c>
      <c r="K4" s="176">
        <f t="shared" si="0"/>
        <v>0</v>
      </c>
    </row>
    <row r="5" spans="1:12" x14ac:dyDescent="0.15">
      <c r="A5" s="177" t="s">
        <v>2011</v>
      </c>
      <c r="B5" s="178"/>
      <c r="C5" s="179" t="s">
        <v>1428</v>
      </c>
      <c r="D5" s="180">
        <f t="shared" ref="D5:K5" si="1">SUM(D6:D14)</f>
        <v>0</v>
      </c>
      <c r="E5" s="180">
        <f t="shared" si="1"/>
        <v>0</v>
      </c>
      <c r="F5" s="180">
        <f t="shared" si="1"/>
        <v>0</v>
      </c>
      <c r="G5" s="181">
        <f t="shared" si="1"/>
        <v>0</v>
      </c>
      <c r="H5" s="180">
        <f t="shared" si="1"/>
        <v>0</v>
      </c>
      <c r="I5" s="180">
        <f t="shared" si="1"/>
        <v>0</v>
      </c>
      <c r="J5" s="180">
        <f t="shared" si="1"/>
        <v>0</v>
      </c>
      <c r="K5" s="182">
        <f t="shared" si="1"/>
        <v>0</v>
      </c>
    </row>
    <row r="6" spans="1:12" outlineLevel="1" x14ac:dyDescent="0.15">
      <c r="A6" s="183" t="str">
        <f t="shared" ref="A6:A11" si="2">LEFT(B6,3)</f>
        <v>010</v>
      </c>
      <c r="B6" s="167" t="s">
        <v>2337</v>
      </c>
      <c r="C6" s="184" t="s">
        <v>2338</v>
      </c>
      <c r="D6" s="185">
        <f>IF(VLOOKUP($A6,'hk2023'!$A:$G,1)=$A6,VLOOKUP($A6,'hk2023'!$A:$G,4),0)</f>
        <v>0</v>
      </c>
      <c r="E6" s="185">
        <f>IF(VLOOKUP($A6,'hk2023'!$A:$G,1)=$A6,VLOOKUP($A6,'hk2023'!$A:$G,6),0)</f>
        <v>0</v>
      </c>
      <c r="F6" s="185">
        <f>IF(VLOOKUP($A6,'hk2023'!$A:$H,1)=$A6,VLOOKUP($A6,'hk2023'!$A:$H,7),0)</f>
        <v>0</v>
      </c>
      <c r="G6" s="186">
        <f t="shared" ref="G6:G13" si="3">SUM(D6+E6-F6)</f>
        <v>0</v>
      </c>
      <c r="H6" s="185">
        <f>IF(VLOOKUP($A6,'hk2022'!$A:$G,1)=$A6,VLOOKUP($A6,'hk2022'!$A:$G,5),0)</f>
        <v>0</v>
      </c>
      <c r="I6" s="185">
        <f>IF(VLOOKUP($A6,'hk2022'!$A:$G,1)=$A6,VLOOKUP($A6,'hk2022'!$A:$G,6),0)</f>
        <v>0</v>
      </c>
      <c r="J6" s="185">
        <f>IF(VLOOKUP($A6,'hk2022'!$A:$H,1)=$A6,VLOOKUP($A6,'hk2022'!$A:$H,7),0)</f>
        <v>0</v>
      </c>
      <c r="K6" s="187">
        <f t="shared" ref="K6:K13" si="4">SUM(H6+I6-J6)</f>
        <v>0</v>
      </c>
    </row>
    <row r="7" spans="1:12" outlineLevel="1" x14ac:dyDescent="0.15">
      <c r="A7" s="183" t="str">
        <f t="shared" si="2"/>
        <v>011</v>
      </c>
      <c r="B7" s="167" t="s">
        <v>2339</v>
      </c>
      <c r="C7" s="167" t="s">
        <v>2340</v>
      </c>
      <c r="D7" s="188">
        <f>IF(VLOOKUP($A7,'hk2023'!$A:$G,1)=$A7,VLOOKUP($A7,'hk2023'!$A:$G,6),0)</f>
        <v>0</v>
      </c>
      <c r="E7" s="188">
        <f>IF(VLOOKUP($A7,'hk2023'!$A:$G,1)=$A7,VLOOKUP($A7,'hk2023'!$A:$G,7),0)</f>
        <v>0</v>
      </c>
      <c r="F7" s="188">
        <f>IF(VLOOKUP($A7,'hk2023'!$A:$H,1)=$A7,VLOOKUP($A7,'hk2023'!$A:$H,8),0)</f>
        <v>0</v>
      </c>
      <c r="G7" s="189">
        <f t="shared" si="3"/>
        <v>0</v>
      </c>
      <c r="H7" s="188">
        <f>IF(VLOOKUP($A7,'hk2022'!$A:$G,1)=$A7,VLOOKUP($A7,'hk2022'!$A:$G,6),0)</f>
        <v>0</v>
      </c>
      <c r="I7" s="188">
        <f>IF(VLOOKUP($A7,'hk2022'!$A:$G,1)=$A7,VLOOKUP($A7,'hk2022'!$A:$G,7),0)</f>
        <v>0</v>
      </c>
      <c r="J7" s="188">
        <f>IF(VLOOKUP($A7,'hk2022'!$A:$H,1)=$A7,VLOOKUP($A7,'hk2022'!$A:$H,8),0)</f>
        <v>0</v>
      </c>
      <c r="K7" s="190">
        <f t="shared" si="4"/>
        <v>0</v>
      </c>
    </row>
    <row r="8" spans="1:12" outlineLevel="1" x14ac:dyDescent="0.15">
      <c r="A8" s="183" t="str">
        <f t="shared" si="2"/>
        <v>012</v>
      </c>
      <c r="B8" s="167" t="s">
        <v>2341</v>
      </c>
      <c r="C8" s="167" t="s">
        <v>2342</v>
      </c>
      <c r="D8" s="188">
        <f>IF(VLOOKUP($A8,'hk2023'!$A:$G,1)=$A8,VLOOKUP($A8,'hk2023'!$A:$G,6),0)</f>
        <v>0</v>
      </c>
      <c r="E8" s="188">
        <f>IF(VLOOKUP($A8,'hk2023'!$A:$G,1)=$A8,VLOOKUP($A8,'hk2023'!$A:$G,7),0)</f>
        <v>0</v>
      </c>
      <c r="F8" s="188">
        <f>IF(VLOOKUP($A8,'hk2023'!$A:$H,1)=$A8,VLOOKUP($A8,'hk2023'!$A:$H,8),0)</f>
        <v>0</v>
      </c>
      <c r="G8" s="189">
        <f t="shared" si="3"/>
        <v>0</v>
      </c>
      <c r="H8" s="188">
        <f>IF(VLOOKUP($A8,'hk2022'!$A:$G,1)=$A8,VLOOKUP($A8,'hk2022'!$A:$G,6),0)</f>
        <v>0</v>
      </c>
      <c r="I8" s="188">
        <f>IF(VLOOKUP($A8,'hk2022'!$A:$G,1)=$A8,VLOOKUP($A8,'hk2022'!$A:$G,7),0)</f>
        <v>0</v>
      </c>
      <c r="J8" s="188">
        <f>IF(VLOOKUP($A8,'hk2022'!$A:$H,1)=$A8,VLOOKUP($A8,'hk2022'!$A:$H,8),0)</f>
        <v>0</v>
      </c>
      <c r="K8" s="190">
        <f t="shared" si="4"/>
        <v>0</v>
      </c>
    </row>
    <row r="9" spans="1:12" outlineLevel="1" x14ac:dyDescent="0.15">
      <c r="A9" s="183" t="str">
        <f t="shared" si="2"/>
        <v>013</v>
      </c>
      <c r="B9" s="167" t="s">
        <v>2343</v>
      </c>
      <c r="C9" s="167" t="s">
        <v>1317</v>
      </c>
      <c r="D9" s="188">
        <f>IF(VLOOKUP($A9,'hk2023'!$A:$G,1)=$A9,VLOOKUP($A9,'hk2023'!$A:$G,6),0)</f>
        <v>0</v>
      </c>
      <c r="E9" s="188">
        <f>IF(VLOOKUP($A9,'hk2023'!$A:$G,1)=$A9,VLOOKUP($A9,'hk2023'!$A:$G,7),0)</f>
        <v>0</v>
      </c>
      <c r="F9" s="188">
        <f>IF(VLOOKUP($A9,'hk2023'!$A:$H,1)=$A9,VLOOKUP($A9,'hk2023'!$A:$H,8),0)</f>
        <v>0</v>
      </c>
      <c r="G9" s="189">
        <f t="shared" si="3"/>
        <v>0</v>
      </c>
      <c r="H9" s="188">
        <f>IF(VLOOKUP($A9,'hk2022'!$A:$G,1)=$A9,VLOOKUP($A9,'hk2022'!$A:$G,6),0)</f>
        <v>0</v>
      </c>
      <c r="I9" s="188">
        <f>IF(VLOOKUP($A9,'hk2022'!$A:$G,1)=$A9,VLOOKUP($A9,'hk2022'!$A:$G,7),0)</f>
        <v>0</v>
      </c>
      <c r="J9" s="188">
        <f>IF(VLOOKUP($A9,'hk2022'!$A:$H,1)=$A9,VLOOKUP($A9,'hk2022'!$A:$H,8),0)</f>
        <v>0</v>
      </c>
      <c r="K9" s="190">
        <f t="shared" si="4"/>
        <v>0</v>
      </c>
    </row>
    <row r="10" spans="1:12" outlineLevel="1" x14ac:dyDescent="0.15">
      <c r="A10" s="183" t="str">
        <f t="shared" si="2"/>
        <v>014</v>
      </c>
      <c r="B10" s="167" t="s">
        <v>2344</v>
      </c>
      <c r="C10" s="167" t="s">
        <v>2345</v>
      </c>
      <c r="D10" s="188">
        <f>IF(VLOOKUP($A10,'hk2023'!$A:$G,1)=$A10,VLOOKUP($A10,'hk2023'!$A:$G,6),0)</f>
        <v>0</v>
      </c>
      <c r="E10" s="188">
        <f>IF(VLOOKUP($A10,'hk2023'!$A:$G,1)=$A10,VLOOKUP($A10,'hk2023'!$A:$G,7),0)</f>
        <v>0</v>
      </c>
      <c r="F10" s="188">
        <f>IF(VLOOKUP($A10,'hk2023'!$A:$H,1)=$A10,VLOOKUP($A10,'hk2023'!$A:$H,8),0)</f>
        <v>0</v>
      </c>
      <c r="G10" s="189">
        <f t="shared" si="3"/>
        <v>0</v>
      </c>
      <c r="H10" s="188">
        <f>IF(VLOOKUP($A10,'hk2022'!$A:$G,1)=$A10,VLOOKUP($A10,'hk2022'!$A:$G,6),0)</f>
        <v>0</v>
      </c>
      <c r="I10" s="188">
        <f>IF(VLOOKUP($A10,'hk2022'!$A:$G,1)=$A10,VLOOKUP($A10,'hk2022'!$A:$G,7),0)</f>
        <v>0</v>
      </c>
      <c r="J10" s="188">
        <f>IF(VLOOKUP($A10,'hk2022'!$A:$H,1)=$A10,VLOOKUP($A10,'hk2022'!$A:$H,8),0)</f>
        <v>0</v>
      </c>
      <c r="K10" s="190">
        <f t="shared" si="4"/>
        <v>0</v>
      </c>
    </row>
    <row r="11" spans="1:12" ht="10.15" outlineLevel="1" x14ac:dyDescent="0.2">
      <c r="A11" s="183" t="str">
        <f t="shared" si="2"/>
        <v>015</v>
      </c>
      <c r="B11" s="167" t="s">
        <v>2346</v>
      </c>
      <c r="C11" s="167" t="s">
        <v>146</v>
      </c>
      <c r="D11" s="188">
        <f>IF(VLOOKUP($A11,'hk2023'!$A:$G,1)=$A11,VLOOKUP($A11,'hk2023'!$A:$G,6),0)</f>
        <v>0</v>
      </c>
      <c r="E11" s="188">
        <f>IF(VLOOKUP($A11,'hk2023'!$A:$G,1)=$A11,VLOOKUP($A11,'hk2023'!$A:$G,7),0)</f>
        <v>0</v>
      </c>
      <c r="F11" s="188">
        <f>IF(VLOOKUP($A11,'hk2023'!$A:$H,1)=$A11,VLOOKUP($A11,'hk2023'!$A:$H,8),0)</f>
        <v>0</v>
      </c>
      <c r="G11" s="189">
        <f t="shared" si="3"/>
        <v>0</v>
      </c>
      <c r="H11" s="188">
        <f>IF(VLOOKUP($A11,'hk2022'!$A:$G,1)=$A11,VLOOKUP($A11,'hk2022'!$A:$G,6),0)</f>
        <v>0</v>
      </c>
      <c r="I11" s="188">
        <f>IF(VLOOKUP($A11,'hk2022'!$A:$G,1)=$A11,VLOOKUP($A11,'hk2022'!$A:$G,7),0)</f>
        <v>0</v>
      </c>
      <c r="J11" s="188">
        <f>IF(VLOOKUP($A11,'hk2022'!$A:$H,1)=$A11,VLOOKUP($A11,'hk2022'!$A:$H,8),0)</f>
        <v>0</v>
      </c>
      <c r="K11" s="190">
        <f t="shared" si="4"/>
        <v>0</v>
      </c>
    </row>
    <row r="12" spans="1:12" outlineLevel="1" x14ac:dyDescent="0.15">
      <c r="A12" s="191" t="s">
        <v>2347</v>
      </c>
      <c r="B12" s="167"/>
      <c r="C12" s="184" t="s">
        <v>2348</v>
      </c>
      <c r="D12" s="188">
        <f>IF(VLOOKUP($A12,'hk2023'!$A:$G,1)=$A12,VLOOKUP($A12,'hk2023'!$A:$G,6),0)</f>
        <v>0</v>
      </c>
      <c r="E12" s="188">
        <f>IF(VLOOKUP($A12,'hk2023'!$A:$G,1)=$A12,VLOOKUP($A12,'hk2023'!$A:$G,7),0)</f>
        <v>0</v>
      </c>
      <c r="F12" s="188">
        <f>IF(VLOOKUP($A12,'hk2023'!$A:$H,1)=$A12,VLOOKUP($A12,'hk2023'!$A:$H,8),0)</f>
        <v>0</v>
      </c>
      <c r="G12" s="189">
        <f t="shared" si="3"/>
        <v>0</v>
      </c>
      <c r="H12" s="188">
        <f>IF(VLOOKUP($A12,'hk2022'!$A:$G,1)=$A12,VLOOKUP($A12,'hk2022'!$A:$G,6),0)</f>
        <v>0</v>
      </c>
      <c r="I12" s="188">
        <f>IF(VLOOKUP($A12,'hk2022'!$A:$G,1)=$A12,VLOOKUP($A12,'hk2022'!$A:$G,7),0)</f>
        <v>0</v>
      </c>
      <c r="J12" s="188">
        <f>IF(VLOOKUP($A12,'hk2022'!$A:$H,1)=$A12,VLOOKUP($A12,'hk2022'!$A:$H,8),0)</f>
        <v>0</v>
      </c>
      <c r="K12" s="190">
        <f t="shared" si="4"/>
        <v>0</v>
      </c>
    </row>
    <row r="13" spans="1:12" outlineLevel="1" x14ac:dyDescent="0.15">
      <c r="A13" s="183" t="str">
        <f>LEFT(B13,3)</f>
        <v>019</v>
      </c>
      <c r="B13" s="167" t="s">
        <v>2349</v>
      </c>
      <c r="C13" s="167" t="s">
        <v>2350</v>
      </c>
      <c r="D13" s="188">
        <f>IF(VLOOKUP($A13,'hk2023'!$A:$G,1)=$A13,VLOOKUP($A13,'hk2023'!$A:$G,6),0)</f>
        <v>0</v>
      </c>
      <c r="E13" s="188">
        <f>IF(VLOOKUP($A13,'hk2023'!$A:$G,1)=$A13,VLOOKUP($A13,'hk2023'!$A:$G,7),0)</f>
        <v>0</v>
      </c>
      <c r="F13" s="188">
        <f>IF(VLOOKUP($A13,'hk2023'!$A:$H,1)=$A13,VLOOKUP($A13,'hk2023'!$A:$H,8),0)</f>
        <v>0</v>
      </c>
      <c r="G13" s="189">
        <f t="shared" si="3"/>
        <v>0</v>
      </c>
      <c r="H13" s="188">
        <f>IF(VLOOKUP($A13,'hk2022'!$A:$G,1)=$A13,VLOOKUP($A13,'hk2022'!$A:$G,6),0)</f>
        <v>0</v>
      </c>
      <c r="I13" s="188">
        <f>IF(VLOOKUP($A13,'hk2022'!$A:$G,1)=$A13,VLOOKUP($A13,'hk2022'!$A:$G,7),0)</f>
        <v>0</v>
      </c>
      <c r="J13" s="188">
        <f>IF(VLOOKUP($A13,'hk2022'!$A:$H,1)=$A13,VLOOKUP($A13,'hk2022'!$A:$H,8),0)</f>
        <v>0</v>
      </c>
      <c r="K13" s="190">
        <f t="shared" si="4"/>
        <v>0</v>
      </c>
    </row>
    <row r="14" spans="1:12" ht="10.9" outlineLevel="1" thickBot="1" x14ac:dyDescent="0.25">
      <c r="A14" s="183"/>
      <c r="B14" s="167"/>
      <c r="C14" s="167"/>
      <c r="E14" s="192"/>
      <c r="F14" s="192"/>
      <c r="G14" s="193"/>
      <c r="H14" s="188"/>
      <c r="I14" s="192"/>
      <c r="J14" s="192"/>
      <c r="K14" s="194"/>
    </row>
    <row r="15" spans="1:12" ht="12.75" x14ac:dyDescent="0.2">
      <c r="A15" s="177" t="s">
        <v>2012</v>
      </c>
      <c r="B15" s="178"/>
      <c r="C15" s="179" t="s">
        <v>2351</v>
      </c>
      <c r="D15" s="180">
        <f t="shared" ref="D15:K15" si="5">SUM(D16:D24)</f>
        <v>0</v>
      </c>
      <c r="E15" s="180">
        <f t="shared" si="5"/>
        <v>31633.33</v>
      </c>
      <c r="F15" s="180">
        <f t="shared" si="5"/>
        <v>0</v>
      </c>
      <c r="G15" s="195">
        <f t="shared" si="5"/>
        <v>31633.33</v>
      </c>
      <c r="H15" s="180">
        <f t="shared" si="5"/>
        <v>0</v>
      </c>
      <c r="I15" s="180">
        <f t="shared" si="5"/>
        <v>0</v>
      </c>
      <c r="J15" s="180">
        <f t="shared" si="5"/>
        <v>0</v>
      </c>
      <c r="K15" s="196">
        <f t="shared" si="5"/>
        <v>0</v>
      </c>
      <c r="L15" s="197"/>
    </row>
    <row r="16" spans="1:12" ht="12.6" outlineLevel="2" x14ac:dyDescent="0.25">
      <c r="A16" s="183" t="str">
        <f>LEFT(B16,3)</f>
        <v>021</v>
      </c>
      <c r="B16" s="167" t="s">
        <v>2352</v>
      </c>
      <c r="C16" s="167" t="s">
        <v>1441</v>
      </c>
      <c r="D16" s="188">
        <f>IF(VLOOKUP($A16,'hk2023'!$A:$G,1)=$A16,VLOOKUP($A16,'hk2023'!$A:$G,6),0)</f>
        <v>0</v>
      </c>
      <c r="E16" s="188">
        <f>IF(VLOOKUP($A16,'hk2023'!$A:$G,1)=$A16,VLOOKUP($A16,'hk2023'!$A:$G,7),0)</f>
        <v>0</v>
      </c>
      <c r="F16" s="188">
        <f>IF(VLOOKUP($A16,'hk2023'!$A:$H,1)=$A16,VLOOKUP($A16,'hk2023'!$A:$H,8),0)</f>
        <v>0</v>
      </c>
      <c r="G16" s="189">
        <f>SUM(D16+E16-F16)</f>
        <v>0</v>
      </c>
      <c r="H16" s="188">
        <f>IF(VLOOKUP($A16,'hk2022'!$A:$G,1)=$A16,VLOOKUP($A16,'hk2022'!$A:$G,6),0)</f>
        <v>0</v>
      </c>
      <c r="I16" s="188">
        <f>IF(VLOOKUP($A16,'hk2022'!$A:$G,1)=$A16,VLOOKUP($A16,'hk2022'!$A:$G,7),0)</f>
        <v>0</v>
      </c>
      <c r="J16" s="188">
        <f>IF(VLOOKUP($A16,'hk2022'!$A:$H,1)=$A16,VLOOKUP($A16,'hk2022'!$A:$H,8),0)</f>
        <v>0</v>
      </c>
      <c r="K16" s="190">
        <f>SUM(H16+I16-J16)</f>
        <v>0</v>
      </c>
      <c r="L16" s="197"/>
    </row>
    <row r="17" spans="1:12" ht="12.75" outlineLevel="2" x14ac:dyDescent="0.2">
      <c r="A17" s="183" t="str">
        <f>LEFT(B17,3)</f>
        <v>022</v>
      </c>
      <c r="B17" s="167" t="s">
        <v>2353</v>
      </c>
      <c r="C17" s="167" t="s">
        <v>2354</v>
      </c>
      <c r="D17" s="188">
        <f>IF(VLOOKUP($A17,'hk2023'!$A:$G,1)=$A17,VLOOKUP($A17,'hk2023'!$A:$G,6),0)</f>
        <v>0</v>
      </c>
      <c r="E17" s="188">
        <f>IF(VLOOKUP($A17,'hk2023'!$A:$G,1)=$A17,VLOOKUP($A17,'hk2023'!$A:$G,7),0)</f>
        <v>31633.33</v>
      </c>
      <c r="F17" s="188">
        <f>IF(VLOOKUP($A17,'hk2023'!$A:$H,1)=$A17,VLOOKUP($A17,'hk2023'!$A:$H,8),0)</f>
        <v>0</v>
      </c>
      <c r="G17" s="189">
        <f t="shared" ref="G17:G23" si="6">SUM(D17+E17-F17)</f>
        <v>31633.33</v>
      </c>
      <c r="H17" s="188">
        <f>IF(VLOOKUP($A17,'hk2022'!$A:$G,1)=$A17,VLOOKUP($A17,'hk2022'!$A:$G,6),0)</f>
        <v>0</v>
      </c>
      <c r="I17" s="188">
        <f>IF(VLOOKUP($A17,'hk2022'!$A:$G,1)=$A17,VLOOKUP($A17,'hk2022'!$A:$G,7),0)</f>
        <v>0</v>
      </c>
      <c r="J17" s="188">
        <f>IF(VLOOKUP($A17,'hk2022'!$A:$H,1)=$A17,VLOOKUP($A17,'hk2022'!$A:$H,8),0)</f>
        <v>0</v>
      </c>
      <c r="K17" s="190">
        <f t="shared" ref="K17:K23" si="7">SUM(H17+I17-J17)</f>
        <v>0</v>
      </c>
      <c r="L17" s="197"/>
    </row>
    <row r="18" spans="1:12" ht="12.75" outlineLevel="2" x14ac:dyDescent="0.2">
      <c r="A18" s="191" t="s">
        <v>2355</v>
      </c>
      <c r="B18" s="167"/>
      <c r="C18" s="184" t="s">
        <v>1325</v>
      </c>
      <c r="D18" s="188">
        <f>IF(VLOOKUP($A18,'hk2023'!$A:$G,1)=$A18,VLOOKUP($A18,'hk2023'!$A:$G,6),0)</f>
        <v>0</v>
      </c>
      <c r="E18" s="188">
        <f>IF(VLOOKUP($A18,'hk2023'!$A:$G,1)=$A18,VLOOKUP($A18,'hk2023'!$A:$G,7),0)</f>
        <v>0</v>
      </c>
      <c r="F18" s="188">
        <f>IF(VLOOKUP($A18,'hk2023'!$A:$H,1)=$A18,VLOOKUP($A18,'hk2023'!$A:$H,8),0)</f>
        <v>0</v>
      </c>
      <c r="G18" s="189">
        <f t="shared" si="6"/>
        <v>0</v>
      </c>
      <c r="H18" s="188">
        <f>IF(VLOOKUP($A18,'hk2022'!$A:$G,1)=$A18,VLOOKUP($A18,'hk2022'!$A:$G,6),0)</f>
        <v>0</v>
      </c>
      <c r="I18" s="188">
        <f>IF(VLOOKUP($A18,'hk2022'!$A:$G,1)=$A18,VLOOKUP($A18,'hk2022'!$A:$G,7),0)</f>
        <v>0</v>
      </c>
      <c r="J18" s="188">
        <f>IF(VLOOKUP($A18,'hk2022'!$A:$H,1)=$A18,VLOOKUP($A18,'hk2022'!$A:$H,8),0)</f>
        <v>0</v>
      </c>
      <c r="K18" s="190">
        <f t="shared" si="7"/>
        <v>0</v>
      </c>
      <c r="L18" s="197"/>
    </row>
    <row r="19" spans="1:12" ht="12.75" outlineLevel="2" x14ac:dyDescent="0.2">
      <c r="A19" s="191" t="s">
        <v>2356</v>
      </c>
      <c r="B19" s="167"/>
      <c r="C19" s="184" t="s">
        <v>1329</v>
      </c>
      <c r="D19" s="188">
        <f>IF(VLOOKUP($A19,'hk2023'!$A:$G,1)=$A19,VLOOKUP($A19,'hk2023'!$A:$G,6),0)</f>
        <v>0</v>
      </c>
      <c r="E19" s="188">
        <f>IF(VLOOKUP($A19,'hk2023'!$A:$G,1)=$A19,VLOOKUP($A19,'hk2023'!$A:$G,7),0)</f>
        <v>0</v>
      </c>
      <c r="F19" s="188">
        <f>IF(VLOOKUP($A19,'hk2023'!$A:$H,1)=$A19,VLOOKUP($A19,'hk2023'!$A:$H,8),0)</f>
        <v>0</v>
      </c>
      <c r="G19" s="189">
        <f t="shared" si="6"/>
        <v>0</v>
      </c>
      <c r="H19" s="188">
        <f>IF(VLOOKUP($A19,'hk2022'!$A:$G,1)=$A19,VLOOKUP($A19,'hk2022'!$A:$G,6),0)</f>
        <v>0</v>
      </c>
      <c r="I19" s="188">
        <f>IF(VLOOKUP($A19,'hk2022'!$A:$G,1)=$A19,VLOOKUP($A19,'hk2022'!$A:$G,7),0)</f>
        <v>0</v>
      </c>
      <c r="J19" s="188">
        <f>IF(VLOOKUP($A19,'hk2022'!$A:$H,1)=$A19,VLOOKUP($A19,'hk2022'!$A:$H,8),0)</f>
        <v>0</v>
      </c>
      <c r="K19" s="190">
        <f t="shared" si="7"/>
        <v>0</v>
      </c>
      <c r="L19" s="197"/>
    </row>
    <row r="20" spans="1:12" ht="12.75" outlineLevel="2" x14ac:dyDescent="0.2">
      <c r="A20" s="183" t="str">
        <f>LEFT(B20,3)</f>
        <v>025</v>
      </c>
      <c r="B20" s="167" t="s">
        <v>2357</v>
      </c>
      <c r="C20" s="167" t="s">
        <v>2358</v>
      </c>
      <c r="D20" s="188">
        <f>IF(VLOOKUP($A20,'hk2023'!$A:$G,1)=$A20,VLOOKUP($A20,'hk2023'!$A:$G,6),0)</f>
        <v>0</v>
      </c>
      <c r="E20" s="188">
        <f>IF(VLOOKUP($A20,'hk2023'!$A:$G,1)=$A20,VLOOKUP($A20,'hk2023'!$A:$G,7),0)</f>
        <v>0</v>
      </c>
      <c r="F20" s="188">
        <f>IF(VLOOKUP($A20,'hk2023'!$A:$H,1)=$A20,VLOOKUP($A20,'hk2023'!$A:$H,8),0)</f>
        <v>0</v>
      </c>
      <c r="G20" s="189">
        <f t="shared" si="6"/>
        <v>0</v>
      </c>
      <c r="H20" s="188">
        <f>IF(VLOOKUP($A20,'hk2022'!$A:$G,1)=$A20,VLOOKUP($A20,'hk2022'!$A:$G,6),0)</f>
        <v>0</v>
      </c>
      <c r="I20" s="188">
        <f>IF(VLOOKUP($A20,'hk2022'!$A:$G,1)=$A20,VLOOKUP($A20,'hk2022'!$A:$G,7),0)</f>
        <v>0</v>
      </c>
      <c r="J20" s="188">
        <f>IF(VLOOKUP($A20,'hk2022'!$A:$H,1)=$A20,VLOOKUP($A20,'hk2022'!$A:$H,8),0)</f>
        <v>0</v>
      </c>
      <c r="K20" s="190">
        <f t="shared" si="7"/>
        <v>0</v>
      </c>
      <c r="L20" s="197"/>
    </row>
    <row r="21" spans="1:12" ht="12.75" outlineLevel="2" x14ac:dyDescent="0.2">
      <c r="A21" s="183" t="str">
        <f>LEFT(B21,3)</f>
        <v>026</v>
      </c>
      <c r="B21" s="167" t="s">
        <v>2359</v>
      </c>
      <c r="C21" s="167" t="s">
        <v>2360</v>
      </c>
      <c r="D21" s="188">
        <f>IF(VLOOKUP($A21,'hk2023'!$A:$G,1)=$A21,VLOOKUP($A21,'hk2023'!$A:$G,6),0)</f>
        <v>0</v>
      </c>
      <c r="E21" s="188">
        <f>IF(VLOOKUP($A21,'hk2023'!$A:$G,1)=$A21,VLOOKUP($A21,'hk2023'!$A:$G,7),0)</f>
        <v>0</v>
      </c>
      <c r="F21" s="188">
        <f>IF(VLOOKUP($A21,'hk2023'!$A:$H,1)=$A21,VLOOKUP($A21,'hk2023'!$A:$H,8),0)</f>
        <v>0</v>
      </c>
      <c r="G21" s="189">
        <f t="shared" si="6"/>
        <v>0</v>
      </c>
      <c r="H21" s="188">
        <f>IF(VLOOKUP($A21,'hk2022'!$A:$G,1)=$A21,VLOOKUP($A21,'hk2022'!$A:$G,6),0)</f>
        <v>0</v>
      </c>
      <c r="I21" s="188">
        <f>IF(VLOOKUP($A21,'hk2022'!$A:$G,1)=$A21,VLOOKUP($A21,'hk2022'!$A:$G,7),0)</f>
        <v>0</v>
      </c>
      <c r="J21" s="188">
        <f>IF(VLOOKUP($A21,'hk2022'!$A:$H,1)=$A21,VLOOKUP($A21,'hk2022'!$A:$H,8),0)</f>
        <v>0</v>
      </c>
      <c r="K21" s="190">
        <f t="shared" si="7"/>
        <v>0</v>
      </c>
      <c r="L21" s="197"/>
    </row>
    <row r="22" spans="1:12" ht="12.75" outlineLevel="2" x14ac:dyDescent="0.2">
      <c r="A22" s="191" t="s">
        <v>2361</v>
      </c>
      <c r="B22" s="167"/>
      <c r="C22" s="184" t="s">
        <v>2362</v>
      </c>
      <c r="D22" s="188">
        <f>IF(VLOOKUP($A22,'hk2023'!$A:$G,1)=$A22,VLOOKUP($A22,'hk2023'!$A:$G,6),0)</f>
        <v>0</v>
      </c>
      <c r="E22" s="188">
        <f>IF(VLOOKUP($A22,'hk2023'!$A:$G,1)=$A22,VLOOKUP($A22,'hk2023'!$A:$G,7),0)</f>
        <v>0</v>
      </c>
      <c r="F22" s="188">
        <f>IF(VLOOKUP($A22,'hk2023'!$A:$H,1)=$A22,VLOOKUP($A22,'hk2023'!$A:$H,8),0)</f>
        <v>0</v>
      </c>
      <c r="G22" s="189">
        <f t="shared" si="6"/>
        <v>0</v>
      </c>
      <c r="H22" s="188">
        <f>IF(VLOOKUP($A22,'hk2022'!$A:$G,1)=$A22,VLOOKUP($A22,'hk2022'!$A:$G,6),0)</f>
        <v>0</v>
      </c>
      <c r="I22" s="188">
        <f>IF(VLOOKUP($A22,'hk2022'!$A:$G,1)=$A22,VLOOKUP($A22,'hk2022'!$A:$G,7),0)</f>
        <v>0</v>
      </c>
      <c r="J22" s="188">
        <f>IF(VLOOKUP($A22,'hk2022'!$A:$H,1)=$A22,VLOOKUP($A22,'hk2022'!$A:$H,8),0)</f>
        <v>0</v>
      </c>
      <c r="K22" s="190">
        <f t="shared" si="7"/>
        <v>0</v>
      </c>
      <c r="L22" s="197"/>
    </row>
    <row r="23" spans="1:12" ht="12.75" outlineLevel="2" x14ac:dyDescent="0.2">
      <c r="A23" s="183" t="str">
        <f>LEFT(B23,3)</f>
        <v>029</v>
      </c>
      <c r="B23" s="167" t="s">
        <v>2363</v>
      </c>
      <c r="C23" s="167" t="s">
        <v>2364</v>
      </c>
      <c r="D23" s="188">
        <f>IF(VLOOKUP($A23,'hk2023'!$A:$G,1)=$A23,VLOOKUP($A23,'hk2023'!$A:$G,6),0)</f>
        <v>0</v>
      </c>
      <c r="E23" s="188">
        <f>IF(VLOOKUP($A23,'hk2023'!$A:$G,1)=$A23,VLOOKUP($A23,'hk2023'!$A:$G,7),0)</f>
        <v>0</v>
      </c>
      <c r="F23" s="188">
        <f>IF(VLOOKUP($A23,'hk2023'!$A:$H,1)=$A23,VLOOKUP($A23,'hk2023'!$A:$H,8),0)</f>
        <v>0</v>
      </c>
      <c r="G23" s="189">
        <f t="shared" si="6"/>
        <v>0</v>
      </c>
      <c r="H23" s="188">
        <f>IF(VLOOKUP($A23,'hk2022'!$A:$G,1)=$A23,VLOOKUP($A23,'hk2022'!$A:$G,6),0)</f>
        <v>0</v>
      </c>
      <c r="I23" s="188">
        <f>IF(VLOOKUP($A23,'hk2022'!$A:$G,1)=$A23,VLOOKUP($A23,'hk2022'!$A:$G,7),0)</f>
        <v>0</v>
      </c>
      <c r="J23" s="188">
        <f>IF(VLOOKUP($A23,'hk2022'!$A:$H,1)=$A23,VLOOKUP($A23,'hk2022'!$A:$H,8),0)</f>
        <v>0</v>
      </c>
      <c r="K23" s="190">
        <f t="shared" si="7"/>
        <v>0</v>
      </c>
      <c r="L23" s="197"/>
    </row>
    <row r="24" spans="1:12" ht="13.15" outlineLevel="2" thickBot="1" x14ac:dyDescent="0.3">
      <c r="A24" s="183"/>
      <c r="B24" s="167"/>
      <c r="C24" s="167"/>
      <c r="D24" s="192"/>
      <c r="E24" s="192"/>
      <c r="F24" s="192"/>
      <c r="G24" s="193"/>
      <c r="H24" s="192"/>
      <c r="I24" s="192"/>
      <c r="J24" s="192"/>
      <c r="K24" s="194"/>
      <c r="L24" s="197"/>
    </row>
    <row r="25" spans="1:12" ht="12.75" x14ac:dyDescent="0.2">
      <c r="A25" s="177" t="s">
        <v>2014</v>
      </c>
      <c r="B25" s="178"/>
      <c r="C25" s="179" t="s">
        <v>2365</v>
      </c>
      <c r="D25" s="180">
        <f t="shared" ref="D25:K25" si="8">SUM(D26:D28)</f>
        <v>0</v>
      </c>
      <c r="E25" s="180">
        <f t="shared" si="8"/>
        <v>0</v>
      </c>
      <c r="F25" s="180">
        <f t="shared" si="8"/>
        <v>0</v>
      </c>
      <c r="G25" s="195">
        <f t="shared" si="8"/>
        <v>0</v>
      </c>
      <c r="H25" s="180">
        <f t="shared" si="8"/>
        <v>0</v>
      </c>
      <c r="I25" s="180">
        <f t="shared" si="8"/>
        <v>0</v>
      </c>
      <c r="J25" s="180">
        <f t="shared" si="8"/>
        <v>0</v>
      </c>
      <c r="K25" s="196">
        <f t="shared" si="8"/>
        <v>0</v>
      </c>
      <c r="L25" s="197"/>
    </row>
    <row r="26" spans="1:12" ht="12.6" outlineLevel="1" x14ac:dyDescent="0.25">
      <c r="A26" s="183" t="str">
        <f>LEFT(B26,3)</f>
        <v>031</v>
      </c>
      <c r="B26" s="167" t="s">
        <v>2366</v>
      </c>
      <c r="C26" s="167" t="s">
        <v>1440</v>
      </c>
      <c r="D26" s="188">
        <f>IF(VLOOKUP($A26,'hk2023'!$A:$G,1)=$A26,VLOOKUP($A26,'hk2023'!$A:$G,6),0)</f>
        <v>0</v>
      </c>
      <c r="E26" s="188">
        <f>IF(VLOOKUP($A26,'hk2023'!$A:$G,1)=$A26,VLOOKUP($A26,'hk2023'!$A:$G,7),0)</f>
        <v>0</v>
      </c>
      <c r="F26" s="188">
        <f>IF(VLOOKUP($A26,'hk2023'!$A:$H,1)=$A26,VLOOKUP($A26,'hk2023'!$A:$H,8),0)</f>
        <v>0</v>
      </c>
      <c r="G26" s="189">
        <f>SUM(D26+E26-F26)</f>
        <v>0</v>
      </c>
      <c r="H26" s="188">
        <f>IF(VLOOKUP($A26,'hk2022'!$A:$G,1)=$A26,VLOOKUP($A26,'hk2022'!$A:$G,6),0)</f>
        <v>0</v>
      </c>
      <c r="I26" s="188">
        <f>IF(VLOOKUP($A26,'hk2022'!$A:$G,1)=$A26,VLOOKUP($A26,'hk2022'!$A:$G,7),0)</f>
        <v>0</v>
      </c>
      <c r="J26" s="188">
        <f>IF(VLOOKUP($A26,'hk2022'!$A:$H,1)=$A26,VLOOKUP($A26,'hk2022'!$A:$H,8),0)</f>
        <v>0</v>
      </c>
      <c r="K26" s="190">
        <f>SUM(H26+I26-J26)</f>
        <v>0</v>
      </c>
      <c r="L26" s="197"/>
    </row>
    <row r="27" spans="1:12" ht="12.75" outlineLevel="1" x14ac:dyDescent="0.2">
      <c r="A27" s="183" t="str">
        <f>LEFT(B27,3)</f>
        <v>032</v>
      </c>
      <c r="B27" s="167" t="s">
        <v>2367</v>
      </c>
      <c r="C27" s="167" t="s">
        <v>2368</v>
      </c>
      <c r="D27" s="188">
        <f>IF(VLOOKUP($A27,'hk2023'!$A:$G,1)=$A27,VLOOKUP($A27,'hk2023'!$A:$G,6),0)</f>
        <v>0</v>
      </c>
      <c r="E27" s="188">
        <f>IF(VLOOKUP($A27,'hk2023'!$A:$G,1)=$A27,VLOOKUP($A27,'hk2023'!$A:$G,7),0)</f>
        <v>0</v>
      </c>
      <c r="F27" s="188">
        <f>IF(VLOOKUP($A27,'hk2023'!$A:$H,1)=$A27,VLOOKUP($A27,'hk2023'!$A:$H,8),0)</f>
        <v>0</v>
      </c>
      <c r="G27" s="189">
        <f>SUM(D27+E27-F27)</f>
        <v>0</v>
      </c>
      <c r="H27" s="188">
        <f>IF(VLOOKUP($A27,'hk2022'!$A:$G,1)=$A27,VLOOKUP($A27,'hk2022'!$A:$G,6),0)</f>
        <v>0</v>
      </c>
      <c r="I27" s="188">
        <f>IF(VLOOKUP($A27,'hk2022'!$A:$G,1)=$A27,VLOOKUP($A27,'hk2022'!$A:$G,7),0)</f>
        <v>0</v>
      </c>
      <c r="J27" s="188">
        <f>IF(VLOOKUP($A27,'hk2022'!$A:$H,1)=$A27,VLOOKUP($A27,'hk2022'!$A:$H,8),0)</f>
        <v>0</v>
      </c>
      <c r="K27" s="190">
        <f>SUM(H27+I27-J27)</f>
        <v>0</v>
      </c>
      <c r="L27" s="197"/>
    </row>
    <row r="28" spans="1:12" ht="13.5" outlineLevel="1" thickBot="1" x14ac:dyDescent="0.25">
      <c r="A28" s="198"/>
      <c r="B28" s="199"/>
      <c r="C28" s="199"/>
      <c r="D28" s="192"/>
      <c r="E28" s="192"/>
      <c r="F28" s="192"/>
      <c r="G28" s="193"/>
      <c r="H28" s="192"/>
      <c r="I28" s="192"/>
      <c r="J28" s="192"/>
      <c r="K28" s="194"/>
      <c r="L28" s="197"/>
    </row>
    <row r="29" spans="1:12" ht="12.75" x14ac:dyDescent="0.2">
      <c r="A29" s="177" t="s">
        <v>1212</v>
      </c>
      <c r="B29" s="178"/>
      <c r="C29" s="179" t="s">
        <v>188</v>
      </c>
      <c r="D29" s="180">
        <f t="shared" ref="D29:K29" si="9">SUM(D30:D34)</f>
        <v>0</v>
      </c>
      <c r="E29" s="180">
        <f t="shared" si="9"/>
        <v>31633.33</v>
      </c>
      <c r="F29" s="180">
        <f t="shared" si="9"/>
        <v>31633.33</v>
      </c>
      <c r="G29" s="181">
        <f t="shared" si="9"/>
        <v>0</v>
      </c>
      <c r="H29" s="180">
        <f t="shared" si="9"/>
        <v>0</v>
      </c>
      <c r="I29" s="180">
        <f t="shared" si="9"/>
        <v>0</v>
      </c>
      <c r="J29" s="180">
        <f t="shared" si="9"/>
        <v>0</v>
      </c>
      <c r="K29" s="182">
        <f t="shared" si="9"/>
        <v>0</v>
      </c>
      <c r="L29" s="197"/>
    </row>
    <row r="30" spans="1:12" ht="12.75" outlineLevel="1" x14ac:dyDescent="0.2">
      <c r="A30" s="200" t="s">
        <v>187</v>
      </c>
      <c r="C30" s="184" t="s">
        <v>2369</v>
      </c>
      <c r="D30" s="188">
        <f>IF(VLOOKUP($A30,'hk2023'!$A:$G,1)=$A30,VLOOKUP($A30,'hk2023'!$A:$G,6),0)</f>
        <v>0</v>
      </c>
      <c r="E30" s="188">
        <f>IF(VLOOKUP($A30,'hk2023'!$A:$G,1)=$A30,VLOOKUP($A30,'hk2023'!$A:$G,7),0)</f>
        <v>0</v>
      </c>
      <c r="F30" s="188">
        <f>IF(VLOOKUP($A30,'hk2023'!$A:$H,1)=$A30,VLOOKUP($A30,'hk2023'!$A:$H,8),0)</f>
        <v>0</v>
      </c>
      <c r="G30" s="189">
        <f>SUM(D30+E30-F30)</f>
        <v>0</v>
      </c>
      <c r="H30" s="188">
        <f>IF(VLOOKUP($A30,'hk2022'!$A:$G,1)=$A30,VLOOKUP($A30,'hk2022'!$A:$G,6),0)</f>
        <v>0</v>
      </c>
      <c r="I30" s="188">
        <f>IF(VLOOKUP($A30,'hk2022'!$A:$G,1)=$A30,VLOOKUP($A30,'hk2022'!$A:$G,7),0)</f>
        <v>0</v>
      </c>
      <c r="J30" s="188">
        <f>IF(VLOOKUP($A30,'hk2022'!$A:$H,1)=$A30,VLOOKUP($A30,'hk2022'!$A:$H,8),0)</f>
        <v>0</v>
      </c>
      <c r="K30" s="190">
        <f>SUM(H30+I30-J30)</f>
        <v>0</v>
      </c>
      <c r="L30" s="197"/>
    </row>
    <row r="31" spans="1:12" ht="12.75" outlineLevel="1" x14ac:dyDescent="0.2">
      <c r="A31" s="183" t="str">
        <f>LEFT(B31,3)</f>
        <v>041</v>
      </c>
      <c r="B31" s="167" t="s">
        <v>2370</v>
      </c>
      <c r="C31" s="167" t="s">
        <v>2371</v>
      </c>
      <c r="D31" s="188">
        <f>IF(VLOOKUP($A31,'hk2023'!$A:$G,1)=$A31,VLOOKUP($A31,'hk2023'!$A:$G,6),0)</f>
        <v>0</v>
      </c>
      <c r="E31" s="188">
        <f>IF(VLOOKUP($A31,'hk2023'!$A:$G,1)=$A31,VLOOKUP($A31,'hk2023'!$A:$G,7),0)</f>
        <v>0</v>
      </c>
      <c r="F31" s="188">
        <f>IF(VLOOKUP($A31,'hk2023'!$A:$H,1)=$A31,VLOOKUP($A31,'hk2023'!$A:$H,8),0)</f>
        <v>0</v>
      </c>
      <c r="G31" s="189">
        <f>SUM(D31+E31-F31)</f>
        <v>0</v>
      </c>
      <c r="H31" s="188">
        <f>IF(VLOOKUP($A31,'hk2022'!$A:$G,1)=$A31,VLOOKUP($A31,'hk2022'!$A:$G,6),0)</f>
        <v>0</v>
      </c>
      <c r="I31" s="188">
        <f>IF(VLOOKUP($A31,'hk2022'!$A:$G,1)=$A31,VLOOKUP($A31,'hk2022'!$A:$G,7),0)</f>
        <v>0</v>
      </c>
      <c r="J31" s="188">
        <f>IF(VLOOKUP($A31,'hk2022'!$A:$H,1)=$A31,VLOOKUP($A31,'hk2022'!$A:$H,8),0)</f>
        <v>0</v>
      </c>
      <c r="K31" s="190">
        <f>SUM(H31+I31-J31)</f>
        <v>0</v>
      </c>
      <c r="L31" s="197"/>
    </row>
    <row r="32" spans="1:12" ht="12.75" outlineLevel="1" x14ac:dyDescent="0.2">
      <c r="A32" s="183" t="str">
        <f>LEFT(B32,3)</f>
        <v>042</v>
      </c>
      <c r="B32" s="167" t="s">
        <v>2372</v>
      </c>
      <c r="C32" s="167" t="s">
        <v>2373</v>
      </c>
      <c r="D32" s="188">
        <f>IF(VLOOKUP($A32,'hk2023'!$A:$G,1)=$A32,VLOOKUP($A32,'hk2023'!$A:$G,6),0)</f>
        <v>0</v>
      </c>
      <c r="E32" s="188">
        <f>IF(VLOOKUP($A32,'hk2023'!$A:$G,1)=$A32,VLOOKUP($A32,'hk2023'!$A:$G,7),0)</f>
        <v>31633.33</v>
      </c>
      <c r="F32" s="188">
        <f>IF(VLOOKUP($A32,'hk2023'!$A:$H,1)=$A32,VLOOKUP($A32,'hk2023'!$A:$H,8),0)</f>
        <v>31633.33</v>
      </c>
      <c r="G32" s="189">
        <f>SUM(D32+E32-F32)</f>
        <v>0</v>
      </c>
      <c r="H32" s="188">
        <f>IF(VLOOKUP($A32,'hk2022'!$A:$G,1)=$A32,VLOOKUP($A32,'hk2022'!$A:$G,6),0)</f>
        <v>0</v>
      </c>
      <c r="I32" s="188">
        <f>IF(VLOOKUP($A32,'hk2022'!$A:$G,1)=$A32,VLOOKUP($A32,'hk2022'!$A:$G,7),0)</f>
        <v>0</v>
      </c>
      <c r="J32" s="188">
        <f>IF(VLOOKUP($A32,'hk2022'!$A:$H,1)=$A32,VLOOKUP($A32,'hk2022'!$A:$H,8),0)</f>
        <v>0</v>
      </c>
      <c r="K32" s="190">
        <f>SUM(H32+I32-J32)</f>
        <v>0</v>
      </c>
      <c r="L32" s="197"/>
    </row>
    <row r="33" spans="1:12" ht="12.75" outlineLevel="1" x14ac:dyDescent="0.2">
      <c r="A33" s="183" t="str">
        <f>LEFT(B33,3)</f>
        <v>043</v>
      </c>
      <c r="B33" s="167" t="s">
        <v>2374</v>
      </c>
      <c r="C33" s="167" t="s">
        <v>2375</v>
      </c>
      <c r="D33" s="188">
        <f>IF(VLOOKUP($A33,'hk2023'!$A:$G,1)=$A33,VLOOKUP($A33,'hk2023'!$A:$G,6),0)</f>
        <v>0</v>
      </c>
      <c r="E33" s="188">
        <f>IF(VLOOKUP($A33,'hk2023'!$A:$G,1)=$A33,VLOOKUP($A33,'hk2023'!$A:$G,7),0)</f>
        <v>0</v>
      </c>
      <c r="F33" s="188">
        <f>IF(VLOOKUP($A33,'hk2023'!$A:$H,1)=$A33,VLOOKUP($A33,'hk2023'!$A:$H,8),0)</f>
        <v>0</v>
      </c>
      <c r="G33" s="189">
        <f>SUM(D33+E33-F33)</f>
        <v>0</v>
      </c>
      <c r="H33" s="188">
        <f>IF(VLOOKUP($A33,'hk2022'!$A:$G,1)=$A33,VLOOKUP($A33,'hk2022'!$A:$G,6),0)</f>
        <v>0</v>
      </c>
      <c r="I33" s="188">
        <f>IF(VLOOKUP($A33,'hk2022'!$A:$G,1)=$A33,VLOOKUP($A33,'hk2022'!$A:$G,7),0)</f>
        <v>0</v>
      </c>
      <c r="J33" s="188">
        <f>IF(VLOOKUP($A33,'hk2022'!$A:$H,1)=$A33,VLOOKUP($A33,'hk2022'!$A:$H,8),0)</f>
        <v>0</v>
      </c>
      <c r="K33" s="190">
        <f>SUM(H33+I33-J33)</f>
        <v>0</v>
      </c>
      <c r="L33" s="197"/>
    </row>
    <row r="34" spans="1:12" ht="13.5" outlineLevel="1" thickBot="1" x14ac:dyDescent="0.25">
      <c r="A34" s="198"/>
      <c r="B34" s="199"/>
      <c r="C34" s="199"/>
      <c r="D34" s="192"/>
      <c r="E34" s="192"/>
      <c r="F34" s="192"/>
      <c r="G34" s="193"/>
      <c r="H34" s="192"/>
      <c r="I34" s="192"/>
      <c r="J34" s="192"/>
      <c r="K34" s="194"/>
      <c r="L34" s="197"/>
    </row>
    <row r="35" spans="1:12" ht="12.75" x14ac:dyDescent="0.2">
      <c r="A35" s="177" t="s">
        <v>1213</v>
      </c>
      <c r="B35" s="178"/>
      <c r="C35" s="179" t="s">
        <v>2376</v>
      </c>
      <c r="D35" s="180">
        <f t="shared" ref="D35:K35" si="10">SUM(D36:D40)</f>
        <v>0</v>
      </c>
      <c r="E35" s="180">
        <f t="shared" si="10"/>
        <v>0</v>
      </c>
      <c r="F35" s="180">
        <f t="shared" si="10"/>
        <v>0</v>
      </c>
      <c r="G35" s="181">
        <f t="shared" si="10"/>
        <v>0</v>
      </c>
      <c r="H35" s="180">
        <f t="shared" si="10"/>
        <v>0</v>
      </c>
      <c r="I35" s="180">
        <f t="shared" si="10"/>
        <v>0</v>
      </c>
      <c r="J35" s="180">
        <f t="shared" si="10"/>
        <v>0</v>
      </c>
      <c r="K35" s="182">
        <f t="shared" si="10"/>
        <v>0</v>
      </c>
      <c r="L35" s="197"/>
    </row>
    <row r="36" spans="1:12" ht="12.75" outlineLevel="1" x14ac:dyDescent="0.2">
      <c r="A36" s="200" t="s">
        <v>199</v>
      </c>
      <c r="C36" s="184" t="s">
        <v>2377</v>
      </c>
      <c r="D36" s="188">
        <f>IF(VLOOKUP($A36,'hk2023'!$A:$G,1)=$A36,VLOOKUP($A36,'hk2023'!$A:$G,6),0)</f>
        <v>0</v>
      </c>
      <c r="E36" s="188">
        <f>IF(VLOOKUP($A36,'hk2023'!$A:$G,1)=$A36,VLOOKUP($A36,'hk2023'!$A:$G,7),0)</f>
        <v>0</v>
      </c>
      <c r="F36" s="188">
        <f>IF(VLOOKUP($A36,'hk2023'!$A:$H,1)=$A36,VLOOKUP($A36,'hk2023'!$A:$H,8),0)</f>
        <v>0</v>
      </c>
      <c r="G36" s="189">
        <f>SUM(D36+E36-F36)</f>
        <v>0</v>
      </c>
      <c r="H36" s="188">
        <f>IF(VLOOKUP($A36,'hk2022'!$A:$G,1)=$A36,VLOOKUP($A36,'hk2022'!$A:$G,6),0)</f>
        <v>0</v>
      </c>
      <c r="I36" s="188">
        <f>IF(VLOOKUP($A36,'hk2022'!$A:$G,1)=$A36,VLOOKUP($A36,'hk2022'!$A:$G,7),0)</f>
        <v>0</v>
      </c>
      <c r="J36" s="188">
        <f>IF(VLOOKUP($A36,'hk2022'!$A:$H,1)=$A36,VLOOKUP($A36,'hk2022'!$A:$H,8),0)</f>
        <v>0</v>
      </c>
      <c r="K36" s="190">
        <f>SUM(H36+I36-J36)</f>
        <v>0</v>
      </c>
      <c r="L36" s="197"/>
    </row>
    <row r="37" spans="1:12" ht="12.75" outlineLevel="1" x14ac:dyDescent="0.2">
      <c r="A37" s="183" t="str">
        <f>LEFT(B37,3)</f>
        <v>051</v>
      </c>
      <c r="B37" s="167" t="s">
        <v>2378</v>
      </c>
      <c r="C37" s="167" t="s">
        <v>2379</v>
      </c>
      <c r="D37" s="188">
        <f>IF(VLOOKUP($A37,'hk2023'!$A:$G,1)=$A37,VLOOKUP($A37,'hk2023'!$A:$G,6),0)</f>
        <v>0</v>
      </c>
      <c r="E37" s="188">
        <f>IF(VLOOKUP($A37,'hk2023'!$A:$G,1)=$A37,VLOOKUP($A37,'hk2023'!$A:$G,7),0)</f>
        <v>0</v>
      </c>
      <c r="F37" s="188">
        <f>IF(VLOOKUP($A37,'hk2023'!$A:$H,1)=$A37,VLOOKUP($A37,'hk2023'!$A:$H,8),0)</f>
        <v>0</v>
      </c>
      <c r="G37" s="189">
        <f>SUM(D37+E37-F37)</f>
        <v>0</v>
      </c>
      <c r="H37" s="188">
        <f>IF(VLOOKUP($A37,'hk2022'!$A:$G,1)=$A37,VLOOKUP($A37,'hk2022'!$A:$G,6),0)</f>
        <v>0</v>
      </c>
      <c r="I37" s="188">
        <f>IF(VLOOKUP($A37,'hk2022'!$A:$G,1)=$A37,VLOOKUP($A37,'hk2022'!$A:$G,7),0)</f>
        <v>0</v>
      </c>
      <c r="J37" s="188">
        <f>IF(VLOOKUP($A37,'hk2022'!$A:$H,1)=$A37,VLOOKUP($A37,'hk2022'!$A:$H,8),0)</f>
        <v>0</v>
      </c>
      <c r="K37" s="190">
        <f>SUM(H37+I37-J37)</f>
        <v>0</v>
      </c>
      <c r="L37" s="197"/>
    </row>
    <row r="38" spans="1:12" ht="12.75" outlineLevel="1" x14ac:dyDescent="0.2">
      <c r="A38" s="183" t="str">
        <f>LEFT(B38,3)</f>
        <v>052</v>
      </c>
      <c r="B38" s="167" t="s">
        <v>2380</v>
      </c>
      <c r="C38" s="167" t="s">
        <v>2381</v>
      </c>
      <c r="D38" s="188">
        <f>IF(VLOOKUP($A38,'hk2023'!$A:$G,1)=$A38,VLOOKUP($A38,'hk2023'!$A:$G,6),0)</f>
        <v>0</v>
      </c>
      <c r="E38" s="188">
        <f>IF(VLOOKUP($A38,'hk2023'!$A:$G,1)=$A38,VLOOKUP($A38,'hk2023'!$A:$G,7),0)</f>
        <v>0</v>
      </c>
      <c r="F38" s="188">
        <f>IF(VLOOKUP($A38,'hk2023'!$A:$H,1)=$A38,VLOOKUP($A38,'hk2023'!$A:$H,8),0)</f>
        <v>0</v>
      </c>
      <c r="G38" s="189">
        <f>SUM(D38+E38-F38)</f>
        <v>0</v>
      </c>
      <c r="H38" s="188">
        <f>IF(VLOOKUP($A38,'hk2022'!$A:$G,1)=$A38,VLOOKUP($A38,'hk2022'!$A:$G,6),0)</f>
        <v>0</v>
      </c>
      <c r="I38" s="188">
        <f>IF(VLOOKUP($A38,'hk2022'!$A:$G,1)=$A38,VLOOKUP($A38,'hk2022'!$A:$G,7),0)</f>
        <v>0</v>
      </c>
      <c r="J38" s="188">
        <f>IF(VLOOKUP($A38,'hk2022'!$A:$H,1)=$A38,VLOOKUP($A38,'hk2022'!$A:$H,8),0)</f>
        <v>0</v>
      </c>
      <c r="K38" s="190">
        <f>SUM(H38+I38-J38)</f>
        <v>0</v>
      </c>
      <c r="L38" s="197"/>
    </row>
    <row r="39" spans="1:12" ht="12.75" outlineLevel="1" x14ac:dyDescent="0.2">
      <c r="A39" s="183" t="str">
        <f>LEFT(B39,3)</f>
        <v>053</v>
      </c>
      <c r="B39" s="167" t="s">
        <v>2382</v>
      </c>
      <c r="C39" s="167" t="s">
        <v>2383</v>
      </c>
      <c r="D39" s="188">
        <f>IF(VLOOKUP($A39,'hk2023'!$A:$G,1)=$A39,VLOOKUP($A39,'hk2023'!$A:$G,6),0)</f>
        <v>0</v>
      </c>
      <c r="E39" s="188">
        <f>IF(VLOOKUP($A39,'hk2023'!$A:$G,1)=$A39,VLOOKUP($A39,'hk2023'!$A:$G,7),0)</f>
        <v>0</v>
      </c>
      <c r="F39" s="188">
        <f>IF(VLOOKUP($A39,'hk2023'!$A:$H,1)=$A39,VLOOKUP($A39,'hk2023'!$A:$H,8),0)</f>
        <v>0</v>
      </c>
      <c r="G39" s="189">
        <f>SUM(D39+E39-F39)</f>
        <v>0</v>
      </c>
      <c r="H39" s="188">
        <f>IF(VLOOKUP($A39,'hk2022'!$A:$G,1)=$A39,VLOOKUP($A39,'hk2022'!$A:$G,6),0)</f>
        <v>0</v>
      </c>
      <c r="I39" s="188">
        <f>IF(VLOOKUP($A39,'hk2022'!$A:$G,1)=$A39,VLOOKUP($A39,'hk2022'!$A:$G,7),0)</f>
        <v>0</v>
      </c>
      <c r="J39" s="188">
        <f>IF(VLOOKUP($A39,'hk2022'!$A:$H,1)=$A39,VLOOKUP($A39,'hk2022'!$A:$H,8),0)</f>
        <v>0</v>
      </c>
      <c r="K39" s="190">
        <f>SUM(H39+I39-J39)</f>
        <v>0</v>
      </c>
      <c r="L39" s="197"/>
    </row>
    <row r="40" spans="1:12" ht="13.5" outlineLevel="1" thickBot="1" x14ac:dyDescent="0.25">
      <c r="A40" s="198"/>
      <c r="B40" s="199"/>
      <c r="C40" s="199"/>
      <c r="D40" s="192"/>
      <c r="E40" s="192"/>
      <c r="F40" s="192"/>
      <c r="G40" s="193"/>
      <c r="H40" s="192"/>
      <c r="I40" s="192"/>
      <c r="J40" s="192"/>
      <c r="K40" s="194"/>
      <c r="L40" s="197"/>
    </row>
    <row r="41" spans="1:12" ht="12.75" x14ac:dyDescent="0.2">
      <c r="A41" s="177" t="s">
        <v>1214</v>
      </c>
      <c r="B41" s="178"/>
      <c r="C41" s="179" t="s">
        <v>214</v>
      </c>
      <c r="D41" s="180">
        <f t="shared" ref="D41:K41" si="11">SUM(D42:D49)</f>
        <v>0</v>
      </c>
      <c r="E41" s="180">
        <f t="shared" si="11"/>
        <v>0</v>
      </c>
      <c r="F41" s="180">
        <f t="shared" si="11"/>
        <v>0</v>
      </c>
      <c r="G41" s="195">
        <f t="shared" si="11"/>
        <v>0</v>
      </c>
      <c r="H41" s="180">
        <f t="shared" si="11"/>
        <v>0</v>
      </c>
      <c r="I41" s="180">
        <f t="shared" si="11"/>
        <v>0</v>
      </c>
      <c r="J41" s="180">
        <f t="shared" si="11"/>
        <v>0</v>
      </c>
      <c r="K41" s="196">
        <f t="shared" si="11"/>
        <v>0</v>
      </c>
      <c r="L41" s="197"/>
    </row>
    <row r="42" spans="1:12" ht="12.75" outlineLevel="1" x14ac:dyDescent="0.2">
      <c r="A42" s="183" t="str">
        <f t="shared" ref="A42:A48" si="12">LEFT(B42,3)</f>
        <v>061</v>
      </c>
      <c r="B42" s="167" t="s">
        <v>2384</v>
      </c>
      <c r="C42" s="167" t="s">
        <v>2385</v>
      </c>
      <c r="D42" s="188">
        <f>IF(VLOOKUP($A42,'hk2023'!$A:$G,1)=$A42,VLOOKUP($A42,'hk2023'!$A:$G,6),0)</f>
        <v>0</v>
      </c>
      <c r="E42" s="188">
        <f>IF(VLOOKUP($A42,'hk2023'!$A:$G,1)=$A42,VLOOKUP($A42,'hk2023'!$A:$G,7),0)</f>
        <v>0</v>
      </c>
      <c r="F42" s="188">
        <f>IF(VLOOKUP($A42,'hk2023'!$A:$H,1)=$A42,VLOOKUP($A42,'hk2023'!$A:$H,8),0)</f>
        <v>0</v>
      </c>
      <c r="G42" s="189">
        <f t="shared" ref="G42:G48" si="13">SUM(D42+E42-F42)</f>
        <v>0</v>
      </c>
      <c r="H42" s="188">
        <f>IF(VLOOKUP($A42,'hk2022'!$A:$G,1)=$A42,VLOOKUP($A42,'hk2022'!$A:$G,6),0)</f>
        <v>0</v>
      </c>
      <c r="I42" s="188">
        <f>IF(VLOOKUP($A42,'hk2022'!$A:$G,1)=$A42,VLOOKUP($A42,'hk2022'!$A:$G,7),0)</f>
        <v>0</v>
      </c>
      <c r="J42" s="188">
        <f>IF(VLOOKUP($A42,'hk2022'!$A:$H,1)=$A42,VLOOKUP($A42,'hk2022'!$A:$H,8),0)</f>
        <v>0</v>
      </c>
      <c r="K42" s="190">
        <f t="shared" ref="K42:K48" si="14">SUM(H42+I42-J42)</f>
        <v>0</v>
      </c>
      <c r="L42" s="197"/>
    </row>
    <row r="43" spans="1:12" ht="12.75" outlineLevel="1" x14ac:dyDescent="0.2">
      <c r="A43" s="183" t="str">
        <f t="shared" si="12"/>
        <v>062</v>
      </c>
      <c r="B43" s="167" t="s">
        <v>2386</v>
      </c>
      <c r="C43" s="167" t="s">
        <v>2387</v>
      </c>
      <c r="D43" s="188">
        <f>IF(VLOOKUP($A43,'hk2023'!$A:$G,1)=$A43,VLOOKUP($A43,'hk2023'!$A:$G,6),0)</f>
        <v>0</v>
      </c>
      <c r="E43" s="188">
        <f>IF(VLOOKUP($A43,'hk2023'!$A:$G,1)=$A43,VLOOKUP($A43,'hk2023'!$A:$G,7),0)</f>
        <v>0</v>
      </c>
      <c r="F43" s="188">
        <f>IF(VLOOKUP($A43,'hk2023'!$A:$H,1)=$A43,VLOOKUP($A43,'hk2023'!$A:$H,8),0)</f>
        <v>0</v>
      </c>
      <c r="G43" s="189">
        <f t="shared" si="13"/>
        <v>0</v>
      </c>
      <c r="H43" s="188">
        <f>IF(VLOOKUP($A43,'hk2022'!$A:$G,1)=$A43,VLOOKUP($A43,'hk2022'!$A:$G,6),0)</f>
        <v>0</v>
      </c>
      <c r="I43" s="188">
        <f>IF(VLOOKUP($A43,'hk2022'!$A:$G,1)=$A43,VLOOKUP($A43,'hk2022'!$A:$G,7),0)</f>
        <v>0</v>
      </c>
      <c r="J43" s="188">
        <f>IF(VLOOKUP($A43,'hk2022'!$A:$H,1)=$A43,VLOOKUP($A43,'hk2022'!$A:$H,8),0)</f>
        <v>0</v>
      </c>
      <c r="K43" s="190">
        <f t="shared" si="14"/>
        <v>0</v>
      </c>
      <c r="L43" s="197"/>
    </row>
    <row r="44" spans="1:12" ht="12.75" outlineLevel="1" x14ac:dyDescent="0.2">
      <c r="A44" s="183" t="str">
        <f t="shared" si="12"/>
        <v>063</v>
      </c>
      <c r="B44" s="167" t="s">
        <v>2388</v>
      </c>
      <c r="C44" s="167" t="s">
        <v>2389</v>
      </c>
      <c r="D44" s="188">
        <f>IF(VLOOKUP($A44,'hk2023'!$A:$G,1)=$A44,VLOOKUP($A44,'hk2023'!$A:$G,6),0)</f>
        <v>0</v>
      </c>
      <c r="E44" s="188">
        <f>IF(VLOOKUP($A44,'hk2023'!$A:$G,1)=$A44,VLOOKUP($A44,'hk2023'!$A:$G,7),0)</f>
        <v>0</v>
      </c>
      <c r="F44" s="188">
        <f>IF(VLOOKUP($A44,'hk2023'!$A:$H,1)=$A44,VLOOKUP($A44,'hk2023'!$A:$H,8),0)</f>
        <v>0</v>
      </c>
      <c r="G44" s="189">
        <f t="shared" si="13"/>
        <v>0</v>
      </c>
      <c r="H44" s="188">
        <f>IF(VLOOKUP($A44,'hk2022'!$A:$G,1)=$A44,VLOOKUP($A44,'hk2022'!$A:$G,6),0)</f>
        <v>0</v>
      </c>
      <c r="I44" s="188">
        <f>IF(VLOOKUP($A44,'hk2022'!$A:$G,1)=$A44,VLOOKUP($A44,'hk2022'!$A:$G,7),0)</f>
        <v>0</v>
      </c>
      <c r="J44" s="188">
        <f>IF(VLOOKUP($A44,'hk2022'!$A:$H,1)=$A44,VLOOKUP($A44,'hk2022'!$A:$H,8),0)</f>
        <v>0</v>
      </c>
      <c r="K44" s="190">
        <f t="shared" si="14"/>
        <v>0</v>
      </c>
      <c r="L44" s="197"/>
    </row>
    <row r="45" spans="1:12" ht="12.75" outlineLevel="1" x14ac:dyDescent="0.2">
      <c r="A45" s="183" t="str">
        <f t="shared" si="12"/>
        <v>065</v>
      </c>
      <c r="B45" s="167" t="s">
        <v>2390</v>
      </c>
      <c r="C45" s="167" t="s">
        <v>2391</v>
      </c>
      <c r="D45" s="188">
        <f>IF(VLOOKUP($A45,'hk2023'!$A:$G,1)=$A45,VLOOKUP($A45,'hk2023'!$A:$G,6),0)</f>
        <v>0</v>
      </c>
      <c r="E45" s="188">
        <f>IF(VLOOKUP($A45,'hk2023'!$A:$G,1)=$A45,VLOOKUP($A45,'hk2023'!$A:$G,7),0)</f>
        <v>0</v>
      </c>
      <c r="F45" s="188">
        <f>IF(VLOOKUP($A45,'hk2023'!$A:$H,1)=$A45,VLOOKUP($A45,'hk2023'!$A:$H,8),0)</f>
        <v>0</v>
      </c>
      <c r="G45" s="189">
        <f t="shared" si="13"/>
        <v>0</v>
      </c>
      <c r="H45" s="188">
        <f>IF(VLOOKUP($A45,'hk2022'!$A:$G,1)=$A45,VLOOKUP($A45,'hk2022'!$A:$G,6),0)</f>
        <v>0</v>
      </c>
      <c r="I45" s="188">
        <f>IF(VLOOKUP($A45,'hk2022'!$A:$G,1)=$A45,VLOOKUP($A45,'hk2022'!$A:$G,7),0)</f>
        <v>0</v>
      </c>
      <c r="J45" s="188">
        <f>IF(VLOOKUP($A45,'hk2022'!$A:$H,1)=$A45,VLOOKUP($A45,'hk2022'!$A:$H,8),0)</f>
        <v>0</v>
      </c>
      <c r="K45" s="190">
        <f t="shared" si="14"/>
        <v>0</v>
      </c>
      <c r="L45" s="197"/>
    </row>
    <row r="46" spans="1:12" ht="12.75" outlineLevel="1" x14ac:dyDescent="0.2">
      <c r="A46" s="183" t="str">
        <f t="shared" si="12"/>
        <v>066</v>
      </c>
      <c r="B46" s="167" t="s">
        <v>2392</v>
      </c>
      <c r="C46" s="167" t="s">
        <v>2393</v>
      </c>
      <c r="D46" s="188">
        <f>IF(VLOOKUP($A46,'hk2023'!$A:$G,1)=$A46,VLOOKUP($A46,'hk2023'!$A:$G,6),0)</f>
        <v>0</v>
      </c>
      <c r="E46" s="188">
        <f>IF(VLOOKUP($A46,'hk2023'!$A:$G,1)=$A46,VLOOKUP($A46,'hk2023'!$A:$G,7),0)</f>
        <v>0</v>
      </c>
      <c r="F46" s="188">
        <f>IF(VLOOKUP($A46,'hk2023'!$A:$H,1)=$A46,VLOOKUP($A46,'hk2023'!$A:$H,8),0)</f>
        <v>0</v>
      </c>
      <c r="G46" s="189">
        <f t="shared" si="13"/>
        <v>0</v>
      </c>
      <c r="H46" s="188">
        <f>IF(VLOOKUP($A46,'hk2022'!$A:$G,1)=$A46,VLOOKUP($A46,'hk2022'!$A:$G,6),0)</f>
        <v>0</v>
      </c>
      <c r="I46" s="188">
        <f>IF(VLOOKUP($A46,'hk2022'!$A:$G,1)=$A46,VLOOKUP($A46,'hk2022'!$A:$G,7),0)</f>
        <v>0</v>
      </c>
      <c r="J46" s="188">
        <f>IF(VLOOKUP($A46,'hk2022'!$A:$H,1)=$A46,VLOOKUP($A46,'hk2022'!$A:$H,8),0)</f>
        <v>0</v>
      </c>
      <c r="K46" s="190">
        <f t="shared" si="14"/>
        <v>0</v>
      </c>
      <c r="L46" s="197"/>
    </row>
    <row r="47" spans="1:12" ht="12.75" outlineLevel="1" x14ac:dyDescent="0.2">
      <c r="A47" s="183" t="str">
        <f t="shared" si="12"/>
        <v>067</v>
      </c>
      <c r="B47" s="167" t="s">
        <v>2394</v>
      </c>
      <c r="C47" s="167" t="s">
        <v>1476</v>
      </c>
      <c r="D47" s="188">
        <f>IF(VLOOKUP($A47,'hk2023'!$A:$G,1)=$A47,VLOOKUP($A47,'hk2023'!$A:$G,6),0)</f>
        <v>0</v>
      </c>
      <c r="E47" s="188">
        <f>IF(VLOOKUP($A47,'hk2023'!$A:$G,1)=$A47,VLOOKUP($A47,'hk2023'!$A:$G,7),0)</f>
        <v>0</v>
      </c>
      <c r="F47" s="188">
        <f>IF(VLOOKUP($A47,'hk2023'!$A:$H,1)=$A47,VLOOKUP($A47,'hk2023'!$A:$H,8),0)</f>
        <v>0</v>
      </c>
      <c r="G47" s="189">
        <f t="shared" si="13"/>
        <v>0</v>
      </c>
      <c r="H47" s="188">
        <f>IF(VLOOKUP($A47,'hk2022'!$A:$G,1)=$A47,VLOOKUP($A47,'hk2022'!$A:$G,6),0)</f>
        <v>0</v>
      </c>
      <c r="I47" s="188">
        <f>IF(VLOOKUP($A47,'hk2022'!$A:$G,1)=$A47,VLOOKUP($A47,'hk2022'!$A:$G,7),0)</f>
        <v>0</v>
      </c>
      <c r="J47" s="188">
        <f>IF(VLOOKUP($A47,'hk2022'!$A:$H,1)=$A47,VLOOKUP($A47,'hk2022'!$A:$H,8),0)</f>
        <v>0</v>
      </c>
      <c r="K47" s="190">
        <f t="shared" si="14"/>
        <v>0</v>
      </c>
      <c r="L47" s="197"/>
    </row>
    <row r="48" spans="1:12" ht="12.75" outlineLevel="1" x14ac:dyDescent="0.2">
      <c r="A48" s="183" t="str">
        <f t="shared" si="12"/>
        <v>069</v>
      </c>
      <c r="B48" s="167" t="s">
        <v>2395</v>
      </c>
      <c r="C48" s="167" t="s">
        <v>2396</v>
      </c>
      <c r="D48" s="188">
        <f>IF(VLOOKUP($A48,'hk2023'!$A:$G,1)=$A48,VLOOKUP($A48,'hk2023'!$A:$G,6),0)</f>
        <v>0</v>
      </c>
      <c r="E48" s="188">
        <f>IF(VLOOKUP($A48,'hk2023'!$A:$G,1)=$A48,VLOOKUP($A48,'hk2023'!$A:$G,7),0)</f>
        <v>0</v>
      </c>
      <c r="F48" s="188">
        <f>IF(VLOOKUP($A48,'hk2023'!$A:$H,1)=$A48,VLOOKUP($A48,'hk2023'!$A:$H,8),0)</f>
        <v>0</v>
      </c>
      <c r="G48" s="189">
        <f t="shared" si="13"/>
        <v>0</v>
      </c>
      <c r="H48" s="188">
        <f>IF(VLOOKUP($A48,'hk2022'!$A:$G,1)=$A48,VLOOKUP($A48,'hk2022'!$A:$G,6),0)</f>
        <v>0</v>
      </c>
      <c r="I48" s="188">
        <f>IF(VLOOKUP($A48,'hk2022'!$A:$G,1)=$A48,VLOOKUP($A48,'hk2022'!$A:$G,7),0)</f>
        <v>0</v>
      </c>
      <c r="J48" s="188">
        <f>IF(VLOOKUP($A48,'hk2022'!$A:$H,1)=$A48,VLOOKUP($A48,'hk2022'!$A:$H,8),0)</f>
        <v>0</v>
      </c>
      <c r="K48" s="190">
        <f t="shared" si="14"/>
        <v>0</v>
      </c>
      <c r="L48" s="197"/>
    </row>
    <row r="49" spans="1:12" ht="13.5" outlineLevel="1" thickBot="1" x14ac:dyDescent="0.25">
      <c r="A49" s="198"/>
      <c r="B49" s="199"/>
      <c r="C49" s="199"/>
      <c r="D49" s="192"/>
      <c r="E49" s="192"/>
      <c r="F49" s="192"/>
      <c r="G49" s="193"/>
      <c r="H49" s="192"/>
      <c r="I49" s="192"/>
      <c r="J49" s="192"/>
      <c r="K49" s="194"/>
      <c r="L49" s="197"/>
    </row>
    <row r="50" spans="1:12" ht="12.75" x14ac:dyDescent="0.2">
      <c r="A50" s="177" t="s">
        <v>1215</v>
      </c>
      <c r="B50" s="178"/>
      <c r="C50" s="179" t="s">
        <v>2397</v>
      </c>
      <c r="D50" s="180">
        <f t="shared" ref="D50:K50" si="15">SUM(D52:D59)</f>
        <v>0</v>
      </c>
      <c r="E50" s="180">
        <f t="shared" si="15"/>
        <v>0</v>
      </c>
      <c r="F50" s="180">
        <f t="shared" si="15"/>
        <v>0</v>
      </c>
      <c r="G50" s="195">
        <f t="shared" si="15"/>
        <v>0</v>
      </c>
      <c r="H50" s="180">
        <f t="shared" si="15"/>
        <v>0</v>
      </c>
      <c r="I50" s="180">
        <f t="shared" si="15"/>
        <v>0</v>
      </c>
      <c r="J50" s="180">
        <f t="shared" si="15"/>
        <v>0</v>
      </c>
      <c r="K50" s="196">
        <f t="shared" si="15"/>
        <v>0</v>
      </c>
      <c r="L50" s="197"/>
    </row>
    <row r="51" spans="1:12" ht="12.75" outlineLevel="1" x14ac:dyDescent="0.2">
      <c r="A51" s="201" t="s">
        <v>243</v>
      </c>
      <c r="B51" s="202"/>
      <c r="C51" s="184" t="s">
        <v>2398</v>
      </c>
      <c r="D51" s="188">
        <f>IF(VLOOKUP($A51,'hk2023'!$A:$G,1)=$A51,VLOOKUP($A51,'hk2023'!$A:$G,6),0)</f>
        <v>0</v>
      </c>
      <c r="E51" s="188">
        <f>IF(VLOOKUP($A51,'hk2023'!$A:$G,1)=$A51,VLOOKUP($A51,'hk2023'!$A:$G,7),0)</f>
        <v>0</v>
      </c>
      <c r="F51" s="188">
        <f>IF(VLOOKUP($A51,'hk2023'!$A:$H,1)=$A51,VLOOKUP($A51,'hk2023'!$A:$H,8),0)</f>
        <v>0</v>
      </c>
      <c r="G51" s="189">
        <f t="shared" ref="G51:G58" si="16">SUM(D51+E51-F51)</f>
        <v>0</v>
      </c>
      <c r="H51" s="188">
        <f>IF(VLOOKUP($A51,'hk2022'!$A:$G,1)=$A51,VLOOKUP($A51,'hk2022'!$A:$G,6),0)</f>
        <v>0</v>
      </c>
      <c r="I51" s="188">
        <f>IF(VLOOKUP($A51,'hk2022'!$A:$G,1)=$A51,VLOOKUP($A51,'hk2022'!$A:$G,7),0)</f>
        <v>0</v>
      </c>
      <c r="J51" s="188">
        <f>IF(VLOOKUP($A51,'hk2022'!$A:$H,1)=$A51,VLOOKUP($A51,'hk2022'!$A:$H,8),0)</f>
        <v>0</v>
      </c>
      <c r="K51" s="190">
        <f t="shared" ref="K51:K58" si="17">SUM(H51+I51-J51)</f>
        <v>0</v>
      </c>
      <c r="L51" s="197"/>
    </row>
    <row r="52" spans="1:12" ht="12.75" outlineLevel="1" x14ac:dyDescent="0.2">
      <c r="A52" s="183" t="str">
        <f>LEFT(B52,3)</f>
        <v>071</v>
      </c>
      <c r="B52" s="167" t="s">
        <v>2399</v>
      </c>
      <c r="C52" s="167" t="s">
        <v>2400</v>
      </c>
      <c r="D52" s="188">
        <f>IF(VLOOKUP($A52,'hk2023'!$A:$G,1)=$A52,VLOOKUP($A52,'hk2023'!$A:$G,6),0)</f>
        <v>0</v>
      </c>
      <c r="E52" s="188">
        <f>IF(VLOOKUP($A52,'hk2023'!$A:$G,1)=$A52,VLOOKUP($A52,'hk2023'!$A:$G,7),0)</f>
        <v>0</v>
      </c>
      <c r="F52" s="188">
        <f>IF(VLOOKUP($A52,'hk2023'!$A:$H,1)=$A52,VLOOKUP($A52,'hk2023'!$A:$H,8),0)</f>
        <v>0</v>
      </c>
      <c r="G52" s="189">
        <f t="shared" si="16"/>
        <v>0</v>
      </c>
      <c r="H52" s="188">
        <f>IF(VLOOKUP($A52,'hk2022'!$A:$G,1)=$A52,VLOOKUP($A52,'hk2022'!$A:$G,6),0)</f>
        <v>0</v>
      </c>
      <c r="I52" s="188">
        <f>IF(VLOOKUP($A52,'hk2022'!$A:$G,1)=$A52,VLOOKUP($A52,'hk2022'!$A:$G,7),0)</f>
        <v>0</v>
      </c>
      <c r="J52" s="188">
        <f>IF(VLOOKUP($A52,'hk2022'!$A:$H,1)=$A52,VLOOKUP($A52,'hk2022'!$A:$H,8),0)</f>
        <v>0</v>
      </c>
      <c r="K52" s="190">
        <f t="shared" si="17"/>
        <v>0</v>
      </c>
      <c r="L52" s="197"/>
    </row>
    <row r="53" spans="1:12" ht="12.75" outlineLevel="1" x14ac:dyDescent="0.2">
      <c r="A53" s="183" t="str">
        <f>LEFT(B53,3)</f>
        <v>072</v>
      </c>
      <c r="B53" s="167" t="s">
        <v>2401</v>
      </c>
      <c r="C53" s="167" t="s">
        <v>2402</v>
      </c>
      <c r="D53" s="188">
        <f>IF(VLOOKUP($A53,'hk2023'!$A:$G,1)=$A53,VLOOKUP($A53,'hk2023'!$A:$G,6),0)</f>
        <v>0</v>
      </c>
      <c r="E53" s="188">
        <f>IF(VLOOKUP($A53,'hk2023'!$A:$G,1)=$A53,VLOOKUP($A53,'hk2023'!$A:$G,7),0)</f>
        <v>0</v>
      </c>
      <c r="F53" s="188">
        <f>IF(VLOOKUP($A53,'hk2023'!$A:$H,1)=$A53,VLOOKUP($A53,'hk2023'!$A:$H,8),0)</f>
        <v>0</v>
      </c>
      <c r="G53" s="189">
        <f t="shared" si="16"/>
        <v>0</v>
      </c>
      <c r="H53" s="188">
        <f>IF(VLOOKUP($A53,'hk2022'!$A:$G,1)=$A53,VLOOKUP($A53,'hk2022'!$A:$G,6),0)</f>
        <v>0</v>
      </c>
      <c r="I53" s="188">
        <f>IF(VLOOKUP($A53,'hk2022'!$A:$G,1)=$A53,VLOOKUP($A53,'hk2022'!$A:$G,7),0)</f>
        <v>0</v>
      </c>
      <c r="J53" s="188">
        <f>IF(VLOOKUP($A53,'hk2022'!$A:$H,1)=$A53,VLOOKUP($A53,'hk2022'!$A:$H,8),0)</f>
        <v>0</v>
      </c>
      <c r="K53" s="190">
        <f t="shared" si="17"/>
        <v>0</v>
      </c>
      <c r="L53" s="197"/>
    </row>
    <row r="54" spans="1:12" ht="12.75" outlineLevel="1" x14ac:dyDescent="0.2">
      <c r="A54" s="183" t="str">
        <f>LEFT(B54,3)</f>
        <v>073</v>
      </c>
      <c r="B54" s="167" t="s">
        <v>2403</v>
      </c>
      <c r="C54" s="167" t="s">
        <v>2404</v>
      </c>
      <c r="D54" s="188">
        <f>IF(VLOOKUP($A54,'hk2023'!$A:$G,1)=$A54,VLOOKUP($A54,'hk2023'!$A:$G,6),0)</f>
        <v>0</v>
      </c>
      <c r="E54" s="188">
        <f>IF(VLOOKUP($A54,'hk2023'!$A:$G,1)=$A54,VLOOKUP($A54,'hk2023'!$A:$G,7),0)</f>
        <v>0</v>
      </c>
      <c r="F54" s="188">
        <f>IF(VLOOKUP($A54,'hk2023'!$A:$H,1)=$A54,VLOOKUP($A54,'hk2023'!$A:$H,8),0)</f>
        <v>0</v>
      </c>
      <c r="G54" s="189">
        <f t="shared" si="16"/>
        <v>0</v>
      </c>
      <c r="H54" s="188">
        <f>IF(VLOOKUP($A54,'hk2022'!$A:$G,1)=$A54,VLOOKUP($A54,'hk2022'!$A:$G,6),0)</f>
        <v>0</v>
      </c>
      <c r="I54" s="188">
        <f>IF(VLOOKUP($A54,'hk2022'!$A:$G,1)=$A54,VLOOKUP($A54,'hk2022'!$A:$G,7),0)</f>
        <v>0</v>
      </c>
      <c r="J54" s="188">
        <f>IF(VLOOKUP($A54,'hk2022'!$A:$H,1)=$A54,VLOOKUP($A54,'hk2022'!$A:$H,8),0)</f>
        <v>0</v>
      </c>
      <c r="K54" s="190">
        <f t="shared" si="17"/>
        <v>0</v>
      </c>
      <c r="L54" s="197"/>
    </row>
    <row r="55" spans="1:12" ht="12.75" outlineLevel="1" x14ac:dyDescent="0.2">
      <c r="A55" s="183" t="str">
        <f>LEFT(B55,3)</f>
        <v>074</v>
      </c>
      <c r="B55" s="167" t="s">
        <v>2405</v>
      </c>
      <c r="C55" s="167" t="s">
        <v>2406</v>
      </c>
      <c r="D55" s="188">
        <f>IF(VLOOKUP($A55,'hk2023'!$A:$G,1)=$A55,VLOOKUP($A55,'hk2023'!$A:$G,6),0)</f>
        <v>0</v>
      </c>
      <c r="E55" s="188">
        <f>IF(VLOOKUP($A55,'hk2023'!$A:$G,1)=$A55,VLOOKUP($A55,'hk2023'!$A:$G,7),0)</f>
        <v>0</v>
      </c>
      <c r="F55" s="188">
        <f>IF(VLOOKUP($A55,'hk2023'!$A:$H,1)=$A55,VLOOKUP($A55,'hk2023'!$A:$H,8),0)</f>
        <v>0</v>
      </c>
      <c r="G55" s="189">
        <f t="shared" si="16"/>
        <v>0</v>
      </c>
      <c r="H55" s="188">
        <f>IF(VLOOKUP($A55,'hk2022'!$A:$G,1)=$A55,VLOOKUP($A55,'hk2022'!$A:$G,6),0)</f>
        <v>0</v>
      </c>
      <c r="I55" s="188">
        <f>IF(VLOOKUP($A55,'hk2022'!$A:$G,1)=$A55,VLOOKUP($A55,'hk2022'!$A:$G,7),0)</f>
        <v>0</v>
      </c>
      <c r="J55" s="188">
        <f>IF(VLOOKUP($A55,'hk2022'!$A:$H,1)=$A55,VLOOKUP($A55,'hk2022'!$A:$H,8),0)</f>
        <v>0</v>
      </c>
      <c r="K55" s="190">
        <f t="shared" si="17"/>
        <v>0</v>
      </c>
      <c r="L55" s="197"/>
    </row>
    <row r="56" spans="1:12" ht="12.75" outlineLevel="1" x14ac:dyDescent="0.2">
      <c r="A56" s="183" t="str">
        <f>LEFT(B56,3)</f>
        <v>075</v>
      </c>
      <c r="B56" s="167" t="s">
        <v>2407</v>
      </c>
      <c r="C56" s="167" t="s">
        <v>2408</v>
      </c>
      <c r="D56" s="188">
        <f>IF(VLOOKUP($A56,'hk2023'!$A:$G,1)=$A56,VLOOKUP($A56,'hk2023'!$A:$G,6),0)</f>
        <v>0</v>
      </c>
      <c r="E56" s="188">
        <f>IF(VLOOKUP($A56,'hk2023'!$A:$G,1)=$A56,VLOOKUP($A56,'hk2023'!$A:$G,7),0)</f>
        <v>0</v>
      </c>
      <c r="F56" s="188">
        <f>IF(VLOOKUP($A56,'hk2023'!$A:$H,1)=$A56,VLOOKUP($A56,'hk2023'!$A:$H,8),0)</f>
        <v>0</v>
      </c>
      <c r="G56" s="189">
        <f t="shared" si="16"/>
        <v>0</v>
      </c>
      <c r="H56" s="188">
        <f>IF(VLOOKUP($A56,'hk2022'!$A:$G,1)=$A56,VLOOKUP($A56,'hk2022'!$A:$G,6),0)</f>
        <v>0</v>
      </c>
      <c r="I56" s="188">
        <f>IF(VLOOKUP($A56,'hk2022'!$A:$G,1)=$A56,VLOOKUP($A56,'hk2022'!$A:$G,7),0)</f>
        <v>0</v>
      </c>
      <c r="J56" s="188">
        <f>IF(VLOOKUP($A56,'hk2022'!$A:$H,1)=$A56,VLOOKUP($A56,'hk2022'!$A:$H,8),0)</f>
        <v>0</v>
      </c>
      <c r="K56" s="190">
        <f t="shared" si="17"/>
        <v>0</v>
      </c>
      <c r="L56" s="197"/>
    </row>
    <row r="57" spans="1:12" ht="12.75" outlineLevel="1" x14ac:dyDescent="0.2">
      <c r="A57" s="191" t="s">
        <v>2409</v>
      </c>
      <c r="B57" s="167"/>
      <c r="C57" s="184" t="s">
        <v>2410</v>
      </c>
      <c r="D57" s="188">
        <f>IF(VLOOKUP($A57,'hk2023'!$A:$G,1)=$A57,VLOOKUP($A57,'hk2023'!$A:$G,6),0)</f>
        <v>0</v>
      </c>
      <c r="E57" s="188">
        <f>IF(VLOOKUP($A57,'hk2023'!$A:$G,1)=$A57,VLOOKUP($A57,'hk2023'!$A:$G,7),0)</f>
        <v>0</v>
      </c>
      <c r="F57" s="188">
        <f>IF(VLOOKUP($A57,'hk2023'!$A:$H,1)=$A57,VLOOKUP($A57,'hk2023'!$A:$H,8),0)</f>
        <v>0</v>
      </c>
      <c r="G57" s="189">
        <f t="shared" si="16"/>
        <v>0</v>
      </c>
      <c r="H57" s="188">
        <f>IF(VLOOKUP($A57,'hk2022'!$A:$G,1)=$A57,VLOOKUP($A57,'hk2022'!$A:$G,6),0)</f>
        <v>0</v>
      </c>
      <c r="I57" s="188">
        <f>IF(VLOOKUP($A57,'hk2022'!$A:$G,1)=$A57,VLOOKUP($A57,'hk2022'!$A:$G,7),0)</f>
        <v>0</v>
      </c>
      <c r="J57" s="188">
        <f>IF(VLOOKUP($A57,'hk2022'!$A:$H,1)=$A57,VLOOKUP($A57,'hk2022'!$A:$H,8),0)</f>
        <v>0</v>
      </c>
      <c r="K57" s="190">
        <f t="shared" si="17"/>
        <v>0</v>
      </c>
      <c r="L57" s="197"/>
    </row>
    <row r="58" spans="1:12" ht="12.75" outlineLevel="1" x14ac:dyDescent="0.2">
      <c r="A58" s="183" t="str">
        <f>LEFT(B58,3)</f>
        <v>079</v>
      </c>
      <c r="B58" s="167" t="s">
        <v>2411</v>
      </c>
      <c r="C58" s="167" t="s">
        <v>2412</v>
      </c>
      <c r="D58" s="188">
        <f>IF(VLOOKUP($A58,'hk2023'!$A:$G,1)=$A58,VLOOKUP($A58,'hk2023'!$A:$G,6),0)</f>
        <v>0</v>
      </c>
      <c r="E58" s="188">
        <f>IF(VLOOKUP($A58,'hk2023'!$A:$G,1)=$A58,VLOOKUP($A58,'hk2023'!$A:$G,7),0)</f>
        <v>0</v>
      </c>
      <c r="F58" s="188">
        <f>IF(VLOOKUP($A58,'hk2023'!$A:$H,1)=$A58,VLOOKUP($A58,'hk2023'!$A:$H,8),0)</f>
        <v>0</v>
      </c>
      <c r="G58" s="189">
        <f t="shared" si="16"/>
        <v>0</v>
      </c>
      <c r="H58" s="188">
        <f>IF(VLOOKUP($A58,'hk2022'!$A:$G,1)=$A58,VLOOKUP($A58,'hk2022'!$A:$G,6),0)</f>
        <v>0</v>
      </c>
      <c r="I58" s="188">
        <f>IF(VLOOKUP($A58,'hk2022'!$A:$G,1)=$A58,VLOOKUP($A58,'hk2022'!$A:$G,7),0)</f>
        <v>0</v>
      </c>
      <c r="J58" s="188">
        <f>IF(VLOOKUP($A58,'hk2022'!$A:$H,1)=$A58,VLOOKUP($A58,'hk2022'!$A:$H,8),0)</f>
        <v>0</v>
      </c>
      <c r="K58" s="190">
        <f t="shared" si="17"/>
        <v>0</v>
      </c>
      <c r="L58" s="197"/>
    </row>
    <row r="59" spans="1:12" ht="13.5" outlineLevel="1" thickBot="1" x14ac:dyDescent="0.25">
      <c r="A59" s="198"/>
      <c r="B59" s="199"/>
      <c r="C59" s="199"/>
      <c r="D59" s="192"/>
      <c r="E59" s="192"/>
      <c r="F59" s="192"/>
      <c r="G59" s="193"/>
      <c r="H59" s="192"/>
      <c r="I59" s="192"/>
      <c r="J59" s="192"/>
      <c r="K59" s="194"/>
      <c r="L59" s="197"/>
    </row>
    <row r="60" spans="1:12" ht="12.75" x14ac:dyDescent="0.2">
      <c r="A60" s="177" t="s">
        <v>1216</v>
      </c>
      <c r="B60" s="178"/>
      <c r="C60" s="179" t="s">
        <v>2413</v>
      </c>
      <c r="D60" s="180">
        <f t="shared" ref="D60:K60" si="18">SUM(D61:D69)</f>
        <v>0</v>
      </c>
      <c r="E60" s="180">
        <f t="shared" si="18"/>
        <v>0</v>
      </c>
      <c r="F60" s="180">
        <f t="shared" si="18"/>
        <v>5931.25</v>
      </c>
      <c r="G60" s="195">
        <f t="shared" si="18"/>
        <v>-5931.25</v>
      </c>
      <c r="H60" s="180">
        <f t="shared" si="18"/>
        <v>0</v>
      </c>
      <c r="I60" s="180">
        <f t="shared" si="18"/>
        <v>0</v>
      </c>
      <c r="J60" s="180">
        <f t="shared" si="18"/>
        <v>0</v>
      </c>
      <c r="K60" s="196">
        <f t="shared" si="18"/>
        <v>0</v>
      </c>
      <c r="L60" s="197"/>
    </row>
    <row r="61" spans="1:12" ht="12.75" outlineLevel="1" x14ac:dyDescent="0.2">
      <c r="A61" s="183" t="str">
        <f>LEFT(B61,3)</f>
        <v>081</v>
      </c>
      <c r="B61" s="167" t="s">
        <v>2414</v>
      </c>
      <c r="C61" s="167" t="s">
        <v>2415</v>
      </c>
      <c r="D61" s="188">
        <f>IF(VLOOKUP($A61,'hk2023'!$A:$G,1)=$A61,VLOOKUP($A61,'hk2023'!$A:$G,6),0)</f>
        <v>0</v>
      </c>
      <c r="E61" s="188">
        <f>IF(VLOOKUP($A61,'hk2023'!$A:$G,1)=$A61,VLOOKUP($A61,'hk2023'!$A:$G,7),0)</f>
        <v>0</v>
      </c>
      <c r="F61" s="188">
        <f>IF(VLOOKUP($A61,'hk2023'!$A:$H,1)=$A61,VLOOKUP($A61,'hk2023'!$A:$H,8),0)</f>
        <v>0</v>
      </c>
      <c r="G61" s="189">
        <f t="shared" ref="G61:G68" si="19">SUM(D61+E61-F61)</f>
        <v>0</v>
      </c>
      <c r="H61" s="188">
        <f>IF(VLOOKUP($A61,'hk2022'!$A:$G,1)=$A61,VLOOKUP($A61,'hk2022'!$A:$G,6),0)</f>
        <v>0</v>
      </c>
      <c r="I61" s="188">
        <f>IF(VLOOKUP($A61,'hk2022'!$A:$G,1)=$A61,VLOOKUP($A61,'hk2022'!$A:$G,7),0)</f>
        <v>0</v>
      </c>
      <c r="J61" s="188">
        <f>IF(VLOOKUP($A61,'hk2022'!$A:$H,1)=$A61,VLOOKUP($A61,'hk2022'!$A:$H,8),0)</f>
        <v>0</v>
      </c>
      <c r="K61" s="190">
        <f t="shared" ref="K61:K68" si="20">SUM(H61+I61-J61)</f>
        <v>0</v>
      </c>
      <c r="L61" s="197"/>
    </row>
    <row r="62" spans="1:12" ht="12.75" outlineLevel="1" x14ac:dyDescent="0.2">
      <c r="A62" s="183" t="str">
        <f>LEFT(B62,3)</f>
        <v>082</v>
      </c>
      <c r="B62" s="167" t="s">
        <v>2416</v>
      </c>
      <c r="C62" s="167" t="s">
        <v>2417</v>
      </c>
      <c r="D62" s="188">
        <f>IF(VLOOKUP($A62,'hk2023'!$A:$G,1)=$A62,VLOOKUP($A62,'hk2023'!$A:$G,6),0)</f>
        <v>0</v>
      </c>
      <c r="E62" s="188">
        <f>IF(VLOOKUP($A62,'hk2023'!$A:$G,1)=$A62,VLOOKUP($A62,'hk2023'!$A:$G,7),0)</f>
        <v>0</v>
      </c>
      <c r="F62" s="188">
        <f>IF(VLOOKUP($A62,'hk2023'!$A:$H,1)=$A62,VLOOKUP($A62,'hk2023'!$A:$H,8),0)</f>
        <v>5931.25</v>
      </c>
      <c r="G62" s="189">
        <f t="shared" si="19"/>
        <v>-5931.25</v>
      </c>
      <c r="H62" s="188">
        <f>IF(VLOOKUP($A62,'hk2022'!$A:$G,1)=$A62,VLOOKUP($A62,'hk2022'!$A:$G,6),0)</f>
        <v>0</v>
      </c>
      <c r="I62" s="188">
        <f>IF(VLOOKUP($A62,'hk2022'!$A:$G,1)=$A62,VLOOKUP($A62,'hk2022'!$A:$G,7),0)</f>
        <v>0</v>
      </c>
      <c r="J62" s="188">
        <f>IF(VLOOKUP($A62,'hk2022'!$A:$H,1)=$A62,VLOOKUP($A62,'hk2022'!$A:$H,8),0)</f>
        <v>0</v>
      </c>
      <c r="K62" s="190">
        <f t="shared" si="20"/>
        <v>0</v>
      </c>
      <c r="L62" s="197"/>
    </row>
    <row r="63" spans="1:12" ht="12.75" outlineLevel="1" x14ac:dyDescent="0.2">
      <c r="A63" s="203" t="s">
        <v>2418</v>
      </c>
      <c r="B63" s="167"/>
      <c r="C63" s="184" t="s">
        <v>2419</v>
      </c>
      <c r="D63" s="188">
        <f>IF(VLOOKUP($A63,'hk2023'!$A:$G,1)=$A63,VLOOKUP($A63,'hk2023'!$A:$G,6),0)</f>
        <v>0</v>
      </c>
      <c r="E63" s="188">
        <f>IF(VLOOKUP($A63,'hk2023'!$A:$G,1)=$A63,VLOOKUP($A63,'hk2023'!$A:$G,7),0)</f>
        <v>0</v>
      </c>
      <c r="F63" s="188">
        <f>IF(VLOOKUP($A63,'hk2023'!$A:$H,1)=$A63,VLOOKUP($A63,'hk2023'!$A:$H,8),0)</f>
        <v>0</v>
      </c>
      <c r="G63" s="189">
        <f t="shared" si="19"/>
        <v>0</v>
      </c>
      <c r="H63" s="188">
        <f>IF(VLOOKUP($A63,'hk2022'!$A:$G,1)=$A63,VLOOKUP($A63,'hk2022'!$A:$G,6),0)</f>
        <v>0</v>
      </c>
      <c r="I63" s="188">
        <f>IF(VLOOKUP($A63,'hk2022'!$A:$G,1)=$A63,VLOOKUP($A63,'hk2022'!$A:$G,7),0)</f>
        <v>0</v>
      </c>
      <c r="J63" s="188">
        <f>IF(VLOOKUP($A63,'hk2022'!$A:$H,1)=$A63,VLOOKUP($A63,'hk2022'!$A:$H,8),0)</f>
        <v>0</v>
      </c>
      <c r="K63" s="190">
        <f t="shared" si="20"/>
        <v>0</v>
      </c>
      <c r="L63" s="197"/>
    </row>
    <row r="64" spans="1:12" ht="12.75" outlineLevel="1" x14ac:dyDescent="0.2">
      <c r="A64" s="203" t="s">
        <v>2420</v>
      </c>
      <c r="B64" s="167"/>
      <c r="C64" s="184" t="s">
        <v>2421</v>
      </c>
      <c r="D64" s="188">
        <f>IF(VLOOKUP($A64,'hk2023'!$A:$G,1)=$A64,VLOOKUP($A64,'hk2023'!$A:$G,6),0)</f>
        <v>0</v>
      </c>
      <c r="E64" s="188">
        <f>IF(VLOOKUP($A64,'hk2023'!$A:$G,1)=$A64,VLOOKUP($A64,'hk2023'!$A:$G,7),0)</f>
        <v>0</v>
      </c>
      <c r="F64" s="188">
        <f>IF(VLOOKUP($A64,'hk2023'!$A:$H,1)=$A64,VLOOKUP($A64,'hk2023'!$A:$H,8),0)</f>
        <v>0</v>
      </c>
      <c r="G64" s="189">
        <f t="shared" si="19"/>
        <v>0</v>
      </c>
      <c r="H64" s="188">
        <f>IF(VLOOKUP($A64,'hk2022'!$A:$G,1)=$A64,VLOOKUP($A64,'hk2022'!$A:$G,6),0)</f>
        <v>0</v>
      </c>
      <c r="I64" s="188">
        <f>IF(VLOOKUP($A64,'hk2022'!$A:$G,1)=$A64,VLOOKUP($A64,'hk2022'!$A:$G,7),0)</f>
        <v>0</v>
      </c>
      <c r="J64" s="188">
        <f>IF(VLOOKUP($A64,'hk2022'!$A:$H,1)=$A64,VLOOKUP($A64,'hk2022'!$A:$H,8),0)</f>
        <v>0</v>
      </c>
      <c r="K64" s="190">
        <f t="shared" si="20"/>
        <v>0</v>
      </c>
      <c r="L64" s="197"/>
    </row>
    <row r="65" spans="1:12" ht="12.75" outlineLevel="1" x14ac:dyDescent="0.2">
      <c r="A65" s="183" t="str">
        <f>LEFT(B65,3)</f>
        <v>085</v>
      </c>
      <c r="B65" s="167" t="s">
        <v>2422</v>
      </c>
      <c r="C65" s="167" t="s">
        <v>2423</v>
      </c>
      <c r="D65" s="188">
        <f>IF(VLOOKUP($A65,'hk2023'!$A:$G,1)=$A65,VLOOKUP($A65,'hk2023'!$A:$G,6),0)</f>
        <v>0</v>
      </c>
      <c r="E65" s="188">
        <f>IF(VLOOKUP($A65,'hk2023'!$A:$G,1)=$A65,VLOOKUP($A65,'hk2023'!$A:$G,7),0)</f>
        <v>0</v>
      </c>
      <c r="F65" s="188">
        <f>IF(VLOOKUP($A65,'hk2023'!$A:$H,1)=$A65,VLOOKUP($A65,'hk2023'!$A:$H,8),0)</f>
        <v>0</v>
      </c>
      <c r="G65" s="189">
        <f t="shared" si="19"/>
        <v>0</v>
      </c>
      <c r="H65" s="188">
        <f>IF(VLOOKUP($A65,'hk2022'!$A:$G,1)=$A65,VLOOKUP($A65,'hk2022'!$A:$G,6),0)</f>
        <v>0</v>
      </c>
      <c r="I65" s="188">
        <f>IF(VLOOKUP($A65,'hk2022'!$A:$G,1)=$A65,VLOOKUP($A65,'hk2022'!$A:$G,7),0)</f>
        <v>0</v>
      </c>
      <c r="J65" s="188">
        <f>IF(VLOOKUP($A65,'hk2022'!$A:$H,1)=$A65,VLOOKUP($A65,'hk2022'!$A:$H,8),0)</f>
        <v>0</v>
      </c>
      <c r="K65" s="190">
        <f t="shared" si="20"/>
        <v>0</v>
      </c>
      <c r="L65" s="197"/>
    </row>
    <row r="66" spans="1:12" ht="12.75" outlineLevel="1" x14ac:dyDescent="0.2">
      <c r="A66" s="183" t="str">
        <f>LEFT(B66,3)</f>
        <v>086</v>
      </c>
      <c r="B66" s="167" t="s">
        <v>2424</v>
      </c>
      <c r="C66" s="167" t="s">
        <v>2425</v>
      </c>
      <c r="D66" s="188">
        <f>IF(VLOOKUP($A66,'hk2023'!$A:$G,1)=$A66,VLOOKUP($A66,'hk2023'!$A:$G,6),0)</f>
        <v>0</v>
      </c>
      <c r="E66" s="188">
        <f>IF(VLOOKUP($A66,'hk2023'!$A:$G,1)=$A66,VLOOKUP($A66,'hk2023'!$A:$G,7),0)</f>
        <v>0</v>
      </c>
      <c r="F66" s="188">
        <f>IF(VLOOKUP($A66,'hk2023'!$A:$H,1)=$A66,VLOOKUP($A66,'hk2023'!$A:$H,8),0)</f>
        <v>0</v>
      </c>
      <c r="G66" s="189">
        <f t="shared" si="19"/>
        <v>0</v>
      </c>
      <c r="H66" s="188">
        <f>IF(VLOOKUP($A66,'hk2022'!$A:$G,1)=$A66,VLOOKUP($A66,'hk2022'!$A:$G,6),0)</f>
        <v>0</v>
      </c>
      <c r="I66" s="188">
        <f>IF(VLOOKUP($A66,'hk2022'!$A:$G,1)=$A66,VLOOKUP($A66,'hk2022'!$A:$G,7),0)</f>
        <v>0</v>
      </c>
      <c r="J66" s="188">
        <f>IF(VLOOKUP($A66,'hk2022'!$A:$H,1)=$A66,VLOOKUP($A66,'hk2022'!$A:$H,8),0)</f>
        <v>0</v>
      </c>
      <c r="K66" s="190">
        <f t="shared" si="20"/>
        <v>0</v>
      </c>
      <c r="L66" s="197"/>
    </row>
    <row r="67" spans="1:12" ht="12.75" outlineLevel="1" x14ac:dyDescent="0.2">
      <c r="A67" s="191" t="s">
        <v>2426</v>
      </c>
      <c r="B67" s="167"/>
      <c r="C67" s="184" t="s">
        <v>2427</v>
      </c>
      <c r="D67" s="188">
        <f>IF(VLOOKUP($A67,'hk2023'!$A:$G,1)=$A67,VLOOKUP($A67,'hk2023'!$A:$G,6),0)</f>
        <v>0</v>
      </c>
      <c r="E67" s="188">
        <f>IF(VLOOKUP($A67,'hk2023'!$A:$G,1)=$A67,VLOOKUP($A67,'hk2023'!$A:$G,7),0)</f>
        <v>0</v>
      </c>
      <c r="F67" s="188">
        <f>IF(VLOOKUP($A67,'hk2023'!$A:$H,1)=$A67,VLOOKUP($A67,'hk2023'!$A:$H,8),0)</f>
        <v>0</v>
      </c>
      <c r="G67" s="189">
        <f t="shared" si="19"/>
        <v>0</v>
      </c>
      <c r="H67" s="188">
        <f>IF(VLOOKUP($A67,'hk2022'!$A:$G,1)=$A67,VLOOKUP($A67,'hk2022'!$A:$G,6),0)</f>
        <v>0</v>
      </c>
      <c r="I67" s="188">
        <f>IF(VLOOKUP($A67,'hk2022'!$A:$G,1)=$A67,VLOOKUP($A67,'hk2022'!$A:$G,7),0)</f>
        <v>0</v>
      </c>
      <c r="J67" s="188">
        <f>IF(VLOOKUP($A67,'hk2022'!$A:$H,1)=$A67,VLOOKUP($A67,'hk2022'!$A:$H,8),0)</f>
        <v>0</v>
      </c>
      <c r="K67" s="190">
        <f t="shared" si="20"/>
        <v>0</v>
      </c>
      <c r="L67" s="197"/>
    </row>
    <row r="68" spans="1:12" ht="12.75" outlineLevel="1" x14ac:dyDescent="0.2">
      <c r="A68" s="183" t="str">
        <f>LEFT(B68,3)</f>
        <v>089</v>
      </c>
      <c r="B68" s="167" t="s">
        <v>2428</v>
      </c>
      <c r="C68" s="167" t="s">
        <v>2429</v>
      </c>
      <c r="D68" s="188">
        <f>IF(VLOOKUP($A68,'hk2023'!$A:$G,1)=$A68,VLOOKUP($A68,'hk2023'!$A:$G,6),0)</f>
        <v>0</v>
      </c>
      <c r="E68" s="188">
        <f>IF(VLOOKUP($A68,'hk2023'!$A:$G,1)=$A68,VLOOKUP($A68,'hk2023'!$A:$G,7),0)</f>
        <v>0</v>
      </c>
      <c r="F68" s="188">
        <f>IF(VLOOKUP($A68,'hk2023'!$A:$H,1)=$A68,VLOOKUP($A68,'hk2023'!$A:$H,8),0)</f>
        <v>0</v>
      </c>
      <c r="G68" s="189">
        <f t="shared" si="19"/>
        <v>0</v>
      </c>
      <c r="H68" s="188">
        <f>IF(VLOOKUP($A68,'hk2022'!$A:$G,1)=$A68,VLOOKUP($A68,'hk2022'!$A:$G,6),0)</f>
        <v>0</v>
      </c>
      <c r="I68" s="188">
        <f>IF(VLOOKUP($A68,'hk2022'!$A:$G,1)=$A68,VLOOKUP($A68,'hk2022'!$A:$G,7),0)</f>
        <v>0</v>
      </c>
      <c r="J68" s="188">
        <f>IF(VLOOKUP($A68,'hk2022'!$A:$H,1)=$A68,VLOOKUP($A68,'hk2022'!$A:$H,8),0)</f>
        <v>0</v>
      </c>
      <c r="K68" s="190">
        <f t="shared" si="20"/>
        <v>0</v>
      </c>
      <c r="L68" s="197"/>
    </row>
    <row r="69" spans="1:12" ht="13.5" outlineLevel="1" thickBot="1" x14ac:dyDescent="0.25">
      <c r="A69" s="198"/>
      <c r="B69" s="199"/>
      <c r="C69" s="199"/>
      <c r="D69" s="192"/>
      <c r="E69" s="192"/>
      <c r="F69" s="192"/>
      <c r="G69" s="193"/>
      <c r="H69" s="192"/>
      <c r="I69" s="192"/>
      <c r="J69" s="192"/>
      <c r="K69" s="194"/>
      <c r="L69" s="197"/>
    </row>
    <row r="70" spans="1:12" ht="12.75" x14ac:dyDescent="0.2">
      <c r="A70" s="177" t="s">
        <v>2021</v>
      </c>
      <c r="B70" s="178"/>
      <c r="C70" s="179" t="s">
        <v>2430</v>
      </c>
      <c r="D70" s="180">
        <f t="shared" ref="D70:K70" si="21">SUM(D71:D79)</f>
        <v>0</v>
      </c>
      <c r="E70" s="180">
        <f t="shared" si="21"/>
        <v>0</v>
      </c>
      <c r="F70" s="180">
        <f t="shared" si="21"/>
        <v>0</v>
      </c>
      <c r="G70" s="195">
        <f t="shared" si="21"/>
        <v>0</v>
      </c>
      <c r="H70" s="180">
        <f t="shared" si="21"/>
        <v>0</v>
      </c>
      <c r="I70" s="180">
        <f t="shared" si="21"/>
        <v>0</v>
      </c>
      <c r="J70" s="180">
        <f t="shared" si="21"/>
        <v>0</v>
      </c>
      <c r="K70" s="196">
        <f t="shared" si="21"/>
        <v>0</v>
      </c>
      <c r="L70" s="197"/>
    </row>
    <row r="71" spans="1:12" ht="12.75" outlineLevel="1" x14ac:dyDescent="0.2">
      <c r="A71" s="183" t="str">
        <f t="shared" ref="A71:A78" si="22">LEFT(B71,3)</f>
        <v>091</v>
      </c>
      <c r="B71" s="167" t="s">
        <v>2431</v>
      </c>
      <c r="C71" s="167" t="s">
        <v>2432</v>
      </c>
      <c r="D71" s="188">
        <f>IF(VLOOKUP($A71,'hk2023'!$A:$G,1)=$A71,VLOOKUP($A71,'hk2023'!$A:$G,6),0)</f>
        <v>0</v>
      </c>
      <c r="E71" s="188">
        <f>IF(VLOOKUP($A71,'hk2023'!$A:$G,1)=$A71,VLOOKUP($A71,'hk2023'!$A:$G,7),0)</f>
        <v>0</v>
      </c>
      <c r="F71" s="188">
        <f>IF(VLOOKUP($A71,'hk2023'!$A:$H,1)=$A71,VLOOKUP($A71,'hk2023'!$A:$H,8),0)</f>
        <v>0</v>
      </c>
      <c r="G71" s="189">
        <f t="shared" ref="G71:G78" si="23">SUM(D71+E71-F71)</f>
        <v>0</v>
      </c>
      <c r="H71" s="188">
        <f>IF(VLOOKUP($A71,'hk2022'!$A:$G,1)=$A71,VLOOKUP($A71,'hk2022'!$A:$G,6),0)</f>
        <v>0</v>
      </c>
      <c r="I71" s="188">
        <f>IF(VLOOKUP($A71,'hk2022'!$A:$G,1)=$A71,VLOOKUP($A71,'hk2022'!$A:$G,7),0)</f>
        <v>0</v>
      </c>
      <c r="J71" s="188">
        <f>IF(VLOOKUP($A71,'hk2022'!$A:$H,1)=$A71,VLOOKUP($A71,'hk2022'!$A:$H,8),0)</f>
        <v>0</v>
      </c>
      <c r="K71" s="190">
        <f t="shared" ref="K71:K78" si="24">SUM(H71+I71-J71)</f>
        <v>0</v>
      </c>
      <c r="L71" s="197"/>
    </row>
    <row r="72" spans="1:12" ht="12.75" outlineLevel="1" x14ac:dyDescent="0.2">
      <c r="A72" s="183" t="str">
        <f t="shared" si="22"/>
        <v>092</v>
      </c>
      <c r="B72" s="167" t="s">
        <v>2433</v>
      </c>
      <c r="C72" s="167" t="s">
        <v>2434</v>
      </c>
      <c r="D72" s="188">
        <f>IF(VLOOKUP($A72,'hk2023'!$A:$G,1)=$A72,VLOOKUP($A72,'hk2023'!$A:$G,6),0)</f>
        <v>0</v>
      </c>
      <c r="E72" s="188">
        <f>IF(VLOOKUP($A72,'hk2023'!$A:$G,1)=$A72,VLOOKUP($A72,'hk2023'!$A:$G,7),0)</f>
        <v>0</v>
      </c>
      <c r="F72" s="188">
        <f>IF(VLOOKUP($A72,'hk2023'!$A:$H,1)=$A72,VLOOKUP($A72,'hk2023'!$A:$H,8),0)</f>
        <v>0</v>
      </c>
      <c r="G72" s="189">
        <f t="shared" si="23"/>
        <v>0</v>
      </c>
      <c r="H72" s="188">
        <f>IF(VLOOKUP($A72,'hk2022'!$A:$G,1)=$A72,VLOOKUP($A72,'hk2022'!$A:$G,6),0)</f>
        <v>0</v>
      </c>
      <c r="I72" s="188">
        <f>IF(VLOOKUP($A72,'hk2022'!$A:$G,1)=$A72,VLOOKUP($A72,'hk2022'!$A:$G,7),0)</f>
        <v>0</v>
      </c>
      <c r="J72" s="188">
        <f>IF(VLOOKUP($A72,'hk2022'!$A:$H,1)=$A72,VLOOKUP($A72,'hk2022'!$A:$H,8),0)</f>
        <v>0</v>
      </c>
      <c r="K72" s="190">
        <f t="shared" si="24"/>
        <v>0</v>
      </c>
      <c r="L72" s="197"/>
    </row>
    <row r="73" spans="1:12" ht="12.75" outlineLevel="1" x14ac:dyDescent="0.2">
      <c r="A73" s="183" t="str">
        <f t="shared" si="22"/>
        <v>093</v>
      </c>
      <c r="B73" s="167" t="s">
        <v>2435</v>
      </c>
      <c r="C73" s="167" t="s">
        <v>2436</v>
      </c>
      <c r="D73" s="188">
        <f>IF(VLOOKUP($A73,'hk2023'!$A:$G,1)=$A73,VLOOKUP($A73,'hk2023'!$A:$G,6),0)</f>
        <v>0</v>
      </c>
      <c r="E73" s="188">
        <f>IF(VLOOKUP($A73,'hk2023'!$A:$G,1)=$A73,VLOOKUP($A73,'hk2023'!$A:$G,7),0)</f>
        <v>0</v>
      </c>
      <c r="F73" s="188">
        <f>IF(VLOOKUP($A73,'hk2023'!$A:$H,1)=$A73,VLOOKUP($A73,'hk2023'!$A:$H,8),0)</f>
        <v>0</v>
      </c>
      <c r="G73" s="189">
        <f t="shared" si="23"/>
        <v>0</v>
      </c>
      <c r="H73" s="188">
        <f>IF(VLOOKUP($A73,'hk2022'!$A:$G,1)=$A73,VLOOKUP($A73,'hk2022'!$A:$G,6),0)</f>
        <v>0</v>
      </c>
      <c r="I73" s="188">
        <f>IF(VLOOKUP($A73,'hk2022'!$A:$G,1)=$A73,VLOOKUP($A73,'hk2022'!$A:$G,7),0)</f>
        <v>0</v>
      </c>
      <c r="J73" s="188">
        <f>IF(VLOOKUP($A73,'hk2022'!$A:$H,1)=$A73,VLOOKUP($A73,'hk2022'!$A:$H,8),0)</f>
        <v>0</v>
      </c>
      <c r="K73" s="190">
        <f t="shared" si="24"/>
        <v>0</v>
      </c>
      <c r="L73" s="197"/>
    </row>
    <row r="74" spans="1:12" ht="12.75" outlineLevel="1" x14ac:dyDescent="0.2">
      <c r="A74" s="183" t="str">
        <f t="shared" si="22"/>
        <v>094</v>
      </c>
      <c r="B74" s="167" t="s">
        <v>2437</v>
      </c>
      <c r="C74" s="167" t="s">
        <v>2438</v>
      </c>
      <c r="D74" s="188">
        <f>IF(VLOOKUP($A74,'hk2023'!$A:$G,1)=$A74,VLOOKUP($A74,'hk2023'!$A:$G,6),0)</f>
        <v>0</v>
      </c>
      <c r="E74" s="188">
        <f>IF(VLOOKUP($A74,'hk2023'!$A:$G,1)=$A74,VLOOKUP($A74,'hk2023'!$A:$G,7),0)</f>
        <v>0</v>
      </c>
      <c r="F74" s="188">
        <f>IF(VLOOKUP($A74,'hk2023'!$A:$H,1)=$A74,VLOOKUP($A74,'hk2023'!$A:$H,8),0)</f>
        <v>0</v>
      </c>
      <c r="G74" s="189">
        <f t="shared" si="23"/>
        <v>0</v>
      </c>
      <c r="H74" s="188">
        <f>IF(VLOOKUP($A74,'hk2022'!$A:$G,1)=$A74,VLOOKUP($A74,'hk2022'!$A:$G,6),0)</f>
        <v>0</v>
      </c>
      <c r="I74" s="188">
        <f>IF(VLOOKUP($A74,'hk2022'!$A:$G,1)=$A74,VLOOKUP($A74,'hk2022'!$A:$G,7),0)</f>
        <v>0</v>
      </c>
      <c r="J74" s="188">
        <f>IF(VLOOKUP($A74,'hk2022'!$A:$H,1)=$A74,VLOOKUP($A74,'hk2022'!$A:$H,8),0)</f>
        <v>0</v>
      </c>
      <c r="K74" s="190">
        <f t="shared" si="24"/>
        <v>0</v>
      </c>
      <c r="L74" s="197"/>
    </row>
    <row r="75" spans="1:12" ht="12.75" outlineLevel="1" x14ac:dyDescent="0.2">
      <c r="A75" s="183" t="str">
        <f t="shared" si="22"/>
        <v>095</v>
      </c>
      <c r="B75" s="167" t="s">
        <v>2439</v>
      </c>
      <c r="C75" s="167" t="s">
        <v>2440</v>
      </c>
      <c r="D75" s="188">
        <f>IF(VLOOKUP($A75,'hk2023'!$A:$G,1)=$A75,VLOOKUP($A75,'hk2023'!$A:$G,6),0)</f>
        <v>0</v>
      </c>
      <c r="E75" s="188">
        <f>IF(VLOOKUP($A75,'hk2023'!$A:$G,1)=$A75,VLOOKUP($A75,'hk2023'!$A:$G,7),0)</f>
        <v>0</v>
      </c>
      <c r="F75" s="188">
        <f>IF(VLOOKUP($A75,'hk2023'!$A:$H,1)=$A75,VLOOKUP($A75,'hk2023'!$A:$H,8),0)</f>
        <v>0</v>
      </c>
      <c r="G75" s="189">
        <f t="shared" si="23"/>
        <v>0</v>
      </c>
      <c r="H75" s="188">
        <f>IF(VLOOKUP($A75,'hk2022'!$A:$G,1)=$A75,VLOOKUP($A75,'hk2022'!$A:$G,6),0)</f>
        <v>0</v>
      </c>
      <c r="I75" s="188">
        <f>IF(VLOOKUP($A75,'hk2022'!$A:$G,1)=$A75,VLOOKUP($A75,'hk2022'!$A:$G,7),0)</f>
        <v>0</v>
      </c>
      <c r="J75" s="188">
        <f>IF(VLOOKUP($A75,'hk2022'!$A:$H,1)=$A75,VLOOKUP($A75,'hk2022'!$A:$H,8),0)</f>
        <v>0</v>
      </c>
      <c r="K75" s="190">
        <f t="shared" si="24"/>
        <v>0</v>
      </c>
      <c r="L75" s="197"/>
    </row>
    <row r="76" spans="1:12" ht="12.75" outlineLevel="1" x14ac:dyDescent="0.2">
      <c r="A76" s="183" t="str">
        <f t="shared" si="22"/>
        <v>096</v>
      </c>
      <c r="B76" s="167" t="s">
        <v>2441</v>
      </c>
      <c r="C76" s="167" t="s">
        <v>2442</v>
      </c>
      <c r="D76" s="188">
        <f>IF(VLOOKUP($A76,'hk2023'!$A:$G,1)=$A76,VLOOKUP($A76,'hk2023'!$A:$G,6),0)</f>
        <v>0</v>
      </c>
      <c r="E76" s="188">
        <f>IF(VLOOKUP($A76,'hk2023'!$A:$G,1)=$A76,VLOOKUP($A76,'hk2023'!$A:$G,7),0)</f>
        <v>0</v>
      </c>
      <c r="F76" s="188">
        <f>IF(VLOOKUP($A76,'hk2023'!$A:$H,1)=$A76,VLOOKUP($A76,'hk2023'!$A:$H,8),0)</f>
        <v>0</v>
      </c>
      <c r="G76" s="189">
        <f t="shared" si="23"/>
        <v>0</v>
      </c>
      <c r="H76" s="188">
        <f>IF(VLOOKUP($A76,'hk2022'!$A:$G,1)=$A76,VLOOKUP($A76,'hk2022'!$A:$G,6),0)</f>
        <v>0</v>
      </c>
      <c r="I76" s="188">
        <f>IF(VLOOKUP($A76,'hk2022'!$A:$G,1)=$A76,VLOOKUP($A76,'hk2022'!$A:$G,7),0)</f>
        <v>0</v>
      </c>
      <c r="J76" s="188">
        <f>IF(VLOOKUP($A76,'hk2022'!$A:$H,1)=$A76,VLOOKUP($A76,'hk2022'!$A:$H,8),0)</f>
        <v>0</v>
      </c>
      <c r="K76" s="190">
        <f t="shared" si="24"/>
        <v>0</v>
      </c>
      <c r="L76" s="197"/>
    </row>
    <row r="77" spans="1:12" ht="12.75" outlineLevel="1" x14ac:dyDescent="0.2">
      <c r="A77" s="183" t="str">
        <f t="shared" si="22"/>
        <v>097</v>
      </c>
      <c r="B77" s="167" t="s">
        <v>2443</v>
      </c>
      <c r="C77" s="167" t="s">
        <v>2444</v>
      </c>
      <c r="D77" s="188">
        <f>IF(VLOOKUP($A77,'hk2023'!$A:$G,1)=$A77,VLOOKUP($A77,'hk2023'!$A:$G,6),0)</f>
        <v>0</v>
      </c>
      <c r="E77" s="188">
        <f>IF(VLOOKUP($A77,'hk2023'!$A:$G,1)=$A77,VLOOKUP($A77,'hk2023'!$A:$G,7),0)</f>
        <v>0</v>
      </c>
      <c r="F77" s="188">
        <f>IF(VLOOKUP($A77,'hk2023'!$A:$H,1)=$A77,VLOOKUP($A77,'hk2023'!$A:$H,8),0)</f>
        <v>0</v>
      </c>
      <c r="G77" s="189">
        <f t="shared" si="23"/>
        <v>0</v>
      </c>
      <c r="H77" s="188">
        <f>IF(VLOOKUP($A77,'hk2022'!$A:$G,1)=$A77,VLOOKUP($A77,'hk2022'!$A:$G,6),0)</f>
        <v>0</v>
      </c>
      <c r="I77" s="188">
        <f>IF(VLOOKUP($A77,'hk2022'!$A:$G,1)=$A77,VLOOKUP($A77,'hk2022'!$A:$G,7),0)</f>
        <v>0</v>
      </c>
      <c r="J77" s="188">
        <f>IF(VLOOKUP($A77,'hk2022'!$A:$H,1)=$A77,VLOOKUP($A77,'hk2022'!$A:$H,8),0)</f>
        <v>0</v>
      </c>
      <c r="K77" s="190">
        <f t="shared" si="24"/>
        <v>0</v>
      </c>
      <c r="L77" s="197"/>
    </row>
    <row r="78" spans="1:12" ht="12.75" outlineLevel="1" x14ac:dyDescent="0.2">
      <c r="A78" s="183" t="str">
        <f t="shared" si="22"/>
        <v>098</v>
      </c>
      <c r="B78" s="167" t="s">
        <v>2445</v>
      </c>
      <c r="C78" s="167" t="s">
        <v>2446</v>
      </c>
      <c r="D78" s="188">
        <f>IF(VLOOKUP($A78,'hk2023'!$A:$G,1)=$A78,VLOOKUP($A78,'hk2023'!$A:$G,6),0)</f>
        <v>0</v>
      </c>
      <c r="E78" s="188">
        <f>IF(VLOOKUP($A78,'hk2023'!$A:$G,1)=$A78,VLOOKUP($A78,'hk2023'!$A:$G,7),0)</f>
        <v>0</v>
      </c>
      <c r="F78" s="188">
        <f>IF(VLOOKUP($A78,'hk2023'!$A:$H,1)=$A78,VLOOKUP($A78,'hk2023'!$A:$H,8),0)</f>
        <v>0</v>
      </c>
      <c r="G78" s="189">
        <f t="shared" si="23"/>
        <v>0</v>
      </c>
      <c r="H78" s="188">
        <f>IF(VLOOKUP($A78,'hk2022'!$A:$G,1)=$A78,VLOOKUP($A78,'hk2022'!$A:$G,6),0)</f>
        <v>0</v>
      </c>
      <c r="I78" s="188">
        <f>IF(VLOOKUP($A78,'hk2022'!$A:$G,1)=$A78,VLOOKUP($A78,'hk2022'!$A:$G,7),0)</f>
        <v>0</v>
      </c>
      <c r="J78" s="188">
        <f>IF(VLOOKUP($A78,'hk2022'!$A:$H,1)=$A78,VLOOKUP($A78,'hk2022'!$A:$H,8),0)</f>
        <v>0</v>
      </c>
      <c r="K78" s="190">
        <f t="shared" si="24"/>
        <v>0</v>
      </c>
      <c r="L78" s="197"/>
    </row>
    <row r="79" spans="1:12" ht="13.5" outlineLevel="1" thickBot="1" x14ac:dyDescent="0.25">
      <c r="A79" s="198"/>
      <c r="B79" s="199"/>
      <c r="C79" s="199"/>
      <c r="D79" s="192"/>
      <c r="E79" s="192"/>
      <c r="F79" s="192"/>
      <c r="G79" s="193"/>
      <c r="H79" s="192"/>
      <c r="I79" s="192"/>
      <c r="J79" s="192"/>
      <c r="K79" s="194"/>
      <c r="L79" s="197"/>
    </row>
    <row r="80" spans="1:12" ht="13.5" thickBot="1" x14ac:dyDescent="0.25">
      <c r="A80" s="172" t="s">
        <v>20</v>
      </c>
      <c r="B80" s="167"/>
      <c r="C80" s="173" t="s">
        <v>32</v>
      </c>
      <c r="D80" s="204">
        <f t="shared" ref="D80:K80" si="25">SUM(D81+D86+D92+D98)</f>
        <v>0</v>
      </c>
      <c r="E80" s="204">
        <f t="shared" si="25"/>
        <v>0</v>
      </c>
      <c r="F80" s="204">
        <f t="shared" si="25"/>
        <v>0</v>
      </c>
      <c r="G80" s="205">
        <f t="shared" si="25"/>
        <v>0</v>
      </c>
      <c r="H80" s="204">
        <f t="shared" si="25"/>
        <v>0</v>
      </c>
      <c r="I80" s="204">
        <f t="shared" si="25"/>
        <v>0</v>
      </c>
      <c r="J80" s="204">
        <f t="shared" si="25"/>
        <v>0</v>
      </c>
      <c r="K80" s="206">
        <f t="shared" si="25"/>
        <v>0</v>
      </c>
      <c r="L80" s="197"/>
    </row>
    <row r="81" spans="1:12" ht="12.75" x14ac:dyDescent="0.2">
      <c r="A81" s="207">
        <v>11</v>
      </c>
      <c r="B81" s="208"/>
      <c r="C81" s="209" t="s">
        <v>1560</v>
      </c>
      <c r="D81" s="180">
        <f t="shared" ref="D81:K81" si="26">SUM(D82:D85)</f>
        <v>0</v>
      </c>
      <c r="E81" s="180">
        <f t="shared" si="26"/>
        <v>0</v>
      </c>
      <c r="F81" s="180">
        <f t="shared" si="26"/>
        <v>0</v>
      </c>
      <c r="G81" s="195">
        <f>SUM(G82:G85)</f>
        <v>0</v>
      </c>
      <c r="H81" s="180">
        <f t="shared" si="26"/>
        <v>0</v>
      </c>
      <c r="I81" s="180">
        <f t="shared" si="26"/>
        <v>0</v>
      </c>
      <c r="J81" s="180">
        <f t="shared" si="26"/>
        <v>0</v>
      </c>
      <c r="K81" s="196">
        <f t="shared" si="26"/>
        <v>0</v>
      </c>
      <c r="L81" s="197"/>
    </row>
    <row r="82" spans="1:12" ht="12.75" outlineLevel="1" x14ac:dyDescent="0.2">
      <c r="A82" s="183" t="str">
        <f>LEFT(B82,3)</f>
        <v>111</v>
      </c>
      <c r="B82" s="167" t="s">
        <v>2447</v>
      </c>
      <c r="C82" s="167" t="s">
        <v>2448</v>
      </c>
      <c r="D82" s="188">
        <f>IF(VLOOKUP($A82,'hk2023'!$A:$G,1)=$A82,VLOOKUP($A82,'hk2023'!$A:$G,6),0)</f>
        <v>0</v>
      </c>
      <c r="E82" s="188">
        <f>IF(VLOOKUP($A82,'hk2023'!$A:$G,1)=$A82,VLOOKUP($A82,'hk2023'!$A:$G,7),0)</f>
        <v>0</v>
      </c>
      <c r="F82" s="188">
        <f>IF(VLOOKUP($A82,'hk2023'!$A:$H,1)=$A82,VLOOKUP($A82,'hk2023'!$A:$H,8),0)</f>
        <v>0</v>
      </c>
      <c r="G82" s="189">
        <f>SUM(D82+E82-F82)</f>
        <v>0</v>
      </c>
      <c r="H82" s="188">
        <f>IF(VLOOKUP($A82,'hk2022'!$A:$G,1)=$A82,VLOOKUP($A82,'hk2022'!$A:$G,6),0)</f>
        <v>0</v>
      </c>
      <c r="I82" s="188">
        <f>IF(VLOOKUP($A82,'hk2022'!$A:$G,1)=$A82,VLOOKUP($A82,'hk2022'!$A:$G,7),0)</f>
        <v>0</v>
      </c>
      <c r="J82" s="188">
        <f>IF(VLOOKUP($A82,'hk2022'!$A:$H,1)=$A82,VLOOKUP($A82,'hk2022'!$A:$H,8),0)</f>
        <v>0</v>
      </c>
      <c r="K82" s="190">
        <f>SUM(H82+I82-J82)</f>
        <v>0</v>
      </c>
      <c r="L82" s="197"/>
    </row>
    <row r="83" spans="1:12" ht="12.75" outlineLevel="1" x14ac:dyDescent="0.2">
      <c r="A83" s="183" t="str">
        <f>LEFT(B83,3)</f>
        <v>112</v>
      </c>
      <c r="B83" s="167" t="s">
        <v>2449</v>
      </c>
      <c r="C83" s="167" t="s">
        <v>2450</v>
      </c>
      <c r="D83" s="188">
        <f>IF(VLOOKUP($A83,'hk2023'!$A:$G,1)=$A83,VLOOKUP($A83,'hk2023'!$A:$G,6),0)</f>
        <v>0</v>
      </c>
      <c r="E83" s="188">
        <f>IF(VLOOKUP($A83,'hk2023'!$A:$G,1)=$A83,VLOOKUP($A83,'hk2023'!$A:$G,7),0)</f>
        <v>0</v>
      </c>
      <c r="F83" s="188">
        <f>IF(VLOOKUP($A83,'hk2023'!$A:$H,1)=$A83,VLOOKUP($A83,'hk2023'!$A:$H,8),0)</f>
        <v>0</v>
      </c>
      <c r="G83" s="189">
        <f>SUM(D83+E83-F83)</f>
        <v>0</v>
      </c>
      <c r="H83" s="188">
        <f>IF(VLOOKUP($A83,'hk2022'!$A:$G,1)=$A83,VLOOKUP($A83,'hk2022'!$A:$G,6),0)</f>
        <v>0</v>
      </c>
      <c r="I83" s="188">
        <f>IF(VLOOKUP($A83,'hk2022'!$A:$G,1)=$A83,VLOOKUP($A83,'hk2022'!$A:$G,7),0)</f>
        <v>0</v>
      </c>
      <c r="J83" s="188">
        <f>IF(VLOOKUP($A83,'hk2022'!$A:$H,1)=$A83,VLOOKUP($A83,'hk2022'!$A:$H,8),0)</f>
        <v>0</v>
      </c>
      <c r="K83" s="190">
        <f>SUM(H83+I83-J83)</f>
        <v>0</v>
      </c>
      <c r="L83" s="197"/>
    </row>
    <row r="84" spans="1:12" ht="12.75" outlineLevel="1" x14ac:dyDescent="0.2">
      <c r="A84" s="183" t="str">
        <f>LEFT(B84,3)</f>
        <v>119</v>
      </c>
      <c r="B84" s="167" t="s">
        <v>2451</v>
      </c>
      <c r="C84" s="167" t="s">
        <v>2452</v>
      </c>
      <c r="D84" s="188">
        <f>IF(VLOOKUP($A84,'hk2023'!$A:$G,1)=$A84,VLOOKUP($A84,'hk2023'!$A:$G,6),0)</f>
        <v>0</v>
      </c>
      <c r="E84" s="188">
        <f>IF(VLOOKUP($A84,'hk2023'!$A:$G,1)=$A84,VLOOKUP($A84,'hk2023'!$A:$G,7),0)</f>
        <v>0</v>
      </c>
      <c r="F84" s="188">
        <f>IF(VLOOKUP($A84,'hk2023'!$A:$H,1)=$A84,VLOOKUP($A84,'hk2023'!$A:$H,8),0)</f>
        <v>0</v>
      </c>
      <c r="G84" s="189">
        <f>SUM(D84+E84-F84)</f>
        <v>0</v>
      </c>
      <c r="H84" s="188">
        <f>IF(VLOOKUP($A84,'hk2022'!$A:$G,1)=$A84,VLOOKUP($A84,'hk2022'!$A:$G,6),0)</f>
        <v>0</v>
      </c>
      <c r="I84" s="188">
        <f>IF(VLOOKUP($A84,'hk2022'!$A:$G,1)=$A84,VLOOKUP($A84,'hk2022'!$A:$G,7),0)</f>
        <v>0</v>
      </c>
      <c r="J84" s="188">
        <f>IF(VLOOKUP($A84,'hk2022'!$A:$H,1)=$A84,VLOOKUP($A84,'hk2022'!$A:$H,8),0)</f>
        <v>0</v>
      </c>
      <c r="K84" s="190">
        <f>SUM(H84+I84-J84)</f>
        <v>0</v>
      </c>
      <c r="L84" s="197"/>
    </row>
    <row r="85" spans="1:12" ht="13.5" outlineLevel="1" thickBot="1" x14ac:dyDescent="0.25">
      <c r="A85" s="198"/>
      <c r="B85" s="199"/>
      <c r="C85" s="199"/>
      <c r="D85" s="192"/>
      <c r="E85" s="192"/>
      <c r="F85" s="192"/>
      <c r="G85" s="193"/>
      <c r="H85" s="192"/>
      <c r="I85" s="192"/>
      <c r="J85" s="192"/>
      <c r="K85" s="194"/>
      <c r="L85" s="197"/>
    </row>
    <row r="86" spans="1:12" ht="12.75" x14ac:dyDescent="0.2">
      <c r="A86" s="207" t="s">
        <v>1217</v>
      </c>
      <c r="B86" s="208"/>
      <c r="C86" s="209" t="s">
        <v>2453</v>
      </c>
      <c r="D86" s="180">
        <f t="shared" ref="D86:K86" si="27">SUM(D87:D91)</f>
        <v>0</v>
      </c>
      <c r="E86" s="180">
        <f t="shared" si="27"/>
        <v>0</v>
      </c>
      <c r="F86" s="180">
        <f t="shared" si="27"/>
        <v>0</v>
      </c>
      <c r="G86" s="195">
        <f t="shared" si="27"/>
        <v>0</v>
      </c>
      <c r="H86" s="180">
        <f t="shared" si="27"/>
        <v>0</v>
      </c>
      <c r="I86" s="180">
        <f t="shared" si="27"/>
        <v>0</v>
      </c>
      <c r="J86" s="180">
        <f t="shared" si="27"/>
        <v>0</v>
      </c>
      <c r="K86" s="196">
        <f t="shared" si="27"/>
        <v>0</v>
      </c>
      <c r="L86" s="197"/>
    </row>
    <row r="87" spans="1:12" ht="12.75" outlineLevel="1" x14ac:dyDescent="0.2">
      <c r="A87" s="183" t="str">
        <f>LEFT(B87,3)</f>
        <v>121</v>
      </c>
      <c r="B87" s="167" t="s">
        <v>2454</v>
      </c>
      <c r="C87" s="167" t="s">
        <v>1827</v>
      </c>
      <c r="D87" s="188">
        <f>IF(VLOOKUP($A87,'hk2023'!$A:$G,1)=$A87,VLOOKUP($A87,'hk2023'!$A:$G,6),0)</f>
        <v>0</v>
      </c>
      <c r="E87" s="188">
        <f>IF(VLOOKUP($A87,'hk2023'!$A:$G,1)=$A87,VLOOKUP($A87,'hk2023'!$A:$G,7),0)</f>
        <v>0</v>
      </c>
      <c r="F87" s="188">
        <f>IF(VLOOKUP($A87,'hk2023'!$A:$H,1)=$A87,VLOOKUP($A87,'hk2023'!$A:$H,8),0)</f>
        <v>0</v>
      </c>
      <c r="G87" s="189">
        <f>SUM(D87+E87-F87)</f>
        <v>0</v>
      </c>
      <c r="H87" s="188">
        <f>IF(VLOOKUP($A87,'hk2022'!$A:$G,1)=$A87,VLOOKUP($A87,'hk2022'!$A:$G,6),0)</f>
        <v>0</v>
      </c>
      <c r="I87" s="188">
        <f>IF(VLOOKUP($A87,'hk2022'!$A:$G,1)=$A87,VLOOKUP($A87,'hk2022'!$A:$G,7),0)</f>
        <v>0</v>
      </c>
      <c r="J87" s="188">
        <f>IF(VLOOKUP($A87,'hk2022'!$A:$H,1)=$A87,VLOOKUP($A87,'hk2022'!$A:$H,8),0)</f>
        <v>0</v>
      </c>
      <c r="K87" s="190">
        <f>SUM(H87+I87-J87)</f>
        <v>0</v>
      </c>
      <c r="L87" s="197"/>
    </row>
    <row r="88" spans="1:12" outlineLevel="1" x14ac:dyDescent="0.15">
      <c r="A88" s="183" t="str">
        <f>LEFT(B88,3)</f>
        <v>122</v>
      </c>
      <c r="B88" s="167" t="s">
        <v>2455</v>
      </c>
      <c r="C88" s="167" t="s">
        <v>2456</v>
      </c>
      <c r="D88" s="188">
        <f>IF(VLOOKUP($A88,'hk2023'!$A:$G,1)=$A88,VLOOKUP($A88,'hk2023'!$A:$G,6),0)</f>
        <v>0</v>
      </c>
      <c r="E88" s="188">
        <f>IF(VLOOKUP($A88,'hk2023'!$A:$G,1)=$A88,VLOOKUP($A88,'hk2023'!$A:$G,7),0)</f>
        <v>0</v>
      </c>
      <c r="F88" s="188">
        <f>IF(VLOOKUP($A88,'hk2023'!$A:$H,1)=$A88,VLOOKUP($A88,'hk2023'!$A:$H,8),0)</f>
        <v>0</v>
      </c>
      <c r="G88" s="189">
        <f>SUM(D88+E88-F88)</f>
        <v>0</v>
      </c>
      <c r="H88" s="188">
        <f>IF(VLOOKUP($A88,'hk2022'!$A:$G,1)=$A88,VLOOKUP($A88,'hk2022'!$A:$G,6),0)</f>
        <v>0</v>
      </c>
      <c r="I88" s="188">
        <f>IF(VLOOKUP($A88,'hk2022'!$A:$G,1)=$A88,VLOOKUP($A88,'hk2022'!$A:$G,7),0)</f>
        <v>0</v>
      </c>
      <c r="J88" s="188">
        <f>IF(VLOOKUP($A88,'hk2022'!$A:$H,1)=$A88,VLOOKUP($A88,'hk2022'!$A:$H,8),0)</f>
        <v>0</v>
      </c>
      <c r="K88" s="190">
        <f>SUM(H88+I88-J88)</f>
        <v>0</v>
      </c>
      <c r="L88" s="210"/>
    </row>
    <row r="89" spans="1:12" outlineLevel="1" x14ac:dyDescent="0.15">
      <c r="A89" s="183" t="str">
        <f>LEFT(B89,3)</f>
        <v>123</v>
      </c>
      <c r="B89" s="167" t="s">
        <v>2457</v>
      </c>
      <c r="C89" s="167" t="s">
        <v>1563</v>
      </c>
      <c r="D89" s="188">
        <f>IF(VLOOKUP($A89,'hk2023'!$A:$G,1)=$A89,VLOOKUP($A89,'hk2023'!$A:$G,6),0)</f>
        <v>0</v>
      </c>
      <c r="E89" s="188">
        <f>IF(VLOOKUP($A89,'hk2023'!$A:$G,1)=$A89,VLOOKUP($A89,'hk2023'!$A:$G,7),0)</f>
        <v>0</v>
      </c>
      <c r="F89" s="188">
        <f>IF(VLOOKUP($A89,'hk2023'!$A:$H,1)=$A89,VLOOKUP($A89,'hk2023'!$A:$H,8),0)</f>
        <v>0</v>
      </c>
      <c r="G89" s="189">
        <f>SUM(D89+E89-F89)</f>
        <v>0</v>
      </c>
      <c r="H89" s="188">
        <f>IF(VLOOKUP($A89,'hk2022'!$A:$G,1)=$A89,VLOOKUP($A89,'hk2022'!$A:$G,6),0)</f>
        <v>0</v>
      </c>
      <c r="I89" s="188">
        <f>IF(VLOOKUP($A89,'hk2022'!$A:$G,1)=$A89,VLOOKUP($A89,'hk2022'!$A:$G,7),0)</f>
        <v>0</v>
      </c>
      <c r="J89" s="188">
        <f>IF(VLOOKUP($A89,'hk2022'!$A:$H,1)=$A89,VLOOKUP($A89,'hk2022'!$A:$H,8),0)</f>
        <v>0</v>
      </c>
      <c r="K89" s="190">
        <f>SUM(H89+I89-J89)</f>
        <v>0</v>
      </c>
      <c r="L89" s="210"/>
    </row>
    <row r="90" spans="1:12" outlineLevel="1" x14ac:dyDescent="0.15">
      <c r="A90" s="183" t="str">
        <f>LEFT(B90,3)</f>
        <v>124</v>
      </c>
      <c r="B90" s="167" t="s">
        <v>2458</v>
      </c>
      <c r="C90" s="167" t="s">
        <v>1564</v>
      </c>
      <c r="D90" s="188">
        <f>IF(VLOOKUP($A90,'hk2023'!$A:$G,1)=$A90,VLOOKUP($A90,'hk2023'!$A:$G,6),0)</f>
        <v>0</v>
      </c>
      <c r="E90" s="188">
        <f>IF(VLOOKUP($A90,'hk2023'!$A:$G,1)=$A90,VLOOKUP($A90,'hk2023'!$A:$G,7),0)</f>
        <v>0</v>
      </c>
      <c r="F90" s="188">
        <f>IF(VLOOKUP($A90,'hk2023'!$A:$H,1)=$A90,VLOOKUP($A90,'hk2023'!$A:$H,8),0)</f>
        <v>0</v>
      </c>
      <c r="G90" s="189">
        <f>SUM(D90+E90-F90)</f>
        <v>0</v>
      </c>
      <c r="H90" s="188">
        <f>IF(VLOOKUP($A90,'hk2022'!$A:$G,1)=$A90,VLOOKUP($A90,'hk2022'!$A:$G,6),0)</f>
        <v>0</v>
      </c>
      <c r="I90" s="188">
        <f>IF(VLOOKUP($A90,'hk2022'!$A:$G,1)=$A90,VLOOKUP($A90,'hk2022'!$A:$G,7),0)</f>
        <v>0</v>
      </c>
      <c r="J90" s="188">
        <f>IF(VLOOKUP($A90,'hk2022'!$A:$H,1)=$A90,VLOOKUP($A90,'hk2022'!$A:$H,8),0)</f>
        <v>0</v>
      </c>
      <c r="K90" s="190">
        <f>SUM(H90+I90-J90)</f>
        <v>0</v>
      </c>
    </row>
    <row r="91" spans="1:12" ht="11.25" outlineLevel="1" thickBot="1" x14ac:dyDescent="0.2">
      <c r="A91" s="198"/>
      <c r="B91" s="199"/>
      <c r="C91" s="199"/>
      <c r="D91" s="192"/>
      <c r="E91" s="192"/>
      <c r="F91" s="192"/>
      <c r="G91" s="193"/>
      <c r="H91" s="192"/>
      <c r="I91" s="192"/>
      <c r="J91" s="192"/>
      <c r="K91" s="194"/>
    </row>
    <row r="92" spans="1:12" x14ac:dyDescent="0.15">
      <c r="A92" s="207" t="s">
        <v>1218</v>
      </c>
      <c r="B92" s="208"/>
      <c r="C92" s="209" t="s">
        <v>1565</v>
      </c>
      <c r="D92" s="180">
        <f t="shared" ref="D92:K92" si="28">SUM(D93:D97)</f>
        <v>0</v>
      </c>
      <c r="E92" s="180">
        <f t="shared" si="28"/>
        <v>0</v>
      </c>
      <c r="F92" s="180">
        <f t="shared" si="28"/>
        <v>0</v>
      </c>
      <c r="G92" s="195">
        <f>SUM(G93:G97)</f>
        <v>0</v>
      </c>
      <c r="H92" s="180">
        <f t="shared" si="28"/>
        <v>0</v>
      </c>
      <c r="I92" s="180">
        <f t="shared" si="28"/>
        <v>0</v>
      </c>
      <c r="J92" s="180">
        <f t="shared" si="28"/>
        <v>0</v>
      </c>
      <c r="K92" s="196">
        <f t="shared" si="28"/>
        <v>0</v>
      </c>
    </row>
    <row r="93" spans="1:12" outlineLevel="1" x14ac:dyDescent="0.15">
      <c r="A93" s="183" t="str">
        <f>LEFT(B93,3)</f>
        <v>131</v>
      </c>
      <c r="B93" s="167" t="s">
        <v>2459</v>
      </c>
      <c r="C93" s="167" t="s">
        <v>2460</v>
      </c>
      <c r="D93" s="188">
        <f>IF(VLOOKUP($A93,'hk2023'!$A:$G,1)=$A93,VLOOKUP($A93,'hk2023'!$A:$G,6),0)</f>
        <v>0</v>
      </c>
      <c r="E93" s="188">
        <f>IF(VLOOKUP($A93,'hk2023'!$A:$G,1)=$A93,VLOOKUP($A93,'hk2023'!$A:$G,7),0)</f>
        <v>0</v>
      </c>
      <c r="F93" s="188">
        <f>IF(VLOOKUP($A93,'hk2023'!$A:$H,1)=$A93,VLOOKUP($A93,'hk2023'!$A:$H,8),0)</f>
        <v>0</v>
      </c>
      <c r="G93" s="189">
        <f>SUM(D93+E93-F93)</f>
        <v>0</v>
      </c>
      <c r="H93" s="188">
        <f>IF(VLOOKUP($A93,'hk2022'!$A:$G,1)=$A93,VLOOKUP($A93,'hk2022'!$A:$G,6),0)</f>
        <v>0</v>
      </c>
      <c r="I93" s="188">
        <f>IF(VLOOKUP($A93,'hk2022'!$A:$G,1)=$A93,VLOOKUP($A93,'hk2022'!$A:$G,7),0)</f>
        <v>0</v>
      </c>
      <c r="J93" s="188">
        <f>IF(VLOOKUP($A93,'hk2022'!$A:$H,1)=$A93,VLOOKUP($A93,'hk2022'!$A:$H,8),0)</f>
        <v>0</v>
      </c>
      <c r="K93" s="190">
        <f>SUM(H93+I93-J93)</f>
        <v>0</v>
      </c>
    </row>
    <row r="94" spans="1:12" outlineLevel="1" x14ac:dyDescent="0.15">
      <c r="A94" s="183" t="str">
        <f>LEFT(B94,3)</f>
        <v>132</v>
      </c>
      <c r="B94" s="167" t="s">
        <v>2461</v>
      </c>
      <c r="C94" s="167" t="s">
        <v>2462</v>
      </c>
      <c r="D94" s="188">
        <f>IF(VLOOKUP($A94,'hk2023'!$A:$G,1)=$A94,VLOOKUP($A94,'hk2023'!$A:$G,6),0)</f>
        <v>0</v>
      </c>
      <c r="E94" s="188">
        <f>IF(VLOOKUP($A94,'hk2023'!$A:$G,1)=$A94,VLOOKUP($A94,'hk2023'!$A:$G,7),0)</f>
        <v>0</v>
      </c>
      <c r="F94" s="188">
        <f>IF(VLOOKUP($A94,'hk2023'!$A:$H,1)=$A94,VLOOKUP($A94,'hk2023'!$A:$H,8),0)</f>
        <v>0</v>
      </c>
      <c r="G94" s="189">
        <f>SUM(D94+E94-F94)</f>
        <v>0</v>
      </c>
      <c r="H94" s="188">
        <f>IF(VLOOKUP($A94,'hk2022'!$A:$G,1)=$A94,VLOOKUP($A94,'hk2022'!$A:$G,6),0)</f>
        <v>0</v>
      </c>
      <c r="I94" s="188">
        <f>IF(VLOOKUP($A94,'hk2022'!$A:$G,1)=$A94,VLOOKUP($A94,'hk2022'!$A:$G,7),0)</f>
        <v>0</v>
      </c>
      <c r="J94" s="188">
        <f>IF(VLOOKUP($A94,'hk2022'!$A:$H,1)=$A94,VLOOKUP($A94,'hk2022'!$A:$H,8),0)</f>
        <v>0</v>
      </c>
      <c r="K94" s="190">
        <f>SUM(H94+I94-J94)</f>
        <v>0</v>
      </c>
    </row>
    <row r="95" spans="1:12" outlineLevel="1" x14ac:dyDescent="0.15">
      <c r="A95" s="211" t="s">
        <v>360</v>
      </c>
      <c r="B95" s="212"/>
      <c r="C95" s="212" t="s">
        <v>361</v>
      </c>
      <c r="D95" s="188">
        <f>IF(VLOOKUP($A95,'hk2023'!$A:$G,1)=$A95,VLOOKUP($A95,'hk2023'!$A:$G,6),0)</f>
        <v>0</v>
      </c>
      <c r="E95" s="188">
        <f>IF(VLOOKUP($A95,'hk2023'!$A:$G,1)=$A95,VLOOKUP($A95,'hk2023'!$A:$G,7),0)</f>
        <v>0</v>
      </c>
      <c r="F95" s="188">
        <f>IF(VLOOKUP($A95,'hk2023'!$A:$H,1)=$A95,VLOOKUP($A95,'hk2023'!$A:$H,8),0)</f>
        <v>0</v>
      </c>
      <c r="G95" s="189">
        <f>SUM(D95+E95-F95)</f>
        <v>0</v>
      </c>
      <c r="H95" s="188">
        <f>IF(VLOOKUP($A95,'hk2022'!$A:$G,1)=$A95,VLOOKUP($A95,'hk2022'!$A:$G,6),0)</f>
        <v>0</v>
      </c>
      <c r="I95" s="188">
        <f>IF(VLOOKUP($A95,'hk2022'!$A:$G,1)=$A95,VLOOKUP($A95,'hk2022'!$A:$G,7),0)</f>
        <v>0</v>
      </c>
      <c r="J95" s="188">
        <f>IF(VLOOKUP($A95,'hk2022'!$A:$H,1)=$A95,VLOOKUP($A95,'hk2022'!$A:$H,8),0)</f>
        <v>0</v>
      </c>
      <c r="K95" s="190">
        <f>SUM(H95+I95-J95)</f>
        <v>0</v>
      </c>
    </row>
    <row r="96" spans="1:12" outlineLevel="1" x14ac:dyDescent="0.15">
      <c r="A96" s="183" t="str">
        <f>LEFT(B96,3)</f>
        <v>139</v>
      </c>
      <c r="B96" s="167" t="s">
        <v>2463</v>
      </c>
      <c r="C96" s="167" t="s">
        <v>2464</v>
      </c>
      <c r="D96" s="188">
        <f>IF(VLOOKUP($A96,'hk2023'!$A:$G,1)=$A96,VLOOKUP($A96,'hk2023'!$A:$G,6),0)</f>
        <v>0</v>
      </c>
      <c r="E96" s="188">
        <f>IF(VLOOKUP($A96,'hk2023'!$A:$G,1)=$A96,VLOOKUP($A96,'hk2023'!$A:$G,7),0)</f>
        <v>0</v>
      </c>
      <c r="F96" s="188">
        <f>IF(VLOOKUP($A96,'hk2023'!$A:$H,1)=$A96,VLOOKUP($A96,'hk2023'!$A:$H,8),0)</f>
        <v>0</v>
      </c>
      <c r="G96" s="189">
        <f>SUM(D96+E96-F96)</f>
        <v>0</v>
      </c>
      <c r="H96" s="188">
        <f>IF(VLOOKUP($A96,'hk2022'!$A:$G,1)=$A96,VLOOKUP($A96,'hk2022'!$A:$G,6),0)</f>
        <v>0</v>
      </c>
      <c r="I96" s="188">
        <f>IF(VLOOKUP($A96,'hk2022'!$A:$G,1)=$A96,VLOOKUP($A96,'hk2022'!$A:$G,7),0)</f>
        <v>0</v>
      </c>
      <c r="J96" s="188">
        <f>IF(VLOOKUP($A96,'hk2022'!$A:$H,1)=$A96,VLOOKUP($A96,'hk2022'!$A:$H,8),0)</f>
        <v>0</v>
      </c>
      <c r="K96" s="190">
        <f>SUM(H96+I96-J96)</f>
        <v>0</v>
      </c>
    </row>
    <row r="97" spans="1:11" ht="11.25" outlineLevel="1" thickBot="1" x14ac:dyDescent="0.2">
      <c r="A97" s="198"/>
      <c r="B97" s="199"/>
      <c r="C97" s="199"/>
      <c r="D97" s="192"/>
      <c r="E97" s="192"/>
      <c r="F97" s="192"/>
      <c r="G97" s="193"/>
      <c r="H97" s="192"/>
      <c r="I97" s="192"/>
      <c r="J97" s="192"/>
      <c r="K97" s="194"/>
    </row>
    <row r="98" spans="1:11" x14ac:dyDescent="0.15">
      <c r="A98" s="207" t="s">
        <v>1226</v>
      </c>
      <c r="B98" s="208"/>
      <c r="C98" s="209" t="s">
        <v>2465</v>
      </c>
      <c r="D98" s="180">
        <f t="shared" ref="D98:K98" si="29">SUM(D99:D105)</f>
        <v>0</v>
      </c>
      <c r="E98" s="180">
        <f t="shared" si="29"/>
        <v>0</v>
      </c>
      <c r="F98" s="180">
        <f t="shared" si="29"/>
        <v>0</v>
      </c>
      <c r="G98" s="195">
        <f t="shared" si="29"/>
        <v>0</v>
      </c>
      <c r="H98" s="180">
        <f t="shared" si="29"/>
        <v>0</v>
      </c>
      <c r="I98" s="180">
        <f t="shared" si="29"/>
        <v>0</v>
      </c>
      <c r="J98" s="180">
        <f t="shared" si="29"/>
        <v>0</v>
      </c>
      <c r="K98" s="196">
        <f t="shared" si="29"/>
        <v>0</v>
      </c>
    </row>
    <row r="99" spans="1:11" outlineLevel="1" x14ac:dyDescent="0.15">
      <c r="A99" s="183" t="str">
        <f t="shared" ref="A99:A104" si="30">LEFT(B99,3)</f>
        <v>191</v>
      </c>
      <c r="B99" s="167" t="s">
        <v>2466</v>
      </c>
      <c r="C99" s="167" t="s">
        <v>2467</v>
      </c>
      <c r="D99" s="188">
        <f>IF(VLOOKUP($A99,'hk2023'!$A:$G,1)=$A99,VLOOKUP($A99,'hk2023'!$A:$G,6),0)</f>
        <v>0</v>
      </c>
      <c r="E99" s="188">
        <f>IF(VLOOKUP($A99,'hk2023'!$A:$G,1)=$A99,VLOOKUP($A99,'hk2023'!$A:$G,7),0)</f>
        <v>0</v>
      </c>
      <c r="F99" s="188">
        <f>IF(VLOOKUP($A99,'hk2023'!$A:$H,1)=$A99,VLOOKUP($A99,'hk2023'!$A:$H,8),0)</f>
        <v>0</v>
      </c>
      <c r="G99" s="189">
        <f t="shared" ref="G99:G104" si="31">SUM(D99+E99-F99)</f>
        <v>0</v>
      </c>
      <c r="H99" s="188">
        <f>IF(VLOOKUP($A99,'hk2022'!$A:$G,1)=$A99,VLOOKUP($A99,'hk2022'!$A:$G,6),0)</f>
        <v>0</v>
      </c>
      <c r="I99" s="188">
        <f>IF(VLOOKUP($A99,'hk2022'!$A:$G,1)=$A99,VLOOKUP($A99,'hk2022'!$A:$G,7),0)</f>
        <v>0</v>
      </c>
      <c r="J99" s="188">
        <f>IF(VLOOKUP($A99,'hk2022'!$A:$H,1)=$A99,VLOOKUP($A99,'hk2022'!$A:$H,8),0)</f>
        <v>0</v>
      </c>
      <c r="K99" s="190">
        <f t="shared" ref="K99:K104" si="32">SUM(H99+I99-J99)</f>
        <v>0</v>
      </c>
    </row>
    <row r="100" spans="1:11" outlineLevel="1" x14ac:dyDescent="0.15">
      <c r="A100" s="183" t="str">
        <f t="shared" si="30"/>
        <v>192</v>
      </c>
      <c r="B100" s="167" t="s">
        <v>2468</v>
      </c>
      <c r="C100" s="167" t="s">
        <v>2469</v>
      </c>
      <c r="D100" s="188">
        <f>IF(VLOOKUP($A100,'hk2023'!$A:$G,1)=$A100,VLOOKUP($A100,'hk2023'!$A:$G,6),0)</f>
        <v>0</v>
      </c>
      <c r="E100" s="188">
        <f>IF(VLOOKUP($A100,'hk2023'!$A:$G,1)=$A100,VLOOKUP($A100,'hk2023'!$A:$G,7),0)</f>
        <v>0</v>
      </c>
      <c r="F100" s="188">
        <f>IF(VLOOKUP($A100,'hk2023'!$A:$H,1)=$A100,VLOOKUP($A100,'hk2023'!$A:$H,8),0)</f>
        <v>0</v>
      </c>
      <c r="G100" s="189">
        <f t="shared" si="31"/>
        <v>0</v>
      </c>
      <c r="H100" s="188">
        <f>IF(VLOOKUP($A100,'hk2022'!$A:$G,1)=$A100,VLOOKUP($A100,'hk2022'!$A:$G,6),0)</f>
        <v>0</v>
      </c>
      <c r="I100" s="188">
        <f>IF(VLOOKUP($A100,'hk2022'!$A:$G,1)=$A100,VLOOKUP($A100,'hk2022'!$A:$G,7),0)</f>
        <v>0</v>
      </c>
      <c r="J100" s="188">
        <f>IF(VLOOKUP($A100,'hk2022'!$A:$H,1)=$A100,VLOOKUP($A100,'hk2022'!$A:$H,8),0)</f>
        <v>0</v>
      </c>
      <c r="K100" s="190">
        <f t="shared" si="32"/>
        <v>0</v>
      </c>
    </row>
    <row r="101" spans="1:11" outlineLevel="1" x14ac:dyDescent="0.15">
      <c r="A101" s="183" t="str">
        <f t="shared" si="30"/>
        <v>193</v>
      </c>
      <c r="B101" s="167" t="s">
        <v>2470</v>
      </c>
      <c r="C101" s="167" t="s">
        <v>2471</v>
      </c>
      <c r="D101" s="188">
        <f>IF(VLOOKUP($A101,'hk2023'!$A:$G,1)=$A101,VLOOKUP($A101,'hk2023'!$A:$G,6),0)</f>
        <v>0</v>
      </c>
      <c r="E101" s="188">
        <f>IF(VLOOKUP($A101,'hk2023'!$A:$G,1)=$A101,VLOOKUP($A101,'hk2023'!$A:$G,7),0)</f>
        <v>0</v>
      </c>
      <c r="F101" s="188">
        <f>IF(VLOOKUP($A101,'hk2023'!$A:$H,1)=$A101,VLOOKUP($A101,'hk2023'!$A:$H,8),0)</f>
        <v>0</v>
      </c>
      <c r="G101" s="189">
        <f t="shared" si="31"/>
        <v>0</v>
      </c>
      <c r="H101" s="188">
        <f>IF(VLOOKUP($A101,'hk2022'!$A:$G,1)=$A101,VLOOKUP($A101,'hk2022'!$A:$G,6),0)</f>
        <v>0</v>
      </c>
      <c r="I101" s="188">
        <f>IF(VLOOKUP($A101,'hk2022'!$A:$G,1)=$A101,VLOOKUP($A101,'hk2022'!$A:$G,7),0)</f>
        <v>0</v>
      </c>
      <c r="J101" s="188">
        <f>IF(VLOOKUP($A101,'hk2022'!$A:$H,1)=$A101,VLOOKUP($A101,'hk2022'!$A:$H,8),0)</f>
        <v>0</v>
      </c>
      <c r="K101" s="190">
        <f t="shared" si="32"/>
        <v>0</v>
      </c>
    </row>
    <row r="102" spans="1:11" outlineLevel="1" x14ac:dyDescent="0.15">
      <c r="A102" s="183" t="str">
        <f t="shared" si="30"/>
        <v>194</v>
      </c>
      <c r="B102" s="167" t="s">
        <v>2472</v>
      </c>
      <c r="C102" s="167" t="s">
        <v>2473</v>
      </c>
      <c r="D102" s="188">
        <f>IF(VLOOKUP($A102,'hk2023'!$A:$G,1)=$A102,VLOOKUP($A102,'hk2023'!$A:$G,6),0)</f>
        <v>0</v>
      </c>
      <c r="E102" s="188">
        <f>IF(VLOOKUP($A102,'hk2023'!$A:$G,1)=$A102,VLOOKUP($A102,'hk2023'!$A:$G,7),0)</f>
        <v>0</v>
      </c>
      <c r="F102" s="188">
        <f>IF(VLOOKUP($A102,'hk2023'!$A:$H,1)=$A102,VLOOKUP($A102,'hk2023'!$A:$H,8),0)</f>
        <v>0</v>
      </c>
      <c r="G102" s="189">
        <f t="shared" si="31"/>
        <v>0</v>
      </c>
      <c r="H102" s="188">
        <f>IF(VLOOKUP($A102,'hk2022'!$A:$G,1)=$A102,VLOOKUP($A102,'hk2022'!$A:$G,6),0)</f>
        <v>0</v>
      </c>
      <c r="I102" s="188">
        <f>IF(VLOOKUP($A102,'hk2022'!$A:$G,1)=$A102,VLOOKUP($A102,'hk2022'!$A:$G,7),0)</f>
        <v>0</v>
      </c>
      <c r="J102" s="188">
        <f>IF(VLOOKUP($A102,'hk2022'!$A:$H,1)=$A102,VLOOKUP($A102,'hk2022'!$A:$H,8),0)</f>
        <v>0</v>
      </c>
      <c r="K102" s="190">
        <f t="shared" si="32"/>
        <v>0</v>
      </c>
    </row>
    <row r="103" spans="1:11" outlineLevel="1" x14ac:dyDescent="0.15">
      <c r="A103" s="183" t="str">
        <f t="shared" si="30"/>
        <v>195</v>
      </c>
      <c r="B103" s="167" t="s">
        <v>2474</v>
      </c>
      <c r="C103" s="167" t="s">
        <v>2475</v>
      </c>
      <c r="D103" s="188">
        <f>IF(VLOOKUP($A103,'hk2023'!$A:$G,1)=$A103,VLOOKUP($A103,'hk2023'!$A:$G,6),0)</f>
        <v>0</v>
      </c>
      <c r="E103" s="188">
        <f>IF(VLOOKUP($A103,'hk2023'!$A:$G,1)=$A103,VLOOKUP($A103,'hk2023'!$A:$G,7),0)</f>
        <v>0</v>
      </c>
      <c r="F103" s="188">
        <f>IF(VLOOKUP($A103,'hk2023'!$A:$H,1)=$A103,VLOOKUP($A103,'hk2023'!$A:$H,8),0)</f>
        <v>0</v>
      </c>
      <c r="G103" s="189">
        <f t="shared" si="31"/>
        <v>0</v>
      </c>
      <c r="H103" s="188">
        <f>IF(VLOOKUP($A103,'hk2022'!$A:$G,1)=$A103,VLOOKUP($A103,'hk2022'!$A:$G,6),0)</f>
        <v>0</v>
      </c>
      <c r="I103" s="188">
        <f>IF(VLOOKUP($A103,'hk2022'!$A:$G,1)=$A103,VLOOKUP($A103,'hk2022'!$A:$G,7),0)</f>
        <v>0</v>
      </c>
      <c r="J103" s="188">
        <f>IF(VLOOKUP($A103,'hk2022'!$A:$H,1)=$A103,VLOOKUP($A103,'hk2022'!$A:$H,8),0)</f>
        <v>0</v>
      </c>
      <c r="K103" s="190">
        <f t="shared" si="32"/>
        <v>0</v>
      </c>
    </row>
    <row r="104" spans="1:11" outlineLevel="1" x14ac:dyDescent="0.15">
      <c r="A104" s="183" t="str">
        <f t="shared" si="30"/>
        <v>196</v>
      </c>
      <c r="B104" s="167" t="s">
        <v>2476</v>
      </c>
      <c r="C104" s="167" t="s">
        <v>2477</v>
      </c>
      <c r="D104" s="188">
        <f>IF(VLOOKUP($A104,'hk2023'!$A:$G,1)=$A104,VLOOKUP($A104,'hk2023'!$A:$G,6),0)</f>
        <v>0</v>
      </c>
      <c r="E104" s="188">
        <f>IF(VLOOKUP($A104,'hk2023'!$A:$G,1)=$A104,VLOOKUP($A104,'hk2023'!$A:$G,7),0)</f>
        <v>0</v>
      </c>
      <c r="F104" s="188">
        <f>IF(VLOOKUP($A104,'hk2023'!$A:$H,1)=$A104,VLOOKUP($A104,'hk2023'!$A:$H,8),0)</f>
        <v>0</v>
      </c>
      <c r="G104" s="189">
        <f t="shared" si="31"/>
        <v>0</v>
      </c>
      <c r="H104" s="188">
        <f>IF(VLOOKUP($A104,'hk2022'!$A:$G,1)=$A104,VLOOKUP($A104,'hk2022'!$A:$G,6),0)</f>
        <v>0</v>
      </c>
      <c r="I104" s="188">
        <f>IF(VLOOKUP($A104,'hk2022'!$A:$G,1)=$A104,VLOOKUP($A104,'hk2022'!$A:$G,7),0)</f>
        <v>0</v>
      </c>
      <c r="J104" s="188">
        <f>IF(VLOOKUP($A104,'hk2022'!$A:$H,1)=$A104,VLOOKUP($A104,'hk2022'!$A:$H,8),0)</f>
        <v>0</v>
      </c>
      <c r="K104" s="190">
        <f t="shared" si="32"/>
        <v>0</v>
      </c>
    </row>
    <row r="105" spans="1:11" ht="11.25" outlineLevel="1" thickBot="1" x14ac:dyDescent="0.2">
      <c r="A105" s="198"/>
      <c r="B105" s="199"/>
      <c r="C105" s="199"/>
      <c r="D105" s="192"/>
      <c r="E105" s="192"/>
      <c r="F105" s="192"/>
      <c r="G105" s="193"/>
      <c r="H105" s="192"/>
      <c r="I105" s="192"/>
      <c r="J105" s="192"/>
      <c r="K105" s="194"/>
    </row>
    <row r="106" spans="1:11" ht="11.25" outlineLevel="1" thickBot="1" x14ac:dyDescent="0.2">
      <c r="A106" s="171"/>
      <c r="B106" s="167"/>
      <c r="C106" s="167"/>
      <c r="H106" s="188"/>
      <c r="I106" s="188"/>
      <c r="J106" s="188"/>
      <c r="K106" s="190"/>
    </row>
    <row r="107" spans="1:11" ht="12" thickBot="1" x14ac:dyDescent="0.25">
      <c r="A107" s="172" t="s">
        <v>21</v>
      </c>
      <c r="B107" s="167"/>
      <c r="C107" s="173" t="s">
        <v>33</v>
      </c>
      <c r="D107" s="204">
        <f t="shared" ref="D107:K107" si="33">SUM(D108+D113+D116+D120+D124+D133+D136)</f>
        <v>16600.86</v>
      </c>
      <c r="E107" s="204">
        <f t="shared" si="33"/>
        <v>164280.23000000001</v>
      </c>
      <c r="F107" s="204">
        <f t="shared" si="33"/>
        <v>166330.79</v>
      </c>
      <c r="G107" s="205">
        <f t="shared" si="33"/>
        <v>14550.299999999988</v>
      </c>
      <c r="H107" s="204">
        <f t="shared" si="33"/>
        <v>0</v>
      </c>
      <c r="I107" s="204">
        <f t="shared" si="33"/>
        <v>120843.09</v>
      </c>
      <c r="J107" s="204">
        <f t="shared" si="33"/>
        <v>104242.23</v>
      </c>
      <c r="K107" s="206">
        <f t="shared" si="33"/>
        <v>16600.86</v>
      </c>
    </row>
    <row r="108" spans="1:11" x14ac:dyDescent="0.15">
      <c r="A108" s="207" t="s">
        <v>2032</v>
      </c>
      <c r="B108" s="208"/>
      <c r="C108" s="209" t="s">
        <v>2478</v>
      </c>
      <c r="D108" s="180">
        <f t="shared" ref="D108:K108" si="34">SUM(D109:D111)</f>
        <v>8694.64</v>
      </c>
      <c r="E108" s="180">
        <f t="shared" si="34"/>
        <v>133.19999999999999</v>
      </c>
      <c r="F108" s="180">
        <f t="shared" si="34"/>
        <v>3878.37</v>
      </c>
      <c r="G108" s="181">
        <f t="shared" si="34"/>
        <v>4949.47</v>
      </c>
      <c r="H108" s="180">
        <f t="shared" si="34"/>
        <v>0</v>
      </c>
      <c r="I108" s="180">
        <f t="shared" si="34"/>
        <v>11309</v>
      </c>
      <c r="J108" s="180">
        <f t="shared" si="34"/>
        <v>2614.36</v>
      </c>
      <c r="K108" s="182">
        <f t="shared" si="34"/>
        <v>8694.64</v>
      </c>
    </row>
    <row r="109" spans="1:11" outlineLevel="1" x14ac:dyDescent="0.15">
      <c r="A109" s="183" t="s">
        <v>394</v>
      </c>
      <c r="C109" s="184" t="s">
        <v>2478</v>
      </c>
      <c r="D109" s="188">
        <f>IF(VLOOKUP($A109,'hk2023'!$A:$G,1)=$A109,VLOOKUP($A109,'hk2023'!$A:$G,6),0)</f>
        <v>0</v>
      </c>
      <c r="E109" s="188">
        <f>IF(VLOOKUP($A109,'hk2023'!$A:$G,1)=$A109,VLOOKUP($A109,'hk2023'!$A:$G,7),0)</f>
        <v>0</v>
      </c>
      <c r="F109" s="188">
        <f>IF(VLOOKUP($A109,'hk2023'!$A:$H,1)=$A109,VLOOKUP($A109,'hk2023'!$A:$H,8),0)</f>
        <v>0</v>
      </c>
      <c r="G109" s="189">
        <f>SUM(D109+E109-F109)</f>
        <v>0</v>
      </c>
      <c r="H109" s="188">
        <f>IF(VLOOKUP($A109,'hk2022'!$A:$G,1)=$A109,VLOOKUP($A109,'hk2022'!$A:$G,6),0)</f>
        <v>0</v>
      </c>
      <c r="I109" s="188">
        <f>IF(VLOOKUP($A109,'hk2022'!$A:$G,1)=$A109,VLOOKUP($A109,'hk2022'!$A:$G,7),0)</f>
        <v>0</v>
      </c>
      <c r="J109" s="188">
        <f>IF(VLOOKUP($A109,'hk2022'!$A:$H,1)=$A109,VLOOKUP($A109,'hk2022'!$A:$H,8),0)</f>
        <v>0</v>
      </c>
      <c r="K109" s="190">
        <f>SUM(H109+I109-J109)</f>
        <v>0</v>
      </c>
    </row>
    <row r="110" spans="1:11" outlineLevel="1" x14ac:dyDescent="0.15">
      <c r="A110" s="183" t="str">
        <f>LEFT(B110,3)</f>
        <v>211</v>
      </c>
      <c r="B110" s="167" t="s">
        <v>2479</v>
      </c>
      <c r="C110" s="167" t="s">
        <v>2480</v>
      </c>
      <c r="D110" s="188">
        <f>IF(VLOOKUP($A110,'hk2023'!$A:$G,1)=$A110,VLOOKUP($A110,'hk2023'!$A:$G,6),0)</f>
        <v>8694.64</v>
      </c>
      <c r="E110" s="188">
        <f>IF(VLOOKUP($A110,'hk2023'!$A:$G,1)=$A110,VLOOKUP($A110,'hk2023'!$A:$G,7),0)</f>
        <v>133.19999999999999</v>
      </c>
      <c r="F110" s="188">
        <f>IF(VLOOKUP($A110,'hk2023'!$A:$H,1)=$A110,VLOOKUP($A110,'hk2023'!$A:$H,8),0)</f>
        <v>3878.37</v>
      </c>
      <c r="G110" s="189">
        <f>SUM(D110+E110-F110)</f>
        <v>4949.47</v>
      </c>
      <c r="H110" s="188">
        <f>IF(VLOOKUP($A110,'hk2022'!$A:$G,1)=$A110,VLOOKUP($A110,'hk2022'!$A:$G,6),0)</f>
        <v>0</v>
      </c>
      <c r="I110" s="188">
        <f>IF(VLOOKUP($A110,'hk2022'!$A:$G,1)=$A110,VLOOKUP($A110,'hk2022'!$A:$G,7),0)</f>
        <v>11309</v>
      </c>
      <c r="J110" s="188">
        <f>IF(VLOOKUP($A110,'hk2022'!$A:$H,1)=$A110,VLOOKUP($A110,'hk2022'!$A:$H,8),0)</f>
        <v>2614.36</v>
      </c>
      <c r="K110" s="190">
        <f>SUM(H110+I110-J110)</f>
        <v>8694.64</v>
      </c>
    </row>
    <row r="111" spans="1:11" outlineLevel="1" x14ac:dyDescent="0.15">
      <c r="A111" s="183" t="str">
        <f>LEFT(B111,3)</f>
        <v>213</v>
      </c>
      <c r="B111" s="167" t="s">
        <v>2481</v>
      </c>
      <c r="C111" s="167" t="s">
        <v>2482</v>
      </c>
      <c r="D111" s="188">
        <f>IF(VLOOKUP($A111,'hk2023'!$A:$G,1)=$A111,VLOOKUP($A111,'hk2023'!$A:$G,6),0)</f>
        <v>0</v>
      </c>
      <c r="E111" s="188">
        <f>IF(VLOOKUP($A111,'hk2023'!$A:$G,1)=$A111,VLOOKUP($A111,'hk2023'!$A:$G,7),0)</f>
        <v>0</v>
      </c>
      <c r="F111" s="188">
        <f>IF(VLOOKUP($A111,'hk2023'!$A:$H,1)=$A111,VLOOKUP($A111,'hk2023'!$A:$H,8),0)</f>
        <v>0</v>
      </c>
      <c r="G111" s="189">
        <f>SUM(D111+E111-F111)</f>
        <v>0</v>
      </c>
      <c r="H111" s="188">
        <f>IF(VLOOKUP($A111,'hk2022'!$A:$G,1)=$A111,VLOOKUP($A111,'hk2022'!$A:$G,6),0)</f>
        <v>0</v>
      </c>
      <c r="I111" s="188">
        <f>IF(VLOOKUP($A111,'hk2022'!$A:$G,1)=$A111,VLOOKUP($A111,'hk2022'!$A:$G,7),0)</f>
        <v>0</v>
      </c>
      <c r="J111" s="188">
        <f>IF(VLOOKUP($A111,'hk2022'!$A:$H,1)=$A111,VLOOKUP($A111,'hk2022'!$A:$H,8),0)</f>
        <v>0</v>
      </c>
      <c r="K111" s="190">
        <f>SUM(H111+I111-J111)</f>
        <v>0</v>
      </c>
    </row>
    <row r="112" spans="1:11" ht="11.25" outlineLevel="1" thickBot="1" x14ac:dyDescent="0.2">
      <c r="A112" s="198"/>
      <c r="B112" s="199"/>
      <c r="C112" s="199"/>
      <c r="D112" s="192"/>
      <c r="E112" s="192"/>
      <c r="F112" s="192"/>
      <c r="G112" s="193"/>
      <c r="H112" s="192"/>
      <c r="I112" s="192"/>
      <c r="J112" s="192"/>
      <c r="K112" s="194"/>
    </row>
    <row r="113" spans="1:12" ht="12.75" x14ac:dyDescent="0.2">
      <c r="A113" s="207" t="s">
        <v>1197</v>
      </c>
      <c r="B113" s="208"/>
      <c r="C113" s="209" t="s">
        <v>1645</v>
      </c>
      <c r="D113" s="180">
        <f t="shared" ref="D113:K113" si="35">SUM(D114:D115)</f>
        <v>7906.22</v>
      </c>
      <c r="E113" s="180">
        <f t="shared" si="35"/>
        <v>164096.10999999999</v>
      </c>
      <c r="F113" s="180">
        <f t="shared" si="35"/>
        <v>162401.5</v>
      </c>
      <c r="G113" s="181">
        <f t="shared" si="35"/>
        <v>9600.8299999999872</v>
      </c>
      <c r="H113" s="180">
        <f t="shared" si="35"/>
        <v>0</v>
      </c>
      <c r="I113" s="180">
        <f t="shared" si="35"/>
        <v>103225.09</v>
      </c>
      <c r="J113" s="180">
        <f t="shared" si="35"/>
        <v>95318.87</v>
      </c>
      <c r="K113" s="182">
        <f t="shared" si="35"/>
        <v>7906.2200000000012</v>
      </c>
      <c r="L113" s="197"/>
    </row>
    <row r="114" spans="1:12" ht="12.75" outlineLevel="1" x14ac:dyDescent="0.2">
      <c r="A114" s="183" t="str">
        <f>LEFT(B114,3)</f>
        <v>221</v>
      </c>
      <c r="B114" s="167" t="s">
        <v>2483</v>
      </c>
      <c r="C114" s="167" t="s">
        <v>2484</v>
      </c>
      <c r="D114" s="188">
        <f>IF(VLOOKUP($A114,'hk2023'!$A:$G,1)=$A114,VLOOKUP($A114,'hk2023'!$A:$G,6),0)</f>
        <v>7906.22</v>
      </c>
      <c r="E114" s="188">
        <f>IF(VLOOKUP($A114,'hk2023'!$A:$G,1)=$A114,VLOOKUP($A114,'hk2023'!$A:$G,7),0)</f>
        <v>164096.10999999999</v>
      </c>
      <c r="F114" s="188">
        <f>IF(VLOOKUP($A114,'hk2023'!$A:$H,1)=$A114,VLOOKUP($A114,'hk2023'!$A:$H,8),0)</f>
        <v>162401.5</v>
      </c>
      <c r="G114" s="189">
        <f>SUM(D114+E114-F114)</f>
        <v>9600.8299999999872</v>
      </c>
      <c r="H114" s="188">
        <f>IF(VLOOKUP($A114,'hk2022'!$A:$G,1)=$A114,VLOOKUP($A114,'hk2022'!$A:$G,6),0)</f>
        <v>0</v>
      </c>
      <c r="I114" s="188">
        <f>IF(VLOOKUP($A114,'hk2022'!$A:$G,1)=$A114,VLOOKUP($A114,'hk2022'!$A:$G,7),0)</f>
        <v>103225.09</v>
      </c>
      <c r="J114" s="188">
        <f>IF(VLOOKUP($A114,'hk2022'!$A:$H,1)=$A114,VLOOKUP($A114,'hk2022'!$A:$H,8),0)</f>
        <v>95318.87</v>
      </c>
      <c r="K114" s="190">
        <f>SUM(H114+I114-J114)</f>
        <v>7906.2200000000012</v>
      </c>
      <c r="L114" s="197"/>
    </row>
    <row r="115" spans="1:12" s="214" customFormat="1" ht="13.5" outlineLevel="1" thickBot="1" x14ac:dyDescent="0.25">
      <c r="A115" s="203" t="s">
        <v>2485</v>
      </c>
      <c r="B115" s="213"/>
      <c r="C115" s="184" t="s">
        <v>2486</v>
      </c>
      <c r="D115" s="188">
        <f>IF(VLOOKUP($A115,'hk2023'!$A:$G,1)=$A115,VLOOKUP($A115,'hk2023'!$A:$G,6),0)</f>
        <v>0</v>
      </c>
      <c r="E115" s="188">
        <f>IF(VLOOKUP($A115,'hk2023'!$A:$G,1)=$A115,VLOOKUP($A115,'hk2023'!$A:$G,7),0)</f>
        <v>0</v>
      </c>
      <c r="F115" s="188">
        <f>IF(VLOOKUP($A115,'hk2023'!$A:$H,1)=$A115,VLOOKUP($A115,'hk2023'!$A:$H,8),0)</f>
        <v>0</v>
      </c>
      <c r="G115" s="189">
        <f>SUM(D115+E115-F115)</f>
        <v>0</v>
      </c>
      <c r="H115" s="188">
        <f>IF(VLOOKUP($A115,'hk2022'!$A:$G,1)=$A115,VLOOKUP($A115,'hk2022'!$A:$G,6),0)</f>
        <v>0</v>
      </c>
      <c r="I115" s="188">
        <f>IF(VLOOKUP($A115,'hk2022'!$A:$G,1)=$A115,VLOOKUP($A115,'hk2022'!$A:$G,7),0)</f>
        <v>0</v>
      </c>
      <c r="J115" s="188">
        <f>IF(VLOOKUP($A115,'hk2022'!$A:$H,1)=$A115,VLOOKUP($A115,'hk2022'!$A:$H,8),0)</f>
        <v>0</v>
      </c>
      <c r="K115" s="190">
        <f>SUM(H115+I115-J115)</f>
        <v>0</v>
      </c>
      <c r="L115" s="197"/>
    </row>
    <row r="116" spans="1:12" s="214" customFormat="1" ht="12.75" x14ac:dyDescent="0.2">
      <c r="A116" s="207">
        <v>23</v>
      </c>
      <c r="B116" s="208"/>
      <c r="C116" s="209" t="s">
        <v>2487</v>
      </c>
      <c r="D116" s="180">
        <f t="shared" ref="D116:K116" si="36">SUM(D117:D118)</f>
        <v>0</v>
      </c>
      <c r="E116" s="180">
        <f t="shared" si="36"/>
        <v>0</v>
      </c>
      <c r="F116" s="180">
        <f t="shared" si="36"/>
        <v>0</v>
      </c>
      <c r="G116" s="195">
        <f t="shared" si="36"/>
        <v>0</v>
      </c>
      <c r="H116" s="180">
        <f t="shared" si="36"/>
        <v>0</v>
      </c>
      <c r="I116" s="180">
        <f t="shared" si="36"/>
        <v>0</v>
      </c>
      <c r="J116" s="180">
        <f t="shared" si="36"/>
        <v>0</v>
      </c>
      <c r="K116" s="196">
        <f t="shared" si="36"/>
        <v>0</v>
      </c>
      <c r="L116" s="197"/>
    </row>
    <row r="117" spans="1:12" ht="12.75" outlineLevel="1" x14ac:dyDescent="0.2">
      <c r="A117" s="183" t="str">
        <f>LEFT(B117,3)</f>
        <v>231</v>
      </c>
      <c r="B117" s="167" t="s">
        <v>2488</v>
      </c>
      <c r="C117" s="167" t="s">
        <v>2489</v>
      </c>
      <c r="D117" s="188">
        <f>IF(VLOOKUP($A117,'hk2023'!$A:$G,1)=$A117,VLOOKUP($A117,'hk2023'!$A:$G,6),0)</f>
        <v>0</v>
      </c>
      <c r="E117" s="188">
        <f>IF(VLOOKUP($A117,'hk2023'!$A:$G,1)=$A117,VLOOKUP($A117,'hk2023'!$A:$G,7),0)</f>
        <v>0</v>
      </c>
      <c r="F117" s="188">
        <f>IF(VLOOKUP($A117,'hk2023'!$A:$H,1)=$A117,VLOOKUP($A117,'hk2023'!$A:$H,8),0)</f>
        <v>0</v>
      </c>
      <c r="G117" s="189">
        <f>SUM(D117+E117-F117)</f>
        <v>0</v>
      </c>
      <c r="H117" s="188">
        <f>IF(VLOOKUP($A117,'hk2022'!$A:$G,1)=$A117,VLOOKUP($A117,'hk2022'!$A:$G,6),0)</f>
        <v>0</v>
      </c>
      <c r="I117" s="188">
        <f>IF(VLOOKUP($A117,'hk2022'!$A:$G,1)=$A117,VLOOKUP($A117,'hk2022'!$A:$G,7),0)</f>
        <v>0</v>
      </c>
      <c r="J117" s="188">
        <f>IF(VLOOKUP($A117,'hk2022'!$A:$H,1)=$A117,VLOOKUP($A117,'hk2022'!$A:$H,8),0)</f>
        <v>0</v>
      </c>
      <c r="K117" s="190">
        <f>SUM(H117+I117-J117)</f>
        <v>0</v>
      </c>
      <c r="L117" s="197"/>
    </row>
    <row r="118" spans="1:12" ht="12.75" outlineLevel="1" x14ac:dyDescent="0.2">
      <c r="A118" s="183" t="str">
        <f>LEFT(B118,3)</f>
        <v>232</v>
      </c>
      <c r="B118" s="167" t="s">
        <v>2490</v>
      </c>
      <c r="C118" s="167" t="s">
        <v>2491</v>
      </c>
      <c r="D118" s="188">
        <f>IF(VLOOKUP($A118,'hk2023'!$A:$G,1)=$A118,VLOOKUP($A118,'hk2023'!$A:$G,6),0)</f>
        <v>0</v>
      </c>
      <c r="E118" s="188">
        <f>IF(VLOOKUP($A118,'hk2023'!$A:$G,1)=$A118,VLOOKUP($A118,'hk2023'!$A:$G,7),0)</f>
        <v>0</v>
      </c>
      <c r="F118" s="188">
        <f>IF(VLOOKUP($A118,'hk2023'!$A:$H,1)=$A118,VLOOKUP($A118,'hk2023'!$A:$H,8),0)</f>
        <v>0</v>
      </c>
      <c r="G118" s="189">
        <f>SUM(D118+E118-F118)</f>
        <v>0</v>
      </c>
      <c r="H118" s="188">
        <f>IF(VLOOKUP($A118,'hk2022'!$A:$G,1)=$A118,VLOOKUP($A118,'hk2022'!$A:$G,6),0)</f>
        <v>0</v>
      </c>
      <c r="I118" s="188">
        <f>IF(VLOOKUP($A118,'hk2022'!$A:$G,1)=$A118,VLOOKUP($A118,'hk2022'!$A:$G,7),0)</f>
        <v>0</v>
      </c>
      <c r="J118" s="188">
        <f>IF(VLOOKUP($A118,'hk2022'!$A:$H,1)=$A118,VLOOKUP($A118,'hk2022'!$A:$H,8),0)</f>
        <v>0</v>
      </c>
      <c r="K118" s="190">
        <f>SUM(H118+I118-J118)</f>
        <v>0</v>
      </c>
      <c r="L118" s="197"/>
    </row>
    <row r="119" spans="1:12" ht="13.5" outlineLevel="1" thickBot="1" x14ac:dyDescent="0.25">
      <c r="A119" s="198"/>
      <c r="B119" s="199"/>
      <c r="C119" s="199"/>
      <c r="D119" s="192"/>
      <c r="E119" s="192"/>
      <c r="F119" s="192"/>
      <c r="G119" s="193"/>
      <c r="H119" s="192"/>
      <c r="I119" s="192"/>
      <c r="J119" s="192"/>
      <c r="K119" s="194"/>
      <c r="L119" s="197"/>
    </row>
    <row r="120" spans="1:12" ht="12.75" x14ac:dyDescent="0.2">
      <c r="A120" s="207" t="s">
        <v>1202</v>
      </c>
      <c r="B120" s="208"/>
      <c r="C120" s="209" t="s">
        <v>2492</v>
      </c>
      <c r="D120" s="180">
        <f t="shared" ref="D120:K120" si="37">SUM(D121:D122)</f>
        <v>0</v>
      </c>
      <c r="E120" s="180">
        <f t="shared" si="37"/>
        <v>0</v>
      </c>
      <c r="F120" s="180">
        <f t="shared" si="37"/>
        <v>0</v>
      </c>
      <c r="G120" s="195">
        <f t="shared" si="37"/>
        <v>0</v>
      </c>
      <c r="H120" s="180">
        <f t="shared" si="37"/>
        <v>0</v>
      </c>
      <c r="I120" s="180">
        <f t="shared" si="37"/>
        <v>0</v>
      </c>
      <c r="J120" s="180">
        <f t="shared" si="37"/>
        <v>0</v>
      </c>
      <c r="K120" s="196">
        <f t="shared" si="37"/>
        <v>0</v>
      </c>
      <c r="L120" s="197"/>
    </row>
    <row r="121" spans="1:12" ht="12.75" outlineLevel="1" x14ac:dyDescent="0.2">
      <c r="A121" s="183" t="str">
        <f>LEFT(B121,3)</f>
        <v>241</v>
      </c>
      <c r="B121" s="167" t="s">
        <v>2493</v>
      </c>
      <c r="C121" s="167" t="s">
        <v>2494</v>
      </c>
      <c r="D121" s="188">
        <f>IF(VLOOKUP($A121,'hk2023'!$A:$G,1)=$A121,VLOOKUP($A121,'hk2023'!$A:$G,6),0)</f>
        <v>0</v>
      </c>
      <c r="E121" s="188">
        <f>IF(VLOOKUP($A121,'hk2023'!$A:$G,1)=$A121,VLOOKUP($A121,'hk2023'!$A:$G,7),0)</f>
        <v>0</v>
      </c>
      <c r="F121" s="188">
        <f>IF(VLOOKUP($A121,'hk2023'!$A:$H,1)=$A121,VLOOKUP($A121,'hk2023'!$A:$H,8),0)</f>
        <v>0</v>
      </c>
      <c r="G121" s="189">
        <f>SUM(D121+E121-F121)</f>
        <v>0</v>
      </c>
      <c r="H121" s="188">
        <f>IF(VLOOKUP($A121,'hk2022'!$A:$G,1)=$A121,VLOOKUP($A121,'hk2022'!$A:$G,6),0)</f>
        <v>0</v>
      </c>
      <c r="I121" s="188">
        <f>IF(VLOOKUP($A121,'hk2022'!$A:$G,1)=$A121,VLOOKUP($A121,'hk2022'!$A:$G,7),0)</f>
        <v>0</v>
      </c>
      <c r="J121" s="188">
        <f>IF(VLOOKUP($A121,'hk2022'!$A:$H,1)=$A121,VLOOKUP($A121,'hk2022'!$A:$H,8),0)</f>
        <v>0</v>
      </c>
      <c r="K121" s="190">
        <f>SUM(H121+I121-J121)</f>
        <v>0</v>
      </c>
      <c r="L121" s="197"/>
    </row>
    <row r="122" spans="1:12" ht="12.75" outlineLevel="1" x14ac:dyDescent="0.2">
      <c r="A122" s="183" t="str">
        <f>LEFT(B122,3)</f>
        <v>249</v>
      </c>
      <c r="B122" s="167" t="s">
        <v>2495</v>
      </c>
      <c r="C122" s="167" t="s">
        <v>2496</v>
      </c>
      <c r="D122" s="188">
        <f>IF(VLOOKUP($A122,'hk2023'!$A:$G,1)=$A122,VLOOKUP($A122,'hk2023'!$A:$G,6),0)</f>
        <v>0</v>
      </c>
      <c r="E122" s="188">
        <f>IF(VLOOKUP($A122,'hk2023'!$A:$G,1)=$A122,VLOOKUP($A122,'hk2023'!$A:$G,7),0)</f>
        <v>0</v>
      </c>
      <c r="F122" s="188">
        <f>IF(VLOOKUP($A122,'hk2023'!$A:$H,1)=$A122,VLOOKUP($A122,'hk2023'!$A:$H,8),0)</f>
        <v>0</v>
      </c>
      <c r="G122" s="189">
        <f>SUM(D122+E122-F122)</f>
        <v>0</v>
      </c>
      <c r="H122" s="188">
        <f>IF(VLOOKUP($A122,'hk2022'!$A:$G,1)=$A122,VLOOKUP($A122,'hk2022'!$A:$G,6),0)</f>
        <v>0</v>
      </c>
      <c r="I122" s="188">
        <f>IF(VLOOKUP($A122,'hk2022'!$A:$G,1)=$A122,VLOOKUP($A122,'hk2022'!$A:$G,7),0)</f>
        <v>0</v>
      </c>
      <c r="J122" s="188">
        <f>IF(VLOOKUP($A122,'hk2022'!$A:$H,1)=$A122,VLOOKUP($A122,'hk2022'!$A:$H,8),0)</f>
        <v>0</v>
      </c>
      <c r="K122" s="190">
        <f>SUM(H122+I122-J122)</f>
        <v>0</v>
      </c>
      <c r="L122" s="197"/>
    </row>
    <row r="123" spans="1:12" ht="13.5" outlineLevel="1" thickBot="1" x14ac:dyDescent="0.25">
      <c r="A123" s="198"/>
      <c r="B123" s="199"/>
      <c r="C123" s="199"/>
      <c r="D123" s="192"/>
      <c r="E123" s="192"/>
      <c r="F123" s="192"/>
      <c r="G123" s="193"/>
      <c r="H123" s="192"/>
      <c r="I123" s="192"/>
      <c r="J123" s="192"/>
      <c r="K123" s="194"/>
      <c r="L123" s="197"/>
    </row>
    <row r="124" spans="1:12" ht="12.75" x14ac:dyDescent="0.2">
      <c r="A124" s="207" t="s">
        <v>1205</v>
      </c>
      <c r="B124" s="208"/>
      <c r="C124" s="209" t="s">
        <v>1646</v>
      </c>
      <c r="D124" s="180">
        <f t="shared" ref="D124:K124" si="38">SUM(D125:D131)</f>
        <v>0</v>
      </c>
      <c r="E124" s="180">
        <f t="shared" si="38"/>
        <v>0</v>
      </c>
      <c r="F124" s="180">
        <f t="shared" si="38"/>
        <v>0</v>
      </c>
      <c r="G124" s="195">
        <f t="shared" si="38"/>
        <v>0</v>
      </c>
      <c r="H124" s="180">
        <f t="shared" si="38"/>
        <v>0</v>
      </c>
      <c r="I124" s="180">
        <f t="shared" si="38"/>
        <v>0</v>
      </c>
      <c r="J124" s="180">
        <f t="shared" si="38"/>
        <v>0</v>
      </c>
      <c r="K124" s="196">
        <f t="shared" si="38"/>
        <v>0</v>
      </c>
      <c r="L124" s="197"/>
    </row>
    <row r="125" spans="1:12" ht="12.75" outlineLevel="1" x14ac:dyDescent="0.2">
      <c r="A125" s="183" t="str">
        <f t="shared" ref="A125:A131" si="39">LEFT(B125,3)</f>
        <v>251</v>
      </c>
      <c r="B125" s="167" t="s">
        <v>2497</v>
      </c>
      <c r="C125" s="167" t="s">
        <v>2498</v>
      </c>
      <c r="D125" s="188">
        <f>IF(VLOOKUP($A125,'hk2023'!$A:$G,1)=$A125,VLOOKUP($A125,'hk2023'!$A:$G,6),0)</f>
        <v>0</v>
      </c>
      <c r="E125" s="188">
        <f>IF(VLOOKUP($A125,'hk2023'!$A:$G,1)=$A125,VLOOKUP($A125,'hk2023'!$A:$G,7),0)</f>
        <v>0</v>
      </c>
      <c r="F125" s="188">
        <f>IF(VLOOKUP($A125,'hk2023'!$A:$H,1)=$A125,VLOOKUP($A125,'hk2023'!$A:$H,8),0)</f>
        <v>0</v>
      </c>
      <c r="G125" s="189">
        <f t="shared" ref="G125:G131" si="40">SUM(D125+E125-F125)</f>
        <v>0</v>
      </c>
      <c r="H125" s="188">
        <f>IF(VLOOKUP($A125,'hk2022'!$A:$G,1)=$A125,VLOOKUP($A125,'hk2022'!$A:$G,6),0)</f>
        <v>0</v>
      </c>
      <c r="I125" s="188">
        <f>IF(VLOOKUP($A125,'hk2022'!$A:$G,1)=$A125,VLOOKUP($A125,'hk2022'!$A:$G,7),0)</f>
        <v>0</v>
      </c>
      <c r="J125" s="188">
        <f>IF(VLOOKUP($A125,'hk2022'!$A:$H,1)=$A125,VLOOKUP($A125,'hk2022'!$A:$H,8),0)</f>
        <v>0</v>
      </c>
      <c r="K125" s="190">
        <f t="shared" ref="K125:K131" si="41">SUM(H125+I125-J125)</f>
        <v>0</v>
      </c>
      <c r="L125" s="197"/>
    </row>
    <row r="126" spans="1:12" ht="12.75" outlineLevel="1" x14ac:dyDescent="0.2">
      <c r="A126" s="183" t="str">
        <f t="shared" si="39"/>
        <v>252</v>
      </c>
      <c r="B126" s="167" t="s">
        <v>2499</v>
      </c>
      <c r="C126" s="167" t="s">
        <v>1649</v>
      </c>
      <c r="D126" s="188">
        <f>IF(VLOOKUP($A126,'hk2023'!$A:$G,1)=$A126,VLOOKUP($A126,'hk2023'!$A:$G,6),0)</f>
        <v>0</v>
      </c>
      <c r="E126" s="188">
        <f>IF(VLOOKUP($A126,'hk2023'!$A:$G,1)=$A126,VLOOKUP($A126,'hk2023'!$A:$G,7),0)</f>
        <v>0</v>
      </c>
      <c r="F126" s="188">
        <f>IF(VLOOKUP($A126,'hk2023'!$A:$H,1)=$A126,VLOOKUP($A126,'hk2023'!$A:$H,8),0)</f>
        <v>0</v>
      </c>
      <c r="G126" s="189">
        <f t="shared" si="40"/>
        <v>0</v>
      </c>
      <c r="H126" s="188">
        <f>IF(VLOOKUP($A126,'hk2022'!$A:$G,1)=$A126,VLOOKUP($A126,'hk2022'!$A:$G,6),0)</f>
        <v>0</v>
      </c>
      <c r="I126" s="188">
        <f>IF(VLOOKUP($A126,'hk2022'!$A:$G,1)=$A126,VLOOKUP($A126,'hk2022'!$A:$G,7),0)</f>
        <v>0</v>
      </c>
      <c r="J126" s="188">
        <f>IF(VLOOKUP($A126,'hk2022'!$A:$H,1)=$A126,VLOOKUP($A126,'hk2022'!$A:$H,8),0)</f>
        <v>0</v>
      </c>
      <c r="K126" s="190">
        <f t="shared" si="41"/>
        <v>0</v>
      </c>
      <c r="L126" s="197"/>
    </row>
    <row r="127" spans="1:12" ht="12.75" outlineLevel="1" x14ac:dyDescent="0.2">
      <c r="A127" s="183" t="str">
        <f t="shared" si="39"/>
        <v>253</v>
      </c>
      <c r="B127" s="167" t="s">
        <v>2500</v>
      </c>
      <c r="C127" s="167" t="s">
        <v>2501</v>
      </c>
      <c r="D127" s="188">
        <f>IF(VLOOKUP($A127,'hk2023'!$A:$G,1)=$A127,VLOOKUP($A127,'hk2023'!$A:$G,6),0)</f>
        <v>0</v>
      </c>
      <c r="E127" s="188">
        <f>IF(VLOOKUP($A127,'hk2023'!$A:$G,1)=$A127,VLOOKUP($A127,'hk2023'!$A:$G,7),0)</f>
        <v>0</v>
      </c>
      <c r="F127" s="188">
        <f>IF(VLOOKUP($A127,'hk2023'!$A:$H,1)=$A127,VLOOKUP($A127,'hk2023'!$A:$H,8),0)</f>
        <v>0</v>
      </c>
      <c r="G127" s="189">
        <f t="shared" si="40"/>
        <v>0</v>
      </c>
      <c r="H127" s="188">
        <f>IF(VLOOKUP($A127,'hk2022'!$A:$G,1)=$A127,VLOOKUP($A127,'hk2022'!$A:$G,6),0)</f>
        <v>0</v>
      </c>
      <c r="I127" s="188">
        <f>IF(VLOOKUP($A127,'hk2022'!$A:$G,1)=$A127,VLOOKUP($A127,'hk2022'!$A:$G,7),0)</f>
        <v>0</v>
      </c>
      <c r="J127" s="188">
        <f>IF(VLOOKUP($A127,'hk2022'!$A:$H,1)=$A127,VLOOKUP($A127,'hk2022'!$A:$H,8),0)</f>
        <v>0</v>
      </c>
      <c r="K127" s="190">
        <f t="shared" si="41"/>
        <v>0</v>
      </c>
      <c r="L127" s="197"/>
    </row>
    <row r="128" spans="1:12" ht="12.75" outlineLevel="1" x14ac:dyDescent="0.2">
      <c r="A128" s="183" t="str">
        <f t="shared" si="39"/>
        <v>255</v>
      </c>
      <c r="B128" s="167" t="s">
        <v>2502</v>
      </c>
      <c r="C128" s="167" t="s">
        <v>2503</v>
      </c>
      <c r="D128" s="188">
        <f>IF(VLOOKUP($A128,'hk2023'!$A:$G,1)=$A128,VLOOKUP($A128,'hk2023'!$A:$G,6),0)</f>
        <v>0</v>
      </c>
      <c r="E128" s="188">
        <f>IF(VLOOKUP($A128,'hk2023'!$A:$G,1)=$A128,VLOOKUP($A128,'hk2023'!$A:$G,7),0)</f>
        <v>0</v>
      </c>
      <c r="F128" s="188">
        <f>IF(VLOOKUP($A128,'hk2023'!$A:$H,1)=$A128,VLOOKUP($A128,'hk2023'!$A:$H,8),0)</f>
        <v>0</v>
      </c>
      <c r="G128" s="189">
        <f t="shared" si="40"/>
        <v>0</v>
      </c>
      <c r="H128" s="188">
        <f>IF(VLOOKUP($A128,'hk2022'!$A:$G,1)=$A128,VLOOKUP($A128,'hk2022'!$A:$G,6),0)</f>
        <v>0</v>
      </c>
      <c r="I128" s="188">
        <f>IF(VLOOKUP($A128,'hk2022'!$A:$G,1)=$A128,VLOOKUP($A128,'hk2022'!$A:$G,7),0)</f>
        <v>0</v>
      </c>
      <c r="J128" s="188">
        <f>IF(VLOOKUP($A128,'hk2022'!$A:$H,1)=$A128,VLOOKUP($A128,'hk2022'!$A:$H,8),0)</f>
        <v>0</v>
      </c>
      <c r="K128" s="190">
        <f t="shared" si="41"/>
        <v>0</v>
      </c>
      <c r="L128" s="197"/>
    </row>
    <row r="129" spans="1:12" ht="12.75" outlineLevel="1" x14ac:dyDescent="0.2">
      <c r="A129" s="183" t="str">
        <f t="shared" si="39"/>
        <v>256</v>
      </c>
      <c r="B129" s="167" t="s">
        <v>2504</v>
      </c>
      <c r="C129" s="167" t="s">
        <v>2505</v>
      </c>
      <c r="D129" s="188">
        <f>IF(VLOOKUP($A129,'hk2023'!$A:$G,1)=$A129,VLOOKUP($A129,'hk2023'!$A:$G,6),0)</f>
        <v>0</v>
      </c>
      <c r="E129" s="188">
        <f>IF(VLOOKUP($A129,'hk2023'!$A:$G,1)=$A129,VLOOKUP($A129,'hk2023'!$A:$G,7),0)</f>
        <v>0</v>
      </c>
      <c r="F129" s="188">
        <f>IF(VLOOKUP($A129,'hk2023'!$A:$H,1)=$A129,VLOOKUP($A129,'hk2023'!$A:$H,8),0)</f>
        <v>0</v>
      </c>
      <c r="G129" s="189">
        <f t="shared" si="40"/>
        <v>0</v>
      </c>
      <c r="H129" s="188">
        <f>IF(VLOOKUP($A129,'hk2022'!$A:$G,1)=$A129,VLOOKUP($A129,'hk2022'!$A:$G,6),0)</f>
        <v>0</v>
      </c>
      <c r="I129" s="188">
        <f>IF(VLOOKUP($A129,'hk2022'!$A:$G,1)=$A129,VLOOKUP($A129,'hk2022'!$A:$G,7),0)</f>
        <v>0</v>
      </c>
      <c r="J129" s="188">
        <f>IF(VLOOKUP($A129,'hk2022'!$A:$H,1)=$A129,VLOOKUP($A129,'hk2022'!$A:$H,8),0)</f>
        <v>0</v>
      </c>
      <c r="K129" s="190">
        <f t="shared" si="41"/>
        <v>0</v>
      </c>
      <c r="L129" s="197"/>
    </row>
    <row r="130" spans="1:12" ht="12.75" outlineLevel="1" x14ac:dyDescent="0.2">
      <c r="A130" s="183" t="str">
        <f t="shared" si="39"/>
        <v>257</v>
      </c>
      <c r="B130" s="167" t="s">
        <v>2506</v>
      </c>
      <c r="C130" s="167" t="s">
        <v>2507</v>
      </c>
      <c r="D130" s="188">
        <f>IF(VLOOKUP($A130,'hk2023'!$A:$G,1)=$A130,VLOOKUP($A130,'hk2023'!$A:$G,6),0)</f>
        <v>0</v>
      </c>
      <c r="E130" s="188">
        <f>IF(VLOOKUP($A130,'hk2023'!$A:$G,1)=$A130,VLOOKUP($A130,'hk2023'!$A:$G,7),0)</f>
        <v>0</v>
      </c>
      <c r="F130" s="188">
        <f>IF(VLOOKUP($A130,'hk2023'!$A:$H,1)=$A130,VLOOKUP($A130,'hk2023'!$A:$H,8),0)</f>
        <v>0</v>
      </c>
      <c r="G130" s="189">
        <f t="shared" si="40"/>
        <v>0</v>
      </c>
      <c r="H130" s="188">
        <f>IF(VLOOKUP($A130,'hk2022'!$A:$G,1)=$A130,VLOOKUP($A130,'hk2022'!$A:$G,6),0)</f>
        <v>0</v>
      </c>
      <c r="I130" s="188">
        <f>IF(VLOOKUP($A130,'hk2022'!$A:$G,1)=$A130,VLOOKUP($A130,'hk2022'!$A:$G,7),0)</f>
        <v>0</v>
      </c>
      <c r="J130" s="188">
        <f>IF(VLOOKUP($A130,'hk2022'!$A:$H,1)=$A130,VLOOKUP($A130,'hk2022'!$A:$H,8),0)</f>
        <v>0</v>
      </c>
      <c r="K130" s="190">
        <f t="shared" si="41"/>
        <v>0</v>
      </c>
      <c r="L130" s="197"/>
    </row>
    <row r="131" spans="1:12" ht="12.75" outlineLevel="1" x14ac:dyDescent="0.2">
      <c r="A131" s="183" t="str">
        <f t="shared" si="39"/>
        <v>259</v>
      </c>
      <c r="B131" s="167" t="s">
        <v>2508</v>
      </c>
      <c r="C131" s="167" t="s">
        <v>2509</v>
      </c>
      <c r="D131" s="188">
        <f>IF(VLOOKUP($A131,'hk2023'!$A:$G,1)=$A131,VLOOKUP($A131,'hk2023'!$A:$G,6),0)</f>
        <v>0</v>
      </c>
      <c r="E131" s="188">
        <f>IF(VLOOKUP($A131,'hk2023'!$A:$G,1)=$A131,VLOOKUP($A131,'hk2023'!$A:$G,7),0)</f>
        <v>0</v>
      </c>
      <c r="F131" s="188">
        <f>IF(VLOOKUP($A131,'hk2023'!$A:$H,1)=$A131,VLOOKUP($A131,'hk2023'!$A:$H,8),0)</f>
        <v>0</v>
      </c>
      <c r="G131" s="189">
        <f t="shared" si="40"/>
        <v>0</v>
      </c>
      <c r="H131" s="188">
        <f>IF(VLOOKUP($A131,'hk2022'!$A:$G,1)=$A131,VLOOKUP($A131,'hk2022'!$A:$G,6),0)</f>
        <v>0</v>
      </c>
      <c r="I131" s="188">
        <f>IF(VLOOKUP($A131,'hk2022'!$A:$G,1)=$A131,VLOOKUP($A131,'hk2022'!$A:$G,7),0)</f>
        <v>0</v>
      </c>
      <c r="J131" s="188">
        <f>IF(VLOOKUP($A131,'hk2022'!$A:$H,1)=$A131,VLOOKUP($A131,'hk2022'!$A:$H,8),0)</f>
        <v>0</v>
      </c>
      <c r="K131" s="190">
        <f t="shared" si="41"/>
        <v>0</v>
      </c>
      <c r="L131" s="197"/>
    </row>
    <row r="132" spans="1:12" ht="13.5" outlineLevel="1" thickBot="1" x14ac:dyDescent="0.25">
      <c r="A132" s="198"/>
      <c r="B132" s="199"/>
      <c r="C132" s="199"/>
      <c r="D132" s="192"/>
      <c r="E132" s="192"/>
      <c r="F132" s="192"/>
      <c r="G132" s="193"/>
      <c r="H132" s="192"/>
      <c r="I132" s="192"/>
      <c r="J132" s="192"/>
      <c r="K132" s="194"/>
      <c r="L132" s="197"/>
    </row>
    <row r="133" spans="1:12" ht="12.75" x14ac:dyDescent="0.2">
      <c r="A133" s="207" t="s">
        <v>1206</v>
      </c>
      <c r="B133" s="208"/>
      <c r="C133" s="209" t="s">
        <v>2510</v>
      </c>
      <c r="D133" s="180">
        <f t="shared" ref="D133:K133" si="42">SUM(D134)</f>
        <v>0</v>
      </c>
      <c r="E133" s="180">
        <f t="shared" si="42"/>
        <v>50.92</v>
      </c>
      <c r="F133" s="180">
        <f t="shared" si="42"/>
        <v>50.92</v>
      </c>
      <c r="G133" s="195">
        <f t="shared" si="42"/>
        <v>0</v>
      </c>
      <c r="H133" s="180">
        <f t="shared" si="42"/>
        <v>0</v>
      </c>
      <c r="I133" s="180">
        <f t="shared" si="42"/>
        <v>6309</v>
      </c>
      <c r="J133" s="180">
        <f t="shared" si="42"/>
        <v>6309</v>
      </c>
      <c r="K133" s="196">
        <f t="shared" si="42"/>
        <v>0</v>
      </c>
      <c r="L133" s="197"/>
    </row>
    <row r="134" spans="1:12" ht="12.75" outlineLevel="1" x14ac:dyDescent="0.2">
      <c r="A134" s="183" t="str">
        <f>LEFT(B134,3)</f>
        <v>261</v>
      </c>
      <c r="B134" s="167" t="s">
        <v>2511</v>
      </c>
      <c r="C134" s="167" t="s">
        <v>2512</v>
      </c>
      <c r="D134" s="188">
        <f>IF(VLOOKUP($A134,'hk2023'!$A:$G,1)=$A134,VLOOKUP($A134,'hk2023'!$A:$G,6),0)</f>
        <v>0</v>
      </c>
      <c r="E134" s="188">
        <f>IF(VLOOKUP($A134,'hk2023'!$A:$G,1)=$A134,VLOOKUP($A134,'hk2023'!$A:$G,7),0)</f>
        <v>50.92</v>
      </c>
      <c r="F134" s="188">
        <f>IF(VLOOKUP($A134,'hk2023'!$A:$H,1)=$A134,VLOOKUP($A134,'hk2023'!$A:$H,8),0)</f>
        <v>50.92</v>
      </c>
      <c r="G134" s="189">
        <f>SUM(D134+E134-F134)</f>
        <v>0</v>
      </c>
      <c r="H134" s="188">
        <f>IF(VLOOKUP($A134,'hk2022'!$A:$G,1)=$A134,VLOOKUP($A134,'hk2022'!$A:$G,6),0)</f>
        <v>0</v>
      </c>
      <c r="I134" s="188">
        <f>IF(VLOOKUP($A134,'hk2022'!$A:$G,1)=$A134,VLOOKUP($A134,'hk2022'!$A:$G,7),0)</f>
        <v>6309</v>
      </c>
      <c r="J134" s="188">
        <f>IF(VLOOKUP($A134,'hk2022'!$A:$H,1)=$A134,VLOOKUP($A134,'hk2022'!$A:$H,8),0)</f>
        <v>6309</v>
      </c>
      <c r="K134" s="190">
        <f>SUM(H134+I134-J134)</f>
        <v>0</v>
      </c>
      <c r="L134" s="197"/>
    </row>
    <row r="135" spans="1:12" ht="13.5" outlineLevel="1" thickBot="1" x14ac:dyDescent="0.25">
      <c r="A135" s="198"/>
      <c r="B135" s="199"/>
      <c r="C135" s="199"/>
      <c r="D135" s="192"/>
      <c r="E135" s="192"/>
      <c r="F135" s="192"/>
      <c r="G135" s="193"/>
      <c r="H135" s="192"/>
      <c r="I135" s="192"/>
      <c r="J135" s="192"/>
      <c r="K135" s="194"/>
      <c r="L135" s="197"/>
    </row>
    <row r="136" spans="1:12" x14ac:dyDescent="0.15">
      <c r="A136" s="207" t="s">
        <v>1207</v>
      </c>
      <c r="B136" s="208"/>
      <c r="C136" s="209" t="s">
        <v>2513</v>
      </c>
      <c r="D136" s="180">
        <f t="shared" ref="D136:K136" si="43">SUM(D137:D138)</f>
        <v>0</v>
      </c>
      <c r="E136" s="180">
        <f t="shared" si="43"/>
        <v>0</v>
      </c>
      <c r="F136" s="180">
        <f t="shared" si="43"/>
        <v>0</v>
      </c>
      <c r="G136" s="181">
        <f t="shared" si="43"/>
        <v>0</v>
      </c>
      <c r="H136" s="180">
        <f t="shared" si="43"/>
        <v>0</v>
      </c>
      <c r="I136" s="180">
        <f t="shared" si="43"/>
        <v>0</v>
      </c>
      <c r="J136" s="180">
        <f t="shared" si="43"/>
        <v>0</v>
      </c>
      <c r="K136" s="182">
        <f t="shared" si="43"/>
        <v>0</v>
      </c>
    </row>
    <row r="137" spans="1:12" outlineLevel="1" x14ac:dyDescent="0.15">
      <c r="A137" s="183" t="str">
        <f>LEFT(B137,3)</f>
        <v>291</v>
      </c>
      <c r="B137" s="167" t="s">
        <v>2514</v>
      </c>
      <c r="C137" s="167" t="s">
        <v>2515</v>
      </c>
      <c r="D137" s="188">
        <f>IF(VLOOKUP($A137,'hk2023'!$A:$G,1)=$A137,VLOOKUP($A137,'hk2023'!$A:$G,6),0)</f>
        <v>0</v>
      </c>
      <c r="E137" s="188">
        <f>IF(VLOOKUP($A137,'hk2023'!$A:$G,1)=$A137,VLOOKUP($A137,'hk2023'!$A:$G,7),0)</f>
        <v>0</v>
      </c>
      <c r="F137" s="188">
        <f>IF(VLOOKUP($A137,'hk2023'!$A:$H,1)=$A137,VLOOKUP($A137,'hk2023'!$A:$H,8),0)</f>
        <v>0</v>
      </c>
      <c r="G137" s="189">
        <f>SUM(D137+E137-F137)</f>
        <v>0</v>
      </c>
      <c r="H137" s="188">
        <f>IF(VLOOKUP($A137,'hk2022'!$A:$G,1)=$A137,VLOOKUP($A137,'hk2022'!$A:$G,6),0)</f>
        <v>0</v>
      </c>
      <c r="I137" s="188">
        <f>IF(VLOOKUP($A137,'hk2022'!$A:$G,1)=$A137,VLOOKUP($A137,'hk2022'!$A:$G,7),0)</f>
        <v>0</v>
      </c>
      <c r="J137" s="188">
        <f>IF(VLOOKUP($A137,'hk2022'!$A:$H,1)=$A137,VLOOKUP($A137,'hk2022'!$A:$H,8),0)</f>
        <v>0</v>
      </c>
      <c r="K137" s="190">
        <f>SUM(H137+I137-J137)</f>
        <v>0</v>
      </c>
    </row>
    <row r="138" spans="1:12" outlineLevel="1" x14ac:dyDescent="0.15">
      <c r="A138" s="203" t="s">
        <v>2516</v>
      </c>
      <c r="B138" s="167"/>
      <c r="C138" s="184" t="s">
        <v>2517</v>
      </c>
      <c r="D138" s="188">
        <f>IF(VLOOKUP($A138,'hk2023'!$A:$G,1)=$A138,VLOOKUP($A138,'hk2023'!$A:$G,6),0)</f>
        <v>0</v>
      </c>
      <c r="E138" s="188">
        <f>IF(VLOOKUP($A138,'hk2023'!$A:$G,1)=$A138,VLOOKUP($A138,'hk2023'!$A:$G,7),0)</f>
        <v>0</v>
      </c>
      <c r="F138" s="188">
        <f>IF(VLOOKUP($A138,'hk2023'!$A:$H,1)=$A138,VLOOKUP($A138,'hk2023'!$A:$H,8),0)</f>
        <v>0</v>
      </c>
      <c r="G138" s="189">
        <f>SUM(D138+E138-F138)</f>
        <v>0</v>
      </c>
      <c r="H138" s="188">
        <f>IF(VLOOKUP($A138,'hk2022'!$A:$G,1)=$A138,VLOOKUP($A138,'hk2022'!$A:$G,6),0)</f>
        <v>0</v>
      </c>
      <c r="I138" s="188">
        <f>IF(VLOOKUP($A138,'hk2022'!$A:$G,1)=$A138,VLOOKUP($A138,'hk2022'!$A:$G,7),0)</f>
        <v>0</v>
      </c>
      <c r="J138" s="188">
        <f>IF(VLOOKUP($A138,'hk2022'!$A:$H,1)=$A138,VLOOKUP($A138,'hk2022'!$A:$H,8),0)</f>
        <v>0</v>
      </c>
      <c r="K138" s="190">
        <f>SUM(H138+I138-J138)</f>
        <v>0</v>
      </c>
    </row>
    <row r="139" spans="1:12" ht="11.25" outlineLevel="1" thickBot="1" x14ac:dyDescent="0.2">
      <c r="A139" s="171"/>
      <c r="B139" s="167"/>
      <c r="C139" s="167"/>
      <c r="H139" s="188"/>
      <c r="I139" s="188"/>
      <c r="J139" s="188"/>
      <c r="K139" s="190"/>
    </row>
    <row r="140" spans="1:12" ht="12" thickBot="1" x14ac:dyDescent="0.25">
      <c r="A140" s="172" t="s">
        <v>2518</v>
      </c>
      <c r="B140" s="173"/>
      <c r="C140" s="173" t="s">
        <v>34</v>
      </c>
      <c r="D140" s="204">
        <f t="shared" ref="D140:K140" si="44">SUM(D141+D148+D156+D162+D170+D177+D185+D196+D207)</f>
        <v>-492.5800000000001</v>
      </c>
      <c r="E140" s="204">
        <f t="shared" si="44"/>
        <v>415061.58</v>
      </c>
      <c r="F140" s="204">
        <f t="shared" si="44"/>
        <v>396540.24999999994</v>
      </c>
      <c r="G140" s="205">
        <f t="shared" si="44"/>
        <v>18028.750000000011</v>
      </c>
      <c r="H140" s="204">
        <f t="shared" si="44"/>
        <v>0</v>
      </c>
      <c r="I140" s="204">
        <f t="shared" si="44"/>
        <v>232673.9</v>
      </c>
      <c r="J140" s="204">
        <f t="shared" si="44"/>
        <v>233166.48</v>
      </c>
      <c r="K140" s="206">
        <f t="shared" si="44"/>
        <v>-492.58000000000828</v>
      </c>
    </row>
    <row r="141" spans="1:12" x14ac:dyDescent="0.15">
      <c r="A141" s="207" t="s">
        <v>1228</v>
      </c>
      <c r="B141" s="208"/>
      <c r="C141" s="209" t="s">
        <v>1608</v>
      </c>
      <c r="D141" s="180">
        <f t="shared" ref="D141:K141" si="45">SUM(D142:D147)</f>
        <v>2792.04</v>
      </c>
      <c r="E141" s="180">
        <f t="shared" si="45"/>
        <v>155920.06</v>
      </c>
      <c r="F141" s="180">
        <f t="shared" si="45"/>
        <v>157996.29999999999</v>
      </c>
      <c r="G141" s="195">
        <f t="shared" si="45"/>
        <v>715.80000000001746</v>
      </c>
      <c r="H141" s="180">
        <f t="shared" si="45"/>
        <v>0</v>
      </c>
      <c r="I141" s="180">
        <f t="shared" si="45"/>
        <v>100965.23</v>
      </c>
      <c r="J141" s="180">
        <f t="shared" si="45"/>
        <v>98173.19</v>
      </c>
      <c r="K141" s="196">
        <f t="shared" si="45"/>
        <v>2792.0399999999936</v>
      </c>
    </row>
    <row r="142" spans="1:12" outlineLevel="1" x14ac:dyDescent="0.15">
      <c r="A142" s="183" t="str">
        <f>LEFT(B142,3)</f>
        <v>311</v>
      </c>
      <c r="B142" s="167" t="s">
        <v>2519</v>
      </c>
      <c r="C142" s="167" t="s">
        <v>2520</v>
      </c>
      <c r="D142" s="188">
        <f>IF(VLOOKUP($A142,'hk2023'!$A:$G,1)=$A142,VLOOKUP($A142,'hk2023'!$A:$G,6),0)</f>
        <v>692.04</v>
      </c>
      <c r="E142" s="188">
        <f>IF(VLOOKUP($A142,'hk2023'!$A:$G,1)=$A142,VLOOKUP($A142,'hk2023'!$A:$G,7),0)</f>
        <v>158020.06</v>
      </c>
      <c r="F142" s="188">
        <f>IF(VLOOKUP($A142,'hk2023'!$A:$H,1)=$A142,VLOOKUP($A142,'hk2023'!$A:$H,8),0)</f>
        <v>157996.29999999999</v>
      </c>
      <c r="G142" s="189">
        <f t="shared" ref="G142:G147" si="46">SUM(D142+E142-F142)</f>
        <v>715.80000000001746</v>
      </c>
      <c r="H142" s="188">
        <f>IF(VLOOKUP($A142,'hk2022'!$A:$G,1)=$A142,VLOOKUP($A142,'hk2022'!$A:$G,6),0)</f>
        <v>0</v>
      </c>
      <c r="I142" s="188">
        <f>IF(VLOOKUP($A142,'hk2022'!$A:$G,1)=$A142,VLOOKUP($A142,'hk2022'!$A:$G,7),0)</f>
        <v>98865.23</v>
      </c>
      <c r="J142" s="188">
        <f>IF(VLOOKUP($A142,'hk2022'!$A:$H,1)=$A142,VLOOKUP($A142,'hk2022'!$A:$H,8),0)</f>
        <v>98173.19</v>
      </c>
      <c r="K142" s="190">
        <f t="shared" ref="K142:K147" si="47">SUM(H142+I142-J142)</f>
        <v>692.0399999999936</v>
      </c>
    </row>
    <row r="143" spans="1:12" outlineLevel="1" x14ac:dyDescent="0.15">
      <c r="A143" s="183" t="str">
        <f>LEFT(B143,3)</f>
        <v>312</v>
      </c>
      <c r="B143" s="167" t="s">
        <v>2521</v>
      </c>
      <c r="C143" s="167" t="s">
        <v>2522</v>
      </c>
      <c r="D143" s="188">
        <f>IF(VLOOKUP($A143,'hk2023'!$A:$G,1)=$A143,VLOOKUP($A143,'hk2023'!$A:$G,6),0)</f>
        <v>0</v>
      </c>
      <c r="E143" s="188">
        <f>IF(VLOOKUP($A143,'hk2023'!$A:$G,1)=$A143,VLOOKUP($A143,'hk2023'!$A:$G,7),0)</f>
        <v>0</v>
      </c>
      <c r="F143" s="188">
        <f>IF(VLOOKUP($A143,'hk2023'!$A:$H,1)=$A143,VLOOKUP($A143,'hk2023'!$A:$H,8),0)</f>
        <v>0</v>
      </c>
      <c r="G143" s="189">
        <f t="shared" si="46"/>
        <v>0</v>
      </c>
      <c r="H143" s="188">
        <f>IF(VLOOKUP($A143,'hk2022'!$A:$G,1)=$A143,VLOOKUP($A143,'hk2022'!$A:$G,6),0)</f>
        <v>0</v>
      </c>
      <c r="I143" s="188">
        <f>IF(VLOOKUP($A143,'hk2022'!$A:$G,1)=$A143,VLOOKUP($A143,'hk2022'!$A:$G,7),0)</f>
        <v>0</v>
      </c>
      <c r="J143" s="188">
        <f>IF(VLOOKUP($A143,'hk2022'!$A:$H,1)=$A143,VLOOKUP($A143,'hk2022'!$A:$H,8),0)</f>
        <v>0</v>
      </c>
      <c r="K143" s="190">
        <f t="shared" si="47"/>
        <v>0</v>
      </c>
    </row>
    <row r="144" spans="1:12" outlineLevel="1" x14ac:dyDescent="0.15">
      <c r="A144" s="183" t="str">
        <f>LEFT(B144,3)</f>
        <v>313</v>
      </c>
      <c r="B144" s="167" t="s">
        <v>2523</v>
      </c>
      <c r="C144" s="167" t="s">
        <v>2524</v>
      </c>
      <c r="D144" s="188">
        <f>IF(VLOOKUP($A144,'hk2023'!$A:$G,1)=$A144,VLOOKUP($A144,'hk2023'!$A:$G,6),0)</f>
        <v>0</v>
      </c>
      <c r="E144" s="188">
        <f>IF(VLOOKUP($A144,'hk2023'!$A:$G,1)=$A144,VLOOKUP($A144,'hk2023'!$A:$G,7),0)</f>
        <v>0</v>
      </c>
      <c r="F144" s="188">
        <f>IF(VLOOKUP($A144,'hk2023'!$A:$H,1)=$A144,VLOOKUP($A144,'hk2023'!$A:$H,8),0)</f>
        <v>0</v>
      </c>
      <c r="G144" s="189">
        <f t="shared" si="46"/>
        <v>0</v>
      </c>
      <c r="H144" s="188">
        <f>IF(VLOOKUP($A144,'hk2022'!$A:$G,1)=$A144,VLOOKUP($A144,'hk2022'!$A:$G,6),0)</f>
        <v>0</v>
      </c>
      <c r="I144" s="188">
        <f>IF(VLOOKUP($A144,'hk2022'!$A:$G,1)=$A144,VLOOKUP($A144,'hk2022'!$A:$G,7),0)</f>
        <v>0</v>
      </c>
      <c r="J144" s="188">
        <f>IF(VLOOKUP($A144,'hk2022'!$A:$H,1)=$A144,VLOOKUP($A144,'hk2022'!$A:$H,8),0)</f>
        <v>0</v>
      </c>
      <c r="K144" s="190">
        <f t="shared" si="47"/>
        <v>0</v>
      </c>
    </row>
    <row r="145" spans="1:12" outlineLevel="1" x14ac:dyDescent="0.15">
      <c r="A145" s="183" t="str">
        <f>LEFT(B145,3)</f>
        <v>314</v>
      </c>
      <c r="B145" s="167" t="s">
        <v>2525</v>
      </c>
      <c r="C145" s="167" t="s">
        <v>2526</v>
      </c>
      <c r="D145" s="188">
        <f>IF(VLOOKUP($A145,'hk2023'!$A:$G,1)=$A145,VLOOKUP($A145,'hk2023'!$A:$G,6),0)</f>
        <v>2100</v>
      </c>
      <c r="E145" s="188">
        <f>IF(VLOOKUP($A145,'hk2023'!$A:$G,1)=$A145,VLOOKUP($A145,'hk2023'!$A:$G,7),0)</f>
        <v>-2100</v>
      </c>
      <c r="F145" s="188">
        <f>IF(VLOOKUP($A145,'hk2023'!$A:$H,1)=$A145,VLOOKUP($A145,'hk2023'!$A:$H,8),0)</f>
        <v>0</v>
      </c>
      <c r="G145" s="189">
        <f t="shared" si="46"/>
        <v>0</v>
      </c>
      <c r="H145" s="188">
        <f>IF(VLOOKUP($A145,'hk2022'!$A:$G,1)=$A145,VLOOKUP($A145,'hk2022'!$A:$G,6),0)</f>
        <v>0</v>
      </c>
      <c r="I145" s="188">
        <f>IF(VLOOKUP($A145,'hk2022'!$A:$G,1)=$A145,VLOOKUP($A145,'hk2022'!$A:$G,7),0)</f>
        <v>2100</v>
      </c>
      <c r="J145" s="188">
        <f>IF(VLOOKUP($A145,'hk2022'!$A:$H,1)=$A145,VLOOKUP($A145,'hk2022'!$A:$H,8),0)</f>
        <v>0</v>
      </c>
      <c r="K145" s="190">
        <f t="shared" si="47"/>
        <v>2100</v>
      </c>
    </row>
    <row r="146" spans="1:12" outlineLevel="1" x14ac:dyDescent="0.15">
      <c r="A146" s="183" t="str">
        <f>LEFT(B146,3)</f>
        <v>315</v>
      </c>
      <c r="B146" s="167" t="s">
        <v>2527</v>
      </c>
      <c r="C146" s="167" t="s">
        <v>2528</v>
      </c>
      <c r="D146" s="188">
        <f>IF(VLOOKUP($A146,'hk2023'!$A:$G,1)=$A146,VLOOKUP($A146,'hk2023'!$A:$G,6),0)</f>
        <v>0</v>
      </c>
      <c r="E146" s="188">
        <f>IF(VLOOKUP($A146,'hk2023'!$A:$G,1)=$A146,VLOOKUP($A146,'hk2023'!$A:$G,7),0)</f>
        <v>0</v>
      </c>
      <c r="F146" s="188">
        <f>IF(VLOOKUP($A146,'hk2023'!$A:$H,1)=$A146,VLOOKUP($A146,'hk2023'!$A:$H,8),0)</f>
        <v>0</v>
      </c>
      <c r="G146" s="189">
        <f t="shared" si="46"/>
        <v>0</v>
      </c>
      <c r="H146" s="188">
        <f>IF(VLOOKUP($A146,'hk2022'!$A:$G,1)=$A146,VLOOKUP($A146,'hk2022'!$A:$G,6),0)</f>
        <v>0</v>
      </c>
      <c r="I146" s="188">
        <f>IF(VLOOKUP($A146,'hk2022'!$A:$G,1)=$A146,VLOOKUP($A146,'hk2022'!$A:$G,7),0)</f>
        <v>0</v>
      </c>
      <c r="J146" s="188">
        <f>IF(VLOOKUP($A146,'hk2022'!$A:$H,1)=$A146,VLOOKUP($A146,'hk2022'!$A:$H,8),0)</f>
        <v>0</v>
      </c>
      <c r="K146" s="190">
        <f t="shared" si="47"/>
        <v>0</v>
      </c>
    </row>
    <row r="147" spans="1:12" ht="11.25" outlineLevel="1" thickBot="1" x14ac:dyDescent="0.2">
      <c r="A147" s="215" t="s">
        <v>487</v>
      </c>
      <c r="B147" s="199"/>
      <c r="C147" s="167" t="s">
        <v>2528</v>
      </c>
      <c r="D147" s="188">
        <f>IF(VLOOKUP($A147,'hk2023'!$A:$G,1)=$A147,VLOOKUP($A147,'hk2023'!$A:$G,6),0)</f>
        <v>0</v>
      </c>
      <c r="E147" s="188">
        <f>IF(VLOOKUP($A147,'hk2023'!$A:$G,1)=$A147,VLOOKUP($A147,'hk2023'!$A:$G,7),0)</f>
        <v>0</v>
      </c>
      <c r="F147" s="188">
        <f>IF(VLOOKUP($A147,'hk2023'!$A:$H,1)=$A147,VLOOKUP($A147,'hk2023'!$A:$H,8),0)</f>
        <v>0</v>
      </c>
      <c r="G147" s="189">
        <f t="shared" si="46"/>
        <v>0</v>
      </c>
      <c r="H147" s="188">
        <f>IF(VLOOKUP($A147,'hk2022'!$A:$G,1)=$A147,VLOOKUP($A147,'hk2022'!$A:$G,6),0)</f>
        <v>0</v>
      </c>
      <c r="I147" s="188">
        <f>IF(VLOOKUP($A147,'hk2022'!$A:$G,1)=$A147,VLOOKUP($A147,'hk2022'!$A:$G,7),0)</f>
        <v>0</v>
      </c>
      <c r="J147" s="188">
        <f>IF(VLOOKUP($A147,'hk2022'!$A:$H,1)=$A147,VLOOKUP($A147,'hk2022'!$A:$H,8),0)</f>
        <v>0</v>
      </c>
      <c r="K147" s="190">
        <f t="shared" si="47"/>
        <v>0</v>
      </c>
    </row>
    <row r="148" spans="1:12" ht="12.75" x14ac:dyDescent="0.2">
      <c r="A148" s="207" t="s">
        <v>1227</v>
      </c>
      <c r="B148" s="208"/>
      <c r="C148" s="209" t="s">
        <v>2529</v>
      </c>
      <c r="D148" s="180">
        <f t="shared" ref="D148:K148" si="48">SUM(D149:D155)</f>
        <v>-4526.18</v>
      </c>
      <c r="E148" s="180">
        <f t="shared" si="48"/>
        <v>137095.5</v>
      </c>
      <c r="F148" s="180">
        <f t="shared" si="48"/>
        <v>134937.99</v>
      </c>
      <c r="G148" s="195">
        <f t="shared" si="48"/>
        <v>-2368.6699999999983</v>
      </c>
      <c r="H148" s="180">
        <f t="shared" si="48"/>
        <v>0</v>
      </c>
      <c r="I148" s="180">
        <f t="shared" si="48"/>
        <v>62428.55</v>
      </c>
      <c r="J148" s="180">
        <f t="shared" si="48"/>
        <v>66954.73</v>
      </c>
      <c r="K148" s="196">
        <f t="shared" si="48"/>
        <v>-4526.1799999999985</v>
      </c>
      <c r="L148" s="197"/>
    </row>
    <row r="149" spans="1:12" ht="12.75" outlineLevel="1" x14ac:dyDescent="0.2">
      <c r="A149" s="183" t="str">
        <f t="shared" ref="A149:A154" si="49">LEFT(B149,3)</f>
        <v>321</v>
      </c>
      <c r="B149" s="167" t="s">
        <v>2530</v>
      </c>
      <c r="C149" s="167" t="s">
        <v>2531</v>
      </c>
      <c r="D149" s="188">
        <f>IF(VLOOKUP($A149,'hk2023'!$A:$G,1)=$A149,VLOOKUP($A149,'hk2023'!$A:$G,6),0)</f>
        <v>-1755.35</v>
      </c>
      <c r="E149" s="188">
        <f>IF(VLOOKUP($A149,'hk2023'!$A:$G,1)=$A149,VLOOKUP($A149,'hk2023'!$A:$G,7),0)</f>
        <v>131187.51</v>
      </c>
      <c r="F149" s="188">
        <f>IF(VLOOKUP($A149,'hk2023'!$A:$H,1)=$A149,VLOOKUP($A149,'hk2023'!$A:$H,8),0)</f>
        <v>131752.72</v>
      </c>
      <c r="G149" s="189">
        <f t="shared" ref="G149:G155" si="50">SUM(D149+E149-F149)</f>
        <v>-2320.5599999999977</v>
      </c>
      <c r="H149" s="188">
        <f>IF(VLOOKUP($A149,'hk2022'!$A:$G,1)=$A149,VLOOKUP($A149,'hk2022'!$A:$G,6),0)</f>
        <v>0</v>
      </c>
      <c r="I149" s="188">
        <f>IF(VLOOKUP($A149,'hk2022'!$A:$G,1)=$A149,VLOOKUP($A149,'hk2022'!$A:$G,7),0)</f>
        <v>55976.71</v>
      </c>
      <c r="J149" s="188">
        <f>IF(VLOOKUP($A149,'hk2022'!$A:$H,1)=$A149,VLOOKUP($A149,'hk2022'!$A:$H,8),0)</f>
        <v>57732.06</v>
      </c>
      <c r="K149" s="190">
        <f t="shared" ref="K149:K155" si="51">SUM(H149+I149-J149)</f>
        <v>-1755.3499999999985</v>
      </c>
      <c r="L149" s="197"/>
    </row>
    <row r="150" spans="1:12" ht="12.75" outlineLevel="1" x14ac:dyDescent="0.2">
      <c r="A150" s="183" t="str">
        <f t="shared" si="49"/>
        <v>322</v>
      </c>
      <c r="B150" s="167" t="s">
        <v>2532</v>
      </c>
      <c r="C150" s="167" t="s">
        <v>2533</v>
      </c>
      <c r="D150" s="188">
        <f>IF(VLOOKUP($A150,'hk2023'!$A:$G,1)=$A150,VLOOKUP($A150,'hk2023'!$A:$G,6),0)</f>
        <v>0</v>
      </c>
      <c r="E150" s="188">
        <f>IF(VLOOKUP($A150,'hk2023'!$A:$G,1)=$A150,VLOOKUP($A150,'hk2023'!$A:$G,7),0)</f>
        <v>0</v>
      </c>
      <c r="F150" s="188">
        <f>IF(VLOOKUP($A150,'hk2023'!$A:$H,1)=$A150,VLOOKUP($A150,'hk2023'!$A:$H,8),0)</f>
        <v>0</v>
      </c>
      <c r="G150" s="189">
        <f t="shared" si="50"/>
        <v>0</v>
      </c>
      <c r="H150" s="188">
        <f>IF(VLOOKUP($A150,'hk2022'!$A:$G,1)=$A150,VLOOKUP($A150,'hk2022'!$A:$G,6),0)</f>
        <v>0</v>
      </c>
      <c r="I150" s="188">
        <f>IF(VLOOKUP($A150,'hk2022'!$A:$G,1)=$A150,VLOOKUP($A150,'hk2022'!$A:$G,7),0)</f>
        <v>0</v>
      </c>
      <c r="J150" s="188">
        <f>IF(VLOOKUP($A150,'hk2022'!$A:$H,1)=$A150,VLOOKUP($A150,'hk2022'!$A:$H,8),0)</f>
        <v>0</v>
      </c>
      <c r="K150" s="190">
        <f t="shared" si="51"/>
        <v>0</v>
      </c>
      <c r="L150" s="197"/>
    </row>
    <row r="151" spans="1:12" ht="12.75" outlineLevel="1" x14ac:dyDescent="0.2">
      <c r="A151" s="183" t="str">
        <f t="shared" si="49"/>
        <v>323</v>
      </c>
      <c r="B151" s="167" t="s">
        <v>2534</v>
      </c>
      <c r="C151" s="167" t="s">
        <v>2535</v>
      </c>
      <c r="D151" s="188">
        <f>IF(VLOOKUP($A151,'hk2023'!$A:$G,1)=$A151,VLOOKUP($A151,'hk2023'!$A:$G,6),0)</f>
        <v>0</v>
      </c>
      <c r="E151" s="188">
        <f>IF(VLOOKUP($A151,'hk2023'!$A:$G,1)=$A151,VLOOKUP($A151,'hk2023'!$A:$G,7),0)</f>
        <v>0</v>
      </c>
      <c r="F151" s="188">
        <f>IF(VLOOKUP($A151,'hk2023'!$A:$H,1)=$A151,VLOOKUP($A151,'hk2023'!$A:$H,8),0)</f>
        <v>0</v>
      </c>
      <c r="G151" s="189">
        <f t="shared" si="50"/>
        <v>0</v>
      </c>
      <c r="H151" s="188">
        <f>IF(VLOOKUP($A151,'hk2022'!$A:$G,1)=$A151,VLOOKUP($A151,'hk2022'!$A:$G,6),0)</f>
        <v>0</v>
      </c>
      <c r="I151" s="188">
        <f>IF(VLOOKUP($A151,'hk2022'!$A:$G,1)=$A151,VLOOKUP($A151,'hk2022'!$A:$G,7),0)</f>
        <v>0</v>
      </c>
      <c r="J151" s="188">
        <f>IF(VLOOKUP($A151,'hk2022'!$A:$H,1)=$A151,VLOOKUP($A151,'hk2022'!$A:$H,8),0)</f>
        <v>0</v>
      </c>
      <c r="K151" s="190">
        <f t="shared" si="51"/>
        <v>0</v>
      </c>
      <c r="L151" s="197"/>
    </row>
    <row r="152" spans="1:12" ht="12.75" outlineLevel="1" x14ac:dyDescent="0.2">
      <c r="A152" s="183" t="str">
        <f t="shared" si="49"/>
        <v>324</v>
      </c>
      <c r="B152" s="167" t="s">
        <v>2536</v>
      </c>
      <c r="C152" s="167" t="s">
        <v>2537</v>
      </c>
      <c r="D152" s="188">
        <f>IF(VLOOKUP($A152,'hk2023'!$A:$G,1)=$A152,VLOOKUP($A152,'hk2023'!$A:$G,6),0)</f>
        <v>-2770.83</v>
      </c>
      <c r="E152" s="188">
        <f>IF(VLOOKUP($A152,'hk2023'!$A:$G,1)=$A152,VLOOKUP($A152,'hk2023'!$A:$G,7),0)</f>
        <v>0</v>
      </c>
      <c r="F152" s="188">
        <f>IF(VLOOKUP($A152,'hk2023'!$A:$H,1)=$A152,VLOOKUP($A152,'hk2023'!$A:$H,8),0)</f>
        <v>-2770.83</v>
      </c>
      <c r="G152" s="189">
        <f t="shared" si="50"/>
        <v>0</v>
      </c>
      <c r="H152" s="188">
        <f>IF(VLOOKUP($A152,'hk2022'!$A:$G,1)=$A152,VLOOKUP($A152,'hk2022'!$A:$G,6),0)</f>
        <v>0</v>
      </c>
      <c r="I152" s="188">
        <f>IF(VLOOKUP($A152,'hk2022'!$A:$G,1)=$A152,VLOOKUP($A152,'hk2022'!$A:$G,7),0)</f>
        <v>0</v>
      </c>
      <c r="J152" s="188">
        <f>IF(VLOOKUP($A152,'hk2022'!$A:$H,1)=$A152,VLOOKUP($A152,'hk2022'!$A:$H,8),0)</f>
        <v>2770.83</v>
      </c>
      <c r="K152" s="190">
        <f t="shared" si="51"/>
        <v>-2770.83</v>
      </c>
      <c r="L152" s="197"/>
    </row>
    <row r="153" spans="1:12" ht="12.75" outlineLevel="1" x14ac:dyDescent="0.2">
      <c r="A153" s="183" t="str">
        <f t="shared" si="49"/>
        <v>325</v>
      </c>
      <c r="B153" s="167" t="s">
        <v>2538</v>
      </c>
      <c r="C153" s="167" t="s">
        <v>2539</v>
      </c>
      <c r="D153" s="188">
        <f>IF(VLOOKUP($A153,'hk2023'!$A:$G,1)=$A153,VLOOKUP($A153,'hk2023'!$A:$G,6),0)</f>
        <v>0</v>
      </c>
      <c r="E153" s="188">
        <f>IF(VLOOKUP($A153,'hk2023'!$A:$G,1)=$A153,VLOOKUP($A153,'hk2023'!$A:$G,7),0)</f>
        <v>5907.99</v>
      </c>
      <c r="F153" s="188">
        <f>IF(VLOOKUP($A153,'hk2023'!$A:$H,1)=$A153,VLOOKUP($A153,'hk2023'!$A:$H,8),0)</f>
        <v>5956.1</v>
      </c>
      <c r="G153" s="189">
        <f t="shared" si="50"/>
        <v>-48.110000000000582</v>
      </c>
      <c r="H153" s="188">
        <f>IF(VLOOKUP($A153,'hk2022'!$A:$G,1)=$A153,VLOOKUP($A153,'hk2022'!$A:$G,6),0)</f>
        <v>0</v>
      </c>
      <c r="I153" s="188">
        <f>IF(VLOOKUP($A153,'hk2022'!$A:$G,1)=$A153,VLOOKUP($A153,'hk2022'!$A:$G,7),0)</f>
        <v>6451.84</v>
      </c>
      <c r="J153" s="188">
        <f>IF(VLOOKUP($A153,'hk2022'!$A:$H,1)=$A153,VLOOKUP($A153,'hk2022'!$A:$H,8),0)</f>
        <v>6451.84</v>
      </c>
      <c r="K153" s="190">
        <f t="shared" si="51"/>
        <v>0</v>
      </c>
      <c r="L153" s="197"/>
    </row>
    <row r="154" spans="1:12" ht="12.75" outlineLevel="1" x14ac:dyDescent="0.2">
      <c r="A154" s="183" t="str">
        <f t="shared" si="49"/>
        <v>326</v>
      </c>
      <c r="B154" s="167" t="s">
        <v>2540</v>
      </c>
      <c r="C154" s="167" t="s">
        <v>2541</v>
      </c>
      <c r="D154" s="188">
        <f>IF(VLOOKUP($A154,'hk2023'!$A:$G,1)=$A154,VLOOKUP($A154,'hk2023'!$A:$G,6),0)</f>
        <v>0</v>
      </c>
      <c r="E154" s="188">
        <f>IF(VLOOKUP($A154,'hk2023'!$A:$G,1)=$A154,VLOOKUP($A154,'hk2023'!$A:$G,7),0)</f>
        <v>0</v>
      </c>
      <c r="F154" s="188">
        <f>IF(VLOOKUP($A154,'hk2023'!$A:$H,1)=$A154,VLOOKUP($A154,'hk2023'!$A:$H,8),0)</f>
        <v>0</v>
      </c>
      <c r="G154" s="189">
        <f t="shared" si="50"/>
        <v>0</v>
      </c>
      <c r="H154" s="188">
        <f>IF(VLOOKUP($A154,'hk2022'!$A:$G,1)=$A154,VLOOKUP($A154,'hk2022'!$A:$G,6),0)</f>
        <v>0</v>
      </c>
      <c r="I154" s="188">
        <f>IF(VLOOKUP($A154,'hk2022'!$A:$G,1)=$A154,VLOOKUP($A154,'hk2022'!$A:$G,7),0)</f>
        <v>0</v>
      </c>
      <c r="J154" s="188">
        <f>IF(VLOOKUP($A154,'hk2022'!$A:$H,1)=$A154,VLOOKUP($A154,'hk2022'!$A:$H,8),0)</f>
        <v>0</v>
      </c>
      <c r="K154" s="190">
        <f t="shared" si="51"/>
        <v>0</v>
      </c>
      <c r="L154" s="197"/>
    </row>
    <row r="155" spans="1:12" ht="13.5" outlineLevel="1" thickBot="1" x14ac:dyDescent="0.25">
      <c r="A155" s="203" t="s">
        <v>2542</v>
      </c>
      <c r="B155" s="199"/>
      <c r="C155" s="184" t="s">
        <v>2543</v>
      </c>
      <c r="D155" s="188">
        <f>IF(VLOOKUP($A155,'hk2023'!$A:$G,1)=$A155,VLOOKUP($A155,'hk2023'!$A:$G,6),0)</f>
        <v>0</v>
      </c>
      <c r="E155" s="188">
        <f>IF(VLOOKUP($A155,'hk2023'!$A:$G,1)=$A155,VLOOKUP($A155,'hk2023'!$A:$G,7),0)</f>
        <v>0</v>
      </c>
      <c r="F155" s="188">
        <f>IF(VLOOKUP($A155,'hk2023'!$A:$H,1)=$A155,VLOOKUP($A155,'hk2023'!$A:$H,8),0)</f>
        <v>0</v>
      </c>
      <c r="G155" s="189">
        <f t="shared" si="50"/>
        <v>0</v>
      </c>
      <c r="H155" s="188">
        <f>IF(VLOOKUP($A155,'hk2022'!$A:$G,1)=$A155,VLOOKUP($A155,'hk2022'!$A:$G,6),0)</f>
        <v>0</v>
      </c>
      <c r="I155" s="188">
        <f>IF(VLOOKUP($A155,'hk2022'!$A:$G,1)=$A155,VLOOKUP($A155,'hk2022'!$A:$G,7),0)</f>
        <v>0</v>
      </c>
      <c r="J155" s="188">
        <f>IF(VLOOKUP($A155,'hk2022'!$A:$H,1)=$A155,VLOOKUP($A155,'hk2022'!$A:$H,8),0)</f>
        <v>0</v>
      </c>
      <c r="K155" s="190">
        <f t="shared" si="51"/>
        <v>0</v>
      </c>
      <c r="L155" s="197"/>
    </row>
    <row r="156" spans="1:12" ht="12.75" x14ac:dyDescent="0.2">
      <c r="A156" s="207" t="s">
        <v>2036</v>
      </c>
      <c r="B156" s="208"/>
      <c r="C156" s="209" t="s">
        <v>2544</v>
      </c>
      <c r="D156" s="180">
        <f t="shared" ref="D156:K156" si="52">SUM(D157:D161)</f>
        <v>-738.29</v>
      </c>
      <c r="E156" s="180">
        <f t="shared" si="52"/>
        <v>17735.2</v>
      </c>
      <c r="F156" s="180">
        <f t="shared" si="52"/>
        <v>18180.04</v>
      </c>
      <c r="G156" s="195">
        <f t="shared" si="52"/>
        <v>-1183.1299999999992</v>
      </c>
      <c r="H156" s="180">
        <f t="shared" si="52"/>
        <v>0</v>
      </c>
      <c r="I156" s="180">
        <f t="shared" si="52"/>
        <v>11432.529999999999</v>
      </c>
      <c r="J156" s="180">
        <f t="shared" si="52"/>
        <v>12170.82</v>
      </c>
      <c r="K156" s="196">
        <f t="shared" si="52"/>
        <v>-738.28999999999951</v>
      </c>
      <c r="L156" s="197"/>
    </row>
    <row r="157" spans="1:12" ht="12.75" outlineLevel="1" x14ac:dyDescent="0.2">
      <c r="A157" s="183" t="str">
        <f>LEFT(B157,3)</f>
        <v>331</v>
      </c>
      <c r="B157" s="167" t="s">
        <v>2545</v>
      </c>
      <c r="C157" s="167" t="s">
        <v>2546</v>
      </c>
      <c r="D157" s="188">
        <f>IF(VLOOKUP($A157,'hk2023'!$A:$G,1)=$A157,VLOOKUP($A157,'hk2023'!$A:$G,6),0)</f>
        <v>-479.9</v>
      </c>
      <c r="E157" s="188">
        <f>IF(VLOOKUP($A157,'hk2023'!$A:$G,1)=$A157,VLOOKUP($A157,'hk2023'!$A:$G,7),0)</f>
        <v>12282.53</v>
      </c>
      <c r="F157" s="188">
        <f>IF(VLOOKUP($A157,'hk2023'!$A:$H,1)=$A157,VLOOKUP($A157,'hk2023'!$A:$H,8),0)</f>
        <v>12499.76</v>
      </c>
      <c r="G157" s="189">
        <f>SUM(D157+E157-F157)</f>
        <v>-697.1299999999992</v>
      </c>
      <c r="H157" s="188">
        <f>IF(VLOOKUP($A157,'hk2022'!$A:$G,1)=$A157,VLOOKUP($A157,'hk2022'!$A:$G,6),0)</f>
        <v>0</v>
      </c>
      <c r="I157" s="188">
        <f>IF(VLOOKUP($A157,'hk2022'!$A:$G,1)=$A157,VLOOKUP($A157,'hk2022'!$A:$G,7),0)</f>
        <v>7799.4</v>
      </c>
      <c r="J157" s="188">
        <f>IF(VLOOKUP($A157,'hk2022'!$A:$H,1)=$A157,VLOOKUP($A157,'hk2022'!$A:$H,8),0)</f>
        <v>8279.2999999999993</v>
      </c>
      <c r="K157" s="190">
        <f>SUM(H157+I157-J157)</f>
        <v>-479.89999999999964</v>
      </c>
      <c r="L157" s="197"/>
    </row>
    <row r="158" spans="1:12" ht="12.75" outlineLevel="1" x14ac:dyDescent="0.2">
      <c r="A158" s="183" t="str">
        <f>LEFT(B158,3)</f>
        <v>333</v>
      </c>
      <c r="B158" s="167" t="s">
        <v>2547</v>
      </c>
      <c r="C158" s="167" t="s">
        <v>2548</v>
      </c>
      <c r="D158" s="188">
        <f>IF(VLOOKUP($A158,'hk2023'!$A:$G,1)=$A158,VLOOKUP($A158,'hk2023'!$A:$G,6),0)</f>
        <v>0</v>
      </c>
      <c r="E158" s="188">
        <f>IF(VLOOKUP($A158,'hk2023'!$A:$G,1)=$A158,VLOOKUP($A158,'hk2023'!$A:$G,7),0)</f>
        <v>0</v>
      </c>
      <c r="F158" s="188">
        <f>IF(VLOOKUP($A158,'hk2023'!$A:$H,1)=$A158,VLOOKUP($A158,'hk2023'!$A:$H,8),0)</f>
        <v>0</v>
      </c>
      <c r="G158" s="189">
        <f>SUM(D158+E158-F158)</f>
        <v>0</v>
      </c>
      <c r="H158" s="188">
        <f>IF(VLOOKUP($A158,'hk2022'!$A:$G,1)=$A158,VLOOKUP($A158,'hk2022'!$A:$G,6),0)</f>
        <v>0</v>
      </c>
      <c r="I158" s="188">
        <f>IF(VLOOKUP($A158,'hk2022'!$A:$G,1)=$A158,VLOOKUP($A158,'hk2022'!$A:$G,7),0)</f>
        <v>0</v>
      </c>
      <c r="J158" s="188">
        <f>IF(VLOOKUP($A158,'hk2022'!$A:$H,1)=$A158,VLOOKUP($A158,'hk2022'!$A:$H,8),0)</f>
        <v>0</v>
      </c>
      <c r="K158" s="190">
        <f>SUM(H158+I158-J158)</f>
        <v>0</v>
      </c>
      <c r="L158" s="197"/>
    </row>
    <row r="159" spans="1:12" ht="12.75" outlineLevel="1" x14ac:dyDescent="0.2">
      <c r="A159" s="183" t="str">
        <f>LEFT(B159,3)</f>
        <v>335</v>
      </c>
      <c r="B159" s="167" t="s">
        <v>2549</v>
      </c>
      <c r="C159" s="167" t="s">
        <v>2550</v>
      </c>
      <c r="D159" s="188">
        <f>IF(VLOOKUP($A159,'hk2023'!$A:$G,1)=$A159,VLOOKUP($A159,'hk2023'!$A:$G,6),0)</f>
        <v>0</v>
      </c>
      <c r="E159" s="188">
        <f>IF(VLOOKUP($A159,'hk2023'!$A:$G,1)=$A159,VLOOKUP($A159,'hk2023'!$A:$G,7),0)</f>
        <v>0</v>
      </c>
      <c r="F159" s="188">
        <f>IF(VLOOKUP($A159,'hk2023'!$A:$H,1)=$A159,VLOOKUP($A159,'hk2023'!$A:$H,8),0)</f>
        <v>0</v>
      </c>
      <c r="G159" s="189">
        <f>SUM(D159+E159-F159)</f>
        <v>0</v>
      </c>
      <c r="H159" s="188">
        <f>IF(VLOOKUP($A159,'hk2022'!$A:$G,1)=$A159,VLOOKUP($A159,'hk2022'!$A:$G,6),0)</f>
        <v>0</v>
      </c>
      <c r="I159" s="188">
        <f>IF(VLOOKUP($A159,'hk2022'!$A:$G,1)=$A159,VLOOKUP($A159,'hk2022'!$A:$G,7),0)</f>
        <v>0</v>
      </c>
      <c r="J159" s="188">
        <f>IF(VLOOKUP($A159,'hk2022'!$A:$H,1)=$A159,VLOOKUP($A159,'hk2022'!$A:$H,8),0)</f>
        <v>0</v>
      </c>
      <c r="K159" s="190">
        <f>SUM(H159+I159-J159)</f>
        <v>0</v>
      </c>
      <c r="L159" s="197"/>
    </row>
    <row r="160" spans="1:12" ht="12.75" outlineLevel="1" x14ac:dyDescent="0.2">
      <c r="A160" s="183" t="str">
        <f>LEFT(B160,3)</f>
        <v>336</v>
      </c>
      <c r="B160" s="167" t="s">
        <v>2551</v>
      </c>
      <c r="C160" s="167" t="s">
        <v>2552</v>
      </c>
      <c r="D160" s="188">
        <f>IF(VLOOKUP($A160,'hk2023'!$A:$G,1)=$A160,VLOOKUP($A160,'hk2023'!$A:$G,6),0)</f>
        <v>-258.39</v>
      </c>
      <c r="E160" s="188">
        <f>IF(VLOOKUP($A160,'hk2023'!$A:$G,1)=$A160,VLOOKUP($A160,'hk2023'!$A:$G,7),0)</f>
        <v>5452.67</v>
      </c>
      <c r="F160" s="188">
        <f>IF(VLOOKUP($A160,'hk2023'!$A:$H,1)=$A160,VLOOKUP($A160,'hk2023'!$A:$H,8),0)</f>
        <v>5680.28</v>
      </c>
      <c r="G160" s="189">
        <f>SUM(D160+E160-F160)</f>
        <v>-486</v>
      </c>
      <c r="H160" s="188">
        <f>IF(VLOOKUP($A160,'hk2022'!$A:$G,1)=$A160,VLOOKUP($A160,'hk2022'!$A:$G,6),0)</f>
        <v>0</v>
      </c>
      <c r="I160" s="188">
        <f>IF(VLOOKUP($A160,'hk2022'!$A:$G,1)=$A160,VLOOKUP($A160,'hk2022'!$A:$G,7),0)</f>
        <v>3633.13</v>
      </c>
      <c r="J160" s="188">
        <f>IF(VLOOKUP($A160,'hk2022'!$A:$H,1)=$A160,VLOOKUP($A160,'hk2022'!$A:$H,8),0)</f>
        <v>3891.52</v>
      </c>
      <c r="K160" s="190">
        <f>SUM(H160+I160-J160)</f>
        <v>-258.38999999999987</v>
      </c>
      <c r="L160" s="197"/>
    </row>
    <row r="161" spans="1:12" ht="13.5" outlineLevel="1" thickBot="1" x14ac:dyDescent="0.25">
      <c r="A161" s="198"/>
      <c r="B161" s="199"/>
      <c r="C161" s="199"/>
      <c r="D161" s="192"/>
      <c r="E161" s="192"/>
      <c r="F161" s="192"/>
      <c r="G161" s="193"/>
      <c r="H161" s="192"/>
      <c r="I161" s="192"/>
      <c r="J161" s="192"/>
      <c r="K161" s="194"/>
      <c r="L161" s="197"/>
    </row>
    <row r="162" spans="1:12" ht="12.75" x14ac:dyDescent="0.2">
      <c r="A162" s="207" t="s">
        <v>2038</v>
      </c>
      <c r="B162" s="208"/>
      <c r="C162" s="209" t="s">
        <v>2553</v>
      </c>
      <c r="D162" s="180">
        <f t="shared" ref="D162:K162" si="53">SUM(D163:D169)</f>
        <v>-4164.95</v>
      </c>
      <c r="E162" s="180">
        <f t="shared" si="53"/>
        <v>84071.73</v>
      </c>
      <c r="F162" s="180">
        <f t="shared" si="53"/>
        <v>85381.119999999995</v>
      </c>
      <c r="G162" s="195">
        <f t="shared" si="53"/>
        <v>-5474.3400000000074</v>
      </c>
      <c r="H162" s="180">
        <f t="shared" si="53"/>
        <v>0</v>
      </c>
      <c r="I162" s="180">
        <f t="shared" si="53"/>
        <v>41651.189999999995</v>
      </c>
      <c r="J162" s="180">
        <f t="shared" si="53"/>
        <v>45816.14</v>
      </c>
      <c r="K162" s="196">
        <f t="shared" si="53"/>
        <v>-4164.9500000000035</v>
      </c>
      <c r="L162" s="197"/>
    </row>
    <row r="163" spans="1:12" ht="12.75" outlineLevel="1" x14ac:dyDescent="0.2">
      <c r="A163" s="183" t="str">
        <f t="shared" ref="A163:A168" si="54">LEFT(B163,3)</f>
        <v>341</v>
      </c>
      <c r="B163" s="167" t="s">
        <v>2554</v>
      </c>
      <c r="C163" s="167" t="s">
        <v>2555</v>
      </c>
      <c r="D163" s="188">
        <f>IF(VLOOKUP($A163,'hk2023'!$A:$G,1)=$A163,VLOOKUP($A163,'hk2023'!$A:$G,6),0)</f>
        <v>-3209.08</v>
      </c>
      <c r="E163" s="188">
        <f>IF(VLOOKUP($A163,'hk2023'!$A:$G,1)=$A163,VLOOKUP($A163,'hk2023'!$A:$G,7),0)</f>
        <v>3209.08</v>
      </c>
      <c r="F163" s="188">
        <f>IF(VLOOKUP($A163,'hk2023'!$A:$H,1)=$A163,VLOOKUP($A163,'hk2023'!$A:$H,8),0)</f>
        <v>4922.38</v>
      </c>
      <c r="G163" s="189">
        <f t="shared" ref="G163:G168" si="55">SUM(D163+E163-F163)</f>
        <v>-4922.38</v>
      </c>
      <c r="H163" s="188">
        <f>IF(VLOOKUP($A163,'hk2022'!$A:$G,1)=$A163,VLOOKUP($A163,'hk2022'!$A:$G,6),0)</f>
        <v>0</v>
      </c>
      <c r="I163" s="188">
        <f>IF(VLOOKUP($A163,'hk2022'!$A:$G,1)=$A163,VLOOKUP($A163,'hk2022'!$A:$G,7),0)</f>
        <v>0</v>
      </c>
      <c r="J163" s="188">
        <f>IF(VLOOKUP($A163,'hk2022'!$A:$H,1)=$A163,VLOOKUP($A163,'hk2022'!$A:$H,8),0)</f>
        <v>3209.08</v>
      </c>
      <c r="K163" s="190">
        <f t="shared" ref="K163:K168" si="56">SUM(H163+I163-J163)</f>
        <v>-3209.08</v>
      </c>
      <c r="L163" s="197"/>
    </row>
    <row r="164" spans="1:12" ht="12.75" outlineLevel="1" x14ac:dyDescent="0.2">
      <c r="A164" s="183" t="str">
        <f t="shared" si="54"/>
        <v>342</v>
      </c>
      <c r="B164" s="167" t="s">
        <v>2556</v>
      </c>
      <c r="C164" s="167" t="s">
        <v>2557</v>
      </c>
      <c r="D164" s="188">
        <f>IF(VLOOKUP($A164,'hk2023'!$A:$G,1)=$A164,VLOOKUP($A164,'hk2023'!$A:$G,6),0)</f>
        <v>-15</v>
      </c>
      <c r="E164" s="188">
        <f>IF(VLOOKUP($A164,'hk2023'!$A:$G,1)=$A164,VLOOKUP($A164,'hk2023'!$A:$G,7),0)</f>
        <v>916.4</v>
      </c>
      <c r="F164" s="188">
        <f>IF(VLOOKUP($A164,'hk2023'!$A:$H,1)=$A164,VLOOKUP($A164,'hk2023'!$A:$H,8),0)</f>
        <v>987.99</v>
      </c>
      <c r="G164" s="189">
        <f t="shared" si="55"/>
        <v>-86.590000000000032</v>
      </c>
      <c r="H164" s="188">
        <f>IF(VLOOKUP($A164,'hk2022'!$A:$G,1)=$A164,VLOOKUP($A164,'hk2022'!$A:$G,6),0)</f>
        <v>0</v>
      </c>
      <c r="I164" s="188">
        <f>IF(VLOOKUP($A164,'hk2022'!$A:$G,1)=$A164,VLOOKUP($A164,'hk2022'!$A:$G,7),0)</f>
        <v>577.52</v>
      </c>
      <c r="J164" s="188">
        <f>IF(VLOOKUP($A164,'hk2022'!$A:$H,1)=$A164,VLOOKUP($A164,'hk2022'!$A:$H,8),0)</f>
        <v>592.52</v>
      </c>
      <c r="K164" s="190">
        <f t="shared" si="56"/>
        <v>-15</v>
      </c>
      <c r="L164" s="197"/>
    </row>
    <row r="165" spans="1:12" ht="12.75" outlineLevel="1" x14ac:dyDescent="0.2">
      <c r="A165" s="183" t="str">
        <f t="shared" si="54"/>
        <v>343</v>
      </c>
      <c r="B165" s="167" t="s">
        <v>2558</v>
      </c>
      <c r="C165" s="167" t="s">
        <v>2559</v>
      </c>
      <c r="D165" s="188">
        <f>IF(VLOOKUP($A165,'hk2023'!$A:$G,1)=$A165,VLOOKUP($A165,'hk2023'!$A:$G,6),0)</f>
        <v>-827.41</v>
      </c>
      <c r="E165" s="188">
        <f>IF(VLOOKUP($A165,'hk2023'!$A:$G,1)=$A165,VLOOKUP($A165,'hk2023'!$A:$G,7),0)</f>
        <v>79832.789999999994</v>
      </c>
      <c r="F165" s="188">
        <f>IF(VLOOKUP($A165,'hk2023'!$A:$H,1)=$A165,VLOOKUP($A165,'hk2023'!$A:$H,8),0)</f>
        <v>79328.81</v>
      </c>
      <c r="G165" s="189">
        <f t="shared" si="55"/>
        <v>-323.43000000000757</v>
      </c>
      <c r="H165" s="188">
        <f>IF(VLOOKUP($A165,'hk2022'!$A:$G,1)=$A165,VLOOKUP($A165,'hk2022'!$A:$G,6),0)</f>
        <v>0</v>
      </c>
      <c r="I165" s="188">
        <f>IF(VLOOKUP($A165,'hk2022'!$A:$G,1)=$A165,VLOOKUP($A165,'hk2022'!$A:$G,7),0)</f>
        <v>41073.67</v>
      </c>
      <c r="J165" s="188">
        <f>IF(VLOOKUP($A165,'hk2022'!$A:$H,1)=$A165,VLOOKUP($A165,'hk2022'!$A:$H,8),0)</f>
        <v>41901.08</v>
      </c>
      <c r="K165" s="190">
        <f t="shared" si="56"/>
        <v>-827.41000000000349</v>
      </c>
      <c r="L165" s="197"/>
    </row>
    <row r="166" spans="1:12" ht="12.75" outlineLevel="1" x14ac:dyDescent="0.2">
      <c r="A166" s="183" t="str">
        <f t="shared" si="54"/>
        <v>345</v>
      </c>
      <c r="B166" s="167" t="s">
        <v>2560</v>
      </c>
      <c r="C166" s="167" t="s">
        <v>2561</v>
      </c>
      <c r="D166" s="188">
        <f>IF(VLOOKUP($A166,'hk2023'!$A:$G,1)=$A166,VLOOKUP($A166,'hk2023'!$A:$G,6),0)</f>
        <v>-113.46</v>
      </c>
      <c r="E166" s="188">
        <f>IF(VLOOKUP($A166,'hk2023'!$A:$G,1)=$A166,VLOOKUP($A166,'hk2023'!$A:$G,7),0)</f>
        <v>113.46</v>
      </c>
      <c r="F166" s="188">
        <f>IF(VLOOKUP($A166,'hk2023'!$A:$H,1)=$A166,VLOOKUP($A166,'hk2023'!$A:$H,8),0)</f>
        <v>141.94</v>
      </c>
      <c r="G166" s="189">
        <f t="shared" si="55"/>
        <v>-141.94</v>
      </c>
      <c r="H166" s="188">
        <f>IF(VLOOKUP($A166,'hk2022'!$A:$G,1)=$A166,VLOOKUP($A166,'hk2022'!$A:$G,6),0)</f>
        <v>0</v>
      </c>
      <c r="I166" s="188">
        <f>IF(VLOOKUP($A166,'hk2022'!$A:$G,1)=$A166,VLOOKUP($A166,'hk2022'!$A:$G,7),0)</f>
        <v>0</v>
      </c>
      <c r="J166" s="188">
        <f>IF(VLOOKUP($A166,'hk2022'!$A:$H,1)=$A166,VLOOKUP($A166,'hk2022'!$A:$H,8),0)</f>
        <v>113.46</v>
      </c>
      <c r="K166" s="190">
        <f t="shared" si="56"/>
        <v>-113.46</v>
      </c>
      <c r="L166" s="197"/>
    </row>
    <row r="167" spans="1:12" ht="12.75" outlineLevel="1" x14ac:dyDescent="0.2">
      <c r="A167" s="183" t="str">
        <f t="shared" si="54"/>
        <v>346</v>
      </c>
      <c r="B167" s="167" t="s">
        <v>2562</v>
      </c>
      <c r="C167" s="167" t="s">
        <v>2563</v>
      </c>
      <c r="D167" s="188">
        <f>IF(VLOOKUP($A167,'hk2023'!$A:$G,1)=$A167,VLOOKUP($A167,'hk2023'!$A:$G,6),0)</f>
        <v>0</v>
      </c>
      <c r="E167" s="188">
        <f>IF(VLOOKUP($A167,'hk2023'!$A:$G,1)=$A167,VLOOKUP($A167,'hk2023'!$A:$G,7),0)</f>
        <v>0</v>
      </c>
      <c r="F167" s="188">
        <f>IF(VLOOKUP($A167,'hk2023'!$A:$H,1)=$A167,VLOOKUP($A167,'hk2023'!$A:$H,8),0)</f>
        <v>0</v>
      </c>
      <c r="G167" s="189">
        <f t="shared" si="55"/>
        <v>0</v>
      </c>
      <c r="H167" s="188">
        <f>IF(VLOOKUP($A167,'hk2022'!$A:$G,1)=$A167,VLOOKUP($A167,'hk2022'!$A:$G,6),0)</f>
        <v>0</v>
      </c>
      <c r="I167" s="188">
        <f>IF(VLOOKUP($A167,'hk2022'!$A:$G,1)=$A167,VLOOKUP($A167,'hk2022'!$A:$G,7),0)</f>
        <v>0</v>
      </c>
      <c r="J167" s="188">
        <f>IF(VLOOKUP($A167,'hk2022'!$A:$H,1)=$A167,VLOOKUP($A167,'hk2022'!$A:$H,8),0)</f>
        <v>0</v>
      </c>
      <c r="K167" s="190">
        <f t="shared" si="56"/>
        <v>0</v>
      </c>
      <c r="L167" s="197"/>
    </row>
    <row r="168" spans="1:12" ht="12.75" outlineLevel="1" x14ac:dyDescent="0.2">
      <c r="A168" s="183" t="str">
        <f t="shared" si="54"/>
        <v>347</v>
      </c>
      <c r="B168" s="167" t="s">
        <v>2564</v>
      </c>
      <c r="C168" s="167" t="s">
        <v>2565</v>
      </c>
      <c r="D168" s="188">
        <f>IF(VLOOKUP($A168,'hk2023'!$A:$G,1)=$A168,VLOOKUP($A168,'hk2023'!$A:$G,6),0)</f>
        <v>0</v>
      </c>
      <c r="E168" s="188">
        <f>IF(VLOOKUP($A168,'hk2023'!$A:$G,1)=$A168,VLOOKUP($A168,'hk2023'!$A:$G,7),0)</f>
        <v>0</v>
      </c>
      <c r="F168" s="188">
        <f>IF(VLOOKUP($A168,'hk2023'!$A:$H,1)=$A168,VLOOKUP($A168,'hk2023'!$A:$H,8),0)</f>
        <v>0</v>
      </c>
      <c r="G168" s="189">
        <f t="shared" si="55"/>
        <v>0</v>
      </c>
      <c r="H168" s="188">
        <f>IF(VLOOKUP($A168,'hk2022'!$A:$G,1)=$A168,VLOOKUP($A168,'hk2022'!$A:$G,6),0)</f>
        <v>0</v>
      </c>
      <c r="I168" s="188">
        <f>IF(VLOOKUP($A168,'hk2022'!$A:$G,1)=$A168,VLOOKUP($A168,'hk2022'!$A:$G,7),0)</f>
        <v>0</v>
      </c>
      <c r="J168" s="188">
        <f>IF(VLOOKUP($A168,'hk2022'!$A:$H,1)=$A168,VLOOKUP($A168,'hk2022'!$A:$H,8),0)</f>
        <v>0</v>
      </c>
      <c r="K168" s="190">
        <f t="shared" si="56"/>
        <v>0</v>
      </c>
      <c r="L168" s="197"/>
    </row>
    <row r="169" spans="1:12" ht="13.5" outlineLevel="1" thickBot="1" x14ac:dyDescent="0.25">
      <c r="A169" s="198"/>
      <c r="B169" s="199"/>
      <c r="C169" s="199"/>
      <c r="D169" s="192"/>
      <c r="E169" s="192"/>
      <c r="F169" s="192"/>
      <c r="G169" s="193"/>
      <c r="H169" s="192"/>
      <c r="I169" s="192"/>
      <c r="J169" s="192"/>
      <c r="K169" s="194"/>
      <c r="L169" s="197"/>
    </row>
    <row r="170" spans="1:12" ht="12.75" x14ac:dyDescent="0.2">
      <c r="A170" s="207" t="s">
        <v>2040</v>
      </c>
      <c r="B170" s="208"/>
      <c r="C170" s="209" t="s">
        <v>2566</v>
      </c>
      <c r="D170" s="180">
        <f t="shared" ref="D170:K170" si="57">SUM(D171:D176)</f>
        <v>0</v>
      </c>
      <c r="E170" s="180">
        <f t="shared" si="57"/>
        <v>0</v>
      </c>
      <c r="F170" s="180">
        <f t="shared" si="57"/>
        <v>0</v>
      </c>
      <c r="G170" s="195">
        <f t="shared" si="57"/>
        <v>0</v>
      </c>
      <c r="H170" s="180">
        <f t="shared" si="57"/>
        <v>0</v>
      </c>
      <c r="I170" s="180">
        <f t="shared" si="57"/>
        <v>5000</v>
      </c>
      <c r="J170" s="180">
        <f t="shared" si="57"/>
        <v>5000</v>
      </c>
      <c r="K170" s="196">
        <f t="shared" si="57"/>
        <v>0</v>
      </c>
      <c r="L170" s="197"/>
    </row>
    <row r="171" spans="1:12" ht="12.75" outlineLevel="1" x14ac:dyDescent="0.2">
      <c r="A171" s="183" t="str">
        <f>LEFT(B171,3)</f>
        <v>351</v>
      </c>
      <c r="B171" s="167" t="s">
        <v>2567</v>
      </c>
      <c r="C171" s="167" t="s">
        <v>2568</v>
      </c>
      <c r="D171" s="188">
        <f>IF(VLOOKUP($A171,'hk2023'!$A:$G,1)=$A171,VLOOKUP($A171,'hk2023'!$A:$G,6),0)</f>
        <v>0</v>
      </c>
      <c r="E171" s="188">
        <f>IF(VLOOKUP($A171,'hk2023'!$A:$G,1)=$A171,VLOOKUP($A171,'hk2023'!$A:$G,7),0)</f>
        <v>0</v>
      </c>
      <c r="F171" s="188">
        <f>IF(VLOOKUP($A171,'hk2023'!$A:$H,1)=$A171,VLOOKUP($A171,'hk2023'!$A:$H,8),0)</f>
        <v>0</v>
      </c>
      <c r="G171" s="189">
        <f>SUM(D171+E171-F171)</f>
        <v>0</v>
      </c>
      <c r="H171" s="188">
        <f>IF(VLOOKUP($A171,'hk2022'!$A:$G,1)=$A171,VLOOKUP($A171,'hk2022'!$A:$G,6),0)</f>
        <v>0</v>
      </c>
      <c r="I171" s="188">
        <f>IF(VLOOKUP($A171,'hk2022'!$A:$G,1)=$A171,VLOOKUP($A171,'hk2022'!$A:$G,7),0)</f>
        <v>0</v>
      </c>
      <c r="J171" s="188">
        <f>IF(VLOOKUP($A171,'hk2022'!$A:$H,1)=$A171,VLOOKUP($A171,'hk2022'!$A:$H,8),0)</f>
        <v>0</v>
      </c>
      <c r="K171" s="190">
        <f>SUM(H171+I171-J171)</f>
        <v>0</v>
      </c>
      <c r="L171" s="197"/>
    </row>
    <row r="172" spans="1:12" ht="12.75" outlineLevel="1" x14ac:dyDescent="0.2">
      <c r="A172" s="183" t="str">
        <f>LEFT(B172,3)</f>
        <v>353</v>
      </c>
      <c r="B172" s="167" t="s">
        <v>2569</v>
      </c>
      <c r="C172" s="167" t="s">
        <v>2570</v>
      </c>
      <c r="D172" s="188">
        <f>IF(VLOOKUP($A172,'hk2023'!$A:$G,1)=$A172,VLOOKUP($A172,'hk2023'!$A:$G,6),0)</f>
        <v>0</v>
      </c>
      <c r="E172" s="188">
        <f>IF(VLOOKUP($A172,'hk2023'!$A:$G,1)=$A172,VLOOKUP($A172,'hk2023'!$A:$G,7),0)</f>
        <v>0</v>
      </c>
      <c r="F172" s="188">
        <f>IF(VLOOKUP($A172,'hk2023'!$A:$H,1)=$A172,VLOOKUP($A172,'hk2023'!$A:$H,8),0)</f>
        <v>0</v>
      </c>
      <c r="G172" s="189">
        <f>SUM(D172+E172-F172)</f>
        <v>0</v>
      </c>
      <c r="H172" s="188">
        <f>IF(VLOOKUP($A172,'hk2022'!$A:$G,1)=$A172,VLOOKUP($A172,'hk2022'!$A:$G,6),0)</f>
        <v>0</v>
      </c>
      <c r="I172" s="188">
        <f>IF(VLOOKUP($A172,'hk2022'!$A:$G,1)=$A172,VLOOKUP($A172,'hk2022'!$A:$G,7),0)</f>
        <v>5000</v>
      </c>
      <c r="J172" s="188">
        <f>IF(VLOOKUP($A172,'hk2022'!$A:$H,1)=$A172,VLOOKUP($A172,'hk2022'!$A:$H,8),0)</f>
        <v>5000</v>
      </c>
      <c r="K172" s="190">
        <f>SUM(H172+I172-J172)</f>
        <v>0</v>
      </c>
      <c r="L172" s="197"/>
    </row>
    <row r="173" spans="1:12" ht="12.75" outlineLevel="1" x14ac:dyDescent="0.2">
      <c r="A173" s="183" t="str">
        <f>LEFT(B173,3)</f>
        <v>354</v>
      </c>
      <c r="B173" s="167" t="s">
        <v>2571</v>
      </c>
      <c r="C173" s="167" t="s">
        <v>2572</v>
      </c>
      <c r="D173" s="188">
        <f>IF(VLOOKUP($A173,'hk2023'!$A:$G,1)=$A173,VLOOKUP($A173,'hk2023'!$A:$G,6),0)</f>
        <v>0</v>
      </c>
      <c r="E173" s="188">
        <f>IF(VLOOKUP($A173,'hk2023'!$A:$G,1)=$A173,VLOOKUP($A173,'hk2023'!$A:$G,7),0)</f>
        <v>0</v>
      </c>
      <c r="F173" s="188">
        <f>IF(VLOOKUP($A173,'hk2023'!$A:$H,1)=$A173,VLOOKUP($A173,'hk2023'!$A:$H,8),0)</f>
        <v>0</v>
      </c>
      <c r="G173" s="189">
        <f>SUM(D173+E173-F173)</f>
        <v>0</v>
      </c>
      <c r="H173" s="188">
        <f>IF(VLOOKUP($A173,'hk2022'!$A:$G,1)=$A173,VLOOKUP($A173,'hk2022'!$A:$G,6),0)</f>
        <v>0</v>
      </c>
      <c r="I173" s="188">
        <f>IF(VLOOKUP($A173,'hk2022'!$A:$G,1)=$A173,VLOOKUP($A173,'hk2022'!$A:$G,7),0)</f>
        <v>0</v>
      </c>
      <c r="J173" s="188">
        <f>IF(VLOOKUP($A173,'hk2022'!$A:$H,1)=$A173,VLOOKUP($A173,'hk2022'!$A:$H,8),0)</f>
        <v>0</v>
      </c>
      <c r="K173" s="190">
        <f>SUM(H173+I173-J173)</f>
        <v>0</v>
      </c>
      <c r="L173" s="197"/>
    </row>
    <row r="174" spans="1:12" ht="12.75" outlineLevel="1" x14ac:dyDescent="0.2">
      <c r="A174" s="183" t="str">
        <f>LEFT(B174,3)</f>
        <v>355</v>
      </c>
      <c r="B174" s="167" t="s">
        <v>2573</v>
      </c>
      <c r="C174" s="167" t="s">
        <v>2574</v>
      </c>
      <c r="D174" s="188">
        <f>IF(VLOOKUP($A174,'hk2023'!$A:$G,1)=$A174,VLOOKUP($A174,'hk2023'!$A:$G,6),0)</f>
        <v>0</v>
      </c>
      <c r="E174" s="188">
        <f>IF(VLOOKUP($A174,'hk2023'!$A:$G,1)=$A174,VLOOKUP($A174,'hk2023'!$A:$G,7),0)</f>
        <v>0</v>
      </c>
      <c r="F174" s="188">
        <f>IF(VLOOKUP($A174,'hk2023'!$A:$H,1)=$A174,VLOOKUP($A174,'hk2023'!$A:$H,8),0)</f>
        <v>0</v>
      </c>
      <c r="G174" s="189">
        <f>SUM(D174+E174-F174)</f>
        <v>0</v>
      </c>
      <c r="H174" s="188">
        <f>IF(VLOOKUP($A174,'hk2022'!$A:$G,1)=$A174,VLOOKUP($A174,'hk2022'!$A:$G,6),0)</f>
        <v>0</v>
      </c>
      <c r="I174" s="188">
        <f>IF(VLOOKUP($A174,'hk2022'!$A:$G,1)=$A174,VLOOKUP($A174,'hk2022'!$A:$G,7),0)</f>
        <v>0</v>
      </c>
      <c r="J174" s="188">
        <f>IF(VLOOKUP($A174,'hk2022'!$A:$H,1)=$A174,VLOOKUP($A174,'hk2022'!$A:$H,8),0)</f>
        <v>0</v>
      </c>
      <c r="K174" s="190">
        <f>SUM(H174+I174-J174)</f>
        <v>0</v>
      </c>
      <c r="L174" s="197"/>
    </row>
    <row r="175" spans="1:12" ht="12.75" outlineLevel="1" x14ac:dyDescent="0.2">
      <c r="A175" s="183" t="str">
        <f>LEFT(B175,3)</f>
        <v>358</v>
      </c>
      <c r="B175" s="167" t="s">
        <v>2575</v>
      </c>
      <c r="C175" s="167" t="s">
        <v>2576</v>
      </c>
      <c r="D175" s="188">
        <f>IF(VLOOKUP($A175,'hk2023'!$A:$G,1)=$A175,VLOOKUP($A175,'hk2023'!$A:$G,6),0)</f>
        <v>0</v>
      </c>
      <c r="E175" s="188">
        <f>IF(VLOOKUP($A175,'hk2023'!$A:$G,1)=$A175,VLOOKUP($A175,'hk2023'!$A:$G,7),0)</f>
        <v>0</v>
      </c>
      <c r="F175" s="188">
        <f>IF(VLOOKUP($A175,'hk2023'!$A:$H,1)=$A175,VLOOKUP($A175,'hk2023'!$A:$H,8),0)</f>
        <v>0</v>
      </c>
      <c r="G175" s="189">
        <f>SUM(D175+E175-F175)</f>
        <v>0</v>
      </c>
      <c r="H175" s="188">
        <f>IF(VLOOKUP($A175,'hk2022'!$A:$G,1)=$A175,VLOOKUP($A175,'hk2022'!$A:$G,6),0)</f>
        <v>0</v>
      </c>
      <c r="I175" s="188">
        <f>IF(VLOOKUP($A175,'hk2022'!$A:$G,1)=$A175,VLOOKUP($A175,'hk2022'!$A:$G,7),0)</f>
        <v>0</v>
      </c>
      <c r="J175" s="188">
        <f>IF(VLOOKUP($A175,'hk2022'!$A:$H,1)=$A175,VLOOKUP($A175,'hk2022'!$A:$H,8),0)</f>
        <v>0</v>
      </c>
      <c r="K175" s="190">
        <f>SUM(H175+I175-J175)</f>
        <v>0</v>
      </c>
      <c r="L175" s="197"/>
    </row>
    <row r="176" spans="1:12" ht="13.5" outlineLevel="1" thickBot="1" x14ac:dyDescent="0.25">
      <c r="A176" s="198"/>
      <c r="B176" s="199"/>
      <c r="C176" s="199"/>
      <c r="D176" s="192"/>
      <c r="E176" s="192"/>
      <c r="F176" s="192"/>
      <c r="G176" s="193"/>
      <c r="H176" s="192"/>
      <c r="I176" s="192"/>
      <c r="J176" s="192"/>
      <c r="K176" s="194"/>
      <c r="L176" s="197"/>
    </row>
    <row r="177" spans="1:12" ht="12.75" x14ac:dyDescent="0.2">
      <c r="A177" s="207" t="s">
        <v>2042</v>
      </c>
      <c r="B177" s="208"/>
      <c r="C177" s="209" t="s">
        <v>2577</v>
      </c>
      <c r="D177" s="180">
        <f t="shared" ref="D177:K177" si="58">SUM(D178:D184)</f>
        <v>6100</v>
      </c>
      <c r="E177" s="180">
        <f t="shared" si="58"/>
        <v>20176.53</v>
      </c>
      <c r="F177" s="180">
        <f t="shared" si="58"/>
        <v>0</v>
      </c>
      <c r="G177" s="195">
        <f t="shared" si="58"/>
        <v>26276.53</v>
      </c>
      <c r="H177" s="180">
        <f t="shared" si="58"/>
        <v>0</v>
      </c>
      <c r="I177" s="180">
        <f t="shared" si="58"/>
        <v>11151.6</v>
      </c>
      <c r="J177" s="180">
        <f t="shared" si="58"/>
        <v>5051.6000000000004</v>
      </c>
      <c r="K177" s="196">
        <f t="shared" si="58"/>
        <v>6100</v>
      </c>
      <c r="L177" s="197"/>
    </row>
    <row r="178" spans="1:12" ht="12.75" outlineLevel="1" x14ac:dyDescent="0.2">
      <c r="A178" s="183" t="str">
        <f t="shared" ref="A178:A183" si="59">LEFT(B178,3)</f>
        <v>361</v>
      </c>
      <c r="B178" s="167" t="s">
        <v>2578</v>
      </c>
      <c r="C178" s="167" t="s">
        <v>2579</v>
      </c>
      <c r="D178" s="188">
        <f>IF(VLOOKUP($A178,'hk2023'!$A:$G,1)=$A178,VLOOKUP($A178,'hk2023'!$A:$G,6),0)</f>
        <v>0</v>
      </c>
      <c r="E178" s="188">
        <f>IF(VLOOKUP($A178,'hk2023'!$A:$G,1)=$A178,VLOOKUP($A178,'hk2023'!$A:$G,7),0)</f>
        <v>0</v>
      </c>
      <c r="F178" s="188">
        <f>IF(VLOOKUP($A178,'hk2023'!$A:$H,1)=$A178,VLOOKUP($A178,'hk2023'!$A:$H,8),0)</f>
        <v>0</v>
      </c>
      <c r="G178" s="189">
        <f t="shared" ref="G178:G183" si="60">SUM(D178+E178-F178)</f>
        <v>0</v>
      </c>
      <c r="H178" s="188">
        <f>IF(VLOOKUP($A178,'hk2022'!$A:$G,1)=$A178,VLOOKUP($A178,'hk2022'!$A:$G,6),0)</f>
        <v>0</v>
      </c>
      <c r="I178" s="188">
        <f>IF(VLOOKUP($A178,'hk2022'!$A:$G,1)=$A178,VLOOKUP($A178,'hk2022'!$A:$G,7),0)</f>
        <v>0</v>
      </c>
      <c r="J178" s="188">
        <f>IF(VLOOKUP($A178,'hk2022'!$A:$H,1)=$A178,VLOOKUP($A178,'hk2022'!$A:$H,8),0)</f>
        <v>0</v>
      </c>
      <c r="K178" s="190">
        <f t="shared" ref="K178:K183" si="61">SUM(H178+I178-J178)</f>
        <v>0</v>
      </c>
      <c r="L178" s="197"/>
    </row>
    <row r="179" spans="1:12" ht="12.75" outlineLevel="1" x14ac:dyDescent="0.2">
      <c r="A179" s="183" t="str">
        <f t="shared" si="59"/>
        <v>364</v>
      </c>
      <c r="B179" s="167" t="s">
        <v>2580</v>
      </c>
      <c r="C179" s="167" t="s">
        <v>2581</v>
      </c>
      <c r="D179" s="188">
        <f>IF(VLOOKUP($A179,'hk2023'!$A:$G,1)=$A179,VLOOKUP($A179,'hk2023'!$A:$G,6),0)</f>
        <v>0</v>
      </c>
      <c r="E179" s="188">
        <f>IF(VLOOKUP($A179,'hk2023'!$A:$G,1)=$A179,VLOOKUP($A179,'hk2023'!$A:$G,7),0)</f>
        <v>0</v>
      </c>
      <c r="F179" s="188">
        <f>IF(VLOOKUP($A179,'hk2023'!$A:$H,1)=$A179,VLOOKUP($A179,'hk2023'!$A:$H,8),0)</f>
        <v>0</v>
      </c>
      <c r="G179" s="189">
        <f t="shared" si="60"/>
        <v>0</v>
      </c>
      <c r="H179" s="188">
        <f>IF(VLOOKUP($A179,'hk2022'!$A:$G,1)=$A179,VLOOKUP($A179,'hk2022'!$A:$G,6),0)</f>
        <v>0</v>
      </c>
      <c r="I179" s="188">
        <f>IF(VLOOKUP($A179,'hk2022'!$A:$G,1)=$A179,VLOOKUP($A179,'hk2022'!$A:$G,7),0)</f>
        <v>0</v>
      </c>
      <c r="J179" s="188">
        <f>IF(VLOOKUP($A179,'hk2022'!$A:$H,1)=$A179,VLOOKUP($A179,'hk2022'!$A:$H,8),0)</f>
        <v>0</v>
      </c>
      <c r="K179" s="190">
        <f t="shared" si="61"/>
        <v>0</v>
      </c>
      <c r="L179" s="197"/>
    </row>
    <row r="180" spans="1:12" ht="12.75" outlineLevel="1" x14ac:dyDescent="0.2">
      <c r="A180" s="183" t="str">
        <f t="shared" si="59"/>
        <v>365</v>
      </c>
      <c r="B180" s="167" t="s">
        <v>2582</v>
      </c>
      <c r="C180" s="167" t="s">
        <v>2583</v>
      </c>
      <c r="D180" s="188">
        <f>IF(VLOOKUP($A180,'hk2023'!$A:$G,1)=$A180,VLOOKUP($A180,'hk2023'!$A:$G,6),0)</f>
        <v>6100</v>
      </c>
      <c r="E180" s="188">
        <f>IF(VLOOKUP($A180,'hk2023'!$A:$G,1)=$A180,VLOOKUP($A180,'hk2023'!$A:$G,7),0)</f>
        <v>20176.53</v>
      </c>
      <c r="F180" s="188">
        <f>IF(VLOOKUP($A180,'hk2023'!$A:$H,1)=$A180,VLOOKUP($A180,'hk2023'!$A:$H,8),0)</f>
        <v>0</v>
      </c>
      <c r="G180" s="189">
        <f t="shared" si="60"/>
        <v>26276.53</v>
      </c>
      <c r="H180" s="188">
        <f>IF(VLOOKUP($A180,'hk2022'!$A:$G,1)=$A180,VLOOKUP($A180,'hk2022'!$A:$G,6),0)</f>
        <v>0</v>
      </c>
      <c r="I180" s="188">
        <f>IF(VLOOKUP($A180,'hk2022'!$A:$G,1)=$A180,VLOOKUP($A180,'hk2022'!$A:$G,7),0)</f>
        <v>11151.6</v>
      </c>
      <c r="J180" s="188">
        <f>IF(VLOOKUP($A180,'hk2022'!$A:$H,1)=$A180,VLOOKUP($A180,'hk2022'!$A:$H,8),0)</f>
        <v>5051.6000000000004</v>
      </c>
      <c r="K180" s="190">
        <f t="shared" si="61"/>
        <v>6100</v>
      </c>
      <c r="L180" s="197"/>
    </row>
    <row r="181" spans="1:12" ht="12.75" outlineLevel="1" x14ac:dyDescent="0.2">
      <c r="A181" s="183" t="str">
        <f t="shared" si="59"/>
        <v>366</v>
      </c>
      <c r="B181" s="167" t="s">
        <v>2584</v>
      </c>
      <c r="C181" s="167" t="s">
        <v>2585</v>
      </c>
      <c r="D181" s="188">
        <f>IF(VLOOKUP($A181,'hk2023'!$A:$G,1)=$A181,VLOOKUP($A181,'hk2023'!$A:$G,6),0)</f>
        <v>0</v>
      </c>
      <c r="E181" s="188">
        <f>IF(VLOOKUP($A181,'hk2023'!$A:$G,1)=$A181,VLOOKUP($A181,'hk2023'!$A:$G,7),0)</f>
        <v>0</v>
      </c>
      <c r="F181" s="188">
        <f>IF(VLOOKUP($A181,'hk2023'!$A:$H,1)=$A181,VLOOKUP($A181,'hk2023'!$A:$H,8),0)</f>
        <v>0</v>
      </c>
      <c r="G181" s="189">
        <f t="shared" si="60"/>
        <v>0</v>
      </c>
      <c r="H181" s="188">
        <f>IF(VLOOKUP($A181,'hk2022'!$A:$G,1)=$A181,VLOOKUP($A181,'hk2022'!$A:$G,6),0)</f>
        <v>0</v>
      </c>
      <c r="I181" s="188">
        <f>IF(VLOOKUP($A181,'hk2022'!$A:$G,1)=$A181,VLOOKUP($A181,'hk2022'!$A:$G,7),0)</f>
        <v>0</v>
      </c>
      <c r="J181" s="188">
        <f>IF(VLOOKUP($A181,'hk2022'!$A:$H,1)=$A181,VLOOKUP($A181,'hk2022'!$A:$H,8),0)</f>
        <v>0</v>
      </c>
      <c r="K181" s="190">
        <f t="shared" si="61"/>
        <v>0</v>
      </c>
      <c r="L181" s="197"/>
    </row>
    <row r="182" spans="1:12" ht="12.75" outlineLevel="1" x14ac:dyDescent="0.2">
      <c r="A182" s="183" t="str">
        <f t="shared" si="59"/>
        <v>367</v>
      </c>
      <c r="B182" s="167" t="s">
        <v>2586</v>
      </c>
      <c r="C182" s="167" t="s">
        <v>2587</v>
      </c>
      <c r="D182" s="188">
        <f>IF(VLOOKUP($A182,'hk2023'!$A:$G,1)=$A182,VLOOKUP($A182,'hk2023'!$A:$G,6),0)</f>
        <v>0</v>
      </c>
      <c r="E182" s="188">
        <f>IF(VLOOKUP($A182,'hk2023'!$A:$G,1)=$A182,VLOOKUP($A182,'hk2023'!$A:$G,7),0)</f>
        <v>0</v>
      </c>
      <c r="F182" s="188">
        <f>IF(VLOOKUP($A182,'hk2023'!$A:$H,1)=$A182,VLOOKUP($A182,'hk2023'!$A:$H,8),0)</f>
        <v>0</v>
      </c>
      <c r="G182" s="189">
        <f t="shared" si="60"/>
        <v>0</v>
      </c>
      <c r="H182" s="188">
        <f>IF(VLOOKUP($A182,'hk2022'!$A:$G,1)=$A182,VLOOKUP($A182,'hk2022'!$A:$G,6),0)</f>
        <v>0</v>
      </c>
      <c r="I182" s="188">
        <f>IF(VLOOKUP($A182,'hk2022'!$A:$G,1)=$A182,VLOOKUP($A182,'hk2022'!$A:$G,7),0)</f>
        <v>0</v>
      </c>
      <c r="J182" s="188">
        <f>IF(VLOOKUP($A182,'hk2022'!$A:$H,1)=$A182,VLOOKUP($A182,'hk2022'!$A:$H,8),0)</f>
        <v>0</v>
      </c>
      <c r="K182" s="190">
        <f t="shared" si="61"/>
        <v>0</v>
      </c>
      <c r="L182" s="197"/>
    </row>
    <row r="183" spans="1:12" ht="12.75" outlineLevel="1" x14ac:dyDescent="0.2">
      <c r="A183" s="183" t="str">
        <f t="shared" si="59"/>
        <v>368</v>
      </c>
      <c r="B183" s="167" t="s">
        <v>2588</v>
      </c>
      <c r="C183" s="167" t="s">
        <v>2589</v>
      </c>
      <c r="D183" s="188">
        <f>IF(VLOOKUP($A183,'hk2023'!$A:$G,1)=$A183,VLOOKUP($A183,'hk2023'!$A:$G,6),0)</f>
        <v>0</v>
      </c>
      <c r="E183" s="188">
        <f>IF(VLOOKUP($A183,'hk2023'!$A:$G,1)=$A183,VLOOKUP($A183,'hk2023'!$A:$G,7),0)</f>
        <v>0</v>
      </c>
      <c r="F183" s="188">
        <f>IF(VLOOKUP($A183,'hk2023'!$A:$H,1)=$A183,VLOOKUP($A183,'hk2023'!$A:$H,8),0)</f>
        <v>0</v>
      </c>
      <c r="G183" s="189">
        <f t="shared" si="60"/>
        <v>0</v>
      </c>
      <c r="H183" s="188">
        <f>IF(VLOOKUP($A183,'hk2022'!$A:$G,1)=$A183,VLOOKUP($A183,'hk2022'!$A:$G,6),0)</f>
        <v>0</v>
      </c>
      <c r="I183" s="188">
        <f>IF(VLOOKUP($A183,'hk2022'!$A:$G,1)=$A183,VLOOKUP($A183,'hk2022'!$A:$G,7),0)</f>
        <v>0</v>
      </c>
      <c r="J183" s="188">
        <f>IF(VLOOKUP($A183,'hk2022'!$A:$H,1)=$A183,VLOOKUP($A183,'hk2022'!$A:$H,8),0)</f>
        <v>0</v>
      </c>
      <c r="K183" s="190">
        <f t="shared" si="61"/>
        <v>0</v>
      </c>
      <c r="L183" s="197"/>
    </row>
    <row r="184" spans="1:12" ht="13.5" outlineLevel="1" thickBot="1" x14ac:dyDescent="0.25">
      <c r="A184" s="198"/>
      <c r="B184" s="199"/>
      <c r="C184" s="199"/>
      <c r="D184" s="192"/>
      <c r="E184" s="192"/>
      <c r="F184" s="192"/>
      <c r="G184" s="193"/>
      <c r="H184" s="192"/>
      <c r="I184" s="192"/>
      <c r="J184" s="192"/>
      <c r="K184" s="194"/>
      <c r="L184" s="197"/>
    </row>
    <row r="185" spans="1:12" ht="12.75" x14ac:dyDescent="0.2">
      <c r="A185" s="207" t="s">
        <v>2043</v>
      </c>
      <c r="B185" s="208"/>
      <c r="C185" s="209" t="s">
        <v>2590</v>
      </c>
      <c r="D185" s="180">
        <f t="shared" ref="D185:K185" si="62">SUM(D186:D195)</f>
        <v>0</v>
      </c>
      <c r="E185" s="180">
        <f t="shared" si="62"/>
        <v>0</v>
      </c>
      <c r="F185" s="180">
        <f t="shared" si="62"/>
        <v>0</v>
      </c>
      <c r="G185" s="195">
        <f t="shared" si="62"/>
        <v>0</v>
      </c>
      <c r="H185" s="180">
        <f t="shared" si="62"/>
        <v>0</v>
      </c>
      <c r="I185" s="180">
        <f t="shared" si="62"/>
        <v>0</v>
      </c>
      <c r="J185" s="180">
        <f t="shared" si="62"/>
        <v>0</v>
      </c>
      <c r="K185" s="196">
        <f t="shared" si="62"/>
        <v>0</v>
      </c>
      <c r="L185" s="197"/>
    </row>
    <row r="186" spans="1:12" ht="12.75" outlineLevel="1" x14ac:dyDescent="0.2">
      <c r="A186" s="183" t="str">
        <f t="shared" ref="A186:A194" si="63">LEFT(B186,3)</f>
        <v>371</v>
      </c>
      <c r="B186" s="167" t="s">
        <v>2591</v>
      </c>
      <c r="C186" s="167" t="s">
        <v>2592</v>
      </c>
      <c r="D186" s="188">
        <f>IF(VLOOKUP($A186,'hk2023'!$A:$G,1)=$A186,VLOOKUP($A186,'hk2023'!$A:$G,6),0)</f>
        <v>0</v>
      </c>
      <c r="E186" s="188">
        <f>IF(VLOOKUP($A186,'hk2023'!$A:$G,1)=$A186,VLOOKUP($A186,'hk2023'!$A:$G,7),0)</f>
        <v>0</v>
      </c>
      <c r="F186" s="188">
        <f>IF(VLOOKUP($A186,'hk2023'!$A:$H,1)=$A186,VLOOKUP($A186,'hk2023'!$A:$H,8),0)</f>
        <v>0</v>
      </c>
      <c r="G186" s="189">
        <f t="shared" ref="G186:G194" si="64">SUM(D186+E186-F186)</f>
        <v>0</v>
      </c>
      <c r="H186" s="188">
        <f>IF(VLOOKUP($A186,'hk2022'!$A:$G,1)=$A186,VLOOKUP($A186,'hk2022'!$A:$G,6),0)</f>
        <v>0</v>
      </c>
      <c r="I186" s="188">
        <f>IF(VLOOKUP($A186,'hk2022'!$A:$G,1)=$A186,VLOOKUP($A186,'hk2022'!$A:$G,7),0)</f>
        <v>0</v>
      </c>
      <c r="J186" s="188">
        <f>IF(VLOOKUP($A186,'hk2022'!$A:$H,1)=$A186,VLOOKUP($A186,'hk2022'!$A:$H,8),0)</f>
        <v>0</v>
      </c>
      <c r="K186" s="190">
        <f t="shared" ref="K186:K194" si="65">SUM(H186+I186-J186)</f>
        <v>0</v>
      </c>
      <c r="L186" s="197"/>
    </row>
    <row r="187" spans="1:12" ht="12.75" outlineLevel="1" x14ac:dyDescent="0.2">
      <c r="A187" s="183" t="str">
        <f t="shared" si="63"/>
        <v>372</v>
      </c>
      <c r="B187" s="167" t="s">
        <v>2593</v>
      </c>
      <c r="C187" s="167" t="s">
        <v>2594</v>
      </c>
      <c r="D187" s="188">
        <f>IF(VLOOKUP($A187,'hk2023'!$A:$G,1)=$A187,VLOOKUP($A187,'hk2023'!$A:$G,6),0)</f>
        <v>0</v>
      </c>
      <c r="E187" s="188">
        <f>IF(VLOOKUP($A187,'hk2023'!$A:$G,1)=$A187,VLOOKUP($A187,'hk2023'!$A:$G,7),0)</f>
        <v>0</v>
      </c>
      <c r="F187" s="188">
        <f>IF(VLOOKUP($A187,'hk2023'!$A:$H,1)=$A187,VLOOKUP($A187,'hk2023'!$A:$H,8),0)</f>
        <v>0</v>
      </c>
      <c r="G187" s="189">
        <f t="shared" si="64"/>
        <v>0</v>
      </c>
      <c r="H187" s="188">
        <f>IF(VLOOKUP($A187,'hk2022'!$A:$G,1)=$A187,VLOOKUP($A187,'hk2022'!$A:$G,6),0)</f>
        <v>0</v>
      </c>
      <c r="I187" s="188">
        <f>IF(VLOOKUP($A187,'hk2022'!$A:$G,1)=$A187,VLOOKUP($A187,'hk2022'!$A:$G,7),0)</f>
        <v>0</v>
      </c>
      <c r="J187" s="188">
        <f>IF(VLOOKUP($A187,'hk2022'!$A:$H,1)=$A187,VLOOKUP($A187,'hk2022'!$A:$H,8),0)</f>
        <v>0</v>
      </c>
      <c r="K187" s="190">
        <f t="shared" si="65"/>
        <v>0</v>
      </c>
      <c r="L187" s="197"/>
    </row>
    <row r="188" spans="1:12" ht="12.75" outlineLevel="1" x14ac:dyDescent="0.2">
      <c r="A188" s="183" t="str">
        <f t="shared" si="63"/>
        <v>373</v>
      </c>
      <c r="B188" s="167" t="s">
        <v>2595</v>
      </c>
      <c r="C188" s="167" t="s">
        <v>2596</v>
      </c>
      <c r="D188" s="188">
        <f>IF(VLOOKUP($A188,'hk2023'!$A:$G,1)=$A188,VLOOKUP($A188,'hk2023'!$A:$G,6),0)</f>
        <v>0</v>
      </c>
      <c r="E188" s="188">
        <f>IF(VLOOKUP($A188,'hk2023'!$A:$G,1)=$A188,VLOOKUP($A188,'hk2023'!$A:$G,7),0)</f>
        <v>0</v>
      </c>
      <c r="F188" s="188">
        <f>IF(VLOOKUP($A188,'hk2023'!$A:$H,1)=$A188,VLOOKUP($A188,'hk2023'!$A:$H,8),0)</f>
        <v>0</v>
      </c>
      <c r="G188" s="189">
        <f t="shared" si="64"/>
        <v>0</v>
      </c>
      <c r="H188" s="188">
        <f>IF(VLOOKUP($A188,'hk2022'!$A:$G,1)=$A188,VLOOKUP($A188,'hk2022'!$A:$G,6),0)</f>
        <v>0</v>
      </c>
      <c r="I188" s="188">
        <f>IF(VLOOKUP($A188,'hk2022'!$A:$G,1)=$A188,VLOOKUP($A188,'hk2022'!$A:$G,7),0)</f>
        <v>0</v>
      </c>
      <c r="J188" s="188">
        <f>IF(VLOOKUP($A188,'hk2022'!$A:$H,1)=$A188,VLOOKUP($A188,'hk2022'!$A:$H,8),0)</f>
        <v>0</v>
      </c>
      <c r="K188" s="190">
        <f t="shared" si="65"/>
        <v>0</v>
      </c>
      <c r="L188" s="197"/>
    </row>
    <row r="189" spans="1:12" ht="12.75" outlineLevel="1" x14ac:dyDescent="0.2">
      <c r="A189" s="183" t="str">
        <f t="shared" si="63"/>
        <v>374</v>
      </c>
      <c r="B189" s="167" t="s">
        <v>2597</v>
      </c>
      <c r="C189" s="167" t="s">
        <v>2598</v>
      </c>
      <c r="D189" s="188">
        <f>IF(VLOOKUP($A189,'hk2023'!$A:$G,1)=$A189,VLOOKUP($A189,'hk2023'!$A:$G,6),0)</f>
        <v>0</v>
      </c>
      <c r="E189" s="188">
        <f>IF(VLOOKUP($A189,'hk2023'!$A:$G,1)=$A189,VLOOKUP($A189,'hk2023'!$A:$G,7),0)</f>
        <v>0</v>
      </c>
      <c r="F189" s="188">
        <f>IF(VLOOKUP($A189,'hk2023'!$A:$H,1)=$A189,VLOOKUP($A189,'hk2023'!$A:$H,8),0)</f>
        <v>0</v>
      </c>
      <c r="G189" s="189">
        <f t="shared" si="64"/>
        <v>0</v>
      </c>
      <c r="H189" s="188">
        <f>IF(VLOOKUP($A189,'hk2022'!$A:$G,1)=$A189,VLOOKUP($A189,'hk2022'!$A:$G,6),0)</f>
        <v>0</v>
      </c>
      <c r="I189" s="188">
        <f>IF(VLOOKUP($A189,'hk2022'!$A:$G,1)=$A189,VLOOKUP($A189,'hk2022'!$A:$G,7),0)</f>
        <v>0</v>
      </c>
      <c r="J189" s="188">
        <f>IF(VLOOKUP($A189,'hk2022'!$A:$H,1)=$A189,VLOOKUP($A189,'hk2022'!$A:$H,8),0)</f>
        <v>0</v>
      </c>
      <c r="K189" s="190">
        <f t="shared" si="65"/>
        <v>0</v>
      </c>
      <c r="L189" s="197"/>
    </row>
    <row r="190" spans="1:12" ht="12.75" outlineLevel="1" x14ac:dyDescent="0.2">
      <c r="A190" s="183" t="str">
        <f t="shared" si="63"/>
        <v>375</v>
      </c>
      <c r="B190" s="167" t="s">
        <v>2599</v>
      </c>
      <c r="C190" s="167" t="s">
        <v>2600</v>
      </c>
      <c r="D190" s="188">
        <f>IF(VLOOKUP($A190,'hk2023'!$A:$G,1)=$A190,VLOOKUP($A190,'hk2023'!$A:$G,6),0)</f>
        <v>0</v>
      </c>
      <c r="E190" s="188">
        <f>IF(VLOOKUP($A190,'hk2023'!$A:$G,1)=$A190,VLOOKUP($A190,'hk2023'!$A:$G,7),0)</f>
        <v>0</v>
      </c>
      <c r="F190" s="188">
        <f>IF(VLOOKUP($A190,'hk2023'!$A:$H,1)=$A190,VLOOKUP($A190,'hk2023'!$A:$H,8),0)</f>
        <v>0</v>
      </c>
      <c r="G190" s="189">
        <f t="shared" si="64"/>
        <v>0</v>
      </c>
      <c r="H190" s="188">
        <f>IF(VLOOKUP($A190,'hk2022'!$A:$G,1)=$A190,VLOOKUP($A190,'hk2022'!$A:$G,6),0)</f>
        <v>0</v>
      </c>
      <c r="I190" s="188">
        <f>IF(VLOOKUP($A190,'hk2022'!$A:$G,1)=$A190,VLOOKUP($A190,'hk2022'!$A:$G,7),0)</f>
        <v>0</v>
      </c>
      <c r="J190" s="188">
        <f>IF(VLOOKUP($A190,'hk2022'!$A:$H,1)=$A190,VLOOKUP($A190,'hk2022'!$A:$H,8),0)</f>
        <v>0</v>
      </c>
      <c r="K190" s="190">
        <f t="shared" si="65"/>
        <v>0</v>
      </c>
      <c r="L190" s="197"/>
    </row>
    <row r="191" spans="1:12" ht="12.75" outlineLevel="1" x14ac:dyDescent="0.2">
      <c r="A191" s="183" t="str">
        <f t="shared" si="63"/>
        <v>376</v>
      </c>
      <c r="B191" s="167" t="s">
        <v>2601</v>
      </c>
      <c r="C191" s="167" t="s">
        <v>2602</v>
      </c>
      <c r="D191" s="188">
        <f>IF(VLOOKUP($A191,'hk2023'!$A:$G,1)=$A191,VLOOKUP($A191,'hk2023'!$A:$G,6),0)</f>
        <v>0</v>
      </c>
      <c r="E191" s="188">
        <f>IF(VLOOKUP($A191,'hk2023'!$A:$G,1)=$A191,VLOOKUP($A191,'hk2023'!$A:$G,7),0)</f>
        <v>0</v>
      </c>
      <c r="F191" s="188">
        <f>IF(VLOOKUP($A191,'hk2023'!$A:$H,1)=$A191,VLOOKUP($A191,'hk2023'!$A:$H,8),0)</f>
        <v>0</v>
      </c>
      <c r="G191" s="189">
        <f t="shared" si="64"/>
        <v>0</v>
      </c>
      <c r="H191" s="188">
        <f>IF(VLOOKUP($A191,'hk2022'!$A:$G,1)=$A191,VLOOKUP($A191,'hk2022'!$A:$G,6),0)</f>
        <v>0</v>
      </c>
      <c r="I191" s="188">
        <f>IF(VLOOKUP($A191,'hk2022'!$A:$G,1)=$A191,VLOOKUP($A191,'hk2022'!$A:$G,7),0)</f>
        <v>0</v>
      </c>
      <c r="J191" s="188">
        <f>IF(VLOOKUP($A191,'hk2022'!$A:$H,1)=$A191,VLOOKUP($A191,'hk2022'!$A:$H,8),0)</f>
        <v>0</v>
      </c>
      <c r="K191" s="190">
        <f t="shared" si="65"/>
        <v>0</v>
      </c>
      <c r="L191" s="197"/>
    </row>
    <row r="192" spans="1:12" ht="12.75" outlineLevel="1" x14ac:dyDescent="0.2">
      <c r="A192" s="183" t="str">
        <f t="shared" si="63"/>
        <v>377</v>
      </c>
      <c r="B192" s="167" t="s">
        <v>2603</v>
      </c>
      <c r="C192" s="167" t="s">
        <v>2604</v>
      </c>
      <c r="D192" s="188">
        <f>IF(VLOOKUP($A192,'hk2023'!$A:$G,1)=$A192,VLOOKUP($A192,'hk2023'!$A:$G,6),0)</f>
        <v>0</v>
      </c>
      <c r="E192" s="188">
        <f>IF(VLOOKUP($A192,'hk2023'!$A:$G,1)=$A192,VLOOKUP($A192,'hk2023'!$A:$G,7),0)</f>
        <v>0</v>
      </c>
      <c r="F192" s="188">
        <f>IF(VLOOKUP($A192,'hk2023'!$A:$H,1)=$A192,VLOOKUP($A192,'hk2023'!$A:$H,8),0)</f>
        <v>0</v>
      </c>
      <c r="G192" s="189">
        <f t="shared" si="64"/>
        <v>0</v>
      </c>
      <c r="H192" s="188">
        <f>IF(VLOOKUP($A192,'hk2022'!$A:$G,1)=$A192,VLOOKUP($A192,'hk2022'!$A:$G,6),0)</f>
        <v>0</v>
      </c>
      <c r="I192" s="188">
        <f>IF(VLOOKUP($A192,'hk2022'!$A:$G,1)=$A192,VLOOKUP($A192,'hk2022'!$A:$G,7),0)</f>
        <v>0</v>
      </c>
      <c r="J192" s="188">
        <f>IF(VLOOKUP($A192,'hk2022'!$A:$H,1)=$A192,VLOOKUP($A192,'hk2022'!$A:$H,8),0)</f>
        <v>0</v>
      </c>
      <c r="K192" s="190">
        <f t="shared" si="65"/>
        <v>0</v>
      </c>
      <c r="L192" s="197"/>
    </row>
    <row r="193" spans="1:12" ht="12.75" outlineLevel="1" x14ac:dyDescent="0.2">
      <c r="A193" s="183" t="str">
        <f t="shared" si="63"/>
        <v>378</v>
      </c>
      <c r="B193" s="167" t="s">
        <v>2605</v>
      </c>
      <c r="C193" s="167" t="s">
        <v>1616</v>
      </c>
      <c r="D193" s="188">
        <f>IF(VLOOKUP($A193,'hk2023'!$A:$G,1)=$A193,VLOOKUP($A193,'hk2023'!$A:$G,6),0)</f>
        <v>0</v>
      </c>
      <c r="E193" s="188">
        <f>IF(VLOOKUP($A193,'hk2023'!$A:$G,1)=$A193,VLOOKUP($A193,'hk2023'!$A:$G,7),0)</f>
        <v>0</v>
      </c>
      <c r="F193" s="188">
        <f>IF(VLOOKUP($A193,'hk2023'!$A:$H,1)=$A193,VLOOKUP($A193,'hk2023'!$A:$H,8),0)</f>
        <v>0</v>
      </c>
      <c r="G193" s="189">
        <f t="shared" si="64"/>
        <v>0</v>
      </c>
      <c r="H193" s="188">
        <f>IF(VLOOKUP($A193,'hk2022'!$A:$G,1)=$A193,VLOOKUP($A193,'hk2022'!$A:$G,6),0)</f>
        <v>0</v>
      </c>
      <c r="I193" s="188">
        <f>IF(VLOOKUP($A193,'hk2022'!$A:$G,1)=$A193,VLOOKUP($A193,'hk2022'!$A:$G,7),0)</f>
        <v>0</v>
      </c>
      <c r="J193" s="188">
        <f>IF(VLOOKUP($A193,'hk2022'!$A:$H,1)=$A193,VLOOKUP($A193,'hk2022'!$A:$H,8),0)</f>
        <v>0</v>
      </c>
      <c r="K193" s="190">
        <f t="shared" si="65"/>
        <v>0</v>
      </c>
      <c r="L193" s="197"/>
    </row>
    <row r="194" spans="1:12" ht="12.75" outlineLevel="1" x14ac:dyDescent="0.2">
      <c r="A194" s="183" t="str">
        <f t="shared" si="63"/>
        <v>379</v>
      </c>
      <c r="B194" s="167" t="s">
        <v>2606</v>
      </c>
      <c r="C194" s="167" t="s">
        <v>2607</v>
      </c>
      <c r="D194" s="188">
        <f>IF(VLOOKUP($A194,'hk2023'!$A:$G,1)=$A194,VLOOKUP($A194,'hk2023'!$A:$G,6),0)</f>
        <v>0</v>
      </c>
      <c r="E194" s="188">
        <f>IF(VLOOKUP($A194,'hk2023'!$A:$G,1)=$A194,VLOOKUP($A194,'hk2023'!$A:$G,7),0)</f>
        <v>0</v>
      </c>
      <c r="F194" s="188">
        <f>IF(VLOOKUP($A194,'hk2023'!$A:$H,1)=$A194,VLOOKUP($A194,'hk2023'!$A:$H,8),0)</f>
        <v>0</v>
      </c>
      <c r="G194" s="189">
        <f t="shared" si="64"/>
        <v>0</v>
      </c>
      <c r="H194" s="188">
        <f>IF(VLOOKUP($A194,'hk2022'!$A:$G,1)=$A194,VLOOKUP($A194,'hk2022'!$A:$G,6),0)</f>
        <v>0</v>
      </c>
      <c r="I194" s="188">
        <f>IF(VLOOKUP($A194,'hk2022'!$A:$G,1)=$A194,VLOOKUP($A194,'hk2022'!$A:$G,7),0)</f>
        <v>0</v>
      </c>
      <c r="J194" s="188">
        <f>IF(VLOOKUP($A194,'hk2022'!$A:$H,1)=$A194,VLOOKUP($A194,'hk2022'!$A:$H,8),0)</f>
        <v>0</v>
      </c>
      <c r="K194" s="190">
        <f t="shared" si="65"/>
        <v>0</v>
      </c>
      <c r="L194" s="197"/>
    </row>
    <row r="195" spans="1:12" ht="13.5" outlineLevel="1" thickBot="1" x14ac:dyDescent="0.25">
      <c r="A195" s="198"/>
      <c r="B195" s="199"/>
      <c r="C195" s="199"/>
      <c r="D195" s="192"/>
      <c r="E195" s="192"/>
      <c r="F195" s="192"/>
      <c r="G195" s="193"/>
      <c r="H195" s="192"/>
      <c r="I195" s="192"/>
      <c r="J195" s="192"/>
      <c r="K195" s="194"/>
      <c r="L195" s="197"/>
    </row>
    <row r="196" spans="1:12" ht="12.75" x14ac:dyDescent="0.2">
      <c r="A196" s="207" t="s">
        <v>2044</v>
      </c>
      <c r="B196" s="208"/>
      <c r="C196" s="209" t="s">
        <v>2608</v>
      </c>
      <c r="D196" s="180">
        <f t="shared" ref="D196:K196" si="66">SUM(D197:D206)</f>
        <v>44.8</v>
      </c>
      <c r="E196" s="180">
        <f t="shared" si="66"/>
        <v>62.56</v>
      </c>
      <c r="F196" s="180">
        <f t="shared" si="66"/>
        <v>44.8</v>
      </c>
      <c r="G196" s="195">
        <f t="shared" si="66"/>
        <v>62.56</v>
      </c>
      <c r="H196" s="180">
        <f t="shared" si="66"/>
        <v>0</v>
      </c>
      <c r="I196" s="180">
        <f t="shared" si="66"/>
        <v>44.8</v>
      </c>
      <c r="J196" s="180">
        <f t="shared" si="66"/>
        <v>0</v>
      </c>
      <c r="K196" s="196">
        <f t="shared" si="66"/>
        <v>44.8</v>
      </c>
      <c r="L196" s="197"/>
    </row>
    <row r="197" spans="1:12" ht="12.75" outlineLevel="1" x14ac:dyDescent="0.2">
      <c r="A197" s="183" t="str">
        <f>LEFT(B197,3)</f>
        <v>381</v>
      </c>
      <c r="B197" s="167" t="s">
        <v>2609</v>
      </c>
      <c r="C197" s="167" t="s">
        <v>2610</v>
      </c>
      <c r="D197" s="188">
        <f>IF(VLOOKUP($A197,'hk2023'!$A:$G,1)=$A197,VLOOKUP($A197,'hk2023'!$A:$G,6),0)</f>
        <v>44.8</v>
      </c>
      <c r="E197" s="188">
        <f>IF(VLOOKUP($A197,'hk2023'!$A:$G,1)=$A197,VLOOKUP($A197,'hk2023'!$A:$G,7),0)</f>
        <v>62.56</v>
      </c>
      <c r="F197" s="188">
        <f>IF(VLOOKUP($A197,'hk2023'!$A:$H,1)=$A197,VLOOKUP($A197,'hk2023'!$A:$H,8),0)</f>
        <v>44.8</v>
      </c>
      <c r="G197" s="189">
        <f t="shared" ref="G197:G205" si="67">SUM(D197+E197-F197)</f>
        <v>62.56</v>
      </c>
      <c r="H197" s="188">
        <f>IF(VLOOKUP($A197,'hk2022'!$A:$G,1)=$A197,VLOOKUP($A197,'hk2022'!$A:$G,6),0)</f>
        <v>0</v>
      </c>
      <c r="I197" s="188">
        <f>IF(VLOOKUP($A197,'hk2022'!$A:$G,1)=$A197,VLOOKUP($A197,'hk2022'!$A:$G,7),0)</f>
        <v>44.8</v>
      </c>
      <c r="J197" s="188">
        <f>IF(VLOOKUP($A197,'hk2022'!$A:$H,1)=$A197,VLOOKUP($A197,'hk2022'!$A:$H,8),0)</f>
        <v>0</v>
      </c>
      <c r="K197" s="190">
        <f t="shared" ref="K197:K205" si="68">SUM(H197+I197-J197)</f>
        <v>44.8</v>
      </c>
      <c r="L197" s="197"/>
    </row>
    <row r="198" spans="1:12" ht="12.75" outlineLevel="1" x14ac:dyDescent="0.2">
      <c r="A198" s="183" t="str">
        <f>LEFT(B198,3)</f>
        <v>382</v>
      </c>
      <c r="B198" s="167" t="s">
        <v>2611</v>
      </c>
      <c r="C198" s="167" t="s">
        <v>2612</v>
      </c>
      <c r="D198" s="188">
        <f>IF(VLOOKUP($A198,'hk2023'!$A:$G,1)=$A198,VLOOKUP($A198,'hk2023'!$A:$G,6),0)</f>
        <v>0</v>
      </c>
      <c r="E198" s="188">
        <f>IF(VLOOKUP($A198,'hk2023'!$A:$G,1)=$A198,VLOOKUP($A198,'hk2023'!$A:$G,7),0)</f>
        <v>0</v>
      </c>
      <c r="F198" s="188">
        <f>IF(VLOOKUP($A198,'hk2023'!$A:$H,1)=$A198,VLOOKUP($A198,'hk2023'!$A:$H,8),0)</f>
        <v>0</v>
      </c>
      <c r="G198" s="189">
        <f t="shared" si="67"/>
        <v>0</v>
      </c>
      <c r="H198" s="188">
        <f>IF(VLOOKUP($A198,'hk2022'!$A:$G,1)=$A198,VLOOKUP($A198,'hk2022'!$A:$G,6),0)</f>
        <v>0</v>
      </c>
      <c r="I198" s="188">
        <f>IF(VLOOKUP($A198,'hk2022'!$A:$G,1)=$A198,VLOOKUP($A198,'hk2022'!$A:$G,7),0)</f>
        <v>0</v>
      </c>
      <c r="J198" s="188">
        <f>IF(VLOOKUP($A198,'hk2022'!$A:$H,1)=$A198,VLOOKUP($A198,'hk2022'!$A:$H,8),0)</f>
        <v>0</v>
      </c>
      <c r="K198" s="190">
        <f t="shared" si="68"/>
        <v>0</v>
      </c>
      <c r="L198" s="197"/>
    </row>
    <row r="199" spans="1:12" ht="12.75" outlineLevel="1" x14ac:dyDescent="0.2">
      <c r="A199" s="183" t="str">
        <f>LEFT(B199,3)</f>
        <v>383</v>
      </c>
      <c r="B199" s="167" t="s">
        <v>2613</v>
      </c>
      <c r="C199" s="167" t="s">
        <v>2614</v>
      </c>
      <c r="D199" s="188">
        <f>IF(VLOOKUP($A199,'hk2023'!$A:$G,1)=$A199,VLOOKUP($A199,'hk2023'!$A:$G,6),0)</f>
        <v>0</v>
      </c>
      <c r="E199" s="188">
        <f>IF(VLOOKUP($A199,'hk2023'!$A:$G,1)=$A199,VLOOKUP($A199,'hk2023'!$A:$G,7),0)</f>
        <v>0</v>
      </c>
      <c r="F199" s="188">
        <f>IF(VLOOKUP($A199,'hk2023'!$A:$H,1)=$A199,VLOOKUP($A199,'hk2023'!$A:$H,8),0)</f>
        <v>0</v>
      </c>
      <c r="G199" s="189">
        <f t="shared" si="67"/>
        <v>0</v>
      </c>
      <c r="H199" s="188">
        <f>IF(VLOOKUP($A199,'hk2022'!$A:$G,1)=$A199,VLOOKUP($A199,'hk2022'!$A:$G,6),0)</f>
        <v>0</v>
      </c>
      <c r="I199" s="188">
        <f>IF(VLOOKUP($A199,'hk2022'!$A:$G,1)=$A199,VLOOKUP($A199,'hk2022'!$A:$G,7),0)</f>
        <v>0</v>
      </c>
      <c r="J199" s="188">
        <f>IF(VLOOKUP($A199,'hk2022'!$A:$H,1)=$A199,VLOOKUP($A199,'hk2022'!$A:$H,8),0)</f>
        <v>0</v>
      </c>
      <c r="K199" s="190">
        <f t="shared" si="68"/>
        <v>0</v>
      </c>
      <c r="L199" s="197"/>
    </row>
    <row r="200" spans="1:12" ht="12.75" outlineLevel="1" x14ac:dyDescent="0.2">
      <c r="A200" s="183" t="str">
        <f>LEFT(B200,3)</f>
        <v>384</v>
      </c>
      <c r="B200" s="167" t="s">
        <v>2615</v>
      </c>
      <c r="C200" s="167" t="s">
        <v>2616</v>
      </c>
      <c r="D200" s="188">
        <f>IF(VLOOKUP($A200,'hk2023'!$A:$G,1)=$A200,VLOOKUP($A200,'hk2023'!$A:$G,6),0)</f>
        <v>0</v>
      </c>
      <c r="E200" s="188">
        <f>IF(VLOOKUP($A200,'hk2023'!$A:$G,1)=$A200,VLOOKUP($A200,'hk2023'!$A:$G,7),0)</f>
        <v>0</v>
      </c>
      <c r="F200" s="188">
        <f>IF(VLOOKUP($A200,'hk2023'!$A:$H,1)=$A200,VLOOKUP($A200,'hk2023'!$A:$H,8),0)</f>
        <v>0</v>
      </c>
      <c r="G200" s="189">
        <f t="shared" si="67"/>
        <v>0</v>
      </c>
      <c r="H200" s="188">
        <f>IF(VLOOKUP($A200,'hk2022'!$A:$G,1)=$A200,VLOOKUP($A200,'hk2022'!$A:$G,6),0)</f>
        <v>0</v>
      </c>
      <c r="I200" s="188">
        <f>IF(VLOOKUP($A200,'hk2022'!$A:$G,1)=$A200,VLOOKUP($A200,'hk2022'!$A:$G,7),0)</f>
        <v>0</v>
      </c>
      <c r="J200" s="188">
        <f>IF(VLOOKUP($A200,'hk2022'!$A:$H,1)=$A200,VLOOKUP($A200,'hk2022'!$A:$H,8),0)</f>
        <v>0</v>
      </c>
      <c r="K200" s="190">
        <f t="shared" si="68"/>
        <v>0</v>
      </c>
      <c r="L200" s="197"/>
    </row>
    <row r="201" spans="1:12" ht="12.75" outlineLevel="1" x14ac:dyDescent="0.2">
      <c r="A201" s="183" t="str">
        <f>LEFT(B201,3)</f>
        <v>385</v>
      </c>
      <c r="B201" s="167" t="s">
        <v>2617</v>
      </c>
      <c r="C201" s="167" t="s">
        <v>2618</v>
      </c>
      <c r="D201" s="188">
        <f>IF(VLOOKUP($A201,'hk2023'!$A:$G,1)=$A201,VLOOKUP($A201,'hk2023'!$A:$G,6),0)</f>
        <v>0</v>
      </c>
      <c r="E201" s="188">
        <f>IF(VLOOKUP($A201,'hk2023'!$A:$G,1)=$A201,VLOOKUP($A201,'hk2023'!$A:$G,7),0)</f>
        <v>0</v>
      </c>
      <c r="F201" s="188">
        <f>IF(VLOOKUP($A201,'hk2023'!$A:$H,1)=$A201,VLOOKUP($A201,'hk2023'!$A:$H,8),0)</f>
        <v>0</v>
      </c>
      <c r="G201" s="189">
        <f t="shared" si="67"/>
        <v>0</v>
      </c>
      <c r="H201" s="188">
        <f>IF(VLOOKUP($A201,'hk2022'!$A:$G,1)=$A201,VLOOKUP($A201,'hk2022'!$A:$G,6),0)</f>
        <v>0</v>
      </c>
      <c r="I201" s="188">
        <f>IF(VLOOKUP($A201,'hk2022'!$A:$G,1)=$A201,VLOOKUP($A201,'hk2022'!$A:$G,7),0)</f>
        <v>0</v>
      </c>
      <c r="J201" s="188">
        <f>IF(VLOOKUP($A201,'hk2022'!$A:$H,1)=$A201,VLOOKUP($A201,'hk2022'!$A:$H,8),0)</f>
        <v>0</v>
      </c>
      <c r="K201" s="190">
        <f t="shared" si="68"/>
        <v>0</v>
      </c>
      <c r="L201" s="197"/>
    </row>
    <row r="202" spans="1:12" ht="12.75" outlineLevel="1" x14ac:dyDescent="0.2">
      <c r="A202" s="203" t="s">
        <v>2619</v>
      </c>
      <c r="B202" s="167"/>
      <c r="C202" s="184" t="s">
        <v>2620</v>
      </c>
      <c r="D202" s="188">
        <f>IF(VLOOKUP($A202,'hk2023'!$A:$G,1)=$A202,VLOOKUP($A202,'hk2023'!$A:$G,6),0)</f>
        <v>0</v>
      </c>
      <c r="E202" s="188">
        <f>IF(VLOOKUP($A202,'hk2023'!$A:$G,1)=$A202,VLOOKUP($A202,'hk2023'!$A:$G,7),0)</f>
        <v>0</v>
      </c>
      <c r="F202" s="188">
        <f>IF(VLOOKUP($A202,'hk2023'!$A:$H,1)=$A202,VLOOKUP($A202,'hk2023'!$A:$H,8),0)</f>
        <v>0</v>
      </c>
      <c r="G202" s="189">
        <f t="shared" si="67"/>
        <v>0</v>
      </c>
      <c r="H202" s="188">
        <f>IF(VLOOKUP($A202,'hk2022'!$A:$G,1)=$A202,VLOOKUP($A202,'hk2022'!$A:$G,6),0)</f>
        <v>0</v>
      </c>
      <c r="I202" s="188">
        <f>IF(VLOOKUP($A202,'hk2022'!$A:$G,1)=$A202,VLOOKUP($A202,'hk2022'!$A:$G,7),0)</f>
        <v>0</v>
      </c>
      <c r="J202" s="188">
        <f>IF(VLOOKUP($A202,'hk2022'!$A:$H,1)=$A202,VLOOKUP($A202,'hk2022'!$A:$H,8),0)</f>
        <v>0</v>
      </c>
      <c r="K202" s="190">
        <f t="shared" si="68"/>
        <v>0</v>
      </c>
      <c r="L202" s="197"/>
    </row>
    <row r="203" spans="1:12" ht="12.75" outlineLevel="1" x14ac:dyDescent="0.2">
      <c r="A203" s="203" t="s">
        <v>2621</v>
      </c>
      <c r="B203" s="167"/>
      <c r="C203" s="184" t="s">
        <v>2622</v>
      </c>
      <c r="D203" s="188">
        <f>IF(VLOOKUP($A203,'hk2023'!$A:$G,1)=$A203,VLOOKUP($A203,'hk2023'!$A:$G,6),0)</f>
        <v>0</v>
      </c>
      <c r="E203" s="188">
        <f>IF(VLOOKUP($A203,'hk2023'!$A:$G,1)=$A203,VLOOKUP($A203,'hk2023'!$A:$G,7),0)</f>
        <v>0</v>
      </c>
      <c r="F203" s="188">
        <f>IF(VLOOKUP($A203,'hk2023'!$A:$H,1)=$A203,VLOOKUP($A203,'hk2023'!$A:$H,8),0)</f>
        <v>0</v>
      </c>
      <c r="G203" s="189">
        <f t="shared" si="67"/>
        <v>0</v>
      </c>
      <c r="H203" s="188">
        <f>IF(VLOOKUP($A203,'hk2022'!$A:$G,1)=$A203,VLOOKUP($A203,'hk2022'!$A:$G,6),0)</f>
        <v>0</v>
      </c>
      <c r="I203" s="188">
        <f>IF(VLOOKUP($A203,'hk2022'!$A:$G,1)=$A203,VLOOKUP($A203,'hk2022'!$A:$G,7),0)</f>
        <v>0</v>
      </c>
      <c r="J203" s="188">
        <f>IF(VLOOKUP($A203,'hk2022'!$A:$H,1)=$A203,VLOOKUP($A203,'hk2022'!$A:$H,8),0)</f>
        <v>0</v>
      </c>
      <c r="K203" s="190">
        <f t="shared" si="68"/>
        <v>0</v>
      </c>
      <c r="L203" s="197"/>
    </row>
    <row r="204" spans="1:12" ht="12.75" outlineLevel="1" x14ac:dyDescent="0.2">
      <c r="A204" s="203" t="s">
        <v>2623</v>
      </c>
      <c r="B204" s="167"/>
      <c r="C204" s="184" t="s">
        <v>2624</v>
      </c>
      <c r="D204" s="188">
        <f>IF(VLOOKUP($A204,'hk2023'!$A:$G,1)=$A204,VLOOKUP($A204,'hk2023'!$A:$G,6),0)</f>
        <v>0</v>
      </c>
      <c r="E204" s="188">
        <f>IF(VLOOKUP($A204,'hk2023'!$A:$G,1)=$A204,VLOOKUP($A204,'hk2023'!$A:$G,7),0)</f>
        <v>0</v>
      </c>
      <c r="F204" s="188">
        <f>IF(VLOOKUP($A204,'hk2023'!$A:$H,1)=$A204,VLOOKUP($A204,'hk2023'!$A:$H,8),0)</f>
        <v>0</v>
      </c>
      <c r="G204" s="189">
        <f t="shared" si="67"/>
        <v>0</v>
      </c>
      <c r="H204" s="188">
        <f>IF(VLOOKUP($A204,'hk2022'!$A:$G,1)=$A204,VLOOKUP($A204,'hk2022'!$A:$G,6),0)</f>
        <v>0</v>
      </c>
      <c r="I204" s="188">
        <f>IF(VLOOKUP($A204,'hk2022'!$A:$G,1)=$A204,VLOOKUP($A204,'hk2022'!$A:$G,7),0)</f>
        <v>0</v>
      </c>
      <c r="J204" s="188">
        <f>IF(VLOOKUP($A204,'hk2022'!$A:$H,1)=$A204,VLOOKUP($A204,'hk2022'!$A:$H,8),0)</f>
        <v>0</v>
      </c>
      <c r="K204" s="190">
        <f t="shared" si="68"/>
        <v>0</v>
      </c>
      <c r="L204" s="197"/>
    </row>
    <row r="205" spans="1:12" ht="12.75" outlineLevel="1" x14ac:dyDescent="0.2">
      <c r="A205" s="203" t="s">
        <v>2625</v>
      </c>
      <c r="B205" s="167"/>
      <c r="C205" s="184" t="s">
        <v>2626</v>
      </c>
      <c r="D205" s="188">
        <f>IF(VLOOKUP($A205,'hk2023'!$A:$G,1)=$A205,VLOOKUP($A205,'hk2023'!$A:$G,6),0)</f>
        <v>0</v>
      </c>
      <c r="E205" s="188">
        <f>IF(VLOOKUP($A205,'hk2023'!$A:$G,1)=$A205,VLOOKUP($A205,'hk2023'!$A:$G,7),0)</f>
        <v>0</v>
      </c>
      <c r="F205" s="188">
        <f>IF(VLOOKUP($A205,'hk2023'!$A:$H,1)=$A205,VLOOKUP($A205,'hk2023'!$A:$H,8),0)</f>
        <v>0</v>
      </c>
      <c r="G205" s="189">
        <f t="shared" si="67"/>
        <v>0</v>
      </c>
      <c r="H205" s="188">
        <f>IF(VLOOKUP($A205,'hk2022'!$A:$G,1)=$A205,VLOOKUP($A205,'hk2022'!$A:$G,6),0)</f>
        <v>0</v>
      </c>
      <c r="I205" s="188">
        <f>IF(VLOOKUP($A205,'hk2022'!$A:$G,1)=$A205,VLOOKUP($A205,'hk2022'!$A:$G,7),0)</f>
        <v>0</v>
      </c>
      <c r="J205" s="188">
        <f>IF(VLOOKUP($A205,'hk2022'!$A:$H,1)=$A205,VLOOKUP($A205,'hk2022'!$A:$H,8),0)</f>
        <v>0</v>
      </c>
      <c r="K205" s="190">
        <f t="shared" si="68"/>
        <v>0</v>
      </c>
      <c r="L205" s="197"/>
    </row>
    <row r="206" spans="1:12" ht="13.5" outlineLevel="1" thickBot="1" x14ac:dyDescent="0.25">
      <c r="A206" s="198"/>
      <c r="B206" s="199"/>
      <c r="C206" s="199"/>
      <c r="D206" s="192"/>
      <c r="E206" s="192"/>
      <c r="F206" s="192"/>
      <c r="G206" s="193"/>
      <c r="H206" s="192"/>
      <c r="I206" s="192"/>
      <c r="J206" s="192"/>
      <c r="K206" s="194"/>
      <c r="L206" s="197"/>
    </row>
    <row r="207" spans="1:12" x14ac:dyDescent="0.15">
      <c r="A207" s="207" t="s">
        <v>2045</v>
      </c>
      <c r="B207" s="208"/>
      <c r="C207" s="209" t="s">
        <v>2627</v>
      </c>
      <c r="D207" s="180">
        <f t="shared" ref="D207:K207" si="69">SUM(D208:D211)</f>
        <v>0</v>
      </c>
      <c r="E207" s="180">
        <f t="shared" si="69"/>
        <v>0</v>
      </c>
      <c r="F207" s="180">
        <f t="shared" si="69"/>
        <v>0</v>
      </c>
      <c r="G207" s="195">
        <f t="shared" si="69"/>
        <v>0</v>
      </c>
      <c r="H207" s="180">
        <f t="shared" si="69"/>
        <v>0</v>
      </c>
      <c r="I207" s="180">
        <f t="shared" si="69"/>
        <v>0</v>
      </c>
      <c r="J207" s="180">
        <f t="shared" si="69"/>
        <v>0</v>
      </c>
      <c r="K207" s="196">
        <f t="shared" si="69"/>
        <v>0</v>
      </c>
    </row>
    <row r="208" spans="1:12" outlineLevel="1" x14ac:dyDescent="0.15">
      <c r="A208" s="216" t="str">
        <f>LEFT(B208,3)</f>
        <v>391</v>
      </c>
      <c r="B208" s="217" t="s">
        <v>2628</v>
      </c>
      <c r="C208" s="217" t="s">
        <v>2629</v>
      </c>
      <c r="D208" s="218">
        <f>IF(VLOOKUP($A208,'hk2023'!$A:$G,1)=$A208,VLOOKUP($A208,'hk2023'!$A:$G,6),0)</f>
        <v>0</v>
      </c>
      <c r="E208" s="218">
        <f>IF(VLOOKUP($A208,'hk2023'!$A:$G,1)=$A208,VLOOKUP($A208,'hk2023'!$A:$G,7),0)</f>
        <v>0</v>
      </c>
      <c r="F208" s="218">
        <f>IF(VLOOKUP($A208,'hk2023'!$A:$H,1)=$A208,VLOOKUP($A208,'hk2023'!$A:$H,8),0)</f>
        <v>0</v>
      </c>
      <c r="G208" s="219">
        <f>SUM(D208+E208-F208)</f>
        <v>0</v>
      </c>
      <c r="H208" s="218">
        <f>IF(VLOOKUP($A208,'hk2022'!$A:$G,1)=$A208,VLOOKUP($A208,'hk2022'!$A:$G,6),0)</f>
        <v>0</v>
      </c>
      <c r="I208" s="218">
        <f>IF(VLOOKUP($A208,'hk2022'!$A:$G,1)=$A208,VLOOKUP($A208,'hk2022'!$A:$G,7),0)</f>
        <v>0</v>
      </c>
      <c r="J208" s="218">
        <f>IF(VLOOKUP($A208,'hk2022'!$A:$H,1)=$A208,VLOOKUP($A208,'hk2022'!$A:$H,8),0)</f>
        <v>0</v>
      </c>
      <c r="K208" s="220">
        <f>SUM(H208+I208-J208)</f>
        <v>0</v>
      </c>
    </row>
    <row r="209" spans="1:11" outlineLevel="1" x14ac:dyDescent="0.15">
      <c r="A209" s="183" t="str">
        <f>LEFT(B209,3)</f>
        <v>395</v>
      </c>
      <c r="B209" s="167" t="s">
        <v>2630</v>
      </c>
      <c r="C209" s="167" t="s">
        <v>2631</v>
      </c>
      <c r="D209" s="188">
        <f>IF(VLOOKUP($A209,'hk2023'!$A:$G,1)=$A209,VLOOKUP($A209,'hk2023'!$A:$G,6),0)</f>
        <v>0</v>
      </c>
      <c r="E209" s="188">
        <f>IF(VLOOKUP($A209,'hk2023'!$A:$G,1)=$A209,VLOOKUP($A209,'hk2023'!$A:$G,7),0)</f>
        <v>0</v>
      </c>
      <c r="F209" s="188">
        <f>IF(VLOOKUP($A209,'hk2023'!$A:$H,1)=$A209,VLOOKUP($A209,'hk2023'!$A:$H,8),0)</f>
        <v>0</v>
      </c>
      <c r="G209" s="189">
        <f>SUM(D209+E209-F209)</f>
        <v>0</v>
      </c>
      <c r="H209" s="188">
        <f>IF(VLOOKUP($A209,'hk2022'!$A:$G,1)=$A209,VLOOKUP($A209,'hk2022'!$A:$G,6),0)</f>
        <v>0</v>
      </c>
      <c r="I209" s="188">
        <f>IF(VLOOKUP($A209,'hk2022'!$A:$G,1)=$A209,VLOOKUP($A209,'hk2022'!$A:$G,7),0)</f>
        <v>0</v>
      </c>
      <c r="J209" s="188">
        <f>IF(VLOOKUP($A209,'hk2022'!$A:$H,1)=$A209,VLOOKUP($A209,'hk2022'!$A:$H,8),0)</f>
        <v>0</v>
      </c>
      <c r="K209" s="190">
        <f>SUM(H209+I209-J209)</f>
        <v>0</v>
      </c>
    </row>
    <row r="210" spans="1:11" outlineLevel="1" x14ac:dyDescent="0.15">
      <c r="A210" s="183" t="str">
        <f>LEFT(B210,3)</f>
        <v>398</v>
      </c>
      <c r="B210" s="167" t="s">
        <v>2632</v>
      </c>
      <c r="C210" s="167" t="s">
        <v>2633</v>
      </c>
      <c r="D210" s="188">
        <f>IF(VLOOKUP($A210,'hk2023'!$A:$G,1)=$A210,VLOOKUP($A210,'hk2023'!$A:$G,6),0)</f>
        <v>0</v>
      </c>
      <c r="E210" s="188">
        <f>IF(VLOOKUP($A210,'hk2023'!$A:$G,1)=$A210,VLOOKUP($A210,'hk2023'!$A:$G,7),0)</f>
        <v>0</v>
      </c>
      <c r="F210" s="188">
        <f>IF(VLOOKUP($A210,'hk2023'!$A:$H,1)=$A210,VLOOKUP($A210,'hk2023'!$A:$H,8),0)</f>
        <v>0</v>
      </c>
      <c r="G210" s="189">
        <f>SUM(D210+E210-F210)</f>
        <v>0</v>
      </c>
      <c r="H210" s="188">
        <f>IF(VLOOKUP($A210,'hk2022'!$A:$G,1)=$A210,VLOOKUP($A210,'hk2022'!$A:$G,6),0)</f>
        <v>0</v>
      </c>
      <c r="I210" s="188">
        <f>IF(VLOOKUP($A210,'hk2022'!$A:$G,1)=$A210,VLOOKUP($A210,'hk2022'!$A:$G,7),0)</f>
        <v>0</v>
      </c>
      <c r="J210" s="188">
        <f>IF(VLOOKUP($A210,'hk2022'!$A:$H,1)=$A210,VLOOKUP($A210,'hk2022'!$A:$H,8),0)</f>
        <v>0</v>
      </c>
      <c r="K210" s="190">
        <f>SUM(H210+I210-J210)</f>
        <v>0</v>
      </c>
    </row>
    <row r="211" spans="1:11" outlineLevel="1" x14ac:dyDescent="0.15">
      <c r="A211" s="183"/>
      <c r="B211" s="167"/>
      <c r="C211" s="167"/>
      <c r="H211" s="188"/>
      <c r="I211" s="188"/>
      <c r="J211" s="188"/>
      <c r="K211" s="190"/>
    </row>
    <row r="212" spans="1:11" ht="11.25" outlineLevel="1" thickBot="1" x14ac:dyDescent="0.2">
      <c r="A212" s="171"/>
      <c r="B212" s="167"/>
      <c r="C212" s="167"/>
      <c r="H212" s="188"/>
      <c r="I212" s="188"/>
      <c r="J212" s="188"/>
      <c r="K212" s="190"/>
    </row>
    <row r="213" spans="1:11" ht="12" thickBot="1" x14ac:dyDescent="0.25">
      <c r="A213" s="172" t="s">
        <v>2634</v>
      </c>
      <c r="B213" s="167"/>
      <c r="C213" s="173" t="s">
        <v>35</v>
      </c>
      <c r="D213" s="204">
        <f t="shared" ref="D213:K213" si="70">SUM(D214+D225+D233+D236+D238+D243+D246+D256+D259)</f>
        <v>-16108.28</v>
      </c>
      <c r="E213" s="204">
        <f t="shared" si="70"/>
        <v>15396.92</v>
      </c>
      <c r="F213" s="204">
        <f t="shared" si="70"/>
        <v>39947.740000000005</v>
      </c>
      <c r="G213" s="221">
        <f t="shared" si="70"/>
        <v>-40659.1</v>
      </c>
      <c r="H213" s="204">
        <f t="shared" si="70"/>
        <v>0</v>
      </c>
      <c r="I213" s="204">
        <f t="shared" si="70"/>
        <v>0</v>
      </c>
      <c r="J213" s="204">
        <f t="shared" si="70"/>
        <v>5023.26</v>
      </c>
      <c r="K213" s="222">
        <f t="shared" si="70"/>
        <v>-5023.26</v>
      </c>
    </row>
    <row r="214" spans="1:11" outlineLevel="1" x14ac:dyDescent="0.15">
      <c r="A214" s="207" t="s">
        <v>2046</v>
      </c>
      <c r="B214" s="208"/>
      <c r="C214" s="209" t="s">
        <v>2635</v>
      </c>
      <c r="D214" s="180">
        <f t="shared" ref="D214:K214" si="71">SUM(D215:D223)</f>
        <v>-5000</v>
      </c>
      <c r="E214" s="180">
        <f t="shared" si="71"/>
        <v>0</v>
      </c>
      <c r="F214" s="180">
        <f t="shared" si="71"/>
        <v>0</v>
      </c>
      <c r="G214" s="195">
        <f t="shared" si="71"/>
        <v>-5000</v>
      </c>
      <c r="H214" s="180">
        <f t="shared" si="71"/>
        <v>0</v>
      </c>
      <c r="I214" s="180">
        <f t="shared" si="71"/>
        <v>0</v>
      </c>
      <c r="J214" s="180">
        <f t="shared" si="71"/>
        <v>5000</v>
      </c>
      <c r="K214" s="196">
        <f t="shared" si="71"/>
        <v>-5000</v>
      </c>
    </row>
    <row r="215" spans="1:11" outlineLevel="1" x14ac:dyDescent="0.15">
      <c r="A215" s="171" t="str">
        <f t="shared" ref="A215:A223" si="72">LEFT(B215,3)</f>
        <v>411</v>
      </c>
      <c r="B215" s="167" t="s">
        <v>2636</v>
      </c>
      <c r="C215" s="167" t="s">
        <v>2637</v>
      </c>
      <c r="D215" s="188">
        <f>IF(VLOOKUP($A215,'hk2023'!$A:$G,1)=$A215,VLOOKUP($A215,'hk2023'!$A:$G,6),0)</f>
        <v>-5000</v>
      </c>
      <c r="E215" s="188">
        <f>IF(VLOOKUP($A215,'hk2023'!$A:$G,1)=$A215,VLOOKUP($A215,'hk2023'!$A:$G,7),0)</f>
        <v>0</v>
      </c>
      <c r="F215" s="188">
        <f>IF(VLOOKUP($A215,'hk2023'!$A:$H,1)=$A215,VLOOKUP($A215,'hk2023'!$A:$H,8),0)</f>
        <v>0</v>
      </c>
      <c r="G215" s="189">
        <f t="shared" ref="G215:G223" si="73">SUM(D215+E215-F215)</f>
        <v>-5000</v>
      </c>
      <c r="H215" s="188">
        <f>IF(VLOOKUP($A215,'hk2022'!$A:$G,1)=$A215,VLOOKUP($A215,'hk2022'!$A:$G,6),0)</f>
        <v>0</v>
      </c>
      <c r="I215" s="188">
        <f>IF(VLOOKUP($A215,'hk2022'!$A:$G,1)=$A215,VLOOKUP($A215,'hk2022'!$A:$G,7),0)</f>
        <v>0</v>
      </c>
      <c r="J215" s="188">
        <f>IF(VLOOKUP($A215,'hk2022'!$A:$H,1)=$A215,VLOOKUP($A215,'hk2022'!$A:$H,8),0)</f>
        <v>5000</v>
      </c>
      <c r="K215" s="190">
        <f t="shared" ref="K215:K223" si="74">SUM(H215+I215-J215)</f>
        <v>-5000</v>
      </c>
    </row>
    <row r="216" spans="1:11" outlineLevel="1" x14ac:dyDescent="0.15">
      <c r="A216" s="171" t="str">
        <f t="shared" si="72"/>
        <v>412</v>
      </c>
      <c r="B216" s="167" t="s">
        <v>2638</v>
      </c>
      <c r="C216" s="167" t="s">
        <v>2639</v>
      </c>
      <c r="D216" s="188">
        <f>IF(VLOOKUP($A216,'hk2023'!$A:$G,1)=$A216,VLOOKUP($A216,'hk2023'!$A:$G,6),0)</f>
        <v>0</v>
      </c>
      <c r="E216" s="188">
        <f>IF(VLOOKUP($A216,'hk2023'!$A:$G,1)=$A216,VLOOKUP($A216,'hk2023'!$A:$G,7),0)</f>
        <v>0</v>
      </c>
      <c r="F216" s="188">
        <f>IF(VLOOKUP($A216,'hk2023'!$A:$H,1)=$A216,VLOOKUP($A216,'hk2023'!$A:$H,8),0)</f>
        <v>0</v>
      </c>
      <c r="G216" s="189">
        <f t="shared" si="73"/>
        <v>0</v>
      </c>
      <c r="H216" s="188">
        <f>IF(VLOOKUP($A216,'hk2022'!$A:$G,1)=$A216,VLOOKUP($A216,'hk2022'!$A:$G,6),0)</f>
        <v>0</v>
      </c>
      <c r="I216" s="188">
        <f>IF(VLOOKUP($A216,'hk2022'!$A:$G,1)=$A216,VLOOKUP($A216,'hk2022'!$A:$G,7),0)</f>
        <v>0</v>
      </c>
      <c r="J216" s="188">
        <f>IF(VLOOKUP($A216,'hk2022'!$A:$H,1)=$A216,VLOOKUP($A216,'hk2022'!$A:$H,8),0)</f>
        <v>0</v>
      </c>
      <c r="K216" s="190">
        <f t="shared" si="74"/>
        <v>0</v>
      </c>
    </row>
    <row r="217" spans="1:11" outlineLevel="1" x14ac:dyDescent="0.15">
      <c r="A217" s="171" t="str">
        <f t="shared" si="72"/>
        <v>413</v>
      </c>
      <c r="B217" s="167" t="s">
        <v>2640</v>
      </c>
      <c r="C217" s="167" t="s">
        <v>2641</v>
      </c>
      <c r="D217" s="188">
        <f>IF(VLOOKUP($A217,'hk2023'!$A:$G,1)=$A217,VLOOKUP($A217,'hk2023'!$A:$G,6),0)</f>
        <v>0</v>
      </c>
      <c r="E217" s="188">
        <f>IF(VLOOKUP($A217,'hk2023'!$A:$G,1)=$A217,VLOOKUP($A217,'hk2023'!$A:$G,7),0)</f>
        <v>0</v>
      </c>
      <c r="F217" s="188">
        <f>IF(VLOOKUP($A217,'hk2023'!$A:$H,1)=$A217,VLOOKUP($A217,'hk2023'!$A:$H,8),0)</f>
        <v>0</v>
      </c>
      <c r="G217" s="189">
        <f t="shared" si="73"/>
        <v>0</v>
      </c>
      <c r="H217" s="188">
        <f>IF(VLOOKUP($A217,'hk2022'!$A:$G,1)=$A217,VLOOKUP($A217,'hk2022'!$A:$G,6),0)</f>
        <v>0</v>
      </c>
      <c r="I217" s="188">
        <f>IF(VLOOKUP($A217,'hk2022'!$A:$G,1)=$A217,VLOOKUP($A217,'hk2022'!$A:$G,7),0)</f>
        <v>0</v>
      </c>
      <c r="J217" s="188">
        <f>IF(VLOOKUP($A217,'hk2022'!$A:$H,1)=$A217,VLOOKUP($A217,'hk2022'!$A:$H,8),0)</f>
        <v>0</v>
      </c>
      <c r="K217" s="190">
        <f t="shared" si="74"/>
        <v>0</v>
      </c>
    </row>
    <row r="218" spans="1:11" outlineLevel="1" x14ac:dyDescent="0.15">
      <c r="A218" s="171" t="str">
        <f t="shared" si="72"/>
        <v>414</v>
      </c>
      <c r="B218" s="167" t="s">
        <v>2642</v>
      </c>
      <c r="C218" s="167" t="s">
        <v>2643</v>
      </c>
      <c r="D218" s="188">
        <f>IF(VLOOKUP($A218,'hk2023'!$A:$G,1)=$A218,VLOOKUP($A218,'hk2023'!$A:$G,6),0)</f>
        <v>0</v>
      </c>
      <c r="E218" s="188">
        <f>IF(VLOOKUP($A218,'hk2023'!$A:$G,1)=$A218,VLOOKUP($A218,'hk2023'!$A:$G,7),0)</f>
        <v>0</v>
      </c>
      <c r="F218" s="188">
        <f>IF(VLOOKUP($A218,'hk2023'!$A:$H,1)=$A218,VLOOKUP($A218,'hk2023'!$A:$H,8),0)</f>
        <v>0</v>
      </c>
      <c r="G218" s="189">
        <f t="shared" si="73"/>
        <v>0</v>
      </c>
      <c r="H218" s="188">
        <f>IF(VLOOKUP($A218,'hk2022'!$A:$G,1)=$A218,VLOOKUP($A218,'hk2022'!$A:$G,6),0)</f>
        <v>0</v>
      </c>
      <c r="I218" s="188">
        <f>IF(VLOOKUP($A218,'hk2022'!$A:$G,1)=$A218,VLOOKUP($A218,'hk2022'!$A:$G,7),0)</f>
        <v>0</v>
      </c>
      <c r="J218" s="188">
        <f>IF(VLOOKUP($A218,'hk2022'!$A:$H,1)=$A218,VLOOKUP($A218,'hk2022'!$A:$H,8),0)</f>
        <v>0</v>
      </c>
      <c r="K218" s="190">
        <f t="shared" si="74"/>
        <v>0</v>
      </c>
    </row>
    <row r="219" spans="1:11" outlineLevel="1" x14ac:dyDescent="0.15">
      <c r="A219" s="171" t="str">
        <f t="shared" si="72"/>
        <v>415</v>
      </c>
      <c r="B219" s="167" t="s">
        <v>2644</v>
      </c>
      <c r="C219" s="167" t="s">
        <v>2645</v>
      </c>
      <c r="D219" s="188">
        <f>IF(VLOOKUP($A219,'hk2023'!$A:$G,1)=$A219,VLOOKUP($A219,'hk2023'!$A:$G,6),0)</f>
        <v>0</v>
      </c>
      <c r="E219" s="188">
        <f>IF(VLOOKUP($A219,'hk2023'!$A:$G,1)=$A219,VLOOKUP($A219,'hk2023'!$A:$G,7),0)</f>
        <v>0</v>
      </c>
      <c r="F219" s="188">
        <f>IF(VLOOKUP($A219,'hk2023'!$A:$H,1)=$A219,VLOOKUP($A219,'hk2023'!$A:$H,8),0)</f>
        <v>0</v>
      </c>
      <c r="G219" s="189">
        <f t="shared" si="73"/>
        <v>0</v>
      </c>
      <c r="H219" s="188">
        <f>IF(VLOOKUP($A219,'hk2022'!$A:$G,1)=$A219,VLOOKUP($A219,'hk2022'!$A:$G,6),0)</f>
        <v>0</v>
      </c>
      <c r="I219" s="188">
        <f>IF(VLOOKUP($A219,'hk2022'!$A:$G,1)=$A219,VLOOKUP($A219,'hk2022'!$A:$G,7),0)</f>
        <v>0</v>
      </c>
      <c r="J219" s="188">
        <f>IF(VLOOKUP($A219,'hk2022'!$A:$H,1)=$A219,VLOOKUP($A219,'hk2022'!$A:$H,8),0)</f>
        <v>0</v>
      </c>
      <c r="K219" s="190">
        <f t="shared" si="74"/>
        <v>0</v>
      </c>
    </row>
    <row r="220" spans="1:11" outlineLevel="1" x14ac:dyDescent="0.15">
      <c r="A220" s="171" t="str">
        <f t="shared" si="72"/>
        <v>416</v>
      </c>
      <c r="B220" s="167" t="s">
        <v>2646</v>
      </c>
      <c r="C220" s="167" t="s">
        <v>2647</v>
      </c>
      <c r="D220" s="188">
        <f>IF(VLOOKUP($A220,'hk2023'!$A:$G,1)=$A220,VLOOKUP($A220,'hk2023'!$A:$G,6),0)</f>
        <v>0</v>
      </c>
      <c r="E220" s="188">
        <f>IF(VLOOKUP($A220,'hk2023'!$A:$G,1)=$A220,VLOOKUP($A220,'hk2023'!$A:$G,7),0)</f>
        <v>0</v>
      </c>
      <c r="F220" s="188">
        <f>IF(VLOOKUP($A220,'hk2023'!$A:$H,1)=$A220,VLOOKUP($A220,'hk2023'!$A:$H,8),0)</f>
        <v>0</v>
      </c>
      <c r="G220" s="189">
        <f t="shared" si="73"/>
        <v>0</v>
      </c>
      <c r="H220" s="188">
        <f>IF(VLOOKUP($A220,'hk2022'!$A:$G,1)=$A220,VLOOKUP($A220,'hk2022'!$A:$G,6),0)</f>
        <v>0</v>
      </c>
      <c r="I220" s="188">
        <f>IF(VLOOKUP($A220,'hk2022'!$A:$G,1)=$A220,VLOOKUP($A220,'hk2022'!$A:$G,7),0)</f>
        <v>0</v>
      </c>
      <c r="J220" s="188">
        <f>IF(VLOOKUP($A220,'hk2022'!$A:$H,1)=$A220,VLOOKUP($A220,'hk2022'!$A:$H,8),0)</f>
        <v>0</v>
      </c>
      <c r="K220" s="190">
        <f t="shared" si="74"/>
        <v>0</v>
      </c>
    </row>
    <row r="221" spans="1:11" outlineLevel="1" x14ac:dyDescent="0.15">
      <c r="A221" s="171" t="str">
        <f t="shared" si="72"/>
        <v>417</v>
      </c>
      <c r="B221" s="167" t="s">
        <v>2648</v>
      </c>
      <c r="C221" s="167" t="s">
        <v>2649</v>
      </c>
      <c r="D221" s="188">
        <f>IF(VLOOKUP($A221,'hk2023'!$A:$G,1)=$A221,VLOOKUP($A221,'hk2023'!$A:$G,6),0)</f>
        <v>0</v>
      </c>
      <c r="E221" s="188">
        <f>IF(VLOOKUP($A221,'hk2023'!$A:$G,1)=$A221,VLOOKUP($A221,'hk2023'!$A:$G,7),0)</f>
        <v>0</v>
      </c>
      <c r="F221" s="188">
        <f>IF(VLOOKUP($A221,'hk2023'!$A:$H,1)=$A221,VLOOKUP($A221,'hk2023'!$A:$H,8),0)</f>
        <v>0</v>
      </c>
      <c r="G221" s="189">
        <f t="shared" si="73"/>
        <v>0</v>
      </c>
      <c r="H221" s="188">
        <f>IF(VLOOKUP($A221,'hk2022'!$A:$G,1)=$A221,VLOOKUP($A221,'hk2022'!$A:$G,6),0)</f>
        <v>0</v>
      </c>
      <c r="I221" s="188">
        <f>IF(VLOOKUP($A221,'hk2022'!$A:$G,1)=$A221,VLOOKUP($A221,'hk2022'!$A:$G,7),0)</f>
        <v>0</v>
      </c>
      <c r="J221" s="188">
        <f>IF(VLOOKUP($A221,'hk2022'!$A:$H,1)=$A221,VLOOKUP($A221,'hk2022'!$A:$H,8),0)</f>
        <v>0</v>
      </c>
      <c r="K221" s="190">
        <f t="shared" si="74"/>
        <v>0</v>
      </c>
    </row>
    <row r="222" spans="1:11" outlineLevel="1" x14ac:dyDescent="0.15">
      <c r="A222" s="171" t="str">
        <f t="shared" si="72"/>
        <v>418</v>
      </c>
      <c r="B222" s="167" t="s">
        <v>2650</v>
      </c>
      <c r="C222" s="167" t="s">
        <v>2651</v>
      </c>
      <c r="D222" s="188">
        <f>IF(VLOOKUP($A222,'hk2023'!$A:$G,1)=$A222,VLOOKUP($A222,'hk2023'!$A:$G,6),0)</f>
        <v>0</v>
      </c>
      <c r="E222" s="188">
        <f>IF(VLOOKUP($A222,'hk2023'!$A:$G,1)=$A222,VLOOKUP($A222,'hk2023'!$A:$G,7),0)</f>
        <v>0</v>
      </c>
      <c r="F222" s="188">
        <f>IF(VLOOKUP($A222,'hk2023'!$A:$H,1)=$A222,VLOOKUP($A222,'hk2023'!$A:$H,8),0)</f>
        <v>0</v>
      </c>
      <c r="G222" s="189">
        <f t="shared" si="73"/>
        <v>0</v>
      </c>
      <c r="H222" s="188">
        <f>IF(VLOOKUP($A222,'hk2022'!$A:$G,1)=$A222,VLOOKUP($A222,'hk2022'!$A:$G,6),0)</f>
        <v>0</v>
      </c>
      <c r="I222" s="188">
        <f>IF(VLOOKUP($A222,'hk2022'!$A:$G,1)=$A222,VLOOKUP($A222,'hk2022'!$A:$G,7),0)</f>
        <v>0</v>
      </c>
      <c r="J222" s="188">
        <f>IF(VLOOKUP($A222,'hk2022'!$A:$H,1)=$A222,VLOOKUP($A222,'hk2022'!$A:$H,8),0)</f>
        <v>0</v>
      </c>
      <c r="K222" s="190">
        <f t="shared" si="74"/>
        <v>0</v>
      </c>
    </row>
    <row r="223" spans="1:11" outlineLevel="1" x14ac:dyDescent="0.15">
      <c r="A223" s="171" t="str">
        <f t="shared" si="72"/>
        <v>419</v>
      </c>
      <c r="B223" s="167" t="s">
        <v>2652</v>
      </c>
      <c r="C223" s="167" t="s">
        <v>2653</v>
      </c>
      <c r="D223" s="188">
        <f>IF(VLOOKUP($A223,'hk2023'!$A:$G,1)=$A223,VLOOKUP($A223,'hk2023'!$A:$G,6),0)</f>
        <v>0</v>
      </c>
      <c r="E223" s="188">
        <f>IF(VLOOKUP($A223,'hk2023'!$A:$G,1)=$A223,VLOOKUP($A223,'hk2023'!$A:$G,7),0)</f>
        <v>0</v>
      </c>
      <c r="F223" s="188">
        <f>IF(VLOOKUP($A223,'hk2023'!$A:$H,1)=$A223,VLOOKUP($A223,'hk2023'!$A:$H,8),0)</f>
        <v>0</v>
      </c>
      <c r="G223" s="189">
        <f t="shared" si="73"/>
        <v>0</v>
      </c>
      <c r="H223" s="188">
        <f>IF(VLOOKUP($A223,'hk2022'!$A:$G,1)=$A223,VLOOKUP($A223,'hk2022'!$A:$G,6),0)</f>
        <v>0</v>
      </c>
      <c r="I223" s="188">
        <f>IF(VLOOKUP($A223,'hk2022'!$A:$G,1)=$A223,VLOOKUP($A223,'hk2022'!$A:$G,7),0)</f>
        <v>0</v>
      </c>
      <c r="J223" s="188">
        <f>IF(VLOOKUP($A223,'hk2022'!$A:$H,1)=$A223,VLOOKUP($A223,'hk2022'!$A:$H,8),0)</f>
        <v>0</v>
      </c>
      <c r="K223" s="190">
        <f t="shared" si="74"/>
        <v>0</v>
      </c>
    </row>
    <row r="224" spans="1:11" ht="11.25" outlineLevel="1" thickBot="1" x14ac:dyDescent="0.2">
      <c r="A224" s="171"/>
      <c r="B224" s="167"/>
      <c r="C224" s="167"/>
      <c r="H224" s="188"/>
      <c r="I224" s="188"/>
      <c r="J224" s="188"/>
      <c r="K224" s="190"/>
    </row>
    <row r="225" spans="1:12" ht="12.75" x14ac:dyDescent="0.2">
      <c r="A225" s="207" t="s">
        <v>2048</v>
      </c>
      <c r="B225" s="208"/>
      <c r="C225" s="209" t="s">
        <v>2654</v>
      </c>
      <c r="D225" s="180">
        <f t="shared" ref="D225:K225" si="75">SUM(D226:D231)</f>
        <v>0</v>
      </c>
      <c r="E225" s="180">
        <f t="shared" si="75"/>
        <v>0</v>
      </c>
      <c r="F225" s="180">
        <f t="shared" si="75"/>
        <v>11085.02</v>
      </c>
      <c r="G225" s="195">
        <f t="shared" si="75"/>
        <v>-11085.02</v>
      </c>
      <c r="H225" s="180">
        <f t="shared" si="75"/>
        <v>0</v>
      </c>
      <c r="I225" s="180">
        <f t="shared" si="75"/>
        <v>0</v>
      </c>
      <c r="J225" s="180">
        <f t="shared" si="75"/>
        <v>0</v>
      </c>
      <c r="K225" s="196">
        <f t="shared" si="75"/>
        <v>0</v>
      </c>
      <c r="L225" s="197"/>
    </row>
    <row r="226" spans="1:12" ht="12.75" outlineLevel="1" x14ac:dyDescent="0.2">
      <c r="A226" s="171" t="str">
        <f t="shared" ref="A226:A231" si="76">LEFT(B226,3)</f>
        <v>421</v>
      </c>
      <c r="B226" s="167" t="s">
        <v>2655</v>
      </c>
      <c r="C226" s="167" t="s">
        <v>2656</v>
      </c>
      <c r="D226" s="188">
        <f>IF(VLOOKUP($A226,'hk2023'!$A:$G,1)=$A226,VLOOKUP($A226,'hk2023'!$A:$G,6),0)</f>
        <v>0</v>
      </c>
      <c r="E226" s="188">
        <f>IF(VLOOKUP($A226,'hk2023'!$A:$G,1)=$A226,VLOOKUP($A226,'hk2023'!$A:$G,7),0)</f>
        <v>0</v>
      </c>
      <c r="F226" s="188">
        <f>IF(VLOOKUP($A226,'hk2023'!$A:$H,1)=$A226,VLOOKUP($A226,'hk2023'!$A:$H,8),0)</f>
        <v>500</v>
      </c>
      <c r="G226" s="189">
        <f t="shared" ref="G226:G231" si="77">SUM(D226+E226-F226)</f>
        <v>-500</v>
      </c>
      <c r="H226" s="188">
        <f>IF(VLOOKUP($A226,'hk2022'!$A:$G,1)=$A226,VLOOKUP($A226,'hk2022'!$A:$G,6),0)</f>
        <v>0</v>
      </c>
      <c r="I226" s="188">
        <f>IF(VLOOKUP($A226,'hk2022'!$A:$G,1)=$A226,VLOOKUP($A226,'hk2022'!$A:$G,7),0)</f>
        <v>0</v>
      </c>
      <c r="J226" s="188">
        <f>IF(VLOOKUP($A226,'hk2022'!$A:$H,1)=$A226,VLOOKUP($A226,'hk2022'!$A:$H,8),0)</f>
        <v>0</v>
      </c>
      <c r="K226" s="190">
        <f t="shared" ref="K226:K231" si="78">SUM(H226+I226-J226)</f>
        <v>0</v>
      </c>
      <c r="L226" s="197"/>
    </row>
    <row r="227" spans="1:12" ht="12.75" outlineLevel="1" x14ac:dyDescent="0.2">
      <c r="A227" s="171" t="str">
        <f t="shared" si="76"/>
        <v>422</v>
      </c>
      <c r="B227" s="167" t="s">
        <v>2657</v>
      </c>
      <c r="C227" s="167" t="s">
        <v>2658</v>
      </c>
      <c r="D227" s="188">
        <f>IF(VLOOKUP($A227,'hk2023'!$A:$G,1)=$A227,VLOOKUP($A227,'hk2023'!$A:$G,6),0)</f>
        <v>0</v>
      </c>
      <c r="E227" s="188">
        <f>IF(VLOOKUP($A227,'hk2023'!$A:$G,1)=$A227,VLOOKUP($A227,'hk2023'!$A:$G,7),0)</f>
        <v>0</v>
      </c>
      <c r="F227" s="188">
        <f>IF(VLOOKUP($A227,'hk2023'!$A:$H,1)=$A227,VLOOKUP($A227,'hk2023'!$A:$H,8),0)</f>
        <v>0</v>
      </c>
      <c r="G227" s="189">
        <f t="shared" si="77"/>
        <v>0</v>
      </c>
      <c r="H227" s="188">
        <f>IF(VLOOKUP($A227,'hk2022'!$A:$G,1)=$A227,VLOOKUP($A227,'hk2022'!$A:$G,6),0)</f>
        <v>0</v>
      </c>
      <c r="I227" s="188">
        <f>IF(VLOOKUP($A227,'hk2022'!$A:$G,1)=$A227,VLOOKUP($A227,'hk2022'!$A:$G,7),0)</f>
        <v>0</v>
      </c>
      <c r="J227" s="188">
        <f>IF(VLOOKUP($A227,'hk2022'!$A:$H,1)=$A227,VLOOKUP($A227,'hk2022'!$A:$H,8),0)</f>
        <v>0</v>
      </c>
      <c r="K227" s="190">
        <f t="shared" si="78"/>
        <v>0</v>
      </c>
      <c r="L227" s="197"/>
    </row>
    <row r="228" spans="1:12" ht="12.75" outlineLevel="1" x14ac:dyDescent="0.2">
      <c r="A228" s="171" t="str">
        <f t="shared" si="76"/>
        <v>423</v>
      </c>
      <c r="B228" s="167" t="s">
        <v>2659</v>
      </c>
      <c r="C228" s="167" t="s">
        <v>2660</v>
      </c>
      <c r="D228" s="188">
        <f>IF(VLOOKUP($A228,'hk2023'!$A:$G,1)=$A228,VLOOKUP($A228,'hk2023'!$A:$G,6),0)</f>
        <v>0</v>
      </c>
      <c r="E228" s="188">
        <f>IF(VLOOKUP($A228,'hk2023'!$A:$G,1)=$A228,VLOOKUP($A228,'hk2023'!$A:$G,7),0)</f>
        <v>0</v>
      </c>
      <c r="F228" s="188">
        <f>IF(VLOOKUP($A228,'hk2023'!$A:$H,1)=$A228,VLOOKUP($A228,'hk2023'!$A:$H,8),0)</f>
        <v>0</v>
      </c>
      <c r="G228" s="189">
        <f t="shared" si="77"/>
        <v>0</v>
      </c>
      <c r="H228" s="188">
        <f>IF(VLOOKUP($A228,'hk2022'!$A:$G,1)=$A228,VLOOKUP($A228,'hk2022'!$A:$G,6),0)</f>
        <v>0</v>
      </c>
      <c r="I228" s="188">
        <f>IF(VLOOKUP($A228,'hk2022'!$A:$G,1)=$A228,VLOOKUP($A228,'hk2022'!$A:$G,7),0)</f>
        <v>0</v>
      </c>
      <c r="J228" s="188">
        <f>IF(VLOOKUP($A228,'hk2022'!$A:$H,1)=$A228,VLOOKUP($A228,'hk2022'!$A:$H,8),0)</f>
        <v>0</v>
      </c>
      <c r="K228" s="190">
        <f t="shared" si="78"/>
        <v>0</v>
      </c>
      <c r="L228" s="197"/>
    </row>
    <row r="229" spans="1:12" ht="12.75" outlineLevel="1" x14ac:dyDescent="0.2">
      <c r="A229" s="171" t="str">
        <f t="shared" si="76"/>
        <v>427</v>
      </c>
      <c r="B229" s="167" t="s">
        <v>2661</v>
      </c>
      <c r="C229" s="167" t="s">
        <v>2662</v>
      </c>
      <c r="D229" s="188">
        <f>IF(VLOOKUP($A229,'hk2023'!$A:$G,1)=$A229,VLOOKUP($A229,'hk2023'!$A:$G,6),0)</f>
        <v>0</v>
      </c>
      <c r="E229" s="188">
        <f>IF(VLOOKUP($A229,'hk2023'!$A:$G,1)=$A229,VLOOKUP($A229,'hk2023'!$A:$G,7),0)</f>
        <v>0</v>
      </c>
      <c r="F229" s="188">
        <f>IF(VLOOKUP($A229,'hk2023'!$A:$H,1)=$A229,VLOOKUP($A229,'hk2023'!$A:$H,8),0)</f>
        <v>0</v>
      </c>
      <c r="G229" s="189">
        <f t="shared" si="77"/>
        <v>0</v>
      </c>
      <c r="H229" s="188">
        <f>IF(VLOOKUP($A229,'hk2022'!$A:$G,1)=$A229,VLOOKUP($A229,'hk2022'!$A:$G,6),0)</f>
        <v>0</v>
      </c>
      <c r="I229" s="188">
        <f>IF(VLOOKUP($A229,'hk2022'!$A:$G,1)=$A229,VLOOKUP($A229,'hk2022'!$A:$G,7),0)</f>
        <v>0</v>
      </c>
      <c r="J229" s="188">
        <f>IF(VLOOKUP($A229,'hk2022'!$A:$H,1)=$A229,VLOOKUP($A229,'hk2022'!$A:$H,8),0)</f>
        <v>0</v>
      </c>
      <c r="K229" s="190">
        <f t="shared" si="78"/>
        <v>0</v>
      </c>
      <c r="L229" s="197"/>
    </row>
    <row r="230" spans="1:12" ht="12.75" outlineLevel="1" x14ac:dyDescent="0.2">
      <c r="A230" s="171" t="str">
        <f t="shared" si="76"/>
        <v>428</v>
      </c>
      <c r="B230" s="167" t="s">
        <v>2663</v>
      </c>
      <c r="C230" s="167" t="s">
        <v>2664</v>
      </c>
      <c r="D230" s="188">
        <f>IF(VLOOKUP($A230,'hk2023'!$A:$G,1)=$A230,VLOOKUP($A230,'hk2023'!$A:$G,6),0)</f>
        <v>0</v>
      </c>
      <c r="E230" s="188">
        <f>IF(VLOOKUP($A230,'hk2023'!$A:$G,1)=$A230,VLOOKUP($A230,'hk2023'!$A:$G,7),0)</f>
        <v>0</v>
      </c>
      <c r="F230" s="188">
        <f>IF(VLOOKUP($A230,'hk2023'!$A:$H,1)=$A230,VLOOKUP($A230,'hk2023'!$A:$H,8),0)</f>
        <v>10585.02</v>
      </c>
      <c r="G230" s="189">
        <f t="shared" si="77"/>
        <v>-10585.02</v>
      </c>
      <c r="H230" s="188">
        <f>IF(VLOOKUP($A230,'hk2022'!$A:$G,1)=$A230,VLOOKUP($A230,'hk2022'!$A:$G,6),0)</f>
        <v>0</v>
      </c>
      <c r="I230" s="188">
        <f>IF(VLOOKUP($A230,'hk2022'!$A:$G,1)=$A230,VLOOKUP($A230,'hk2022'!$A:$G,7),0)</f>
        <v>0</v>
      </c>
      <c r="J230" s="188">
        <f>IF(VLOOKUP($A230,'hk2022'!$A:$H,1)=$A230,VLOOKUP($A230,'hk2022'!$A:$H,8),0)</f>
        <v>0</v>
      </c>
      <c r="K230" s="190">
        <f t="shared" si="78"/>
        <v>0</v>
      </c>
      <c r="L230" s="197"/>
    </row>
    <row r="231" spans="1:12" ht="12.75" outlineLevel="1" x14ac:dyDescent="0.2">
      <c r="A231" s="171" t="str">
        <f t="shared" si="76"/>
        <v>429</v>
      </c>
      <c r="B231" s="167" t="s">
        <v>2665</v>
      </c>
      <c r="C231" s="167" t="s">
        <v>2666</v>
      </c>
      <c r="D231" s="188">
        <f>IF(VLOOKUP($A231,'hk2023'!$A:$G,1)=$A231,VLOOKUP($A231,'hk2023'!$A:$G,6),0)</f>
        <v>0</v>
      </c>
      <c r="E231" s="188">
        <f>IF(VLOOKUP($A231,'hk2023'!$A:$G,1)=$A231,VLOOKUP($A231,'hk2023'!$A:$G,7),0)</f>
        <v>0</v>
      </c>
      <c r="F231" s="188">
        <f>IF(VLOOKUP($A231,'hk2023'!$A:$H,1)=$A231,VLOOKUP($A231,'hk2023'!$A:$H,8),0)</f>
        <v>0</v>
      </c>
      <c r="G231" s="189">
        <f t="shared" si="77"/>
        <v>0</v>
      </c>
      <c r="H231" s="188">
        <f>IF(VLOOKUP($A231,'hk2022'!$A:$G,1)=$A231,VLOOKUP($A231,'hk2022'!$A:$G,6),0)</f>
        <v>0</v>
      </c>
      <c r="I231" s="188">
        <f>IF(VLOOKUP($A231,'hk2022'!$A:$G,1)=$A231,VLOOKUP($A231,'hk2022'!$A:$G,7),0)</f>
        <v>0</v>
      </c>
      <c r="J231" s="188">
        <f>IF(VLOOKUP($A231,'hk2022'!$A:$H,1)=$A231,VLOOKUP($A231,'hk2022'!$A:$H,8),0)</f>
        <v>0</v>
      </c>
      <c r="K231" s="190">
        <f t="shared" si="78"/>
        <v>0</v>
      </c>
      <c r="L231" s="197"/>
    </row>
    <row r="232" spans="1:12" ht="13.5" outlineLevel="1" thickBot="1" x14ac:dyDescent="0.25">
      <c r="A232" s="171"/>
      <c r="B232" s="167"/>
      <c r="C232" s="167"/>
      <c r="H232" s="188"/>
      <c r="I232" s="188"/>
      <c r="J232" s="188"/>
      <c r="K232" s="190"/>
      <c r="L232" s="197"/>
    </row>
    <row r="233" spans="1:12" ht="12.75" x14ac:dyDescent="0.2">
      <c r="A233" s="207" t="s">
        <v>1230</v>
      </c>
      <c r="B233" s="208"/>
      <c r="C233" s="209" t="s">
        <v>1884</v>
      </c>
      <c r="D233" s="180">
        <f t="shared" ref="D233:K233" si="79">SUM(D234)</f>
        <v>-11085.02</v>
      </c>
      <c r="E233" s="180">
        <f t="shared" si="79"/>
        <v>11085.02</v>
      </c>
      <c r="F233" s="180">
        <f t="shared" si="79"/>
        <v>0</v>
      </c>
      <c r="G233" s="195">
        <f t="shared" si="79"/>
        <v>0</v>
      </c>
      <c r="H233" s="180">
        <f t="shared" si="79"/>
        <v>0</v>
      </c>
      <c r="I233" s="180">
        <f t="shared" si="79"/>
        <v>0</v>
      </c>
      <c r="J233" s="180">
        <f t="shared" si="79"/>
        <v>0</v>
      </c>
      <c r="K233" s="196">
        <f t="shared" si="79"/>
        <v>0</v>
      </c>
      <c r="L233" s="197"/>
    </row>
    <row r="234" spans="1:12" ht="12.75" outlineLevel="1" x14ac:dyDescent="0.2">
      <c r="A234" s="171" t="str">
        <f>LEFT(B234,3)</f>
        <v>431</v>
      </c>
      <c r="B234" s="167" t="s">
        <v>2667</v>
      </c>
      <c r="C234" s="167" t="s">
        <v>2668</v>
      </c>
      <c r="D234" s="188">
        <f>IF(VLOOKUP($A234,'hk2023'!$A:$G,1)=$A234,VLOOKUP($A234,'hk2023'!$A:$G,6),0)</f>
        <v>-11085.02</v>
      </c>
      <c r="E234" s="188">
        <f>IF(VLOOKUP($A234,'hk2023'!$A:$G,1)=$A234,VLOOKUP($A234,'hk2023'!$A:$G,7),0)</f>
        <v>11085.02</v>
      </c>
      <c r="F234" s="188">
        <f>IF(VLOOKUP($A234,'hk2023'!$A:$H,1)=$A234,VLOOKUP($A234,'hk2023'!$A:$H,8),0)</f>
        <v>0</v>
      </c>
      <c r="G234" s="189">
        <f>SUM(D234+E234-F234)</f>
        <v>0</v>
      </c>
      <c r="H234" s="188">
        <f>IF(VLOOKUP($A234,'hk2022'!$A:$G,1)=$A234,VLOOKUP($A234,'hk2022'!$A:$G,6),0)</f>
        <v>0</v>
      </c>
      <c r="I234" s="188">
        <f>IF(VLOOKUP($A234,'hk2022'!$A:$G,1)=$A234,VLOOKUP($A234,'hk2022'!$A:$G,7),0)</f>
        <v>0</v>
      </c>
      <c r="J234" s="188">
        <f>IF(VLOOKUP($A234,'hk2022'!$A:$H,1)=$A234,VLOOKUP($A234,'hk2022'!$A:$H,8),0)</f>
        <v>0</v>
      </c>
      <c r="K234" s="190">
        <f>SUM(H234+I234-J234)</f>
        <v>0</v>
      </c>
      <c r="L234" s="197"/>
    </row>
    <row r="235" spans="1:12" ht="13.5" outlineLevel="1" thickBot="1" x14ac:dyDescent="0.25">
      <c r="A235" s="171"/>
      <c r="B235" s="167"/>
      <c r="C235" s="167"/>
      <c r="H235" s="188"/>
      <c r="I235" s="188"/>
      <c r="J235" s="188"/>
      <c r="K235" s="190"/>
      <c r="L235" s="197"/>
    </row>
    <row r="236" spans="1:12" ht="12.75" x14ac:dyDescent="0.2">
      <c r="A236" s="223" t="s">
        <v>2669</v>
      </c>
      <c r="B236" s="208"/>
      <c r="C236" s="208" t="s">
        <v>2670</v>
      </c>
      <c r="D236" s="180">
        <f t="shared" ref="D236:K236" si="80">SUM(D237)</f>
        <v>0</v>
      </c>
      <c r="E236" s="180">
        <f t="shared" si="80"/>
        <v>0</v>
      </c>
      <c r="F236" s="180">
        <f t="shared" si="80"/>
        <v>0</v>
      </c>
      <c r="G236" s="181">
        <f t="shared" si="80"/>
        <v>0</v>
      </c>
      <c r="H236" s="180">
        <f t="shared" si="80"/>
        <v>0</v>
      </c>
      <c r="I236" s="180">
        <f t="shared" si="80"/>
        <v>0</v>
      </c>
      <c r="J236" s="180">
        <f t="shared" si="80"/>
        <v>0</v>
      </c>
      <c r="K236" s="182">
        <f t="shared" si="80"/>
        <v>0</v>
      </c>
      <c r="L236" s="197"/>
    </row>
    <row r="237" spans="1:12" ht="13.5" outlineLevel="1" thickBot="1" x14ac:dyDescent="0.25">
      <c r="A237" s="224" t="s">
        <v>2669</v>
      </c>
      <c r="B237" s="167"/>
      <c r="C237" s="184" t="s">
        <v>2670</v>
      </c>
      <c r="D237" s="188">
        <f>IF(VLOOKUP($A237,'hk2023'!$A:$G,1)=$A237,VLOOKUP($A237,'hk2023'!$A:$G,6),0)</f>
        <v>0</v>
      </c>
      <c r="E237" s="188">
        <f>IF(VLOOKUP($A237,'hk2023'!$A:$G,1)=$A237,VLOOKUP($A237,'hk2023'!$A:$G,7),0)</f>
        <v>0</v>
      </c>
      <c r="F237" s="188">
        <f>IF(VLOOKUP($A237,'hk2023'!$A:$H,1)=$A237,VLOOKUP($A237,'hk2023'!$A:$H,8),0)</f>
        <v>0</v>
      </c>
      <c r="G237" s="189">
        <f>SUM(D237+E237-F237)</f>
        <v>0</v>
      </c>
      <c r="H237" s="188">
        <f>IF(VLOOKUP($A237,'hk2022'!$A:$G,1)=$A237,VLOOKUP($A237,'hk2022'!$A:$G,6),0)</f>
        <v>0</v>
      </c>
      <c r="I237" s="188">
        <f>IF(VLOOKUP($A237,'hk2022'!$A:$G,1)=$A237,VLOOKUP($A237,'hk2022'!$A:$G,7),0)</f>
        <v>0</v>
      </c>
      <c r="J237" s="188">
        <f>IF(VLOOKUP($A237,'hk2022'!$A:$H,1)=$A237,VLOOKUP($A237,'hk2022'!$A:$H,8),0)</f>
        <v>0</v>
      </c>
      <c r="K237" s="190">
        <f>SUM(H237+I237-J237)</f>
        <v>0</v>
      </c>
      <c r="L237" s="197"/>
    </row>
    <row r="238" spans="1:12" ht="12.75" x14ac:dyDescent="0.2">
      <c r="A238" s="207" t="s">
        <v>1232</v>
      </c>
      <c r="B238" s="208"/>
      <c r="C238" s="209" t="s">
        <v>2671</v>
      </c>
      <c r="D238" s="180">
        <f t="shared" ref="D238:K238" si="81">SUM(D239:D241)</f>
        <v>0</v>
      </c>
      <c r="E238" s="180">
        <f t="shared" si="81"/>
        <v>0</v>
      </c>
      <c r="F238" s="180">
        <f t="shared" si="81"/>
        <v>0</v>
      </c>
      <c r="G238" s="195">
        <f t="shared" si="81"/>
        <v>0</v>
      </c>
      <c r="H238" s="180">
        <f t="shared" si="81"/>
        <v>0</v>
      </c>
      <c r="I238" s="180">
        <f t="shared" si="81"/>
        <v>0</v>
      </c>
      <c r="J238" s="180">
        <f t="shared" si="81"/>
        <v>0</v>
      </c>
      <c r="K238" s="196">
        <f t="shared" si="81"/>
        <v>0</v>
      </c>
      <c r="L238" s="197"/>
    </row>
    <row r="239" spans="1:12" ht="12.75" outlineLevel="1" x14ac:dyDescent="0.2">
      <c r="A239" s="171" t="str">
        <f>LEFT(B239,3)</f>
        <v>451</v>
      </c>
      <c r="B239" s="167" t="s">
        <v>2672</v>
      </c>
      <c r="C239" s="167" t="s">
        <v>2673</v>
      </c>
      <c r="D239" s="188">
        <f>IF(VLOOKUP($A239,'hk2023'!$A:$G,1)=$A239,VLOOKUP($A239,'hk2023'!$A:$G,6),0)</f>
        <v>0</v>
      </c>
      <c r="E239" s="188">
        <f>IF(VLOOKUP($A239,'hk2023'!$A:$G,1)=$A239,VLOOKUP($A239,'hk2023'!$A:$G,7),0)</f>
        <v>0</v>
      </c>
      <c r="F239" s="188">
        <f>IF(VLOOKUP($A239,'hk2023'!$A:$H,1)=$A239,VLOOKUP($A239,'hk2023'!$A:$H,8),0)</f>
        <v>0</v>
      </c>
      <c r="G239" s="189">
        <f>SUM(D239+E239-F239)</f>
        <v>0</v>
      </c>
      <c r="H239" s="188">
        <f>IF(VLOOKUP($A239,'hk2022'!$A:$G,1)=$A239,VLOOKUP($A239,'hk2022'!$A:$G,6),0)</f>
        <v>0</v>
      </c>
      <c r="I239" s="188">
        <f>IF(VLOOKUP($A239,'hk2022'!$A:$G,1)=$A239,VLOOKUP($A239,'hk2022'!$A:$G,7),0)</f>
        <v>0</v>
      </c>
      <c r="J239" s="188">
        <f>IF(VLOOKUP($A239,'hk2022'!$A:$H,1)=$A239,VLOOKUP($A239,'hk2022'!$A:$H,8),0)</f>
        <v>0</v>
      </c>
      <c r="K239" s="190">
        <f>SUM(H239+I239-J239)</f>
        <v>0</v>
      </c>
      <c r="L239" s="197"/>
    </row>
    <row r="240" spans="1:12" ht="12.75" outlineLevel="1" x14ac:dyDescent="0.2">
      <c r="A240" s="224" t="s">
        <v>2674</v>
      </c>
      <c r="B240" s="167"/>
      <c r="C240" s="184" t="s">
        <v>2675</v>
      </c>
      <c r="D240" s="188">
        <f>IF(VLOOKUP($A240,'hk2023'!$A:$G,1)=$A240,VLOOKUP($A240,'hk2023'!$A:$G,6),0)</f>
        <v>0</v>
      </c>
      <c r="E240" s="188">
        <f>IF(VLOOKUP($A240,'hk2023'!$A:$G,1)=$A240,VLOOKUP($A240,'hk2023'!$A:$G,7),0)</f>
        <v>0</v>
      </c>
      <c r="F240" s="188">
        <f>IF(VLOOKUP($A240,'hk2023'!$A:$H,1)=$A240,VLOOKUP($A240,'hk2023'!$A:$H,8),0)</f>
        <v>0</v>
      </c>
      <c r="G240" s="189">
        <f>SUM(D240+E240-F240)</f>
        <v>0</v>
      </c>
      <c r="H240" s="188">
        <f>IF(VLOOKUP($A240,'hk2022'!$A:$G,1)=$A240,VLOOKUP($A240,'hk2022'!$A:$G,6),0)</f>
        <v>0</v>
      </c>
      <c r="I240" s="188">
        <f>IF(VLOOKUP($A240,'hk2022'!$A:$G,1)=$A240,VLOOKUP($A240,'hk2022'!$A:$G,7),0)</f>
        <v>0</v>
      </c>
      <c r="J240" s="188">
        <f>IF(VLOOKUP($A240,'hk2022'!$A:$H,1)=$A240,VLOOKUP($A240,'hk2022'!$A:$H,8),0)</f>
        <v>0</v>
      </c>
      <c r="K240" s="190">
        <f>SUM(H240+I240-J240)</f>
        <v>0</v>
      </c>
      <c r="L240" s="197"/>
    </row>
    <row r="241" spans="1:12" ht="12.75" outlineLevel="1" x14ac:dyDescent="0.2">
      <c r="A241" s="171" t="str">
        <f>LEFT(B241,3)</f>
        <v>459</v>
      </c>
      <c r="B241" s="167" t="s">
        <v>2676</v>
      </c>
      <c r="C241" s="167" t="s">
        <v>2677</v>
      </c>
      <c r="D241" s="188">
        <f>IF(VLOOKUP($A241,'hk2023'!$A:$G,1)=$A241,VLOOKUP($A241,'hk2023'!$A:$G,6),0)</f>
        <v>0</v>
      </c>
      <c r="E241" s="188">
        <f>IF(VLOOKUP($A241,'hk2023'!$A:$G,1)=$A241,VLOOKUP($A241,'hk2023'!$A:$G,7),0)</f>
        <v>0</v>
      </c>
      <c r="F241" s="188">
        <f>IF(VLOOKUP($A241,'hk2023'!$A:$H,1)=$A241,VLOOKUP($A241,'hk2023'!$A:$H,8),0)</f>
        <v>0</v>
      </c>
      <c r="G241" s="189">
        <f>SUM(D241+E241-F241)</f>
        <v>0</v>
      </c>
      <c r="H241" s="188">
        <f>IF(VLOOKUP($A241,'hk2022'!$A:$G,1)=$A241,VLOOKUP($A241,'hk2022'!$A:$G,6),0)</f>
        <v>0</v>
      </c>
      <c r="I241" s="188">
        <f>IF(VLOOKUP($A241,'hk2022'!$A:$G,1)=$A241,VLOOKUP($A241,'hk2022'!$A:$G,7),0)</f>
        <v>0</v>
      </c>
      <c r="J241" s="188">
        <f>IF(VLOOKUP($A241,'hk2022'!$A:$H,1)=$A241,VLOOKUP($A241,'hk2022'!$A:$H,8),0)</f>
        <v>0</v>
      </c>
      <c r="K241" s="190">
        <f>SUM(H241+I241-J241)</f>
        <v>0</v>
      </c>
      <c r="L241" s="197"/>
    </row>
    <row r="242" spans="1:12" ht="13.5" outlineLevel="1" thickBot="1" x14ac:dyDescent="0.25">
      <c r="A242" s="171"/>
      <c r="B242" s="167"/>
      <c r="C242" s="167"/>
      <c r="H242" s="188"/>
      <c r="I242" s="188"/>
      <c r="J242" s="188"/>
      <c r="K242" s="190"/>
      <c r="L242" s="197"/>
    </row>
    <row r="243" spans="1:12" ht="12.75" x14ac:dyDescent="0.2">
      <c r="A243" s="207" t="s">
        <v>1241</v>
      </c>
      <c r="B243" s="208"/>
      <c r="C243" s="209" t="s">
        <v>2678</v>
      </c>
      <c r="D243" s="180">
        <f t="shared" ref="D243:K243" si="82">SUM(D244)</f>
        <v>0</v>
      </c>
      <c r="E243" s="180">
        <f t="shared" si="82"/>
        <v>0</v>
      </c>
      <c r="F243" s="180">
        <f t="shared" si="82"/>
        <v>0</v>
      </c>
      <c r="G243" s="195">
        <f t="shared" si="82"/>
        <v>0</v>
      </c>
      <c r="H243" s="180">
        <f t="shared" si="82"/>
        <v>0</v>
      </c>
      <c r="I243" s="180">
        <f t="shared" si="82"/>
        <v>0</v>
      </c>
      <c r="J243" s="180">
        <f t="shared" si="82"/>
        <v>0</v>
      </c>
      <c r="K243" s="196">
        <f t="shared" si="82"/>
        <v>0</v>
      </c>
      <c r="L243" s="197"/>
    </row>
    <row r="244" spans="1:12" ht="12.75" outlineLevel="1" x14ac:dyDescent="0.2">
      <c r="A244" s="171" t="str">
        <f>LEFT(B244,3)</f>
        <v>461</v>
      </c>
      <c r="B244" s="167" t="s">
        <v>2679</v>
      </c>
      <c r="C244" s="167" t="s">
        <v>2678</v>
      </c>
      <c r="D244" s="188">
        <f>IF(VLOOKUP($A244,'hk2023'!$A:$G,1)=$A244,VLOOKUP($A244,'hk2023'!$A:$G,6),0)</f>
        <v>0</v>
      </c>
      <c r="E244" s="188">
        <f>IF(VLOOKUP($A244,'hk2023'!$A:$G,1)=$A244,VLOOKUP($A244,'hk2023'!$A:$G,7),0)</f>
        <v>0</v>
      </c>
      <c r="F244" s="188">
        <f>IF(VLOOKUP($A244,'hk2023'!$A:$H,1)=$A244,VLOOKUP($A244,'hk2023'!$A:$H,8),0)</f>
        <v>0</v>
      </c>
      <c r="G244" s="189">
        <f>SUM(D244+E244-F244)</f>
        <v>0</v>
      </c>
      <c r="H244" s="188">
        <f>IF(VLOOKUP($A244,'hk2022'!$A:$G,1)=$A244,VLOOKUP($A244,'hk2022'!$A:$G,6),0)</f>
        <v>0</v>
      </c>
      <c r="I244" s="188">
        <f>IF(VLOOKUP($A244,'hk2022'!$A:$G,1)=$A244,VLOOKUP($A244,'hk2022'!$A:$G,7),0)</f>
        <v>0</v>
      </c>
      <c r="J244" s="188">
        <f>IF(VLOOKUP($A244,'hk2022'!$A:$H,1)=$A244,VLOOKUP($A244,'hk2022'!$A:$H,8),0)</f>
        <v>0</v>
      </c>
      <c r="K244" s="190">
        <f>SUM(H244+I244-J244)</f>
        <v>0</v>
      </c>
      <c r="L244" s="197"/>
    </row>
    <row r="245" spans="1:12" ht="13.5" outlineLevel="1" thickBot="1" x14ac:dyDescent="0.25">
      <c r="A245" s="171"/>
      <c r="B245" s="167"/>
      <c r="C245" s="167"/>
      <c r="H245" s="188"/>
      <c r="I245" s="188"/>
      <c r="J245" s="188"/>
      <c r="K245" s="190"/>
      <c r="L245" s="197"/>
    </row>
    <row r="246" spans="1:12" ht="12.75" x14ac:dyDescent="0.2">
      <c r="A246" s="207" t="s">
        <v>1200</v>
      </c>
      <c r="B246" s="208"/>
      <c r="C246" s="209" t="s">
        <v>2680</v>
      </c>
      <c r="D246" s="180">
        <f t="shared" ref="D246:K246" si="83">SUM(D247:D254)</f>
        <v>-23.26</v>
      </c>
      <c r="E246" s="180">
        <f t="shared" si="83"/>
        <v>4311.8999999999996</v>
      </c>
      <c r="F246" s="180">
        <f t="shared" si="83"/>
        <v>28862.720000000001</v>
      </c>
      <c r="G246" s="195">
        <f t="shared" si="83"/>
        <v>-24574.079999999998</v>
      </c>
      <c r="H246" s="180">
        <f t="shared" si="83"/>
        <v>0</v>
      </c>
      <c r="I246" s="180">
        <f t="shared" si="83"/>
        <v>0</v>
      </c>
      <c r="J246" s="180">
        <f t="shared" si="83"/>
        <v>23.26</v>
      </c>
      <c r="K246" s="196">
        <f t="shared" si="83"/>
        <v>-23.26</v>
      </c>
      <c r="L246" s="197"/>
    </row>
    <row r="247" spans="1:12" ht="12.75" outlineLevel="1" x14ac:dyDescent="0.2">
      <c r="A247" s="171" t="str">
        <f t="shared" ref="A247:A254" si="84">LEFT(B247,3)</f>
        <v>471</v>
      </c>
      <c r="B247" s="167" t="s">
        <v>2681</v>
      </c>
      <c r="C247" s="167" t="s">
        <v>2682</v>
      </c>
      <c r="D247" s="188">
        <f>IF(VLOOKUP($A247,'hk2023'!$A:$G,1)=$A247,VLOOKUP($A247,'hk2023'!$A:$G,6),0)</f>
        <v>0</v>
      </c>
      <c r="E247" s="188">
        <f>IF(VLOOKUP($A247,'hk2023'!$A:$G,1)=$A247,VLOOKUP($A247,'hk2023'!$A:$G,7),0)</f>
        <v>0</v>
      </c>
      <c r="F247" s="188">
        <f>IF(VLOOKUP($A247,'hk2023'!$A:$H,1)=$A247,VLOOKUP($A247,'hk2023'!$A:$H,8),0)</f>
        <v>0</v>
      </c>
      <c r="G247" s="189">
        <f t="shared" ref="G247:G254" si="85">SUM(D247+E247-F247)</f>
        <v>0</v>
      </c>
      <c r="H247" s="188">
        <f>IF(VLOOKUP($A247,'hk2022'!$A:$G,1)=$A247,VLOOKUP($A247,'hk2022'!$A:$G,6),0)</f>
        <v>0</v>
      </c>
      <c r="I247" s="188">
        <f>IF(VLOOKUP($A247,'hk2022'!$A:$G,1)=$A247,VLOOKUP($A247,'hk2022'!$A:$G,7),0)</f>
        <v>0</v>
      </c>
      <c r="J247" s="188">
        <f>IF(VLOOKUP($A247,'hk2022'!$A:$H,1)=$A247,VLOOKUP($A247,'hk2022'!$A:$H,8),0)</f>
        <v>0</v>
      </c>
      <c r="K247" s="190">
        <f t="shared" ref="K247:K254" si="86">SUM(H247+I247-J247)</f>
        <v>0</v>
      </c>
      <c r="L247" s="197"/>
    </row>
    <row r="248" spans="1:12" ht="12.75" outlineLevel="1" x14ac:dyDescent="0.2">
      <c r="A248" s="171" t="str">
        <f t="shared" si="84"/>
        <v>472</v>
      </c>
      <c r="B248" s="167" t="s">
        <v>2683</v>
      </c>
      <c r="C248" s="167" t="s">
        <v>2684</v>
      </c>
      <c r="D248" s="188">
        <f>IF(VLOOKUP($A248,'hk2023'!$A:$G,1)=$A248,VLOOKUP($A248,'hk2023'!$A:$G,6),0)</f>
        <v>-23.26</v>
      </c>
      <c r="E248" s="188">
        <f>IF(VLOOKUP($A248,'hk2023'!$A:$G,1)=$A248,VLOOKUP($A248,'hk2023'!$A:$G,7),0)</f>
        <v>0</v>
      </c>
      <c r="F248" s="188">
        <f>IF(VLOOKUP($A248,'hk2023'!$A:$H,1)=$A248,VLOOKUP($A248,'hk2023'!$A:$H,8),0)</f>
        <v>0</v>
      </c>
      <c r="G248" s="189">
        <f t="shared" si="85"/>
        <v>-23.26</v>
      </c>
      <c r="H248" s="188">
        <f>IF(VLOOKUP($A248,'hk2022'!$A:$G,1)=$A248,VLOOKUP($A248,'hk2022'!$A:$G,6),0)</f>
        <v>0</v>
      </c>
      <c r="I248" s="188">
        <f>IF(VLOOKUP($A248,'hk2022'!$A:$G,1)=$A248,VLOOKUP($A248,'hk2022'!$A:$G,7),0)</f>
        <v>0</v>
      </c>
      <c r="J248" s="188">
        <f>IF(VLOOKUP($A248,'hk2022'!$A:$H,1)=$A248,VLOOKUP($A248,'hk2022'!$A:$H,8),0)</f>
        <v>23.26</v>
      </c>
      <c r="K248" s="190">
        <f t="shared" si="86"/>
        <v>-23.26</v>
      </c>
      <c r="L248" s="197"/>
    </row>
    <row r="249" spans="1:12" ht="12.75" outlineLevel="1" x14ac:dyDescent="0.2">
      <c r="A249" s="171" t="str">
        <f t="shared" si="84"/>
        <v>473</v>
      </c>
      <c r="B249" s="167" t="s">
        <v>2685</v>
      </c>
      <c r="C249" s="167" t="s">
        <v>2686</v>
      </c>
      <c r="D249" s="188">
        <f>IF(VLOOKUP($A249,'hk2023'!$A:$G,1)=$A249,VLOOKUP($A249,'hk2023'!$A:$G,6),0)</f>
        <v>0</v>
      </c>
      <c r="E249" s="188">
        <f>IF(VLOOKUP($A249,'hk2023'!$A:$G,1)=$A249,VLOOKUP($A249,'hk2023'!$A:$G,7),0)</f>
        <v>0</v>
      </c>
      <c r="F249" s="188">
        <f>IF(VLOOKUP($A249,'hk2023'!$A:$H,1)=$A249,VLOOKUP($A249,'hk2023'!$A:$H,8),0)</f>
        <v>0</v>
      </c>
      <c r="G249" s="189">
        <f t="shared" si="85"/>
        <v>0</v>
      </c>
      <c r="H249" s="188">
        <f>IF(VLOOKUP($A249,'hk2022'!$A:$G,1)=$A249,VLOOKUP($A249,'hk2022'!$A:$G,6),0)</f>
        <v>0</v>
      </c>
      <c r="I249" s="188">
        <f>IF(VLOOKUP($A249,'hk2022'!$A:$G,1)=$A249,VLOOKUP($A249,'hk2022'!$A:$G,7),0)</f>
        <v>0</v>
      </c>
      <c r="J249" s="188">
        <f>IF(VLOOKUP($A249,'hk2022'!$A:$H,1)=$A249,VLOOKUP($A249,'hk2022'!$A:$H,8),0)</f>
        <v>0</v>
      </c>
      <c r="K249" s="190">
        <f t="shared" si="86"/>
        <v>0</v>
      </c>
      <c r="L249" s="197"/>
    </row>
    <row r="250" spans="1:12" ht="12.75" outlineLevel="1" x14ac:dyDescent="0.2">
      <c r="A250" s="171" t="str">
        <f t="shared" si="84"/>
        <v>474</v>
      </c>
      <c r="B250" s="167" t="s">
        <v>2687</v>
      </c>
      <c r="C250" s="167" t="s">
        <v>2688</v>
      </c>
      <c r="D250" s="188">
        <f>IF(VLOOKUP($A250,'hk2023'!$A:$G,1)=$A250,VLOOKUP($A250,'hk2023'!$A:$G,6),0)</f>
        <v>0</v>
      </c>
      <c r="E250" s="188">
        <f>IF(VLOOKUP($A250,'hk2023'!$A:$G,1)=$A250,VLOOKUP($A250,'hk2023'!$A:$G,7),0)</f>
        <v>0</v>
      </c>
      <c r="F250" s="188">
        <f>IF(VLOOKUP($A250,'hk2023'!$A:$H,1)=$A250,VLOOKUP($A250,'hk2023'!$A:$H,8),0)</f>
        <v>0</v>
      </c>
      <c r="G250" s="189">
        <f t="shared" si="85"/>
        <v>0</v>
      </c>
      <c r="H250" s="188">
        <f>IF(VLOOKUP($A250,'hk2022'!$A:$G,1)=$A250,VLOOKUP($A250,'hk2022'!$A:$G,6),0)</f>
        <v>0</v>
      </c>
      <c r="I250" s="188">
        <f>IF(VLOOKUP($A250,'hk2022'!$A:$G,1)=$A250,VLOOKUP($A250,'hk2022'!$A:$G,7),0)</f>
        <v>0</v>
      </c>
      <c r="J250" s="188">
        <f>IF(VLOOKUP($A250,'hk2022'!$A:$H,1)=$A250,VLOOKUP($A250,'hk2022'!$A:$H,8),0)</f>
        <v>0</v>
      </c>
      <c r="K250" s="190">
        <f t="shared" si="86"/>
        <v>0</v>
      </c>
      <c r="L250" s="197"/>
    </row>
    <row r="251" spans="1:12" ht="12.75" outlineLevel="1" x14ac:dyDescent="0.2">
      <c r="A251" s="171" t="str">
        <f t="shared" si="84"/>
        <v>475</v>
      </c>
      <c r="B251" s="167" t="s">
        <v>2689</v>
      </c>
      <c r="C251" s="167" t="s">
        <v>2690</v>
      </c>
      <c r="D251" s="188">
        <f>IF(VLOOKUP($A251,'hk2023'!$A:$G,1)=$A251,VLOOKUP($A251,'hk2023'!$A:$G,6),0)</f>
        <v>0</v>
      </c>
      <c r="E251" s="188">
        <f>IF(VLOOKUP($A251,'hk2023'!$A:$G,1)=$A251,VLOOKUP($A251,'hk2023'!$A:$G,7),0)</f>
        <v>0</v>
      </c>
      <c r="F251" s="188">
        <f>IF(VLOOKUP($A251,'hk2023'!$A:$H,1)=$A251,VLOOKUP($A251,'hk2023'!$A:$H,8),0)</f>
        <v>0</v>
      </c>
      <c r="G251" s="189">
        <f t="shared" si="85"/>
        <v>0</v>
      </c>
      <c r="H251" s="188">
        <f>IF(VLOOKUP($A251,'hk2022'!$A:$G,1)=$A251,VLOOKUP($A251,'hk2022'!$A:$G,6),0)</f>
        <v>0</v>
      </c>
      <c r="I251" s="188">
        <f>IF(VLOOKUP($A251,'hk2022'!$A:$G,1)=$A251,VLOOKUP($A251,'hk2022'!$A:$G,7),0)</f>
        <v>0</v>
      </c>
      <c r="J251" s="188">
        <f>IF(VLOOKUP($A251,'hk2022'!$A:$H,1)=$A251,VLOOKUP($A251,'hk2022'!$A:$H,8),0)</f>
        <v>0</v>
      </c>
      <c r="K251" s="190">
        <f t="shared" si="86"/>
        <v>0</v>
      </c>
      <c r="L251" s="197"/>
    </row>
    <row r="252" spans="1:12" ht="12.75" outlineLevel="1" x14ac:dyDescent="0.2">
      <c r="A252" s="171" t="str">
        <f t="shared" si="84"/>
        <v>476</v>
      </c>
      <c r="B252" s="167" t="s">
        <v>2691</v>
      </c>
      <c r="C252" s="167" t="s">
        <v>2692</v>
      </c>
      <c r="D252" s="188">
        <f>IF(VLOOKUP($A252,'hk2023'!$A:$G,1)=$A252,VLOOKUP($A252,'hk2023'!$A:$G,6),0)</f>
        <v>0</v>
      </c>
      <c r="E252" s="188">
        <f>IF(VLOOKUP($A252,'hk2023'!$A:$G,1)=$A252,VLOOKUP($A252,'hk2023'!$A:$G,7),0)</f>
        <v>0</v>
      </c>
      <c r="F252" s="188">
        <f>IF(VLOOKUP($A252,'hk2023'!$A:$H,1)=$A252,VLOOKUP($A252,'hk2023'!$A:$H,8),0)</f>
        <v>0</v>
      </c>
      <c r="G252" s="189">
        <f t="shared" si="85"/>
        <v>0</v>
      </c>
      <c r="H252" s="188">
        <f>IF(VLOOKUP($A252,'hk2022'!$A:$G,1)=$A252,VLOOKUP($A252,'hk2022'!$A:$G,6),0)</f>
        <v>0</v>
      </c>
      <c r="I252" s="188">
        <f>IF(VLOOKUP($A252,'hk2022'!$A:$G,1)=$A252,VLOOKUP($A252,'hk2022'!$A:$G,7),0)</f>
        <v>0</v>
      </c>
      <c r="J252" s="188">
        <f>IF(VLOOKUP($A252,'hk2022'!$A:$H,1)=$A252,VLOOKUP($A252,'hk2022'!$A:$H,8),0)</f>
        <v>0</v>
      </c>
      <c r="K252" s="190">
        <f t="shared" si="86"/>
        <v>0</v>
      </c>
      <c r="L252" s="197"/>
    </row>
    <row r="253" spans="1:12" ht="12.75" outlineLevel="1" x14ac:dyDescent="0.2">
      <c r="A253" s="171" t="str">
        <f t="shared" si="84"/>
        <v>478</v>
      </c>
      <c r="B253" s="167" t="s">
        <v>2693</v>
      </c>
      <c r="C253" s="167" t="s">
        <v>2694</v>
      </c>
      <c r="D253" s="188">
        <f>IF(VLOOKUP($A253,'hk2023'!$A:$G,1)=$A253,VLOOKUP($A253,'hk2023'!$A:$G,6),0)</f>
        <v>0</v>
      </c>
      <c r="E253" s="188">
        <f>IF(VLOOKUP($A253,'hk2023'!$A:$G,1)=$A253,VLOOKUP($A253,'hk2023'!$A:$G,7),0)</f>
        <v>0</v>
      </c>
      <c r="F253" s="188">
        <f>IF(VLOOKUP($A253,'hk2023'!$A:$H,1)=$A253,VLOOKUP($A253,'hk2023'!$A:$H,8),0)</f>
        <v>0</v>
      </c>
      <c r="G253" s="189">
        <f t="shared" si="85"/>
        <v>0</v>
      </c>
      <c r="H253" s="188">
        <f>IF(VLOOKUP($A253,'hk2022'!$A:$G,1)=$A253,VLOOKUP($A253,'hk2022'!$A:$G,6),0)</f>
        <v>0</v>
      </c>
      <c r="I253" s="188">
        <f>IF(VLOOKUP($A253,'hk2022'!$A:$G,1)=$A253,VLOOKUP($A253,'hk2022'!$A:$G,7),0)</f>
        <v>0</v>
      </c>
      <c r="J253" s="188">
        <f>IF(VLOOKUP($A253,'hk2022'!$A:$H,1)=$A253,VLOOKUP($A253,'hk2022'!$A:$H,8),0)</f>
        <v>0</v>
      </c>
      <c r="K253" s="190">
        <f t="shared" si="86"/>
        <v>0</v>
      </c>
      <c r="L253" s="197"/>
    </row>
    <row r="254" spans="1:12" ht="12.75" outlineLevel="1" x14ac:dyDescent="0.2">
      <c r="A254" s="171" t="str">
        <f t="shared" si="84"/>
        <v>479</v>
      </c>
      <c r="B254" s="167" t="s">
        <v>2695</v>
      </c>
      <c r="C254" s="167" t="s">
        <v>2696</v>
      </c>
      <c r="D254" s="188">
        <f>IF(VLOOKUP($A254,'hk2023'!$A:$G,1)=$A254,VLOOKUP($A254,'hk2023'!$A:$G,6),0)</f>
        <v>0</v>
      </c>
      <c r="E254" s="188">
        <f>IF(VLOOKUP($A254,'hk2023'!$A:$G,1)=$A254,VLOOKUP($A254,'hk2023'!$A:$G,7),0)</f>
        <v>4311.8999999999996</v>
      </c>
      <c r="F254" s="188">
        <f>IF(VLOOKUP($A254,'hk2023'!$A:$H,1)=$A254,VLOOKUP($A254,'hk2023'!$A:$H,8),0)</f>
        <v>28862.720000000001</v>
      </c>
      <c r="G254" s="189">
        <f t="shared" si="85"/>
        <v>-24550.82</v>
      </c>
      <c r="H254" s="188">
        <f>IF(VLOOKUP($A254,'hk2022'!$A:$G,1)=$A254,VLOOKUP($A254,'hk2022'!$A:$G,6),0)</f>
        <v>0</v>
      </c>
      <c r="I254" s="188">
        <f>IF(VLOOKUP($A254,'hk2022'!$A:$G,1)=$A254,VLOOKUP($A254,'hk2022'!$A:$G,7),0)</f>
        <v>0</v>
      </c>
      <c r="J254" s="188">
        <f>IF(VLOOKUP($A254,'hk2022'!$A:$H,1)=$A254,VLOOKUP($A254,'hk2022'!$A:$H,8),0)</f>
        <v>0</v>
      </c>
      <c r="K254" s="190">
        <f t="shared" si="86"/>
        <v>0</v>
      </c>
      <c r="L254" s="197"/>
    </row>
    <row r="255" spans="1:12" ht="13.5" outlineLevel="1" thickBot="1" x14ac:dyDescent="0.25">
      <c r="A255" s="171"/>
      <c r="B255" s="167"/>
      <c r="C255" s="167"/>
      <c r="H255" s="188"/>
      <c r="I255" s="188"/>
      <c r="J255" s="188"/>
      <c r="K255" s="190"/>
      <c r="L255" s="197"/>
    </row>
    <row r="256" spans="1:12" ht="12.75" x14ac:dyDescent="0.2">
      <c r="A256" s="207" t="s">
        <v>1201</v>
      </c>
      <c r="B256" s="208"/>
      <c r="C256" s="209" t="s">
        <v>2697</v>
      </c>
      <c r="D256" s="180">
        <f t="shared" ref="D256:K256" si="87">SUM(D257)</f>
        <v>0</v>
      </c>
      <c r="E256" s="180">
        <f t="shared" si="87"/>
        <v>0</v>
      </c>
      <c r="F256" s="180">
        <f t="shared" si="87"/>
        <v>0</v>
      </c>
      <c r="G256" s="195">
        <f t="shared" si="87"/>
        <v>0</v>
      </c>
      <c r="H256" s="180">
        <f t="shared" si="87"/>
        <v>0</v>
      </c>
      <c r="I256" s="180">
        <f t="shared" si="87"/>
        <v>0</v>
      </c>
      <c r="J256" s="180">
        <f t="shared" si="87"/>
        <v>0</v>
      </c>
      <c r="K256" s="196">
        <f t="shared" si="87"/>
        <v>0</v>
      </c>
      <c r="L256" s="197"/>
    </row>
    <row r="257" spans="1:12" ht="12.75" outlineLevel="1" x14ac:dyDescent="0.2">
      <c r="A257" s="171" t="str">
        <f>LEFT(B257,3)</f>
        <v>481</v>
      </c>
      <c r="B257" s="167" t="s">
        <v>2698</v>
      </c>
      <c r="C257" s="167" t="s">
        <v>2699</v>
      </c>
      <c r="D257" s="188">
        <f>IF(VLOOKUP($A257,'hk2023'!$A:$G,1)=$A257,VLOOKUP($A257,'hk2023'!$A:$G,6),0)</f>
        <v>0</v>
      </c>
      <c r="E257" s="188">
        <f>IF(VLOOKUP($A257,'hk2023'!$A:$G,1)=$A257,VLOOKUP($A257,'hk2023'!$A:$G,7),0)</f>
        <v>0</v>
      </c>
      <c r="F257" s="188">
        <f>IF(VLOOKUP($A257,'hk2023'!$A:$H,1)=$A257,VLOOKUP($A257,'hk2023'!$A:$H,8),0)</f>
        <v>0</v>
      </c>
      <c r="G257" s="189">
        <f>SUM(D257+E257-F257)</f>
        <v>0</v>
      </c>
      <c r="H257" s="188">
        <f>IF(VLOOKUP($A257,'hk2022'!$A:$G,1)=$A257,VLOOKUP($A257,'hk2022'!$A:$G,6),0)</f>
        <v>0</v>
      </c>
      <c r="I257" s="188">
        <f>IF(VLOOKUP($A257,'hk2022'!$A:$G,1)=$A257,VLOOKUP($A257,'hk2022'!$A:$G,7),0)</f>
        <v>0</v>
      </c>
      <c r="J257" s="188">
        <f>IF(VLOOKUP($A257,'hk2022'!$A:$H,1)=$A257,VLOOKUP($A257,'hk2022'!$A:$H,8),0)</f>
        <v>0</v>
      </c>
      <c r="K257" s="190">
        <f>SUM(H257+I257-J257)</f>
        <v>0</v>
      </c>
      <c r="L257" s="197"/>
    </row>
    <row r="258" spans="1:12" ht="13.5" outlineLevel="1" thickBot="1" x14ac:dyDescent="0.25">
      <c r="A258" s="171"/>
      <c r="B258" s="167"/>
      <c r="C258" s="167"/>
      <c r="H258" s="188"/>
      <c r="I258" s="188"/>
      <c r="J258" s="188"/>
      <c r="K258" s="190"/>
      <c r="L258" s="197"/>
    </row>
    <row r="259" spans="1:12" ht="12.75" x14ac:dyDescent="0.2">
      <c r="A259" s="207" t="s">
        <v>1208</v>
      </c>
      <c r="B259" s="208"/>
      <c r="C259" s="209" t="s">
        <v>2700</v>
      </c>
      <c r="D259" s="180">
        <f t="shared" ref="D259:K259" si="88">SUM(D260)</f>
        <v>0</v>
      </c>
      <c r="E259" s="180">
        <f t="shared" si="88"/>
        <v>0</v>
      </c>
      <c r="F259" s="180">
        <f t="shared" si="88"/>
        <v>0</v>
      </c>
      <c r="G259" s="195">
        <f t="shared" si="88"/>
        <v>0</v>
      </c>
      <c r="H259" s="180">
        <f t="shared" si="88"/>
        <v>0</v>
      </c>
      <c r="I259" s="180">
        <f t="shared" si="88"/>
        <v>0</v>
      </c>
      <c r="J259" s="180">
        <f t="shared" si="88"/>
        <v>0</v>
      </c>
      <c r="K259" s="196">
        <f t="shared" si="88"/>
        <v>0</v>
      </c>
      <c r="L259" s="197"/>
    </row>
    <row r="260" spans="1:12" ht="12.75" outlineLevel="1" x14ac:dyDescent="0.2">
      <c r="A260" s="171" t="str">
        <f>LEFT(B260,3)</f>
        <v>491</v>
      </c>
      <c r="B260" s="167" t="s">
        <v>2701</v>
      </c>
      <c r="C260" s="167" t="s">
        <v>2702</v>
      </c>
      <c r="D260" s="188">
        <f>IF(VLOOKUP($A260,'hk2023'!$A:$G,1)=$A260,VLOOKUP($A260,'hk2023'!$A:$G,6),0)</f>
        <v>0</v>
      </c>
      <c r="E260" s="188">
        <f>IF(VLOOKUP($A260,'hk2023'!$A:$G,1)=$A260,VLOOKUP($A260,'hk2023'!$A:$G,7),0)</f>
        <v>0</v>
      </c>
      <c r="F260" s="188">
        <f>IF(VLOOKUP($A260,'hk2023'!$A:$H,1)=$A260,VLOOKUP($A260,'hk2023'!$A:$H,8),0)</f>
        <v>0</v>
      </c>
      <c r="G260" s="189">
        <f>SUM(D260+E260-F260)</f>
        <v>0</v>
      </c>
      <c r="H260" s="188">
        <f>IF(VLOOKUP($A260,'hk2022'!$A:$G,1)=$A260,VLOOKUP($A260,'hk2022'!$A:$G,6),0)</f>
        <v>0</v>
      </c>
      <c r="I260" s="188">
        <f>IF(VLOOKUP($A260,'hk2022'!$A:$G,1)=$A260,VLOOKUP($A260,'hk2022'!$A:$G,7),0)</f>
        <v>0</v>
      </c>
      <c r="J260" s="188">
        <f>IF(VLOOKUP($A260,'hk2022'!$A:$H,1)=$A260,VLOOKUP($A260,'hk2022'!$A:$H,8),0)</f>
        <v>0</v>
      </c>
      <c r="K260" s="190">
        <f>SUM(H260+I260-J260)</f>
        <v>0</v>
      </c>
      <c r="L260" s="197"/>
    </row>
    <row r="261" spans="1:12" ht="13.5" outlineLevel="1" thickBot="1" x14ac:dyDescent="0.25">
      <c r="A261" s="171"/>
      <c r="B261" s="167"/>
      <c r="C261" s="167"/>
      <c r="H261" s="188"/>
      <c r="I261" s="188"/>
      <c r="J261" s="188"/>
      <c r="K261" s="190"/>
      <c r="L261" s="197"/>
    </row>
    <row r="262" spans="1:12" ht="12" thickBot="1" x14ac:dyDescent="0.25">
      <c r="A262" s="172" t="s">
        <v>2703</v>
      </c>
      <c r="B262" s="167"/>
      <c r="C262" s="173" t="s">
        <v>36</v>
      </c>
      <c r="D262" s="204">
        <f t="shared" ref="D262:K262" si="89">SUM(D263+D271+D278+D289+D295+D306+D315+D327+D331+D339)</f>
        <v>0</v>
      </c>
      <c r="E262" s="204">
        <f t="shared" si="89"/>
        <v>117140.23000000001</v>
      </c>
      <c r="F262" s="204">
        <f t="shared" si="89"/>
        <v>0</v>
      </c>
      <c r="G262" s="221">
        <f t="shared" si="89"/>
        <v>117140.23000000001</v>
      </c>
      <c r="H262" s="204">
        <f t="shared" si="89"/>
        <v>0</v>
      </c>
      <c r="I262" s="204">
        <f t="shared" si="89"/>
        <v>69024.320000000022</v>
      </c>
      <c r="J262" s="204">
        <f t="shared" si="89"/>
        <v>0</v>
      </c>
      <c r="K262" s="222">
        <f t="shared" si="89"/>
        <v>69024.320000000022</v>
      </c>
    </row>
    <row r="263" spans="1:12" x14ac:dyDescent="0.15">
      <c r="A263" s="207" t="s">
        <v>1223</v>
      </c>
      <c r="B263" s="208"/>
      <c r="C263" s="209" t="s">
        <v>2704</v>
      </c>
      <c r="D263" s="180">
        <f>SUM(D264:D270)</f>
        <v>0</v>
      </c>
      <c r="E263" s="180">
        <f t="shared" ref="E263:K263" si="90">SUM(E264:E270)</f>
        <v>66811.040000000008</v>
      </c>
      <c r="F263" s="180">
        <f t="shared" si="90"/>
        <v>0</v>
      </c>
      <c r="G263" s="181">
        <f>SUM(G264:G270)</f>
        <v>66811.040000000008</v>
      </c>
      <c r="H263" s="180">
        <f t="shared" si="90"/>
        <v>0</v>
      </c>
      <c r="I263" s="180">
        <f t="shared" si="90"/>
        <v>38385.270000000004</v>
      </c>
      <c r="J263" s="180">
        <f t="shared" si="90"/>
        <v>0</v>
      </c>
      <c r="K263" s="182">
        <f t="shared" si="90"/>
        <v>38385.270000000004</v>
      </c>
    </row>
    <row r="264" spans="1:12" outlineLevel="1" x14ac:dyDescent="0.15">
      <c r="A264" s="171" t="s">
        <v>804</v>
      </c>
      <c r="C264" s="184" t="s">
        <v>2704</v>
      </c>
      <c r="D264" s="188">
        <f>IF(VLOOKUP($A264,'hk2023'!$A:$G,1)=$A264,VLOOKUP($A264,'hk2023'!$A:$G,6),0)</f>
        <v>0</v>
      </c>
      <c r="E264" s="188">
        <f>IF(VLOOKUP($A264,'hk2023'!$A:$G,1)=$A264,VLOOKUP($A264,'hk2023'!$A:$G,7),0)</f>
        <v>0</v>
      </c>
      <c r="F264" s="188">
        <f>IF(VLOOKUP($A264,'hk2023'!$A:$H,1)=$A264,VLOOKUP($A264,'hk2023'!$A:$H,8),0)</f>
        <v>0</v>
      </c>
      <c r="G264" s="189">
        <f t="shared" ref="G264:G270" si="91">SUM(D264+E264-F264)</f>
        <v>0</v>
      </c>
      <c r="H264" s="188">
        <f>IF(VLOOKUP($A264,'hk2022'!$A:$G,1)=$A264,VLOOKUP($A264,'hk2022'!$A:$G,6),0)</f>
        <v>0</v>
      </c>
      <c r="I264" s="188">
        <f>IF(VLOOKUP($A264,'hk2022'!$A:$G,1)=$A264,VLOOKUP($A264,'hk2022'!$A:$G,7),0)</f>
        <v>0</v>
      </c>
      <c r="J264" s="188">
        <f>IF(VLOOKUP($A264,'hk2022'!$A:$H,1)=$A264,VLOOKUP($A264,'hk2022'!$A:$H,8),0)</f>
        <v>0</v>
      </c>
      <c r="K264" s="190">
        <f t="shared" ref="K264:K270" si="92">SUM(H264+I264-J264)</f>
        <v>0</v>
      </c>
    </row>
    <row r="265" spans="1:12" outlineLevel="1" x14ac:dyDescent="0.15">
      <c r="A265" s="171" t="str">
        <f>LEFT(B265,3)</f>
        <v>501</v>
      </c>
      <c r="B265" s="167" t="s">
        <v>2705</v>
      </c>
      <c r="C265" s="167" t="s">
        <v>2706</v>
      </c>
      <c r="D265" s="188">
        <f>IF(VLOOKUP($A265,'hk2023'!$A:$G,1)=$A265,VLOOKUP($A265,'hk2023'!$A:$G,6),0)</f>
        <v>0</v>
      </c>
      <c r="E265" s="188">
        <f>IF(VLOOKUP($A265,'hk2023'!$A:$G,1)=$A265,VLOOKUP($A265,'hk2023'!$A:$G,7),0)</f>
        <v>10523.93</v>
      </c>
      <c r="F265" s="188">
        <f>IF(VLOOKUP($A265,'hk2023'!$A:$H,1)=$A265,VLOOKUP($A265,'hk2023'!$A:$H,8),0)</f>
        <v>0</v>
      </c>
      <c r="G265" s="189">
        <f t="shared" si="91"/>
        <v>10523.93</v>
      </c>
      <c r="H265" s="188">
        <f>IF(VLOOKUP($A265,'hk2022'!$A:$G,1)=$A265,VLOOKUP($A265,'hk2022'!$A:$G,6),0)</f>
        <v>0</v>
      </c>
      <c r="I265" s="188">
        <f>IF(VLOOKUP($A265,'hk2022'!$A:$G,1)=$A265,VLOOKUP($A265,'hk2022'!$A:$G,7),0)</f>
        <v>6060.3</v>
      </c>
      <c r="J265" s="188">
        <f>IF(VLOOKUP($A265,'hk2022'!$A:$H,1)=$A265,VLOOKUP($A265,'hk2022'!$A:$H,8),0)</f>
        <v>0</v>
      </c>
      <c r="K265" s="190">
        <f t="shared" si="92"/>
        <v>6060.3</v>
      </c>
    </row>
    <row r="266" spans="1:12" outlineLevel="1" x14ac:dyDescent="0.15">
      <c r="A266" s="171" t="str">
        <f>LEFT(B266,3)</f>
        <v>502</v>
      </c>
      <c r="B266" s="167" t="s">
        <v>2707</v>
      </c>
      <c r="C266" s="167" t="s">
        <v>2708</v>
      </c>
      <c r="D266" s="188">
        <f>IF(VLOOKUP($A266,'hk2023'!$A:$G,1)=$A266,VLOOKUP($A266,'hk2023'!$A:$G,6),0)</f>
        <v>0</v>
      </c>
      <c r="E266" s="188">
        <f>IF(VLOOKUP($A266,'hk2023'!$A:$G,1)=$A266,VLOOKUP($A266,'hk2023'!$A:$G,7),0)</f>
        <v>0</v>
      </c>
      <c r="F266" s="188">
        <f>IF(VLOOKUP($A266,'hk2023'!$A:$H,1)=$A266,VLOOKUP($A266,'hk2023'!$A:$H,8),0)</f>
        <v>0</v>
      </c>
      <c r="G266" s="189">
        <f t="shared" si="91"/>
        <v>0</v>
      </c>
      <c r="H266" s="188">
        <f>IF(VLOOKUP($A266,'hk2022'!$A:$G,1)=$A266,VLOOKUP($A266,'hk2022'!$A:$G,6),0)</f>
        <v>0</v>
      </c>
      <c r="I266" s="188">
        <f>IF(VLOOKUP($A266,'hk2022'!$A:$G,1)=$A266,VLOOKUP($A266,'hk2022'!$A:$G,7),0)</f>
        <v>0</v>
      </c>
      <c r="J266" s="188">
        <f>IF(VLOOKUP($A266,'hk2022'!$A:$H,1)=$A266,VLOOKUP($A266,'hk2022'!$A:$H,8),0)</f>
        <v>0</v>
      </c>
      <c r="K266" s="190">
        <f t="shared" si="92"/>
        <v>0</v>
      </c>
    </row>
    <row r="267" spans="1:12" outlineLevel="1" x14ac:dyDescent="0.15">
      <c r="A267" s="171" t="str">
        <f>LEFT(B267,3)</f>
        <v>503</v>
      </c>
      <c r="B267" s="167" t="s">
        <v>2709</v>
      </c>
      <c r="C267" s="167" t="s">
        <v>2710</v>
      </c>
      <c r="D267" s="188">
        <f>IF(VLOOKUP($A267,'hk2023'!$A:$G,1)=$A267,VLOOKUP($A267,'hk2023'!$A:$G,6),0)</f>
        <v>0</v>
      </c>
      <c r="E267" s="188">
        <f>IF(VLOOKUP($A267,'hk2023'!$A:$G,1)=$A267,VLOOKUP($A267,'hk2023'!$A:$G,7),0)</f>
        <v>0</v>
      </c>
      <c r="F267" s="188">
        <f>IF(VLOOKUP($A267,'hk2023'!$A:$H,1)=$A267,VLOOKUP($A267,'hk2023'!$A:$H,8),0)</f>
        <v>0</v>
      </c>
      <c r="G267" s="189">
        <f t="shared" si="91"/>
        <v>0</v>
      </c>
      <c r="H267" s="188">
        <f>IF(VLOOKUP($A267,'hk2022'!$A:$G,1)=$A267,VLOOKUP($A267,'hk2022'!$A:$G,6),0)</f>
        <v>0</v>
      </c>
      <c r="I267" s="188">
        <f>IF(VLOOKUP($A267,'hk2022'!$A:$G,1)=$A267,VLOOKUP($A267,'hk2022'!$A:$G,7),0)</f>
        <v>0</v>
      </c>
      <c r="J267" s="188">
        <f>IF(VLOOKUP($A267,'hk2022'!$A:$H,1)=$A267,VLOOKUP($A267,'hk2022'!$A:$H,8),0)</f>
        <v>0</v>
      </c>
      <c r="K267" s="190">
        <f t="shared" si="92"/>
        <v>0</v>
      </c>
    </row>
    <row r="268" spans="1:12" outlineLevel="1" x14ac:dyDescent="0.15">
      <c r="A268" s="171" t="str">
        <f>LEFT(B268,3)</f>
        <v>504</v>
      </c>
      <c r="B268" s="167" t="s">
        <v>2711</v>
      </c>
      <c r="C268" s="167" t="s">
        <v>2712</v>
      </c>
      <c r="D268" s="188">
        <f>IF(VLOOKUP($A268,'hk2023'!$A:$G,1)=$A268,VLOOKUP($A268,'hk2023'!$A:$G,6),0)</f>
        <v>0</v>
      </c>
      <c r="E268" s="188">
        <f>IF(VLOOKUP($A268,'hk2023'!$A:$G,1)=$A268,VLOOKUP($A268,'hk2023'!$A:$G,7),0)</f>
        <v>56287.11</v>
      </c>
      <c r="F268" s="188">
        <f>IF(VLOOKUP($A268,'hk2023'!$A:$H,1)=$A268,VLOOKUP($A268,'hk2023'!$A:$H,8),0)</f>
        <v>0</v>
      </c>
      <c r="G268" s="189">
        <f t="shared" si="91"/>
        <v>56287.11</v>
      </c>
      <c r="H268" s="188">
        <f>IF(VLOOKUP($A268,'hk2022'!$A:$G,1)=$A268,VLOOKUP($A268,'hk2022'!$A:$G,6),0)</f>
        <v>0</v>
      </c>
      <c r="I268" s="188">
        <f>IF(VLOOKUP($A268,'hk2022'!$A:$G,1)=$A268,VLOOKUP($A268,'hk2022'!$A:$G,7),0)</f>
        <v>32324.97</v>
      </c>
      <c r="J268" s="188">
        <f>IF(VLOOKUP($A268,'hk2022'!$A:$H,1)=$A268,VLOOKUP($A268,'hk2022'!$A:$H,8),0)</f>
        <v>0</v>
      </c>
      <c r="K268" s="190">
        <f t="shared" si="92"/>
        <v>32324.97</v>
      </c>
    </row>
    <row r="269" spans="1:12" outlineLevel="1" x14ac:dyDescent="0.15">
      <c r="A269" s="164" t="s">
        <v>825</v>
      </c>
      <c r="B269" s="167"/>
      <c r="C269" s="167"/>
      <c r="D269" s="188">
        <f>IF(VLOOKUP($A269,'hk2023'!$A:$G,1)=$A269,VLOOKUP($A269,'hk2023'!$A:$G,6),0)</f>
        <v>0</v>
      </c>
      <c r="E269" s="188">
        <f>IF(VLOOKUP($A269,'hk2023'!$A:$G,1)=$A269,VLOOKUP($A269,'hk2023'!$A:$G,7),0)</f>
        <v>0</v>
      </c>
      <c r="F269" s="188">
        <f>IF(VLOOKUP($A269,'hk2023'!$A:$H,1)=$A269,VLOOKUP($A269,'hk2023'!$A:$H,8),0)</f>
        <v>0</v>
      </c>
      <c r="G269" s="189">
        <f t="shared" si="91"/>
        <v>0</v>
      </c>
      <c r="H269" s="188">
        <f>IF(VLOOKUP($A269,'hk2022'!$A:$G,1)=$A269,VLOOKUP($A269,'hk2022'!$A:$G,6),0)</f>
        <v>0</v>
      </c>
      <c r="I269" s="188">
        <f>IF(VLOOKUP($A269,'hk2022'!$A:$G,1)=$A269,VLOOKUP($A269,'hk2022'!$A:$G,7),0)</f>
        <v>0</v>
      </c>
      <c r="J269" s="188">
        <f>IF(VLOOKUP($A269,'hk2022'!$A:$H,1)=$A269,VLOOKUP($A269,'hk2022'!$A:$H,8),0)</f>
        <v>0</v>
      </c>
      <c r="K269" s="190">
        <f t="shared" si="92"/>
        <v>0</v>
      </c>
    </row>
    <row r="270" spans="1:12" ht="11.25" outlineLevel="1" thickBot="1" x14ac:dyDescent="0.2">
      <c r="A270" s="164" t="s">
        <v>829</v>
      </c>
      <c r="B270" s="167"/>
      <c r="C270" s="167"/>
      <c r="D270" s="188">
        <f>IF(VLOOKUP($A270,'hk2023'!$A:$G,1)=$A270,VLOOKUP($A270,'hk2023'!$A:$G,6),0)</f>
        <v>0</v>
      </c>
      <c r="E270" s="188">
        <f>IF(VLOOKUP($A270,'hk2023'!$A:$G,1)=$A270,VLOOKUP($A270,'hk2023'!$A:$G,7),0)</f>
        <v>0</v>
      </c>
      <c r="F270" s="188">
        <f>IF(VLOOKUP($A270,'hk2023'!$A:$H,1)=$A270,VLOOKUP($A270,'hk2023'!$A:$H,8),0)</f>
        <v>0</v>
      </c>
      <c r="G270" s="189">
        <f t="shared" si="91"/>
        <v>0</v>
      </c>
      <c r="H270" s="188">
        <f>IF(VLOOKUP($A270,'hk2022'!$A:$G,1)=$A270,VLOOKUP($A270,'hk2022'!$A:$G,6),0)</f>
        <v>0</v>
      </c>
      <c r="I270" s="188">
        <f>IF(VLOOKUP($A270,'hk2022'!$A:$G,1)=$A270,VLOOKUP($A270,'hk2022'!$A:$G,7),0)</f>
        <v>0</v>
      </c>
      <c r="J270" s="188">
        <f>IF(VLOOKUP($A270,'hk2022'!$A:$H,1)=$A270,VLOOKUP($A270,'hk2022'!$A:$H,8),0)</f>
        <v>0</v>
      </c>
      <c r="K270" s="190">
        <f t="shared" si="92"/>
        <v>0</v>
      </c>
    </row>
    <row r="271" spans="1:12" ht="12.75" x14ac:dyDescent="0.2">
      <c r="A271" s="207" t="s">
        <v>1196</v>
      </c>
      <c r="B271" s="208"/>
      <c r="C271" s="209" t="s">
        <v>2713</v>
      </c>
      <c r="D271" s="180">
        <f t="shared" ref="D271:K271" si="93">SUM(D273:D276)</f>
        <v>0</v>
      </c>
      <c r="E271" s="180">
        <f t="shared" si="93"/>
        <v>20296.22</v>
      </c>
      <c r="F271" s="180">
        <f t="shared" si="93"/>
        <v>0</v>
      </c>
      <c r="G271" s="195">
        <f t="shared" si="93"/>
        <v>20296.22</v>
      </c>
      <c r="H271" s="180">
        <f t="shared" si="93"/>
        <v>0</v>
      </c>
      <c r="I271" s="180">
        <f t="shared" si="93"/>
        <v>16021.37</v>
      </c>
      <c r="J271" s="180">
        <f t="shared" si="93"/>
        <v>0</v>
      </c>
      <c r="K271" s="196">
        <f t="shared" si="93"/>
        <v>16021.37</v>
      </c>
      <c r="L271" s="197"/>
    </row>
    <row r="272" spans="1:12" ht="12.75" outlineLevel="1" x14ac:dyDescent="0.2">
      <c r="A272" s="171" t="s">
        <v>832</v>
      </c>
      <c r="C272" s="184" t="s">
        <v>2713</v>
      </c>
      <c r="D272" s="188">
        <f>IF(VLOOKUP($A272,'hk2023'!$A:$G,1)=$A272,VLOOKUP($A272,'hk2023'!$A:$G,6),0)</f>
        <v>0</v>
      </c>
      <c r="E272" s="188">
        <f>IF(VLOOKUP($A272,'hk2023'!$A:$G,1)=$A272,VLOOKUP($A272,'hk2023'!$A:$G,7),0)</f>
        <v>0</v>
      </c>
      <c r="F272" s="188">
        <f>IF(VLOOKUP($A272,'hk2023'!$A:$H,1)=$A272,VLOOKUP($A272,'hk2023'!$A:$H,8),0)</f>
        <v>0</v>
      </c>
      <c r="G272" s="189">
        <f>SUM(D272+E272-F272)</f>
        <v>0</v>
      </c>
      <c r="H272" s="188">
        <f>IF(VLOOKUP($A272,'hk2022'!$A:$G,1)=$A272,VLOOKUP($A272,'hk2022'!$A:$G,6),0)</f>
        <v>0</v>
      </c>
      <c r="I272" s="188">
        <f>IF(VLOOKUP($A272,'hk2022'!$A:$G,1)=$A272,VLOOKUP($A272,'hk2022'!$A:$G,7),0)</f>
        <v>0</v>
      </c>
      <c r="J272" s="188">
        <f>IF(VLOOKUP($A272,'hk2022'!$A:$H,1)=$A272,VLOOKUP($A272,'hk2022'!$A:$H,8),0)</f>
        <v>0</v>
      </c>
      <c r="K272" s="190">
        <f>SUM(H272+I272-J272)</f>
        <v>0</v>
      </c>
      <c r="L272" s="197"/>
    </row>
    <row r="273" spans="1:255" ht="12.75" outlineLevel="1" x14ac:dyDescent="0.2">
      <c r="A273" s="171" t="str">
        <f>LEFT(B273,3)</f>
        <v>511</v>
      </c>
      <c r="B273" s="167" t="s">
        <v>2714</v>
      </c>
      <c r="C273" s="167" t="s">
        <v>2715</v>
      </c>
      <c r="D273" s="188">
        <f>IF(VLOOKUP($A273,'hk2023'!$A:$G,1)=$A273,VLOOKUP($A273,'hk2023'!$A:$G,6),0)</f>
        <v>0</v>
      </c>
      <c r="E273" s="188">
        <f>IF(VLOOKUP($A273,'hk2023'!$A:$G,1)=$A273,VLOOKUP($A273,'hk2023'!$A:$G,7),0)</f>
        <v>215</v>
      </c>
      <c r="F273" s="188">
        <f>IF(VLOOKUP($A273,'hk2023'!$A:$H,1)=$A273,VLOOKUP($A273,'hk2023'!$A:$H,8),0)</f>
        <v>0</v>
      </c>
      <c r="G273" s="189">
        <f>SUM(D273+E273-F273)</f>
        <v>215</v>
      </c>
      <c r="H273" s="188">
        <f>IF(VLOOKUP($A273,'hk2022'!$A:$G,1)=$A273,VLOOKUP($A273,'hk2022'!$A:$G,6),0)</f>
        <v>0</v>
      </c>
      <c r="I273" s="188">
        <f>IF(VLOOKUP($A273,'hk2022'!$A:$G,1)=$A273,VLOOKUP($A273,'hk2022'!$A:$G,7),0)</f>
        <v>1392.84</v>
      </c>
      <c r="J273" s="188">
        <f>IF(VLOOKUP($A273,'hk2022'!$A:$H,1)=$A273,VLOOKUP($A273,'hk2022'!$A:$H,8),0)</f>
        <v>0</v>
      </c>
      <c r="K273" s="190">
        <f>SUM(H273+I273-J273)</f>
        <v>1392.84</v>
      </c>
      <c r="L273" s="197"/>
    </row>
    <row r="274" spans="1:255" ht="12.75" outlineLevel="1" x14ac:dyDescent="0.2">
      <c r="A274" s="171" t="str">
        <f>LEFT(B274,3)</f>
        <v>512</v>
      </c>
      <c r="B274" s="167" t="s">
        <v>2716</v>
      </c>
      <c r="C274" s="167" t="s">
        <v>2717</v>
      </c>
      <c r="D274" s="188">
        <f>IF(VLOOKUP($A274,'hk2023'!$A:$G,1)=$A274,VLOOKUP($A274,'hk2023'!$A:$G,6),0)</f>
        <v>0</v>
      </c>
      <c r="E274" s="188">
        <f>IF(VLOOKUP($A274,'hk2023'!$A:$G,1)=$A274,VLOOKUP($A274,'hk2023'!$A:$G,7),0)</f>
        <v>0</v>
      </c>
      <c r="F274" s="188">
        <f>IF(VLOOKUP($A274,'hk2023'!$A:$H,1)=$A274,VLOOKUP($A274,'hk2023'!$A:$H,8),0)</f>
        <v>0</v>
      </c>
      <c r="G274" s="189">
        <f>SUM(D274+E274-F274)</f>
        <v>0</v>
      </c>
      <c r="H274" s="188">
        <f>IF(VLOOKUP($A274,'hk2022'!$A:$G,1)=$A274,VLOOKUP($A274,'hk2022'!$A:$G,6),0)</f>
        <v>0</v>
      </c>
      <c r="I274" s="188">
        <f>IF(VLOOKUP($A274,'hk2022'!$A:$G,1)=$A274,VLOOKUP($A274,'hk2022'!$A:$G,7),0)</f>
        <v>0</v>
      </c>
      <c r="J274" s="188">
        <f>IF(VLOOKUP($A274,'hk2022'!$A:$H,1)=$A274,VLOOKUP($A274,'hk2022'!$A:$H,8),0)</f>
        <v>0</v>
      </c>
      <c r="K274" s="190">
        <f>SUM(H274+I274-J274)</f>
        <v>0</v>
      </c>
      <c r="L274" s="197"/>
    </row>
    <row r="275" spans="1:255" ht="12.75" outlineLevel="1" x14ac:dyDescent="0.2">
      <c r="A275" s="171" t="str">
        <f>LEFT(B275,3)</f>
        <v>513</v>
      </c>
      <c r="B275" s="167" t="s">
        <v>2718</v>
      </c>
      <c r="C275" s="167" t="s">
        <v>2719</v>
      </c>
      <c r="D275" s="188">
        <f>IF(VLOOKUP($A275,'hk2023'!$A:$G,1)=$A275,VLOOKUP($A275,'hk2023'!$A:$G,6),0)</f>
        <v>0</v>
      </c>
      <c r="E275" s="188">
        <f>IF(VLOOKUP($A275,'hk2023'!$A:$G,1)=$A275,VLOOKUP($A275,'hk2023'!$A:$G,7),0)</f>
        <v>100.82</v>
      </c>
      <c r="F275" s="188">
        <f>IF(VLOOKUP($A275,'hk2023'!$A:$H,1)=$A275,VLOOKUP($A275,'hk2023'!$A:$H,8),0)</f>
        <v>0</v>
      </c>
      <c r="G275" s="189">
        <f>SUM(D275+E275-F275)</f>
        <v>100.82</v>
      </c>
      <c r="H275" s="188">
        <f>IF(VLOOKUP($A275,'hk2022'!$A:$G,1)=$A275,VLOOKUP($A275,'hk2022'!$A:$G,6),0)</f>
        <v>0</v>
      </c>
      <c r="I275" s="188">
        <f>IF(VLOOKUP($A275,'hk2022'!$A:$G,1)=$A275,VLOOKUP($A275,'hk2022'!$A:$G,7),0)</f>
        <v>0</v>
      </c>
      <c r="J275" s="188">
        <f>IF(VLOOKUP($A275,'hk2022'!$A:$H,1)=$A275,VLOOKUP($A275,'hk2022'!$A:$H,8),0)</f>
        <v>0</v>
      </c>
      <c r="K275" s="190">
        <f>SUM(H275+I275-J275)</f>
        <v>0</v>
      </c>
      <c r="L275" s="197"/>
    </row>
    <row r="276" spans="1:255" ht="12.75" outlineLevel="1" x14ac:dyDescent="0.2">
      <c r="A276" s="171" t="str">
        <f>LEFT(B276,3)</f>
        <v>518</v>
      </c>
      <c r="B276" s="167" t="s">
        <v>2720</v>
      </c>
      <c r="C276" s="167" t="s">
        <v>2721</v>
      </c>
      <c r="D276" s="188">
        <f>IF(VLOOKUP($A276,'hk2023'!$A:$G,1)=$A276,VLOOKUP($A276,'hk2023'!$A:$G,6),0)</f>
        <v>0</v>
      </c>
      <c r="E276" s="188">
        <f>IF(VLOOKUP($A276,'hk2023'!$A:$G,1)=$A276,VLOOKUP($A276,'hk2023'!$A:$G,7),0)</f>
        <v>19980.400000000001</v>
      </c>
      <c r="F276" s="188">
        <f>IF(VLOOKUP($A276,'hk2023'!$A:$H,1)=$A276,VLOOKUP($A276,'hk2023'!$A:$H,8),0)</f>
        <v>0</v>
      </c>
      <c r="G276" s="189">
        <f>SUM(D276+E276-F276)</f>
        <v>19980.400000000001</v>
      </c>
      <c r="H276" s="188">
        <f>IF(VLOOKUP($A276,'hk2022'!$A:$G,1)=$A276,VLOOKUP($A276,'hk2022'!$A:$G,6),0)</f>
        <v>0</v>
      </c>
      <c r="I276" s="188">
        <f>IF(VLOOKUP($A276,'hk2022'!$A:$G,1)=$A276,VLOOKUP($A276,'hk2022'!$A:$G,7),0)</f>
        <v>14628.53</v>
      </c>
      <c r="J276" s="188">
        <f>IF(VLOOKUP($A276,'hk2022'!$A:$H,1)=$A276,VLOOKUP($A276,'hk2022'!$A:$H,8),0)</f>
        <v>0</v>
      </c>
      <c r="K276" s="190">
        <f>SUM(H276+I276-J276)</f>
        <v>14628.53</v>
      </c>
      <c r="L276" s="197"/>
    </row>
    <row r="277" spans="1:255" ht="13.5" outlineLevel="1" thickBot="1" x14ac:dyDescent="0.25">
      <c r="A277" s="171"/>
      <c r="B277" s="167"/>
      <c r="C277" s="167"/>
      <c r="H277" s="188"/>
      <c r="I277" s="188"/>
      <c r="J277" s="188"/>
      <c r="K277" s="190"/>
      <c r="L277" s="197"/>
    </row>
    <row r="278" spans="1:255" ht="12.75" x14ac:dyDescent="0.2">
      <c r="A278" s="223" t="s">
        <v>1246</v>
      </c>
      <c r="B278" s="208"/>
      <c r="C278" s="209" t="s">
        <v>2722</v>
      </c>
      <c r="D278" s="180">
        <f t="shared" ref="D278:K278" si="94">SUM(D279:D287)</f>
        <v>0</v>
      </c>
      <c r="E278" s="180">
        <f t="shared" si="94"/>
        <v>16531.650000000001</v>
      </c>
      <c r="F278" s="180">
        <f t="shared" si="94"/>
        <v>0</v>
      </c>
      <c r="G278" s="181">
        <f t="shared" si="94"/>
        <v>16531.650000000001</v>
      </c>
      <c r="H278" s="180">
        <f t="shared" si="94"/>
        <v>0</v>
      </c>
      <c r="I278" s="180">
        <f t="shared" si="94"/>
        <v>11121.119999999999</v>
      </c>
      <c r="J278" s="180">
        <f t="shared" si="94"/>
        <v>0</v>
      </c>
      <c r="K278" s="182">
        <f t="shared" si="94"/>
        <v>11121.119999999999</v>
      </c>
      <c r="L278" s="197"/>
      <c r="M278" s="225"/>
      <c r="N278" s="171"/>
      <c r="P278" s="167"/>
      <c r="Q278" s="225"/>
      <c r="R278" s="225"/>
      <c r="S278" s="225"/>
      <c r="T278" s="225"/>
      <c r="U278" s="171"/>
      <c r="W278" s="167"/>
      <c r="X278" s="225"/>
      <c r="Y278" s="225"/>
      <c r="Z278" s="225"/>
      <c r="AA278" s="225"/>
      <c r="AB278" s="171"/>
      <c r="AD278" s="167"/>
      <c r="AE278" s="225"/>
      <c r="AF278" s="225"/>
      <c r="AG278" s="225"/>
      <c r="AH278" s="225"/>
      <c r="AI278" s="171"/>
      <c r="AK278" s="167"/>
      <c r="AL278" s="225"/>
      <c r="AM278" s="225"/>
      <c r="AN278" s="225"/>
      <c r="AO278" s="225"/>
      <c r="AP278" s="171"/>
      <c r="AR278" s="167"/>
      <c r="AS278" s="225"/>
      <c r="AT278" s="225"/>
      <c r="AU278" s="225"/>
      <c r="AV278" s="225"/>
      <c r="AW278" s="171"/>
      <c r="AY278" s="167"/>
      <c r="AZ278" s="225"/>
      <c r="BA278" s="225"/>
      <c r="BB278" s="225"/>
      <c r="BC278" s="225"/>
      <c r="BD278" s="171"/>
      <c r="BF278" s="167"/>
      <c r="BG278" s="225"/>
      <c r="BH278" s="225"/>
      <c r="BI278" s="225"/>
      <c r="BJ278" s="225"/>
      <c r="BK278" s="171"/>
      <c r="BM278" s="167"/>
      <c r="BN278" s="225"/>
      <c r="BO278" s="225"/>
      <c r="BP278" s="225"/>
      <c r="BQ278" s="225"/>
      <c r="BR278" s="171"/>
      <c r="BT278" s="167"/>
      <c r="BU278" s="225"/>
      <c r="BV278" s="225"/>
      <c r="BW278" s="225"/>
      <c r="BX278" s="225"/>
      <c r="BY278" s="171"/>
      <c r="CA278" s="167"/>
      <c r="CB278" s="225"/>
      <c r="CC278" s="225"/>
      <c r="CD278" s="225"/>
      <c r="CE278" s="225"/>
      <c r="CF278" s="171"/>
      <c r="CH278" s="167"/>
      <c r="CI278" s="225"/>
      <c r="CJ278" s="225"/>
      <c r="CK278" s="225"/>
      <c r="CL278" s="225"/>
      <c r="CM278" s="171"/>
      <c r="CO278" s="167"/>
      <c r="CP278" s="225"/>
      <c r="CQ278" s="225"/>
      <c r="CR278" s="225"/>
      <c r="CS278" s="225"/>
      <c r="CT278" s="171"/>
      <c r="CV278" s="167"/>
      <c r="CW278" s="225"/>
      <c r="CX278" s="225"/>
      <c r="CY278" s="225"/>
      <c r="CZ278" s="225"/>
      <c r="DA278" s="171"/>
      <c r="DC278" s="167"/>
      <c r="DD278" s="225"/>
      <c r="DE278" s="225"/>
      <c r="DF278" s="225"/>
      <c r="DG278" s="225"/>
      <c r="DH278" s="171"/>
      <c r="DJ278" s="167"/>
      <c r="DK278" s="225"/>
      <c r="DL278" s="225"/>
      <c r="DM278" s="225"/>
      <c r="DN278" s="225"/>
      <c r="DO278" s="171"/>
      <c r="DQ278" s="167"/>
      <c r="DR278" s="225"/>
      <c r="DS278" s="225"/>
      <c r="DT278" s="225"/>
      <c r="DU278" s="225"/>
      <c r="DV278" s="171"/>
      <c r="DX278" s="167"/>
      <c r="DY278" s="225"/>
      <c r="DZ278" s="225"/>
      <c r="EA278" s="225"/>
      <c r="EB278" s="225"/>
      <c r="EC278" s="171"/>
      <c r="EE278" s="167"/>
      <c r="EF278" s="225"/>
      <c r="EG278" s="225"/>
      <c r="EH278" s="225"/>
      <c r="EI278" s="225"/>
      <c r="EJ278" s="171"/>
      <c r="EL278" s="167"/>
      <c r="EM278" s="225"/>
      <c r="EN278" s="225"/>
      <c r="EO278" s="225"/>
      <c r="EP278" s="225"/>
      <c r="EQ278" s="171"/>
      <c r="ES278" s="167"/>
      <c r="ET278" s="225"/>
      <c r="EU278" s="225"/>
      <c r="EV278" s="225"/>
      <c r="EW278" s="225"/>
      <c r="EX278" s="171"/>
      <c r="EZ278" s="167"/>
      <c r="FA278" s="225"/>
      <c r="FB278" s="225"/>
      <c r="FC278" s="225"/>
      <c r="FD278" s="225"/>
      <c r="FE278" s="171"/>
      <c r="FG278" s="167"/>
      <c r="FH278" s="225"/>
      <c r="FI278" s="225"/>
      <c r="FJ278" s="225"/>
      <c r="FK278" s="225"/>
      <c r="FL278" s="171"/>
      <c r="FN278" s="167"/>
      <c r="FO278" s="225"/>
      <c r="FP278" s="225"/>
      <c r="FQ278" s="225"/>
      <c r="FR278" s="225"/>
      <c r="FS278" s="171"/>
      <c r="FU278" s="167"/>
      <c r="FV278" s="225"/>
      <c r="FW278" s="225"/>
      <c r="FX278" s="225"/>
      <c r="FY278" s="225"/>
      <c r="FZ278" s="171"/>
      <c r="GB278" s="167"/>
      <c r="GC278" s="225"/>
      <c r="GD278" s="225"/>
      <c r="GE278" s="225"/>
      <c r="GF278" s="225"/>
      <c r="GG278" s="171"/>
      <c r="GI278" s="167"/>
      <c r="GJ278" s="225"/>
      <c r="GK278" s="225"/>
      <c r="GL278" s="225"/>
      <c r="GM278" s="225"/>
      <c r="GN278" s="171"/>
      <c r="GP278" s="167"/>
      <c r="GQ278" s="225"/>
      <c r="GR278" s="225"/>
      <c r="GS278" s="225"/>
      <c r="GT278" s="225"/>
      <c r="GU278" s="171"/>
      <c r="GW278" s="167"/>
      <c r="GX278" s="225"/>
      <c r="GY278" s="225"/>
      <c r="GZ278" s="225"/>
      <c r="HA278" s="225"/>
      <c r="HB278" s="171"/>
      <c r="HD278" s="167"/>
      <c r="HE278" s="225"/>
      <c r="HF278" s="225"/>
      <c r="HG278" s="225"/>
      <c r="HH278" s="225"/>
      <c r="HI278" s="171"/>
      <c r="HK278" s="167"/>
      <c r="HL278" s="225"/>
      <c r="HM278" s="225"/>
      <c r="HN278" s="225"/>
      <c r="HO278" s="225"/>
      <c r="HP278" s="171"/>
      <c r="HR278" s="167"/>
      <c r="HS278" s="225"/>
      <c r="HT278" s="225"/>
      <c r="HU278" s="225"/>
      <c r="HV278" s="225"/>
      <c r="HW278" s="171"/>
      <c r="HY278" s="167"/>
      <c r="HZ278" s="225"/>
      <c r="IA278" s="225"/>
      <c r="IB278" s="225"/>
      <c r="IC278" s="225"/>
      <c r="ID278" s="171"/>
      <c r="IF278" s="167"/>
      <c r="IG278" s="225"/>
      <c r="IH278" s="225"/>
      <c r="II278" s="225"/>
      <c r="IJ278" s="225"/>
      <c r="IK278" s="171"/>
      <c r="IM278" s="167"/>
      <c r="IN278" s="225"/>
      <c r="IO278" s="225"/>
      <c r="IP278" s="225"/>
      <c r="IQ278" s="225"/>
      <c r="IR278" s="171"/>
      <c r="IT278" s="167"/>
      <c r="IU278" s="225"/>
    </row>
    <row r="279" spans="1:255" ht="12.75" outlineLevel="1" x14ac:dyDescent="0.2">
      <c r="A279" s="171" t="s">
        <v>849</v>
      </c>
      <c r="C279" s="184" t="s">
        <v>2722</v>
      </c>
      <c r="D279" s="188">
        <f>IF(VLOOKUP($A279,'hk2023'!$A:$G,1)=$A279,VLOOKUP($A279,'hk2023'!$A:$G,6),0)</f>
        <v>0</v>
      </c>
      <c r="E279" s="188">
        <f>IF(VLOOKUP($A279,'hk2023'!$A:$G,1)=$A279,VLOOKUP($A279,'hk2023'!$A:$G,7),0)</f>
        <v>0</v>
      </c>
      <c r="F279" s="188">
        <f>IF(VLOOKUP($A279,'hk2023'!$A:$H,1)=$A279,VLOOKUP($A279,'hk2023'!$A:$H,8),0)</f>
        <v>0</v>
      </c>
      <c r="G279" s="189">
        <f t="shared" ref="G279:G287" si="95">SUM(D279+E279-F279)</f>
        <v>0</v>
      </c>
      <c r="H279" s="188">
        <f>IF(VLOOKUP($A279,'hk2022'!$A:$G,1)=$A279,VLOOKUP($A279,'hk2022'!$A:$G,6),0)</f>
        <v>0</v>
      </c>
      <c r="I279" s="188">
        <f>IF(VLOOKUP($A279,'hk2022'!$A:$G,1)=$A279,VLOOKUP($A279,'hk2022'!$A:$G,7),0)</f>
        <v>0</v>
      </c>
      <c r="J279" s="188">
        <f>IF(VLOOKUP($A279,'hk2022'!$A:$H,1)=$A279,VLOOKUP($A279,'hk2022'!$A:$H,8),0)</f>
        <v>0</v>
      </c>
      <c r="K279" s="190">
        <f t="shared" ref="K279:K287" si="96">SUM(H279+I279-J279)</f>
        <v>0</v>
      </c>
      <c r="L279" s="197"/>
      <c r="M279" s="225"/>
      <c r="N279" s="171"/>
      <c r="P279" s="167"/>
      <c r="Q279" s="225"/>
      <c r="R279" s="225"/>
      <c r="S279" s="225"/>
      <c r="T279" s="225"/>
      <c r="U279" s="171"/>
      <c r="W279" s="167"/>
      <c r="X279" s="225"/>
      <c r="Y279" s="225"/>
      <c r="Z279" s="225"/>
      <c r="AA279" s="225"/>
      <c r="AB279" s="171"/>
      <c r="AD279" s="167"/>
      <c r="AE279" s="225"/>
      <c r="AF279" s="225"/>
      <c r="AG279" s="225"/>
      <c r="AH279" s="225"/>
      <c r="AI279" s="171"/>
      <c r="AK279" s="167"/>
      <c r="AL279" s="225"/>
      <c r="AM279" s="225"/>
      <c r="AN279" s="225"/>
      <c r="AO279" s="225"/>
      <c r="AP279" s="171"/>
      <c r="AR279" s="167"/>
      <c r="AS279" s="225"/>
      <c r="AT279" s="225"/>
      <c r="AU279" s="225"/>
      <c r="AV279" s="225"/>
      <c r="AW279" s="171"/>
      <c r="AY279" s="167"/>
      <c r="AZ279" s="225"/>
      <c r="BA279" s="225"/>
      <c r="BB279" s="225"/>
      <c r="BC279" s="225"/>
      <c r="BD279" s="171"/>
      <c r="BF279" s="167"/>
      <c r="BG279" s="225"/>
      <c r="BH279" s="225"/>
      <c r="BI279" s="225"/>
      <c r="BJ279" s="225"/>
      <c r="BK279" s="171"/>
      <c r="BM279" s="167"/>
      <c r="BN279" s="225"/>
      <c r="BO279" s="225"/>
      <c r="BP279" s="225"/>
      <c r="BQ279" s="225"/>
      <c r="BR279" s="171"/>
      <c r="BT279" s="167"/>
      <c r="BU279" s="225"/>
      <c r="BV279" s="225"/>
      <c r="BW279" s="225"/>
      <c r="BX279" s="225"/>
      <c r="BY279" s="171"/>
      <c r="CA279" s="167"/>
      <c r="CB279" s="225"/>
      <c r="CC279" s="225"/>
      <c r="CD279" s="225"/>
      <c r="CE279" s="225"/>
      <c r="CF279" s="171"/>
      <c r="CH279" s="167"/>
      <c r="CI279" s="225"/>
      <c r="CJ279" s="225"/>
      <c r="CK279" s="225"/>
      <c r="CL279" s="225"/>
      <c r="CM279" s="171"/>
      <c r="CO279" s="167"/>
      <c r="CP279" s="225"/>
      <c r="CQ279" s="225"/>
      <c r="CR279" s="225"/>
      <c r="CS279" s="225"/>
      <c r="CT279" s="171"/>
      <c r="CV279" s="167"/>
      <c r="CW279" s="225"/>
      <c r="CX279" s="225"/>
      <c r="CY279" s="225"/>
      <c r="CZ279" s="225"/>
      <c r="DA279" s="171"/>
      <c r="DC279" s="167"/>
      <c r="DD279" s="225"/>
      <c r="DE279" s="225"/>
      <c r="DF279" s="225"/>
      <c r="DG279" s="225"/>
      <c r="DH279" s="171"/>
      <c r="DJ279" s="167"/>
      <c r="DK279" s="225"/>
      <c r="DL279" s="225"/>
      <c r="DM279" s="225"/>
      <c r="DN279" s="225"/>
      <c r="DO279" s="171"/>
      <c r="DQ279" s="167"/>
      <c r="DR279" s="225"/>
      <c r="DS279" s="225"/>
      <c r="DT279" s="225"/>
      <c r="DU279" s="225"/>
      <c r="DV279" s="171"/>
      <c r="DX279" s="167"/>
      <c r="DY279" s="225"/>
      <c r="DZ279" s="225"/>
      <c r="EA279" s="225"/>
      <c r="EB279" s="225"/>
      <c r="EC279" s="171"/>
      <c r="EE279" s="167"/>
      <c r="EF279" s="225"/>
      <c r="EG279" s="225"/>
      <c r="EH279" s="225"/>
      <c r="EI279" s="225"/>
      <c r="EJ279" s="171"/>
      <c r="EL279" s="167"/>
      <c r="EM279" s="225"/>
      <c r="EN279" s="225"/>
      <c r="EO279" s="225"/>
      <c r="EP279" s="225"/>
      <c r="EQ279" s="171"/>
      <c r="ES279" s="167"/>
      <c r="ET279" s="225"/>
      <c r="EU279" s="225"/>
      <c r="EV279" s="225"/>
      <c r="EW279" s="225"/>
      <c r="EX279" s="171"/>
      <c r="EZ279" s="167"/>
      <c r="FA279" s="225"/>
      <c r="FB279" s="225"/>
      <c r="FC279" s="225"/>
      <c r="FD279" s="225"/>
      <c r="FE279" s="171"/>
      <c r="FG279" s="167"/>
      <c r="FH279" s="225"/>
      <c r="FI279" s="225"/>
      <c r="FJ279" s="225"/>
      <c r="FK279" s="225"/>
      <c r="FL279" s="171"/>
      <c r="FN279" s="167"/>
      <c r="FO279" s="225"/>
      <c r="FP279" s="225"/>
      <c r="FQ279" s="225"/>
      <c r="FR279" s="225"/>
      <c r="FS279" s="171"/>
      <c r="FU279" s="167"/>
      <c r="FV279" s="225"/>
      <c r="FW279" s="225"/>
      <c r="FX279" s="225"/>
      <c r="FY279" s="225"/>
      <c r="FZ279" s="171"/>
      <c r="GB279" s="167"/>
      <c r="GC279" s="225"/>
      <c r="GD279" s="225"/>
      <c r="GE279" s="225"/>
      <c r="GF279" s="225"/>
      <c r="GG279" s="171"/>
      <c r="GI279" s="167"/>
      <c r="GJ279" s="225"/>
      <c r="GK279" s="225"/>
      <c r="GL279" s="225"/>
      <c r="GM279" s="225"/>
      <c r="GN279" s="171"/>
      <c r="GP279" s="167"/>
      <c r="GQ279" s="225"/>
      <c r="GR279" s="225"/>
      <c r="GS279" s="225"/>
      <c r="GT279" s="225"/>
      <c r="GU279" s="171"/>
      <c r="GW279" s="167"/>
      <c r="GX279" s="225"/>
      <c r="GY279" s="225"/>
      <c r="GZ279" s="225"/>
      <c r="HA279" s="225"/>
      <c r="HB279" s="171"/>
      <c r="HD279" s="167"/>
      <c r="HE279" s="225"/>
      <c r="HF279" s="225"/>
      <c r="HG279" s="225"/>
      <c r="HH279" s="225"/>
      <c r="HI279" s="171"/>
      <c r="HK279" s="167"/>
      <c r="HL279" s="225"/>
      <c r="HM279" s="225"/>
      <c r="HN279" s="225"/>
      <c r="HO279" s="225"/>
      <c r="HP279" s="171"/>
      <c r="HR279" s="167"/>
      <c r="HS279" s="225"/>
      <c r="HT279" s="225"/>
      <c r="HU279" s="225"/>
      <c r="HV279" s="225"/>
      <c r="HW279" s="171"/>
      <c r="HY279" s="167"/>
      <c r="HZ279" s="225"/>
      <c r="IA279" s="225"/>
      <c r="IB279" s="225"/>
      <c r="IC279" s="225"/>
      <c r="ID279" s="171"/>
      <c r="IF279" s="167"/>
      <c r="IG279" s="225"/>
      <c r="IH279" s="225"/>
      <c r="II279" s="225"/>
      <c r="IJ279" s="225"/>
      <c r="IK279" s="171"/>
      <c r="IM279" s="167"/>
      <c r="IN279" s="225"/>
      <c r="IO279" s="225"/>
      <c r="IP279" s="225"/>
      <c r="IQ279" s="225"/>
      <c r="IR279" s="171"/>
      <c r="IT279" s="167"/>
      <c r="IU279" s="225"/>
    </row>
    <row r="280" spans="1:255" ht="12.75" outlineLevel="1" x14ac:dyDescent="0.2">
      <c r="A280" s="171" t="str">
        <f t="shared" ref="A280:A287" si="97">LEFT(B280,3)</f>
        <v>521</v>
      </c>
      <c r="B280" s="167" t="s">
        <v>2723</v>
      </c>
      <c r="C280" s="167" t="s">
        <v>2724</v>
      </c>
      <c r="D280" s="188">
        <f>IF(VLOOKUP($A280,'hk2023'!$A:$G,1)=$A280,VLOOKUP($A280,'hk2023'!$A:$G,6),0)</f>
        <v>0</v>
      </c>
      <c r="E280" s="188">
        <f>IF(VLOOKUP($A280,'hk2023'!$A:$G,1)=$A280,VLOOKUP($A280,'hk2023'!$A:$G,7),0)</f>
        <v>11689.07</v>
      </c>
      <c r="F280" s="188">
        <f>IF(VLOOKUP($A280,'hk2023'!$A:$H,1)=$A280,VLOOKUP($A280,'hk2023'!$A:$H,8),0)</f>
        <v>0</v>
      </c>
      <c r="G280" s="189">
        <f t="shared" si="95"/>
        <v>11689.07</v>
      </c>
      <c r="H280" s="188">
        <f>IF(VLOOKUP($A280,'hk2022'!$A:$G,1)=$A280,VLOOKUP($A280,'hk2022'!$A:$G,6),0)</f>
        <v>0</v>
      </c>
      <c r="I280" s="188">
        <f>IF(VLOOKUP($A280,'hk2022'!$A:$G,1)=$A280,VLOOKUP($A280,'hk2022'!$A:$G,7),0)</f>
        <v>8007.6</v>
      </c>
      <c r="J280" s="188">
        <f>IF(VLOOKUP($A280,'hk2022'!$A:$H,1)=$A280,VLOOKUP($A280,'hk2022'!$A:$H,8),0)</f>
        <v>0</v>
      </c>
      <c r="K280" s="190">
        <f t="shared" si="96"/>
        <v>8007.6</v>
      </c>
      <c r="L280" s="197"/>
    </row>
    <row r="281" spans="1:255" ht="12.75" outlineLevel="1" x14ac:dyDescent="0.2">
      <c r="A281" s="171" t="str">
        <f t="shared" si="97"/>
        <v>522</v>
      </c>
      <c r="B281" s="167" t="s">
        <v>2725</v>
      </c>
      <c r="C281" s="167" t="s">
        <v>2726</v>
      </c>
      <c r="D281" s="188">
        <f>IF(VLOOKUP($A281,'hk2023'!$A:$G,1)=$A281,VLOOKUP($A281,'hk2023'!$A:$G,6),0)</f>
        <v>0</v>
      </c>
      <c r="E281" s="188">
        <f>IF(VLOOKUP($A281,'hk2023'!$A:$G,1)=$A281,VLOOKUP($A281,'hk2023'!$A:$G,7),0)</f>
        <v>0</v>
      </c>
      <c r="F281" s="188">
        <f>IF(VLOOKUP($A281,'hk2023'!$A:$H,1)=$A281,VLOOKUP($A281,'hk2023'!$A:$H,8),0)</f>
        <v>0</v>
      </c>
      <c r="G281" s="189">
        <f t="shared" si="95"/>
        <v>0</v>
      </c>
      <c r="H281" s="188">
        <f>IF(VLOOKUP($A281,'hk2022'!$A:$G,1)=$A281,VLOOKUP($A281,'hk2022'!$A:$G,6),0)</f>
        <v>0</v>
      </c>
      <c r="I281" s="188">
        <f>IF(VLOOKUP($A281,'hk2022'!$A:$G,1)=$A281,VLOOKUP($A281,'hk2022'!$A:$G,7),0)</f>
        <v>0</v>
      </c>
      <c r="J281" s="188">
        <f>IF(VLOOKUP($A281,'hk2022'!$A:$H,1)=$A281,VLOOKUP($A281,'hk2022'!$A:$H,8),0)</f>
        <v>0</v>
      </c>
      <c r="K281" s="190">
        <f t="shared" si="96"/>
        <v>0</v>
      </c>
      <c r="L281" s="197"/>
    </row>
    <row r="282" spans="1:255" ht="12.75" outlineLevel="1" x14ac:dyDescent="0.2">
      <c r="A282" s="171" t="str">
        <f t="shared" si="97"/>
        <v>523</v>
      </c>
      <c r="B282" s="167" t="s">
        <v>2727</v>
      </c>
      <c r="C282" s="167" t="s">
        <v>2728</v>
      </c>
      <c r="D282" s="188">
        <f>IF(VLOOKUP($A282,'hk2023'!$A:$G,1)=$A282,VLOOKUP($A282,'hk2023'!$A:$G,6),0)</f>
        <v>0</v>
      </c>
      <c r="E282" s="188">
        <f>IF(VLOOKUP($A282,'hk2023'!$A:$G,1)=$A282,VLOOKUP($A282,'hk2023'!$A:$G,7),0)</f>
        <v>0</v>
      </c>
      <c r="F282" s="188">
        <f>IF(VLOOKUP($A282,'hk2023'!$A:$H,1)=$A282,VLOOKUP($A282,'hk2023'!$A:$H,8),0)</f>
        <v>0</v>
      </c>
      <c r="G282" s="189">
        <f t="shared" si="95"/>
        <v>0</v>
      </c>
      <c r="H282" s="188">
        <f>IF(VLOOKUP($A282,'hk2022'!$A:$G,1)=$A282,VLOOKUP($A282,'hk2022'!$A:$G,6),0)</f>
        <v>0</v>
      </c>
      <c r="I282" s="188">
        <f>IF(VLOOKUP($A282,'hk2022'!$A:$G,1)=$A282,VLOOKUP($A282,'hk2022'!$A:$G,7),0)</f>
        <v>0</v>
      </c>
      <c r="J282" s="188">
        <f>IF(VLOOKUP($A282,'hk2022'!$A:$H,1)=$A282,VLOOKUP($A282,'hk2022'!$A:$H,8),0)</f>
        <v>0</v>
      </c>
      <c r="K282" s="190">
        <f t="shared" si="96"/>
        <v>0</v>
      </c>
      <c r="L282" s="197"/>
    </row>
    <row r="283" spans="1:255" ht="12.75" outlineLevel="1" x14ac:dyDescent="0.2">
      <c r="A283" s="171" t="str">
        <f t="shared" si="97"/>
        <v>524</v>
      </c>
      <c r="B283" s="167" t="s">
        <v>2729</v>
      </c>
      <c r="C283" s="167" t="s">
        <v>2730</v>
      </c>
      <c r="D283" s="188">
        <f>IF(VLOOKUP($A283,'hk2023'!$A:$G,1)=$A283,VLOOKUP($A283,'hk2023'!$A:$G,6),0)</f>
        <v>0</v>
      </c>
      <c r="E283" s="188">
        <f>IF(VLOOKUP($A283,'hk2023'!$A:$G,1)=$A283,VLOOKUP($A283,'hk2023'!$A:$G,7),0)</f>
        <v>4114.17</v>
      </c>
      <c r="F283" s="188">
        <f>IF(VLOOKUP($A283,'hk2023'!$A:$H,1)=$A283,VLOOKUP($A283,'hk2023'!$A:$H,8),0)</f>
        <v>0</v>
      </c>
      <c r="G283" s="189">
        <f t="shared" si="95"/>
        <v>4114.17</v>
      </c>
      <c r="H283" s="188">
        <f>IF(VLOOKUP($A283,'hk2022'!$A:$G,1)=$A283,VLOOKUP($A283,'hk2022'!$A:$G,6),0)</f>
        <v>0</v>
      </c>
      <c r="I283" s="188">
        <f>IF(VLOOKUP($A283,'hk2022'!$A:$G,1)=$A283,VLOOKUP($A283,'hk2022'!$A:$G,7),0)</f>
        <v>2818.56</v>
      </c>
      <c r="J283" s="188">
        <f>IF(VLOOKUP($A283,'hk2022'!$A:$H,1)=$A283,VLOOKUP($A283,'hk2022'!$A:$H,8),0)</f>
        <v>0</v>
      </c>
      <c r="K283" s="190">
        <f t="shared" si="96"/>
        <v>2818.56</v>
      </c>
      <c r="L283" s="197"/>
    </row>
    <row r="284" spans="1:255" ht="12.75" outlineLevel="1" x14ac:dyDescent="0.2">
      <c r="A284" s="171" t="str">
        <f t="shared" si="97"/>
        <v>525</v>
      </c>
      <c r="B284" s="167" t="s">
        <v>2731</v>
      </c>
      <c r="C284" s="167" t="s">
        <v>2732</v>
      </c>
      <c r="D284" s="188">
        <f>IF(VLOOKUP($A284,'hk2023'!$A:$G,1)=$A284,VLOOKUP($A284,'hk2023'!$A:$G,6),0)</f>
        <v>0</v>
      </c>
      <c r="E284" s="188">
        <f>IF(VLOOKUP($A284,'hk2023'!$A:$G,1)=$A284,VLOOKUP($A284,'hk2023'!$A:$G,7),0)</f>
        <v>0</v>
      </c>
      <c r="F284" s="188">
        <f>IF(VLOOKUP($A284,'hk2023'!$A:$H,1)=$A284,VLOOKUP($A284,'hk2023'!$A:$H,8),0)</f>
        <v>0</v>
      </c>
      <c r="G284" s="189">
        <f t="shared" si="95"/>
        <v>0</v>
      </c>
      <c r="H284" s="188">
        <f>IF(VLOOKUP($A284,'hk2022'!$A:$G,1)=$A284,VLOOKUP($A284,'hk2022'!$A:$G,6),0)</f>
        <v>0</v>
      </c>
      <c r="I284" s="188">
        <f>IF(VLOOKUP($A284,'hk2022'!$A:$G,1)=$A284,VLOOKUP($A284,'hk2022'!$A:$G,7),0)</f>
        <v>0</v>
      </c>
      <c r="J284" s="188">
        <f>IF(VLOOKUP($A284,'hk2022'!$A:$H,1)=$A284,VLOOKUP($A284,'hk2022'!$A:$H,8),0)</f>
        <v>0</v>
      </c>
      <c r="K284" s="190">
        <f t="shared" si="96"/>
        <v>0</v>
      </c>
      <c r="L284" s="197"/>
    </row>
    <row r="285" spans="1:255" ht="12.75" outlineLevel="1" x14ac:dyDescent="0.2">
      <c r="A285" s="171" t="str">
        <f t="shared" si="97"/>
        <v>526</v>
      </c>
      <c r="B285" s="167" t="s">
        <v>2733</v>
      </c>
      <c r="C285" s="167" t="s">
        <v>2734</v>
      </c>
      <c r="D285" s="188">
        <f>IF(VLOOKUP($A285,'hk2023'!$A:$G,1)=$A285,VLOOKUP($A285,'hk2023'!$A:$G,6),0)</f>
        <v>0</v>
      </c>
      <c r="E285" s="188">
        <f>IF(VLOOKUP($A285,'hk2023'!$A:$G,1)=$A285,VLOOKUP($A285,'hk2023'!$A:$G,7),0)</f>
        <v>0</v>
      </c>
      <c r="F285" s="188">
        <f>IF(VLOOKUP($A285,'hk2023'!$A:$H,1)=$A285,VLOOKUP($A285,'hk2023'!$A:$H,8),0)</f>
        <v>0</v>
      </c>
      <c r="G285" s="189">
        <f t="shared" si="95"/>
        <v>0</v>
      </c>
      <c r="H285" s="188">
        <f>IF(VLOOKUP($A285,'hk2022'!$A:$G,1)=$A285,VLOOKUP($A285,'hk2022'!$A:$G,6),0)</f>
        <v>0</v>
      </c>
      <c r="I285" s="188">
        <f>IF(VLOOKUP($A285,'hk2022'!$A:$G,1)=$A285,VLOOKUP($A285,'hk2022'!$A:$G,7),0)</f>
        <v>0</v>
      </c>
      <c r="J285" s="188">
        <f>IF(VLOOKUP($A285,'hk2022'!$A:$H,1)=$A285,VLOOKUP($A285,'hk2022'!$A:$H,8),0)</f>
        <v>0</v>
      </c>
      <c r="K285" s="190">
        <f t="shared" si="96"/>
        <v>0</v>
      </c>
      <c r="L285" s="197"/>
    </row>
    <row r="286" spans="1:255" ht="12.75" outlineLevel="1" x14ac:dyDescent="0.2">
      <c r="A286" s="171" t="str">
        <f t="shared" si="97"/>
        <v>527</v>
      </c>
      <c r="B286" s="167" t="s">
        <v>2735</v>
      </c>
      <c r="C286" s="167" t="s">
        <v>2736</v>
      </c>
      <c r="D286" s="188">
        <f>IF(VLOOKUP($A286,'hk2023'!$A:$G,1)=$A286,VLOOKUP($A286,'hk2023'!$A:$G,6),0)</f>
        <v>0</v>
      </c>
      <c r="E286" s="188">
        <f>IF(VLOOKUP($A286,'hk2023'!$A:$G,1)=$A286,VLOOKUP($A286,'hk2023'!$A:$G,7),0)</f>
        <v>728.41</v>
      </c>
      <c r="F286" s="188">
        <f>IF(VLOOKUP($A286,'hk2023'!$A:$H,1)=$A286,VLOOKUP($A286,'hk2023'!$A:$H,8),0)</f>
        <v>0</v>
      </c>
      <c r="G286" s="189">
        <f t="shared" si="95"/>
        <v>728.41</v>
      </c>
      <c r="H286" s="188">
        <f>IF(VLOOKUP($A286,'hk2022'!$A:$G,1)=$A286,VLOOKUP($A286,'hk2022'!$A:$G,6),0)</f>
        <v>0</v>
      </c>
      <c r="I286" s="188">
        <f>IF(VLOOKUP($A286,'hk2022'!$A:$G,1)=$A286,VLOOKUP($A286,'hk2022'!$A:$G,7),0)</f>
        <v>294.95999999999998</v>
      </c>
      <c r="J286" s="188">
        <f>IF(VLOOKUP($A286,'hk2022'!$A:$H,1)=$A286,VLOOKUP($A286,'hk2022'!$A:$H,8),0)</f>
        <v>0</v>
      </c>
      <c r="K286" s="190">
        <f t="shared" si="96"/>
        <v>294.95999999999998</v>
      </c>
      <c r="L286" s="197"/>
    </row>
    <row r="287" spans="1:255" ht="12.75" outlineLevel="1" x14ac:dyDescent="0.2">
      <c r="A287" s="171" t="str">
        <f t="shared" si="97"/>
        <v>528</v>
      </c>
      <c r="B287" s="167" t="s">
        <v>2737</v>
      </c>
      <c r="C287" s="167" t="s">
        <v>2738</v>
      </c>
      <c r="D287" s="188">
        <f>IF(VLOOKUP($A287,'hk2023'!$A:$G,1)=$A287,VLOOKUP($A287,'hk2023'!$A:$G,6),0)</f>
        <v>0</v>
      </c>
      <c r="E287" s="188">
        <f>IF(VLOOKUP($A287,'hk2023'!$A:$G,1)=$A287,VLOOKUP($A287,'hk2023'!$A:$G,7),0)</f>
        <v>0</v>
      </c>
      <c r="F287" s="188">
        <f>IF(VLOOKUP($A287,'hk2023'!$A:$H,1)=$A287,VLOOKUP($A287,'hk2023'!$A:$H,8),0)</f>
        <v>0</v>
      </c>
      <c r="G287" s="189">
        <f t="shared" si="95"/>
        <v>0</v>
      </c>
      <c r="H287" s="188">
        <f>IF(VLOOKUP($A287,'hk2022'!$A:$G,1)=$A287,VLOOKUP($A287,'hk2022'!$A:$G,6),0)</f>
        <v>0</v>
      </c>
      <c r="I287" s="188">
        <f>IF(VLOOKUP($A287,'hk2022'!$A:$G,1)=$A287,VLOOKUP($A287,'hk2022'!$A:$G,7),0)</f>
        <v>0</v>
      </c>
      <c r="J287" s="188">
        <f>IF(VLOOKUP($A287,'hk2022'!$A:$H,1)=$A287,VLOOKUP($A287,'hk2022'!$A:$H,8),0)</f>
        <v>0</v>
      </c>
      <c r="K287" s="190">
        <f t="shared" si="96"/>
        <v>0</v>
      </c>
      <c r="L287" s="197"/>
    </row>
    <row r="288" spans="1:255" ht="13.5" outlineLevel="1" thickBot="1" x14ac:dyDescent="0.25">
      <c r="A288" s="171"/>
      <c r="B288" s="167"/>
      <c r="C288" s="167"/>
      <c r="H288" s="188"/>
      <c r="I288" s="188"/>
      <c r="J288" s="188"/>
      <c r="K288" s="190"/>
      <c r="L288" s="197"/>
    </row>
    <row r="289" spans="1:255" ht="12.75" x14ac:dyDescent="0.2">
      <c r="A289" s="223" t="s">
        <v>2053</v>
      </c>
      <c r="B289" s="208"/>
      <c r="C289" s="209" t="s">
        <v>2739</v>
      </c>
      <c r="D289" s="180">
        <f t="shared" ref="D289:K289" si="98">SUM(D290:D293)</f>
        <v>0</v>
      </c>
      <c r="E289" s="180">
        <f t="shared" si="98"/>
        <v>141.94</v>
      </c>
      <c r="F289" s="180">
        <f t="shared" si="98"/>
        <v>0</v>
      </c>
      <c r="G289" s="181">
        <f t="shared" si="98"/>
        <v>141.94</v>
      </c>
      <c r="H289" s="180">
        <f t="shared" si="98"/>
        <v>0</v>
      </c>
      <c r="I289" s="180">
        <f t="shared" si="98"/>
        <v>278.45999999999998</v>
      </c>
      <c r="J289" s="180">
        <f t="shared" si="98"/>
        <v>0</v>
      </c>
      <c r="K289" s="182">
        <f t="shared" si="98"/>
        <v>278.45999999999998</v>
      </c>
      <c r="L289" s="197"/>
      <c r="M289" s="225"/>
      <c r="N289" s="171"/>
      <c r="P289" s="167"/>
      <c r="Q289" s="225"/>
      <c r="R289" s="225"/>
      <c r="S289" s="225"/>
      <c r="T289" s="225"/>
      <c r="U289" s="171"/>
      <c r="W289" s="167"/>
      <c r="X289" s="225"/>
      <c r="Y289" s="225"/>
      <c r="Z289" s="225"/>
      <c r="AA289" s="225"/>
      <c r="AB289" s="171"/>
      <c r="AD289" s="167"/>
      <c r="AE289" s="225"/>
      <c r="AF289" s="225"/>
      <c r="AG289" s="225"/>
      <c r="AH289" s="225"/>
      <c r="AI289" s="171"/>
      <c r="AK289" s="167"/>
      <c r="AL289" s="225"/>
      <c r="AM289" s="225"/>
      <c r="AN289" s="225"/>
      <c r="AO289" s="225"/>
      <c r="AP289" s="171"/>
      <c r="AR289" s="167"/>
      <c r="AS289" s="225"/>
      <c r="AT289" s="225"/>
      <c r="AU289" s="225"/>
      <c r="AV289" s="225"/>
      <c r="AW289" s="171"/>
      <c r="AY289" s="167"/>
      <c r="AZ289" s="225"/>
      <c r="BA289" s="225"/>
      <c r="BB289" s="225"/>
      <c r="BC289" s="225"/>
      <c r="BD289" s="171"/>
      <c r="BF289" s="167"/>
      <c r="BG289" s="225"/>
      <c r="BH289" s="225"/>
      <c r="BI289" s="225"/>
      <c r="BJ289" s="225"/>
      <c r="BK289" s="171"/>
      <c r="BM289" s="167"/>
      <c r="BN289" s="225"/>
      <c r="BO289" s="225"/>
      <c r="BP289" s="225"/>
      <c r="BQ289" s="225"/>
      <c r="BR289" s="171"/>
      <c r="BT289" s="167"/>
      <c r="BU289" s="225"/>
      <c r="BV289" s="225"/>
      <c r="BW289" s="225"/>
      <c r="BX289" s="225"/>
      <c r="BY289" s="171"/>
      <c r="CA289" s="167"/>
      <c r="CB289" s="225"/>
      <c r="CC289" s="225"/>
      <c r="CD289" s="225"/>
      <c r="CE289" s="225"/>
      <c r="CF289" s="171"/>
      <c r="CH289" s="167"/>
      <c r="CI289" s="225"/>
      <c r="CJ289" s="225"/>
      <c r="CK289" s="225"/>
      <c r="CL289" s="225"/>
      <c r="CM289" s="171"/>
      <c r="CO289" s="167"/>
      <c r="CP289" s="225"/>
      <c r="CQ289" s="225"/>
      <c r="CR289" s="225"/>
      <c r="CS289" s="225"/>
      <c r="CT289" s="171"/>
      <c r="CV289" s="167"/>
      <c r="CW289" s="225"/>
      <c r="CX289" s="225"/>
      <c r="CY289" s="225"/>
      <c r="CZ289" s="225"/>
      <c r="DA289" s="171"/>
      <c r="DC289" s="167"/>
      <c r="DD289" s="225"/>
      <c r="DE289" s="225"/>
      <c r="DF289" s="225"/>
      <c r="DG289" s="225"/>
      <c r="DH289" s="171"/>
      <c r="DJ289" s="167"/>
      <c r="DK289" s="225"/>
      <c r="DL289" s="225"/>
      <c r="DM289" s="225"/>
      <c r="DN289" s="225"/>
      <c r="DO289" s="171"/>
      <c r="DQ289" s="167"/>
      <c r="DR289" s="225"/>
      <c r="DS289" s="225"/>
      <c r="DT289" s="225"/>
      <c r="DU289" s="225"/>
      <c r="DV289" s="171"/>
      <c r="DX289" s="167"/>
      <c r="DY289" s="225"/>
      <c r="DZ289" s="225"/>
      <c r="EA289" s="225"/>
      <c r="EB289" s="225"/>
      <c r="EC289" s="171"/>
      <c r="EE289" s="167"/>
      <c r="EF289" s="225"/>
      <c r="EG289" s="225"/>
      <c r="EH289" s="225"/>
      <c r="EI289" s="225"/>
      <c r="EJ289" s="171"/>
      <c r="EL289" s="167"/>
      <c r="EM289" s="225"/>
      <c r="EN289" s="225"/>
      <c r="EO289" s="225"/>
      <c r="EP289" s="225"/>
      <c r="EQ289" s="171"/>
      <c r="ES289" s="167"/>
      <c r="ET289" s="225"/>
      <c r="EU289" s="225"/>
      <c r="EV289" s="225"/>
      <c r="EW289" s="225"/>
      <c r="EX289" s="171"/>
      <c r="EZ289" s="167"/>
      <c r="FA289" s="225"/>
      <c r="FB289" s="225"/>
      <c r="FC289" s="225"/>
      <c r="FD289" s="225"/>
      <c r="FE289" s="171"/>
      <c r="FG289" s="167"/>
      <c r="FH289" s="225"/>
      <c r="FI289" s="225"/>
      <c r="FJ289" s="225"/>
      <c r="FK289" s="225"/>
      <c r="FL289" s="171"/>
      <c r="FN289" s="167"/>
      <c r="FO289" s="225"/>
      <c r="FP289" s="225"/>
      <c r="FQ289" s="225"/>
      <c r="FR289" s="225"/>
      <c r="FS289" s="171"/>
      <c r="FU289" s="167"/>
      <c r="FV289" s="225"/>
      <c r="FW289" s="225"/>
      <c r="FX289" s="225"/>
      <c r="FY289" s="225"/>
      <c r="FZ289" s="171"/>
      <c r="GB289" s="167"/>
      <c r="GC289" s="225"/>
      <c r="GD289" s="225"/>
      <c r="GE289" s="225"/>
      <c r="GF289" s="225"/>
      <c r="GG289" s="171"/>
      <c r="GI289" s="167"/>
      <c r="GJ289" s="225"/>
      <c r="GK289" s="225"/>
      <c r="GL289" s="225"/>
      <c r="GM289" s="225"/>
      <c r="GN289" s="171"/>
      <c r="GP289" s="167"/>
      <c r="GQ289" s="225"/>
      <c r="GR289" s="225"/>
      <c r="GS289" s="225"/>
      <c r="GT289" s="225"/>
      <c r="GU289" s="171"/>
      <c r="GW289" s="167"/>
      <c r="GX289" s="225"/>
      <c r="GY289" s="225"/>
      <c r="GZ289" s="225"/>
      <c r="HA289" s="225"/>
      <c r="HB289" s="171"/>
      <c r="HD289" s="167"/>
      <c r="HE289" s="225"/>
      <c r="HF289" s="225"/>
      <c r="HG289" s="225"/>
      <c r="HH289" s="225"/>
      <c r="HI289" s="171"/>
      <c r="HK289" s="167"/>
      <c r="HL289" s="225"/>
      <c r="HM289" s="225"/>
      <c r="HN289" s="225"/>
      <c r="HO289" s="225"/>
      <c r="HP289" s="171"/>
      <c r="HR289" s="167"/>
      <c r="HS289" s="225"/>
      <c r="HT289" s="225"/>
      <c r="HU289" s="225"/>
      <c r="HV289" s="225"/>
      <c r="HW289" s="171"/>
      <c r="HY289" s="167"/>
      <c r="HZ289" s="225"/>
      <c r="IA289" s="225"/>
      <c r="IB289" s="225"/>
      <c r="IC289" s="225"/>
      <c r="ID289" s="171"/>
      <c r="IF289" s="167"/>
      <c r="IG289" s="225"/>
      <c r="IH289" s="225"/>
      <c r="II289" s="225"/>
      <c r="IJ289" s="225"/>
      <c r="IK289" s="171"/>
      <c r="IM289" s="167"/>
      <c r="IN289" s="225"/>
      <c r="IO289" s="225"/>
      <c r="IP289" s="225"/>
      <c r="IQ289" s="225"/>
      <c r="IR289" s="171"/>
      <c r="IT289" s="167"/>
      <c r="IU289" s="225"/>
    </row>
    <row r="290" spans="1:255" ht="12.75" outlineLevel="1" x14ac:dyDescent="0.2">
      <c r="A290" s="200" t="s">
        <v>884</v>
      </c>
      <c r="C290" s="184" t="s">
        <v>2739</v>
      </c>
      <c r="D290" s="188">
        <f>IF(VLOOKUP($A290,'hk2023'!$A:$G,1)=$A290,VLOOKUP($A290,'hk2023'!$A:$G,6),0)</f>
        <v>0</v>
      </c>
      <c r="E290" s="188">
        <f>IF(VLOOKUP($A290,'hk2023'!$A:$G,1)=$A290,VLOOKUP($A290,'hk2023'!$A:$G,7),0)</f>
        <v>0</v>
      </c>
      <c r="F290" s="188">
        <f>IF(VLOOKUP($A290,'hk2023'!$A:$H,1)=$A290,VLOOKUP($A290,'hk2023'!$A:$H,8),0)</f>
        <v>0</v>
      </c>
      <c r="G290" s="189">
        <f>SUM(D290+E290-F290)</f>
        <v>0</v>
      </c>
      <c r="H290" s="188">
        <f>IF(VLOOKUP($A290,'hk2022'!$A:$G,1)=$A290,VLOOKUP($A290,'hk2022'!$A:$G,6),0)</f>
        <v>0</v>
      </c>
      <c r="I290" s="188">
        <f>IF(VLOOKUP($A290,'hk2022'!$A:$G,1)=$A290,VLOOKUP($A290,'hk2022'!$A:$G,7),0)</f>
        <v>0</v>
      </c>
      <c r="J290" s="188">
        <f>IF(VLOOKUP($A290,'hk2022'!$A:$H,1)=$A290,VLOOKUP($A290,'hk2022'!$A:$H,8),0)</f>
        <v>0</v>
      </c>
      <c r="K290" s="190">
        <f>SUM(H290+I290-J290)</f>
        <v>0</v>
      </c>
      <c r="L290" s="197"/>
      <c r="M290" s="225"/>
      <c r="N290" s="171"/>
      <c r="P290" s="167"/>
      <c r="Q290" s="225"/>
      <c r="R290" s="225"/>
      <c r="S290" s="225"/>
      <c r="T290" s="225"/>
      <c r="U290" s="171"/>
      <c r="W290" s="167"/>
      <c r="X290" s="225"/>
      <c r="Y290" s="225"/>
      <c r="Z290" s="225"/>
      <c r="AA290" s="225"/>
      <c r="AB290" s="171"/>
      <c r="AD290" s="167"/>
      <c r="AE290" s="225"/>
      <c r="AF290" s="225"/>
      <c r="AG290" s="225"/>
      <c r="AH290" s="225"/>
      <c r="AI290" s="171"/>
      <c r="AK290" s="167"/>
      <c r="AL290" s="225"/>
      <c r="AM290" s="225"/>
      <c r="AN290" s="225"/>
      <c r="AO290" s="225"/>
      <c r="AP290" s="171"/>
      <c r="AR290" s="167"/>
      <c r="AS290" s="225"/>
      <c r="AT290" s="225"/>
      <c r="AU290" s="225"/>
      <c r="AV290" s="225"/>
      <c r="AW290" s="171"/>
      <c r="AY290" s="167"/>
      <c r="AZ290" s="225"/>
      <c r="BA290" s="225"/>
      <c r="BB290" s="225"/>
      <c r="BC290" s="225"/>
      <c r="BD290" s="171"/>
      <c r="BF290" s="167"/>
      <c r="BG290" s="225"/>
      <c r="BH290" s="225"/>
      <c r="BI290" s="225"/>
      <c r="BJ290" s="225"/>
      <c r="BK290" s="171"/>
      <c r="BM290" s="167"/>
      <c r="BN290" s="225"/>
      <c r="BO290" s="225"/>
      <c r="BP290" s="225"/>
      <c r="BQ290" s="225"/>
      <c r="BR290" s="171"/>
      <c r="BT290" s="167"/>
      <c r="BU290" s="225"/>
      <c r="BV290" s="225"/>
      <c r="BW290" s="225"/>
      <c r="BX290" s="225"/>
      <c r="BY290" s="171"/>
      <c r="CA290" s="167"/>
      <c r="CB290" s="225"/>
      <c r="CC290" s="225"/>
      <c r="CD290" s="225"/>
      <c r="CE290" s="225"/>
      <c r="CF290" s="171"/>
      <c r="CH290" s="167"/>
      <c r="CI290" s="225"/>
      <c r="CJ290" s="225"/>
      <c r="CK290" s="225"/>
      <c r="CL290" s="225"/>
      <c r="CM290" s="171"/>
      <c r="CO290" s="167"/>
      <c r="CP290" s="225"/>
      <c r="CQ290" s="225"/>
      <c r="CR290" s="225"/>
      <c r="CS290" s="225"/>
      <c r="CT290" s="171"/>
      <c r="CV290" s="167"/>
      <c r="CW290" s="225"/>
      <c r="CX290" s="225"/>
      <c r="CY290" s="225"/>
      <c r="CZ290" s="225"/>
      <c r="DA290" s="171"/>
      <c r="DC290" s="167"/>
      <c r="DD290" s="225"/>
      <c r="DE290" s="225"/>
      <c r="DF290" s="225"/>
      <c r="DG290" s="225"/>
      <c r="DH290" s="171"/>
      <c r="DJ290" s="167"/>
      <c r="DK290" s="225"/>
      <c r="DL290" s="225"/>
      <c r="DM290" s="225"/>
      <c r="DN290" s="225"/>
      <c r="DO290" s="171"/>
      <c r="DQ290" s="167"/>
      <c r="DR290" s="225"/>
      <c r="DS290" s="225"/>
      <c r="DT290" s="225"/>
      <c r="DU290" s="225"/>
      <c r="DV290" s="171"/>
      <c r="DX290" s="167"/>
      <c r="DY290" s="225"/>
      <c r="DZ290" s="225"/>
      <c r="EA290" s="225"/>
      <c r="EB290" s="225"/>
      <c r="EC290" s="171"/>
      <c r="EE290" s="167"/>
      <c r="EF290" s="225"/>
      <c r="EG290" s="225"/>
      <c r="EH290" s="225"/>
      <c r="EI290" s="225"/>
      <c r="EJ290" s="171"/>
      <c r="EL290" s="167"/>
      <c r="EM290" s="225"/>
      <c r="EN290" s="225"/>
      <c r="EO290" s="225"/>
      <c r="EP290" s="225"/>
      <c r="EQ290" s="171"/>
      <c r="ES290" s="167"/>
      <c r="ET290" s="225"/>
      <c r="EU290" s="225"/>
      <c r="EV290" s="225"/>
      <c r="EW290" s="225"/>
      <c r="EX290" s="171"/>
      <c r="EZ290" s="167"/>
      <c r="FA290" s="225"/>
      <c r="FB290" s="225"/>
      <c r="FC290" s="225"/>
      <c r="FD290" s="225"/>
      <c r="FE290" s="171"/>
      <c r="FG290" s="167"/>
      <c r="FH290" s="225"/>
      <c r="FI290" s="225"/>
      <c r="FJ290" s="225"/>
      <c r="FK290" s="225"/>
      <c r="FL290" s="171"/>
      <c r="FN290" s="167"/>
      <c r="FO290" s="225"/>
      <c r="FP290" s="225"/>
      <c r="FQ290" s="225"/>
      <c r="FR290" s="225"/>
      <c r="FS290" s="171"/>
      <c r="FU290" s="167"/>
      <c r="FV290" s="225"/>
      <c r="FW290" s="225"/>
      <c r="FX290" s="225"/>
      <c r="FY290" s="225"/>
      <c r="FZ290" s="171"/>
      <c r="GB290" s="167"/>
      <c r="GC290" s="225"/>
      <c r="GD290" s="225"/>
      <c r="GE290" s="225"/>
      <c r="GF290" s="225"/>
      <c r="GG290" s="171"/>
      <c r="GI290" s="167"/>
      <c r="GJ290" s="225"/>
      <c r="GK290" s="225"/>
      <c r="GL290" s="225"/>
      <c r="GM290" s="225"/>
      <c r="GN290" s="171"/>
      <c r="GP290" s="167"/>
      <c r="GQ290" s="225"/>
      <c r="GR290" s="225"/>
      <c r="GS290" s="225"/>
      <c r="GT290" s="225"/>
      <c r="GU290" s="171"/>
      <c r="GW290" s="167"/>
      <c r="GX290" s="225"/>
      <c r="GY290" s="225"/>
      <c r="GZ290" s="225"/>
      <c r="HA290" s="225"/>
      <c r="HB290" s="171"/>
      <c r="HD290" s="167"/>
      <c r="HE290" s="225"/>
      <c r="HF290" s="225"/>
      <c r="HG290" s="225"/>
      <c r="HH290" s="225"/>
      <c r="HI290" s="171"/>
      <c r="HK290" s="167"/>
      <c r="HL290" s="225"/>
      <c r="HM290" s="225"/>
      <c r="HN290" s="225"/>
      <c r="HO290" s="225"/>
      <c r="HP290" s="171"/>
      <c r="HR290" s="167"/>
      <c r="HS290" s="225"/>
      <c r="HT290" s="225"/>
      <c r="HU290" s="225"/>
      <c r="HV290" s="225"/>
      <c r="HW290" s="171"/>
      <c r="HY290" s="167"/>
      <c r="HZ290" s="225"/>
      <c r="IA290" s="225"/>
      <c r="IB290" s="225"/>
      <c r="IC290" s="225"/>
      <c r="ID290" s="171"/>
      <c r="IF290" s="167"/>
      <c r="IG290" s="225"/>
      <c r="IH290" s="225"/>
      <c r="II290" s="225"/>
      <c r="IJ290" s="225"/>
      <c r="IK290" s="171"/>
      <c r="IM290" s="167"/>
      <c r="IN290" s="225"/>
      <c r="IO290" s="225"/>
      <c r="IP290" s="225"/>
      <c r="IQ290" s="225"/>
      <c r="IR290" s="171"/>
      <c r="IT290" s="167"/>
      <c r="IU290" s="225"/>
    </row>
    <row r="291" spans="1:255" ht="12.75" outlineLevel="1" x14ac:dyDescent="0.2">
      <c r="A291" s="171" t="str">
        <f>LEFT(B291,3)</f>
        <v>531</v>
      </c>
      <c r="B291" s="167" t="s">
        <v>2740</v>
      </c>
      <c r="C291" s="167" t="s">
        <v>2741</v>
      </c>
      <c r="D291" s="188">
        <f>IF(VLOOKUP($A291,'hk2023'!$A:$G,1)=$A291,VLOOKUP($A291,'hk2023'!$A:$G,6),0)</f>
        <v>0</v>
      </c>
      <c r="E291" s="188">
        <f>IF(VLOOKUP($A291,'hk2023'!$A:$G,1)=$A291,VLOOKUP($A291,'hk2023'!$A:$G,7),0)</f>
        <v>141.94</v>
      </c>
      <c r="F291" s="188">
        <f>IF(VLOOKUP($A291,'hk2023'!$A:$H,1)=$A291,VLOOKUP($A291,'hk2023'!$A:$H,8),0)</f>
        <v>0</v>
      </c>
      <c r="G291" s="189">
        <f>SUM(D291+E291-F291)</f>
        <v>141.94</v>
      </c>
      <c r="H291" s="188">
        <f>IF(VLOOKUP($A291,'hk2022'!$A:$G,1)=$A291,VLOOKUP($A291,'hk2022'!$A:$G,6),0)</f>
        <v>0</v>
      </c>
      <c r="I291" s="188">
        <f>IF(VLOOKUP($A291,'hk2022'!$A:$G,1)=$A291,VLOOKUP($A291,'hk2022'!$A:$G,7),0)</f>
        <v>113.46</v>
      </c>
      <c r="J291" s="188">
        <f>IF(VLOOKUP($A291,'hk2022'!$A:$H,1)=$A291,VLOOKUP($A291,'hk2022'!$A:$H,8),0)</f>
        <v>0</v>
      </c>
      <c r="K291" s="190">
        <f>SUM(H291+I291-J291)</f>
        <v>113.46</v>
      </c>
      <c r="L291" s="197"/>
    </row>
    <row r="292" spans="1:255" ht="12.75" outlineLevel="1" x14ac:dyDescent="0.2">
      <c r="A292" s="171" t="str">
        <f>LEFT(B292,3)</f>
        <v>532</v>
      </c>
      <c r="B292" s="167" t="s">
        <v>2742</v>
      </c>
      <c r="C292" s="167" t="s">
        <v>2743</v>
      </c>
      <c r="D292" s="188">
        <f>IF(VLOOKUP($A292,'hk2023'!$A:$G,1)=$A292,VLOOKUP($A292,'hk2023'!$A:$G,6),0)</f>
        <v>0</v>
      </c>
      <c r="E292" s="188">
        <f>IF(VLOOKUP($A292,'hk2023'!$A:$G,1)=$A292,VLOOKUP($A292,'hk2023'!$A:$G,7),0)</f>
        <v>0</v>
      </c>
      <c r="F292" s="188">
        <f>IF(VLOOKUP($A292,'hk2023'!$A:$H,1)=$A292,VLOOKUP($A292,'hk2023'!$A:$H,8),0)</f>
        <v>0</v>
      </c>
      <c r="G292" s="189">
        <f>SUM(D292+E292-F292)</f>
        <v>0</v>
      </c>
      <c r="H292" s="188">
        <f>IF(VLOOKUP($A292,'hk2022'!$A:$G,1)=$A292,VLOOKUP($A292,'hk2022'!$A:$G,6),0)</f>
        <v>0</v>
      </c>
      <c r="I292" s="188">
        <f>IF(VLOOKUP($A292,'hk2022'!$A:$G,1)=$A292,VLOOKUP($A292,'hk2022'!$A:$G,7),0)</f>
        <v>0</v>
      </c>
      <c r="J292" s="188">
        <f>IF(VLOOKUP($A292,'hk2022'!$A:$H,1)=$A292,VLOOKUP($A292,'hk2022'!$A:$H,8),0)</f>
        <v>0</v>
      </c>
      <c r="K292" s="190">
        <f>SUM(H292+I292-J292)</f>
        <v>0</v>
      </c>
      <c r="L292" s="197"/>
    </row>
    <row r="293" spans="1:255" ht="12.75" outlineLevel="1" x14ac:dyDescent="0.2">
      <c r="A293" s="171" t="str">
        <f>LEFT(B293,3)</f>
        <v>538</v>
      </c>
      <c r="B293" s="167" t="s">
        <v>2744</v>
      </c>
      <c r="C293" s="167" t="s">
        <v>2561</v>
      </c>
      <c r="D293" s="188">
        <f>IF(VLOOKUP($A293,'hk2023'!$A:$G,1)=$A293,VLOOKUP($A293,'hk2023'!$A:$G,6),0)</f>
        <v>0</v>
      </c>
      <c r="E293" s="188">
        <f>IF(VLOOKUP($A293,'hk2023'!$A:$G,1)=$A293,VLOOKUP($A293,'hk2023'!$A:$G,7),0)</f>
        <v>0</v>
      </c>
      <c r="F293" s="188">
        <f>IF(VLOOKUP($A293,'hk2023'!$A:$H,1)=$A293,VLOOKUP($A293,'hk2023'!$A:$H,8),0)</f>
        <v>0</v>
      </c>
      <c r="G293" s="189">
        <f>SUM(D293+E293-F293)</f>
        <v>0</v>
      </c>
      <c r="H293" s="188">
        <f>IF(VLOOKUP($A293,'hk2022'!$A:$G,1)=$A293,VLOOKUP($A293,'hk2022'!$A:$G,6),0)</f>
        <v>0</v>
      </c>
      <c r="I293" s="188">
        <f>IF(VLOOKUP($A293,'hk2022'!$A:$G,1)=$A293,VLOOKUP($A293,'hk2022'!$A:$G,7),0)</f>
        <v>165</v>
      </c>
      <c r="J293" s="188">
        <f>IF(VLOOKUP($A293,'hk2022'!$A:$H,1)=$A293,VLOOKUP($A293,'hk2022'!$A:$H,8),0)</f>
        <v>0</v>
      </c>
      <c r="K293" s="190">
        <f>SUM(H293+I293-J293)</f>
        <v>165</v>
      </c>
      <c r="L293" s="197"/>
    </row>
    <row r="294" spans="1:255" ht="13.5" outlineLevel="1" thickBot="1" x14ac:dyDescent="0.25">
      <c r="A294" s="171"/>
      <c r="B294" s="167"/>
      <c r="C294" s="167"/>
      <c r="H294" s="188"/>
      <c r="I294" s="188"/>
      <c r="J294" s="188"/>
      <c r="K294" s="190"/>
      <c r="L294" s="226"/>
    </row>
    <row r="295" spans="1:255" ht="12.75" x14ac:dyDescent="0.2">
      <c r="A295" s="223" t="s">
        <v>2055</v>
      </c>
      <c r="B295" s="208"/>
      <c r="C295" s="209" t="s">
        <v>2745</v>
      </c>
      <c r="D295" s="180">
        <f t="shared" ref="D295:K295" si="99">SUM(D296:D305)</f>
        <v>0</v>
      </c>
      <c r="E295" s="180">
        <f t="shared" si="99"/>
        <v>0.03</v>
      </c>
      <c r="F295" s="180">
        <f t="shared" si="99"/>
        <v>0</v>
      </c>
      <c r="G295" s="181">
        <f t="shared" si="99"/>
        <v>0.03</v>
      </c>
      <c r="H295" s="180">
        <f t="shared" si="99"/>
        <v>0</v>
      </c>
      <c r="I295" s="180">
        <f t="shared" si="99"/>
        <v>0.02</v>
      </c>
      <c r="J295" s="180">
        <f t="shared" si="99"/>
        <v>0</v>
      </c>
      <c r="K295" s="182">
        <f t="shared" si="99"/>
        <v>0.02</v>
      </c>
      <c r="L295" s="197"/>
      <c r="M295" s="225"/>
      <c r="N295" s="171"/>
      <c r="P295" s="167"/>
      <c r="Q295" s="225"/>
      <c r="R295" s="225"/>
      <c r="S295" s="225"/>
      <c r="T295" s="225"/>
      <c r="U295" s="171"/>
      <c r="W295" s="167"/>
      <c r="X295" s="225"/>
      <c r="Y295" s="225"/>
      <c r="Z295" s="225"/>
      <c r="AA295" s="225"/>
      <c r="AB295" s="171"/>
      <c r="AD295" s="167"/>
      <c r="AE295" s="225"/>
      <c r="AF295" s="225"/>
      <c r="AG295" s="225"/>
      <c r="AH295" s="225"/>
      <c r="AI295" s="171"/>
      <c r="AK295" s="167"/>
      <c r="AL295" s="225"/>
      <c r="AM295" s="225"/>
      <c r="AN295" s="225"/>
      <c r="AO295" s="225"/>
      <c r="AP295" s="171"/>
      <c r="AR295" s="167"/>
      <c r="AS295" s="225"/>
      <c r="AT295" s="225"/>
      <c r="AU295" s="225"/>
      <c r="AV295" s="225"/>
      <c r="AW295" s="171"/>
      <c r="AY295" s="167"/>
      <c r="AZ295" s="225"/>
      <c r="BA295" s="225"/>
      <c r="BB295" s="225"/>
      <c r="BC295" s="225"/>
      <c r="BD295" s="171"/>
      <c r="BF295" s="167"/>
      <c r="BG295" s="225"/>
      <c r="BH295" s="225"/>
      <c r="BI295" s="225"/>
      <c r="BJ295" s="225"/>
      <c r="BK295" s="171"/>
      <c r="BM295" s="167"/>
      <c r="BN295" s="225"/>
      <c r="BO295" s="225"/>
      <c r="BP295" s="225"/>
      <c r="BQ295" s="225"/>
      <c r="BR295" s="171"/>
      <c r="BT295" s="167"/>
      <c r="BU295" s="225"/>
      <c r="BV295" s="225"/>
      <c r="BW295" s="225"/>
      <c r="BX295" s="225"/>
      <c r="BY295" s="171"/>
      <c r="CA295" s="167"/>
      <c r="CB295" s="225"/>
      <c r="CC295" s="225"/>
      <c r="CD295" s="225"/>
      <c r="CE295" s="225"/>
      <c r="CF295" s="171"/>
      <c r="CH295" s="167"/>
      <c r="CI295" s="225"/>
      <c r="CJ295" s="225"/>
      <c r="CK295" s="225"/>
      <c r="CL295" s="225"/>
      <c r="CM295" s="171"/>
      <c r="CO295" s="167"/>
      <c r="CP295" s="225"/>
      <c r="CQ295" s="225"/>
      <c r="CR295" s="225"/>
      <c r="CS295" s="225"/>
      <c r="CT295" s="171"/>
      <c r="CV295" s="167"/>
      <c r="CW295" s="225"/>
      <c r="CX295" s="225"/>
      <c r="CY295" s="225"/>
      <c r="CZ295" s="225"/>
      <c r="DA295" s="171"/>
      <c r="DC295" s="167"/>
      <c r="DD295" s="225"/>
      <c r="DE295" s="225"/>
      <c r="DF295" s="225"/>
      <c r="DG295" s="225"/>
      <c r="DH295" s="171"/>
      <c r="DJ295" s="167"/>
      <c r="DK295" s="225"/>
      <c r="DL295" s="225"/>
      <c r="DM295" s="225"/>
      <c r="DN295" s="225"/>
      <c r="DO295" s="171"/>
      <c r="DQ295" s="167"/>
      <c r="DR295" s="225"/>
      <c r="DS295" s="225"/>
      <c r="DT295" s="225"/>
      <c r="DU295" s="225"/>
      <c r="DV295" s="171"/>
      <c r="DX295" s="167"/>
      <c r="DY295" s="225"/>
      <c r="DZ295" s="225"/>
      <c r="EA295" s="225"/>
      <c r="EB295" s="225"/>
      <c r="EC295" s="171"/>
      <c r="EE295" s="167"/>
      <c r="EF295" s="225"/>
      <c r="EG295" s="225"/>
      <c r="EH295" s="225"/>
      <c r="EI295" s="225"/>
      <c r="EJ295" s="171"/>
      <c r="EL295" s="167"/>
      <c r="EM295" s="225"/>
      <c r="EN295" s="225"/>
      <c r="EO295" s="225"/>
      <c r="EP295" s="225"/>
      <c r="EQ295" s="171"/>
      <c r="ES295" s="167"/>
      <c r="ET295" s="225"/>
      <c r="EU295" s="225"/>
      <c r="EV295" s="225"/>
      <c r="EW295" s="225"/>
      <c r="EX295" s="171"/>
      <c r="EZ295" s="167"/>
      <c r="FA295" s="225"/>
      <c r="FB295" s="225"/>
      <c r="FC295" s="225"/>
      <c r="FD295" s="225"/>
      <c r="FE295" s="171"/>
      <c r="FG295" s="167"/>
      <c r="FH295" s="225"/>
      <c r="FI295" s="225"/>
      <c r="FJ295" s="225"/>
      <c r="FK295" s="225"/>
      <c r="FL295" s="171"/>
      <c r="FN295" s="167"/>
      <c r="FO295" s="225"/>
      <c r="FP295" s="225"/>
      <c r="FQ295" s="225"/>
      <c r="FR295" s="225"/>
      <c r="FS295" s="171"/>
      <c r="FU295" s="167"/>
      <c r="FV295" s="225"/>
      <c r="FW295" s="225"/>
      <c r="FX295" s="225"/>
      <c r="FY295" s="225"/>
      <c r="FZ295" s="171"/>
      <c r="GB295" s="167"/>
      <c r="GC295" s="225"/>
      <c r="GD295" s="225"/>
      <c r="GE295" s="225"/>
      <c r="GF295" s="225"/>
      <c r="GG295" s="171"/>
      <c r="GI295" s="167"/>
      <c r="GJ295" s="225"/>
      <c r="GK295" s="225"/>
      <c r="GL295" s="225"/>
      <c r="GM295" s="225"/>
      <c r="GN295" s="171"/>
      <c r="GP295" s="167"/>
      <c r="GQ295" s="225"/>
      <c r="GR295" s="225"/>
      <c r="GS295" s="225"/>
      <c r="GT295" s="225"/>
      <c r="GU295" s="171"/>
      <c r="GW295" s="167"/>
      <c r="GX295" s="225"/>
      <c r="GY295" s="225"/>
      <c r="GZ295" s="225"/>
      <c r="HA295" s="225"/>
      <c r="HB295" s="171"/>
      <c r="HD295" s="167"/>
      <c r="HE295" s="225"/>
      <c r="HF295" s="225"/>
      <c r="HG295" s="225"/>
      <c r="HH295" s="225"/>
      <c r="HI295" s="171"/>
      <c r="HK295" s="167"/>
      <c r="HL295" s="225"/>
      <c r="HM295" s="225"/>
      <c r="HN295" s="225"/>
      <c r="HO295" s="225"/>
      <c r="HP295" s="171"/>
      <c r="HR295" s="167"/>
      <c r="HS295" s="225"/>
      <c r="HT295" s="225"/>
      <c r="HU295" s="225"/>
      <c r="HV295" s="225"/>
      <c r="HW295" s="171"/>
      <c r="HY295" s="167"/>
      <c r="HZ295" s="225"/>
      <c r="IA295" s="225"/>
      <c r="IB295" s="225"/>
      <c r="IC295" s="225"/>
      <c r="ID295" s="171"/>
      <c r="IF295" s="167"/>
      <c r="IG295" s="225"/>
      <c r="IH295" s="225"/>
      <c r="II295" s="225"/>
      <c r="IJ295" s="225"/>
      <c r="IK295" s="171"/>
      <c r="IM295" s="167"/>
      <c r="IN295" s="225"/>
      <c r="IO295" s="225"/>
      <c r="IP295" s="225"/>
      <c r="IQ295" s="225"/>
      <c r="IR295" s="171"/>
      <c r="IT295" s="167"/>
      <c r="IU295" s="225"/>
    </row>
    <row r="296" spans="1:255" ht="12.75" outlineLevel="1" x14ac:dyDescent="0.2">
      <c r="A296" s="171" t="s">
        <v>897</v>
      </c>
      <c r="C296" s="184" t="s">
        <v>2746</v>
      </c>
      <c r="D296" s="188">
        <f>IF(VLOOKUP($A296,'hk2023'!$A:$G,1)=$A296,VLOOKUP($A296,'hk2023'!$A:$G,6),0)</f>
        <v>0</v>
      </c>
      <c r="E296" s="188">
        <f>IF(VLOOKUP($A296,'hk2023'!$A:$G,1)=$A296,VLOOKUP($A296,'hk2023'!$A:$G,7),0)</f>
        <v>0</v>
      </c>
      <c r="F296" s="188">
        <f>IF(VLOOKUP($A296,'hk2023'!$A:$H,1)=$A296,VLOOKUP($A296,'hk2023'!$A:$H,8),0)</f>
        <v>0</v>
      </c>
      <c r="G296" s="189">
        <f t="shared" ref="G296:G304" si="100">SUM(D296+E296-F296)</f>
        <v>0</v>
      </c>
      <c r="H296" s="188">
        <f>IF(VLOOKUP($A296,'hk2022'!$A:$G,1)=$A296,VLOOKUP($A296,'hk2022'!$A:$G,6),0)</f>
        <v>0</v>
      </c>
      <c r="I296" s="188">
        <f>IF(VLOOKUP($A296,'hk2022'!$A:$G,1)=$A296,VLOOKUP($A296,'hk2022'!$A:$G,7),0)</f>
        <v>0</v>
      </c>
      <c r="J296" s="188">
        <f>IF(VLOOKUP($A296,'hk2022'!$A:$H,1)=$A296,VLOOKUP($A296,'hk2022'!$A:$H,8),0)</f>
        <v>0</v>
      </c>
      <c r="K296" s="190">
        <f t="shared" ref="K296:K304" si="101">SUM(H296+I296-J296)</f>
        <v>0</v>
      </c>
      <c r="L296" s="197"/>
      <c r="M296" s="225"/>
      <c r="N296" s="171"/>
      <c r="P296" s="167"/>
      <c r="Q296" s="225"/>
      <c r="R296" s="225"/>
      <c r="S296" s="225"/>
      <c r="T296" s="225"/>
      <c r="U296" s="171"/>
      <c r="W296" s="167"/>
      <c r="X296" s="225"/>
      <c r="Y296" s="225"/>
      <c r="Z296" s="225"/>
      <c r="AA296" s="225"/>
      <c r="AB296" s="171"/>
      <c r="AD296" s="167"/>
      <c r="AE296" s="225"/>
      <c r="AF296" s="225"/>
      <c r="AG296" s="225"/>
      <c r="AH296" s="225"/>
      <c r="AI296" s="171"/>
      <c r="AK296" s="167"/>
      <c r="AL296" s="225"/>
      <c r="AM296" s="225"/>
      <c r="AN296" s="225"/>
      <c r="AO296" s="225"/>
      <c r="AP296" s="171"/>
      <c r="AR296" s="167"/>
      <c r="AS296" s="225"/>
      <c r="AT296" s="225"/>
      <c r="AU296" s="225"/>
      <c r="AV296" s="225"/>
      <c r="AW296" s="171"/>
      <c r="AY296" s="167"/>
      <c r="AZ296" s="225"/>
      <c r="BA296" s="225"/>
      <c r="BB296" s="225"/>
      <c r="BC296" s="225"/>
      <c r="BD296" s="171"/>
      <c r="BF296" s="167"/>
      <c r="BG296" s="225"/>
      <c r="BH296" s="225"/>
      <c r="BI296" s="225"/>
      <c r="BJ296" s="225"/>
      <c r="BK296" s="171"/>
      <c r="BM296" s="167"/>
      <c r="BN296" s="225"/>
      <c r="BO296" s="225"/>
      <c r="BP296" s="225"/>
      <c r="BQ296" s="225"/>
      <c r="BR296" s="171"/>
      <c r="BT296" s="167"/>
      <c r="BU296" s="225"/>
      <c r="BV296" s="225"/>
      <c r="BW296" s="225"/>
      <c r="BX296" s="225"/>
      <c r="BY296" s="171"/>
      <c r="CA296" s="167"/>
      <c r="CB296" s="225"/>
      <c r="CC296" s="225"/>
      <c r="CD296" s="225"/>
      <c r="CE296" s="225"/>
      <c r="CF296" s="171"/>
      <c r="CH296" s="167"/>
      <c r="CI296" s="225"/>
      <c r="CJ296" s="225"/>
      <c r="CK296" s="225"/>
      <c r="CL296" s="225"/>
      <c r="CM296" s="171"/>
      <c r="CO296" s="167"/>
      <c r="CP296" s="225"/>
      <c r="CQ296" s="225"/>
      <c r="CR296" s="225"/>
      <c r="CS296" s="225"/>
      <c r="CT296" s="171"/>
      <c r="CV296" s="167"/>
      <c r="CW296" s="225"/>
      <c r="CX296" s="225"/>
      <c r="CY296" s="225"/>
      <c r="CZ296" s="225"/>
      <c r="DA296" s="171"/>
      <c r="DC296" s="167"/>
      <c r="DD296" s="225"/>
      <c r="DE296" s="225"/>
      <c r="DF296" s="225"/>
      <c r="DG296" s="225"/>
      <c r="DH296" s="171"/>
      <c r="DJ296" s="167"/>
      <c r="DK296" s="225"/>
      <c r="DL296" s="225"/>
      <c r="DM296" s="225"/>
      <c r="DN296" s="225"/>
      <c r="DO296" s="171"/>
      <c r="DQ296" s="167"/>
      <c r="DR296" s="225"/>
      <c r="DS296" s="225"/>
      <c r="DT296" s="225"/>
      <c r="DU296" s="225"/>
      <c r="DV296" s="171"/>
      <c r="DX296" s="167"/>
      <c r="DY296" s="225"/>
      <c r="DZ296" s="225"/>
      <c r="EA296" s="225"/>
      <c r="EB296" s="225"/>
      <c r="EC296" s="171"/>
      <c r="EE296" s="167"/>
      <c r="EF296" s="225"/>
      <c r="EG296" s="225"/>
      <c r="EH296" s="225"/>
      <c r="EI296" s="225"/>
      <c r="EJ296" s="171"/>
      <c r="EL296" s="167"/>
      <c r="EM296" s="225"/>
      <c r="EN296" s="225"/>
      <c r="EO296" s="225"/>
      <c r="EP296" s="225"/>
      <c r="EQ296" s="171"/>
      <c r="ES296" s="167"/>
      <c r="ET296" s="225"/>
      <c r="EU296" s="225"/>
      <c r="EV296" s="225"/>
      <c r="EW296" s="225"/>
      <c r="EX296" s="171"/>
      <c r="EZ296" s="167"/>
      <c r="FA296" s="225"/>
      <c r="FB296" s="225"/>
      <c r="FC296" s="225"/>
      <c r="FD296" s="225"/>
      <c r="FE296" s="171"/>
      <c r="FG296" s="167"/>
      <c r="FH296" s="225"/>
      <c r="FI296" s="225"/>
      <c r="FJ296" s="225"/>
      <c r="FK296" s="225"/>
      <c r="FL296" s="171"/>
      <c r="FN296" s="167"/>
      <c r="FO296" s="225"/>
      <c r="FP296" s="225"/>
      <c r="FQ296" s="225"/>
      <c r="FR296" s="225"/>
      <c r="FS296" s="171"/>
      <c r="FU296" s="167"/>
      <c r="FV296" s="225"/>
      <c r="FW296" s="225"/>
      <c r="FX296" s="225"/>
      <c r="FY296" s="225"/>
      <c r="FZ296" s="171"/>
      <c r="GB296" s="167"/>
      <c r="GC296" s="225"/>
      <c r="GD296" s="225"/>
      <c r="GE296" s="225"/>
      <c r="GF296" s="225"/>
      <c r="GG296" s="171"/>
      <c r="GI296" s="167"/>
      <c r="GJ296" s="225"/>
      <c r="GK296" s="225"/>
      <c r="GL296" s="225"/>
      <c r="GM296" s="225"/>
      <c r="GN296" s="171"/>
      <c r="GP296" s="167"/>
      <c r="GQ296" s="225"/>
      <c r="GR296" s="225"/>
      <c r="GS296" s="225"/>
      <c r="GT296" s="225"/>
      <c r="GU296" s="171"/>
      <c r="GW296" s="167"/>
      <c r="GX296" s="225"/>
      <c r="GY296" s="225"/>
      <c r="GZ296" s="225"/>
      <c r="HA296" s="225"/>
      <c r="HB296" s="171"/>
      <c r="HD296" s="167"/>
      <c r="HE296" s="225"/>
      <c r="HF296" s="225"/>
      <c r="HG296" s="225"/>
      <c r="HH296" s="225"/>
      <c r="HI296" s="171"/>
      <c r="HK296" s="167"/>
      <c r="HL296" s="225"/>
      <c r="HM296" s="225"/>
      <c r="HN296" s="225"/>
      <c r="HO296" s="225"/>
      <c r="HP296" s="171"/>
      <c r="HR296" s="167"/>
      <c r="HS296" s="225"/>
      <c r="HT296" s="225"/>
      <c r="HU296" s="225"/>
      <c r="HV296" s="225"/>
      <c r="HW296" s="171"/>
      <c r="HY296" s="167"/>
      <c r="HZ296" s="225"/>
      <c r="IA296" s="225"/>
      <c r="IB296" s="225"/>
      <c r="IC296" s="225"/>
      <c r="ID296" s="171"/>
      <c r="IF296" s="167"/>
      <c r="IG296" s="225"/>
      <c r="IH296" s="225"/>
      <c r="II296" s="225"/>
      <c r="IJ296" s="225"/>
      <c r="IK296" s="171"/>
      <c r="IM296" s="167"/>
      <c r="IN296" s="225"/>
      <c r="IO296" s="225"/>
      <c r="IP296" s="225"/>
      <c r="IQ296" s="225"/>
      <c r="IR296" s="171"/>
      <c r="IT296" s="167"/>
      <c r="IU296" s="225"/>
    </row>
    <row r="297" spans="1:255" ht="12.75" outlineLevel="1" x14ac:dyDescent="0.2">
      <c r="A297" s="171" t="str">
        <f t="shared" ref="A297:A302" si="102">LEFT(B297,3)</f>
        <v>541</v>
      </c>
      <c r="B297" s="167" t="s">
        <v>2747</v>
      </c>
      <c r="C297" s="167" t="s">
        <v>2748</v>
      </c>
      <c r="D297" s="188">
        <f>IF(VLOOKUP($A297,'hk2023'!$A:$G,1)=$A297,VLOOKUP($A297,'hk2023'!$A:$G,6),0)</f>
        <v>0</v>
      </c>
      <c r="E297" s="188">
        <f>IF(VLOOKUP($A297,'hk2023'!$A:$G,1)=$A297,VLOOKUP($A297,'hk2023'!$A:$G,7),0)</f>
        <v>0</v>
      </c>
      <c r="F297" s="188">
        <f>IF(VLOOKUP($A297,'hk2023'!$A:$H,1)=$A297,VLOOKUP($A297,'hk2023'!$A:$H,8),0)</f>
        <v>0</v>
      </c>
      <c r="G297" s="189">
        <f t="shared" si="100"/>
        <v>0</v>
      </c>
      <c r="H297" s="188">
        <f>IF(VLOOKUP($A297,'hk2022'!$A:$G,1)=$A297,VLOOKUP($A297,'hk2022'!$A:$G,6),0)</f>
        <v>0</v>
      </c>
      <c r="I297" s="188">
        <f>IF(VLOOKUP($A297,'hk2022'!$A:$G,1)=$A297,VLOOKUP($A297,'hk2022'!$A:$G,7),0)</f>
        <v>0</v>
      </c>
      <c r="J297" s="188">
        <f>IF(VLOOKUP($A297,'hk2022'!$A:$H,1)=$A297,VLOOKUP($A297,'hk2022'!$A:$H,8),0)</f>
        <v>0</v>
      </c>
      <c r="K297" s="190">
        <f t="shared" si="101"/>
        <v>0</v>
      </c>
      <c r="L297" s="197"/>
    </row>
    <row r="298" spans="1:255" ht="12.75" outlineLevel="1" x14ac:dyDescent="0.2">
      <c r="A298" s="171" t="str">
        <f t="shared" si="102"/>
        <v>542</v>
      </c>
      <c r="B298" s="167" t="s">
        <v>2749</v>
      </c>
      <c r="C298" s="167" t="s">
        <v>2750</v>
      </c>
      <c r="D298" s="188">
        <f>IF(VLOOKUP($A298,'hk2023'!$A:$G,1)=$A298,VLOOKUP($A298,'hk2023'!$A:$G,6),0)</f>
        <v>0</v>
      </c>
      <c r="E298" s="188">
        <f>IF(VLOOKUP($A298,'hk2023'!$A:$G,1)=$A298,VLOOKUP($A298,'hk2023'!$A:$G,7),0)</f>
        <v>0</v>
      </c>
      <c r="F298" s="188">
        <f>IF(VLOOKUP($A298,'hk2023'!$A:$H,1)=$A298,VLOOKUP($A298,'hk2023'!$A:$H,8),0)</f>
        <v>0</v>
      </c>
      <c r="G298" s="189">
        <f t="shared" si="100"/>
        <v>0</v>
      </c>
      <c r="H298" s="188">
        <f>IF(VLOOKUP($A298,'hk2022'!$A:$G,1)=$A298,VLOOKUP($A298,'hk2022'!$A:$G,6),0)</f>
        <v>0</v>
      </c>
      <c r="I298" s="188">
        <f>IF(VLOOKUP($A298,'hk2022'!$A:$G,1)=$A298,VLOOKUP($A298,'hk2022'!$A:$G,7),0)</f>
        <v>0</v>
      </c>
      <c r="J298" s="188">
        <f>IF(VLOOKUP($A298,'hk2022'!$A:$H,1)=$A298,VLOOKUP($A298,'hk2022'!$A:$H,8),0)</f>
        <v>0</v>
      </c>
      <c r="K298" s="190">
        <f t="shared" si="101"/>
        <v>0</v>
      </c>
      <c r="L298" s="197"/>
    </row>
    <row r="299" spans="1:255" ht="12.75" outlineLevel="1" x14ac:dyDescent="0.2">
      <c r="A299" s="171" t="str">
        <f t="shared" si="102"/>
        <v>543</v>
      </c>
      <c r="B299" s="167" t="s">
        <v>2751</v>
      </c>
      <c r="C299" s="167" t="s">
        <v>1831</v>
      </c>
      <c r="D299" s="188">
        <f>IF(VLOOKUP($A299,'hk2023'!$A:$G,1)=$A299,VLOOKUP($A299,'hk2023'!$A:$G,6),0)</f>
        <v>0</v>
      </c>
      <c r="E299" s="188">
        <f>IF(VLOOKUP($A299,'hk2023'!$A:$G,1)=$A299,VLOOKUP($A299,'hk2023'!$A:$G,7),0)</f>
        <v>0</v>
      </c>
      <c r="F299" s="188">
        <f>IF(VLOOKUP($A299,'hk2023'!$A:$H,1)=$A299,VLOOKUP($A299,'hk2023'!$A:$H,8),0)</f>
        <v>0</v>
      </c>
      <c r="G299" s="189">
        <f t="shared" si="100"/>
        <v>0</v>
      </c>
      <c r="H299" s="188">
        <f>IF(VLOOKUP($A299,'hk2022'!$A:$G,1)=$A299,VLOOKUP($A299,'hk2022'!$A:$G,6),0)</f>
        <v>0</v>
      </c>
      <c r="I299" s="188">
        <f>IF(VLOOKUP($A299,'hk2022'!$A:$G,1)=$A299,VLOOKUP($A299,'hk2022'!$A:$G,7),0)</f>
        <v>0</v>
      </c>
      <c r="J299" s="188">
        <f>IF(VLOOKUP($A299,'hk2022'!$A:$H,1)=$A299,VLOOKUP($A299,'hk2022'!$A:$H,8),0)</f>
        <v>0</v>
      </c>
      <c r="K299" s="190">
        <f t="shared" si="101"/>
        <v>0</v>
      </c>
      <c r="L299" s="197"/>
    </row>
    <row r="300" spans="1:255" ht="12.75" outlineLevel="1" x14ac:dyDescent="0.2">
      <c r="A300" s="171" t="str">
        <f t="shared" si="102"/>
        <v>544</v>
      </c>
      <c r="B300" s="167" t="s">
        <v>2752</v>
      </c>
      <c r="C300" s="167" t="s">
        <v>2753</v>
      </c>
      <c r="D300" s="188">
        <f>IF(VLOOKUP($A300,'hk2023'!$A:$G,1)=$A300,VLOOKUP($A300,'hk2023'!$A:$G,6),0)</f>
        <v>0</v>
      </c>
      <c r="E300" s="188">
        <f>IF(VLOOKUP($A300,'hk2023'!$A:$G,1)=$A300,VLOOKUP($A300,'hk2023'!$A:$G,7),0)</f>
        <v>0</v>
      </c>
      <c r="F300" s="188">
        <f>IF(VLOOKUP($A300,'hk2023'!$A:$H,1)=$A300,VLOOKUP($A300,'hk2023'!$A:$H,8),0)</f>
        <v>0</v>
      </c>
      <c r="G300" s="189">
        <f t="shared" si="100"/>
        <v>0</v>
      </c>
      <c r="H300" s="188">
        <f>IF(VLOOKUP($A300,'hk2022'!$A:$G,1)=$A300,VLOOKUP($A300,'hk2022'!$A:$G,6),0)</f>
        <v>0</v>
      </c>
      <c r="I300" s="188">
        <f>IF(VLOOKUP($A300,'hk2022'!$A:$G,1)=$A300,VLOOKUP($A300,'hk2022'!$A:$G,7),0)</f>
        <v>0</v>
      </c>
      <c r="J300" s="188">
        <f>IF(VLOOKUP($A300,'hk2022'!$A:$H,1)=$A300,VLOOKUP($A300,'hk2022'!$A:$H,8),0)</f>
        <v>0</v>
      </c>
      <c r="K300" s="190">
        <f t="shared" si="101"/>
        <v>0</v>
      </c>
      <c r="L300" s="197"/>
    </row>
    <row r="301" spans="1:255" ht="12.75" outlineLevel="1" x14ac:dyDescent="0.2">
      <c r="A301" s="171" t="str">
        <f t="shared" si="102"/>
        <v>545</v>
      </c>
      <c r="B301" s="167" t="s">
        <v>2754</v>
      </c>
      <c r="C301" s="167" t="s">
        <v>2755</v>
      </c>
      <c r="D301" s="188">
        <f>IF(VLOOKUP($A301,'hk2023'!$A:$G,1)=$A301,VLOOKUP($A301,'hk2023'!$A:$G,6),0)</f>
        <v>0</v>
      </c>
      <c r="E301" s="188">
        <f>IF(VLOOKUP($A301,'hk2023'!$A:$G,1)=$A301,VLOOKUP($A301,'hk2023'!$A:$G,7),0)</f>
        <v>0</v>
      </c>
      <c r="F301" s="188">
        <f>IF(VLOOKUP($A301,'hk2023'!$A:$H,1)=$A301,VLOOKUP($A301,'hk2023'!$A:$H,8),0)</f>
        <v>0</v>
      </c>
      <c r="G301" s="189">
        <f t="shared" si="100"/>
        <v>0</v>
      </c>
      <c r="H301" s="188">
        <f>IF(VLOOKUP($A301,'hk2022'!$A:$G,1)=$A301,VLOOKUP($A301,'hk2022'!$A:$G,6),0)</f>
        <v>0</v>
      </c>
      <c r="I301" s="188">
        <f>IF(VLOOKUP($A301,'hk2022'!$A:$G,1)=$A301,VLOOKUP($A301,'hk2022'!$A:$G,7),0)</f>
        <v>0</v>
      </c>
      <c r="J301" s="188">
        <f>IF(VLOOKUP($A301,'hk2022'!$A:$H,1)=$A301,VLOOKUP($A301,'hk2022'!$A:$H,8),0)</f>
        <v>0</v>
      </c>
      <c r="K301" s="190">
        <f t="shared" si="101"/>
        <v>0</v>
      </c>
      <c r="L301" s="197"/>
    </row>
    <row r="302" spans="1:255" ht="12.75" outlineLevel="1" x14ac:dyDescent="0.2">
      <c r="A302" s="171" t="str">
        <f t="shared" si="102"/>
        <v>546</v>
      </c>
      <c r="B302" s="167" t="s">
        <v>2756</v>
      </c>
      <c r="C302" s="167" t="s">
        <v>2757</v>
      </c>
      <c r="D302" s="188">
        <f>IF(VLOOKUP($A302,'hk2023'!$A:$G,1)=$A302,VLOOKUP($A302,'hk2023'!$A:$G,6),0)</f>
        <v>0</v>
      </c>
      <c r="E302" s="188">
        <f>IF(VLOOKUP($A302,'hk2023'!$A:$G,1)=$A302,VLOOKUP($A302,'hk2023'!$A:$G,7),0)</f>
        <v>0</v>
      </c>
      <c r="F302" s="188">
        <f>IF(VLOOKUP($A302,'hk2023'!$A:$H,1)=$A302,VLOOKUP($A302,'hk2023'!$A:$H,8),0)</f>
        <v>0</v>
      </c>
      <c r="G302" s="189">
        <f t="shared" si="100"/>
        <v>0</v>
      </c>
      <c r="H302" s="188">
        <f>IF(VLOOKUP($A302,'hk2022'!$A:$G,1)=$A302,VLOOKUP($A302,'hk2022'!$A:$G,6),0)</f>
        <v>0</v>
      </c>
      <c r="I302" s="188">
        <f>IF(VLOOKUP($A302,'hk2022'!$A:$G,1)=$A302,VLOOKUP($A302,'hk2022'!$A:$G,7),0)</f>
        <v>0</v>
      </c>
      <c r="J302" s="188">
        <f>IF(VLOOKUP($A302,'hk2022'!$A:$H,1)=$A302,VLOOKUP($A302,'hk2022'!$A:$H,8),0)</f>
        <v>0</v>
      </c>
      <c r="K302" s="190">
        <f t="shared" si="101"/>
        <v>0</v>
      </c>
      <c r="L302" s="197"/>
    </row>
    <row r="303" spans="1:255" ht="12.75" outlineLevel="1" x14ac:dyDescent="0.2">
      <c r="A303" s="164" t="s">
        <v>923</v>
      </c>
      <c r="B303" s="167" t="s">
        <v>2758</v>
      </c>
      <c r="C303" s="21" t="s">
        <v>925</v>
      </c>
      <c r="D303" s="188">
        <f>IF(VLOOKUP($A303,'hk2023'!$A:$G,1)=$A303,VLOOKUP($A303,'hk2023'!$A:$G,6),0)</f>
        <v>0</v>
      </c>
      <c r="E303" s="188">
        <f>IF(VLOOKUP($A303,'hk2023'!$A:$G,1)=$A303,VLOOKUP($A303,'hk2023'!$A:$G,7),0)</f>
        <v>0</v>
      </c>
      <c r="F303" s="188">
        <f>IF(VLOOKUP($A303,'hk2023'!$A:$H,1)=$A303,VLOOKUP($A303,'hk2023'!$A:$H,8),0)</f>
        <v>0</v>
      </c>
      <c r="G303" s="189">
        <f t="shared" si="100"/>
        <v>0</v>
      </c>
      <c r="H303" s="188">
        <f>IF(VLOOKUP($A303,'hk2022'!$A:$G,1)=$A303,VLOOKUP($A303,'hk2022'!$A:$G,6),0)</f>
        <v>0</v>
      </c>
      <c r="I303" s="188">
        <f>IF(VLOOKUP($A303,'hk2022'!$A:$G,1)=$A303,VLOOKUP($A303,'hk2022'!$A:$G,7),0)</f>
        <v>0</v>
      </c>
      <c r="J303" s="188">
        <f>IF(VLOOKUP($A303,'hk2022'!$A:$H,1)=$A303,VLOOKUP($A303,'hk2022'!$A:$H,8),0)</f>
        <v>0</v>
      </c>
      <c r="K303" s="190">
        <f t="shared" si="101"/>
        <v>0</v>
      </c>
      <c r="L303" s="197"/>
    </row>
    <row r="304" spans="1:255" ht="12.75" outlineLevel="1" x14ac:dyDescent="0.2">
      <c r="A304" s="164" t="s">
        <v>98</v>
      </c>
      <c r="B304" s="167" t="s">
        <v>2759</v>
      </c>
      <c r="C304" s="21" t="s">
        <v>929</v>
      </c>
      <c r="D304" s="188">
        <f>IF(VLOOKUP($A304,'hk2023'!$A:$G,1)=$A304,VLOOKUP($A304,'hk2023'!$A:$G,6),0)</f>
        <v>0</v>
      </c>
      <c r="E304" s="188">
        <f>IF(VLOOKUP($A304,'hk2023'!$A:$G,1)=$A304,VLOOKUP($A304,'hk2023'!$A:$G,7),0)</f>
        <v>0.03</v>
      </c>
      <c r="F304" s="188">
        <f>IF(VLOOKUP($A304,'hk2023'!$A:$H,1)=$A304,VLOOKUP($A304,'hk2023'!$A:$H,8),0)</f>
        <v>0</v>
      </c>
      <c r="G304" s="189">
        <f t="shared" si="100"/>
        <v>0.03</v>
      </c>
      <c r="H304" s="188">
        <f>IF(VLOOKUP($A304,'hk2022'!$A:$G,1)=$A304,VLOOKUP($A304,'hk2022'!$A:$G,6),0)</f>
        <v>0</v>
      </c>
      <c r="I304" s="188">
        <f>IF(VLOOKUP($A304,'hk2022'!$A:$G,1)=$A304,VLOOKUP($A304,'hk2022'!$A:$G,7),0)</f>
        <v>0.02</v>
      </c>
      <c r="J304" s="188">
        <f>IF(VLOOKUP($A304,'hk2022'!$A:$H,1)=$A304,VLOOKUP($A304,'hk2022'!$A:$H,8),0)</f>
        <v>0</v>
      </c>
      <c r="K304" s="190">
        <f t="shared" si="101"/>
        <v>0.02</v>
      </c>
      <c r="L304" s="197"/>
    </row>
    <row r="305" spans="1:255" ht="13.5" outlineLevel="1" thickBot="1" x14ac:dyDescent="0.25">
      <c r="A305" s="164" t="s">
        <v>931</v>
      </c>
      <c r="B305" s="167"/>
      <c r="C305" s="21" t="s">
        <v>933</v>
      </c>
      <c r="D305" s="188">
        <f>IF(VLOOKUP($A305,'hk2023'!$A:$G,1)=$A305,VLOOKUP($A305,'hk2023'!$A:$G,6),0)</f>
        <v>0</v>
      </c>
      <c r="E305" s="188">
        <f>IF(VLOOKUP($A305,'hk2023'!$A:$G,1)=$A305,VLOOKUP($A305,'hk2023'!$A:$G,7),0)</f>
        <v>0</v>
      </c>
      <c r="F305" s="188">
        <f>IF(VLOOKUP($A305,'hk2023'!$A:$H,1)=$A305,VLOOKUP($A305,'hk2023'!$A:$H,8),0)</f>
        <v>0</v>
      </c>
      <c r="G305" s="189">
        <f>SUM(D305+E305-F305)</f>
        <v>0</v>
      </c>
      <c r="H305" s="188">
        <f>IF(VLOOKUP($A305,'hk2022'!$A:$G,1)=$A305,VLOOKUP($A305,'hk2022'!$A:$G,6),0)</f>
        <v>0</v>
      </c>
      <c r="I305" s="188">
        <f>IF(VLOOKUP($A305,'hk2022'!$A:$G,1)=$A305,VLOOKUP($A305,'hk2022'!$A:$G,7),0)</f>
        <v>0</v>
      </c>
      <c r="J305" s="188">
        <f>IF(VLOOKUP($A305,'hk2022'!$A:$H,1)=$A305,VLOOKUP($A305,'hk2022'!$A:$H,8),0)</f>
        <v>0</v>
      </c>
      <c r="K305" s="190">
        <f>SUM(H305+I305-J305)</f>
        <v>0</v>
      </c>
      <c r="L305" s="197"/>
    </row>
    <row r="306" spans="1:255" ht="12.75" x14ac:dyDescent="0.2">
      <c r="A306" s="223" t="s">
        <v>1233</v>
      </c>
      <c r="B306" s="208"/>
      <c r="C306" s="209" t="s">
        <v>2760</v>
      </c>
      <c r="D306" s="180">
        <f t="shared" ref="D306:K306" si="103">SUM(D307:D313)</f>
        <v>0</v>
      </c>
      <c r="E306" s="180">
        <f t="shared" si="103"/>
        <v>5931.25</v>
      </c>
      <c r="F306" s="180">
        <f t="shared" si="103"/>
        <v>0</v>
      </c>
      <c r="G306" s="181">
        <f t="shared" si="103"/>
        <v>5931.25</v>
      </c>
      <c r="H306" s="180">
        <f t="shared" si="103"/>
        <v>0</v>
      </c>
      <c r="I306" s="180">
        <f t="shared" si="103"/>
        <v>0</v>
      </c>
      <c r="J306" s="180">
        <f t="shared" si="103"/>
        <v>0</v>
      </c>
      <c r="K306" s="182">
        <f t="shared" si="103"/>
        <v>0</v>
      </c>
      <c r="L306" s="197"/>
      <c r="M306" s="225"/>
      <c r="N306" s="171"/>
      <c r="P306" s="167"/>
      <c r="Q306" s="225"/>
      <c r="R306" s="225"/>
      <c r="S306" s="225"/>
      <c r="T306" s="225"/>
      <c r="U306" s="171"/>
      <c r="W306" s="167"/>
      <c r="X306" s="225"/>
      <c r="Y306" s="225"/>
      <c r="Z306" s="225"/>
      <c r="AA306" s="225"/>
      <c r="AB306" s="171"/>
      <c r="AD306" s="167"/>
      <c r="AE306" s="225"/>
      <c r="AF306" s="225"/>
      <c r="AG306" s="225"/>
      <c r="AH306" s="225"/>
      <c r="AI306" s="171"/>
      <c r="AK306" s="167"/>
      <c r="AL306" s="225"/>
      <c r="AM306" s="225"/>
      <c r="AN306" s="225"/>
      <c r="AO306" s="225"/>
      <c r="AP306" s="171"/>
      <c r="AR306" s="167"/>
      <c r="AS306" s="225"/>
      <c r="AT306" s="225"/>
      <c r="AU306" s="225"/>
      <c r="AV306" s="225"/>
      <c r="AW306" s="171"/>
      <c r="AY306" s="167"/>
      <c r="AZ306" s="225"/>
      <c r="BA306" s="225"/>
      <c r="BB306" s="225"/>
      <c r="BC306" s="225"/>
      <c r="BD306" s="171"/>
      <c r="BF306" s="167"/>
      <c r="BG306" s="225"/>
      <c r="BH306" s="225"/>
      <c r="BI306" s="225"/>
      <c r="BJ306" s="225"/>
      <c r="BK306" s="171"/>
      <c r="BM306" s="167"/>
      <c r="BN306" s="225"/>
      <c r="BO306" s="225"/>
      <c r="BP306" s="225"/>
      <c r="BQ306" s="225"/>
      <c r="BR306" s="171"/>
      <c r="BT306" s="167"/>
      <c r="BU306" s="225"/>
      <c r="BV306" s="225"/>
      <c r="BW306" s="225"/>
      <c r="BX306" s="225"/>
      <c r="BY306" s="171"/>
      <c r="CA306" s="167"/>
      <c r="CB306" s="225"/>
      <c r="CC306" s="225"/>
      <c r="CD306" s="225"/>
      <c r="CE306" s="225"/>
      <c r="CF306" s="171"/>
      <c r="CH306" s="167"/>
      <c r="CI306" s="225"/>
      <c r="CJ306" s="225"/>
      <c r="CK306" s="225"/>
      <c r="CL306" s="225"/>
      <c r="CM306" s="171"/>
      <c r="CO306" s="167"/>
      <c r="CP306" s="225"/>
      <c r="CQ306" s="225"/>
      <c r="CR306" s="225"/>
      <c r="CS306" s="225"/>
      <c r="CT306" s="171"/>
      <c r="CV306" s="167"/>
      <c r="CW306" s="225"/>
      <c r="CX306" s="225"/>
      <c r="CY306" s="225"/>
      <c r="CZ306" s="225"/>
      <c r="DA306" s="171"/>
      <c r="DC306" s="167"/>
      <c r="DD306" s="225"/>
      <c r="DE306" s="225"/>
      <c r="DF306" s="225"/>
      <c r="DG306" s="225"/>
      <c r="DH306" s="171"/>
      <c r="DJ306" s="167"/>
      <c r="DK306" s="225"/>
      <c r="DL306" s="225"/>
      <c r="DM306" s="225"/>
      <c r="DN306" s="225"/>
      <c r="DO306" s="171"/>
      <c r="DQ306" s="167"/>
      <c r="DR306" s="225"/>
      <c r="DS306" s="225"/>
      <c r="DT306" s="225"/>
      <c r="DU306" s="225"/>
      <c r="DV306" s="171"/>
      <c r="DX306" s="167"/>
      <c r="DY306" s="225"/>
      <c r="DZ306" s="225"/>
      <c r="EA306" s="225"/>
      <c r="EB306" s="225"/>
      <c r="EC306" s="171"/>
      <c r="EE306" s="167"/>
      <c r="EF306" s="225"/>
      <c r="EG306" s="225"/>
      <c r="EH306" s="225"/>
      <c r="EI306" s="225"/>
      <c r="EJ306" s="171"/>
      <c r="EL306" s="167"/>
      <c r="EM306" s="225"/>
      <c r="EN306" s="225"/>
      <c r="EO306" s="225"/>
      <c r="EP306" s="225"/>
      <c r="EQ306" s="171"/>
      <c r="ES306" s="167"/>
      <c r="ET306" s="225"/>
      <c r="EU306" s="225"/>
      <c r="EV306" s="225"/>
      <c r="EW306" s="225"/>
      <c r="EX306" s="171"/>
      <c r="EZ306" s="167"/>
      <c r="FA306" s="225"/>
      <c r="FB306" s="225"/>
      <c r="FC306" s="225"/>
      <c r="FD306" s="225"/>
      <c r="FE306" s="171"/>
      <c r="FG306" s="167"/>
      <c r="FH306" s="225"/>
      <c r="FI306" s="225"/>
      <c r="FJ306" s="225"/>
      <c r="FK306" s="225"/>
      <c r="FL306" s="171"/>
      <c r="FN306" s="167"/>
      <c r="FO306" s="225"/>
      <c r="FP306" s="225"/>
      <c r="FQ306" s="225"/>
      <c r="FR306" s="225"/>
      <c r="FS306" s="171"/>
      <c r="FU306" s="167"/>
      <c r="FV306" s="225"/>
      <c r="FW306" s="225"/>
      <c r="FX306" s="225"/>
      <c r="FY306" s="225"/>
      <c r="FZ306" s="171"/>
      <c r="GB306" s="167"/>
      <c r="GC306" s="225"/>
      <c r="GD306" s="225"/>
      <c r="GE306" s="225"/>
      <c r="GF306" s="225"/>
      <c r="GG306" s="171"/>
      <c r="GI306" s="167"/>
      <c r="GJ306" s="225"/>
      <c r="GK306" s="225"/>
      <c r="GL306" s="225"/>
      <c r="GM306" s="225"/>
      <c r="GN306" s="171"/>
      <c r="GP306" s="167"/>
      <c r="GQ306" s="225"/>
      <c r="GR306" s="225"/>
      <c r="GS306" s="225"/>
      <c r="GT306" s="225"/>
      <c r="GU306" s="171"/>
      <c r="GW306" s="167"/>
      <c r="GX306" s="225"/>
      <c r="GY306" s="225"/>
      <c r="GZ306" s="225"/>
      <c r="HA306" s="225"/>
      <c r="HB306" s="171"/>
      <c r="HD306" s="167"/>
      <c r="HE306" s="225"/>
      <c r="HF306" s="225"/>
      <c r="HG306" s="225"/>
      <c r="HH306" s="225"/>
      <c r="HI306" s="171"/>
      <c r="HK306" s="167"/>
      <c r="HL306" s="225"/>
      <c r="HM306" s="225"/>
      <c r="HN306" s="225"/>
      <c r="HO306" s="225"/>
      <c r="HP306" s="171"/>
      <c r="HR306" s="167"/>
      <c r="HS306" s="225"/>
      <c r="HT306" s="225"/>
      <c r="HU306" s="225"/>
      <c r="HV306" s="225"/>
      <c r="HW306" s="171"/>
      <c r="HY306" s="167"/>
      <c r="HZ306" s="225"/>
      <c r="IA306" s="225"/>
      <c r="IB306" s="225"/>
      <c r="IC306" s="225"/>
      <c r="ID306" s="171"/>
      <c r="IF306" s="167"/>
      <c r="IG306" s="225"/>
      <c r="IH306" s="225"/>
      <c r="II306" s="225"/>
      <c r="IJ306" s="225"/>
      <c r="IK306" s="171"/>
      <c r="IM306" s="167"/>
      <c r="IN306" s="225"/>
      <c r="IO306" s="225"/>
      <c r="IP306" s="225"/>
      <c r="IQ306" s="225"/>
      <c r="IR306" s="171"/>
      <c r="IT306" s="167"/>
      <c r="IU306" s="225"/>
    </row>
    <row r="307" spans="1:255" ht="12.75" outlineLevel="1" x14ac:dyDescent="0.2">
      <c r="A307" s="171" t="str">
        <f t="shared" ref="A307:A313" si="104">LEFT(B307,3)</f>
        <v>551</v>
      </c>
      <c r="B307" s="167" t="s">
        <v>2761</v>
      </c>
      <c r="C307" s="167" t="s">
        <v>2762</v>
      </c>
      <c r="D307" s="188">
        <f>IF(VLOOKUP($A307,'hk2023'!$A:$G,1)=$A307,VLOOKUP($A307,'hk2023'!$A:$G,6),0)</f>
        <v>0</v>
      </c>
      <c r="E307" s="188">
        <f>IF(VLOOKUP($A307,'hk2023'!$A:$G,1)=$A307,VLOOKUP($A307,'hk2023'!$A:$G,7),0)</f>
        <v>5931.25</v>
      </c>
      <c r="F307" s="188">
        <f>IF(VLOOKUP($A307,'hk2023'!$A:$H,1)=$A307,VLOOKUP($A307,'hk2023'!$A:$H,8),0)</f>
        <v>0</v>
      </c>
      <c r="G307" s="189">
        <f t="shared" ref="G307:G313" si="105">SUM(D307+E307-F307)</f>
        <v>5931.25</v>
      </c>
      <c r="H307" s="188">
        <f>IF(VLOOKUP($A307,'hk2022'!$A:$G,1)=$A307,VLOOKUP($A307,'hk2022'!$A:$G,6),0)</f>
        <v>0</v>
      </c>
      <c r="I307" s="188">
        <f>IF(VLOOKUP($A307,'hk2022'!$A:$G,1)=$A307,VLOOKUP($A307,'hk2022'!$A:$G,7),0)</f>
        <v>0</v>
      </c>
      <c r="J307" s="188">
        <f>IF(VLOOKUP($A307,'hk2022'!$A:$H,1)=$A307,VLOOKUP($A307,'hk2022'!$A:$H,8),0)</f>
        <v>0</v>
      </c>
      <c r="K307" s="190">
        <f t="shared" ref="K307:K313" si="106">SUM(H307+I307-J307)</f>
        <v>0</v>
      </c>
      <c r="L307" s="197"/>
    </row>
    <row r="308" spans="1:255" ht="12.75" outlineLevel="1" x14ac:dyDescent="0.2">
      <c r="A308" s="171" t="str">
        <f t="shared" si="104"/>
        <v>552</v>
      </c>
      <c r="B308" s="167" t="s">
        <v>2763</v>
      </c>
      <c r="C308" s="167" t="s">
        <v>2764</v>
      </c>
      <c r="D308" s="188">
        <f>IF(VLOOKUP($A308,'hk2023'!$A:$G,1)=$A308,VLOOKUP($A308,'hk2023'!$A:$G,6),0)</f>
        <v>0</v>
      </c>
      <c r="E308" s="188">
        <f>IF(VLOOKUP($A308,'hk2023'!$A:$G,1)=$A308,VLOOKUP($A308,'hk2023'!$A:$G,7),0)</f>
        <v>0</v>
      </c>
      <c r="F308" s="188">
        <f>IF(VLOOKUP($A308,'hk2023'!$A:$H,1)=$A308,VLOOKUP($A308,'hk2023'!$A:$H,8),0)</f>
        <v>0</v>
      </c>
      <c r="G308" s="189">
        <f t="shared" si="105"/>
        <v>0</v>
      </c>
      <c r="H308" s="188">
        <f>IF(VLOOKUP($A308,'hk2022'!$A:$G,1)=$A308,VLOOKUP($A308,'hk2022'!$A:$G,6),0)</f>
        <v>0</v>
      </c>
      <c r="I308" s="188">
        <f>IF(VLOOKUP($A308,'hk2022'!$A:$G,1)=$A308,VLOOKUP($A308,'hk2022'!$A:$G,7),0)</f>
        <v>0</v>
      </c>
      <c r="J308" s="188">
        <f>IF(VLOOKUP($A308,'hk2022'!$A:$H,1)=$A308,VLOOKUP($A308,'hk2022'!$A:$H,8),0)</f>
        <v>0</v>
      </c>
      <c r="K308" s="190">
        <f t="shared" si="106"/>
        <v>0</v>
      </c>
      <c r="L308" s="197"/>
    </row>
    <row r="309" spans="1:255" ht="12.75" outlineLevel="1" x14ac:dyDescent="0.2">
      <c r="A309" s="224" t="s">
        <v>941</v>
      </c>
      <c r="B309" s="167" t="s">
        <v>2765</v>
      </c>
      <c r="C309" s="167" t="s">
        <v>2766</v>
      </c>
      <c r="D309" s="188">
        <f>IF(VLOOKUP($A309,'hk2023'!$A:$G,1)=$A309,VLOOKUP($A309,'hk2023'!$A:$G,6),0)</f>
        <v>0</v>
      </c>
      <c r="E309" s="188">
        <f>IF(VLOOKUP($A309,'hk2023'!$A:$G,1)=$A309,VLOOKUP($A309,'hk2023'!$A:$G,7),0)</f>
        <v>0</v>
      </c>
      <c r="F309" s="188">
        <f>IF(VLOOKUP($A309,'hk2023'!$A:$H,1)=$A309,VLOOKUP($A309,'hk2023'!$A:$H,8),0)</f>
        <v>0</v>
      </c>
      <c r="G309" s="189">
        <f t="shared" si="105"/>
        <v>0</v>
      </c>
      <c r="H309" s="188">
        <f>IF(VLOOKUP($A309,'hk2022'!$A:$G,1)=$A309,VLOOKUP($A309,'hk2022'!$A:$G,6),0)</f>
        <v>0</v>
      </c>
      <c r="I309" s="188">
        <f>IF(VLOOKUP($A309,'hk2022'!$A:$G,1)=$A309,VLOOKUP($A309,'hk2022'!$A:$G,7),0)</f>
        <v>0</v>
      </c>
      <c r="J309" s="188">
        <f>IF(VLOOKUP($A309,'hk2022'!$A:$H,1)=$A309,VLOOKUP($A309,'hk2022'!$A:$H,8),0)</f>
        <v>0</v>
      </c>
      <c r="K309" s="190">
        <f t="shared" si="106"/>
        <v>0</v>
      </c>
      <c r="L309" s="197"/>
    </row>
    <row r="310" spans="1:255" ht="12.75" outlineLevel="1" x14ac:dyDescent="0.2">
      <c r="A310" s="171" t="str">
        <f t="shared" si="104"/>
        <v>555</v>
      </c>
      <c r="B310" s="167" t="s">
        <v>2767</v>
      </c>
      <c r="C310" s="167" t="s">
        <v>2768</v>
      </c>
      <c r="D310" s="188">
        <f>IF(VLOOKUP($A310,'hk2023'!$A:$G,1)=$A310,VLOOKUP($A310,'hk2023'!$A:$G,6),0)</f>
        <v>0</v>
      </c>
      <c r="E310" s="188">
        <f>IF(VLOOKUP($A310,'hk2023'!$A:$G,1)=$A310,VLOOKUP($A310,'hk2023'!$A:$G,7),0)</f>
        <v>0</v>
      </c>
      <c r="F310" s="188">
        <f>IF(VLOOKUP($A310,'hk2023'!$A:$H,1)=$A310,VLOOKUP($A310,'hk2023'!$A:$H,8),0)</f>
        <v>0</v>
      </c>
      <c r="G310" s="189">
        <f t="shared" si="105"/>
        <v>0</v>
      </c>
      <c r="H310" s="188">
        <f>IF(VLOOKUP($A310,'hk2022'!$A:$G,1)=$A310,VLOOKUP($A310,'hk2022'!$A:$G,6),0)</f>
        <v>0</v>
      </c>
      <c r="I310" s="188">
        <f>IF(VLOOKUP($A310,'hk2022'!$A:$G,1)=$A310,VLOOKUP($A310,'hk2022'!$A:$G,7),0)</f>
        <v>0</v>
      </c>
      <c r="J310" s="188">
        <f>IF(VLOOKUP($A310,'hk2022'!$A:$H,1)=$A310,VLOOKUP($A310,'hk2022'!$A:$H,8),0)</f>
        <v>0</v>
      </c>
      <c r="K310" s="190">
        <f t="shared" si="106"/>
        <v>0</v>
      </c>
      <c r="L310" s="197"/>
    </row>
    <row r="311" spans="1:255" ht="12.75" outlineLevel="1" x14ac:dyDescent="0.2">
      <c r="A311" s="171" t="str">
        <f t="shared" si="104"/>
        <v>557</v>
      </c>
      <c r="B311" s="167" t="s">
        <v>2769</v>
      </c>
      <c r="C311" s="167" t="s">
        <v>2770</v>
      </c>
      <c r="D311" s="188">
        <f>IF(VLOOKUP($A311,'hk2023'!$A:$G,1)=$A311,VLOOKUP($A311,'hk2023'!$A:$G,6),0)</f>
        <v>0</v>
      </c>
      <c r="E311" s="188">
        <f>IF(VLOOKUP($A311,'hk2023'!$A:$G,1)=$A311,VLOOKUP($A311,'hk2023'!$A:$G,7),0)</f>
        <v>0</v>
      </c>
      <c r="F311" s="188">
        <f>IF(VLOOKUP($A311,'hk2023'!$A:$H,1)=$A311,VLOOKUP($A311,'hk2023'!$A:$H,8),0)</f>
        <v>0</v>
      </c>
      <c r="G311" s="189">
        <f t="shared" si="105"/>
        <v>0</v>
      </c>
      <c r="H311" s="188">
        <f>IF(VLOOKUP($A311,'hk2022'!$A:$G,1)=$A311,VLOOKUP($A311,'hk2022'!$A:$G,6),0)</f>
        <v>0</v>
      </c>
      <c r="I311" s="188">
        <f>IF(VLOOKUP($A311,'hk2022'!$A:$G,1)=$A311,VLOOKUP($A311,'hk2022'!$A:$G,7),0)</f>
        <v>0</v>
      </c>
      <c r="J311" s="188">
        <f>IF(VLOOKUP($A311,'hk2022'!$A:$H,1)=$A311,VLOOKUP($A311,'hk2022'!$A:$H,8),0)</f>
        <v>0</v>
      </c>
      <c r="K311" s="190">
        <f t="shared" si="106"/>
        <v>0</v>
      </c>
      <c r="L311" s="197"/>
    </row>
    <row r="312" spans="1:255" ht="12.75" outlineLevel="1" x14ac:dyDescent="0.2">
      <c r="A312" s="227" t="str">
        <f t="shared" si="104"/>
        <v>558</v>
      </c>
      <c r="B312" s="167" t="s">
        <v>2771</v>
      </c>
      <c r="C312" s="167" t="s">
        <v>2772</v>
      </c>
      <c r="D312" s="188">
        <f>IF(VLOOKUP($A312,'hk2023'!$A:$G,1)=$A312,VLOOKUP($A312,'hk2023'!$A:$G,6),0)</f>
        <v>0</v>
      </c>
      <c r="E312" s="188">
        <f>IF(VLOOKUP($A312,'hk2023'!$A:$G,1)=$A312,VLOOKUP($A312,'hk2023'!$A:$G,7),0)</f>
        <v>0</v>
      </c>
      <c r="F312" s="188">
        <f>IF(VLOOKUP($A312,'hk2023'!$A:$H,1)=$A312,VLOOKUP($A312,'hk2023'!$A:$H,8),0)</f>
        <v>0</v>
      </c>
      <c r="G312" s="189">
        <f t="shared" si="105"/>
        <v>0</v>
      </c>
      <c r="H312" s="188">
        <f>IF(VLOOKUP($A312,'hk2022'!$A:$G,1)=$A312,VLOOKUP($A312,'hk2022'!$A:$G,6),0)</f>
        <v>0</v>
      </c>
      <c r="I312" s="188">
        <f>IF(VLOOKUP($A312,'hk2022'!$A:$G,1)=$A312,VLOOKUP($A312,'hk2022'!$A:$G,7),0)</f>
        <v>0</v>
      </c>
      <c r="J312" s="188">
        <f>IF(VLOOKUP($A312,'hk2022'!$A:$H,1)=$A312,VLOOKUP($A312,'hk2022'!$A:$H,8),0)</f>
        <v>0</v>
      </c>
      <c r="K312" s="190">
        <f t="shared" si="106"/>
        <v>0</v>
      </c>
      <c r="L312" s="197"/>
    </row>
    <row r="313" spans="1:255" ht="12.75" outlineLevel="1" x14ac:dyDescent="0.2">
      <c r="A313" s="227" t="str">
        <f t="shared" si="104"/>
        <v>559</v>
      </c>
      <c r="B313" s="167" t="s">
        <v>2773</v>
      </c>
      <c r="C313" s="167" t="s">
        <v>2774</v>
      </c>
      <c r="D313" s="188">
        <f>IF(VLOOKUP($A313,'hk2023'!$A:$G,1)=$A313,VLOOKUP($A313,'hk2023'!$A:$G,6),0)</f>
        <v>0</v>
      </c>
      <c r="E313" s="188">
        <f>IF(VLOOKUP($A313,'hk2023'!$A:$G,1)=$A313,VLOOKUP($A313,'hk2023'!$A:$G,7),0)</f>
        <v>0</v>
      </c>
      <c r="F313" s="188">
        <f>IF(VLOOKUP($A313,'hk2023'!$A:$H,1)=$A313,VLOOKUP($A313,'hk2023'!$A:$H,8),0)</f>
        <v>0</v>
      </c>
      <c r="G313" s="189">
        <f t="shared" si="105"/>
        <v>0</v>
      </c>
      <c r="H313" s="188">
        <f>IF(VLOOKUP($A313,'hk2022'!$A:$G,1)=$A313,VLOOKUP($A313,'hk2022'!$A:$G,6),0)</f>
        <v>0</v>
      </c>
      <c r="I313" s="188">
        <f>IF(VLOOKUP($A313,'hk2022'!$A:$G,1)=$A313,VLOOKUP($A313,'hk2022'!$A:$G,7),0)</f>
        <v>0</v>
      </c>
      <c r="J313" s="188">
        <f>IF(VLOOKUP($A313,'hk2022'!$A:$H,1)=$A313,VLOOKUP($A313,'hk2022'!$A:$H,8),0)</f>
        <v>0</v>
      </c>
      <c r="K313" s="190">
        <f t="shared" si="106"/>
        <v>0</v>
      </c>
      <c r="L313" s="197"/>
    </row>
    <row r="314" spans="1:255" ht="13.5" outlineLevel="1" thickBot="1" x14ac:dyDescent="0.25">
      <c r="A314" s="171"/>
      <c r="B314" s="167"/>
      <c r="C314" s="167"/>
      <c r="H314" s="188"/>
      <c r="I314" s="188"/>
      <c r="J314" s="188"/>
      <c r="K314" s="190"/>
      <c r="L314" s="197"/>
    </row>
    <row r="315" spans="1:255" ht="12.75" x14ac:dyDescent="0.2">
      <c r="A315" s="223" t="s">
        <v>1234</v>
      </c>
      <c r="B315" s="208"/>
      <c r="C315" s="209" t="s">
        <v>2775</v>
      </c>
      <c r="D315" s="180">
        <f t="shared" ref="D315:K315" si="107">SUM(D316:D325)</f>
        <v>0</v>
      </c>
      <c r="E315" s="180">
        <f t="shared" si="107"/>
        <v>2505.7199999999998</v>
      </c>
      <c r="F315" s="180">
        <f t="shared" si="107"/>
        <v>0</v>
      </c>
      <c r="G315" s="181">
        <f t="shared" si="107"/>
        <v>2505.7199999999998</v>
      </c>
      <c r="H315" s="180">
        <f t="shared" si="107"/>
        <v>0</v>
      </c>
      <c r="I315" s="180">
        <f t="shared" si="107"/>
        <v>9</v>
      </c>
      <c r="J315" s="180">
        <f t="shared" si="107"/>
        <v>0</v>
      </c>
      <c r="K315" s="182">
        <f t="shared" si="107"/>
        <v>9</v>
      </c>
      <c r="L315" s="197"/>
      <c r="M315" s="225"/>
      <c r="N315" s="171"/>
      <c r="P315" s="167"/>
      <c r="Q315" s="225"/>
      <c r="R315" s="225"/>
      <c r="S315" s="225"/>
      <c r="T315" s="225"/>
      <c r="U315" s="171"/>
      <c r="W315" s="167"/>
      <c r="X315" s="225"/>
      <c r="Y315" s="225"/>
      <c r="Z315" s="225"/>
      <c r="AA315" s="225"/>
      <c r="AB315" s="171"/>
      <c r="AD315" s="167"/>
      <c r="AE315" s="225"/>
      <c r="AF315" s="225"/>
      <c r="AG315" s="225"/>
      <c r="AH315" s="225"/>
      <c r="AI315" s="171"/>
      <c r="AK315" s="167"/>
      <c r="AL315" s="225"/>
      <c r="AM315" s="225"/>
      <c r="AN315" s="225"/>
      <c r="AO315" s="225"/>
      <c r="AP315" s="171"/>
      <c r="AR315" s="167"/>
      <c r="AS315" s="225"/>
      <c r="AT315" s="225"/>
      <c r="AU315" s="225"/>
      <c r="AV315" s="225"/>
      <c r="AW315" s="171"/>
      <c r="AY315" s="167"/>
      <c r="AZ315" s="225"/>
      <c r="BA315" s="225"/>
      <c r="BB315" s="225"/>
      <c r="BC315" s="225"/>
      <c r="BD315" s="171"/>
      <c r="BF315" s="167"/>
      <c r="BG315" s="225"/>
      <c r="BH315" s="225"/>
      <c r="BI315" s="225"/>
      <c r="BJ315" s="225"/>
      <c r="BK315" s="171"/>
      <c r="BM315" s="167"/>
      <c r="BN315" s="225"/>
      <c r="BO315" s="225"/>
      <c r="BP315" s="225"/>
      <c r="BQ315" s="225"/>
      <c r="BR315" s="171"/>
      <c r="BT315" s="167"/>
      <c r="BU315" s="225"/>
      <c r="BV315" s="225"/>
      <c r="BW315" s="225"/>
      <c r="BX315" s="225"/>
      <c r="BY315" s="171"/>
      <c r="CA315" s="167"/>
      <c r="CB315" s="225"/>
      <c r="CC315" s="225"/>
      <c r="CD315" s="225"/>
      <c r="CE315" s="225"/>
      <c r="CF315" s="171"/>
      <c r="CH315" s="167"/>
      <c r="CI315" s="225"/>
      <c r="CJ315" s="225"/>
      <c r="CK315" s="225"/>
      <c r="CL315" s="225"/>
      <c r="CM315" s="171"/>
      <c r="CO315" s="167"/>
      <c r="CP315" s="225"/>
      <c r="CQ315" s="225"/>
      <c r="CR315" s="225"/>
      <c r="CS315" s="225"/>
      <c r="CT315" s="171"/>
      <c r="CV315" s="167"/>
      <c r="CW315" s="225"/>
      <c r="CX315" s="225"/>
      <c r="CY315" s="225"/>
      <c r="CZ315" s="225"/>
      <c r="DA315" s="171"/>
      <c r="DC315" s="167"/>
      <c r="DD315" s="225"/>
      <c r="DE315" s="225"/>
      <c r="DF315" s="225"/>
      <c r="DG315" s="225"/>
      <c r="DH315" s="171"/>
      <c r="DJ315" s="167"/>
      <c r="DK315" s="225"/>
      <c r="DL315" s="225"/>
      <c r="DM315" s="225"/>
      <c r="DN315" s="225"/>
      <c r="DO315" s="171"/>
      <c r="DQ315" s="167"/>
      <c r="DR315" s="225"/>
      <c r="DS315" s="225"/>
      <c r="DT315" s="225"/>
      <c r="DU315" s="225"/>
      <c r="DV315" s="171"/>
      <c r="DX315" s="167"/>
      <c r="DY315" s="225"/>
      <c r="DZ315" s="225"/>
      <c r="EA315" s="225"/>
      <c r="EB315" s="225"/>
      <c r="EC315" s="171"/>
      <c r="EE315" s="167"/>
      <c r="EF315" s="225"/>
      <c r="EG315" s="225"/>
      <c r="EH315" s="225"/>
      <c r="EI315" s="225"/>
      <c r="EJ315" s="171"/>
      <c r="EL315" s="167"/>
      <c r="EM315" s="225"/>
      <c r="EN315" s="225"/>
      <c r="EO315" s="225"/>
      <c r="EP315" s="225"/>
      <c r="EQ315" s="171"/>
      <c r="ES315" s="167"/>
      <c r="ET315" s="225"/>
      <c r="EU315" s="225"/>
      <c r="EV315" s="225"/>
      <c r="EW315" s="225"/>
      <c r="EX315" s="171"/>
      <c r="EZ315" s="167"/>
      <c r="FA315" s="225"/>
      <c r="FB315" s="225"/>
      <c r="FC315" s="225"/>
      <c r="FD315" s="225"/>
      <c r="FE315" s="171"/>
      <c r="FG315" s="167"/>
      <c r="FH315" s="225"/>
      <c r="FI315" s="225"/>
      <c r="FJ315" s="225"/>
      <c r="FK315" s="225"/>
      <c r="FL315" s="171"/>
      <c r="FN315" s="167"/>
      <c r="FO315" s="225"/>
      <c r="FP315" s="225"/>
      <c r="FQ315" s="225"/>
      <c r="FR315" s="225"/>
      <c r="FS315" s="171"/>
      <c r="FU315" s="167"/>
      <c r="FV315" s="225"/>
      <c r="FW315" s="225"/>
      <c r="FX315" s="225"/>
      <c r="FY315" s="225"/>
      <c r="FZ315" s="171"/>
      <c r="GB315" s="167"/>
      <c r="GC315" s="225"/>
      <c r="GD315" s="225"/>
      <c r="GE315" s="225"/>
      <c r="GF315" s="225"/>
      <c r="GG315" s="171"/>
      <c r="GI315" s="167"/>
      <c r="GJ315" s="225"/>
      <c r="GK315" s="225"/>
      <c r="GL315" s="225"/>
      <c r="GM315" s="225"/>
      <c r="GN315" s="171"/>
      <c r="GP315" s="167"/>
      <c r="GQ315" s="225"/>
      <c r="GR315" s="225"/>
      <c r="GS315" s="225"/>
      <c r="GT315" s="225"/>
      <c r="GU315" s="171"/>
      <c r="GW315" s="167"/>
      <c r="GX315" s="225"/>
      <c r="GY315" s="225"/>
      <c r="GZ315" s="225"/>
      <c r="HA315" s="225"/>
      <c r="HB315" s="171"/>
      <c r="HD315" s="167"/>
      <c r="HE315" s="225"/>
      <c r="HF315" s="225"/>
      <c r="HG315" s="225"/>
      <c r="HH315" s="225"/>
      <c r="HI315" s="171"/>
      <c r="HK315" s="167"/>
      <c r="HL315" s="225"/>
      <c r="HM315" s="225"/>
      <c r="HN315" s="225"/>
      <c r="HO315" s="225"/>
      <c r="HP315" s="171"/>
      <c r="HR315" s="167"/>
      <c r="HS315" s="225"/>
      <c r="HT315" s="225"/>
      <c r="HU315" s="225"/>
      <c r="HV315" s="225"/>
      <c r="HW315" s="171"/>
      <c r="HY315" s="167"/>
      <c r="HZ315" s="225"/>
      <c r="IA315" s="225"/>
      <c r="IB315" s="225"/>
      <c r="IC315" s="225"/>
      <c r="ID315" s="171"/>
      <c r="IF315" s="167"/>
      <c r="IG315" s="225"/>
      <c r="IH315" s="225"/>
      <c r="II315" s="225"/>
      <c r="IJ315" s="225"/>
      <c r="IK315" s="171"/>
      <c r="IM315" s="167"/>
      <c r="IN315" s="225"/>
      <c r="IO315" s="225"/>
      <c r="IP315" s="225"/>
      <c r="IQ315" s="225"/>
      <c r="IR315" s="171"/>
      <c r="IT315" s="167"/>
      <c r="IU315" s="225"/>
    </row>
    <row r="316" spans="1:255" ht="12.75" outlineLevel="1" x14ac:dyDescent="0.2">
      <c r="A316" s="171" t="s">
        <v>953</v>
      </c>
      <c r="C316" s="184" t="s">
        <v>2775</v>
      </c>
      <c r="D316" s="188">
        <f>IF(VLOOKUP($A316,'hk2023'!$A:$G,1)=$A316,VLOOKUP($A316,'hk2023'!$A:$G,6),0)</f>
        <v>0</v>
      </c>
      <c r="E316" s="188">
        <f>IF(VLOOKUP($A316,'hk2023'!$A:$G,1)=$A316,VLOOKUP($A316,'hk2023'!$A:$G,7),0)</f>
        <v>0</v>
      </c>
      <c r="F316" s="188">
        <f>IF(VLOOKUP($A316,'hk2023'!$A:$H,1)=$A316,VLOOKUP($A316,'hk2023'!$A:$H,8),0)</f>
        <v>0</v>
      </c>
      <c r="G316" s="189">
        <f t="shared" ref="G316:G325" si="108">SUM(D316+E316-F316)</f>
        <v>0</v>
      </c>
      <c r="H316" s="188">
        <f>IF(VLOOKUP($A316,'hk2022'!$A:$G,1)=$A316,VLOOKUP($A316,'hk2022'!$A:$G,6),0)</f>
        <v>0</v>
      </c>
      <c r="I316" s="188">
        <f>IF(VLOOKUP($A316,'hk2022'!$A:$G,1)=$A316,VLOOKUP($A316,'hk2022'!$A:$G,7),0)</f>
        <v>0</v>
      </c>
      <c r="J316" s="188">
        <f>IF(VLOOKUP($A316,'hk2022'!$A:$H,1)=$A316,VLOOKUP($A316,'hk2022'!$A:$H,8),0)</f>
        <v>0</v>
      </c>
      <c r="K316" s="190">
        <f t="shared" ref="K316:K325" si="109">SUM(H316+I316-J316)</f>
        <v>0</v>
      </c>
      <c r="L316" s="197"/>
      <c r="M316" s="225"/>
      <c r="N316" s="171"/>
      <c r="P316" s="167"/>
      <c r="Q316" s="225"/>
      <c r="R316" s="225"/>
      <c r="S316" s="225"/>
      <c r="T316" s="225"/>
      <c r="U316" s="171"/>
      <c r="W316" s="167"/>
      <c r="X316" s="225"/>
      <c r="Y316" s="225"/>
      <c r="Z316" s="225"/>
      <c r="AA316" s="225"/>
      <c r="AB316" s="171"/>
      <c r="AD316" s="167"/>
      <c r="AE316" s="225"/>
      <c r="AF316" s="225"/>
      <c r="AG316" s="225"/>
      <c r="AH316" s="225"/>
      <c r="AI316" s="171"/>
      <c r="AK316" s="167"/>
      <c r="AL316" s="225"/>
      <c r="AM316" s="225"/>
      <c r="AN316" s="225"/>
      <c r="AO316" s="225"/>
      <c r="AP316" s="171"/>
      <c r="AR316" s="167"/>
      <c r="AS316" s="225"/>
      <c r="AT316" s="225"/>
      <c r="AU316" s="225"/>
      <c r="AV316" s="225"/>
      <c r="AW316" s="171"/>
      <c r="AY316" s="167"/>
      <c r="AZ316" s="225"/>
      <c r="BA316" s="225"/>
      <c r="BB316" s="225"/>
      <c r="BC316" s="225"/>
      <c r="BD316" s="171"/>
      <c r="BF316" s="167"/>
      <c r="BG316" s="225"/>
      <c r="BH316" s="225"/>
      <c r="BI316" s="225"/>
      <c r="BJ316" s="225"/>
      <c r="BK316" s="171"/>
      <c r="BM316" s="167"/>
      <c r="BN316" s="225"/>
      <c r="BO316" s="225"/>
      <c r="BP316" s="225"/>
      <c r="BQ316" s="225"/>
      <c r="BR316" s="171"/>
      <c r="BT316" s="167"/>
      <c r="BU316" s="225"/>
      <c r="BV316" s="225"/>
      <c r="BW316" s="225"/>
      <c r="BX316" s="225"/>
      <c r="BY316" s="171"/>
      <c r="CA316" s="167"/>
      <c r="CB316" s="225"/>
      <c r="CC316" s="225"/>
      <c r="CD316" s="225"/>
      <c r="CE316" s="225"/>
      <c r="CF316" s="171"/>
      <c r="CH316" s="167"/>
      <c r="CI316" s="225"/>
      <c r="CJ316" s="225"/>
      <c r="CK316" s="225"/>
      <c r="CL316" s="225"/>
      <c r="CM316" s="171"/>
      <c r="CO316" s="167"/>
      <c r="CP316" s="225"/>
      <c r="CQ316" s="225"/>
      <c r="CR316" s="225"/>
      <c r="CS316" s="225"/>
      <c r="CT316" s="171"/>
      <c r="CV316" s="167"/>
      <c r="CW316" s="225"/>
      <c r="CX316" s="225"/>
      <c r="CY316" s="225"/>
      <c r="CZ316" s="225"/>
      <c r="DA316" s="171"/>
      <c r="DC316" s="167"/>
      <c r="DD316" s="225"/>
      <c r="DE316" s="225"/>
      <c r="DF316" s="225"/>
      <c r="DG316" s="225"/>
      <c r="DH316" s="171"/>
      <c r="DJ316" s="167"/>
      <c r="DK316" s="225"/>
      <c r="DL316" s="225"/>
      <c r="DM316" s="225"/>
      <c r="DN316" s="225"/>
      <c r="DO316" s="171"/>
      <c r="DQ316" s="167"/>
      <c r="DR316" s="225"/>
      <c r="DS316" s="225"/>
      <c r="DT316" s="225"/>
      <c r="DU316" s="225"/>
      <c r="DV316" s="171"/>
      <c r="DX316" s="167"/>
      <c r="DY316" s="225"/>
      <c r="DZ316" s="225"/>
      <c r="EA316" s="225"/>
      <c r="EB316" s="225"/>
      <c r="EC316" s="171"/>
      <c r="EE316" s="167"/>
      <c r="EF316" s="225"/>
      <c r="EG316" s="225"/>
      <c r="EH316" s="225"/>
      <c r="EI316" s="225"/>
      <c r="EJ316" s="171"/>
      <c r="EL316" s="167"/>
      <c r="EM316" s="225"/>
      <c r="EN316" s="225"/>
      <c r="EO316" s="225"/>
      <c r="EP316" s="225"/>
      <c r="EQ316" s="171"/>
      <c r="ES316" s="167"/>
      <c r="ET316" s="225"/>
      <c r="EU316" s="225"/>
      <c r="EV316" s="225"/>
      <c r="EW316" s="225"/>
      <c r="EX316" s="171"/>
      <c r="EZ316" s="167"/>
      <c r="FA316" s="225"/>
      <c r="FB316" s="225"/>
      <c r="FC316" s="225"/>
      <c r="FD316" s="225"/>
      <c r="FE316" s="171"/>
      <c r="FG316" s="167"/>
      <c r="FH316" s="225"/>
      <c r="FI316" s="225"/>
      <c r="FJ316" s="225"/>
      <c r="FK316" s="225"/>
      <c r="FL316" s="171"/>
      <c r="FN316" s="167"/>
      <c r="FO316" s="225"/>
      <c r="FP316" s="225"/>
      <c r="FQ316" s="225"/>
      <c r="FR316" s="225"/>
      <c r="FS316" s="171"/>
      <c r="FU316" s="167"/>
      <c r="FV316" s="225"/>
      <c r="FW316" s="225"/>
      <c r="FX316" s="225"/>
      <c r="FY316" s="225"/>
      <c r="FZ316" s="171"/>
      <c r="GB316" s="167"/>
      <c r="GC316" s="225"/>
      <c r="GD316" s="225"/>
      <c r="GE316" s="225"/>
      <c r="GF316" s="225"/>
      <c r="GG316" s="171"/>
      <c r="GI316" s="167"/>
      <c r="GJ316" s="225"/>
      <c r="GK316" s="225"/>
      <c r="GL316" s="225"/>
      <c r="GM316" s="225"/>
      <c r="GN316" s="171"/>
      <c r="GP316" s="167"/>
      <c r="GQ316" s="225"/>
      <c r="GR316" s="225"/>
      <c r="GS316" s="225"/>
      <c r="GT316" s="225"/>
      <c r="GU316" s="171"/>
      <c r="GW316" s="167"/>
      <c r="GX316" s="225"/>
      <c r="GY316" s="225"/>
      <c r="GZ316" s="225"/>
      <c r="HA316" s="225"/>
      <c r="HB316" s="171"/>
      <c r="HD316" s="167"/>
      <c r="HE316" s="225"/>
      <c r="HF316" s="225"/>
      <c r="HG316" s="225"/>
      <c r="HH316" s="225"/>
      <c r="HI316" s="171"/>
      <c r="HK316" s="167"/>
      <c r="HL316" s="225"/>
      <c r="HM316" s="225"/>
      <c r="HN316" s="225"/>
      <c r="HO316" s="225"/>
      <c r="HP316" s="171"/>
      <c r="HR316" s="167"/>
      <c r="HS316" s="225"/>
      <c r="HT316" s="225"/>
      <c r="HU316" s="225"/>
      <c r="HV316" s="225"/>
      <c r="HW316" s="171"/>
      <c r="HY316" s="167"/>
      <c r="HZ316" s="225"/>
      <c r="IA316" s="225"/>
      <c r="IB316" s="225"/>
      <c r="IC316" s="225"/>
      <c r="ID316" s="171"/>
      <c r="IF316" s="167"/>
      <c r="IG316" s="225"/>
      <c r="IH316" s="225"/>
      <c r="II316" s="225"/>
      <c r="IJ316" s="225"/>
      <c r="IK316" s="171"/>
      <c r="IM316" s="167"/>
      <c r="IN316" s="225"/>
      <c r="IO316" s="225"/>
      <c r="IP316" s="225"/>
      <c r="IQ316" s="225"/>
      <c r="IR316" s="171"/>
      <c r="IT316" s="167"/>
      <c r="IU316" s="225"/>
    </row>
    <row r="317" spans="1:255" ht="12.75" outlineLevel="1" x14ac:dyDescent="0.2">
      <c r="A317" s="171" t="str">
        <f t="shared" ref="A317:A325" si="110">LEFT(B317,3)</f>
        <v>561</v>
      </c>
      <c r="B317" s="167" t="s">
        <v>2776</v>
      </c>
      <c r="C317" s="167" t="s">
        <v>2777</v>
      </c>
      <c r="D317" s="188">
        <f>IF(VLOOKUP($A317,'hk2023'!$A:$G,1)=$A317,VLOOKUP($A317,'hk2023'!$A:$G,6),0)</f>
        <v>0</v>
      </c>
      <c r="E317" s="188">
        <f>IF(VLOOKUP($A317,'hk2023'!$A:$G,1)=$A317,VLOOKUP($A317,'hk2023'!$A:$G,7),0)</f>
        <v>0</v>
      </c>
      <c r="F317" s="188">
        <f>IF(VLOOKUP($A317,'hk2023'!$A:$H,1)=$A317,VLOOKUP($A317,'hk2023'!$A:$H,8),0)</f>
        <v>0</v>
      </c>
      <c r="G317" s="189">
        <f t="shared" si="108"/>
        <v>0</v>
      </c>
      <c r="H317" s="188">
        <f>IF(VLOOKUP($A317,'hk2022'!$A:$G,1)=$A317,VLOOKUP($A317,'hk2022'!$A:$G,6),0)</f>
        <v>0</v>
      </c>
      <c r="I317" s="188">
        <f>IF(VLOOKUP($A317,'hk2022'!$A:$G,1)=$A317,VLOOKUP($A317,'hk2022'!$A:$G,7),0)</f>
        <v>0</v>
      </c>
      <c r="J317" s="188">
        <f>IF(VLOOKUP($A317,'hk2022'!$A:$H,1)=$A317,VLOOKUP($A317,'hk2022'!$A:$H,8),0)</f>
        <v>0</v>
      </c>
      <c r="K317" s="190">
        <f t="shared" si="109"/>
        <v>0</v>
      </c>
      <c r="L317" s="197"/>
    </row>
    <row r="318" spans="1:255" ht="12.75" outlineLevel="1" x14ac:dyDescent="0.2">
      <c r="A318" s="171" t="str">
        <f t="shared" si="110"/>
        <v>562</v>
      </c>
      <c r="B318" s="167" t="s">
        <v>2778</v>
      </c>
      <c r="C318" s="167" t="s">
        <v>2779</v>
      </c>
      <c r="D318" s="188">
        <f>IF(VLOOKUP($A318,'hk2023'!$A:$G,1)=$A318,VLOOKUP($A318,'hk2023'!$A:$G,6),0)</f>
        <v>0</v>
      </c>
      <c r="E318" s="188">
        <f>IF(VLOOKUP($A318,'hk2023'!$A:$G,1)=$A318,VLOOKUP($A318,'hk2023'!$A:$G,7),0)</f>
        <v>1057.3599999999999</v>
      </c>
      <c r="F318" s="188">
        <f>IF(VLOOKUP($A318,'hk2023'!$A:$H,1)=$A318,VLOOKUP($A318,'hk2023'!$A:$H,8),0)</f>
        <v>0</v>
      </c>
      <c r="G318" s="189">
        <f t="shared" si="108"/>
        <v>1057.3599999999999</v>
      </c>
      <c r="H318" s="188">
        <f>IF(VLOOKUP($A318,'hk2022'!$A:$G,1)=$A318,VLOOKUP($A318,'hk2022'!$A:$G,6),0)</f>
        <v>0</v>
      </c>
      <c r="I318" s="188">
        <f>IF(VLOOKUP($A318,'hk2022'!$A:$G,1)=$A318,VLOOKUP($A318,'hk2022'!$A:$G,7),0)</f>
        <v>0</v>
      </c>
      <c r="J318" s="188">
        <f>IF(VLOOKUP($A318,'hk2022'!$A:$H,1)=$A318,VLOOKUP($A318,'hk2022'!$A:$H,8),0)</f>
        <v>0</v>
      </c>
      <c r="K318" s="190">
        <f t="shared" si="109"/>
        <v>0</v>
      </c>
      <c r="L318" s="197"/>
    </row>
    <row r="319" spans="1:255" ht="12.75" outlineLevel="1" x14ac:dyDescent="0.2">
      <c r="A319" s="171" t="str">
        <f t="shared" si="110"/>
        <v>563</v>
      </c>
      <c r="B319" s="167" t="s">
        <v>2780</v>
      </c>
      <c r="C319" s="167" t="s">
        <v>2781</v>
      </c>
      <c r="D319" s="188">
        <f>IF(VLOOKUP($A319,'hk2023'!$A:$G,1)=$A319,VLOOKUP($A319,'hk2023'!$A:$G,6),0)</f>
        <v>0</v>
      </c>
      <c r="E319" s="188">
        <f>IF(VLOOKUP($A319,'hk2023'!$A:$G,1)=$A319,VLOOKUP($A319,'hk2023'!$A:$G,7),0)</f>
        <v>0</v>
      </c>
      <c r="F319" s="188">
        <f>IF(VLOOKUP($A319,'hk2023'!$A:$H,1)=$A319,VLOOKUP($A319,'hk2023'!$A:$H,8),0)</f>
        <v>0</v>
      </c>
      <c r="G319" s="189">
        <f t="shared" si="108"/>
        <v>0</v>
      </c>
      <c r="H319" s="188">
        <f>IF(VLOOKUP($A319,'hk2022'!$A:$G,1)=$A319,VLOOKUP($A319,'hk2022'!$A:$G,6),0)</f>
        <v>0</v>
      </c>
      <c r="I319" s="188">
        <f>IF(VLOOKUP($A319,'hk2022'!$A:$G,1)=$A319,VLOOKUP($A319,'hk2022'!$A:$G,7),0)</f>
        <v>0</v>
      </c>
      <c r="J319" s="188">
        <f>IF(VLOOKUP($A319,'hk2022'!$A:$H,1)=$A319,VLOOKUP($A319,'hk2022'!$A:$H,8),0)</f>
        <v>0</v>
      </c>
      <c r="K319" s="190">
        <f t="shared" si="109"/>
        <v>0</v>
      </c>
      <c r="L319" s="197"/>
    </row>
    <row r="320" spans="1:255" ht="12.75" outlineLevel="1" x14ac:dyDescent="0.2">
      <c r="A320" s="171" t="str">
        <f t="shared" si="110"/>
        <v>564</v>
      </c>
      <c r="B320" s="167" t="s">
        <v>2782</v>
      </c>
      <c r="C320" s="167" t="s">
        <v>2783</v>
      </c>
      <c r="D320" s="188">
        <f>IF(VLOOKUP($A320,'hk2023'!$A:$G,1)=$A320,VLOOKUP($A320,'hk2023'!$A:$G,6),0)</f>
        <v>0</v>
      </c>
      <c r="E320" s="188">
        <f>IF(VLOOKUP($A320,'hk2023'!$A:$G,1)=$A320,VLOOKUP($A320,'hk2023'!$A:$G,7),0)</f>
        <v>0</v>
      </c>
      <c r="F320" s="188">
        <f>IF(VLOOKUP($A320,'hk2023'!$A:$H,1)=$A320,VLOOKUP($A320,'hk2023'!$A:$H,8),0)</f>
        <v>0</v>
      </c>
      <c r="G320" s="189">
        <f t="shared" si="108"/>
        <v>0</v>
      </c>
      <c r="H320" s="188">
        <f>IF(VLOOKUP($A320,'hk2022'!$A:$G,1)=$A320,VLOOKUP($A320,'hk2022'!$A:$G,6),0)</f>
        <v>0</v>
      </c>
      <c r="I320" s="188">
        <f>IF(VLOOKUP($A320,'hk2022'!$A:$G,1)=$A320,VLOOKUP($A320,'hk2022'!$A:$G,7),0)</f>
        <v>0</v>
      </c>
      <c r="J320" s="188">
        <f>IF(VLOOKUP($A320,'hk2022'!$A:$H,1)=$A320,VLOOKUP($A320,'hk2022'!$A:$H,8),0)</f>
        <v>0</v>
      </c>
      <c r="K320" s="190">
        <f t="shared" si="109"/>
        <v>0</v>
      </c>
      <c r="L320" s="197"/>
    </row>
    <row r="321" spans="1:255" ht="12.75" outlineLevel="1" x14ac:dyDescent="0.2">
      <c r="A321" s="164" t="s">
        <v>971</v>
      </c>
      <c r="B321" s="167"/>
      <c r="C321" s="167"/>
      <c r="D321" s="188">
        <f>IF(VLOOKUP($A321,'hk2023'!$A:$G,1)=$A321,VLOOKUP($A321,'hk2023'!$A:$G,6),0)</f>
        <v>0</v>
      </c>
      <c r="E321" s="188">
        <f>IF(VLOOKUP($A321,'hk2023'!$A:$G,1)=$A321,VLOOKUP($A321,'hk2023'!$A:$G,7),0)</f>
        <v>0</v>
      </c>
      <c r="F321" s="188">
        <f>IF(VLOOKUP($A321,'hk2023'!$A:$H,1)=$A321,VLOOKUP($A321,'hk2023'!$A:$H,8),0)</f>
        <v>0</v>
      </c>
      <c r="G321" s="189">
        <f t="shared" si="108"/>
        <v>0</v>
      </c>
      <c r="H321" s="188">
        <f>IF(VLOOKUP($A321,'hk2022'!$A:$G,1)=$A321,VLOOKUP($A321,'hk2022'!$A:$G,6),0)</f>
        <v>0</v>
      </c>
      <c r="I321" s="188">
        <f>IF(VLOOKUP($A321,'hk2022'!$A:$G,1)=$A321,VLOOKUP($A321,'hk2022'!$A:$G,7),0)</f>
        <v>0</v>
      </c>
      <c r="J321" s="188">
        <f>IF(VLOOKUP($A321,'hk2022'!$A:$H,1)=$A321,VLOOKUP($A321,'hk2022'!$A:$H,8),0)</f>
        <v>0</v>
      </c>
      <c r="K321" s="190">
        <f t="shared" si="109"/>
        <v>0</v>
      </c>
      <c r="L321" s="197"/>
    </row>
    <row r="322" spans="1:255" ht="12.75" outlineLevel="1" x14ac:dyDescent="0.2">
      <c r="A322" s="171" t="str">
        <f t="shared" si="110"/>
        <v>566</v>
      </c>
      <c r="B322" s="167" t="s">
        <v>2784</v>
      </c>
      <c r="C322" s="167" t="s">
        <v>2785</v>
      </c>
      <c r="D322" s="188">
        <f>IF(VLOOKUP($A322,'hk2023'!$A:$G,1)=$A322,VLOOKUP($A322,'hk2023'!$A:$G,6),0)</f>
        <v>0</v>
      </c>
      <c r="E322" s="188">
        <f>IF(VLOOKUP($A322,'hk2023'!$A:$G,1)=$A322,VLOOKUP($A322,'hk2023'!$A:$G,7),0)</f>
        <v>0</v>
      </c>
      <c r="F322" s="188">
        <f>IF(VLOOKUP($A322,'hk2023'!$A:$H,1)=$A322,VLOOKUP($A322,'hk2023'!$A:$H,8),0)</f>
        <v>0</v>
      </c>
      <c r="G322" s="189">
        <f t="shared" si="108"/>
        <v>0</v>
      </c>
      <c r="H322" s="188">
        <f>IF(VLOOKUP($A322,'hk2022'!$A:$G,1)=$A322,VLOOKUP($A322,'hk2022'!$A:$G,6),0)</f>
        <v>0</v>
      </c>
      <c r="I322" s="188">
        <f>IF(VLOOKUP($A322,'hk2022'!$A:$G,1)=$A322,VLOOKUP($A322,'hk2022'!$A:$G,7),0)</f>
        <v>0</v>
      </c>
      <c r="J322" s="188">
        <f>IF(VLOOKUP($A322,'hk2022'!$A:$H,1)=$A322,VLOOKUP($A322,'hk2022'!$A:$H,8),0)</f>
        <v>0</v>
      </c>
      <c r="K322" s="190">
        <f t="shared" si="109"/>
        <v>0</v>
      </c>
      <c r="L322" s="197"/>
    </row>
    <row r="323" spans="1:255" ht="12.75" outlineLevel="1" x14ac:dyDescent="0.2">
      <c r="A323" s="171" t="str">
        <f t="shared" si="110"/>
        <v>567</v>
      </c>
      <c r="B323" s="167" t="s">
        <v>2786</v>
      </c>
      <c r="C323" s="167" t="s">
        <v>2787</v>
      </c>
      <c r="D323" s="188">
        <f>IF(VLOOKUP($A323,'hk2023'!$A:$G,1)=$A323,VLOOKUP($A323,'hk2023'!$A:$G,6),0)</f>
        <v>0</v>
      </c>
      <c r="E323" s="188">
        <f>IF(VLOOKUP($A323,'hk2023'!$A:$G,1)=$A323,VLOOKUP($A323,'hk2023'!$A:$G,7),0)</f>
        <v>0</v>
      </c>
      <c r="F323" s="188">
        <f>IF(VLOOKUP($A323,'hk2023'!$A:$H,1)=$A323,VLOOKUP($A323,'hk2023'!$A:$H,8),0)</f>
        <v>0</v>
      </c>
      <c r="G323" s="189">
        <f t="shared" si="108"/>
        <v>0</v>
      </c>
      <c r="H323" s="188">
        <f>IF(VLOOKUP($A323,'hk2022'!$A:$G,1)=$A323,VLOOKUP($A323,'hk2022'!$A:$G,6),0)</f>
        <v>0</v>
      </c>
      <c r="I323" s="188">
        <f>IF(VLOOKUP($A323,'hk2022'!$A:$G,1)=$A323,VLOOKUP($A323,'hk2022'!$A:$G,7),0)</f>
        <v>0</v>
      </c>
      <c r="J323" s="188">
        <f>IF(VLOOKUP($A323,'hk2022'!$A:$H,1)=$A323,VLOOKUP($A323,'hk2022'!$A:$H,8),0)</f>
        <v>0</v>
      </c>
      <c r="K323" s="190">
        <f t="shared" si="109"/>
        <v>0</v>
      </c>
      <c r="L323" s="197"/>
    </row>
    <row r="324" spans="1:255" ht="12.75" outlineLevel="1" x14ac:dyDescent="0.2">
      <c r="A324" s="171" t="str">
        <f t="shared" si="110"/>
        <v>568</v>
      </c>
      <c r="B324" s="167" t="s">
        <v>2788</v>
      </c>
      <c r="C324" s="167" t="s">
        <v>2789</v>
      </c>
      <c r="D324" s="188">
        <f>IF(VLOOKUP($A324,'hk2023'!$A:$G,1)=$A324,VLOOKUP($A324,'hk2023'!$A:$G,6),0)</f>
        <v>0</v>
      </c>
      <c r="E324" s="188">
        <f>IF(VLOOKUP($A324,'hk2023'!$A:$G,1)=$A324,VLOOKUP($A324,'hk2023'!$A:$G,7),0)</f>
        <v>1448.36</v>
      </c>
      <c r="F324" s="188">
        <f>IF(VLOOKUP($A324,'hk2023'!$A:$H,1)=$A324,VLOOKUP($A324,'hk2023'!$A:$H,8),0)</f>
        <v>0</v>
      </c>
      <c r="G324" s="189">
        <f t="shared" si="108"/>
        <v>1448.36</v>
      </c>
      <c r="H324" s="188">
        <f>IF(VLOOKUP($A324,'hk2022'!$A:$G,1)=$A324,VLOOKUP($A324,'hk2022'!$A:$G,6),0)</f>
        <v>0</v>
      </c>
      <c r="I324" s="188">
        <f>IF(VLOOKUP($A324,'hk2022'!$A:$G,1)=$A324,VLOOKUP($A324,'hk2022'!$A:$G,7),0)</f>
        <v>9</v>
      </c>
      <c r="J324" s="188">
        <f>IF(VLOOKUP($A324,'hk2022'!$A:$H,1)=$A324,VLOOKUP($A324,'hk2022'!$A:$H,8),0)</f>
        <v>0</v>
      </c>
      <c r="K324" s="190">
        <f t="shared" si="109"/>
        <v>9</v>
      </c>
      <c r="L324" s="197"/>
    </row>
    <row r="325" spans="1:255" ht="12.75" outlineLevel="1" x14ac:dyDescent="0.2">
      <c r="A325" s="171" t="str">
        <f t="shared" si="110"/>
        <v>569</v>
      </c>
      <c r="B325" s="167" t="s">
        <v>2790</v>
      </c>
      <c r="C325" s="167" t="s">
        <v>2791</v>
      </c>
      <c r="D325" s="188">
        <f>IF(VLOOKUP($A325,'hk2023'!$A:$G,1)=$A325,VLOOKUP($A325,'hk2023'!$A:$G,6),0)</f>
        <v>0</v>
      </c>
      <c r="E325" s="188">
        <f>IF(VLOOKUP($A325,'hk2023'!$A:$G,1)=$A325,VLOOKUP($A325,'hk2023'!$A:$G,7),0)</f>
        <v>0</v>
      </c>
      <c r="F325" s="188">
        <f>IF(VLOOKUP($A325,'hk2023'!$A:$H,1)=$A325,VLOOKUP($A325,'hk2023'!$A:$H,8),0)</f>
        <v>0</v>
      </c>
      <c r="G325" s="189">
        <f t="shared" si="108"/>
        <v>0</v>
      </c>
      <c r="H325" s="188">
        <f>IF(VLOOKUP($A325,'hk2022'!$A:$G,1)=$A325,VLOOKUP($A325,'hk2022'!$A:$G,6),0)</f>
        <v>0</v>
      </c>
      <c r="I325" s="188">
        <f>IF(VLOOKUP($A325,'hk2022'!$A:$G,1)=$A325,VLOOKUP($A325,'hk2022'!$A:$G,7),0)</f>
        <v>0</v>
      </c>
      <c r="J325" s="188">
        <f>IF(VLOOKUP($A325,'hk2022'!$A:$H,1)=$A325,VLOOKUP($A325,'hk2022'!$A:$H,8),0)</f>
        <v>0</v>
      </c>
      <c r="K325" s="190">
        <f t="shared" si="109"/>
        <v>0</v>
      </c>
      <c r="L325" s="197"/>
    </row>
    <row r="326" spans="1:255" ht="13.5" outlineLevel="1" thickBot="1" x14ac:dyDescent="0.25">
      <c r="A326" s="171"/>
      <c r="B326" s="167"/>
      <c r="C326" s="167"/>
      <c r="H326" s="188"/>
      <c r="I326" s="188"/>
      <c r="J326" s="188"/>
      <c r="K326" s="190"/>
      <c r="L326" s="197"/>
    </row>
    <row r="327" spans="1:255" ht="12.75" x14ac:dyDescent="0.2">
      <c r="A327" s="223" t="s">
        <v>1235</v>
      </c>
      <c r="B327" s="208"/>
      <c r="C327" s="209" t="s">
        <v>2792</v>
      </c>
      <c r="D327" s="180">
        <f t="shared" ref="D327:K327" si="111">SUM(D328:D329)</f>
        <v>0</v>
      </c>
      <c r="E327" s="180">
        <f t="shared" si="111"/>
        <v>0</v>
      </c>
      <c r="F327" s="180">
        <f t="shared" si="111"/>
        <v>0</v>
      </c>
      <c r="G327" s="181">
        <f t="shared" si="111"/>
        <v>0</v>
      </c>
      <c r="H327" s="180">
        <f t="shared" si="111"/>
        <v>0</v>
      </c>
      <c r="I327" s="180">
        <f t="shared" si="111"/>
        <v>0</v>
      </c>
      <c r="J327" s="180">
        <f t="shared" si="111"/>
        <v>0</v>
      </c>
      <c r="K327" s="182">
        <f t="shared" si="111"/>
        <v>0</v>
      </c>
      <c r="L327" s="197"/>
      <c r="M327" s="225"/>
      <c r="N327" s="171"/>
      <c r="P327" s="167"/>
      <c r="Q327" s="225"/>
      <c r="R327" s="225"/>
      <c r="S327" s="225"/>
      <c r="T327" s="225"/>
      <c r="U327" s="171"/>
      <c r="W327" s="167"/>
      <c r="X327" s="225"/>
      <c r="Y327" s="225"/>
      <c r="Z327" s="225"/>
      <c r="AA327" s="225"/>
      <c r="AB327" s="171"/>
      <c r="AD327" s="167"/>
      <c r="AE327" s="225"/>
      <c r="AF327" s="225"/>
      <c r="AG327" s="225"/>
      <c r="AH327" s="225"/>
      <c r="AI327" s="171"/>
      <c r="AK327" s="167"/>
      <c r="AL327" s="225"/>
      <c r="AM327" s="225"/>
      <c r="AN327" s="225"/>
      <c r="AO327" s="225"/>
      <c r="AP327" s="171"/>
      <c r="AR327" s="167"/>
      <c r="AS327" s="225"/>
      <c r="AT327" s="225"/>
      <c r="AU327" s="225"/>
      <c r="AV327" s="225"/>
      <c r="AW327" s="171"/>
      <c r="AY327" s="167"/>
      <c r="AZ327" s="225"/>
      <c r="BA327" s="225"/>
      <c r="BB327" s="225"/>
      <c r="BC327" s="225"/>
      <c r="BD327" s="171"/>
      <c r="BF327" s="167"/>
      <c r="BG327" s="225"/>
      <c r="BH327" s="225"/>
      <c r="BI327" s="225"/>
      <c r="BJ327" s="225"/>
      <c r="BK327" s="171"/>
      <c r="BM327" s="167"/>
      <c r="BN327" s="225"/>
      <c r="BO327" s="225"/>
      <c r="BP327" s="225"/>
      <c r="BQ327" s="225"/>
      <c r="BR327" s="171"/>
      <c r="BT327" s="167"/>
      <c r="BU327" s="225"/>
      <c r="BV327" s="225"/>
      <c r="BW327" s="225"/>
      <c r="BX327" s="225"/>
      <c r="BY327" s="171"/>
      <c r="CA327" s="167"/>
      <c r="CB327" s="225"/>
      <c r="CC327" s="225"/>
      <c r="CD327" s="225"/>
      <c r="CE327" s="225"/>
      <c r="CF327" s="171"/>
      <c r="CH327" s="167"/>
      <c r="CI327" s="225"/>
      <c r="CJ327" s="225"/>
      <c r="CK327" s="225"/>
      <c r="CL327" s="225"/>
      <c r="CM327" s="171"/>
      <c r="CO327" s="167"/>
      <c r="CP327" s="225"/>
      <c r="CQ327" s="225"/>
      <c r="CR327" s="225"/>
      <c r="CS327" s="225"/>
      <c r="CT327" s="171"/>
      <c r="CV327" s="167"/>
      <c r="CW327" s="225"/>
      <c r="CX327" s="225"/>
      <c r="CY327" s="225"/>
      <c r="CZ327" s="225"/>
      <c r="DA327" s="171"/>
      <c r="DC327" s="167"/>
      <c r="DD327" s="225"/>
      <c r="DE327" s="225"/>
      <c r="DF327" s="225"/>
      <c r="DG327" s="225"/>
      <c r="DH327" s="171"/>
      <c r="DJ327" s="167"/>
      <c r="DK327" s="225"/>
      <c r="DL327" s="225"/>
      <c r="DM327" s="225"/>
      <c r="DN327" s="225"/>
      <c r="DO327" s="171"/>
      <c r="DQ327" s="167"/>
      <c r="DR327" s="225"/>
      <c r="DS327" s="225"/>
      <c r="DT327" s="225"/>
      <c r="DU327" s="225"/>
      <c r="DV327" s="171"/>
      <c r="DX327" s="167"/>
      <c r="DY327" s="225"/>
      <c r="DZ327" s="225"/>
      <c r="EA327" s="225"/>
      <c r="EB327" s="225"/>
      <c r="EC327" s="171"/>
      <c r="EE327" s="167"/>
      <c r="EF327" s="225"/>
      <c r="EG327" s="225"/>
      <c r="EH327" s="225"/>
      <c r="EI327" s="225"/>
      <c r="EJ327" s="171"/>
      <c r="EL327" s="167"/>
      <c r="EM327" s="225"/>
      <c r="EN327" s="225"/>
      <c r="EO327" s="225"/>
      <c r="EP327" s="225"/>
      <c r="EQ327" s="171"/>
      <c r="ES327" s="167"/>
      <c r="ET327" s="225"/>
      <c r="EU327" s="225"/>
      <c r="EV327" s="225"/>
      <c r="EW327" s="225"/>
      <c r="EX327" s="171"/>
      <c r="EZ327" s="167"/>
      <c r="FA327" s="225"/>
      <c r="FB327" s="225"/>
      <c r="FC327" s="225"/>
      <c r="FD327" s="225"/>
      <c r="FE327" s="171"/>
      <c r="FG327" s="167"/>
      <c r="FH327" s="225"/>
      <c r="FI327" s="225"/>
      <c r="FJ327" s="225"/>
      <c r="FK327" s="225"/>
      <c r="FL327" s="171"/>
      <c r="FN327" s="167"/>
      <c r="FO327" s="225"/>
      <c r="FP327" s="225"/>
      <c r="FQ327" s="225"/>
      <c r="FR327" s="225"/>
      <c r="FS327" s="171"/>
      <c r="FU327" s="167"/>
      <c r="FV327" s="225"/>
      <c r="FW327" s="225"/>
      <c r="FX327" s="225"/>
      <c r="FY327" s="225"/>
      <c r="FZ327" s="171"/>
      <c r="GB327" s="167"/>
      <c r="GC327" s="225"/>
      <c r="GD327" s="225"/>
      <c r="GE327" s="225"/>
      <c r="GF327" s="225"/>
      <c r="GG327" s="171"/>
      <c r="GI327" s="167"/>
      <c r="GJ327" s="225"/>
      <c r="GK327" s="225"/>
      <c r="GL327" s="225"/>
      <c r="GM327" s="225"/>
      <c r="GN327" s="171"/>
      <c r="GP327" s="167"/>
      <c r="GQ327" s="225"/>
      <c r="GR327" s="225"/>
      <c r="GS327" s="225"/>
      <c r="GT327" s="225"/>
      <c r="GU327" s="171"/>
      <c r="GW327" s="167"/>
      <c r="GX327" s="225"/>
      <c r="GY327" s="225"/>
      <c r="GZ327" s="225"/>
      <c r="HA327" s="225"/>
      <c r="HB327" s="171"/>
      <c r="HD327" s="167"/>
      <c r="HE327" s="225"/>
      <c r="HF327" s="225"/>
      <c r="HG327" s="225"/>
      <c r="HH327" s="225"/>
      <c r="HI327" s="171"/>
      <c r="HK327" s="167"/>
      <c r="HL327" s="225"/>
      <c r="HM327" s="225"/>
      <c r="HN327" s="225"/>
      <c r="HO327" s="225"/>
      <c r="HP327" s="171"/>
      <c r="HR327" s="167"/>
      <c r="HS327" s="225"/>
      <c r="HT327" s="225"/>
      <c r="HU327" s="225"/>
      <c r="HV327" s="225"/>
      <c r="HW327" s="171"/>
      <c r="HY327" s="167"/>
      <c r="HZ327" s="225"/>
      <c r="IA327" s="225"/>
      <c r="IB327" s="225"/>
      <c r="IC327" s="225"/>
      <c r="ID327" s="171"/>
      <c r="IF327" s="167"/>
      <c r="IG327" s="225"/>
      <c r="IH327" s="225"/>
      <c r="II327" s="225"/>
      <c r="IJ327" s="225"/>
      <c r="IK327" s="171"/>
      <c r="IM327" s="167"/>
      <c r="IN327" s="225"/>
      <c r="IO327" s="225"/>
      <c r="IP327" s="225"/>
      <c r="IQ327" s="225"/>
      <c r="IR327" s="171"/>
      <c r="IT327" s="167"/>
      <c r="IU327" s="225"/>
    </row>
    <row r="328" spans="1:255" ht="12.75" outlineLevel="1" x14ac:dyDescent="0.2">
      <c r="A328" s="171" t="str">
        <f>LEFT(B328,3)</f>
        <v>574</v>
      </c>
      <c r="B328" s="167" t="s">
        <v>2793</v>
      </c>
      <c r="C328" s="167" t="s">
        <v>2794</v>
      </c>
      <c r="D328" s="188">
        <f>IF(VLOOKUP($A328,'hk2023'!$A:$G,1)=$A328,VLOOKUP($A328,'hk2023'!$A:$G,6),0)</f>
        <v>0</v>
      </c>
      <c r="E328" s="188">
        <f>IF(VLOOKUP($A328,'hk2023'!$A:$G,1)=$A328,VLOOKUP($A328,'hk2023'!$A:$G,7),0)</f>
        <v>0</v>
      </c>
      <c r="F328" s="188">
        <f>IF(VLOOKUP($A328,'hk2023'!$A:$H,1)=$A328,VLOOKUP($A328,'hk2023'!$A:$H,8),0)</f>
        <v>0</v>
      </c>
      <c r="G328" s="189">
        <f>SUM(D328+E328-F328)</f>
        <v>0</v>
      </c>
      <c r="H328" s="188">
        <f>IF(VLOOKUP($A328,'hk2022'!$A:$G,1)=$A328,VLOOKUP($A328,'hk2022'!$A:$G,6),0)</f>
        <v>0</v>
      </c>
      <c r="I328" s="188">
        <f>IF(VLOOKUP($A328,'hk2022'!$A:$G,1)=$A328,VLOOKUP($A328,'hk2022'!$A:$G,7),0)</f>
        <v>0</v>
      </c>
      <c r="J328" s="188">
        <f>IF(VLOOKUP($A328,'hk2022'!$A:$H,1)=$A328,VLOOKUP($A328,'hk2022'!$A:$H,8),0)</f>
        <v>0</v>
      </c>
      <c r="K328" s="190">
        <f>SUM(H328+I328-J328)</f>
        <v>0</v>
      </c>
      <c r="L328" s="197"/>
    </row>
    <row r="329" spans="1:255" ht="12.75" outlineLevel="1" x14ac:dyDescent="0.2">
      <c r="A329" s="171" t="str">
        <f>LEFT(B329,3)</f>
        <v>579</v>
      </c>
      <c r="B329" s="167" t="s">
        <v>2795</v>
      </c>
      <c r="C329" s="167" t="s">
        <v>2796</v>
      </c>
      <c r="D329" s="188">
        <f>IF(VLOOKUP($A329,'hk2023'!$A:$G,1)=$A329,VLOOKUP($A329,'hk2023'!$A:$G,6),0)</f>
        <v>0</v>
      </c>
      <c r="E329" s="188">
        <f>IF(VLOOKUP($A329,'hk2023'!$A:$G,1)=$A329,VLOOKUP($A329,'hk2023'!$A:$G,7),0)</f>
        <v>0</v>
      </c>
      <c r="F329" s="188">
        <f>IF(VLOOKUP($A329,'hk2023'!$A:$H,1)=$A329,VLOOKUP($A329,'hk2023'!$A:$H,8),0)</f>
        <v>0</v>
      </c>
      <c r="G329" s="189">
        <f>SUM(D329+E329-F329)</f>
        <v>0</v>
      </c>
      <c r="H329" s="188">
        <f>IF(VLOOKUP($A329,'hk2022'!$A:$G,1)=$A329,VLOOKUP($A329,'hk2022'!$A:$G,6),0)</f>
        <v>0</v>
      </c>
      <c r="I329" s="188">
        <f>IF(VLOOKUP($A329,'hk2022'!$A:$G,1)=$A329,VLOOKUP($A329,'hk2022'!$A:$G,7),0)</f>
        <v>0</v>
      </c>
      <c r="J329" s="188">
        <f>IF(VLOOKUP($A329,'hk2022'!$A:$H,1)=$A329,VLOOKUP($A329,'hk2022'!$A:$H,8),0)</f>
        <v>0</v>
      </c>
      <c r="K329" s="190">
        <f>SUM(H329+I329-J329)</f>
        <v>0</v>
      </c>
      <c r="L329" s="197"/>
    </row>
    <row r="330" spans="1:255" ht="13.5" outlineLevel="1" thickBot="1" x14ac:dyDescent="0.25">
      <c r="A330" s="171"/>
      <c r="B330" s="167"/>
      <c r="C330" s="167"/>
      <c r="H330" s="188"/>
      <c r="I330" s="188"/>
      <c r="J330" s="188"/>
      <c r="K330" s="190"/>
      <c r="L330" s="197"/>
    </row>
    <row r="331" spans="1:255" ht="12.75" x14ac:dyDescent="0.2">
      <c r="A331" s="223" t="s">
        <v>1242</v>
      </c>
      <c r="B331" s="208"/>
      <c r="C331" s="209" t="s">
        <v>2797</v>
      </c>
      <c r="D331" s="180">
        <f t="shared" ref="D331:K331" si="112">SUM(D332:D337)</f>
        <v>0</v>
      </c>
      <c r="E331" s="180">
        <f t="shared" si="112"/>
        <v>0</v>
      </c>
      <c r="F331" s="180">
        <f t="shared" si="112"/>
        <v>0</v>
      </c>
      <c r="G331" s="181">
        <f t="shared" si="112"/>
        <v>0</v>
      </c>
      <c r="H331" s="180">
        <f t="shared" si="112"/>
        <v>0</v>
      </c>
      <c r="I331" s="180">
        <f t="shared" si="112"/>
        <v>0</v>
      </c>
      <c r="J331" s="180">
        <f t="shared" si="112"/>
        <v>0</v>
      </c>
      <c r="K331" s="182">
        <f t="shared" si="112"/>
        <v>0</v>
      </c>
      <c r="L331" s="197"/>
      <c r="M331" s="225"/>
      <c r="N331" s="171"/>
      <c r="P331" s="167"/>
      <c r="Q331" s="225"/>
      <c r="R331" s="225"/>
      <c r="S331" s="225"/>
      <c r="T331" s="225"/>
      <c r="U331" s="171"/>
      <c r="W331" s="167"/>
      <c r="X331" s="225"/>
      <c r="Y331" s="225"/>
      <c r="Z331" s="225"/>
      <c r="AA331" s="225"/>
      <c r="AB331" s="171"/>
      <c r="AD331" s="167"/>
      <c r="AE331" s="225"/>
      <c r="AF331" s="225"/>
      <c r="AG331" s="225"/>
      <c r="AH331" s="225"/>
      <c r="AI331" s="171"/>
      <c r="AK331" s="167"/>
      <c r="AL331" s="225"/>
      <c r="AM331" s="225"/>
      <c r="AN331" s="225"/>
      <c r="AO331" s="225"/>
      <c r="AP331" s="171"/>
      <c r="AR331" s="167"/>
      <c r="AS331" s="225"/>
      <c r="AT331" s="225"/>
      <c r="AU331" s="225"/>
      <c r="AV331" s="225"/>
      <c r="AW331" s="171"/>
      <c r="AY331" s="167"/>
      <c r="AZ331" s="225"/>
      <c r="BA331" s="225"/>
      <c r="BB331" s="225"/>
      <c r="BC331" s="225"/>
      <c r="BD331" s="171"/>
      <c r="BF331" s="167"/>
      <c r="BG331" s="225"/>
      <c r="BH331" s="225"/>
      <c r="BI331" s="225"/>
      <c r="BJ331" s="225"/>
      <c r="BK331" s="171"/>
      <c r="BM331" s="167"/>
      <c r="BN331" s="225"/>
      <c r="BO331" s="225"/>
      <c r="BP331" s="225"/>
      <c r="BQ331" s="225"/>
      <c r="BR331" s="171"/>
      <c r="BT331" s="167"/>
      <c r="BU331" s="225"/>
      <c r="BV331" s="225"/>
      <c r="BW331" s="225"/>
      <c r="BX331" s="225"/>
      <c r="BY331" s="171"/>
      <c r="CA331" s="167"/>
      <c r="CB331" s="225"/>
      <c r="CC331" s="225"/>
      <c r="CD331" s="225"/>
      <c r="CE331" s="225"/>
      <c r="CF331" s="171"/>
      <c r="CH331" s="167"/>
      <c r="CI331" s="225"/>
      <c r="CJ331" s="225"/>
      <c r="CK331" s="225"/>
      <c r="CL331" s="225"/>
      <c r="CM331" s="171"/>
      <c r="CO331" s="167"/>
      <c r="CP331" s="225"/>
      <c r="CQ331" s="225"/>
      <c r="CR331" s="225"/>
      <c r="CS331" s="225"/>
      <c r="CT331" s="171"/>
      <c r="CV331" s="167"/>
      <c r="CW331" s="225"/>
      <c r="CX331" s="225"/>
      <c r="CY331" s="225"/>
      <c r="CZ331" s="225"/>
      <c r="DA331" s="171"/>
      <c r="DC331" s="167"/>
      <c r="DD331" s="225"/>
      <c r="DE331" s="225"/>
      <c r="DF331" s="225"/>
      <c r="DG331" s="225"/>
      <c r="DH331" s="171"/>
      <c r="DJ331" s="167"/>
      <c r="DK331" s="225"/>
      <c r="DL331" s="225"/>
      <c r="DM331" s="225"/>
      <c r="DN331" s="225"/>
      <c r="DO331" s="171"/>
      <c r="DQ331" s="167"/>
      <c r="DR331" s="225"/>
      <c r="DS331" s="225"/>
      <c r="DT331" s="225"/>
      <c r="DU331" s="225"/>
      <c r="DV331" s="171"/>
      <c r="DX331" s="167"/>
      <c r="DY331" s="225"/>
      <c r="DZ331" s="225"/>
      <c r="EA331" s="225"/>
      <c r="EB331" s="225"/>
      <c r="EC331" s="171"/>
      <c r="EE331" s="167"/>
      <c r="EF331" s="225"/>
      <c r="EG331" s="225"/>
      <c r="EH331" s="225"/>
      <c r="EI331" s="225"/>
      <c r="EJ331" s="171"/>
      <c r="EL331" s="167"/>
      <c r="EM331" s="225"/>
      <c r="EN331" s="225"/>
      <c r="EO331" s="225"/>
      <c r="EP331" s="225"/>
      <c r="EQ331" s="171"/>
      <c r="ES331" s="167"/>
      <c r="ET331" s="225"/>
      <c r="EU331" s="225"/>
      <c r="EV331" s="225"/>
      <c r="EW331" s="225"/>
      <c r="EX331" s="171"/>
      <c r="EZ331" s="167"/>
      <c r="FA331" s="225"/>
      <c r="FB331" s="225"/>
      <c r="FC331" s="225"/>
      <c r="FD331" s="225"/>
      <c r="FE331" s="171"/>
      <c r="FG331" s="167"/>
      <c r="FH331" s="225"/>
      <c r="FI331" s="225"/>
      <c r="FJ331" s="225"/>
      <c r="FK331" s="225"/>
      <c r="FL331" s="171"/>
      <c r="FN331" s="167"/>
      <c r="FO331" s="225"/>
      <c r="FP331" s="225"/>
      <c r="FQ331" s="225"/>
      <c r="FR331" s="225"/>
      <c r="FS331" s="171"/>
      <c r="FU331" s="167"/>
      <c r="FV331" s="225"/>
      <c r="FW331" s="225"/>
      <c r="FX331" s="225"/>
      <c r="FY331" s="225"/>
      <c r="FZ331" s="171"/>
      <c r="GB331" s="167"/>
      <c r="GC331" s="225"/>
      <c r="GD331" s="225"/>
      <c r="GE331" s="225"/>
      <c r="GF331" s="225"/>
      <c r="GG331" s="171"/>
      <c r="GI331" s="167"/>
      <c r="GJ331" s="225"/>
      <c r="GK331" s="225"/>
      <c r="GL331" s="225"/>
      <c r="GM331" s="225"/>
      <c r="GN331" s="171"/>
      <c r="GP331" s="167"/>
      <c r="GQ331" s="225"/>
      <c r="GR331" s="225"/>
      <c r="GS331" s="225"/>
      <c r="GT331" s="225"/>
      <c r="GU331" s="171"/>
      <c r="GW331" s="167"/>
      <c r="GX331" s="225"/>
      <c r="GY331" s="225"/>
      <c r="GZ331" s="225"/>
      <c r="HA331" s="225"/>
      <c r="HB331" s="171"/>
      <c r="HD331" s="167"/>
      <c r="HE331" s="225"/>
      <c r="HF331" s="225"/>
      <c r="HG331" s="225"/>
      <c r="HH331" s="225"/>
      <c r="HI331" s="171"/>
      <c r="HK331" s="167"/>
      <c r="HL331" s="225"/>
      <c r="HM331" s="225"/>
      <c r="HN331" s="225"/>
      <c r="HO331" s="225"/>
      <c r="HP331" s="171"/>
      <c r="HR331" s="167"/>
      <c r="HS331" s="225"/>
      <c r="HT331" s="225"/>
      <c r="HU331" s="225"/>
      <c r="HV331" s="225"/>
      <c r="HW331" s="171"/>
      <c r="HY331" s="167"/>
      <c r="HZ331" s="225"/>
      <c r="IA331" s="225"/>
      <c r="IB331" s="225"/>
      <c r="IC331" s="225"/>
      <c r="ID331" s="171"/>
      <c r="IF331" s="167"/>
      <c r="IG331" s="225"/>
      <c r="IH331" s="225"/>
      <c r="II331" s="225"/>
      <c r="IJ331" s="225"/>
      <c r="IK331" s="171"/>
      <c r="IM331" s="167"/>
      <c r="IN331" s="225"/>
      <c r="IO331" s="225"/>
      <c r="IP331" s="225"/>
      <c r="IQ331" s="225"/>
      <c r="IR331" s="171"/>
      <c r="IT331" s="167"/>
      <c r="IU331" s="225"/>
    </row>
    <row r="332" spans="1:255" ht="12.75" outlineLevel="1" x14ac:dyDescent="0.2">
      <c r="A332" s="203" t="s">
        <v>996</v>
      </c>
      <c r="C332" s="184" t="s">
        <v>2797</v>
      </c>
      <c r="D332" s="188">
        <f>IF(VLOOKUP($A332,'hk2023'!$A:$G,1)=$A332,VLOOKUP($A332,'hk2023'!$A:$G,6),0)</f>
        <v>0</v>
      </c>
      <c r="E332" s="188">
        <f>IF(VLOOKUP($A332,'hk2023'!$A:$G,1)=$A332,VLOOKUP($A332,'hk2023'!$A:$G,7),0)</f>
        <v>0</v>
      </c>
      <c r="F332" s="188">
        <f>IF(VLOOKUP($A332,'hk2023'!$A:$H,1)=$A332,VLOOKUP($A332,'hk2023'!$A:$H,8),0)</f>
        <v>0</v>
      </c>
      <c r="G332" s="189">
        <f t="shared" ref="G332:G337" si="113">SUM(D332+E332-F332)</f>
        <v>0</v>
      </c>
      <c r="H332" s="188">
        <f>IF(VLOOKUP($A332,'hk2022'!$A:$G,1)=$A332,VLOOKUP($A332,'hk2022'!$A:$G,6),0)</f>
        <v>0</v>
      </c>
      <c r="I332" s="188">
        <f>IF(VLOOKUP($A332,'hk2022'!$A:$G,1)=$A332,VLOOKUP($A332,'hk2022'!$A:$G,7),0)</f>
        <v>0</v>
      </c>
      <c r="J332" s="188">
        <f>IF(VLOOKUP($A332,'hk2022'!$A:$H,1)=$A332,VLOOKUP($A332,'hk2022'!$A:$H,8),0)</f>
        <v>0</v>
      </c>
      <c r="K332" s="190">
        <f t="shared" ref="K332:K337" si="114">SUM(H332+I332-J332)</f>
        <v>0</v>
      </c>
      <c r="L332" s="197"/>
      <c r="M332" s="225"/>
      <c r="N332" s="171"/>
      <c r="P332" s="167"/>
      <c r="Q332" s="225"/>
      <c r="R332" s="225"/>
      <c r="S332" s="225"/>
      <c r="T332" s="225"/>
      <c r="U332" s="171"/>
      <c r="W332" s="167"/>
      <c r="X332" s="225"/>
      <c r="Y332" s="225"/>
      <c r="Z332" s="225"/>
      <c r="AA332" s="225"/>
      <c r="AB332" s="171"/>
      <c r="AD332" s="167"/>
      <c r="AE332" s="225"/>
      <c r="AF332" s="225"/>
      <c r="AG332" s="225"/>
      <c r="AH332" s="225"/>
      <c r="AI332" s="171"/>
      <c r="AK332" s="167"/>
      <c r="AL332" s="225"/>
      <c r="AM332" s="225"/>
      <c r="AN332" s="225"/>
      <c r="AO332" s="225"/>
      <c r="AP332" s="171"/>
      <c r="AR332" s="167"/>
      <c r="AS332" s="225"/>
      <c r="AT332" s="225"/>
      <c r="AU332" s="225"/>
      <c r="AV332" s="225"/>
      <c r="AW332" s="171"/>
      <c r="AY332" s="167"/>
      <c r="AZ332" s="225"/>
      <c r="BA332" s="225"/>
      <c r="BB332" s="225"/>
      <c r="BC332" s="225"/>
      <c r="BD332" s="171"/>
      <c r="BF332" s="167"/>
      <c r="BG332" s="225"/>
      <c r="BH332" s="225"/>
      <c r="BI332" s="225"/>
      <c r="BJ332" s="225"/>
      <c r="BK332" s="171"/>
      <c r="BM332" s="167"/>
      <c r="BN332" s="225"/>
      <c r="BO332" s="225"/>
      <c r="BP332" s="225"/>
      <c r="BQ332" s="225"/>
      <c r="BR332" s="171"/>
      <c r="BT332" s="167"/>
      <c r="BU332" s="225"/>
      <c r="BV332" s="225"/>
      <c r="BW332" s="225"/>
      <c r="BX332" s="225"/>
      <c r="BY332" s="171"/>
      <c r="CA332" s="167"/>
      <c r="CB332" s="225"/>
      <c r="CC332" s="225"/>
      <c r="CD332" s="225"/>
      <c r="CE332" s="225"/>
      <c r="CF332" s="171"/>
      <c r="CH332" s="167"/>
      <c r="CI332" s="225"/>
      <c r="CJ332" s="225"/>
      <c r="CK332" s="225"/>
      <c r="CL332" s="225"/>
      <c r="CM332" s="171"/>
      <c r="CO332" s="167"/>
      <c r="CP332" s="225"/>
      <c r="CQ332" s="225"/>
      <c r="CR332" s="225"/>
      <c r="CS332" s="225"/>
      <c r="CT332" s="171"/>
      <c r="CV332" s="167"/>
      <c r="CW332" s="225"/>
      <c r="CX332" s="225"/>
      <c r="CY332" s="225"/>
      <c r="CZ332" s="225"/>
      <c r="DA332" s="171"/>
      <c r="DC332" s="167"/>
      <c r="DD332" s="225"/>
      <c r="DE332" s="225"/>
      <c r="DF332" s="225"/>
      <c r="DG332" s="225"/>
      <c r="DH332" s="171"/>
      <c r="DJ332" s="167"/>
      <c r="DK332" s="225"/>
      <c r="DL332" s="225"/>
      <c r="DM332" s="225"/>
      <c r="DN332" s="225"/>
      <c r="DO332" s="171"/>
      <c r="DQ332" s="167"/>
      <c r="DR332" s="225"/>
      <c r="DS332" s="225"/>
      <c r="DT332" s="225"/>
      <c r="DU332" s="225"/>
      <c r="DV332" s="171"/>
      <c r="DX332" s="167"/>
      <c r="DY332" s="225"/>
      <c r="DZ332" s="225"/>
      <c r="EA332" s="225"/>
      <c r="EB332" s="225"/>
      <c r="EC332" s="171"/>
      <c r="EE332" s="167"/>
      <c r="EF332" s="225"/>
      <c r="EG332" s="225"/>
      <c r="EH332" s="225"/>
      <c r="EI332" s="225"/>
      <c r="EJ332" s="171"/>
      <c r="EL332" s="167"/>
      <c r="EM332" s="225"/>
      <c r="EN332" s="225"/>
      <c r="EO332" s="225"/>
      <c r="EP332" s="225"/>
      <c r="EQ332" s="171"/>
      <c r="ES332" s="167"/>
      <c r="ET332" s="225"/>
      <c r="EU332" s="225"/>
      <c r="EV332" s="225"/>
      <c r="EW332" s="225"/>
      <c r="EX332" s="171"/>
      <c r="EZ332" s="167"/>
      <c r="FA332" s="225"/>
      <c r="FB332" s="225"/>
      <c r="FC332" s="225"/>
      <c r="FD332" s="225"/>
      <c r="FE332" s="171"/>
      <c r="FG332" s="167"/>
      <c r="FH332" s="225"/>
      <c r="FI332" s="225"/>
      <c r="FJ332" s="225"/>
      <c r="FK332" s="225"/>
      <c r="FL332" s="171"/>
      <c r="FN332" s="167"/>
      <c r="FO332" s="225"/>
      <c r="FP332" s="225"/>
      <c r="FQ332" s="225"/>
      <c r="FR332" s="225"/>
      <c r="FS332" s="171"/>
      <c r="FU332" s="167"/>
      <c r="FV332" s="225"/>
      <c r="FW332" s="225"/>
      <c r="FX332" s="225"/>
      <c r="FY332" s="225"/>
      <c r="FZ332" s="171"/>
      <c r="GB332" s="167"/>
      <c r="GC332" s="225"/>
      <c r="GD332" s="225"/>
      <c r="GE332" s="225"/>
      <c r="GF332" s="225"/>
      <c r="GG332" s="171"/>
      <c r="GI332" s="167"/>
      <c r="GJ332" s="225"/>
      <c r="GK332" s="225"/>
      <c r="GL332" s="225"/>
      <c r="GM332" s="225"/>
      <c r="GN332" s="171"/>
      <c r="GP332" s="167"/>
      <c r="GQ332" s="225"/>
      <c r="GR332" s="225"/>
      <c r="GS332" s="225"/>
      <c r="GT332" s="225"/>
      <c r="GU332" s="171"/>
      <c r="GW332" s="167"/>
      <c r="GX332" s="225"/>
      <c r="GY332" s="225"/>
      <c r="GZ332" s="225"/>
      <c r="HA332" s="225"/>
      <c r="HB332" s="171"/>
      <c r="HD332" s="167"/>
      <c r="HE332" s="225"/>
      <c r="HF332" s="225"/>
      <c r="HG332" s="225"/>
      <c r="HH332" s="225"/>
      <c r="HI332" s="171"/>
      <c r="HK332" s="167"/>
      <c r="HL332" s="225"/>
      <c r="HM332" s="225"/>
      <c r="HN332" s="225"/>
      <c r="HO332" s="225"/>
      <c r="HP332" s="171"/>
      <c r="HR332" s="167"/>
      <c r="HS332" s="225"/>
      <c r="HT332" s="225"/>
      <c r="HU332" s="225"/>
      <c r="HV332" s="225"/>
      <c r="HW332" s="171"/>
      <c r="HY332" s="167"/>
      <c r="HZ332" s="225"/>
      <c r="IA332" s="225"/>
      <c r="IB332" s="225"/>
      <c r="IC332" s="225"/>
      <c r="ID332" s="171"/>
      <c r="IF332" s="167"/>
      <c r="IG332" s="225"/>
      <c r="IH332" s="225"/>
      <c r="II332" s="225"/>
      <c r="IJ332" s="225"/>
      <c r="IK332" s="171"/>
      <c r="IM332" s="167"/>
      <c r="IN332" s="225"/>
      <c r="IO332" s="225"/>
      <c r="IP332" s="225"/>
      <c r="IQ332" s="225"/>
      <c r="IR332" s="171"/>
      <c r="IT332" s="167"/>
      <c r="IU332" s="225"/>
    </row>
    <row r="333" spans="1:255" ht="12.75" outlineLevel="1" x14ac:dyDescent="0.2">
      <c r="A333" s="227" t="str">
        <f>LEFT(B333,3)</f>
        <v>581</v>
      </c>
      <c r="B333" s="167" t="s">
        <v>2798</v>
      </c>
      <c r="C333" s="167" t="s">
        <v>2799</v>
      </c>
      <c r="D333" s="188">
        <f>IF(VLOOKUP($A333,'hk2023'!$A:$G,1)=$A333,VLOOKUP($A333,'hk2023'!$A:$G,6),0)</f>
        <v>0</v>
      </c>
      <c r="E333" s="188">
        <f>IF(VLOOKUP($A333,'hk2023'!$A:$G,1)=$A333,VLOOKUP($A333,'hk2023'!$A:$G,7),0)</f>
        <v>0</v>
      </c>
      <c r="F333" s="188">
        <f>IF(VLOOKUP($A333,'hk2023'!$A:$H,1)=$A333,VLOOKUP($A333,'hk2023'!$A:$H,8),0)</f>
        <v>0</v>
      </c>
      <c r="G333" s="189">
        <f t="shared" si="113"/>
        <v>0</v>
      </c>
      <c r="H333" s="188">
        <f>IF(VLOOKUP($A333,'hk2022'!$A:$G,1)=$A333,VLOOKUP($A333,'hk2022'!$A:$G,6),0)</f>
        <v>0</v>
      </c>
      <c r="I333" s="188">
        <f>IF(VLOOKUP($A333,'hk2022'!$A:$G,1)=$A333,VLOOKUP($A333,'hk2022'!$A:$G,7),0)</f>
        <v>0</v>
      </c>
      <c r="J333" s="188">
        <f>IF(VLOOKUP($A333,'hk2022'!$A:$H,1)=$A333,VLOOKUP($A333,'hk2022'!$A:$H,8),0)</f>
        <v>0</v>
      </c>
      <c r="K333" s="190">
        <f t="shared" si="114"/>
        <v>0</v>
      </c>
      <c r="L333" s="197"/>
    </row>
    <row r="334" spans="1:255" ht="12.75" outlineLevel="1" x14ac:dyDescent="0.2">
      <c r="A334" s="171" t="str">
        <f>LEFT(B334,3)</f>
        <v>582</v>
      </c>
      <c r="B334" s="167" t="s">
        <v>2800</v>
      </c>
      <c r="C334" s="167" t="s">
        <v>2801</v>
      </c>
      <c r="D334" s="188">
        <f>IF(VLOOKUP($A334,'hk2023'!$A:$G,1)=$A334,VLOOKUP($A334,'hk2023'!$A:$G,6),0)</f>
        <v>0</v>
      </c>
      <c r="E334" s="188">
        <f>IF(VLOOKUP($A334,'hk2023'!$A:$G,1)=$A334,VLOOKUP($A334,'hk2023'!$A:$G,7),0)</f>
        <v>0</v>
      </c>
      <c r="F334" s="188">
        <f>IF(VLOOKUP($A334,'hk2023'!$A:$H,1)=$A334,VLOOKUP($A334,'hk2023'!$A:$H,8),0)</f>
        <v>0</v>
      </c>
      <c r="G334" s="189">
        <f t="shared" si="113"/>
        <v>0</v>
      </c>
      <c r="H334" s="188">
        <f>IF(VLOOKUP($A334,'hk2022'!$A:$G,1)=$A334,VLOOKUP($A334,'hk2022'!$A:$G,6),0)</f>
        <v>0</v>
      </c>
      <c r="I334" s="188">
        <f>IF(VLOOKUP($A334,'hk2022'!$A:$G,1)=$A334,VLOOKUP($A334,'hk2022'!$A:$G,7),0)</f>
        <v>0</v>
      </c>
      <c r="J334" s="188">
        <f>IF(VLOOKUP($A334,'hk2022'!$A:$H,1)=$A334,VLOOKUP($A334,'hk2022'!$A:$H,8),0)</f>
        <v>0</v>
      </c>
      <c r="K334" s="190">
        <f t="shared" si="114"/>
        <v>0</v>
      </c>
      <c r="L334" s="197"/>
    </row>
    <row r="335" spans="1:255" outlineLevel="1" x14ac:dyDescent="0.15">
      <c r="A335" s="227" t="str">
        <f>LEFT(B335,3)</f>
        <v>584</v>
      </c>
      <c r="B335" s="167" t="s">
        <v>2802</v>
      </c>
      <c r="C335" s="167" t="s">
        <v>2794</v>
      </c>
      <c r="D335" s="188">
        <f>IF(VLOOKUP($A335,'hk2023'!$A:$G,1)=$A335,VLOOKUP($A335,'hk2023'!$A:$G,6),0)</f>
        <v>0</v>
      </c>
      <c r="E335" s="188">
        <f>IF(VLOOKUP($A335,'hk2023'!$A:$G,1)=$A335,VLOOKUP($A335,'hk2023'!$A:$G,7),0)</f>
        <v>0</v>
      </c>
      <c r="F335" s="188">
        <f>IF(VLOOKUP($A335,'hk2023'!$A:$H,1)=$A335,VLOOKUP($A335,'hk2023'!$A:$H,8),0)</f>
        <v>0</v>
      </c>
      <c r="G335" s="189">
        <f t="shared" si="113"/>
        <v>0</v>
      </c>
      <c r="H335" s="188">
        <f>IF(VLOOKUP($A335,'hk2022'!$A:$G,1)=$A335,VLOOKUP($A335,'hk2022'!$A:$G,6),0)</f>
        <v>0</v>
      </c>
      <c r="I335" s="188">
        <f>IF(VLOOKUP($A335,'hk2022'!$A:$G,1)=$A335,VLOOKUP($A335,'hk2022'!$A:$G,7),0)</f>
        <v>0</v>
      </c>
      <c r="J335" s="188">
        <f>IF(VLOOKUP($A335,'hk2022'!$A:$H,1)=$A335,VLOOKUP($A335,'hk2022'!$A:$H,8),0)</f>
        <v>0</v>
      </c>
      <c r="K335" s="190">
        <f t="shared" si="114"/>
        <v>0</v>
      </c>
    </row>
    <row r="336" spans="1:255" outlineLevel="1" x14ac:dyDescent="0.15">
      <c r="A336" s="171" t="str">
        <f>LEFT(B336,3)</f>
        <v>588</v>
      </c>
      <c r="B336" s="167" t="s">
        <v>2803</v>
      </c>
      <c r="C336" s="167" t="s">
        <v>2804</v>
      </c>
      <c r="D336" s="188">
        <f>IF(VLOOKUP($A336,'hk2023'!$A:$G,1)=$A336,VLOOKUP($A336,'hk2023'!$A:$G,6),0)</f>
        <v>0</v>
      </c>
      <c r="E336" s="188">
        <f>IF(VLOOKUP($A336,'hk2023'!$A:$G,1)=$A336,VLOOKUP($A336,'hk2023'!$A:$G,7),0)</f>
        <v>0</v>
      </c>
      <c r="F336" s="188">
        <f>IF(VLOOKUP($A336,'hk2023'!$A:$H,1)=$A336,VLOOKUP($A336,'hk2023'!$A:$H,8),0)</f>
        <v>0</v>
      </c>
      <c r="G336" s="189">
        <f t="shared" si="113"/>
        <v>0</v>
      </c>
      <c r="H336" s="188">
        <f>IF(VLOOKUP($A336,'hk2022'!$A:$G,1)=$A336,VLOOKUP($A336,'hk2022'!$A:$G,6),0)</f>
        <v>0</v>
      </c>
      <c r="I336" s="188">
        <f>IF(VLOOKUP($A336,'hk2022'!$A:$G,1)=$A336,VLOOKUP($A336,'hk2022'!$A:$G,7),0)</f>
        <v>0</v>
      </c>
      <c r="J336" s="188">
        <f>IF(VLOOKUP($A336,'hk2022'!$A:$H,1)=$A336,VLOOKUP($A336,'hk2022'!$A:$H,8),0)</f>
        <v>0</v>
      </c>
      <c r="K336" s="190">
        <f t="shared" si="114"/>
        <v>0</v>
      </c>
    </row>
    <row r="337" spans="1:255" outlineLevel="1" x14ac:dyDescent="0.15">
      <c r="A337" s="227" t="str">
        <f>LEFT(B337,3)</f>
        <v>589</v>
      </c>
      <c r="B337" s="167" t="s">
        <v>2805</v>
      </c>
      <c r="C337" s="167" t="s">
        <v>2796</v>
      </c>
      <c r="D337" s="188">
        <f>IF(VLOOKUP($A337,'hk2023'!$A:$G,1)=$A337,VLOOKUP($A337,'hk2023'!$A:$G,6),0)</f>
        <v>0</v>
      </c>
      <c r="E337" s="188">
        <f>IF(VLOOKUP($A337,'hk2023'!$A:$G,1)=$A337,VLOOKUP($A337,'hk2023'!$A:$G,7),0)</f>
        <v>0</v>
      </c>
      <c r="F337" s="188">
        <f>IF(VLOOKUP($A337,'hk2023'!$A:$H,1)=$A337,VLOOKUP($A337,'hk2023'!$A:$H,8),0)</f>
        <v>0</v>
      </c>
      <c r="G337" s="189">
        <f t="shared" si="113"/>
        <v>0</v>
      </c>
      <c r="H337" s="188">
        <f>IF(VLOOKUP($A337,'hk2022'!$A:$G,1)=$A337,VLOOKUP($A337,'hk2022'!$A:$G,6),0)</f>
        <v>0</v>
      </c>
      <c r="I337" s="188">
        <f>IF(VLOOKUP($A337,'hk2022'!$A:$G,1)=$A337,VLOOKUP($A337,'hk2022'!$A:$G,7),0)</f>
        <v>0</v>
      </c>
      <c r="J337" s="188">
        <f>IF(VLOOKUP($A337,'hk2022'!$A:$H,1)=$A337,VLOOKUP($A337,'hk2022'!$A:$H,8),0)</f>
        <v>0</v>
      </c>
      <c r="K337" s="190">
        <f t="shared" si="114"/>
        <v>0</v>
      </c>
    </row>
    <row r="338" spans="1:255" ht="11.25" outlineLevel="1" thickBot="1" x14ac:dyDescent="0.2">
      <c r="A338" s="171"/>
      <c r="B338" s="167"/>
      <c r="C338" s="167"/>
      <c r="H338" s="188"/>
      <c r="I338" s="188"/>
      <c r="J338" s="188"/>
      <c r="K338" s="190"/>
    </row>
    <row r="339" spans="1:255" x14ac:dyDescent="0.15">
      <c r="A339" s="223" t="s">
        <v>1203</v>
      </c>
      <c r="B339" s="208"/>
      <c r="C339" s="209" t="s">
        <v>2806</v>
      </c>
      <c r="D339" s="180">
        <f t="shared" ref="D339:K339" si="115">SUM(D340:D347)</f>
        <v>0</v>
      </c>
      <c r="E339" s="180">
        <f t="shared" si="115"/>
        <v>4922.38</v>
      </c>
      <c r="F339" s="180">
        <f t="shared" si="115"/>
        <v>0</v>
      </c>
      <c r="G339" s="181">
        <f t="shared" si="115"/>
        <v>4922.38</v>
      </c>
      <c r="H339" s="180">
        <f t="shared" si="115"/>
        <v>0</v>
      </c>
      <c r="I339" s="180">
        <f t="shared" si="115"/>
        <v>3209.08</v>
      </c>
      <c r="J339" s="180">
        <f t="shared" si="115"/>
        <v>0</v>
      </c>
      <c r="K339" s="182">
        <f t="shared" si="115"/>
        <v>3209.08</v>
      </c>
      <c r="L339" s="225"/>
      <c r="M339" s="225"/>
      <c r="N339" s="171"/>
      <c r="P339" s="167"/>
      <c r="Q339" s="225"/>
      <c r="R339" s="225"/>
      <c r="S339" s="225"/>
      <c r="T339" s="225"/>
      <c r="U339" s="171"/>
      <c r="W339" s="167"/>
      <c r="X339" s="225"/>
      <c r="Y339" s="225"/>
      <c r="Z339" s="225"/>
      <c r="AA339" s="225"/>
      <c r="AB339" s="171"/>
      <c r="AD339" s="167"/>
      <c r="AE339" s="225"/>
      <c r="AF339" s="225"/>
      <c r="AG339" s="225"/>
      <c r="AH339" s="225"/>
      <c r="AI339" s="171"/>
      <c r="AK339" s="167"/>
      <c r="AL339" s="225"/>
      <c r="AM339" s="225"/>
      <c r="AN339" s="225"/>
      <c r="AO339" s="225"/>
      <c r="AP339" s="171"/>
      <c r="AR339" s="167"/>
      <c r="AS339" s="225"/>
      <c r="AT339" s="225"/>
      <c r="AU339" s="225"/>
      <c r="AV339" s="225"/>
      <c r="AW339" s="171"/>
      <c r="AY339" s="167"/>
      <c r="AZ339" s="225"/>
      <c r="BA339" s="225"/>
      <c r="BB339" s="225"/>
      <c r="BC339" s="225"/>
      <c r="BD339" s="171"/>
      <c r="BF339" s="167"/>
      <c r="BG339" s="225"/>
      <c r="BH339" s="225"/>
      <c r="BI339" s="225"/>
      <c r="BJ339" s="225"/>
      <c r="BK339" s="171"/>
      <c r="BM339" s="167"/>
      <c r="BN339" s="225"/>
      <c r="BO339" s="225"/>
      <c r="BP339" s="225"/>
      <c r="BQ339" s="225"/>
      <c r="BR339" s="171"/>
      <c r="BT339" s="167"/>
      <c r="BU339" s="225"/>
      <c r="BV339" s="225"/>
      <c r="BW339" s="225"/>
      <c r="BX339" s="225"/>
      <c r="BY339" s="171"/>
      <c r="CA339" s="167"/>
      <c r="CB339" s="225"/>
      <c r="CC339" s="225"/>
      <c r="CD339" s="225"/>
      <c r="CE339" s="225"/>
      <c r="CF339" s="171"/>
      <c r="CH339" s="167"/>
      <c r="CI339" s="225"/>
      <c r="CJ339" s="225"/>
      <c r="CK339" s="225"/>
      <c r="CL339" s="225"/>
      <c r="CM339" s="171"/>
      <c r="CO339" s="167"/>
      <c r="CP339" s="225"/>
      <c r="CQ339" s="225"/>
      <c r="CR339" s="225"/>
      <c r="CS339" s="225"/>
      <c r="CT339" s="171"/>
      <c r="CV339" s="167"/>
      <c r="CW339" s="225"/>
      <c r="CX339" s="225"/>
      <c r="CY339" s="225"/>
      <c r="CZ339" s="225"/>
      <c r="DA339" s="171"/>
      <c r="DC339" s="167"/>
      <c r="DD339" s="225"/>
      <c r="DE339" s="225"/>
      <c r="DF339" s="225"/>
      <c r="DG339" s="225"/>
      <c r="DH339" s="171"/>
      <c r="DJ339" s="167"/>
      <c r="DK339" s="225"/>
      <c r="DL339" s="225"/>
      <c r="DM339" s="225"/>
      <c r="DN339" s="225"/>
      <c r="DO339" s="171"/>
      <c r="DQ339" s="167"/>
      <c r="DR339" s="225"/>
      <c r="DS339" s="225"/>
      <c r="DT339" s="225"/>
      <c r="DU339" s="225"/>
      <c r="DV339" s="171"/>
      <c r="DX339" s="167"/>
      <c r="DY339" s="225"/>
      <c r="DZ339" s="225"/>
      <c r="EA339" s="225"/>
      <c r="EB339" s="225"/>
      <c r="EC339" s="171"/>
      <c r="EE339" s="167"/>
      <c r="EF339" s="225"/>
      <c r="EG339" s="225"/>
      <c r="EH339" s="225"/>
      <c r="EI339" s="225"/>
      <c r="EJ339" s="171"/>
      <c r="EL339" s="167"/>
      <c r="EM339" s="225"/>
      <c r="EN339" s="225"/>
      <c r="EO339" s="225"/>
      <c r="EP339" s="225"/>
      <c r="EQ339" s="171"/>
      <c r="ES339" s="167"/>
      <c r="ET339" s="225"/>
      <c r="EU339" s="225"/>
      <c r="EV339" s="225"/>
      <c r="EW339" s="225"/>
      <c r="EX339" s="171"/>
      <c r="EZ339" s="167"/>
      <c r="FA339" s="225"/>
      <c r="FB339" s="225"/>
      <c r="FC339" s="225"/>
      <c r="FD339" s="225"/>
      <c r="FE339" s="171"/>
      <c r="FG339" s="167"/>
      <c r="FH339" s="225"/>
      <c r="FI339" s="225"/>
      <c r="FJ339" s="225"/>
      <c r="FK339" s="225"/>
      <c r="FL339" s="171"/>
      <c r="FN339" s="167"/>
      <c r="FO339" s="225"/>
      <c r="FP339" s="225"/>
      <c r="FQ339" s="225"/>
      <c r="FR339" s="225"/>
      <c r="FS339" s="171"/>
      <c r="FU339" s="167"/>
      <c r="FV339" s="225"/>
      <c r="FW339" s="225"/>
      <c r="FX339" s="225"/>
      <c r="FY339" s="225"/>
      <c r="FZ339" s="171"/>
      <c r="GB339" s="167"/>
      <c r="GC339" s="225"/>
      <c r="GD339" s="225"/>
      <c r="GE339" s="225"/>
      <c r="GF339" s="225"/>
      <c r="GG339" s="171"/>
      <c r="GI339" s="167"/>
      <c r="GJ339" s="225"/>
      <c r="GK339" s="225"/>
      <c r="GL339" s="225"/>
      <c r="GM339" s="225"/>
      <c r="GN339" s="171"/>
      <c r="GP339" s="167"/>
      <c r="GQ339" s="225"/>
      <c r="GR339" s="225"/>
      <c r="GS339" s="225"/>
      <c r="GT339" s="225"/>
      <c r="GU339" s="171"/>
      <c r="GW339" s="167"/>
      <c r="GX339" s="225"/>
      <c r="GY339" s="225"/>
      <c r="GZ339" s="225"/>
      <c r="HA339" s="225"/>
      <c r="HB339" s="171"/>
      <c r="HD339" s="167"/>
      <c r="HE339" s="225"/>
      <c r="HF339" s="225"/>
      <c r="HG339" s="225"/>
      <c r="HH339" s="225"/>
      <c r="HI339" s="171"/>
      <c r="HK339" s="167"/>
      <c r="HL339" s="225"/>
      <c r="HM339" s="225"/>
      <c r="HN339" s="225"/>
      <c r="HO339" s="225"/>
      <c r="HP339" s="171"/>
      <c r="HR339" s="167"/>
      <c r="HS339" s="225"/>
      <c r="HT339" s="225"/>
      <c r="HU339" s="225"/>
      <c r="HV339" s="225"/>
      <c r="HW339" s="171"/>
      <c r="HY339" s="167"/>
      <c r="HZ339" s="225"/>
      <c r="IA339" s="225"/>
      <c r="IB339" s="225"/>
      <c r="IC339" s="225"/>
      <c r="ID339" s="171"/>
      <c r="IF339" s="167"/>
      <c r="IG339" s="225"/>
      <c r="IH339" s="225"/>
      <c r="II339" s="225"/>
      <c r="IJ339" s="225"/>
      <c r="IK339" s="171"/>
      <c r="IM339" s="167"/>
      <c r="IN339" s="225"/>
      <c r="IO339" s="225"/>
      <c r="IP339" s="225"/>
      <c r="IQ339" s="225"/>
      <c r="IR339" s="171"/>
      <c r="IT339" s="167"/>
      <c r="IU339" s="225"/>
    </row>
    <row r="340" spans="1:255" outlineLevel="1" x14ac:dyDescent="0.15">
      <c r="A340" s="171" t="str">
        <f t="shared" ref="A340:A347" si="116">LEFT(B340,3)</f>
        <v>591</v>
      </c>
      <c r="B340" s="167" t="s">
        <v>2807</v>
      </c>
      <c r="C340" s="167" t="s">
        <v>2808</v>
      </c>
      <c r="D340" s="188">
        <f>IF(VLOOKUP($A340,'hk2023'!$A:$G,1)=$A340,VLOOKUP($A340,'hk2023'!$A:$G,6),0)</f>
        <v>0</v>
      </c>
      <c r="E340" s="188">
        <f>IF(VLOOKUP($A340,'hk2023'!$A:$G,1)=$A340,VLOOKUP($A340,'hk2023'!$A:$G,7),0)</f>
        <v>4922.38</v>
      </c>
      <c r="F340" s="188">
        <f>IF(VLOOKUP($A340,'hk2023'!$A:$H,1)=$A340,VLOOKUP($A340,'hk2023'!$A:$H,8),0)</f>
        <v>0</v>
      </c>
      <c r="G340" s="189">
        <f t="shared" ref="G340:G347" si="117">SUM(D340+E340-F340)</f>
        <v>4922.38</v>
      </c>
      <c r="H340" s="188">
        <f>IF(VLOOKUP($A340,'hk2022'!$A:$G,1)=$A340,VLOOKUP($A340,'hk2022'!$A:$G,6),0)</f>
        <v>0</v>
      </c>
      <c r="I340" s="188">
        <f>IF(VLOOKUP($A340,'hk2022'!$A:$G,1)=$A340,VLOOKUP($A340,'hk2022'!$A:$G,7),0)</f>
        <v>3209.08</v>
      </c>
      <c r="J340" s="188">
        <f>IF(VLOOKUP($A340,'hk2022'!$A:$H,1)=$A340,VLOOKUP($A340,'hk2022'!$A:$H,8),0)</f>
        <v>0</v>
      </c>
      <c r="K340" s="190">
        <f t="shared" ref="K340:K347" si="118">SUM(H340+I340-J340)</f>
        <v>3209.08</v>
      </c>
    </row>
    <row r="341" spans="1:255" outlineLevel="1" x14ac:dyDescent="0.15">
      <c r="A341" s="171" t="str">
        <f t="shared" si="116"/>
        <v>592</v>
      </c>
      <c r="B341" s="167" t="s">
        <v>2809</v>
      </c>
      <c r="C341" s="167" t="s">
        <v>2810</v>
      </c>
      <c r="D341" s="188">
        <f>IF(VLOOKUP($A341,'hk2023'!$A:$G,1)=$A341,VLOOKUP($A341,'hk2023'!$A:$G,6),0)</f>
        <v>0</v>
      </c>
      <c r="E341" s="188">
        <f>IF(VLOOKUP($A341,'hk2023'!$A:$G,1)=$A341,VLOOKUP($A341,'hk2023'!$A:$G,7),0)</f>
        <v>0</v>
      </c>
      <c r="F341" s="188">
        <f>IF(VLOOKUP($A341,'hk2023'!$A:$H,1)=$A341,VLOOKUP($A341,'hk2023'!$A:$H,8),0)</f>
        <v>0</v>
      </c>
      <c r="G341" s="189">
        <f t="shared" si="117"/>
        <v>0</v>
      </c>
      <c r="H341" s="188">
        <f>IF(VLOOKUP($A341,'hk2022'!$A:$G,1)=$A341,VLOOKUP($A341,'hk2022'!$A:$G,6),0)</f>
        <v>0</v>
      </c>
      <c r="I341" s="188">
        <f>IF(VLOOKUP($A341,'hk2022'!$A:$G,1)=$A341,VLOOKUP($A341,'hk2022'!$A:$G,7),0)</f>
        <v>0</v>
      </c>
      <c r="J341" s="188">
        <f>IF(VLOOKUP($A341,'hk2022'!$A:$H,1)=$A341,VLOOKUP($A341,'hk2022'!$A:$H,8),0)</f>
        <v>0</v>
      </c>
      <c r="K341" s="190">
        <f t="shared" si="118"/>
        <v>0</v>
      </c>
    </row>
    <row r="342" spans="1:255" outlineLevel="1" x14ac:dyDescent="0.15">
      <c r="A342" s="171" t="str">
        <f t="shared" si="116"/>
        <v>593</v>
      </c>
      <c r="B342" s="167" t="s">
        <v>2811</v>
      </c>
      <c r="C342" s="167" t="s">
        <v>2812</v>
      </c>
      <c r="D342" s="188">
        <f>IF(VLOOKUP($A342,'hk2023'!$A:$G,1)=$A342,VLOOKUP($A342,'hk2023'!$A:$G,6),0)</f>
        <v>0</v>
      </c>
      <c r="E342" s="188">
        <f>IF(VLOOKUP($A342,'hk2023'!$A:$G,1)=$A342,VLOOKUP($A342,'hk2023'!$A:$G,7),0)</f>
        <v>0</v>
      </c>
      <c r="F342" s="188">
        <f>IF(VLOOKUP($A342,'hk2023'!$A:$H,1)=$A342,VLOOKUP($A342,'hk2023'!$A:$H,8),0)</f>
        <v>0</v>
      </c>
      <c r="G342" s="189">
        <f t="shared" si="117"/>
        <v>0</v>
      </c>
      <c r="H342" s="188">
        <f>IF(VLOOKUP($A342,'hk2022'!$A:$G,1)=$A342,VLOOKUP($A342,'hk2022'!$A:$G,6),0)</f>
        <v>0</v>
      </c>
      <c r="I342" s="188">
        <f>IF(VLOOKUP($A342,'hk2022'!$A:$G,1)=$A342,VLOOKUP($A342,'hk2022'!$A:$G,7),0)</f>
        <v>0</v>
      </c>
      <c r="J342" s="188">
        <f>IF(VLOOKUP($A342,'hk2022'!$A:$H,1)=$A342,VLOOKUP($A342,'hk2022'!$A:$H,8),0)</f>
        <v>0</v>
      </c>
      <c r="K342" s="190">
        <f t="shared" si="118"/>
        <v>0</v>
      </c>
    </row>
    <row r="343" spans="1:255" outlineLevel="1" x14ac:dyDescent="0.15">
      <c r="A343" s="171" t="str">
        <f t="shared" si="116"/>
        <v>594</v>
      </c>
      <c r="B343" s="167" t="s">
        <v>2813</v>
      </c>
      <c r="C343" s="167" t="s">
        <v>2810</v>
      </c>
      <c r="D343" s="188">
        <f>IF(VLOOKUP($A343,'hk2023'!$A:$G,1)=$A343,VLOOKUP($A343,'hk2023'!$A:$G,6),0)</f>
        <v>0</v>
      </c>
      <c r="E343" s="188">
        <f>IF(VLOOKUP($A343,'hk2023'!$A:$G,1)=$A343,VLOOKUP($A343,'hk2023'!$A:$G,7),0)</f>
        <v>0</v>
      </c>
      <c r="F343" s="188">
        <f>IF(VLOOKUP($A343,'hk2023'!$A:$H,1)=$A343,VLOOKUP($A343,'hk2023'!$A:$H,8),0)</f>
        <v>0</v>
      </c>
      <c r="G343" s="189">
        <f t="shared" si="117"/>
        <v>0</v>
      </c>
      <c r="H343" s="188">
        <f>IF(VLOOKUP($A343,'hk2022'!$A:$G,1)=$A343,VLOOKUP($A343,'hk2022'!$A:$G,6),0)</f>
        <v>0</v>
      </c>
      <c r="I343" s="188">
        <f>IF(VLOOKUP($A343,'hk2022'!$A:$G,1)=$A343,VLOOKUP($A343,'hk2022'!$A:$G,7),0)</f>
        <v>0</v>
      </c>
      <c r="J343" s="188">
        <f>IF(VLOOKUP($A343,'hk2022'!$A:$H,1)=$A343,VLOOKUP($A343,'hk2022'!$A:$H,8),0)</f>
        <v>0</v>
      </c>
      <c r="K343" s="190">
        <f t="shared" si="118"/>
        <v>0</v>
      </c>
    </row>
    <row r="344" spans="1:255" outlineLevel="1" x14ac:dyDescent="0.15">
      <c r="A344" s="171" t="str">
        <f t="shared" si="116"/>
        <v>595</v>
      </c>
      <c r="B344" s="167" t="s">
        <v>2814</v>
      </c>
      <c r="C344" s="167" t="s">
        <v>2815</v>
      </c>
      <c r="D344" s="188">
        <f>IF(VLOOKUP($A344,'hk2023'!$A:$G,1)=$A344,VLOOKUP($A344,'hk2023'!$A:$G,6),0)</f>
        <v>0</v>
      </c>
      <c r="E344" s="188">
        <f>IF(VLOOKUP($A344,'hk2023'!$A:$G,1)=$A344,VLOOKUP($A344,'hk2023'!$A:$G,7),0)</f>
        <v>0</v>
      </c>
      <c r="F344" s="188">
        <f>IF(VLOOKUP($A344,'hk2023'!$A:$H,1)=$A344,VLOOKUP($A344,'hk2023'!$A:$H,8),0)</f>
        <v>0</v>
      </c>
      <c r="G344" s="189">
        <f t="shared" si="117"/>
        <v>0</v>
      </c>
      <c r="H344" s="188">
        <f>IF(VLOOKUP($A344,'hk2022'!$A:$G,1)=$A344,VLOOKUP($A344,'hk2022'!$A:$G,6),0)</f>
        <v>0</v>
      </c>
      <c r="I344" s="188">
        <f>IF(VLOOKUP($A344,'hk2022'!$A:$G,1)=$A344,VLOOKUP($A344,'hk2022'!$A:$G,7),0)</f>
        <v>0</v>
      </c>
      <c r="J344" s="188">
        <f>IF(VLOOKUP($A344,'hk2022'!$A:$H,1)=$A344,VLOOKUP($A344,'hk2022'!$A:$H,8),0)</f>
        <v>0</v>
      </c>
      <c r="K344" s="190">
        <f t="shared" si="118"/>
        <v>0</v>
      </c>
    </row>
    <row r="345" spans="1:255" outlineLevel="1" x14ac:dyDescent="0.15">
      <c r="A345" s="171" t="str">
        <f t="shared" si="116"/>
        <v>596</v>
      </c>
      <c r="B345" s="167" t="s">
        <v>2816</v>
      </c>
      <c r="C345" s="167" t="s">
        <v>2817</v>
      </c>
      <c r="D345" s="188">
        <f>IF(VLOOKUP($A345,'hk2023'!$A:$G,1)=$A345,VLOOKUP($A345,'hk2023'!$A:$G,6),0)</f>
        <v>0</v>
      </c>
      <c r="E345" s="188">
        <f>IF(VLOOKUP($A345,'hk2023'!$A:$G,1)=$A345,VLOOKUP($A345,'hk2023'!$A:$G,7),0)</f>
        <v>0</v>
      </c>
      <c r="F345" s="188">
        <f>IF(VLOOKUP($A345,'hk2023'!$A:$H,1)=$A345,VLOOKUP($A345,'hk2023'!$A:$H,8),0)</f>
        <v>0</v>
      </c>
      <c r="G345" s="189">
        <f t="shared" si="117"/>
        <v>0</v>
      </c>
      <c r="H345" s="188">
        <f>IF(VLOOKUP($A345,'hk2022'!$A:$G,1)=$A345,VLOOKUP($A345,'hk2022'!$A:$G,6),0)</f>
        <v>0</v>
      </c>
      <c r="I345" s="188">
        <f>IF(VLOOKUP($A345,'hk2022'!$A:$G,1)=$A345,VLOOKUP($A345,'hk2022'!$A:$G,7),0)</f>
        <v>0</v>
      </c>
      <c r="J345" s="188">
        <f>IF(VLOOKUP($A345,'hk2022'!$A:$H,1)=$A345,VLOOKUP($A345,'hk2022'!$A:$H,8),0)</f>
        <v>0</v>
      </c>
      <c r="K345" s="190">
        <f t="shared" si="118"/>
        <v>0</v>
      </c>
    </row>
    <row r="346" spans="1:255" outlineLevel="1" x14ac:dyDescent="0.15">
      <c r="A346" s="171" t="str">
        <f t="shared" si="116"/>
        <v>597</v>
      </c>
      <c r="B346" s="167" t="s">
        <v>2818</v>
      </c>
      <c r="C346" s="167" t="s">
        <v>2819</v>
      </c>
      <c r="D346" s="188">
        <f>IF(VLOOKUP($A346,'hk2023'!$A:$G,1)=$A346,VLOOKUP($A346,'hk2023'!$A:$G,6),0)</f>
        <v>0</v>
      </c>
      <c r="E346" s="188">
        <f>IF(VLOOKUP($A346,'hk2023'!$A:$G,1)=$A346,VLOOKUP($A346,'hk2023'!$A:$G,7),0)</f>
        <v>0</v>
      </c>
      <c r="F346" s="188">
        <f>IF(VLOOKUP($A346,'hk2023'!$A:$H,1)=$A346,VLOOKUP($A346,'hk2023'!$A:$H,8),0)</f>
        <v>0</v>
      </c>
      <c r="G346" s="189">
        <f t="shared" si="117"/>
        <v>0</v>
      </c>
      <c r="H346" s="188">
        <f>IF(VLOOKUP($A346,'hk2022'!$A:$G,1)=$A346,VLOOKUP($A346,'hk2022'!$A:$G,6),0)</f>
        <v>0</v>
      </c>
      <c r="I346" s="188">
        <f>IF(VLOOKUP($A346,'hk2022'!$A:$G,1)=$A346,VLOOKUP($A346,'hk2022'!$A:$G,7),0)</f>
        <v>0</v>
      </c>
      <c r="J346" s="188">
        <f>IF(VLOOKUP($A346,'hk2022'!$A:$H,1)=$A346,VLOOKUP($A346,'hk2022'!$A:$H,8),0)</f>
        <v>0</v>
      </c>
      <c r="K346" s="190">
        <f t="shared" si="118"/>
        <v>0</v>
      </c>
    </row>
    <row r="347" spans="1:255" outlineLevel="1" x14ac:dyDescent="0.15">
      <c r="A347" s="171" t="str">
        <f t="shared" si="116"/>
        <v>598</v>
      </c>
      <c r="B347" s="167" t="s">
        <v>2820</v>
      </c>
      <c r="C347" s="167" t="s">
        <v>2821</v>
      </c>
      <c r="D347" s="188">
        <f>IF(VLOOKUP($A347,'hk2023'!$A:$G,1)=$A347,VLOOKUP($A347,'hk2023'!$A:$G,6),0)</f>
        <v>0</v>
      </c>
      <c r="E347" s="188">
        <f>IF(VLOOKUP($A347,'hk2023'!$A:$G,1)=$A347,VLOOKUP($A347,'hk2023'!$A:$G,7),0)</f>
        <v>0</v>
      </c>
      <c r="F347" s="188">
        <f>IF(VLOOKUP($A347,'hk2023'!$A:$H,1)=$A347,VLOOKUP($A347,'hk2023'!$A:$H,8),0)</f>
        <v>0</v>
      </c>
      <c r="G347" s="189">
        <f t="shared" si="117"/>
        <v>0</v>
      </c>
      <c r="H347" s="188">
        <f>IF(VLOOKUP($A347,'hk2022'!$A:$G,1)=$A347,VLOOKUP($A347,'hk2022'!$A:$G,6),0)</f>
        <v>0</v>
      </c>
      <c r="I347" s="188">
        <f>IF(VLOOKUP($A347,'hk2022'!$A:$G,1)=$A347,VLOOKUP($A347,'hk2022'!$A:$G,7),0)</f>
        <v>0</v>
      </c>
      <c r="J347" s="188">
        <f>IF(VLOOKUP($A347,'hk2022'!$A:$H,1)=$A347,VLOOKUP($A347,'hk2022'!$A:$H,8),0)</f>
        <v>0</v>
      </c>
      <c r="K347" s="190">
        <f t="shared" si="118"/>
        <v>0</v>
      </c>
    </row>
    <row r="348" spans="1:255" ht="11.25" outlineLevel="1" thickBot="1" x14ac:dyDescent="0.2">
      <c r="A348" s="171"/>
      <c r="B348" s="167"/>
      <c r="C348" s="167"/>
      <c r="H348" s="188"/>
      <c r="I348" s="188"/>
      <c r="J348" s="188"/>
      <c r="K348" s="190"/>
    </row>
    <row r="349" spans="1:255" ht="12" thickBot="1" x14ac:dyDescent="0.25">
      <c r="A349" s="172" t="s">
        <v>2822</v>
      </c>
      <c r="B349" s="172"/>
      <c r="C349" s="173" t="s">
        <v>37</v>
      </c>
      <c r="D349" s="204">
        <f t="shared" ref="D349:K349" si="119">SUM(D350+D357+D364+D371+D380+D388+D399+D403+D411)</f>
        <v>0</v>
      </c>
      <c r="E349" s="204">
        <f t="shared" si="119"/>
        <v>0</v>
      </c>
      <c r="F349" s="204">
        <f t="shared" si="119"/>
        <v>134762.26</v>
      </c>
      <c r="G349" s="221">
        <f t="shared" si="119"/>
        <v>-134762.26</v>
      </c>
      <c r="H349" s="204">
        <f t="shared" si="119"/>
        <v>0</v>
      </c>
      <c r="I349" s="204">
        <f t="shared" si="119"/>
        <v>0</v>
      </c>
      <c r="J349" s="204">
        <f t="shared" si="119"/>
        <v>80109.34</v>
      </c>
      <c r="K349" s="222">
        <f t="shared" si="119"/>
        <v>-80109.34</v>
      </c>
    </row>
    <row r="350" spans="1:255" x14ac:dyDescent="0.15">
      <c r="A350" s="223" t="s">
        <v>1204</v>
      </c>
      <c r="B350" s="208"/>
      <c r="C350" s="209" t="s">
        <v>2823</v>
      </c>
      <c r="D350" s="180">
        <f>SUM(D351:D356)</f>
        <v>0</v>
      </c>
      <c r="E350" s="180">
        <f t="shared" ref="E350:K350" si="120">SUM(E351:E356)</f>
        <v>0</v>
      </c>
      <c r="F350" s="180">
        <f t="shared" si="120"/>
        <v>134762.26</v>
      </c>
      <c r="G350" s="181">
        <f t="shared" si="120"/>
        <v>-134762.26</v>
      </c>
      <c r="H350" s="180">
        <f t="shared" si="120"/>
        <v>0</v>
      </c>
      <c r="I350" s="180">
        <f t="shared" si="120"/>
        <v>0</v>
      </c>
      <c r="J350" s="180">
        <f t="shared" si="120"/>
        <v>80109.34</v>
      </c>
      <c r="K350" s="182">
        <f t="shared" si="120"/>
        <v>-80109.34</v>
      </c>
    </row>
    <row r="351" spans="1:255" ht="12.75" outlineLevel="1" x14ac:dyDescent="0.2">
      <c r="A351" s="171" t="s">
        <v>1039</v>
      </c>
      <c r="C351" s="184" t="s">
        <v>2824</v>
      </c>
      <c r="D351" s="188">
        <f>IF(VLOOKUP($A351,'hk2023'!$A:$G,1)=$A351,VLOOKUP($A351,'hk2023'!$A:$G,6),0)</f>
        <v>0</v>
      </c>
      <c r="E351" s="188">
        <f>IF(VLOOKUP($A351,'hk2023'!$A:$G,1)=$A351,VLOOKUP($A351,'hk2023'!$A:$G,7),0)</f>
        <v>0</v>
      </c>
      <c r="F351" s="188">
        <f>IF(VLOOKUP($A351,'hk2023'!$A:$H,1)=$A351,VLOOKUP($A351,'hk2023'!$A:$H,8),0)</f>
        <v>0</v>
      </c>
      <c r="G351" s="189">
        <f t="shared" ref="G351:G356" si="121">SUM(D351+E351-F351)</f>
        <v>0</v>
      </c>
      <c r="H351" s="188">
        <f>IF(VLOOKUP($A351,'hk2022'!$A:$G,1)=$A351,VLOOKUP($A351,'hk2022'!$A:$G,6),0)</f>
        <v>0</v>
      </c>
      <c r="I351" s="188">
        <f>IF(VLOOKUP($A351,'hk2022'!$A:$G,1)=$A351,VLOOKUP($A351,'hk2022'!$A:$G,7),0)</f>
        <v>0</v>
      </c>
      <c r="J351" s="188">
        <f>IF(VLOOKUP($A351,'hk2022'!$A:$H,1)=$A351,VLOOKUP($A351,'hk2022'!$A:$H,8),0)</f>
        <v>0</v>
      </c>
      <c r="K351" s="190">
        <f t="shared" ref="K351:K356" si="122">SUM(H351+I351-J351)</f>
        <v>0</v>
      </c>
      <c r="L351" s="197"/>
    </row>
    <row r="352" spans="1:255" ht="12.75" outlineLevel="1" x14ac:dyDescent="0.2">
      <c r="A352" s="171" t="str">
        <f>LEFT(B352,3)</f>
        <v>601</v>
      </c>
      <c r="B352" s="167" t="s">
        <v>2825</v>
      </c>
      <c r="C352" s="167" t="s">
        <v>1840</v>
      </c>
      <c r="D352" s="188">
        <f>IF(VLOOKUP($A352,'hk2023'!$A:$G,1)=$A352,VLOOKUP($A352,'hk2023'!$A:$G,6),0)</f>
        <v>0</v>
      </c>
      <c r="E352" s="188">
        <f>IF(VLOOKUP($A352,'hk2023'!$A:$G,1)=$A352,VLOOKUP($A352,'hk2023'!$A:$G,7),0)</f>
        <v>0</v>
      </c>
      <c r="F352" s="188">
        <f>IF(VLOOKUP($A352,'hk2023'!$A:$H,1)=$A352,VLOOKUP($A352,'hk2023'!$A:$H,8),0)</f>
        <v>0</v>
      </c>
      <c r="G352" s="189">
        <f t="shared" si="121"/>
        <v>0</v>
      </c>
      <c r="H352" s="188">
        <f>IF(VLOOKUP($A352,'hk2022'!$A:$G,1)=$A352,VLOOKUP($A352,'hk2022'!$A:$G,6),0)</f>
        <v>0</v>
      </c>
      <c r="I352" s="188">
        <f>IF(VLOOKUP($A352,'hk2022'!$A:$G,1)=$A352,VLOOKUP($A352,'hk2022'!$A:$G,7),0)</f>
        <v>0</v>
      </c>
      <c r="J352" s="188">
        <f>IF(VLOOKUP($A352,'hk2022'!$A:$H,1)=$A352,VLOOKUP($A352,'hk2022'!$A:$H,8),0)</f>
        <v>0</v>
      </c>
      <c r="K352" s="190">
        <f t="shared" si="122"/>
        <v>0</v>
      </c>
      <c r="L352" s="197"/>
    </row>
    <row r="353" spans="1:12" ht="12.75" outlineLevel="1" x14ac:dyDescent="0.2">
      <c r="A353" s="171" t="str">
        <f>LEFT(B353,3)</f>
        <v>602</v>
      </c>
      <c r="B353" s="167" t="s">
        <v>2826</v>
      </c>
      <c r="C353" s="167" t="s">
        <v>1841</v>
      </c>
      <c r="D353" s="188">
        <f>IF(VLOOKUP($A353,'hk2023'!$A:$G,1)=$A353,VLOOKUP($A353,'hk2023'!$A:$G,6),0)</f>
        <v>0</v>
      </c>
      <c r="E353" s="188">
        <f>IF(VLOOKUP($A353,'hk2023'!$A:$G,1)=$A353,VLOOKUP($A353,'hk2023'!$A:$G,7),0)</f>
        <v>0</v>
      </c>
      <c r="F353" s="188">
        <f>IF(VLOOKUP($A353,'hk2023'!$A:$H,1)=$A353,VLOOKUP($A353,'hk2023'!$A:$H,8),0)</f>
        <v>71170.17</v>
      </c>
      <c r="G353" s="189">
        <f t="shared" si="121"/>
        <v>-71170.17</v>
      </c>
      <c r="H353" s="188">
        <f>IF(VLOOKUP($A353,'hk2022'!$A:$G,1)=$A353,VLOOKUP($A353,'hk2022'!$A:$G,6),0)</f>
        <v>0</v>
      </c>
      <c r="I353" s="188">
        <f>IF(VLOOKUP($A353,'hk2022'!$A:$G,1)=$A353,VLOOKUP($A353,'hk2022'!$A:$G,7),0)</f>
        <v>0</v>
      </c>
      <c r="J353" s="188">
        <f>IF(VLOOKUP($A353,'hk2022'!$A:$H,1)=$A353,VLOOKUP($A353,'hk2022'!$A:$H,8),0)</f>
        <v>40853.1</v>
      </c>
      <c r="K353" s="190">
        <f t="shared" si="122"/>
        <v>-40853.1</v>
      </c>
      <c r="L353" s="197"/>
    </row>
    <row r="354" spans="1:12" ht="12.75" outlineLevel="1" x14ac:dyDescent="0.2">
      <c r="A354" s="171" t="str">
        <f>LEFT(B354,3)</f>
        <v>604</v>
      </c>
      <c r="B354" s="167" t="s">
        <v>2827</v>
      </c>
      <c r="C354" s="167" t="s">
        <v>1842</v>
      </c>
      <c r="D354" s="188">
        <f>IF(VLOOKUP($A354,'hk2023'!$A:$G,1)=$A354,VLOOKUP($A354,'hk2023'!$A:$G,6),0)</f>
        <v>0</v>
      </c>
      <c r="E354" s="188">
        <f>IF(VLOOKUP($A354,'hk2023'!$A:$G,1)=$A354,VLOOKUP($A354,'hk2023'!$A:$G,7),0)</f>
        <v>0</v>
      </c>
      <c r="F354" s="188">
        <f>IF(VLOOKUP($A354,'hk2023'!$A:$H,1)=$A354,VLOOKUP($A354,'hk2023'!$A:$H,8),0)</f>
        <v>63592.09</v>
      </c>
      <c r="G354" s="189">
        <f t="shared" si="121"/>
        <v>-63592.09</v>
      </c>
      <c r="H354" s="188">
        <f>IF(VLOOKUP($A354,'hk2022'!$A:$G,1)=$A354,VLOOKUP($A354,'hk2022'!$A:$G,6),0)</f>
        <v>0</v>
      </c>
      <c r="I354" s="188">
        <f>IF(VLOOKUP($A354,'hk2022'!$A:$G,1)=$A354,VLOOKUP($A354,'hk2022'!$A:$G,7),0)</f>
        <v>0</v>
      </c>
      <c r="J354" s="188">
        <f>IF(VLOOKUP($A354,'hk2022'!$A:$H,1)=$A354,VLOOKUP($A354,'hk2022'!$A:$H,8),0)</f>
        <v>39256.239999999998</v>
      </c>
      <c r="K354" s="190">
        <f t="shared" si="122"/>
        <v>-39256.239999999998</v>
      </c>
      <c r="L354" s="197"/>
    </row>
    <row r="355" spans="1:12" ht="12.75" outlineLevel="1" x14ac:dyDescent="0.2">
      <c r="A355" s="164" t="s">
        <v>1053</v>
      </c>
      <c r="B355" s="167"/>
      <c r="C355" s="167"/>
      <c r="D355" s="188">
        <f>IF(VLOOKUP($A355,'hk2023'!$A:$G,1)=$A355,VLOOKUP($A355,'hk2023'!$A:$G,6),0)</f>
        <v>0</v>
      </c>
      <c r="E355" s="188">
        <f>IF(VLOOKUP($A355,'hk2023'!$A:$G,1)=$A355,VLOOKUP($A355,'hk2023'!$A:$G,7),0)</f>
        <v>0</v>
      </c>
      <c r="F355" s="188">
        <f>IF(VLOOKUP($A355,'hk2023'!$A:$H,1)=$A355,VLOOKUP($A355,'hk2023'!$A:$H,8),0)</f>
        <v>0</v>
      </c>
      <c r="G355" s="189">
        <f t="shared" si="121"/>
        <v>0</v>
      </c>
      <c r="H355" s="188">
        <f>IF(VLOOKUP($A355,'hk2022'!$A:$G,1)=$A355,VLOOKUP($A355,'hk2022'!$A:$G,6),0)</f>
        <v>0</v>
      </c>
      <c r="I355" s="188">
        <f>IF(VLOOKUP($A355,'hk2022'!$A:$G,1)=$A355,VLOOKUP($A355,'hk2022'!$A:$G,7),0)</f>
        <v>0</v>
      </c>
      <c r="J355" s="188">
        <f>IF(VLOOKUP($A355,'hk2022'!$A:$H,1)=$A355,VLOOKUP($A355,'hk2022'!$A:$H,8),0)</f>
        <v>0</v>
      </c>
      <c r="K355" s="190">
        <f t="shared" si="122"/>
        <v>0</v>
      </c>
      <c r="L355" s="197"/>
    </row>
    <row r="356" spans="1:12" ht="13.5" outlineLevel="1" thickBot="1" x14ac:dyDescent="0.25">
      <c r="A356" s="164" t="s">
        <v>1056</v>
      </c>
      <c r="B356" s="167"/>
      <c r="C356" s="167"/>
      <c r="D356" s="188">
        <f>IF(VLOOKUP($A356,'hk2023'!$A:$G,1)=$A356,VLOOKUP($A356,'hk2023'!$A:$G,6),0)</f>
        <v>0</v>
      </c>
      <c r="E356" s="188">
        <f>IF(VLOOKUP($A356,'hk2023'!$A:$G,1)=$A356,VLOOKUP($A356,'hk2023'!$A:$G,7),0)</f>
        <v>0</v>
      </c>
      <c r="F356" s="188">
        <f>IF(VLOOKUP($A356,'hk2023'!$A:$H,1)=$A356,VLOOKUP($A356,'hk2023'!$A:$H,8),0)</f>
        <v>0</v>
      </c>
      <c r="G356" s="189">
        <f t="shared" si="121"/>
        <v>0</v>
      </c>
      <c r="H356" s="188">
        <f>IF(VLOOKUP($A356,'hk2022'!$A:$G,1)=$A356,VLOOKUP($A356,'hk2022'!$A:$G,6),0)</f>
        <v>0</v>
      </c>
      <c r="I356" s="188">
        <f>IF(VLOOKUP($A356,'hk2022'!$A:$G,1)=$A356,VLOOKUP($A356,'hk2022'!$A:$G,7),0)</f>
        <v>0</v>
      </c>
      <c r="J356" s="188">
        <f>IF(VLOOKUP($A356,'hk2022'!$A:$H,1)=$A356,VLOOKUP($A356,'hk2022'!$A:$H,8),0)</f>
        <v>0</v>
      </c>
      <c r="K356" s="190">
        <f t="shared" si="122"/>
        <v>0</v>
      </c>
      <c r="L356" s="197"/>
    </row>
    <row r="357" spans="1:12" ht="12.75" x14ac:dyDescent="0.2">
      <c r="A357" s="223" t="s">
        <v>1209</v>
      </c>
      <c r="B357" s="208"/>
      <c r="C357" s="209" t="s">
        <v>2828</v>
      </c>
      <c r="D357" s="180">
        <f t="shared" ref="D357:K357" si="123">SUM(D358:D362)</f>
        <v>0</v>
      </c>
      <c r="E357" s="180">
        <f t="shared" si="123"/>
        <v>0</v>
      </c>
      <c r="F357" s="180">
        <f t="shared" si="123"/>
        <v>0</v>
      </c>
      <c r="G357" s="181">
        <f t="shared" si="123"/>
        <v>0</v>
      </c>
      <c r="H357" s="180">
        <f t="shared" si="123"/>
        <v>0</v>
      </c>
      <c r="I357" s="180">
        <f t="shared" si="123"/>
        <v>0</v>
      </c>
      <c r="J357" s="180">
        <f t="shared" si="123"/>
        <v>0</v>
      </c>
      <c r="K357" s="182">
        <f t="shared" si="123"/>
        <v>0</v>
      </c>
      <c r="L357" s="197"/>
    </row>
    <row r="358" spans="1:12" ht="12.75" outlineLevel="1" x14ac:dyDescent="0.2">
      <c r="A358" s="171" t="s">
        <v>1059</v>
      </c>
      <c r="C358" s="184" t="s">
        <v>2829</v>
      </c>
      <c r="D358" s="188">
        <f>IF(VLOOKUP($A358,'hk2023'!$A:$G,1)=$A358,VLOOKUP($A358,'hk2023'!$A:$G,6),0)</f>
        <v>0</v>
      </c>
      <c r="E358" s="188">
        <f>IF(VLOOKUP($A358,'hk2023'!$A:$G,1)=$A358,VLOOKUP($A358,'hk2023'!$A:$G,7),0)</f>
        <v>0</v>
      </c>
      <c r="F358" s="188">
        <f>IF(VLOOKUP($A358,'hk2023'!$A:$H,1)=$A358,VLOOKUP($A358,'hk2023'!$A:$H,8),0)</f>
        <v>0</v>
      </c>
      <c r="G358" s="189">
        <f>SUM(D358+E358-F358)</f>
        <v>0</v>
      </c>
      <c r="H358" s="188">
        <f>IF(VLOOKUP($A358,'hk2022'!$A:$G,1)=$A358,VLOOKUP($A358,'hk2022'!$A:$G,6),0)</f>
        <v>0</v>
      </c>
      <c r="I358" s="188">
        <f>IF(VLOOKUP($A358,'hk2022'!$A:$G,1)=$A358,VLOOKUP($A358,'hk2022'!$A:$G,7),0)</f>
        <v>0</v>
      </c>
      <c r="J358" s="188">
        <f>IF(VLOOKUP($A358,'hk2022'!$A:$H,1)=$A358,VLOOKUP($A358,'hk2022'!$A:$H,8),0)</f>
        <v>0</v>
      </c>
      <c r="K358" s="190">
        <f>SUM(H358+I358-J358)</f>
        <v>0</v>
      </c>
      <c r="L358" s="197"/>
    </row>
    <row r="359" spans="1:12" ht="12.75" outlineLevel="1" x14ac:dyDescent="0.2">
      <c r="A359" s="171" t="str">
        <f>LEFT(B359,3)</f>
        <v>611</v>
      </c>
      <c r="B359" s="167" t="s">
        <v>2830</v>
      </c>
      <c r="C359" s="167" t="s">
        <v>2831</v>
      </c>
      <c r="D359" s="188">
        <f>IF(VLOOKUP($A359,'hk2023'!$A:$G,1)=$A359,VLOOKUP($A359,'hk2023'!$A:$G,6),0)</f>
        <v>0</v>
      </c>
      <c r="E359" s="188">
        <f>IF(VLOOKUP($A359,'hk2023'!$A:$G,1)=$A359,VLOOKUP($A359,'hk2023'!$A:$G,7),0)</f>
        <v>0</v>
      </c>
      <c r="F359" s="188">
        <f>IF(VLOOKUP($A359,'hk2023'!$A:$H,1)=$A359,VLOOKUP($A359,'hk2023'!$A:$H,8),0)</f>
        <v>0</v>
      </c>
      <c r="G359" s="189">
        <f>SUM(D359+E359-F359)</f>
        <v>0</v>
      </c>
      <c r="H359" s="188">
        <f>IF(VLOOKUP($A359,'hk2022'!$A:$G,1)=$A359,VLOOKUP($A359,'hk2022'!$A:$G,6),0)</f>
        <v>0</v>
      </c>
      <c r="I359" s="188">
        <f>IF(VLOOKUP($A359,'hk2022'!$A:$G,1)=$A359,VLOOKUP($A359,'hk2022'!$A:$G,7),0)</f>
        <v>0</v>
      </c>
      <c r="J359" s="188">
        <f>IF(VLOOKUP($A359,'hk2022'!$A:$H,1)=$A359,VLOOKUP($A359,'hk2022'!$A:$H,8),0)</f>
        <v>0</v>
      </c>
      <c r="K359" s="190">
        <f>SUM(H359+I359-J359)</f>
        <v>0</v>
      </c>
      <c r="L359" s="197"/>
    </row>
    <row r="360" spans="1:12" ht="12.75" outlineLevel="1" x14ac:dyDescent="0.2">
      <c r="A360" s="171" t="str">
        <f>LEFT(B360,3)</f>
        <v>612</v>
      </c>
      <c r="B360" s="167" t="s">
        <v>2832</v>
      </c>
      <c r="C360" s="167" t="s">
        <v>2833</v>
      </c>
      <c r="D360" s="188">
        <f>IF(VLOOKUP($A360,'hk2023'!$A:$G,1)=$A360,VLOOKUP($A360,'hk2023'!$A:$G,6),0)</f>
        <v>0</v>
      </c>
      <c r="E360" s="188">
        <f>IF(VLOOKUP($A360,'hk2023'!$A:$G,1)=$A360,VLOOKUP($A360,'hk2023'!$A:$G,7),0)</f>
        <v>0</v>
      </c>
      <c r="F360" s="188">
        <f>IF(VLOOKUP($A360,'hk2023'!$A:$H,1)=$A360,VLOOKUP($A360,'hk2023'!$A:$H,8),0)</f>
        <v>0</v>
      </c>
      <c r="G360" s="189">
        <f>SUM(D360+E360-F360)</f>
        <v>0</v>
      </c>
      <c r="H360" s="188">
        <f>IF(VLOOKUP($A360,'hk2022'!$A:$G,1)=$A360,VLOOKUP($A360,'hk2022'!$A:$G,6),0)</f>
        <v>0</v>
      </c>
      <c r="I360" s="188">
        <f>IF(VLOOKUP($A360,'hk2022'!$A:$G,1)=$A360,VLOOKUP($A360,'hk2022'!$A:$G,7),0)</f>
        <v>0</v>
      </c>
      <c r="J360" s="188">
        <f>IF(VLOOKUP($A360,'hk2022'!$A:$H,1)=$A360,VLOOKUP($A360,'hk2022'!$A:$H,8),0)</f>
        <v>0</v>
      </c>
      <c r="K360" s="190">
        <f>SUM(H360+I360-J360)</f>
        <v>0</v>
      </c>
      <c r="L360" s="197"/>
    </row>
    <row r="361" spans="1:12" ht="12.75" outlineLevel="1" x14ac:dyDescent="0.2">
      <c r="A361" s="171" t="str">
        <f>LEFT(B361,3)</f>
        <v>613</v>
      </c>
      <c r="B361" s="167" t="s">
        <v>2834</v>
      </c>
      <c r="C361" s="167" t="s">
        <v>2835</v>
      </c>
      <c r="D361" s="188">
        <f>IF(VLOOKUP($A361,'hk2023'!$A:$G,1)=$A361,VLOOKUP($A361,'hk2023'!$A:$G,6),0)</f>
        <v>0</v>
      </c>
      <c r="E361" s="188">
        <f>IF(VLOOKUP($A361,'hk2023'!$A:$G,1)=$A361,VLOOKUP($A361,'hk2023'!$A:$G,7),0)</f>
        <v>0</v>
      </c>
      <c r="F361" s="188">
        <f>IF(VLOOKUP($A361,'hk2023'!$A:$H,1)=$A361,VLOOKUP($A361,'hk2023'!$A:$H,8),0)</f>
        <v>0</v>
      </c>
      <c r="G361" s="189">
        <f>SUM(D361+E361-F361)</f>
        <v>0</v>
      </c>
      <c r="H361" s="188">
        <f>IF(VLOOKUP($A361,'hk2022'!$A:$G,1)=$A361,VLOOKUP($A361,'hk2022'!$A:$G,6),0)</f>
        <v>0</v>
      </c>
      <c r="I361" s="188">
        <f>IF(VLOOKUP($A361,'hk2022'!$A:$G,1)=$A361,VLOOKUP($A361,'hk2022'!$A:$G,7),0)</f>
        <v>0</v>
      </c>
      <c r="J361" s="188">
        <f>IF(VLOOKUP($A361,'hk2022'!$A:$H,1)=$A361,VLOOKUP($A361,'hk2022'!$A:$H,8),0)</f>
        <v>0</v>
      </c>
      <c r="K361" s="190">
        <f>SUM(H361+I361-J361)</f>
        <v>0</v>
      </c>
      <c r="L361" s="197"/>
    </row>
    <row r="362" spans="1:12" ht="12.75" outlineLevel="1" x14ac:dyDescent="0.2">
      <c r="A362" s="171" t="str">
        <f>LEFT(B362,3)</f>
        <v>614</v>
      </c>
      <c r="B362" s="167" t="s">
        <v>2836</v>
      </c>
      <c r="C362" s="167" t="s">
        <v>2837</v>
      </c>
      <c r="D362" s="188">
        <f>IF(VLOOKUP($A362,'hk2023'!$A:$G,1)=$A362,VLOOKUP($A362,'hk2023'!$A:$G,6),0)</f>
        <v>0</v>
      </c>
      <c r="E362" s="188">
        <f>IF(VLOOKUP($A362,'hk2023'!$A:$G,1)=$A362,VLOOKUP($A362,'hk2023'!$A:$G,7),0)</f>
        <v>0</v>
      </c>
      <c r="F362" s="188">
        <f>IF(VLOOKUP($A362,'hk2023'!$A:$H,1)=$A362,VLOOKUP($A362,'hk2023'!$A:$H,8),0)</f>
        <v>0</v>
      </c>
      <c r="G362" s="189">
        <f>SUM(D362+E362-F362)</f>
        <v>0</v>
      </c>
      <c r="H362" s="188">
        <f>IF(VLOOKUP($A362,'hk2022'!$A:$G,1)=$A362,VLOOKUP($A362,'hk2022'!$A:$G,6),0)</f>
        <v>0</v>
      </c>
      <c r="I362" s="188">
        <f>IF(VLOOKUP($A362,'hk2022'!$A:$G,1)=$A362,VLOOKUP($A362,'hk2022'!$A:$G,7),0)</f>
        <v>0</v>
      </c>
      <c r="J362" s="188">
        <f>IF(VLOOKUP($A362,'hk2022'!$A:$H,1)=$A362,VLOOKUP($A362,'hk2022'!$A:$H,8),0)</f>
        <v>0</v>
      </c>
      <c r="K362" s="190">
        <f>SUM(H362+I362-J362)</f>
        <v>0</v>
      </c>
      <c r="L362" s="197"/>
    </row>
    <row r="363" spans="1:12" ht="13.5" outlineLevel="1" thickBot="1" x14ac:dyDescent="0.25">
      <c r="A363" s="171"/>
      <c r="B363" s="167"/>
      <c r="C363" s="167"/>
      <c r="H363" s="188"/>
      <c r="I363" s="188"/>
      <c r="J363" s="188"/>
      <c r="K363" s="190"/>
      <c r="L363" s="197"/>
    </row>
    <row r="364" spans="1:12" ht="12.75" x14ac:dyDescent="0.2">
      <c r="A364" s="223" t="s">
        <v>1236</v>
      </c>
      <c r="B364" s="208"/>
      <c r="C364" s="209" t="s">
        <v>2838</v>
      </c>
      <c r="D364" s="180">
        <f t="shared" ref="D364:K364" si="124">SUM(D365:D369)</f>
        <v>0</v>
      </c>
      <c r="E364" s="180">
        <f t="shared" si="124"/>
        <v>0</v>
      </c>
      <c r="F364" s="180">
        <f t="shared" si="124"/>
        <v>0</v>
      </c>
      <c r="G364" s="181">
        <f t="shared" si="124"/>
        <v>0</v>
      </c>
      <c r="H364" s="180">
        <f t="shared" si="124"/>
        <v>0</v>
      </c>
      <c r="I364" s="180">
        <f t="shared" si="124"/>
        <v>0</v>
      </c>
      <c r="J364" s="180">
        <f t="shared" si="124"/>
        <v>0</v>
      </c>
      <c r="K364" s="182">
        <f t="shared" si="124"/>
        <v>0</v>
      </c>
      <c r="L364" s="197"/>
    </row>
    <row r="365" spans="1:12" ht="12.75" outlineLevel="1" x14ac:dyDescent="0.2">
      <c r="A365" s="171" t="s">
        <v>1075</v>
      </c>
      <c r="C365" s="184" t="s">
        <v>2838</v>
      </c>
      <c r="D365" s="188">
        <f>IF(VLOOKUP($A365,'hk2023'!$A:$G,1)=$A365,VLOOKUP($A365,'hk2023'!$A:$G,6),0)</f>
        <v>0</v>
      </c>
      <c r="E365" s="188">
        <f>IF(VLOOKUP($A365,'hk2023'!$A:$G,1)=$A365,VLOOKUP($A365,'hk2023'!$A:$G,7),0)</f>
        <v>0</v>
      </c>
      <c r="F365" s="188">
        <f>IF(VLOOKUP($A365,'hk2023'!$A:$H,1)=$A365,VLOOKUP($A365,'hk2023'!$A:$H,8),0)</f>
        <v>0</v>
      </c>
      <c r="G365" s="189">
        <f>SUM(D365+E365-F365)</f>
        <v>0</v>
      </c>
      <c r="H365" s="188">
        <f>IF(VLOOKUP($A365,'hk2022'!$A:$G,1)=$A365,VLOOKUP($A365,'hk2022'!$A:$G,6),0)</f>
        <v>0</v>
      </c>
      <c r="I365" s="188">
        <f>IF(VLOOKUP($A365,'hk2022'!$A:$G,1)=$A365,VLOOKUP($A365,'hk2022'!$A:$G,7),0)</f>
        <v>0</v>
      </c>
      <c r="J365" s="188">
        <f>IF(VLOOKUP($A365,'hk2022'!$A:$H,1)=$A365,VLOOKUP($A365,'hk2022'!$A:$H,8),0)</f>
        <v>0</v>
      </c>
      <c r="K365" s="190">
        <f>SUM(H365+I365-J365)</f>
        <v>0</v>
      </c>
      <c r="L365" s="197"/>
    </row>
    <row r="366" spans="1:12" ht="12.75" outlineLevel="1" x14ac:dyDescent="0.2">
      <c r="A366" s="171" t="str">
        <f>LEFT(B366,3)</f>
        <v>621</v>
      </c>
      <c r="B366" s="167" t="s">
        <v>2839</v>
      </c>
      <c r="C366" s="167" t="s">
        <v>2840</v>
      </c>
      <c r="D366" s="188">
        <f>IF(VLOOKUP($A366,'hk2023'!$A:$G,1)=$A366,VLOOKUP($A366,'hk2023'!$A:$G,6),0)</f>
        <v>0</v>
      </c>
      <c r="E366" s="188">
        <f>IF(VLOOKUP($A366,'hk2023'!$A:$G,1)=$A366,VLOOKUP($A366,'hk2023'!$A:$G,7),0)</f>
        <v>0</v>
      </c>
      <c r="F366" s="188">
        <f>IF(VLOOKUP($A366,'hk2023'!$A:$H,1)=$A366,VLOOKUP($A366,'hk2023'!$A:$H,8),0)</f>
        <v>0</v>
      </c>
      <c r="G366" s="189">
        <f>SUM(D366+E366-F366)</f>
        <v>0</v>
      </c>
      <c r="H366" s="188">
        <f>IF(VLOOKUP($A366,'hk2022'!$A:$G,1)=$A366,VLOOKUP($A366,'hk2022'!$A:$G,6),0)</f>
        <v>0</v>
      </c>
      <c r="I366" s="188">
        <f>IF(VLOOKUP($A366,'hk2022'!$A:$G,1)=$A366,VLOOKUP($A366,'hk2022'!$A:$G,7),0)</f>
        <v>0</v>
      </c>
      <c r="J366" s="188">
        <f>IF(VLOOKUP($A366,'hk2022'!$A:$H,1)=$A366,VLOOKUP($A366,'hk2022'!$A:$H,8),0)</f>
        <v>0</v>
      </c>
      <c r="K366" s="190">
        <f>SUM(H366+I366-J366)</f>
        <v>0</v>
      </c>
      <c r="L366" s="197"/>
    </row>
    <row r="367" spans="1:12" ht="12.75" outlineLevel="1" x14ac:dyDescent="0.2">
      <c r="A367" s="171" t="str">
        <f>LEFT(B367,3)</f>
        <v>622</v>
      </c>
      <c r="B367" s="167" t="s">
        <v>2841</v>
      </c>
      <c r="C367" s="167" t="s">
        <v>2842</v>
      </c>
      <c r="D367" s="188">
        <f>IF(VLOOKUP($A367,'hk2023'!$A:$G,1)=$A367,VLOOKUP($A367,'hk2023'!$A:$G,6),0)</f>
        <v>0</v>
      </c>
      <c r="E367" s="188">
        <f>IF(VLOOKUP($A367,'hk2023'!$A:$G,1)=$A367,VLOOKUP($A367,'hk2023'!$A:$G,7),0)</f>
        <v>0</v>
      </c>
      <c r="F367" s="188">
        <f>IF(VLOOKUP($A367,'hk2023'!$A:$H,1)=$A367,VLOOKUP($A367,'hk2023'!$A:$H,8),0)</f>
        <v>0</v>
      </c>
      <c r="G367" s="189">
        <f>SUM(D367+E367-F367)</f>
        <v>0</v>
      </c>
      <c r="H367" s="188">
        <f>IF(VLOOKUP($A367,'hk2022'!$A:$G,1)=$A367,VLOOKUP($A367,'hk2022'!$A:$G,6),0)</f>
        <v>0</v>
      </c>
      <c r="I367" s="188">
        <f>IF(VLOOKUP($A367,'hk2022'!$A:$G,1)=$A367,VLOOKUP($A367,'hk2022'!$A:$G,7),0)</f>
        <v>0</v>
      </c>
      <c r="J367" s="188">
        <f>IF(VLOOKUP($A367,'hk2022'!$A:$H,1)=$A367,VLOOKUP($A367,'hk2022'!$A:$H,8),0)</f>
        <v>0</v>
      </c>
      <c r="K367" s="190">
        <f>SUM(H367+I367-J367)</f>
        <v>0</v>
      </c>
      <c r="L367" s="197"/>
    </row>
    <row r="368" spans="1:12" ht="12.75" outlineLevel="1" x14ac:dyDescent="0.2">
      <c r="A368" s="171" t="str">
        <f>LEFT(B368,3)</f>
        <v>623</v>
      </c>
      <c r="B368" s="167" t="s">
        <v>2843</v>
      </c>
      <c r="C368" s="167" t="s">
        <v>2844</v>
      </c>
      <c r="D368" s="188">
        <f>IF(VLOOKUP($A368,'hk2023'!$A:$G,1)=$A368,VLOOKUP($A368,'hk2023'!$A:$G,6),0)</f>
        <v>0</v>
      </c>
      <c r="E368" s="188">
        <f>IF(VLOOKUP($A368,'hk2023'!$A:$G,1)=$A368,VLOOKUP($A368,'hk2023'!$A:$G,7),0)</f>
        <v>0</v>
      </c>
      <c r="F368" s="188">
        <f>IF(VLOOKUP($A368,'hk2023'!$A:$H,1)=$A368,VLOOKUP($A368,'hk2023'!$A:$H,8),0)</f>
        <v>0</v>
      </c>
      <c r="G368" s="189">
        <f>SUM(D368+E368-F368)</f>
        <v>0</v>
      </c>
      <c r="H368" s="188">
        <f>IF(VLOOKUP($A368,'hk2022'!$A:$G,1)=$A368,VLOOKUP($A368,'hk2022'!$A:$G,6),0)</f>
        <v>0</v>
      </c>
      <c r="I368" s="188">
        <f>IF(VLOOKUP($A368,'hk2022'!$A:$G,1)=$A368,VLOOKUP($A368,'hk2022'!$A:$G,7),0)</f>
        <v>0</v>
      </c>
      <c r="J368" s="188">
        <f>IF(VLOOKUP($A368,'hk2022'!$A:$H,1)=$A368,VLOOKUP($A368,'hk2022'!$A:$H,8),0)</f>
        <v>0</v>
      </c>
      <c r="K368" s="190">
        <f>SUM(H368+I368-J368)</f>
        <v>0</v>
      </c>
      <c r="L368" s="197"/>
    </row>
    <row r="369" spans="1:13" ht="12.75" outlineLevel="1" x14ac:dyDescent="0.2">
      <c r="A369" s="171" t="str">
        <f>LEFT(B369,3)</f>
        <v>624</v>
      </c>
      <c r="B369" s="167" t="s">
        <v>2845</v>
      </c>
      <c r="C369" s="167" t="s">
        <v>2846</v>
      </c>
      <c r="D369" s="188">
        <f>IF(VLOOKUP($A369,'hk2023'!$A:$G,1)=$A369,VLOOKUP($A369,'hk2023'!$A:$G,6),0)</f>
        <v>0</v>
      </c>
      <c r="E369" s="188">
        <f>IF(VLOOKUP($A369,'hk2023'!$A:$G,1)=$A369,VLOOKUP($A369,'hk2023'!$A:$G,7),0)</f>
        <v>0</v>
      </c>
      <c r="F369" s="188">
        <f>IF(VLOOKUP($A369,'hk2023'!$A:$H,1)=$A369,VLOOKUP($A369,'hk2023'!$A:$H,8),0)</f>
        <v>0</v>
      </c>
      <c r="G369" s="189">
        <f>SUM(D369+E369-F369)</f>
        <v>0</v>
      </c>
      <c r="H369" s="188">
        <f>IF(VLOOKUP($A369,'hk2022'!$A:$G,1)=$A369,VLOOKUP($A369,'hk2022'!$A:$G,6),0)</f>
        <v>0</v>
      </c>
      <c r="I369" s="188">
        <f>IF(VLOOKUP($A369,'hk2022'!$A:$G,1)=$A369,VLOOKUP($A369,'hk2022'!$A:$G,7),0)</f>
        <v>0</v>
      </c>
      <c r="J369" s="188">
        <f>IF(VLOOKUP($A369,'hk2022'!$A:$H,1)=$A369,VLOOKUP($A369,'hk2022'!$A:$H,8),0)</f>
        <v>0</v>
      </c>
      <c r="K369" s="190">
        <f>SUM(H369+I369-J369)</f>
        <v>0</v>
      </c>
      <c r="L369" s="197"/>
    </row>
    <row r="370" spans="1:13" ht="13.5" outlineLevel="1" thickBot="1" x14ac:dyDescent="0.25">
      <c r="A370" s="171"/>
      <c r="B370" s="167"/>
      <c r="C370" s="167"/>
      <c r="H370" s="188"/>
      <c r="I370" s="188"/>
      <c r="J370" s="188"/>
      <c r="K370" s="190"/>
      <c r="L370" s="197"/>
    </row>
    <row r="371" spans="1:13" ht="12.75" x14ac:dyDescent="0.2">
      <c r="A371" s="223" t="s">
        <v>1224</v>
      </c>
      <c r="B371" s="208"/>
      <c r="C371" s="209" t="s">
        <v>2847</v>
      </c>
      <c r="D371" s="180">
        <f t="shared" ref="D371:K371" si="125">SUM(D372:D378)</f>
        <v>0</v>
      </c>
      <c r="E371" s="180">
        <f t="shared" si="125"/>
        <v>0</v>
      </c>
      <c r="F371" s="180">
        <f t="shared" si="125"/>
        <v>0</v>
      </c>
      <c r="G371" s="181">
        <f t="shared" si="125"/>
        <v>0</v>
      </c>
      <c r="H371" s="180">
        <f t="shared" si="125"/>
        <v>0</v>
      </c>
      <c r="I371" s="180">
        <f t="shared" si="125"/>
        <v>0</v>
      </c>
      <c r="J371" s="180">
        <f t="shared" si="125"/>
        <v>0</v>
      </c>
      <c r="K371" s="182">
        <f t="shared" si="125"/>
        <v>0</v>
      </c>
      <c r="L371" s="197"/>
    </row>
    <row r="372" spans="1:13" ht="12.75" outlineLevel="1" x14ac:dyDescent="0.2">
      <c r="A372" s="171" t="s">
        <v>1093</v>
      </c>
      <c r="C372" s="184" t="s">
        <v>2848</v>
      </c>
      <c r="D372" s="188">
        <f>IF(VLOOKUP($A372,'hk2023'!$A:$G,1)=$A372,VLOOKUP($A372,'hk2023'!$A:$G,6),0)</f>
        <v>0</v>
      </c>
      <c r="E372" s="188">
        <f>IF(VLOOKUP($A372,'hk2023'!$A:$G,1)=$A372,VLOOKUP($A372,'hk2023'!$A:$G,7),0)</f>
        <v>0</v>
      </c>
      <c r="F372" s="188">
        <f>IF(VLOOKUP($A372,'hk2023'!$A:$H,1)=$A372,VLOOKUP($A372,'hk2023'!$A:$H,8),0)</f>
        <v>0</v>
      </c>
      <c r="G372" s="189">
        <f t="shared" ref="G372:G378" si="126">SUM(D372+E372-F372)</f>
        <v>0</v>
      </c>
      <c r="H372" s="188">
        <f>IF(VLOOKUP($A372,'hk2022'!$A:$G,1)=$A372,VLOOKUP($A372,'hk2022'!$A:$G,6),0)</f>
        <v>0</v>
      </c>
      <c r="I372" s="188">
        <f>IF(VLOOKUP($A372,'hk2022'!$A:$G,1)=$A372,VLOOKUP($A372,'hk2022'!$A:$G,7),0)</f>
        <v>0</v>
      </c>
      <c r="J372" s="188">
        <f>IF(VLOOKUP($A372,'hk2022'!$A:$H,1)=$A372,VLOOKUP($A372,'hk2022'!$A:$H,8),0)</f>
        <v>0</v>
      </c>
      <c r="K372" s="190">
        <f t="shared" ref="K372:K378" si="127">SUM(H372+I372-J372)</f>
        <v>0</v>
      </c>
      <c r="L372" s="197"/>
    </row>
    <row r="373" spans="1:13" ht="12.75" outlineLevel="1" x14ac:dyDescent="0.2">
      <c r="A373" s="171" t="str">
        <f t="shared" ref="A373:A378" si="128">LEFT(B373,3)</f>
        <v>641</v>
      </c>
      <c r="B373" s="167" t="s">
        <v>2849</v>
      </c>
      <c r="C373" s="167" t="s">
        <v>2850</v>
      </c>
      <c r="D373" s="188">
        <f>IF(VLOOKUP($A373,'hk2023'!$A:$G,1)=$A373,VLOOKUP($A373,'hk2023'!$A:$G,6),0)</f>
        <v>0</v>
      </c>
      <c r="E373" s="188">
        <f>IF(VLOOKUP($A373,'hk2023'!$A:$G,1)=$A373,VLOOKUP($A373,'hk2023'!$A:$G,7),0)</f>
        <v>0</v>
      </c>
      <c r="F373" s="188">
        <f>IF(VLOOKUP($A373,'hk2023'!$A:$H,1)=$A373,VLOOKUP($A373,'hk2023'!$A:$H,8),0)</f>
        <v>0</v>
      </c>
      <c r="G373" s="189">
        <f t="shared" si="126"/>
        <v>0</v>
      </c>
      <c r="H373" s="188">
        <f>IF(VLOOKUP($A373,'hk2022'!$A:$G,1)=$A373,VLOOKUP($A373,'hk2022'!$A:$G,6),0)</f>
        <v>0</v>
      </c>
      <c r="I373" s="188">
        <f>IF(VLOOKUP($A373,'hk2022'!$A:$G,1)=$A373,VLOOKUP($A373,'hk2022'!$A:$G,7),0)</f>
        <v>0</v>
      </c>
      <c r="J373" s="188">
        <f>IF(VLOOKUP($A373,'hk2022'!$A:$H,1)=$A373,VLOOKUP($A373,'hk2022'!$A:$H,8),0)</f>
        <v>0</v>
      </c>
      <c r="K373" s="190">
        <f t="shared" si="127"/>
        <v>0</v>
      </c>
      <c r="L373" s="197"/>
    </row>
    <row r="374" spans="1:13" ht="12.75" outlineLevel="1" x14ac:dyDescent="0.2">
      <c r="A374" s="171" t="str">
        <f t="shared" si="128"/>
        <v>642</v>
      </c>
      <c r="B374" s="167" t="s">
        <v>2851</v>
      </c>
      <c r="C374" s="167" t="s">
        <v>2852</v>
      </c>
      <c r="D374" s="188">
        <f>IF(VLOOKUP($A374,'hk2023'!$A:$G,1)=$A374,VLOOKUP($A374,'hk2023'!$A:$G,6),0)</f>
        <v>0</v>
      </c>
      <c r="E374" s="188">
        <f>IF(VLOOKUP($A374,'hk2023'!$A:$G,1)=$A374,VLOOKUP($A374,'hk2023'!$A:$G,7),0)</f>
        <v>0</v>
      </c>
      <c r="F374" s="188">
        <f>IF(VLOOKUP($A374,'hk2023'!$A:$H,1)=$A374,VLOOKUP($A374,'hk2023'!$A:$H,8),0)</f>
        <v>0</v>
      </c>
      <c r="G374" s="189">
        <f t="shared" si="126"/>
        <v>0</v>
      </c>
      <c r="H374" s="188">
        <f>IF(VLOOKUP($A374,'hk2022'!$A:$G,1)=$A374,VLOOKUP($A374,'hk2022'!$A:$G,6),0)</f>
        <v>0</v>
      </c>
      <c r="I374" s="188">
        <f>IF(VLOOKUP($A374,'hk2022'!$A:$G,1)=$A374,VLOOKUP($A374,'hk2022'!$A:$G,7),0)</f>
        <v>0</v>
      </c>
      <c r="J374" s="188">
        <f>IF(VLOOKUP($A374,'hk2022'!$A:$H,1)=$A374,VLOOKUP($A374,'hk2022'!$A:$H,8),0)</f>
        <v>0</v>
      </c>
      <c r="K374" s="190">
        <f t="shared" si="127"/>
        <v>0</v>
      </c>
      <c r="L374" s="197"/>
    </row>
    <row r="375" spans="1:13" ht="12.75" outlineLevel="1" x14ac:dyDescent="0.2">
      <c r="A375" s="171" t="str">
        <f t="shared" si="128"/>
        <v>644</v>
      </c>
      <c r="B375" s="167" t="s">
        <v>2853</v>
      </c>
      <c r="C375" s="167" t="s">
        <v>2753</v>
      </c>
      <c r="D375" s="188">
        <f>IF(VLOOKUP($A375,'hk2023'!$A:$G,1)=$A375,VLOOKUP($A375,'hk2023'!$A:$G,6),0)</f>
        <v>0</v>
      </c>
      <c r="E375" s="188">
        <f>IF(VLOOKUP($A375,'hk2023'!$A:$G,1)=$A375,VLOOKUP($A375,'hk2023'!$A:$G,7),0)</f>
        <v>0</v>
      </c>
      <c r="F375" s="188">
        <f>IF(VLOOKUP($A375,'hk2023'!$A:$H,1)=$A375,VLOOKUP($A375,'hk2023'!$A:$H,8),0)</f>
        <v>0</v>
      </c>
      <c r="G375" s="189">
        <f t="shared" si="126"/>
        <v>0</v>
      </c>
      <c r="H375" s="188">
        <f>IF(VLOOKUP($A375,'hk2022'!$A:$G,1)=$A375,VLOOKUP($A375,'hk2022'!$A:$G,6),0)</f>
        <v>0</v>
      </c>
      <c r="I375" s="188">
        <f>IF(VLOOKUP($A375,'hk2022'!$A:$G,1)=$A375,VLOOKUP($A375,'hk2022'!$A:$G,7),0)</f>
        <v>0</v>
      </c>
      <c r="J375" s="188">
        <f>IF(VLOOKUP($A375,'hk2022'!$A:$H,1)=$A375,VLOOKUP($A375,'hk2022'!$A:$H,8),0)</f>
        <v>0</v>
      </c>
      <c r="K375" s="190">
        <f t="shared" si="127"/>
        <v>0</v>
      </c>
      <c r="L375" s="197"/>
    </row>
    <row r="376" spans="1:13" ht="12.75" outlineLevel="1" x14ac:dyDescent="0.2">
      <c r="A376" s="171" t="str">
        <f t="shared" si="128"/>
        <v>645</v>
      </c>
      <c r="B376" s="167" t="s">
        <v>2854</v>
      </c>
      <c r="C376" s="167" t="s">
        <v>2755</v>
      </c>
      <c r="D376" s="188">
        <f>IF(VLOOKUP($A376,'hk2023'!$A:$G,1)=$A376,VLOOKUP($A376,'hk2023'!$A:$G,6),0)</f>
        <v>0</v>
      </c>
      <c r="E376" s="188">
        <f>IF(VLOOKUP($A376,'hk2023'!$A:$G,1)=$A376,VLOOKUP($A376,'hk2023'!$A:$G,7),0)</f>
        <v>0</v>
      </c>
      <c r="F376" s="188">
        <f>IF(VLOOKUP($A376,'hk2023'!$A:$H,1)=$A376,VLOOKUP($A376,'hk2023'!$A:$H,8),0)</f>
        <v>0</v>
      </c>
      <c r="G376" s="189">
        <f t="shared" si="126"/>
        <v>0</v>
      </c>
      <c r="H376" s="188">
        <f>IF(VLOOKUP($A376,'hk2022'!$A:$G,1)=$A376,VLOOKUP($A376,'hk2022'!$A:$G,6),0)</f>
        <v>0</v>
      </c>
      <c r="I376" s="188">
        <f>IF(VLOOKUP($A376,'hk2022'!$A:$G,1)=$A376,VLOOKUP($A376,'hk2022'!$A:$G,7),0)</f>
        <v>0</v>
      </c>
      <c r="J376" s="188">
        <f>IF(VLOOKUP($A376,'hk2022'!$A:$H,1)=$A376,VLOOKUP($A376,'hk2022'!$A:$H,8),0)</f>
        <v>0</v>
      </c>
      <c r="K376" s="190">
        <f t="shared" si="127"/>
        <v>0</v>
      </c>
      <c r="L376" s="197"/>
    </row>
    <row r="377" spans="1:13" ht="12.75" outlineLevel="1" x14ac:dyDescent="0.2">
      <c r="A377" s="171" t="str">
        <f t="shared" si="128"/>
        <v>646</v>
      </c>
      <c r="B377" s="167" t="s">
        <v>2855</v>
      </c>
      <c r="C377" s="167" t="s">
        <v>2856</v>
      </c>
      <c r="D377" s="188">
        <f>IF(VLOOKUP($A377,'hk2023'!$A:$G,1)=$A377,VLOOKUP($A377,'hk2023'!$A:$G,6),0)</f>
        <v>0</v>
      </c>
      <c r="E377" s="188">
        <f>IF(VLOOKUP($A377,'hk2023'!$A:$G,1)=$A377,VLOOKUP($A377,'hk2023'!$A:$G,7),0)</f>
        <v>0</v>
      </c>
      <c r="F377" s="188">
        <f>IF(VLOOKUP($A377,'hk2023'!$A:$H,1)=$A377,VLOOKUP($A377,'hk2023'!$A:$H,8),0)</f>
        <v>0</v>
      </c>
      <c r="G377" s="189">
        <f t="shared" si="126"/>
        <v>0</v>
      </c>
      <c r="H377" s="188">
        <f>IF(VLOOKUP($A377,'hk2022'!$A:$G,1)=$A377,VLOOKUP($A377,'hk2022'!$A:$G,6),0)</f>
        <v>0</v>
      </c>
      <c r="I377" s="188">
        <f>IF(VLOOKUP($A377,'hk2022'!$A:$G,1)=$A377,VLOOKUP($A377,'hk2022'!$A:$G,7),0)</f>
        <v>0</v>
      </c>
      <c r="J377" s="188">
        <f>IF(VLOOKUP($A377,'hk2022'!$A:$H,1)=$A377,VLOOKUP($A377,'hk2022'!$A:$H,8),0)</f>
        <v>0</v>
      </c>
      <c r="K377" s="190">
        <f t="shared" si="127"/>
        <v>0</v>
      </c>
      <c r="L377" s="197"/>
    </row>
    <row r="378" spans="1:13" ht="12.75" outlineLevel="1" x14ac:dyDescent="0.2">
      <c r="A378" s="171" t="str">
        <f t="shared" si="128"/>
        <v>648</v>
      </c>
      <c r="B378" s="167" t="s">
        <v>2857</v>
      </c>
      <c r="C378" s="167" t="s">
        <v>2858</v>
      </c>
      <c r="D378" s="188">
        <f>IF(VLOOKUP($A378,'hk2023'!$A:$G,1)=$A378,VLOOKUP($A378,'hk2023'!$A:$G,6),0)</f>
        <v>0</v>
      </c>
      <c r="E378" s="188">
        <f>IF(VLOOKUP($A378,'hk2023'!$A:$G,1)=$A378,VLOOKUP($A378,'hk2023'!$A:$G,7),0)</f>
        <v>0</v>
      </c>
      <c r="F378" s="188">
        <f>IF(VLOOKUP($A378,'hk2023'!$A:$H,1)=$A378,VLOOKUP($A378,'hk2023'!$A:$H,8),0)</f>
        <v>0</v>
      </c>
      <c r="G378" s="189">
        <f t="shared" si="126"/>
        <v>0</v>
      </c>
      <c r="H378" s="188">
        <f>IF(VLOOKUP($A378,'hk2022'!$A:$G,1)=$A378,VLOOKUP($A378,'hk2022'!$A:$G,6),0)</f>
        <v>0</v>
      </c>
      <c r="I378" s="188">
        <f>IF(VLOOKUP($A378,'hk2022'!$A:$G,1)=$A378,VLOOKUP($A378,'hk2022'!$A:$G,7),0)</f>
        <v>0</v>
      </c>
      <c r="J378" s="188">
        <f>IF(VLOOKUP($A378,'hk2022'!$A:$H,1)=$A378,VLOOKUP($A378,'hk2022'!$A:$H,8),0)</f>
        <v>0</v>
      </c>
      <c r="K378" s="190">
        <f t="shared" si="127"/>
        <v>0</v>
      </c>
      <c r="L378" s="197"/>
      <c r="M378" s="188"/>
    </row>
    <row r="379" spans="1:13" ht="13.5" outlineLevel="1" thickBot="1" x14ac:dyDescent="0.25">
      <c r="A379" s="171"/>
      <c r="B379" s="167"/>
      <c r="C379" s="167"/>
      <c r="H379" s="188"/>
      <c r="I379" s="188"/>
      <c r="J379" s="188"/>
      <c r="K379" s="190"/>
      <c r="L379" s="197"/>
    </row>
    <row r="380" spans="1:13" ht="12.75" x14ac:dyDescent="0.2">
      <c r="A380" s="223" t="s">
        <v>1198</v>
      </c>
      <c r="B380" s="208"/>
      <c r="C380" s="209" t="s">
        <v>2859</v>
      </c>
      <c r="D380" s="180">
        <f t="shared" ref="D380:K380" si="129">SUM(D381:D386)</f>
        <v>0</v>
      </c>
      <c r="E380" s="180">
        <f t="shared" si="129"/>
        <v>0</v>
      </c>
      <c r="F380" s="180">
        <f t="shared" si="129"/>
        <v>0</v>
      </c>
      <c r="G380" s="181">
        <f t="shared" si="129"/>
        <v>0</v>
      </c>
      <c r="H380" s="180">
        <f t="shared" si="129"/>
        <v>0</v>
      </c>
      <c r="I380" s="180">
        <f t="shared" si="129"/>
        <v>0</v>
      </c>
      <c r="J380" s="180">
        <f t="shared" si="129"/>
        <v>0</v>
      </c>
      <c r="K380" s="182">
        <f t="shared" si="129"/>
        <v>0</v>
      </c>
      <c r="L380" s="197"/>
    </row>
    <row r="381" spans="1:13" ht="12.75" outlineLevel="1" x14ac:dyDescent="0.2">
      <c r="A381" s="227" t="str">
        <f t="shared" ref="A381:A386" si="130">LEFT(B381,3)</f>
        <v>652</v>
      </c>
      <c r="B381" s="167" t="s">
        <v>2860</v>
      </c>
      <c r="C381" s="167" t="s">
        <v>2861</v>
      </c>
      <c r="D381" s="188">
        <f>IF(VLOOKUP($A381,'hk2023'!$A:$G,1)=$A381,VLOOKUP($A381,'hk2023'!$A:$G,6),0)</f>
        <v>0</v>
      </c>
      <c r="E381" s="188">
        <f>IF(VLOOKUP($A381,'hk2023'!$A:$G,1)=$A381,VLOOKUP($A381,'hk2023'!$A:$G,7),0)</f>
        <v>0</v>
      </c>
      <c r="F381" s="188">
        <f>IF(VLOOKUP($A381,'hk2023'!$A:$H,1)=$A381,VLOOKUP($A381,'hk2023'!$A:$H,8),0)</f>
        <v>0</v>
      </c>
      <c r="G381" s="189">
        <f t="shared" ref="G381:G386" si="131">SUM(D381+E381-F381)</f>
        <v>0</v>
      </c>
      <c r="H381" s="188">
        <f>IF(VLOOKUP($A381,'hk2022'!$A:$G,1)=$A381,VLOOKUP($A381,'hk2022'!$A:$G,6),0)</f>
        <v>0</v>
      </c>
      <c r="I381" s="188">
        <f>IF(VLOOKUP($A381,'hk2022'!$A:$G,1)=$A381,VLOOKUP($A381,'hk2022'!$A:$G,7),0)</f>
        <v>0</v>
      </c>
      <c r="J381" s="188">
        <f>IF(VLOOKUP($A381,'hk2022'!$A:$H,1)=$A381,VLOOKUP($A381,'hk2022'!$A:$H,8),0)</f>
        <v>0</v>
      </c>
      <c r="K381" s="190">
        <f t="shared" ref="K381:K386" si="132">SUM(H381+I381-J381)</f>
        <v>0</v>
      </c>
      <c r="L381" s="197"/>
    </row>
    <row r="382" spans="1:13" ht="12.75" outlineLevel="1" x14ac:dyDescent="0.2">
      <c r="A382" s="227" t="str">
        <f t="shared" si="130"/>
        <v>654</v>
      </c>
      <c r="B382" s="167" t="s">
        <v>2862</v>
      </c>
      <c r="C382" s="167" t="s">
        <v>2863</v>
      </c>
      <c r="D382" s="188">
        <f>IF(VLOOKUP($A382,'hk2023'!$A:$G,1)=$A382,VLOOKUP($A382,'hk2023'!$A:$G,6),0)</f>
        <v>0</v>
      </c>
      <c r="E382" s="188">
        <f>IF(VLOOKUP($A382,'hk2023'!$A:$G,1)=$A382,VLOOKUP($A382,'hk2023'!$A:$G,7),0)</f>
        <v>0</v>
      </c>
      <c r="F382" s="188">
        <f>IF(VLOOKUP($A382,'hk2023'!$A:$H,1)=$A382,VLOOKUP($A382,'hk2023'!$A:$H,8),0)</f>
        <v>0</v>
      </c>
      <c r="G382" s="189">
        <f t="shared" si="131"/>
        <v>0</v>
      </c>
      <c r="H382" s="188">
        <f>IF(VLOOKUP($A382,'hk2022'!$A:$G,1)=$A382,VLOOKUP($A382,'hk2022'!$A:$G,6),0)</f>
        <v>0</v>
      </c>
      <c r="I382" s="188">
        <f>IF(VLOOKUP($A382,'hk2022'!$A:$G,1)=$A382,VLOOKUP($A382,'hk2022'!$A:$G,7),0)</f>
        <v>0</v>
      </c>
      <c r="J382" s="188">
        <f>IF(VLOOKUP($A382,'hk2022'!$A:$H,1)=$A382,VLOOKUP($A382,'hk2022'!$A:$H,8),0)</f>
        <v>0</v>
      </c>
      <c r="K382" s="190">
        <f t="shared" si="132"/>
        <v>0</v>
      </c>
      <c r="L382" s="197"/>
    </row>
    <row r="383" spans="1:13" ht="12.75" outlineLevel="1" x14ac:dyDescent="0.2">
      <c r="A383" s="171" t="str">
        <f t="shared" si="130"/>
        <v>655</v>
      </c>
      <c r="B383" s="167" t="s">
        <v>2864</v>
      </c>
      <c r="C383" s="167" t="s">
        <v>2768</v>
      </c>
      <c r="D383" s="188">
        <f>IF(VLOOKUP($A383,'hk2023'!$A:$G,1)=$A383,VLOOKUP($A383,'hk2023'!$A:$G,6),0)</f>
        <v>0</v>
      </c>
      <c r="E383" s="188">
        <f>IF(VLOOKUP($A383,'hk2023'!$A:$G,1)=$A383,VLOOKUP($A383,'hk2023'!$A:$G,7),0)</f>
        <v>0</v>
      </c>
      <c r="F383" s="188">
        <f>IF(VLOOKUP($A383,'hk2023'!$A:$H,1)=$A383,VLOOKUP($A383,'hk2023'!$A:$H,8),0)</f>
        <v>0</v>
      </c>
      <c r="G383" s="189">
        <f t="shared" si="131"/>
        <v>0</v>
      </c>
      <c r="H383" s="188">
        <f>IF(VLOOKUP($A383,'hk2022'!$A:$G,1)=$A383,VLOOKUP($A383,'hk2022'!$A:$G,6),0)</f>
        <v>0</v>
      </c>
      <c r="I383" s="188">
        <f>IF(VLOOKUP($A383,'hk2022'!$A:$G,1)=$A383,VLOOKUP($A383,'hk2022'!$A:$G,7),0)</f>
        <v>0</v>
      </c>
      <c r="J383" s="188">
        <f>IF(VLOOKUP($A383,'hk2022'!$A:$H,1)=$A383,VLOOKUP($A383,'hk2022'!$A:$H,8),0)</f>
        <v>0</v>
      </c>
      <c r="K383" s="190">
        <f t="shared" si="132"/>
        <v>0</v>
      </c>
      <c r="L383" s="197"/>
    </row>
    <row r="384" spans="1:13" ht="12.75" outlineLevel="1" x14ac:dyDescent="0.2">
      <c r="A384" s="171" t="str">
        <f t="shared" si="130"/>
        <v>657</v>
      </c>
      <c r="B384" s="167" t="s">
        <v>2865</v>
      </c>
      <c r="C384" s="167" t="s">
        <v>2866</v>
      </c>
      <c r="D384" s="188">
        <f>IF(VLOOKUP($A384,'hk2023'!$A:$G,1)=$A384,VLOOKUP($A384,'hk2023'!$A:$G,6),0)</f>
        <v>0</v>
      </c>
      <c r="E384" s="188">
        <f>IF(VLOOKUP($A384,'hk2023'!$A:$G,1)=$A384,VLOOKUP($A384,'hk2023'!$A:$G,7),0)</f>
        <v>0</v>
      </c>
      <c r="F384" s="188">
        <f>IF(VLOOKUP($A384,'hk2023'!$A:$H,1)=$A384,VLOOKUP($A384,'hk2023'!$A:$H,8),0)</f>
        <v>0</v>
      </c>
      <c r="G384" s="189">
        <f t="shared" si="131"/>
        <v>0</v>
      </c>
      <c r="H384" s="188">
        <f>IF(VLOOKUP($A384,'hk2022'!$A:$G,1)=$A384,VLOOKUP($A384,'hk2022'!$A:$G,6),0)</f>
        <v>0</v>
      </c>
      <c r="I384" s="188">
        <f>IF(VLOOKUP($A384,'hk2022'!$A:$G,1)=$A384,VLOOKUP($A384,'hk2022'!$A:$G,7),0)</f>
        <v>0</v>
      </c>
      <c r="J384" s="188">
        <f>IF(VLOOKUP($A384,'hk2022'!$A:$H,1)=$A384,VLOOKUP($A384,'hk2022'!$A:$H,8),0)</f>
        <v>0</v>
      </c>
      <c r="K384" s="190">
        <f t="shared" si="132"/>
        <v>0</v>
      </c>
      <c r="L384" s="197"/>
    </row>
    <row r="385" spans="1:12" ht="12.75" outlineLevel="1" x14ac:dyDescent="0.2">
      <c r="A385" s="227" t="str">
        <f t="shared" si="130"/>
        <v>658</v>
      </c>
      <c r="B385" s="167" t="s">
        <v>2867</v>
      </c>
      <c r="C385" s="167" t="s">
        <v>2868</v>
      </c>
      <c r="D385" s="188">
        <f>IF(VLOOKUP($A385,'hk2023'!$A:$G,1)=$A385,VLOOKUP($A385,'hk2023'!$A:$G,6),0)</f>
        <v>0</v>
      </c>
      <c r="E385" s="188">
        <f>IF(VLOOKUP($A385,'hk2023'!$A:$G,1)=$A385,VLOOKUP($A385,'hk2023'!$A:$G,7),0)</f>
        <v>0</v>
      </c>
      <c r="F385" s="188">
        <f>IF(VLOOKUP($A385,'hk2023'!$A:$H,1)=$A385,VLOOKUP($A385,'hk2023'!$A:$H,8),0)</f>
        <v>0</v>
      </c>
      <c r="G385" s="189">
        <f t="shared" si="131"/>
        <v>0</v>
      </c>
      <c r="H385" s="188">
        <f>IF(VLOOKUP($A385,'hk2022'!$A:$G,1)=$A385,VLOOKUP($A385,'hk2022'!$A:$G,6),0)</f>
        <v>0</v>
      </c>
      <c r="I385" s="188">
        <f>IF(VLOOKUP($A385,'hk2022'!$A:$G,1)=$A385,VLOOKUP($A385,'hk2022'!$A:$G,7),0)</f>
        <v>0</v>
      </c>
      <c r="J385" s="188">
        <f>IF(VLOOKUP($A385,'hk2022'!$A:$H,1)=$A385,VLOOKUP($A385,'hk2022'!$A:$H,8),0)</f>
        <v>0</v>
      </c>
      <c r="K385" s="190">
        <f t="shared" si="132"/>
        <v>0</v>
      </c>
      <c r="L385" s="197"/>
    </row>
    <row r="386" spans="1:12" ht="12.75" outlineLevel="1" x14ac:dyDescent="0.2">
      <c r="A386" s="227" t="str">
        <f t="shared" si="130"/>
        <v>659</v>
      </c>
      <c r="B386" s="167" t="s">
        <v>2869</v>
      </c>
      <c r="C386" s="167" t="s">
        <v>2870</v>
      </c>
      <c r="D386" s="188">
        <f>IF(VLOOKUP($A386,'hk2023'!$A:$G,1)=$A386,VLOOKUP($A386,'hk2023'!$A:$G,6),0)</f>
        <v>0</v>
      </c>
      <c r="E386" s="188">
        <f>IF(VLOOKUP($A386,'hk2023'!$A:$G,1)=$A386,VLOOKUP($A386,'hk2023'!$A:$G,7),0)</f>
        <v>0</v>
      </c>
      <c r="F386" s="188">
        <f>IF(VLOOKUP($A386,'hk2023'!$A:$H,1)=$A386,VLOOKUP($A386,'hk2023'!$A:$H,8),0)</f>
        <v>0</v>
      </c>
      <c r="G386" s="189">
        <f t="shared" si="131"/>
        <v>0</v>
      </c>
      <c r="H386" s="188">
        <f>IF(VLOOKUP($A386,'hk2022'!$A:$G,1)=$A386,VLOOKUP($A386,'hk2022'!$A:$G,6),0)</f>
        <v>0</v>
      </c>
      <c r="I386" s="188">
        <f>IF(VLOOKUP($A386,'hk2022'!$A:$G,1)=$A386,VLOOKUP($A386,'hk2022'!$A:$G,7),0)</f>
        <v>0</v>
      </c>
      <c r="J386" s="188">
        <f>IF(VLOOKUP($A386,'hk2022'!$A:$H,1)=$A386,VLOOKUP($A386,'hk2022'!$A:$H,8),0)</f>
        <v>0</v>
      </c>
      <c r="K386" s="190">
        <f t="shared" si="132"/>
        <v>0</v>
      </c>
      <c r="L386" s="197"/>
    </row>
    <row r="387" spans="1:12" ht="13.5" outlineLevel="1" thickBot="1" x14ac:dyDescent="0.25">
      <c r="A387" s="171"/>
      <c r="B387" s="167"/>
      <c r="C387" s="167"/>
      <c r="H387" s="188"/>
      <c r="I387" s="188"/>
      <c r="J387" s="188"/>
      <c r="K387" s="190"/>
      <c r="L387" s="197"/>
    </row>
    <row r="388" spans="1:12" ht="12.75" x14ac:dyDescent="0.2">
      <c r="A388" s="223" t="s">
        <v>2057</v>
      </c>
      <c r="B388" s="208"/>
      <c r="C388" s="209" t="s">
        <v>2871</v>
      </c>
      <c r="D388" s="180">
        <f t="shared" ref="D388:K388" si="133">SUM(D389:D397)</f>
        <v>0</v>
      </c>
      <c r="E388" s="180">
        <f t="shared" si="133"/>
        <v>0</v>
      </c>
      <c r="F388" s="180">
        <f t="shared" si="133"/>
        <v>0</v>
      </c>
      <c r="G388" s="181">
        <f t="shared" si="133"/>
        <v>0</v>
      </c>
      <c r="H388" s="180">
        <f t="shared" si="133"/>
        <v>0</v>
      </c>
      <c r="I388" s="180">
        <f t="shared" si="133"/>
        <v>0</v>
      </c>
      <c r="J388" s="180">
        <f t="shared" si="133"/>
        <v>0</v>
      </c>
      <c r="K388" s="182">
        <f t="shared" si="133"/>
        <v>0</v>
      </c>
      <c r="L388" s="197"/>
    </row>
    <row r="389" spans="1:12" ht="12.75" outlineLevel="1" x14ac:dyDescent="0.2">
      <c r="A389" s="171" t="s">
        <v>1121</v>
      </c>
      <c r="C389" s="184" t="s">
        <v>2871</v>
      </c>
      <c r="D389" s="188">
        <f>IF(VLOOKUP($A389,'hk2023'!$A:$G,1)=$A389,VLOOKUP($A389,'hk2023'!$A:$G,6),0)</f>
        <v>0</v>
      </c>
      <c r="E389" s="188">
        <f>IF(VLOOKUP($A389,'hk2023'!$A:$G,1)=$A389,VLOOKUP($A389,'hk2023'!$A:$G,7),0)</f>
        <v>0</v>
      </c>
      <c r="F389" s="188">
        <f>IF(VLOOKUP($A389,'hk2023'!$A:$H,1)=$A389,VLOOKUP($A389,'hk2023'!$A:$H,8),0)</f>
        <v>0</v>
      </c>
      <c r="G389" s="189">
        <f t="shared" ref="G389:G397" si="134">SUM(D389+E389-F389)</f>
        <v>0</v>
      </c>
      <c r="H389" s="188">
        <f>IF(VLOOKUP($A389,'hk2022'!$A:$G,1)=$A389,VLOOKUP($A389,'hk2022'!$A:$G,6),0)</f>
        <v>0</v>
      </c>
      <c r="I389" s="188">
        <f>IF(VLOOKUP($A389,'hk2022'!$A:$G,1)=$A389,VLOOKUP($A389,'hk2022'!$A:$G,7),0)</f>
        <v>0</v>
      </c>
      <c r="J389" s="188">
        <f>IF(VLOOKUP($A389,'hk2022'!$A:$H,1)=$A389,VLOOKUP($A389,'hk2022'!$A:$H,8),0)</f>
        <v>0</v>
      </c>
      <c r="K389" s="190">
        <f t="shared" ref="K389:K397" si="135">SUM(H389+I389-J389)</f>
        <v>0</v>
      </c>
      <c r="L389" s="197"/>
    </row>
    <row r="390" spans="1:12" ht="12.75" outlineLevel="1" x14ac:dyDescent="0.2">
      <c r="A390" s="171" t="str">
        <f t="shared" ref="A390:A397" si="136">LEFT(B390,3)</f>
        <v>661</v>
      </c>
      <c r="B390" s="167" t="s">
        <v>2872</v>
      </c>
      <c r="C390" s="167" t="s">
        <v>2873</v>
      </c>
      <c r="D390" s="188">
        <f>IF(VLOOKUP($A390,'hk2023'!$A:$G,1)=$A390,VLOOKUP($A390,'hk2023'!$A:$G,6),0)</f>
        <v>0</v>
      </c>
      <c r="E390" s="188">
        <f>IF(VLOOKUP($A390,'hk2023'!$A:$G,1)=$A390,VLOOKUP($A390,'hk2023'!$A:$G,7),0)</f>
        <v>0</v>
      </c>
      <c r="F390" s="188">
        <f>IF(VLOOKUP($A390,'hk2023'!$A:$H,1)=$A390,VLOOKUP($A390,'hk2023'!$A:$H,8),0)</f>
        <v>0</v>
      </c>
      <c r="G390" s="189">
        <f t="shared" si="134"/>
        <v>0</v>
      </c>
      <c r="H390" s="188">
        <f>IF(VLOOKUP($A390,'hk2022'!$A:$G,1)=$A390,VLOOKUP($A390,'hk2022'!$A:$G,6),0)</f>
        <v>0</v>
      </c>
      <c r="I390" s="188">
        <f>IF(VLOOKUP($A390,'hk2022'!$A:$G,1)=$A390,VLOOKUP($A390,'hk2022'!$A:$G,7),0)</f>
        <v>0</v>
      </c>
      <c r="J390" s="188">
        <f>IF(VLOOKUP($A390,'hk2022'!$A:$H,1)=$A390,VLOOKUP($A390,'hk2022'!$A:$H,8),0)</f>
        <v>0</v>
      </c>
      <c r="K390" s="190">
        <f t="shared" si="135"/>
        <v>0</v>
      </c>
      <c r="L390" s="197"/>
    </row>
    <row r="391" spans="1:12" ht="12.75" outlineLevel="1" x14ac:dyDescent="0.2">
      <c r="A391" s="171" t="str">
        <f t="shared" si="136"/>
        <v>662</v>
      </c>
      <c r="B391" s="167" t="s">
        <v>2874</v>
      </c>
      <c r="C391" s="167" t="s">
        <v>2779</v>
      </c>
      <c r="D391" s="188">
        <f>IF(VLOOKUP($A391,'hk2023'!$A:$G,1)=$A391,VLOOKUP($A391,'hk2023'!$A:$G,6),0)</f>
        <v>0</v>
      </c>
      <c r="E391" s="188">
        <f>IF(VLOOKUP($A391,'hk2023'!$A:$G,1)=$A391,VLOOKUP($A391,'hk2023'!$A:$G,7),0)</f>
        <v>0</v>
      </c>
      <c r="F391" s="188">
        <f>IF(VLOOKUP($A391,'hk2023'!$A:$H,1)=$A391,VLOOKUP($A391,'hk2023'!$A:$H,8),0)</f>
        <v>0</v>
      </c>
      <c r="G391" s="189">
        <f t="shared" si="134"/>
        <v>0</v>
      </c>
      <c r="H391" s="188">
        <f>IF(VLOOKUP($A391,'hk2022'!$A:$G,1)=$A391,VLOOKUP($A391,'hk2022'!$A:$G,6),0)</f>
        <v>0</v>
      </c>
      <c r="I391" s="188">
        <f>IF(VLOOKUP($A391,'hk2022'!$A:$G,1)=$A391,VLOOKUP($A391,'hk2022'!$A:$G,7),0)</f>
        <v>0</v>
      </c>
      <c r="J391" s="188">
        <f>IF(VLOOKUP($A391,'hk2022'!$A:$H,1)=$A391,VLOOKUP($A391,'hk2022'!$A:$H,8),0)</f>
        <v>0</v>
      </c>
      <c r="K391" s="190">
        <f t="shared" si="135"/>
        <v>0</v>
      </c>
      <c r="L391" s="197"/>
    </row>
    <row r="392" spans="1:12" outlineLevel="1" x14ac:dyDescent="0.15">
      <c r="A392" s="171" t="str">
        <f t="shared" si="136"/>
        <v>663</v>
      </c>
      <c r="B392" s="167" t="s">
        <v>2875</v>
      </c>
      <c r="C392" s="167" t="s">
        <v>2876</v>
      </c>
      <c r="D392" s="188">
        <f>IF(VLOOKUP($A392,'hk2023'!$A:$G,1)=$A392,VLOOKUP($A392,'hk2023'!$A:$G,6),0)</f>
        <v>0</v>
      </c>
      <c r="E392" s="188">
        <f>IF(VLOOKUP($A392,'hk2023'!$A:$G,1)=$A392,VLOOKUP($A392,'hk2023'!$A:$G,7),0)</f>
        <v>0</v>
      </c>
      <c r="F392" s="188">
        <f>IF(VLOOKUP($A392,'hk2023'!$A:$H,1)=$A392,VLOOKUP($A392,'hk2023'!$A:$H,8),0)</f>
        <v>0</v>
      </c>
      <c r="G392" s="189">
        <f t="shared" si="134"/>
        <v>0</v>
      </c>
      <c r="H392" s="188">
        <f>IF(VLOOKUP($A392,'hk2022'!$A:$G,1)=$A392,VLOOKUP($A392,'hk2022'!$A:$G,6),0)</f>
        <v>0</v>
      </c>
      <c r="I392" s="188">
        <f>IF(VLOOKUP($A392,'hk2022'!$A:$G,1)=$A392,VLOOKUP($A392,'hk2022'!$A:$G,7),0)</f>
        <v>0</v>
      </c>
      <c r="J392" s="188">
        <f>IF(VLOOKUP($A392,'hk2022'!$A:$H,1)=$A392,VLOOKUP($A392,'hk2022'!$A:$H,8),0)</f>
        <v>0</v>
      </c>
      <c r="K392" s="190">
        <f t="shared" si="135"/>
        <v>0</v>
      </c>
    </row>
    <row r="393" spans="1:12" outlineLevel="1" x14ac:dyDescent="0.15">
      <c r="A393" s="171" t="str">
        <f t="shared" si="136"/>
        <v>664</v>
      </c>
      <c r="B393" s="167" t="s">
        <v>2877</v>
      </c>
      <c r="C393" s="167" t="s">
        <v>2878</v>
      </c>
      <c r="D393" s="188">
        <f>IF(VLOOKUP($A393,'hk2023'!$A:$G,1)=$A393,VLOOKUP($A393,'hk2023'!$A:$G,6),0)</f>
        <v>0</v>
      </c>
      <c r="E393" s="188">
        <f>IF(VLOOKUP($A393,'hk2023'!$A:$G,1)=$A393,VLOOKUP($A393,'hk2023'!$A:$G,7),0)</f>
        <v>0</v>
      </c>
      <c r="F393" s="188">
        <f>IF(VLOOKUP($A393,'hk2023'!$A:$H,1)=$A393,VLOOKUP($A393,'hk2023'!$A:$H,8),0)</f>
        <v>0</v>
      </c>
      <c r="G393" s="189">
        <f t="shared" si="134"/>
        <v>0</v>
      </c>
      <c r="H393" s="188">
        <f>IF(VLOOKUP($A393,'hk2022'!$A:$G,1)=$A393,VLOOKUP($A393,'hk2022'!$A:$G,6),0)</f>
        <v>0</v>
      </c>
      <c r="I393" s="188">
        <f>IF(VLOOKUP($A393,'hk2022'!$A:$G,1)=$A393,VLOOKUP($A393,'hk2022'!$A:$G,7),0)</f>
        <v>0</v>
      </c>
      <c r="J393" s="188">
        <f>IF(VLOOKUP($A393,'hk2022'!$A:$H,1)=$A393,VLOOKUP($A393,'hk2022'!$A:$H,8),0)</f>
        <v>0</v>
      </c>
      <c r="K393" s="190">
        <f t="shared" si="135"/>
        <v>0</v>
      </c>
    </row>
    <row r="394" spans="1:12" outlineLevel="1" x14ac:dyDescent="0.15">
      <c r="A394" s="171" t="str">
        <f t="shared" si="136"/>
        <v>665</v>
      </c>
      <c r="B394" s="167" t="s">
        <v>2879</v>
      </c>
      <c r="C394" s="167" t="s">
        <v>2880</v>
      </c>
      <c r="D394" s="188">
        <f>IF(VLOOKUP($A394,'hk2023'!$A:$G,1)=$A394,VLOOKUP($A394,'hk2023'!$A:$G,6),0)</f>
        <v>0</v>
      </c>
      <c r="E394" s="188">
        <f>IF(VLOOKUP($A394,'hk2023'!$A:$G,1)=$A394,VLOOKUP($A394,'hk2023'!$A:$G,7),0)</f>
        <v>0</v>
      </c>
      <c r="F394" s="188">
        <f>IF(VLOOKUP($A394,'hk2023'!$A:$H,1)=$A394,VLOOKUP($A394,'hk2023'!$A:$H,8),0)</f>
        <v>0</v>
      </c>
      <c r="G394" s="189">
        <f t="shared" si="134"/>
        <v>0</v>
      </c>
      <c r="H394" s="188">
        <f>IF(VLOOKUP($A394,'hk2022'!$A:$G,1)=$A394,VLOOKUP($A394,'hk2022'!$A:$G,6),0)</f>
        <v>0</v>
      </c>
      <c r="I394" s="188">
        <f>IF(VLOOKUP($A394,'hk2022'!$A:$G,1)=$A394,VLOOKUP($A394,'hk2022'!$A:$G,7),0)</f>
        <v>0</v>
      </c>
      <c r="J394" s="188">
        <f>IF(VLOOKUP($A394,'hk2022'!$A:$H,1)=$A394,VLOOKUP($A394,'hk2022'!$A:$H,8),0)</f>
        <v>0</v>
      </c>
      <c r="K394" s="190">
        <f t="shared" si="135"/>
        <v>0</v>
      </c>
    </row>
    <row r="395" spans="1:12" outlineLevel="1" x14ac:dyDescent="0.15">
      <c r="A395" s="171" t="str">
        <f t="shared" si="136"/>
        <v>666</v>
      </c>
      <c r="B395" s="167" t="s">
        <v>2881</v>
      </c>
      <c r="C395" s="167" t="s">
        <v>2882</v>
      </c>
      <c r="D395" s="188">
        <f>IF(VLOOKUP($A395,'hk2023'!$A:$G,1)=$A395,VLOOKUP($A395,'hk2023'!$A:$G,6),0)</f>
        <v>0</v>
      </c>
      <c r="E395" s="188">
        <f>IF(VLOOKUP($A395,'hk2023'!$A:$G,1)=$A395,VLOOKUP($A395,'hk2023'!$A:$G,7),0)</f>
        <v>0</v>
      </c>
      <c r="F395" s="188">
        <f>IF(VLOOKUP($A395,'hk2023'!$A:$H,1)=$A395,VLOOKUP($A395,'hk2023'!$A:$H,8),0)</f>
        <v>0</v>
      </c>
      <c r="G395" s="189">
        <f t="shared" si="134"/>
        <v>0</v>
      </c>
      <c r="H395" s="188">
        <f>IF(VLOOKUP($A395,'hk2022'!$A:$G,1)=$A395,VLOOKUP($A395,'hk2022'!$A:$G,6),0)</f>
        <v>0</v>
      </c>
      <c r="I395" s="188">
        <f>IF(VLOOKUP($A395,'hk2022'!$A:$G,1)=$A395,VLOOKUP($A395,'hk2022'!$A:$G,7),0)</f>
        <v>0</v>
      </c>
      <c r="J395" s="188">
        <f>IF(VLOOKUP($A395,'hk2022'!$A:$H,1)=$A395,VLOOKUP($A395,'hk2022'!$A:$H,8),0)</f>
        <v>0</v>
      </c>
      <c r="K395" s="190">
        <f t="shared" si="135"/>
        <v>0</v>
      </c>
    </row>
    <row r="396" spans="1:12" outlineLevel="1" x14ac:dyDescent="0.15">
      <c r="A396" s="171" t="str">
        <f t="shared" si="136"/>
        <v>667</v>
      </c>
      <c r="B396" s="167" t="s">
        <v>2883</v>
      </c>
      <c r="C396" s="167" t="s">
        <v>2884</v>
      </c>
      <c r="D396" s="188">
        <f>IF(VLOOKUP($A396,'hk2023'!$A:$G,1)=$A396,VLOOKUP($A396,'hk2023'!$A:$G,6),0)</f>
        <v>0</v>
      </c>
      <c r="E396" s="188">
        <f>IF(VLOOKUP($A396,'hk2023'!$A:$G,1)=$A396,VLOOKUP($A396,'hk2023'!$A:$G,7),0)</f>
        <v>0</v>
      </c>
      <c r="F396" s="188">
        <f>IF(VLOOKUP($A396,'hk2023'!$A:$H,1)=$A396,VLOOKUP($A396,'hk2023'!$A:$H,8),0)</f>
        <v>0</v>
      </c>
      <c r="G396" s="189">
        <f t="shared" si="134"/>
        <v>0</v>
      </c>
      <c r="H396" s="188">
        <f>IF(VLOOKUP($A396,'hk2022'!$A:$G,1)=$A396,VLOOKUP($A396,'hk2022'!$A:$G,6),0)</f>
        <v>0</v>
      </c>
      <c r="I396" s="188">
        <f>IF(VLOOKUP($A396,'hk2022'!$A:$G,1)=$A396,VLOOKUP($A396,'hk2022'!$A:$G,7),0)</f>
        <v>0</v>
      </c>
      <c r="J396" s="188">
        <f>IF(VLOOKUP($A396,'hk2022'!$A:$H,1)=$A396,VLOOKUP($A396,'hk2022'!$A:$H,8),0)</f>
        <v>0</v>
      </c>
      <c r="K396" s="190">
        <f t="shared" si="135"/>
        <v>0</v>
      </c>
    </row>
    <row r="397" spans="1:12" outlineLevel="1" x14ac:dyDescent="0.15">
      <c r="A397" s="171" t="str">
        <f t="shared" si="136"/>
        <v>668</v>
      </c>
      <c r="B397" s="167" t="s">
        <v>2885</v>
      </c>
      <c r="C397" s="167" t="s">
        <v>2886</v>
      </c>
      <c r="D397" s="188">
        <f>IF(VLOOKUP($A397,'hk2023'!$A:$G,1)=$A397,VLOOKUP($A397,'hk2023'!$A:$G,6),0)</f>
        <v>0</v>
      </c>
      <c r="E397" s="188">
        <f>IF(VLOOKUP($A397,'hk2023'!$A:$G,1)=$A397,VLOOKUP($A397,'hk2023'!$A:$G,7),0)</f>
        <v>0</v>
      </c>
      <c r="F397" s="188">
        <f>IF(VLOOKUP($A397,'hk2023'!$A:$H,1)=$A397,VLOOKUP($A397,'hk2023'!$A:$H,8),0)</f>
        <v>0</v>
      </c>
      <c r="G397" s="189">
        <f t="shared" si="134"/>
        <v>0</v>
      </c>
      <c r="H397" s="188">
        <f>IF(VLOOKUP($A397,'hk2022'!$A:$G,1)=$A397,VLOOKUP($A397,'hk2022'!$A:$G,6),0)</f>
        <v>0</v>
      </c>
      <c r="I397" s="188">
        <f>IF(VLOOKUP($A397,'hk2022'!$A:$G,1)=$A397,VLOOKUP($A397,'hk2022'!$A:$G,7),0)</f>
        <v>0</v>
      </c>
      <c r="J397" s="188">
        <f>IF(VLOOKUP($A397,'hk2022'!$A:$H,1)=$A397,VLOOKUP($A397,'hk2022'!$A:$H,8),0)</f>
        <v>0</v>
      </c>
      <c r="K397" s="190">
        <f t="shared" si="135"/>
        <v>0</v>
      </c>
    </row>
    <row r="398" spans="1:12" ht="11.25" outlineLevel="1" thickBot="1" x14ac:dyDescent="0.2">
      <c r="A398" s="171"/>
      <c r="B398" s="167"/>
      <c r="C398" s="167"/>
      <c r="H398" s="188"/>
      <c r="I398" s="188"/>
      <c r="J398" s="188"/>
      <c r="K398" s="190"/>
    </row>
    <row r="399" spans="1:12" x14ac:dyDescent="0.15">
      <c r="A399" s="223" t="s">
        <v>2059</v>
      </c>
      <c r="B399" s="208"/>
      <c r="C399" s="209" t="s">
        <v>2887</v>
      </c>
      <c r="D399" s="180">
        <f t="shared" ref="D399:K399" si="137">SUM(D400:D401)</f>
        <v>0</v>
      </c>
      <c r="E399" s="180">
        <f t="shared" si="137"/>
        <v>0</v>
      </c>
      <c r="F399" s="180">
        <f t="shared" si="137"/>
        <v>0</v>
      </c>
      <c r="G399" s="181">
        <f t="shared" si="137"/>
        <v>0</v>
      </c>
      <c r="H399" s="180">
        <f t="shared" si="137"/>
        <v>0</v>
      </c>
      <c r="I399" s="180">
        <f t="shared" si="137"/>
        <v>0</v>
      </c>
      <c r="J399" s="180">
        <f t="shared" si="137"/>
        <v>0</v>
      </c>
      <c r="K399" s="182">
        <f t="shared" si="137"/>
        <v>0</v>
      </c>
    </row>
    <row r="400" spans="1:12" outlineLevel="1" x14ac:dyDescent="0.15">
      <c r="A400" s="171" t="str">
        <f>LEFT(B400,3)</f>
        <v>674</v>
      </c>
      <c r="B400" s="167" t="s">
        <v>2888</v>
      </c>
      <c r="C400" s="167" t="s">
        <v>2889</v>
      </c>
      <c r="D400" s="188">
        <f>IF(VLOOKUP($A400,'hk2023'!$A:$G,1)=$A400,VLOOKUP($A400,'hk2023'!$A:$G,6),0)</f>
        <v>0</v>
      </c>
      <c r="E400" s="188">
        <f>IF(VLOOKUP($A400,'hk2023'!$A:$G,1)=$A400,VLOOKUP($A400,'hk2023'!$A:$G,7),0)</f>
        <v>0</v>
      </c>
      <c r="F400" s="188">
        <f>IF(VLOOKUP($A400,'hk2023'!$A:$H,1)=$A400,VLOOKUP($A400,'hk2023'!$A:$H,8),0)</f>
        <v>0</v>
      </c>
      <c r="G400" s="189">
        <f>SUM(D400+E400-F400)</f>
        <v>0</v>
      </c>
      <c r="H400" s="188">
        <f>IF(VLOOKUP($A400,'hk2022'!$A:$G,1)=$A400,VLOOKUP($A400,'hk2022'!$A:$G,6),0)</f>
        <v>0</v>
      </c>
      <c r="I400" s="188">
        <f>IF(VLOOKUP($A400,'hk2022'!$A:$G,1)=$A400,VLOOKUP($A400,'hk2022'!$A:$G,7),0)</f>
        <v>0</v>
      </c>
      <c r="J400" s="188">
        <f>IF(VLOOKUP($A400,'hk2022'!$A:$H,1)=$A400,VLOOKUP($A400,'hk2022'!$A:$H,8),0)</f>
        <v>0</v>
      </c>
      <c r="K400" s="190">
        <f>SUM(H400+I400-J400)</f>
        <v>0</v>
      </c>
    </row>
    <row r="401" spans="1:11" outlineLevel="1" x14ac:dyDescent="0.15">
      <c r="A401" s="171" t="str">
        <f>LEFT(B401,3)</f>
        <v>679</v>
      </c>
      <c r="B401" s="167" t="s">
        <v>2890</v>
      </c>
      <c r="C401" s="167" t="s">
        <v>2891</v>
      </c>
      <c r="D401" s="188">
        <f>IF(VLOOKUP($A401,'hk2023'!$A:$G,1)=$A401,VLOOKUP($A401,'hk2023'!$A:$G,6),0)</f>
        <v>0</v>
      </c>
      <c r="E401" s="188">
        <f>IF(VLOOKUP($A401,'hk2023'!$A:$G,1)=$A401,VLOOKUP($A401,'hk2023'!$A:$G,7),0)</f>
        <v>0</v>
      </c>
      <c r="F401" s="188">
        <f>IF(VLOOKUP($A401,'hk2023'!$A:$H,1)=$A401,VLOOKUP($A401,'hk2023'!$A:$H,8),0)</f>
        <v>0</v>
      </c>
      <c r="G401" s="189">
        <f>SUM(D401+E401-F401)</f>
        <v>0</v>
      </c>
      <c r="H401" s="188">
        <f>IF(VLOOKUP($A401,'hk2022'!$A:$G,1)=$A401,VLOOKUP($A401,'hk2022'!$A:$G,6),0)</f>
        <v>0</v>
      </c>
      <c r="I401" s="188">
        <f>IF(VLOOKUP($A401,'hk2022'!$A:$G,1)=$A401,VLOOKUP($A401,'hk2022'!$A:$G,7),0)</f>
        <v>0</v>
      </c>
      <c r="J401" s="188">
        <f>IF(VLOOKUP($A401,'hk2022'!$A:$H,1)=$A401,VLOOKUP($A401,'hk2022'!$A:$H,8),0)</f>
        <v>0</v>
      </c>
      <c r="K401" s="190">
        <f>SUM(H401+I401-J401)</f>
        <v>0</v>
      </c>
    </row>
    <row r="402" spans="1:11" ht="11.25" outlineLevel="1" thickBot="1" x14ac:dyDescent="0.2">
      <c r="A402" s="171"/>
      <c r="B402" s="167"/>
      <c r="C402" s="167"/>
      <c r="H402" s="188"/>
      <c r="I402" s="188"/>
      <c r="J402" s="188"/>
      <c r="K402" s="190"/>
    </row>
    <row r="403" spans="1:11" x14ac:dyDescent="0.15">
      <c r="A403" s="223" t="s">
        <v>2061</v>
      </c>
      <c r="B403" s="208"/>
      <c r="C403" s="209" t="s">
        <v>2892</v>
      </c>
      <c r="D403" s="180">
        <f t="shared" ref="D403:K403" si="138">SUM(D404:D409)</f>
        <v>0</v>
      </c>
      <c r="E403" s="180">
        <f t="shared" si="138"/>
        <v>0</v>
      </c>
      <c r="F403" s="180">
        <f t="shared" si="138"/>
        <v>0</v>
      </c>
      <c r="G403" s="181">
        <f t="shared" si="138"/>
        <v>0</v>
      </c>
      <c r="H403" s="180">
        <f t="shared" si="138"/>
        <v>0</v>
      </c>
      <c r="I403" s="180">
        <f t="shared" si="138"/>
        <v>0</v>
      </c>
      <c r="J403" s="180">
        <f t="shared" si="138"/>
        <v>0</v>
      </c>
      <c r="K403" s="182">
        <f t="shared" si="138"/>
        <v>0</v>
      </c>
    </row>
    <row r="404" spans="1:11" outlineLevel="1" x14ac:dyDescent="0.15">
      <c r="A404" s="171" t="s">
        <v>1154</v>
      </c>
      <c r="C404" s="184" t="s">
        <v>2892</v>
      </c>
      <c r="D404" s="188">
        <f>IF(VLOOKUP($A404,'hk2023'!$A:$G,1)=$A404,VLOOKUP($A404,'hk2023'!$A:$G,6),0)</f>
        <v>0</v>
      </c>
      <c r="E404" s="188">
        <f>IF(VLOOKUP($A404,'hk2023'!$A:$G,1)=$A404,VLOOKUP($A404,'hk2023'!$A:$G,7),0)</f>
        <v>0</v>
      </c>
      <c r="F404" s="188">
        <f>IF(VLOOKUP($A404,'hk2023'!$A:$H,1)=$A404,VLOOKUP($A404,'hk2023'!$A:$H,8),0)</f>
        <v>0</v>
      </c>
      <c r="G404" s="189">
        <f t="shared" ref="G404:G409" si="139">SUM(D404+E404-F404)</f>
        <v>0</v>
      </c>
      <c r="H404" s="188">
        <f>IF(VLOOKUP($A404,'hk2022'!$A:$G,1)=$A404,VLOOKUP($A404,'hk2022'!$A:$G,6),0)</f>
        <v>0</v>
      </c>
      <c r="I404" s="188">
        <f>IF(VLOOKUP($A404,'hk2022'!$A:$G,1)=$A404,VLOOKUP($A404,'hk2022'!$A:$G,7),0)</f>
        <v>0</v>
      </c>
      <c r="J404" s="188">
        <f>IF(VLOOKUP($A404,'hk2022'!$A:$H,1)=$A404,VLOOKUP($A404,'hk2022'!$A:$H,8),0)</f>
        <v>0</v>
      </c>
      <c r="K404" s="190">
        <f t="shared" ref="K404:K409" si="140">SUM(H404+I404-J404)</f>
        <v>0</v>
      </c>
    </row>
    <row r="405" spans="1:11" outlineLevel="1" x14ac:dyDescent="0.15">
      <c r="A405" s="227" t="str">
        <f>LEFT(B405,3)</f>
        <v>681</v>
      </c>
      <c r="B405" s="167" t="s">
        <v>2893</v>
      </c>
      <c r="C405" s="167" t="s">
        <v>2894</v>
      </c>
      <c r="D405" s="188">
        <f>IF(VLOOKUP($A405,'hk2023'!$A:$G,1)=$A405,VLOOKUP($A405,'hk2023'!$A:$G,6),0)</f>
        <v>0</v>
      </c>
      <c r="E405" s="188">
        <f>IF(VLOOKUP($A405,'hk2023'!$A:$G,1)=$A405,VLOOKUP($A405,'hk2023'!$A:$G,7),0)</f>
        <v>0</v>
      </c>
      <c r="F405" s="188">
        <f>IF(VLOOKUP($A405,'hk2023'!$A:$H,1)=$A405,VLOOKUP($A405,'hk2023'!$A:$H,8),0)</f>
        <v>0</v>
      </c>
      <c r="G405" s="189">
        <f t="shared" si="139"/>
        <v>0</v>
      </c>
      <c r="H405" s="188">
        <f>IF(VLOOKUP($A405,'hk2022'!$A:$G,1)=$A405,VLOOKUP($A405,'hk2022'!$A:$G,6),0)</f>
        <v>0</v>
      </c>
      <c r="I405" s="188">
        <f>IF(VLOOKUP($A405,'hk2022'!$A:$G,1)=$A405,VLOOKUP($A405,'hk2022'!$A:$G,7),0)</f>
        <v>0</v>
      </c>
      <c r="J405" s="188">
        <f>IF(VLOOKUP($A405,'hk2022'!$A:$H,1)=$A405,VLOOKUP($A405,'hk2022'!$A:$H,8),0)</f>
        <v>0</v>
      </c>
      <c r="K405" s="190">
        <f t="shared" si="140"/>
        <v>0</v>
      </c>
    </row>
    <row r="406" spans="1:11" outlineLevel="1" x14ac:dyDescent="0.15">
      <c r="A406" s="227" t="str">
        <f>LEFT(B406,3)</f>
        <v>682</v>
      </c>
      <c r="B406" s="167" t="s">
        <v>2895</v>
      </c>
      <c r="C406" s="167" t="s">
        <v>2896</v>
      </c>
      <c r="D406" s="188">
        <f>IF(VLOOKUP($A406,'hk2023'!$A:$G,1)=$A406,VLOOKUP($A406,'hk2023'!$A:$G,6),0)</f>
        <v>0</v>
      </c>
      <c r="E406" s="188">
        <f>IF(VLOOKUP($A406,'hk2023'!$A:$G,1)=$A406,VLOOKUP($A406,'hk2023'!$A:$G,7),0)</f>
        <v>0</v>
      </c>
      <c r="F406" s="188">
        <f>IF(VLOOKUP($A406,'hk2023'!$A:$H,1)=$A406,VLOOKUP($A406,'hk2023'!$A:$H,8),0)</f>
        <v>0</v>
      </c>
      <c r="G406" s="189">
        <f t="shared" si="139"/>
        <v>0</v>
      </c>
      <c r="H406" s="188">
        <f>IF(VLOOKUP($A406,'hk2022'!$A:$G,1)=$A406,VLOOKUP($A406,'hk2022'!$A:$G,6),0)</f>
        <v>0</v>
      </c>
      <c r="I406" s="188">
        <f>IF(VLOOKUP($A406,'hk2022'!$A:$G,1)=$A406,VLOOKUP($A406,'hk2022'!$A:$G,7),0)</f>
        <v>0</v>
      </c>
      <c r="J406" s="188">
        <f>IF(VLOOKUP($A406,'hk2022'!$A:$H,1)=$A406,VLOOKUP($A406,'hk2022'!$A:$H,8),0)</f>
        <v>0</v>
      </c>
      <c r="K406" s="190">
        <f t="shared" si="140"/>
        <v>0</v>
      </c>
    </row>
    <row r="407" spans="1:11" outlineLevel="1" x14ac:dyDescent="0.15">
      <c r="A407" s="227" t="str">
        <f>LEFT(B407,3)</f>
        <v>684</v>
      </c>
      <c r="B407" s="167" t="s">
        <v>2897</v>
      </c>
      <c r="C407" s="167" t="s">
        <v>2889</v>
      </c>
      <c r="D407" s="188">
        <f>IF(VLOOKUP($A407,'hk2023'!$A:$G,1)=$A407,VLOOKUP($A407,'hk2023'!$A:$G,6),0)</f>
        <v>0</v>
      </c>
      <c r="E407" s="188">
        <f>IF(VLOOKUP($A407,'hk2023'!$A:$G,1)=$A407,VLOOKUP($A407,'hk2023'!$A:$G,7),0)</f>
        <v>0</v>
      </c>
      <c r="F407" s="188">
        <f>IF(VLOOKUP($A407,'hk2023'!$A:$H,1)=$A407,VLOOKUP($A407,'hk2023'!$A:$H,8),0)</f>
        <v>0</v>
      </c>
      <c r="G407" s="189">
        <f t="shared" si="139"/>
        <v>0</v>
      </c>
      <c r="H407" s="188">
        <f>IF(VLOOKUP($A407,'hk2022'!$A:$G,1)=$A407,VLOOKUP($A407,'hk2022'!$A:$G,6),0)</f>
        <v>0</v>
      </c>
      <c r="I407" s="188">
        <f>IF(VLOOKUP($A407,'hk2022'!$A:$G,1)=$A407,VLOOKUP($A407,'hk2022'!$A:$G,7),0)</f>
        <v>0</v>
      </c>
      <c r="J407" s="188">
        <f>IF(VLOOKUP($A407,'hk2022'!$A:$H,1)=$A407,VLOOKUP($A407,'hk2022'!$A:$H,8),0)</f>
        <v>0</v>
      </c>
      <c r="K407" s="190">
        <f t="shared" si="140"/>
        <v>0</v>
      </c>
    </row>
    <row r="408" spans="1:11" outlineLevel="1" x14ac:dyDescent="0.15">
      <c r="A408" s="171" t="str">
        <f>LEFT(B408,3)</f>
        <v>688</v>
      </c>
      <c r="B408" s="167" t="s">
        <v>2898</v>
      </c>
      <c r="C408" s="167" t="s">
        <v>2899</v>
      </c>
      <c r="D408" s="188">
        <f>IF(VLOOKUP($A408,'hk2023'!$A:$G,1)=$A408,VLOOKUP($A408,'hk2023'!$A:$G,6),0)</f>
        <v>0</v>
      </c>
      <c r="E408" s="188">
        <f>IF(VLOOKUP($A408,'hk2023'!$A:$G,1)=$A408,VLOOKUP($A408,'hk2023'!$A:$G,7),0)</f>
        <v>0</v>
      </c>
      <c r="F408" s="188">
        <f>IF(VLOOKUP($A408,'hk2023'!$A:$H,1)=$A408,VLOOKUP($A408,'hk2023'!$A:$H,8),0)</f>
        <v>0</v>
      </c>
      <c r="G408" s="189">
        <f t="shared" si="139"/>
        <v>0</v>
      </c>
      <c r="H408" s="188">
        <f>IF(VLOOKUP($A408,'hk2022'!$A:$G,1)=$A408,VLOOKUP($A408,'hk2022'!$A:$G,6),0)</f>
        <v>0</v>
      </c>
      <c r="I408" s="188">
        <f>IF(VLOOKUP($A408,'hk2022'!$A:$G,1)=$A408,VLOOKUP($A408,'hk2022'!$A:$G,7),0)</f>
        <v>0</v>
      </c>
      <c r="J408" s="188">
        <f>IF(VLOOKUP($A408,'hk2022'!$A:$H,1)=$A408,VLOOKUP($A408,'hk2022'!$A:$H,8),0)</f>
        <v>0</v>
      </c>
      <c r="K408" s="190">
        <f t="shared" si="140"/>
        <v>0</v>
      </c>
    </row>
    <row r="409" spans="1:11" outlineLevel="1" x14ac:dyDescent="0.15">
      <c r="A409" s="171" t="str">
        <f>LEFT(B409,3)</f>
        <v>689</v>
      </c>
      <c r="B409" s="167" t="s">
        <v>2900</v>
      </c>
      <c r="C409" s="167" t="s">
        <v>2891</v>
      </c>
      <c r="D409" s="188">
        <f>IF(VLOOKUP($A409,'hk2023'!$A:$G,1)=$A409,VLOOKUP($A409,'hk2023'!$A:$G,6),0)</f>
        <v>0</v>
      </c>
      <c r="E409" s="188">
        <f>IF(VLOOKUP($A409,'hk2023'!$A:$G,1)=$A409,VLOOKUP($A409,'hk2023'!$A:$G,7),0)</f>
        <v>0</v>
      </c>
      <c r="F409" s="188">
        <f>IF(VLOOKUP($A409,'hk2023'!$A:$H,1)=$A409,VLOOKUP($A409,'hk2023'!$A:$H,8),0)</f>
        <v>0</v>
      </c>
      <c r="G409" s="189">
        <f t="shared" si="139"/>
        <v>0</v>
      </c>
      <c r="H409" s="188">
        <f>IF(VLOOKUP($A409,'hk2022'!$A:$G,1)=$A409,VLOOKUP($A409,'hk2022'!$A:$G,6),0)</f>
        <v>0</v>
      </c>
      <c r="I409" s="188">
        <f>IF(VLOOKUP($A409,'hk2022'!$A:$G,1)=$A409,VLOOKUP($A409,'hk2022'!$A:$G,7),0)</f>
        <v>0</v>
      </c>
      <c r="J409" s="188">
        <f>IF(VLOOKUP($A409,'hk2022'!$A:$H,1)=$A409,VLOOKUP($A409,'hk2022'!$A:$H,8),0)</f>
        <v>0</v>
      </c>
      <c r="K409" s="190">
        <f t="shared" si="140"/>
        <v>0</v>
      </c>
    </row>
    <row r="410" spans="1:11" ht="11.25" outlineLevel="1" thickBot="1" x14ac:dyDescent="0.2">
      <c r="A410" s="171"/>
      <c r="B410" s="167"/>
      <c r="C410" s="167" t="s">
        <v>2901</v>
      </c>
      <c r="H410" s="188"/>
      <c r="I410" s="188"/>
      <c r="J410" s="188"/>
      <c r="K410" s="190"/>
    </row>
    <row r="411" spans="1:11" x14ac:dyDescent="0.15">
      <c r="A411" s="223" t="s">
        <v>2062</v>
      </c>
      <c r="B411" s="208"/>
      <c r="C411" s="209" t="s">
        <v>2902</v>
      </c>
      <c r="D411" s="180">
        <f t="shared" ref="D411:K411" si="141">SUM(D412:D413)</f>
        <v>0</v>
      </c>
      <c r="E411" s="180">
        <f t="shared" si="141"/>
        <v>0</v>
      </c>
      <c r="F411" s="180">
        <f t="shared" si="141"/>
        <v>0</v>
      </c>
      <c r="G411" s="181">
        <f t="shared" si="141"/>
        <v>0</v>
      </c>
      <c r="H411" s="180">
        <f t="shared" si="141"/>
        <v>0</v>
      </c>
      <c r="I411" s="180">
        <f t="shared" si="141"/>
        <v>0</v>
      </c>
      <c r="J411" s="180">
        <f t="shared" si="141"/>
        <v>0</v>
      </c>
      <c r="K411" s="182">
        <f t="shared" si="141"/>
        <v>0</v>
      </c>
    </row>
    <row r="412" spans="1:11" outlineLevel="1" x14ac:dyDescent="0.15">
      <c r="A412" s="171" t="str">
        <f>LEFT(B412,3)</f>
        <v>697</v>
      </c>
      <c r="B412" s="167" t="s">
        <v>2903</v>
      </c>
      <c r="C412" s="167" t="s">
        <v>2904</v>
      </c>
      <c r="D412" s="188">
        <f>IF(VLOOKUP($A412,'hk2023'!$A:$G,1)=$A412,VLOOKUP($A412,'hk2023'!$A:$G,6),0)</f>
        <v>0</v>
      </c>
      <c r="E412" s="188">
        <f>IF(VLOOKUP($A412,'hk2023'!$A:$G,1)=$A412,VLOOKUP($A412,'hk2023'!$A:$G,7),0)</f>
        <v>0</v>
      </c>
      <c r="F412" s="188">
        <f>IF(VLOOKUP($A412,'hk2023'!$A:$H,1)=$A412,VLOOKUP($A412,'hk2023'!$A:$H,8),0)</f>
        <v>0</v>
      </c>
      <c r="G412" s="189">
        <f>SUM(D412+E412-F412)</f>
        <v>0</v>
      </c>
      <c r="H412" s="188">
        <f>IF(VLOOKUP($A412,'hk2022'!$A:$G,1)=$A412,VLOOKUP($A412,'hk2022'!$A:$G,6),0)</f>
        <v>0</v>
      </c>
      <c r="I412" s="188">
        <f>IF(VLOOKUP($A412,'hk2022'!$A:$G,1)=$A412,VLOOKUP($A412,'hk2022'!$A:$G,7),0)</f>
        <v>0</v>
      </c>
      <c r="J412" s="188">
        <f>IF(VLOOKUP($A412,'hk2022'!$A:$H,1)=$A412,VLOOKUP($A412,'hk2022'!$A:$H,8),0)</f>
        <v>0</v>
      </c>
      <c r="K412" s="190">
        <f>SUM(H412+I412-J412)</f>
        <v>0</v>
      </c>
    </row>
    <row r="413" spans="1:11" outlineLevel="1" x14ac:dyDescent="0.15">
      <c r="A413" s="171" t="str">
        <f>LEFT(B413,3)</f>
        <v>698</v>
      </c>
      <c r="B413" s="167" t="s">
        <v>2905</v>
      </c>
      <c r="C413" s="167" t="s">
        <v>2906</v>
      </c>
      <c r="D413" s="188">
        <f>IF(VLOOKUP($A413,'hk2023'!$A:$G,1)=$A413,VLOOKUP($A413,'hk2023'!$A:$G,6),0)</f>
        <v>0</v>
      </c>
      <c r="E413" s="188">
        <f>IF(VLOOKUP($A413,'hk2023'!$A:$G,1)=$A413,VLOOKUP($A413,'hk2023'!$A:$G,7),0)</f>
        <v>0</v>
      </c>
      <c r="F413" s="188">
        <f>IF(VLOOKUP($A413,'hk2023'!$A:$H,1)=$A413,VLOOKUP($A413,'hk2023'!$A:$H,8),0)</f>
        <v>0</v>
      </c>
      <c r="G413" s="189">
        <f>SUM(D413+E413-F413)</f>
        <v>0</v>
      </c>
      <c r="H413" s="188">
        <f>IF(VLOOKUP($A413,'hk2022'!$A:$G,1)=$A413,VLOOKUP($A413,'hk2022'!$A:$G,6),0)</f>
        <v>0</v>
      </c>
      <c r="I413" s="188">
        <f>IF(VLOOKUP($A413,'hk2022'!$A:$G,1)=$A413,VLOOKUP($A413,'hk2022'!$A:$G,7),0)</f>
        <v>0</v>
      </c>
      <c r="J413" s="188">
        <f>IF(VLOOKUP($A413,'hk2022'!$A:$H,1)=$A413,VLOOKUP($A413,'hk2022'!$A:$H,8),0)</f>
        <v>0</v>
      </c>
      <c r="K413" s="190">
        <f>SUM(H413+I413-J413)</f>
        <v>0</v>
      </c>
    </row>
    <row r="414" spans="1:11" ht="11.25" outlineLevel="1" thickBot="1" x14ac:dyDescent="0.2">
      <c r="A414" s="171"/>
      <c r="B414" s="167"/>
      <c r="C414" s="167"/>
      <c r="H414" s="188"/>
      <c r="I414" s="188"/>
      <c r="J414" s="188"/>
      <c r="K414" s="190"/>
    </row>
    <row r="415" spans="1:11" ht="12" thickBot="1" x14ac:dyDescent="0.25">
      <c r="A415" s="172" t="s">
        <v>2907</v>
      </c>
      <c r="B415" s="167"/>
      <c r="C415" s="173" t="s">
        <v>2908</v>
      </c>
      <c r="D415" s="204"/>
      <c r="E415" s="204"/>
      <c r="F415" s="204"/>
      <c r="G415" s="205"/>
      <c r="H415" s="204"/>
      <c r="I415" s="204"/>
      <c r="J415" s="204"/>
      <c r="K415" s="206"/>
    </row>
    <row r="416" spans="1:11" x14ac:dyDescent="0.15">
      <c r="A416" s="223" t="s">
        <v>1237</v>
      </c>
      <c r="B416" s="208"/>
      <c r="C416" s="209" t="s">
        <v>2909</v>
      </c>
      <c r="D416" s="180">
        <f t="shared" ref="D416:K416" si="142">SUM(D417:D418)</f>
        <v>0</v>
      </c>
      <c r="E416" s="180">
        <f t="shared" si="142"/>
        <v>0</v>
      </c>
      <c r="F416" s="180">
        <f t="shared" si="142"/>
        <v>0</v>
      </c>
      <c r="G416" s="181">
        <f t="shared" si="142"/>
        <v>0</v>
      </c>
      <c r="H416" s="180">
        <f t="shared" si="142"/>
        <v>0</v>
      </c>
      <c r="I416" s="180">
        <f t="shared" si="142"/>
        <v>0</v>
      </c>
      <c r="J416" s="180">
        <f t="shared" si="142"/>
        <v>0</v>
      </c>
      <c r="K416" s="182">
        <f t="shared" si="142"/>
        <v>0</v>
      </c>
    </row>
    <row r="417" spans="1:18" outlineLevel="1" x14ac:dyDescent="0.15">
      <c r="A417" s="171" t="str">
        <f>LEFT(B417,3)</f>
        <v>701</v>
      </c>
      <c r="B417" s="167" t="s">
        <v>2910</v>
      </c>
      <c r="C417" s="167" t="s">
        <v>2911</v>
      </c>
      <c r="D417" s="188">
        <f>IF(VLOOKUP($A417,'hk2023'!$A:$G,1)=$A417,VLOOKUP($A417,'hk2023'!$A:$G,5),0)</f>
        <v>0</v>
      </c>
      <c r="E417" s="188">
        <f>IF(VLOOKUP($A417,'hk2023'!$A:$G,1)=$A417,VLOOKUP($A417,'hk2023'!$A:$G,6),0)</f>
        <v>0</v>
      </c>
      <c r="F417" s="188">
        <f>IF(VLOOKUP($A417,'hk2023'!$A:$H,1)=$A417,VLOOKUP($A417,'hk2023'!$A:$H,7),0)</f>
        <v>0</v>
      </c>
      <c r="G417" s="189">
        <f>SUM(D417+E417-F417)</f>
        <v>0</v>
      </c>
      <c r="H417" s="188">
        <f>IF(VLOOKUP($A417,'hk2022'!$A:$G,1)=$A417,VLOOKUP($A417,'hk2022'!$A:$G,5),0)</f>
        <v>0</v>
      </c>
      <c r="I417" s="188">
        <f>IF(VLOOKUP($A417,'hk2022'!$A:$G,1)=$A417,VLOOKUP($A417,'hk2022'!$A:$G,6),0)</f>
        <v>0</v>
      </c>
      <c r="J417" s="188">
        <f>IF(VLOOKUP($A417,'hk2022'!$A:$H,1)=$A417,VLOOKUP($A417,'hk2022'!$A:$H,7),0)</f>
        <v>0</v>
      </c>
      <c r="K417" s="190">
        <f>SUM(H417+I417-J417)</f>
        <v>0</v>
      </c>
    </row>
    <row r="418" spans="1:18" outlineLevel="1" x14ac:dyDescent="0.15">
      <c r="A418" s="171" t="str">
        <f>LEFT(B418,3)</f>
        <v>702</v>
      </c>
      <c r="B418" s="167" t="s">
        <v>2912</v>
      </c>
      <c r="C418" s="167" t="s">
        <v>2913</v>
      </c>
      <c r="D418" s="188">
        <f>IF(VLOOKUP($A418,'hk2023'!$A:$G,1)=$A418,VLOOKUP($A418,'hk2023'!$A:$G,5),0)</f>
        <v>0</v>
      </c>
      <c r="E418" s="188">
        <f>IF(VLOOKUP($A418,'hk2023'!$A:$G,1)=$A418,VLOOKUP($A418,'hk2023'!$A:$G,6),0)</f>
        <v>0</v>
      </c>
      <c r="F418" s="188">
        <f>IF(VLOOKUP($A418,'hk2023'!$A:$H,1)=$A418,VLOOKUP($A418,'hk2023'!$A:$H,7),0)</f>
        <v>0</v>
      </c>
      <c r="G418" s="189">
        <f>SUM(D418+E418-F418)</f>
        <v>0</v>
      </c>
      <c r="H418" s="188">
        <f>IF(VLOOKUP($A418,'hk2022'!$A:$G,1)=$A418,VLOOKUP($A418,'hk2022'!$A:$G,5),0)</f>
        <v>0</v>
      </c>
      <c r="I418" s="188">
        <f>IF(VLOOKUP($A418,'hk2022'!$A:$G,1)=$A418,VLOOKUP($A418,'hk2022'!$A:$G,6),0)</f>
        <v>0</v>
      </c>
      <c r="J418" s="188">
        <f>IF(VLOOKUP($A418,'hk2022'!$A:$H,1)=$A418,VLOOKUP($A418,'hk2022'!$A:$H,7),0)</f>
        <v>0</v>
      </c>
      <c r="K418" s="190">
        <f>SUM(H418+I418-J418)</f>
        <v>0</v>
      </c>
    </row>
    <row r="419" spans="1:18" ht="11.25" outlineLevel="1" thickBot="1" x14ac:dyDescent="0.2">
      <c r="A419" s="171"/>
      <c r="B419" s="167"/>
      <c r="C419" s="167"/>
      <c r="H419" s="188"/>
      <c r="I419" s="188"/>
      <c r="J419" s="188"/>
      <c r="K419" s="190"/>
      <c r="L419" s="225"/>
      <c r="M419" s="164"/>
      <c r="O419" s="167"/>
      <c r="P419" s="225"/>
      <c r="Q419" s="225"/>
      <c r="R419" s="225"/>
    </row>
    <row r="420" spans="1:18" ht="13.5" customHeight="1" x14ac:dyDescent="0.15">
      <c r="A420" s="223" t="s">
        <v>2063</v>
      </c>
      <c r="B420" s="208"/>
      <c r="C420" s="209" t="s">
        <v>2914</v>
      </c>
      <c r="D420" s="180">
        <f t="shared" ref="D420:K420" si="143">SUM(D421)</f>
        <v>0</v>
      </c>
      <c r="E420" s="180">
        <f t="shared" si="143"/>
        <v>0</v>
      </c>
      <c r="F420" s="180">
        <f t="shared" si="143"/>
        <v>0</v>
      </c>
      <c r="G420" s="181">
        <f t="shared" si="143"/>
        <v>0</v>
      </c>
      <c r="H420" s="180">
        <f t="shared" si="143"/>
        <v>0</v>
      </c>
      <c r="I420" s="180">
        <f t="shared" si="143"/>
        <v>0</v>
      </c>
      <c r="J420" s="180">
        <f t="shared" si="143"/>
        <v>0</v>
      </c>
      <c r="K420" s="182">
        <f t="shared" si="143"/>
        <v>0</v>
      </c>
    </row>
    <row r="421" spans="1:18" outlineLevel="1" x14ac:dyDescent="0.15">
      <c r="A421" s="171" t="str">
        <f>LEFT(B421,3)</f>
        <v>710</v>
      </c>
      <c r="B421" s="167" t="s">
        <v>2915</v>
      </c>
      <c r="C421" s="167" t="s">
        <v>2916</v>
      </c>
      <c r="D421" s="188">
        <f>IF(VLOOKUP($A421,'hk2023'!$A:$G,1)=$A421,VLOOKUP($A421,'hk2023'!$A:$G,5),0)</f>
        <v>0</v>
      </c>
      <c r="E421" s="188">
        <f>IF(VLOOKUP($A421,'hk2023'!$A:$G,1)=$A421,VLOOKUP($A421,'hk2023'!$A:$G,6),0)</f>
        <v>0</v>
      </c>
      <c r="F421" s="188">
        <f>IF(VLOOKUP($A421,'hk2023'!$A:$H,1)=$A421,VLOOKUP($A421,'hk2023'!$A:$H,7),0)</f>
        <v>0</v>
      </c>
      <c r="G421" s="189">
        <f>SUM(D421+E421-F421)</f>
        <v>0</v>
      </c>
      <c r="H421" s="188">
        <f>IF(VLOOKUP($A421,'hk2022'!$A:$G,1)=$A421,VLOOKUP($A421,'hk2022'!$A:$G,5),0)</f>
        <v>0</v>
      </c>
      <c r="I421" s="188">
        <f>IF(VLOOKUP($A421,'hk2022'!$A:$G,1)=$A421,VLOOKUP($A421,'hk2022'!$A:$G,6),0)</f>
        <v>0</v>
      </c>
      <c r="J421" s="188">
        <f>IF(VLOOKUP($A421,'hk2022'!$A:$H,1)=$A421,VLOOKUP($A421,'hk2022'!$A:$H,7),0)</f>
        <v>0</v>
      </c>
      <c r="K421" s="190">
        <f>SUM(H421+I421-J421)</f>
        <v>0</v>
      </c>
    </row>
    <row r="422" spans="1:18" ht="11.25" outlineLevel="1" thickBot="1" x14ac:dyDescent="0.2">
      <c r="H422" s="188"/>
      <c r="I422" s="188"/>
      <c r="J422" s="188"/>
      <c r="K422" s="190"/>
    </row>
    <row r="423" spans="1:18" ht="11.25" x14ac:dyDescent="0.2">
      <c r="A423" s="172"/>
      <c r="B423" s="167"/>
      <c r="C423" s="173" t="s">
        <v>2917</v>
      </c>
      <c r="D423" s="204"/>
      <c r="E423" s="204"/>
      <c r="F423" s="204"/>
      <c r="G423" s="205"/>
      <c r="H423" s="204"/>
      <c r="I423" s="204"/>
      <c r="J423" s="204"/>
      <c r="K423" s="206"/>
    </row>
    <row r="424" spans="1:18" ht="11.25" thickBot="1" x14ac:dyDescent="0.2">
      <c r="H424" s="188"/>
      <c r="I424" s="188"/>
      <c r="J424" s="188"/>
      <c r="K424" s="190"/>
    </row>
    <row r="425" spans="1:18" ht="11.25" x14ac:dyDescent="0.2">
      <c r="A425" s="172"/>
      <c r="B425" s="167"/>
      <c r="C425" s="173" t="s">
        <v>2918</v>
      </c>
      <c r="D425" s="204"/>
      <c r="E425" s="204"/>
      <c r="F425" s="204"/>
      <c r="G425" s="205"/>
      <c r="H425" s="204"/>
      <c r="I425" s="204"/>
      <c r="J425" s="204"/>
      <c r="K425" s="206"/>
    </row>
  </sheetData>
  <sheetProtection algorithmName="SHA-512" hashValue="zT3dvmtJ/H1gHejjj0na2+740cHeUHunL369OXJw9g/L0uJlN2WK/Zz0qqwh5XZk5uREfjiO7r8PctDqkSrNHg==" saltValue="UB7M5jEDp76c+4Xd+szVkw==" spinCount="100000" sheet="1" formatColumns="0" formatRows="0" insertColumns="0" insertRows="0" insertHyperlinks="0" deleteColumns="0" deleteRows="0" sort="0" autoFilter="0"/>
  <dataConsolidate/>
  <mergeCells count="3">
    <mergeCell ref="C1:K1"/>
    <mergeCell ref="D3:G3"/>
    <mergeCell ref="H3:K3"/>
  </mergeCells>
  <printOptions gridLines="1" gridLinesSet="0"/>
  <pageMargins left="0.75" right="0.75" top="1" bottom="1" header="0.5" footer="0.5"/>
  <pageSetup paperSize="9" orientation="landscape" horizontalDpi="4294967293" verticalDpi="1200" r:id="rId1"/>
  <headerFooter alignWithMargins="0">
    <oddHeader>&amp;A</oddHeader>
    <oddFoote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1"/>
  <sheetViews>
    <sheetView workbookViewId="0"/>
  </sheetViews>
  <sheetFormatPr defaultColWidth="1.7109375" defaultRowHeight="12.75" x14ac:dyDescent="0.25"/>
  <cols>
    <col min="1" max="1" width="2.42578125" style="562" bestFit="1" customWidth="1"/>
    <col min="2" max="2" width="3.7109375" style="562" bestFit="1" customWidth="1"/>
    <col min="3" max="3" width="74.85546875" style="562" bestFit="1" customWidth="1"/>
    <col min="4" max="4" width="97" style="562" bestFit="1" customWidth="1"/>
    <col min="5" max="5" width="92.140625" style="562" bestFit="1" customWidth="1"/>
    <col min="6" max="16384" width="1.7109375" style="562"/>
  </cols>
  <sheetData>
    <row r="1" spans="1:5" x14ac:dyDescent="0.25">
      <c r="A1" s="562">
        <v>1</v>
      </c>
      <c r="B1" s="562" t="s">
        <v>2137</v>
      </c>
      <c r="C1" s="562" t="s">
        <v>1846</v>
      </c>
      <c r="D1" s="562" t="s">
        <v>4749</v>
      </c>
      <c r="E1" s="562" t="s">
        <v>4750</v>
      </c>
    </row>
    <row r="2" spans="1:5" x14ac:dyDescent="0.25">
      <c r="A2" s="562">
        <v>2</v>
      </c>
      <c r="B2" s="562" t="s">
        <v>2138</v>
      </c>
      <c r="C2" s="562" t="s">
        <v>4751</v>
      </c>
      <c r="D2" s="562" t="s">
        <v>4752</v>
      </c>
      <c r="E2" s="562" t="s">
        <v>4753</v>
      </c>
    </row>
    <row r="3" spans="1:5" x14ac:dyDescent="0.25">
      <c r="A3" s="562">
        <v>3</v>
      </c>
      <c r="B3" s="562" t="s">
        <v>2139</v>
      </c>
      <c r="C3" s="562" t="s">
        <v>4754</v>
      </c>
      <c r="D3" s="562" t="s">
        <v>4755</v>
      </c>
      <c r="E3" s="562" t="s">
        <v>4756</v>
      </c>
    </row>
    <row r="4" spans="1:5" x14ac:dyDescent="0.25">
      <c r="A4" s="562">
        <v>4</v>
      </c>
      <c r="B4" s="562" t="s">
        <v>2140</v>
      </c>
      <c r="C4" s="562" t="s">
        <v>4757</v>
      </c>
      <c r="D4" s="562" t="s">
        <v>4758</v>
      </c>
      <c r="E4" s="562" t="s">
        <v>4759</v>
      </c>
    </row>
    <row r="5" spans="1:5" x14ac:dyDescent="0.25">
      <c r="A5" s="562">
        <v>5</v>
      </c>
      <c r="B5" s="562" t="s">
        <v>2141</v>
      </c>
      <c r="C5" s="562" t="s">
        <v>4760</v>
      </c>
      <c r="D5" s="562" t="s">
        <v>4761</v>
      </c>
      <c r="E5" s="562" t="s">
        <v>4762</v>
      </c>
    </row>
    <row r="6" spans="1:5" x14ac:dyDescent="0.25">
      <c r="A6" s="562">
        <v>6</v>
      </c>
      <c r="B6" s="562" t="s">
        <v>2142</v>
      </c>
      <c r="C6" s="562" t="s">
        <v>4763</v>
      </c>
      <c r="D6" s="562" t="s">
        <v>4764</v>
      </c>
      <c r="E6" s="562" t="s">
        <v>4765</v>
      </c>
    </row>
    <row r="7" spans="1:5" x14ac:dyDescent="0.25">
      <c r="A7" s="562">
        <v>7</v>
      </c>
      <c r="B7" s="562" t="s">
        <v>2143</v>
      </c>
      <c r="C7" s="562" t="s">
        <v>4766</v>
      </c>
      <c r="D7" s="562" t="s">
        <v>4767</v>
      </c>
      <c r="E7" s="562" t="s">
        <v>4768</v>
      </c>
    </row>
    <row r="8" spans="1:5" x14ac:dyDescent="0.25">
      <c r="A8" s="562">
        <v>8</v>
      </c>
      <c r="B8" s="562" t="s">
        <v>2144</v>
      </c>
      <c r="C8" s="562" t="s">
        <v>4769</v>
      </c>
      <c r="D8" s="562" t="s">
        <v>4770</v>
      </c>
      <c r="E8" s="562" t="s">
        <v>4771</v>
      </c>
    </row>
    <row r="9" spans="1:5" x14ac:dyDescent="0.25">
      <c r="A9" s="562">
        <v>9</v>
      </c>
      <c r="B9" s="562" t="s">
        <v>2145</v>
      </c>
      <c r="C9" s="562" t="s">
        <v>4772</v>
      </c>
      <c r="D9" s="562" t="s">
        <v>4773</v>
      </c>
      <c r="E9" s="562" t="s">
        <v>4774</v>
      </c>
    </row>
    <row r="10" spans="1:5" x14ac:dyDescent="0.25">
      <c r="A10" s="562">
        <v>10</v>
      </c>
      <c r="B10" s="562" t="s">
        <v>2138</v>
      </c>
      <c r="C10" s="562" t="s">
        <v>4775</v>
      </c>
      <c r="D10" s="562" t="s">
        <v>4776</v>
      </c>
      <c r="E10" s="562" t="s">
        <v>4777</v>
      </c>
    </row>
    <row r="11" spans="1:5" x14ac:dyDescent="0.25">
      <c r="A11" s="562">
        <v>11</v>
      </c>
      <c r="B11" s="562" t="s">
        <v>2013</v>
      </c>
      <c r="C11" s="562" t="s">
        <v>4778</v>
      </c>
      <c r="D11" s="562" t="s">
        <v>4779</v>
      </c>
      <c r="E11" s="562" t="s">
        <v>4780</v>
      </c>
    </row>
    <row r="12" spans="1:5" x14ac:dyDescent="0.25">
      <c r="A12" s="562">
        <v>12</v>
      </c>
      <c r="B12" s="562" t="s">
        <v>2037</v>
      </c>
      <c r="C12" s="562" t="s">
        <v>4781</v>
      </c>
      <c r="D12" s="562" t="s">
        <v>4782</v>
      </c>
      <c r="E12" s="562" t="s">
        <v>4783</v>
      </c>
    </row>
    <row r="13" spans="1:5" x14ac:dyDescent="0.25">
      <c r="A13" s="562">
        <v>13</v>
      </c>
      <c r="B13" s="562" t="s">
        <v>2069</v>
      </c>
      <c r="C13" s="562" t="s">
        <v>4784</v>
      </c>
      <c r="D13" s="562" t="s">
        <v>4785</v>
      </c>
      <c r="E13" s="562" t="s">
        <v>4786</v>
      </c>
    </row>
    <row r="14" spans="1:5" x14ac:dyDescent="0.25">
      <c r="A14" s="562">
        <v>14</v>
      </c>
      <c r="B14" s="562" t="s">
        <v>2146</v>
      </c>
      <c r="C14" s="562" t="s">
        <v>4787</v>
      </c>
      <c r="D14" s="562" t="s">
        <v>4788</v>
      </c>
      <c r="E14" s="562" t="s">
        <v>4789</v>
      </c>
    </row>
    <row r="15" spans="1:5" x14ac:dyDescent="0.25">
      <c r="A15" s="562">
        <v>15</v>
      </c>
      <c r="B15" s="562" t="s">
        <v>2147</v>
      </c>
      <c r="C15" s="562" t="s">
        <v>4790</v>
      </c>
      <c r="D15" s="562" t="s">
        <v>4791</v>
      </c>
      <c r="E15" s="562" t="s">
        <v>4792</v>
      </c>
    </row>
    <row r="16" spans="1:5" x14ac:dyDescent="0.25">
      <c r="A16" s="562">
        <v>16</v>
      </c>
      <c r="B16" s="562" t="s">
        <v>2148</v>
      </c>
      <c r="C16" s="562" t="s">
        <v>4793</v>
      </c>
      <c r="D16" s="562" t="s">
        <v>4794</v>
      </c>
      <c r="E16" s="562" t="s">
        <v>4795</v>
      </c>
    </row>
    <row r="17" spans="1:5" x14ac:dyDescent="0.25">
      <c r="A17" s="562">
        <v>17</v>
      </c>
      <c r="B17" s="562" t="s">
        <v>2017</v>
      </c>
      <c r="C17" s="562" t="s">
        <v>4796</v>
      </c>
      <c r="D17" s="562" t="s">
        <v>4797</v>
      </c>
      <c r="E17" s="562" t="s">
        <v>4798</v>
      </c>
    </row>
    <row r="18" spans="1:5" x14ac:dyDescent="0.25">
      <c r="A18" s="562">
        <v>18</v>
      </c>
      <c r="B18" s="562" t="s">
        <v>2018</v>
      </c>
      <c r="C18" s="562" t="s">
        <v>4799</v>
      </c>
      <c r="D18" s="562" t="s">
        <v>4800</v>
      </c>
      <c r="E18" s="562" t="s">
        <v>4801</v>
      </c>
    </row>
    <row r="19" spans="1:5" x14ac:dyDescent="0.25">
      <c r="A19" s="562">
        <v>19</v>
      </c>
      <c r="B19" s="562" t="s">
        <v>2019</v>
      </c>
      <c r="C19" s="562" t="s">
        <v>4802</v>
      </c>
      <c r="D19" s="562" t="s">
        <v>4803</v>
      </c>
      <c r="E19" s="562" t="s">
        <v>4804</v>
      </c>
    </row>
    <row r="20" spans="1:5" x14ac:dyDescent="0.25">
      <c r="A20" s="562">
        <v>20</v>
      </c>
      <c r="B20" s="562" t="s">
        <v>2149</v>
      </c>
      <c r="C20" s="562" t="s">
        <v>4805</v>
      </c>
      <c r="D20" s="562" t="s">
        <v>4806</v>
      </c>
      <c r="E20" s="562" t="s">
        <v>4807</v>
      </c>
    </row>
    <row r="21" spans="1:5" x14ac:dyDescent="0.25">
      <c r="A21" s="562">
        <v>21</v>
      </c>
      <c r="B21" s="562" t="s">
        <v>2150</v>
      </c>
      <c r="C21" s="562" t="s">
        <v>4808</v>
      </c>
      <c r="D21" s="562" t="s">
        <v>4809</v>
      </c>
      <c r="E21" s="562" t="s">
        <v>4810</v>
      </c>
    </row>
    <row r="22" spans="1:5" x14ac:dyDescent="0.25">
      <c r="A22" s="562">
        <v>22</v>
      </c>
      <c r="B22" s="562" t="s">
        <v>2151</v>
      </c>
      <c r="C22" s="562" t="s">
        <v>4811</v>
      </c>
      <c r="D22" s="562" t="s">
        <v>4812</v>
      </c>
      <c r="E22" s="562" t="s">
        <v>4813</v>
      </c>
    </row>
    <row r="23" spans="1:5" x14ac:dyDescent="0.25">
      <c r="A23" s="562">
        <v>23</v>
      </c>
      <c r="B23" s="562" t="s">
        <v>2017</v>
      </c>
      <c r="C23" s="562" t="s">
        <v>4814</v>
      </c>
      <c r="D23" s="562" t="s">
        <v>4815</v>
      </c>
      <c r="E23" s="562" t="s">
        <v>4816</v>
      </c>
    </row>
    <row r="24" spans="1:5" x14ac:dyDescent="0.25">
      <c r="A24" s="562">
        <v>24</v>
      </c>
      <c r="B24" s="562" t="s">
        <v>2152</v>
      </c>
      <c r="C24" s="562" t="s">
        <v>4817</v>
      </c>
      <c r="D24" s="562" t="s">
        <v>4818</v>
      </c>
      <c r="E24" s="562" t="s">
        <v>4819</v>
      </c>
    </row>
    <row r="25" spans="1:5" x14ac:dyDescent="0.25">
      <c r="A25" s="562">
        <v>25</v>
      </c>
      <c r="B25" s="562" t="s">
        <v>2139</v>
      </c>
      <c r="C25" s="562" t="s">
        <v>4820</v>
      </c>
      <c r="D25" s="562" t="s">
        <v>4821</v>
      </c>
      <c r="E25" s="562" t="s">
        <v>4822</v>
      </c>
    </row>
    <row r="26" spans="1:5" x14ac:dyDescent="0.25">
      <c r="A26" s="562">
        <v>26</v>
      </c>
      <c r="B26" s="562" t="s">
        <v>2153</v>
      </c>
      <c r="C26" s="562" t="s">
        <v>4823</v>
      </c>
      <c r="D26" s="562" t="s">
        <v>4824</v>
      </c>
      <c r="E26" s="562" t="s">
        <v>4825</v>
      </c>
    </row>
    <row r="27" spans="1:5" x14ac:dyDescent="0.25">
      <c r="A27" s="562">
        <v>27</v>
      </c>
      <c r="B27" s="562" t="s">
        <v>2154</v>
      </c>
      <c r="C27" s="562" t="s">
        <v>4826</v>
      </c>
      <c r="D27" s="562" t="s">
        <v>4827</v>
      </c>
      <c r="E27" s="562" t="s">
        <v>4828</v>
      </c>
    </row>
    <row r="28" spans="1:5" x14ac:dyDescent="0.25">
      <c r="A28" s="562">
        <v>28</v>
      </c>
      <c r="B28" s="562" t="s">
        <v>2137</v>
      </c>
      <c r="C28" s="562" t="s">
        <v>4829</v>
      </c>
      <c r="D28" s="562" t="s">
        <v>4830</v>
      </c>
      <c r="E28" s="562" t="s">
        <v>4831</v>
      </c>
    </row>
    <row r="29" spans="1:5" x14ac:dyDescent="0.25">
      <c r="A29" s="562">
        <v>29</v>
      </c>
      <c r="B29" s="562" t="s">
        <v>2138</v>
      </c>
      <c r="C29" s="562" t="s">
        <v>4832</v>
      </c>
      <c r="D29" s="562" t="s">
        <v>4833</v>
      </c>
      <c r="E29" s="562" t="s">
        <v>4834</v>
      </c>
    </row>
    <row r="30" spans="1:5" x14ac:dyDescent="0.25">
      <c r="A30" s="562">
        <v>30</v>
      </c>
      <c r="B30" s="562" t="s">
        <v>2155</v>
      </c>
      <c r="C30" s="562" t="s">
        <v>4835</v>
      </c>
      <c r="D30" s="562" t="s">
        <v>4836</v>
      </c>
      <c r="E30" s="562" t="s">
        <v>4837</v>
      </c>
    </row>
    <row r="31" spans="1:5" x14ac:dyDescent="0.25">
      <c r="A31" s="562">
        <v>31</v>
      </c>
      <c r="B31" s="562" t="s">
        <v>2156</v>
      </c>
      <c r="C31" s="562" t="s">
        <v>4838</v>
      </c>
      <c r="D31" s="562" t="s">
        <v>4839</v>
      </c>
      <c r="E31" s="562" t="s">
        <v>4840</v>
      </c>
    </row>
    <row r="32" spans="1:5" x14ac:dyDescent="0.25">
      <c r="A32" s="562">
        <v>32</v>
      </c>
      <c r="B32" s="562" t="s">
        <v>2157</v>
      </c>
      <c r="C32" s="562" t="s">
        <v>4841</v>
      </c>
      <c r="D32" s="562" t="s">
        <v>4842</v>
      </c>
      <c r="E32" s="562" t="s">
        <v>4843</v>
      </c>
    </row>
    <row r="33" spans="1:5" x14ac:dyDescent="0.25">
      <c r="A33" s="562">
        <v>33</v>
      </c>
      <c r="B33" s="562" t="s">
        <v>2017</v>
      </c>
      <c r="C33" s="562" t="s">
        <v>4844</v>
      </c>
      <c r="D33" s="562" t="s">
        <v>4845</v>
      </c>
      <c r="E33" s="562" t="s">
        <v>4846</v>
      </c>
    </row>
    <row r="34" spans="1:5" x14ac:dyDescent="0.25">
      <c r="A34" s="562">
        <v>34</v>
      </c>
      <c r="B34" s="562" t="s">
        <v>2018</v>
      </c>
      <c r="C34" s="562" t="s">
        <v>4847</v>
      </c>
      <c r="D34" s="562" t="s">
        <v>4848</v>
      </c>
      <c r="E34" s="562" t="s">
        <v>4849</v>
      </c>
    </row>
    <row r="35" spans="1:5" x14ac:dyDescent="0.25">
      <c r="A35" s="562">
        <v>35</v>
      </c>
      <c r="B35" s="562" t="s">
        <v>2158</v>
      </c>
      <c r="C35" s="562" t="s">
        <v>4850</v>
      </c>
      <c r="D35" s="562" t="s">
        <v>4851</v>
      </c>
      <c r="E35" s="562" t="s">
        <v>4852</v>
      </c>
    </row>
    <row r="36" spans="1:5" x14ac:dyDescent="0.25">
      <c r="A36" s="562">
        <v>36</v>
      </c>
      <c r="B36" s="562" t="s">
        <v>2159</v>
      </c>
      <c r="C36" s="562" t="s">
        <v>4853</v>
      </c>
      <c r="D36" s="562" t="s">
        <v>4854</v>
      </c>
      <c r="E36" s="562" t="s">
        <v>4855</v>
      </c>
    </row>
    <row r="37" spans="1:5" x14ac:dyDescent="0.25">
      <c r="A37" s="562">
        <v>37</v>
      </c>
      <c r="B37" s="562" t="s">
        <v>2017</v>
      </c>
      <c r="C37" s="562" t="s">
        <v>4856</v>
      </c>
      <c r="D37" s="562" t="s">
        <v>4857</v>
      </c>
      <c r="E37" s="562" t="s">
        <v>4858</v>
      </c>
    </row>
    <row r="38" spans="1:5" x14ac:dyDescent="0.25">
      <c r="A38" s="562">
        <v>38</v>
      </c>
      <c r="B38" s="562" t="s">
        <v>2018</v>
      </c>
      <c r="C38" s="562" t="s">
        <v>4859</v>
      </c>
      <c r="D38" s="562" t="s">
        <v>4860</v>
      </c>
      <c r="E38" s="562" t="s">
        <v>4861</v>
      </c>
    </row>
    <row r="39" spans="1:5" x14ac:dyDescent="0.25">
      <c r="A39" s="562">
        <v>39</v>
      </c>
      <c r="B39" s="562" t="s">
        <v>2160</v>
      </c>
      <c r="C39" s="562" t="s">
        <v>4862</v>
      </c>
      <c r="D39" s="562" t="s">
        <v>4863</v>
      </c>
      <c r="E39" s="562" t="s">
        <v>4864</v>
      </c>
    </row>
    <row r="40" spans="1:5" x14ac:dyDescent="0.25">
      <c r="A40" s="562">
        <v>40</v>
      </c>
      <c r="B40" s="562" t="s">
        <v>2161</v>
      </c>
      <c r="C40" s="562" t="s">
        <v>4865</v>
      </c>
      <c r="D40" s="562" t="s">
        <v>4866</v>
      </c>
      <c r="E40" s="562" t="s">
        <v>4867</v>
      </c>
    </row>
    <row r="41" spans="1:5" x14ac:dyDescent="0.25">
      <c r="A41" s="562">
        <v>41</v>
      </c>
      <c r="B41" s="562" t="s">
        <v>2017</v>
      </c>
      <c r="C41" s="562" t="s">
        <v>4868</v>
      </c>
      <c r="D41" s="562" t="s">
        <v>4869</v>
      </c>
      <c r="E41" s="562" t="s">
        <v>4870</v>
      </c>
    </row>
    <row r="42" spans="1:5" x14ac:dyDescent="0.25">
      <c r="A42" s="562">
        <v>42</v>
      </c>
      <c r="B42" s="562" t="s">
        <v>2162</v>
      </c>
      <c r="C42" s="562" t="s">
        <v>4871</v>
      </c>
      <c r="D42" s="562" t="s">
        <v>4872</v>
      </c>
      <c r="E42" s="562" t="s">
        <v>4873</v>
      </c>
    </row>
    <row r="43" spans="1:5" x14ac:dyDescent="0.25">
      <c r="A43" s="562">
        <v>43</v>
      </c>
      <c r="B43" s="562" t="s">
        <v>2163</v>
      </c>
      <c r="C43" s="562" t="s">
        <v>4874</v>
      </c>
      <c r="D43" s="562" t="s">
        <v>4875</v>
      </c>
      <c r="E43" s="562" t="s">
        <v>4876</v>
      </c>
    </row>
    <row r="44" spans="1:5" x14ac:dyDescent="0.25">
      <c r="A44" s="562">
        <v>44</v>
      </c>
      <c r="B44" s="562" t="s">
        <v>2164</v>
      </c>
      <c r="C44" s="562" t="s">
        <v>4877</v>
      </c>
      <c r="D44" s="562" t="s">
        <v>4878</v>
      </c>
      <c r="E44" s="562" t="s">
        <v>4879</v>
      </c>
    </row>
    <row r="45" spans="1:5" x14ac:dyDescent="0.25">
      <c r="A45" s="562">
        <v>45</v>
      </c>
      <c r="B45" s="562" t="s">
        <v>2138</v>
      </c>
      <c r="C45" s="562" t="s">
        <v>4880</v>
      </c>
      <c r="D45" s="562" t="s">
        <v>4881</v>
      </c>
      <c r="E45" s="562" t="s">
        <v>4882</v>
      </c>
    </row>
    <row r="46" spans="1:5" x14ac:dyDescent="0.25">
      <c r="A46" s="562">
        <v>46</v>
      </c>
      <c r="B46" s="562" t="s">
        <v>2165</v>
      </c>
      <c r="C46" s="562" t="s">
        <v>4883</v>
      </c>
      <c r="D46" s="562" t="s">
        <v>4884</v>
      </c>
      <c r="E46" s="562" t="s">
        <v>4885</v>
      </c>
    </row>
    <row r="47" spans="1:5" x14ac:dyDescent="0.25">
      <c r="A47" s="562">
        <v>47</v>
      </c>
      <c r="B47" s="562" t="s">
        <v>2166</v>
      </c>
      <c r="C47" s="562" t="s">
        <v>4886</v>
      </c>
      <c r="D47" s="562" t="s">
        <v>4887</v>
      </c>
      <c r="E47" s="562" t="s">
        <v>4888</v>
      </c>
    </row>
    <row r="48" spans="1:5" x14ac:dyDescent="0.25">
      <c r="A48" s="562">
        <v>48</v>
      </c>
      <c r="B48" s="562" t="s">
        <v>2167</v>
      </c>
      <c r="C48" s="562" t="s">
        <v>4889</v>
      </c>
      <c r="D48" s="562" t="s">
        <v>4890</v>
      </c>
      <c r="E48" s="562" t="s">
        <v>4891</v>
      </c>
    </row>
    <row r="49" spans="1:5" x14ac:dyDescent="0.25">
      <c r="A49" s="562">
        <v>49</v>
      </c>
      <c r="B49" s="562" t="s">
        <v>2168</v>
      </c>
      <c r="C49" s="562" t="s">
        <v>4892</v>
      </c>
      <c r="D49" s="562" t="s">
        <v>4893</v>
      </c>
      <c r="E49" s="562" t="s">
        <v>4894</v>
      </c>
    </row>
    <row r="50" spans="1:5" x14ac:dyDescent="0.25">
      <c r="A50" s="562">
        <v>50</v>
      </c>
      <c r="B50" s="562" t="s">
        <v>2169</v>
      </c>
      <c r="C50" s="562" t="s">
        <v>4895</v>
      </c>
      <c r="D50" s="562" t="s">
        <v>4896</v>
      </c>
      <c r="E50" s="562" t="s">
        <v>4897</v>
      </c>
    </row>
    <row r="51" spans="1:5" x14ac:dyDescent="0.25">
      <c r="A51" s="562">
        <v>51</v>
      </c>
      <c r="B51" s="562" t="s">
        <v>2017</v>
      </c>
      <c r="C51" s="562" t="s">
        <v>4898</v>
      </c>
      <c r="D51" s="562" t="s">
        <v>4899</v>
      </c>
      <c r="E51" s="562" t="s">
        <v>4900</v>
      </c>
    </row>
    <row r="52" spans="1:5" x14ac:dyDescent="0.25">
      <c r="A52" s="562">
        <v>52</v>
      </c>
      <c r="B52" s="562" t="s">
        <v>2170</v>
      </c>
      <c r="C52" s="562" t="s">
        <v>4901</v>
      </c>
      <c r="D52" s="562" t="s">
        <v>4902</v>
      </c>
      <c r="E52" s="562" t="s">
        <v>4903</v>
      </c>
    </row>
    <row r="53" spans="1:5" x14ac:dyDescent="0.25">
      <c r="A53" s="562">
        <v>53</v>
      </c>
      <c r="B53" s="562" t="s">
        <v>2171</v>
      </c>
      <c r="C53" s="562" t="s">
        <v>4904</v>
      </c>
      <c r="D53" s="562" t="s">
        <v>4905</v>
      </c>
      <c r="E53" s="562" t="s">
        <v>4906</v>
      </c>
    </row>
    <row r="54" spans="1:5" x14ac:dyDescent="0.25">
      <c r="A54" s="562">
        <v>54</v>
      </c>
      <c r="B54" s="562" t="s">
        <v>2172</v>
      </c>
      <c r="C54" s="562" t="s">
        <v>4907</v>
      </c>
      <c r="D54" s="562" t="s">
        <v>4908</v>
      </c>
      <c r="E54" s="562" t="s">
        <v>4909</v>
      </c>
    </row>
    <row r="55" spans="1:5" x14ac:dyDescent="0.25">
      <c r="A55" s="562">
        <v>55</v>
      </c>
      <c r="B55" s="562" t="s">
        <v>2154</v>
      </c>
      <c r="C55" s="562" t="s">
        <v>4910</v>
      </c>
      <c r="D55" s="562" t="s">
        <v>4911</v>
      </c>
      <c r="E55" s="562" t="s">
        <v>4912</v>
      </c>
    </row>
    <row r="56" spans="1:5" x14ac:dyDescent="0.25">
      <c r="A56" s="562">
        <v>56</v>
      </c>
      <c r="B56" s="562" t="s">
        <v>2173</v>
      </c>
      <c r="C56" s="562" t="s">
        <v>4913</v>
      </c>
      <c r="D56" s="562" t="s">
        <v>4914</v>
      </c>
      <c r="E56" s="562" t="s">
        <v>4915</v>
      </c>
    </row>
    <row r="57" spans="1:5" x14ac:dyDescent="0.25">
      <c r="A57" s="562">
        <v>57</v>
      </c>
      <c r="B57" s="562" t="s">
        <v>2174</v>
      </c>
      <c r="C57" s="562" t="s">
        <v>4916</v>
      </c>
      <c r="D57" s="562" t="s">
        <v>4917</v>
      </c>
      <c r="E57" s="562" t="s">
        <v>4918</v>
      </c>
    </row>
    <row r="58" spans="1:5" x14ac:dyDescent="0.25">
      <c r="A58" s="562">
        <v>58</v>
      </c>
      <c r="B58" s="562" t="s">
        <v>2175</v>
      </c>
      <c r="C58" s="562" t="s">
        <v>4919</v>
      </c>
      <c r="D58" s="562" t="s">
        <v>4920</v>
      </c>
      <c r="E58" s="562" t="s">
        <v>4921</v>
      </c>
    </row>
    <row r="59" spans="1:5" x14ac:dyDescent="0.25">
      <c r="A59" s="562">
        <v>59</v>
      </c>
      <c r="B59" s="562" t="s">
        <v>2017</v>
      </c>
      <c r="C59" s="562" t="s">
        <v>4922</v>
      </c>
      <c r="D59" s="562" t="s">
        <v>4923</v>
      </c>
      <c r="E59" s="562" t="s">
        <v>4924</v>
      </c>
    </row>
    <row r="60" spans="1:5" x14ac:dyDescent="0.25">
      <c r="A60" s="562">
        <v>60</v>
      </c>
      <c r="B60" s="562" t="s">
        <v>2176</v>
      </c>
      <c r="C60" s="562" t="s">
        <v>4925</v>
      </c>
      <c r="D60" s="562" t="s">
        <v>4926</v>
      </c>
      <c r="E60" s="562" t="s">
        <v>4927</v>
      </c>
    </row>
    <row r="61" spans="1:5" x14ac:dyDescent="0.25">
      <c r="A61" s="562">
        <v>61</v>
      </c>
      <c r="B61" s="562" t="s">
        <v>2173</v>
      </c>
      <c r="C61" s="562" t="s">
        <v>4928</v>
      </c>
      <c r="D61" s="562" t="s">
        <v>4929</v>
      </c>
      <c r="E61" s="562" t="s">
        <v>4930</v>
      </c>
    </row>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59999389629810485"/>
  </sheetPr>
  <dimension ref="A1:D16"/>
  <sheetViews>
    <sheetView workbookViewId="0">
      <selection activeCell="B16" sqref="B16"/>
    </sheetView>
  </sheetViews>
  <sheetFormatPr defaultColWidth="9.140625" defaultRowHeight="12.75" x14ac:dyDescent="0.2"/>
  <cols>
    <col min="1" max="1" width="35.28515625" style="680" customWidth="1"/>
    <col min="2" max="2" width="50.7109375" style="680" customWidth="1"/>
    <col min="3" max="3" width="9.140625" style="680"/>
    <col min="4" max="4" width="28.85546875" style="680" customWidth="1"/>
    <col min="5" max="16384" width="9.140625" style="680"/>
  </cols>
  <sheetData>
    <row r="1" spans="1:4" x14ac:dyDescent="0.2">
      <c r="B1" s="681" t="s">
        <v>5451</v>
      </c>
    </row>
    <row r="2" spans="1:4" ht="13.5" thickBot="1" x14ac:dyDescent="0.25">
      <c r="A2" s="682" t="s">
        <v>0</v>
      </c>
      <c r="B2" s="683" t="s">
        <v>1</v>
      </c>
    </row>
    <row r="3" spans="1:4" ht="16.5" thickBot="1" x14ac:dyDescent="0.3">
      <c r="A3" s="680" t="s">
        <v>2</v>
      </c>
      <c r="B3" s="691" t="s">
        <v>5461</v>
      </c>
    </row>
    <row r="4" spans="1:4" ht="16.5" thickBot="1" x14ac:dyDescent="0.3">
      <c r="A4" s="680" t="s">
        <v>3</v>
      </c>
      <c r="B4" s="690" t="s">
        <v>5462</v>
      </c>
    </row>
    <row r="5" spans="1:4" ht="16.149999999999999" thickBot="1" x14ac:dyDescent="0.35">
      <c r="A5" s="680" t="s">
        <v>4</v>
      </c>
      <c r="B5" s="684" t="s">
        <v>4074</v>
      </c>
      <c r="C5" s="765" t="str">
        <f>IFERROR(VLOOKUP(B5,SKNACE!A1:B642,2,0),"")</f>
        <v>Protipožiarna ochrana</v>
      </c>
      <c r="D5" s="766"/>
    </row>
    <row r="6" spans="1:4" ht="27" thickBot="1" x14ac:dyDescent="0.3">
      <c r="A6" s="685" t="s">
        <v>6</v>
      </c>
      <c r="B6" s="691" t="s">
        <v>5463</v>
      </c>
    </row>
    <row r="7" spans="1:4" ht="16.5" thickBot="1" x14ac:dyDescent="0.3">
      <c r="A7" s="686" t="s">
        <v>7</v>
      </c>
      <c r="B7" s="684" t="s">
        <v>5464</v>
      </c>
    </row>
    <row r="8" spans="1:4" ht="16.5" thickBot="1" x14ac:dyDescent="0.3">
      <c r="A8" s="680" t="s">
        <v>8</v>
      </c>
      <c r="B8" s="684" t="s">
        <v>5465</v>
      </c>
    </row>
    <row r="9" spans="1:4" ht="16.149999999999999" thickBot="1" x14ac:dyDescent="0.35">
      <c r="A9" s="680" t="s">
        <v>9</v>
      </c>
      <c r="B9" s="684" t="s">
        <v>5466</v>
      </c>
    </row>
    <row r="10" spans="1:4" ht="16.5" thickBot="1" x14ac:dyDescent="0.3">
      <c r="A10" s="680" t="s">
        <v>10</v>
      </c>
      <c r="B10" s="684" t="s">
        <v>5467</v>
      </c>
    </row>
    <row r="11" spans="1:4" ht="16.5" thickBot="1" x14ac:dyDescent="0.3">
      <c r="A11" s="680" t="s">
        <v>11</v>
      </c>
      <c r="B11" s="684"/>
    </row>
    <row r="12" spans="1:4" ht="16.5" thickBot="1" x14ac:dyDescent="0.3">
      <c r="A12" s="680" t="s">
        <v>12</v>
      </c>
      <c r="B12" s="687"/>
    </row>
    <row r="13" spans="1:4" ht="16.5" thickBot="1" x14ac:dyDescent="0.3">
      <c r="A13" s="680" t="s">
        <v>13</v>
      </c>
      <c r="B13" s="688">
        <v>45321</v>
      </c>
    </row>
    <row r="14" spans="1:4" ht="16.5" thickBot="1" x14ac:dyDescent="0.3">
      <c r="A14" s="680" t="s">
        <v>14</v>
      </c>
      <c r="B14" s="688"/>
    </row>
    <row r="15" spans="1:4" ht="16.5" thickBot="1" x14ac:dyDescent="0.3">
      <c r="A15" s="680" t="s">
        <v>15</v>
      </c>
      <c r="B15" s="688">
        <v>45291</v>
      </c>
    </row>
    <row r="16" spans="1:4" ht="27" thickBot="1" x14ac:dyDescent="0.3">
      <c r="A16" s="685" t="s">
        <v>16</v>
      </c>
      <c r="B16" s="689" t="s">
        <v>5468</v>
      </c>
    </row>
  </sheetData>
  <mergeCells count="1">
    <mergeCell ref="C5:D5"/>
  </mergeCells>
  <pageMargins left="0.7" right="0.7" top="0.78740157499999996" bottom="0.78740157499999996" header="0.3" footer="0.3"/>
  <pageSetup paperSize="9" orientation="portrait" horizontalDpi="1200" verticalDpi="1200"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59999389629810485"/>
  </sheetPr>
  <dimension ref="A1:O970"/>
  <sheetViews>
    <sheetView workbookViewId="0">
      <selection activeCell="E38" sqref="E38"/>
    </sheetView>
  </sheetViews>
  <sheetFormatPr defaultColWidth="9.140625" defaultRowHeight="12.75" x14ac:dyDescent="0.2"/>
  <cols>
    <col min="1" max="1" width="6.42578125" style="713" customWidth="1"/>
    <col min="2" max="2" width="45.28515625" style="675" customWidth="1"/>
    <col min="3" max="3" width="0.140625" style="675" hidden="1" customWidth="1"/>
    <col min="4" max="4" width="16.42578125" style="734" customWidth="1"/>
    <col min="5" max="5" width="14" style="734" customWidth="1"/>
    <col min="6" max="6" width="17.42578125" style="734" customWidth="1"/>
    <col min="7" max="9" width="15.7109375" style="734" customWidth="1"/>
    <col min="10" max="10" width="1.5703125" style="680" hidden="1" customWidth="1"/>
    <col min="11" max="11" width="3.28515625" style="675" bestFit="1" customWidth="1"/>
    <col min="12" max="12" width="15.140625" style="675" customWidth="1"/>
    <col min="13" max="15" width="13.42578125" style="675" customWidth="1"/>
    <col min="16" max="16384" width="9.140625" style="680"/>
  </cols>
  <sheetData>
    <row r="1" spans="1:15" ht="13.15" x14ac:dyDescent="0.25">
      <c r="A1" s="709" t="s">
        <v>24</v>
      </c>
      <c r="B1" s="710" t="s">
        <v>25</v>
      </c>
      <c r="C1" s="710"/>
      <c r="D1" s="767" t="s">
        <v>26</v>
      </c>
      <c r="E1" s="768"/>
      <c r="F1" s="769"/>
      <c r="G1" s="711" t="s">
        <v>27</v>
      </c>
      <c r="H1" s="711" t="s">
        <v>28</v>
      </c>
      <c r="I1" s="712" t="s">
        <v>29</v>
      </c>
      <c r="J1" s="770"/>
      <c r="K1" s="770"/>
      <c r="L1" s="770"/>
      <c r="M1" s="770"/>
    </row>
    <row r="2" spans="1:15" x14ac:dyDescent="0.2">
      <c r="B2" s="771" t="s">
        <v>30</v>
      </c>
      <c r="C2" s="771"/>
      <c r="D2" s="771"/>
      <c r="E2" s="680"/>
      <c r="F2" s="714">
        <f>'HL KNIHA VYPOC'!D4</f>
        <v>0</v>
      </c>
      <c r="G2" s="714">
        <f>'HL KNIHA VYPOC'!E4</f>
        <v>63266.66</v>
      </c>
      <c r="H2" s="714">
        <f>'HL KNIHA VYPOC'!F4</f>
        <v>37564.58</v>
      </c>
      <c r="I2" s="714">
        <f>'HL KNIHA VYPOC'!G4</f>
        <v>25702.080000000002</v>
      </c>
      <c r="J2" s="715"/>
      <c r="K2" s="715"/>
      <c r="L2" s="772" t="s">
        <v>31</v>
      </c>
      <c r="M2" s="715"/>
    </row>
    <row r="3" spans="1:15" x14ac:dyDescent="0.2">
      <c r="B3" s="771" t="s">
        <v>32</v>
      </c>
      <c r="C3" s="771"/>
      <c r="D3" s="771"/>
      <c r="E3" s="680"/>
      <c r="F3" s="714">
        <f>'HL KNIHA VYPOC'!D80</f>
        <v>0</v>
      </c>
      <c r="G3" s="714">
        <f>'HL KNIHA VYPOC'!E80</f>
        <v>0</v>
      </c>
      <c r="H3" s="714">
        <f>'HL KNIHA VYPOC'!F80</f>
        <v>0</v>
      </c>
      <c r="I3" s="714">
        <f>'HL KNIHA VYPOC'!G80</f>
        <v>0</v>
      </c>
      <c r="J3" s="715"/>
      <c r="K3" s="715"/>
      <c r="L3" s="772"/>
      <c r="M3" s="715"/>
    </row>
    <row r="4" spans="1:15" x14ac:dyDescent="0.2">
      <c r="B4" s="771" t="s">
        <v>33</v>
      </c>
      <c r="C4" s="771"/>
      <c r="D4" s="771"/>
      <c r="E4" s="680"/>
      <c r="F4" s="714">
        <f>'HL KNIHA VYPOC'!D107</f>
        <v>16600.86</v>
      </c>
      <c r="G4" s="714">
        <f>'HL KNIHA VYPOC'!E107</f>
        <v>164280.23000000001</v>
      </c>
      <c r="H4" s="714">
        <f>'HL KNIHA VYPOC'!F107</f>
        <v>166330.79</v>
      </c>
      <c r="I4" s="714">
        <f>'HL KNIHA VYPOC'!G107</f>
        <v>14550.299999999988</v>
      </c>
      <c r="J4" s="715"/>
      <c r="K4" s="715"/>
      <c r="L4" s="772"/>
      <c r="M4" s="715"/>
    </row>
    <row r="5" spans="1:15" x14ac:dyDescent="0.2">
      <c r="B5" s="771" t="s">
        <v>34</v>
      </c>
      <c r="C5" s="771"/>
      <c r="D5" s="771"/>
      <c r="E5" s="680"/>
      <c r="F5" s="714">
        <f>'HL KNIHA VYPOC'!D140</f>
        <v>-492.5800000000001</v>
      </c>
      <c r="G5" s="714">
        <f>'HL KNIHA VYPOC'!E140</f>
        <v>415061.58</v>
      </c>
      <c r="H5" s="714">
        <f>'HL KNIHA VYPOC'!F140</f>
        <v>396540.24999999994</v>
      </c>
      <c r="I5" s="714">
        <f>'HL KNIHA VYPOC'!G140</f>
        <v>18028.750000000011</v>
      </c>
      <c r="J5" s="715"/>
      <c r="K5" s="715"/>
      <c r="L5" s="772"/>
      <c r="M5" s="715"/>
    </row>
    <row r="6" spans="1:15" x14ac:dyDescent="0.2">
      <c r="B6" s="771" t="s">
        <v>35</v>
      </c>
      <c r="C6" s="771"/>
      <c r="D6" s="771"/>
      <c r="E6" s="680"/>
      <c r="F6" s="714">
        <f>'HL KNIHA VYPOC'!D213</f>
        <v>-16108.28</v>
      </c>
      <c r="G6" s="714">
        <f>'HL KNIHA VYPOC'!E213</f>
        <v>15396.92</v>
      </c>
      <c r="H6" s="714">
        <f>'HL KNIHA VYPOC'!F213</f>
        <v>39947.740000000005</v>
      </c>
      <c r="I6" s="714">
        <f>'HL KNIHA VYPOC'!G213</f>
        <v>-40659.1</v>
      </c>
      <c r="J6" s="715"/>
      <c r="K6" s="715"/>
      <c r="L6" s="772"/>
      <c r="M6" s="715"/>
    </row>
    <row r="7" spans="1:15" x14ac:dyDescent="0.2">
      <c r="B7" s="771" t="s">
        <v>36</v>
      </c>
      <c r="C7" s="771"/>
      <c r="D7" s="771"/>
      <c r="E7" s="680"/>
      <c r="F7" s="714">
        <f>'HL KNIHA VYPOC'!D262</f>
        <v>0</v>
      </c>
      <c r="G7" s="714">
        <f>'HL KNIHA VYPOC'!E262</f>
        <v>117140.23000000001</v>
      </c>
      <c r="H7" s="714">
        <f>'HL KNIHA VYPOC'!F262</f>
        <v>0</v>
      </c>
      <c r="I7" s="714">
        <f>'HL KNIHA VYPOC'!G262</f>
        <v>117140.23000000001</v>
      </c>
      <c r="J7" s="715"/>
      <c r="K7" s="715"/>
      <c r="L7" s="772"/>
      <c r="M7" s="715"/>
    </row>
    <row r="8" spans="1:15" x14ac:dyDescent="0.2">
      <c r="B8" s="771" t="s">
        <v>37</v>
      </c>
      <c r="C8" s="771"/>
      <c r="D8" s="771"/>
      <c r="E8" s="680"/>
      <c r="F8" s="714">
        <f>'HL KNIHA VYPOC'!D349</f>
        <v>0</v>
      </c>
      <c r="G8" s="714">
        <f>'HL KNIHA VYPOC'!E349</f>
        <v>0</v>
      </c>
      <c r="H8" s="714">
        <f>'HL KNIHA VYPOC'!F349</f>
        <v>134762.26</v>
      </c>
      <c r="I8" s="714">
        <f>'HL KNIHA VYPOC'!G349</f>
        <v>-134762.26</v>
      </c>
      <c r="J8" s="715"/>
      <c r="K8" s="715"/>
      <c r="L8" s="772"/>
      <c r="M8" s="715"/>
    </row>
    <row r="9" spans="1:15" x14ac:dyDescent="0.2">
      <c r="B9" s="774" t="s">
        <v>38</v>
      </c>
      <c r="C9" s="774"/>
      <c r="D9" s="774"/>
      <c r="E9" s="680"/>
      <c r="F9" s="714">
        <f>SUM(F2:F8)</f>
        <v>0</v>
      </c>
      <c r="G9" s="714">
        <f>SUM(G2:G8)</f>
        <v>775145.62</v>
      </c>
      <c r="H9" s="714">
        <f>SUM(H2:H8)</f>
        <v>775145.61999999988</v>
      </c>
      <c r="I9" s="714">
        <f>SUM(I2:I8)</f>
        <v>0</v>
      </c>
      <c r="J9" s="715"/>
      <c r="K9" s="715"/>
      <c r="L9" s="772"/>
      <c r="M9" s="715"/>
    </row>
    <row r="10" spans="1:15" ht="18" x14ac:dyDescent="0.25">
      <c r="B10" s="775" t="s">
        <v>39</v>
      </c>
      <c r="C10" s="776"/>
      <c r="D10" s="776"/>
      <c r="E10" s="716">
        <f>IF(E220=B10,D220,IF(E219=B10,D219,IF(E221=B10,D221)))</f>
        <v>3</v>
      </c>
      <c r="F10" s="717"/>
      <c r="G10" s="718"/>
      <c r="H10" s="719"/>
      <c r="I10" s="719">
        <f>SUM(I8*-1-I7)</f>
        <v>17622.03</v>
      </c>
      <c r="J10" s="715"/>
      <c r="K10" s="715"/>
      <c r="L10" s="715"/>
      <c r="M10" s="715"/>
    </row>
    <row r="11" spans="1:15" ht="93.75" customHeight="1" x14ac:dyDescent="0.2">
      <c r="A11" s="720"/>
      <c r="B11" s="777" t="s">
        <v>5460</v>
      </c>
      <c r="C11" s="778"/>
      <c r="D11" s="779" t="s">
        <v>4951</v>
      </c>
      <c r="E11" s="780"/>
      <c r="F11" s="781"/>
      <c r="G11" s="779" t="s">
        <v>40</v>
      </c>
      <c r="H11" s="780"/>
      <c r="I11" s="721" t="s">
        <v>41</v>
      </c>
      <c r="J11" s="715"/>
      <c r="K11" s="715"/>
      <c r="L11" s="715"/>
      <c r="M11" s="715"/>
    </row>
    <row r="12" spans="1:15" ht="13.15" x14ac:dyDescent="0.25">
      <c r="A12" s="709" t="s">
        <v>19</v>
      </c>
      <c r="B12" s="782"/>
      <c r="C12" s="783"/>
      <c r="D12" s="722" t="s">
        <v>27</v>
      </c>
      <c r="E12" s="723" t="s">
        <v>28</v>
      </c>
      <c r="F12" s="724" t="s">
        <v>42</v>
      </c>
      <c r="G12" s="721" t="s">
        <v>27</v>
      </c>
      <c r="H12" s="721" t="s">
        <v>28</v>
      </c>
      <c r="I12" s="721" t="s">
        <v>42</v>
      </c>
      <c r="K12" s="680"/>
      <c r="L12" s="680"/>
      <c r="M12" s="680"/>
      <c r="N12" s="680"/>
      <c r="O12" s="680"/>
    </row>
    <row r="13" spans="1:15" s="675" customFormat="1" ht="12" customHeight="1" x14ac:dyDescent="0.2">
      <c r="A13" s="737" t="s">
        <v>44</v>
      </c>
      <c r="B13" s="725" t="str">
        <f>IFERROR(IF(VLOOKUP($A13,Osnova!$A:$E,1)=$A13,VLOOKUP($A13,Osnova!$A:$E,$E$10)),"")</f>
        <v xml:space="preserve">Samostatné hnuteľné veci a súbory hnuteľných vecí </v>
      </c>
      <c r="C13" s="726" t="str">
        <f>IF(VLOOKUP($A13,Osnova!$A:$C,1)=$A13,VLOOKUP($A13,Osnova!$A:$F,4),0)</f>
        <v>Eigenständige Mobilien und Mobilienkomplexe</v>
      </c>
      <c r="D13" s="740">
        <v>0</v>
      </c>
      <c r="E13" s="741"/>
      <c r="F13" s="742">
        <f t="shared" ref="F13:F81" si="0">SUM(D13-E13)</f>
        <v>0</v>
      </c>
      <c r="G13" s="740">
        <v>31633.33</v>
      </c>
      <c r="H13" s="740">
        <v>0</v>
      </c>
      <c r="I13" s="712">
        <f>SUM(F13+G13-H13)</f>
        <v>31633.33</v>
      </c>
      <c r="J13" s="729"/>
    </row>
    <row r="14" spans="1:15" s="675" customFormat="1" ht="11.25" x14ac:dyDescent="0.2">
      <c r="A14" s="737" t="s">
        <v>46</v>
      </c>
      <c r="B14" s="725" t="str">
        <f>IFERROR(IF(VLOOKUP($A14,Osnova!$A:$E,1)=$A14,VLOOKUP($A14,Osnova!$A:$E,$E$10)),"")</f>
        <v xml:space="preserve">Obstaranie dlhodobého hmotného majetku </v>
      </c>
      <c r="C14" s="726" t="str">
        <f>IF(VLOOKUP($A14,Osnova!$A:$C,1)=$A14,VLOOKUP($A14,Osnova!$A:$F,4),0)</f>
        <v>Anlagen im Bau (Langfrist.mat..Anlag.)</v>
      </c>
      <c r="D14" s="740">
        <v>0</v>
      </c>
      <c r="E14" s="741"/>
      <c r="F14" s="742">
        <f t="shared" si="0"/>
        <v>0</v>
      </c>
      <c r="G14" s="740">
        <v>31633.33</v>
      </c>
      <c r="H14" s="740">
        <v>31633.33</v>
      </c>
      <c r="I14" s="712">
        <f t="shared" ref="I14:I77" si="1">SUM(F14+G14-H14)</f>
        <v>0</v>
      </c>
    </row>
    <row r="15" spans="1:15" s="675" customFormat="1" ht="11.25" x14ac:dyDescent="0.2">
      <c r="A15" s="737" t="s">
        <v>48</v>
      </c>
      <c r="B15" s="725" t="str">
        <f>IFERROR(IF(VLOOKUP($A15,Osnova!$A:$E,1)=$A15,VLOOKUP($A15,Osnova!$A:$E,$E$10)),"")</f>
        <v xml:space="preserve">Oprávky k samostatným hnuteľným veciam a k súboru hnuteľných vecí </v>
      </c>
      <c r="C15" s="726" t="str">
        <f>IF(VLOOKUP($A15,Osnova!$A:$C,1)=$A15,VLOOKUP($A15,Osnova!$A:$F,4),0)</f>
        <v>Berichtigungen zu eigenständigen Mobilien und zum Mobilienkomplex</v>
      </c>
      <c r="D15" s="740">
        <v>0</v>
      </c>
      <c r="E15" s="741"/>
      <c r="F15" s="742">
        <f t="shared" si="0"/>
        <v>0</v>
      </c>
      <c r="G15" s="740">
        <v>0</v>
      </c>
      <c r="H15" s="740">
        <v>5931.25</v>
      </c>
      <c r="I15" s="712">
        <f t="shared" si="1"/>
        <v>-5931.25</v>
      </c>
      <c r="J15" s="729"/>
    </row>
    <row r="16" spans="1:15" s="675" customFormat="1" ht="11.25" x14ac:dyDescent="0.2">
      <c r="A16" s="737" t="s">
        <v>53</v>
      </c>
      <c r="B16" s="725" t="str">
        <f>IFERROR(IF(VLOOKUP($A16,Osnova!$A:$E,1)=$A16,VLOOKUP($A16,Osnova!$A:$E,$E$10)),"")</f>
        <v xml:space="preserve">Pokladnica </v>
      </c>
      <c r="C16" s="726" t="str">
        <f>IF(VLOOKUP($A16,Osnova!$A:$C,1)=$A16,VLOOKUP($A16,Osnova!$A:$F,4),0)</f>
        <v>Kasse</v>
      </c>
      <c r="D16" s="740">
        <v>8694.64</v>
      </c>
      <c r="E16" s="741"/>
      <c r="F16" s="742">
        <f t="shared" si="0"/>
        <v>8694.64</v>
      </c>
      <c r="G16" s="740">
        <v>133.19999999999999</v>
      </c>
      <c r="H16" s="740">
        <v>3878.37</v>
      </c>
      <c r="I16" s="712">
        <f t="shared" si="1"/>
        <v>4949.47</v>
      </c>
      <c r="J16" s="730"/>
    </row>
    <row r="17" spans="1:12" s="675" customFormat="1" ht="11.25" x14ac:dyDescent="0.2">
      <c r="A17" s="737" t="s">
        <v>55</v>
      </c>
      <c r="B17" s="725" t="str">
        <f>IFERROR(IF(VLOOKUP($A17,Osnova!$A:$E,1)=$A17,VLOOKUP($A17,Osnova!$A:$E,$E$10)),"")</f>
        <v xml:space="preserve">Bankové účty </v>
      </c>
      <c r="C17" s="726" t="str">
        <f>IF(VLOOKUP($A17,Osnova!$A:$C,1)=$A17,VLOOKUP($A17,Osnova!$A:$F,4),0)</f>
        <v>Bankkonten</v>
      </c>
      <c r="D17" s="740">
        <v>7906.22</v>
      </c>
      <c r="E17" s="741"/>
      <c r="F17" s="742">
        <f t="shared" si="0"/>
        <v>7906.22</v>
      </c>
      <c r="G17" s="740">
        <v>164096.10999999999</v>
      </c>
      <c r="H17" s="740">
        <v>162401.5</v>
      </c>
      <c r="I17" s="712">
        <f t="shared" si="1"/>
        <v>9600.8299999999872</v>
      </c>
      <c r="J17" s="729"/>
    </row>
    <row r="18" spans="1:12" s="675" customFormat="1" ht="11.25" x14ac:dyDescent="0.2">
      <c r="A18" s="737" t="s">
        <v>56</v>
      </c>
      <c r="B18" s="725" t="str">
        <f>IFERROR(IF(VLOOKUP($A18,Osnova!$A:$E,1)=$A18,VLOOKUP($A18,Osnova!$A:$E,$E$10)),"")</f>
        <v xml:space="preserve">Peniaze na ceste </v>
      </c>
      <c r="C18" s="726"/>
      <c r="D18" s="740">
        <v>0</v>
      </c>
      <c r="E18" s="741"/>
      <c r="F18" s="742">
        <f t="shared" si="0"/>
        <v>0</v>
      </c>
      <c r="G18" s="740">
        <v>50.92</v>
      </c>
      <c r="H18" s="740">
        <v>50.92</v>
      </c>
      <c r="I18" s="712">
        <f t="shared" si="1"/>
        <v>0</v>
      </c>
      <c r="J18" s="729"/>
    </row>
    <row r="19" spans="1:12" s="675" customFormat="1" ht="11.25" x14ac:dyDescent="0.2">
      <c r="A19" s="737" t="s">
        <v>57</v>
      </c>
      <c r="B19" s="725" t="str">
        <f>IFERROR(IF(VLOOKUP($A19,Osnova!$A:$E,1)=$A19,VLOOKUP($A19,Osnova!$A:$E,$E$10)),"")</f>
        <v xml:space="preserve">Odberatelia </v>
      </c>
      <c r="C19" s="726"/>
      <c r="D19" s="740">
        <v>692.04</v>
      </c>
      <c r="E19" s="741"/>
      <c r="F19" s="742">
        <f t="shared" si="0"/>
        <v>692.04</v>
      </c>
      <c r="G19" s="740">
        <v>158020.06</v>
      </c>
      <c r="H19" s="740">
        <v>157996.29999999999</v>
      </c>
      <c r="I19" s="712">
        <f t="shared" si="1"/>
        <v>715.80000000001746</v>
      </c>
      <c r="J19" s="729"/>
    </row>
    <row r="20" spans="1:12" s="675" customFormat="1" ht="11.25" x14ac:dyDescent="0.2">
      <c r="A20" s="737" t="s">
        <v>58</v>
      </c>
      <c r="B20" s="725" t="str">
        <f>IFERROR(IF(VLOOKUP($A20,Osnova!$A:$E,1)=$A20,VLOOKUP($A20,Osnova!$A:$E,$E$10)),"")</f>
        <v xml:space="preserve">Poskytnuté preddavky </v>
      </c>
      <c r="C20" s="726" t="str">
        <f>IF(VLOOKUP($A20,Osnova!$A:$C,1)=$A20,VLOOKUP($A20,Osnova!$A:$F,4),0)</f>
        <v>Geleistete Anzahlungen</v>
      </c>
      <c r="D20" s="740">
        <v>2100</v>
      </c>
      <c r="E20" s="741"/>
      <c r="F20" s="742">
        <f t="shared" si="0"/>
        <v>2100</v>
      </c>
      <c r="G20" s="740">
        <v>-2100</v>
      </c>
      <c r="H20" s="740">
        <v>0</v>
      </c>
      <c r="I20" s="712">
        <f t="shared" si="1"/>
        <v>0</v>
      </c>
      <c r="J20" s="713"/>
    </row>
    <row r="21" spans="1:12" s="675" customFormat="1" ht="11.25" x14ac:dyDescent="0.2">
      <c r="A21" s="737" t="s">
        <v>60</v>
      </c>
      <c r="B21" s="725" t="str">
        <f>IFERROR(IF(VLOOKUP($A21,Osnova!$A:$E,1)=$A21,VLOOKUP($A21,Osnova!$A:$E,$E$10)),"")</f>
        <v xml:space="preserve">Dodávatelia </v>
      </c>
      <c r="C21" s="726" t="str">
        <f>IF(VLOOKUP($A21,Osnova!$A:$C,1)=$A21,VLOOKUP($A21,Osnova!$A:$F,4),0)</f>
        <v>Lieferanten</v>
      </c>
      <c r="D21" s="740">
        <v>0</v>
      </c>
      <c r="E21" s="741">
        <v>1755.35</v>
      </c>
      <c r="F21" s="742">
        <f t="shared" si="0"/>
        <v>-1755.35</v>
      </c>
      <c r="G21" s="740">
        <v>131187.51</v>
      </c>
      <c r="H21" s="740">
        <v>131752.72</v>
      </c>
      <c r="I21" s="712">
        <f t="shared" si="1"/>
        <v>-2320.5599999999977</v>
      </c>
    </row>
    <row r="22" spans="1:12" s="675" customFormat="1" ht="11.25" x14ac:dyDescent="0.2">
      <c r="A22" s="737" t="s">
        <v>62</v>
      </c>
      <c r="B22" s="725" t="str">
        <f>IFERROR(IF(VLOOKUP($A22,Osnova!$A:$E,1)=$A22,VLOOKUP($A22,Osnova!$A:$E,$E$10)),"")</f>
        <v xml:space="preserve">Prijaté preddavky </v>
      </c>
      <c r="C22" s="726" t="str">
        <f>IF(VLOOKUP($A22,Osnova!$A:$C,1)=$A22,VLOOKUP($A22,Osnova!$A:$F,4),0)</f>
        <v>Angenommene Anzahlungen</v>
      </c>
      <c r="D22" s="740">
        <v>0</v>
      </c>
      <c r="E22" s="741">
        <v>2770.83</v>
      </c>
      <c r="F22" s="742">
        <f t="shared" si="0"/>
        <v>-2770.83</v>
      </c>
      <c r="G22" s="740">
        <v>0</v>
      </c>
      <c r="H22" s="740">
        <v>-2770.83</v>
      </c>
      <c r="I22" s="712">
        <f t="shared" si="1"/>
        <v>0</v>
      </c>
    </row>
    <row r="23" spans="1:12" s="675" customFormat="1" ht="11.25" x14ac:dyDescent="0.2">
      <c r="A23" s="737" t="s">
        <v>63</v>
      </c>
      <c r="B23" s="725" t="str">
        <f>IFERROR(IF(VLOOKUP($A23,Osnova!$A:$E,1)=$A23,VLOOKUP($A23,Osnova!$A:$E,$E$10)),"")</f>
        <v xml:space="preserve">Ostatné záväzky </v>
      </c>
      <c r="C23" s="726"/>
      <c r="D23" s="740">
        <v>0</v>
      </c>
      <c r="E23" s="741"/>
      <c r="F23" s="742">
        <f t="shared" si="0"/>
        <v>0</v>
      </c>
      <c r="G23" s="740">
        <v>5907.99</v>
      </c>
      <c r="H23" s="740">
        <v>5956.1</v>
      </c>
      <c r="I23" s="712">
        <f t="shared" si="1"/>
        <v>-48.110000000000582</v>
      </c>
    </row>
    <row r="24" spans="1:12" s="675" customFormat="1" ht="11.25" x14ac:dyDescent="0.2">
      <c r="A24" s="737" t="s">
        <v>65</v>
      </c>
      <c r="B24" s="725" t="str">
        <f>IFERROR(IF(VLOOKUP($A24,Osnova!$A:$E,1)=$A24,VLOOKUP($A24,Osnova!$A:$E,$E$10)),"")</f>
        <v xml:space="preserve">Zamestnanci </v>
      </c>
      <c r="C24" s="726" t="str">
        <f>IF(VLOOKUP($A24,Osnova!$A:$C,1)=$A24,VLOOKUP($A24,Osnova!$A:$F,4),0)</f>
        <v>Angestellten</v>
      </c>
      <c r="D24" s="740">
        <v>0</v>
      </c>
      <c r="E24" s="741">
        <v>479.9</v>
      </c>
      <c r="F24" s="742">
        <f t="shared" si="0"/>
        <v>-479.9</v>
      </c>
      <c r="G24" s="740">
        <v>12282.53</v>
      </c>
      <c r="H24" s="740">
        <v>12499.76</v>
      </c>
      <c r="I24" s="712">
        <f t="shared" si="1"/>
        <v>-697.1299999999992</v>
      </c>
    </row>
    <row r="25" spans="1:12" s="675" customFormat="1" ht="11.25" x14ac:dyDescent="0.2">
      <c r="A25" s="737" t="s">
        <v>66</v>
      </c>
      <c r="B25" s="725" t="str">
        <f>IFERROR(IF(VLOOKUP($A25,Osnova!$A:$E,1)=$A25,VLOOKUP($A25,Osnova!$A:$E,$E$10)),"")</f>
        <v xml:space="preserve">Zúčtovanie s orgánmi sociálneho zabezpečenia a zdravotného poistenia </v>
      </c>
      <c r="C25" s="726" t="str">
        <f>IF(VLOOKUP($A25,Osnova!$A:$C,1)=$A25,VLOOKUP($A25,Osnova!$A:$F,4),0)</f>
        <v>Abrechnung mit Behörden der Sozialfürsorge und der Krankversicherung</v>
      </c>
      <c r="D25" s="740">
        <v>0</v>
      </c>
      <c r="E25" s="741">
        <v>258.39</v>
      </c>
      <c r="F25" s="742">
        <f t="shared" si="0"/>
        <v>-258.39</v>
      </c>
      <c r="G25" s="740">
        <v>5452.67</v>
      </c>
      <c r="H25" s="740">
        <v>5680.28</v>
      </c>
      <c r="I25" s="712">
        <f t="shared" si="1"/>
        <v>-486</v>
      </c>
    </row>
    <row r="26" spans="1:12" s="675" customFormat="1" ht="11.25" x14ac:dyDescent="0.2">
      <c r="A26" s="737" t="s">
        <v>67</v>
      </c>
      <c r="B26" s="725" t="str">
        <f>IFERROR(IF(VLOOKUP($A26,Osnova!$A:$E,1)=$A26,VLOOKUP($A26,Osnova!$A:$E,$E$10)),"")</f>
        <v xml:space="preserve">Daň z príjmov </v>
      </c>
      <c r="C26" s="726" t="str">
        <f>IF(VLOOKUP($A26,Osnova!$A:$C,1)=$A26,VLOOKUP($A26,Osnova!$A:$F,4),0)</f>
        <v>Einkommensteuer</v>
      </c>
      <c r="D26" s="740">
        <v>0</v>
      </c>
      <c r="E26" s="741">
        <v>3209.08</v>
      </c>
      <c r="F26" s="742">
        <f t="shared" si="0"/>
        <v>-3209.08</v>
      </c>
      <c r="G26" s="740">
        <v>3209.08</v>
      </c>
      <c r="H26" s="740">
        <v>4922.38</v>
      </c>
      <c r="I26" s="712">
        <f t="shared" si="1"/>
        <v>-4922.38</v>
      </c>
    </row>
    <row r="27" spans="1:12" s="675" customFormat="1" ht="11.25" x14ac:dyDescent="0.2">
      <c r="A27" s="737" t="s">
        <v>68</v>
      </c>
      <c r="B27" s="725" t="str">
        <f>IFERROR(IF(VLOOKUP($A27,Osnova!$A:$E,1)=$A27,VLOOKUP($A27,Osnova!$A:$E,$E$10)),"")</f>
        <v xml:space="preserve">Ostatné priame dane </v>
      </c>
      <c r="C27" s="726" t="str">
        <f>IF(VLOOKUP($A27,Osnova!$A:$C,1)=$A27,VLOOKUP($A27,Osnova!$A:$F,4),0)</f>
        <v>Sonstige direkte Steuern</v>
      </c>
      <c r="D27" s="740">
        <v>0</v>
      </c>
      <c r="E27" s="741">
        <v>15</v>
      </c>
      <c r="F27" s="742">
        <f t="shared" si="0"/>
        <v>-15</v>
      </c>
      <c r="G27" s="740">
        <v>916.4</v>
      </c>
      <c r="H27" s="740">
        <v>987.99</v>
      </c>
      <c r="I27" s="712">
        <f t="shared" si="1"/>
        <v>-86.590000000000032</v>
      </c>
      <c r="K27" s="731"/>
      <c r="L27" s="731"/>
    </row>
    <row r="28" spans="1:12" s="675" customFormat="1" ht="11.25" x14ac:dyDescent="0.2">
      <c r="A28" s="737" t="s">
        <v>69</v>
      </c>
      <c r="B28" s="725" t="str">
        <f>IFERROR(IF(VLOOKUP($A28,Osnova!$A:$E,1)=$A28,VLOOKUP($A28,Osnova!$A:$E,$E$10)),"")</f>
        <v xml:space="preserve">Daň z pridanej hodnoty </v>
      </c>
      <c r="C28" s="726" t="str">
        <f>IF(VLOOKUP($A28,Osnova!$A:$C,1)=$A28,VLOOKUP($A28,Osnova!$A:$F,4),0)</f>
        <v>Mehrwertsteuer</v>
      </c>
      <c r="D28" s="740">
        <v>0</v>
      </c>
      <c r="E28" s="741">
        <v>827.41</v>
      </c>
      <c r="F28" s="742">
        <f t="shared" si="0"/>
        <v>-827.41</v>
      </c>
      <c r="G28" s="740">
        <v>79832.789999999994</v>
      </c>
      <c r="H28" s="740">
        <v>79328.81</v>
      </c>
      <c r="I28" s="712">
        <f t="shared" si="1"/>
        <v>-323.43000000000757</v>
      </c>
    </row>
    <row r="29" spans="1:12" s="675" customFormat="1" ht="11.25" x14ac:dyDescent="0.2">
      <c r="A29" s="737" t="s">
        <v>70</v>
      </c>
      <c r="B29" s="725" t="str">
        <f>IFERROR(IF(VLOOKUP($A29,Osnova!$A:$E,1)=$A29,VLOOKUP($A29,Osnova!$A:$E,$E$10)),"")</f>
        <v xml:space="preserve">Ostatné dane a poplatky </v>
      </c>
      <c r="C29" s="726"/>
      <c r="D29" s="740">
        <v>0</v>
      </c>
      <c r="E29" s="741">
        <v>113.46</v>
      </c>
      <c r="F29" s="742">
        <f t="shared" si="0"/>
        <v>-113.46</v>
      </c>
      <c r="G29" s="740">
        <v>113.46</v>
      </c>
      <c r="H29" s="740">
        <v>141.94</v>
      </c>
      <c r="I29" s="712">
        <f t="shared" si="1"/>
        <v>-141.94</v>
      </c>
    </row>
    <row r="30" spans="1:12" s="675" customFormat="1" ht="11.25" x14ac:dyDescent="0.2">
      <c r="A30" s="737" t="s">
        <v>71</v>
      </c>
      <c r="B30" s="725" t="str">
        <f>IFERROR(IF(VLOOKUP($A30,Osnova!$A:$E,1)=$A30,VLOOKUP($A30,Osnova!$A:$E,$E$10)),"")</f>
        <v xml:space="preserve"> Ostatné záväzky voči spoločníkom a členom</v>
      </c>
      <c r="C30" s="726" t="str">
        <f>IF(VLOOKUP($A30,Osnova!$A:$C,1)=$A30,VLOOKUP($A30,Osnova!$A:$F,4),0)</f>
        <v>Sonst. Verbindlichkeit. gegenüber der Gesellschaft und den Mitgliedern</v>
      </c>
      <c r="D30" s="740">
        <v>0</v>
      </c>
      <c r="E30" s="741">
        <v>-6100</v>
      </c>
      <c r="F30" s="742">
        <f t="shared" si="0"/>
        <v>6100</v>
      </c>
      <c r="G30" s="740">
        <v>20176.53</v>
      </c>
      <c r="H30" s="740">
        <v>0</v>
      </c>
      <c r="I30" s="712">
        <f t="shared" si="1"/>
        <v>26276.53</v>
      </c>
    </row>
    <row r="31" spans="1:12" s="675" customFormat="1" ht="11.25" x14ac:dyDescent="0.2">
      <c r="A31" s="737" t="s">
        <v>74</v>
      </c>
      <c r="B31" s="725" t="str">
        <f>IFERROR(IF(VLOOKUP($A31,Osnova!$A:$E,1)=$A31,VLOOKUP($A31,Osnova!$A:$E,$E$10)),"")</f>
        <v xml:space="preserve">Náklady budúcich období </v>
      </c>
      <c r="C31" s="726" t="str">
        <f>IF(VLOOKUP($A31,Osnova!$A:$C,1)=$A31,VLOOKUP($A31,Osnova!$A:$F,4),0)</f>
        <v>Kosten für künftige Abrechnungszeiträume</v>
      </c>
      <c r="D31" s="740">
        <v>44.8</v>
      </c>
      <c r="E31" s="741"/>
      <c r="F31" s="742">
        <f t="shared" si="0"/>
        <v>44.8</v>
      </c>
      <c r="G31" s="740">
        <v>62.56</v>
      </c>
      <c r="H31" s="740">
        <v>44.8</v>
      </c>
      <c r="I31" s="712">
        <f t="shared" si="1"/>
        <v>62.56</v>
      </c>
    </row>
    <row r="32" spans="1:12" s="675" customFormat="1" ht="11.25" x14ac:dyDescent="0.2">
      <c r="A32" s="737" t="s">
        <v>75</v>
      </c>
      <c r="B32" s="725" t="str">
        <f>IFERROR(IF(VLOOKUP($A32,Osnova!$A:$E,1)=$A32,VLOOKUP($A32,Osnova!$A:$E,$E$10)),"")</f>
        <v xml:space="preserve">Základné imanie </v>
      </c>
      <c r="C32" s="726" t="str">
        <f>IF(VLOOKUP($A32,Osnova!$A:$C,1)=$A32,VLOOKUP($A32,Osnova!$A:$F,4),0)</f>
        <v>Grundkapital</v>
      </c>
      <c r="D32" s="740">
        <v>0</v>
      </c>
      <c r="E32" s="741">
        <v>5000</v>
      </c>
      <c r="F32" s="742">
        <f t="shared" si="0"/>
        <v>-5000</v>
      </c>
      <c r="G32" s="740">
        <v>0</v>
      </c>
      <c r="H32" s="740">
        <v>0</v>
      </c>
      <c r="I32" s="712">
        <f t="shared" si="1"/>
        <v>-5000</v>
      </c>
    </row>
    <row r="33" spans="1:9" s="675" customFormat="1" ht="11.25" x14ac:dyDescent="0.2">
      <c r="A33" s="737" t="s">
        <v>76</v>
      </c>
      <c r="B33" s="725" t="str">
        <f>IFERROR(IF(VLOOKUP($A33,Osnova!$A:$E,1)=$A33,VLOOKUP($A33,Osnova!$A:$E,$E$10)),"")</f>
        <v xml:space="preserve">Zákonný rezervný fond </v>
      </c>
      <c r="C33" s="726" t="str">
        <f>IF(VLOOKUP($A33,Osnova!$A:$C,1)=$A33,VLOOKUP($A33,Osnova!$A:$F,4),0)</f>
        <v>Rücklage</v>
      </c>
      <c r="D33" s="740">
        <v>0</v>
      </c>
      <c r="E33" s="741"/>
      <c r="F33" s="742">
        <f t="shared" si="0"/>
        <v>0</v>
      </c>
      <c r="G33" s="740">
        <v>0</v>
      </c>
      <c r="H33" s="740">
        <v>500</v>
      </c>
      <c r="I33" s="712">
        <f t="shared" si="1"/>
        <v>-500</v>
      </c>
    </row>
    <row r="34" spans="1:9" s="675" customFormat="1" ht="11.25" x14ac:dyDescent="0.2">
      <c r="A34" s="737" t="s">
        <v>77</v>
      </c>
      <c r="B34" s="725" t="str">
        <f>IFERROR(IF(VLOOKUP($A34,Osnova!$A:$E,1)=$A34,VLOOKUP($A34,Osnova!$A:$E,$E$10)),"")</f>
        <v xml:space="preserve">Nerozdelený zisk minulých rokov </v>
      </c>
      <c r="C34" s="726" t="str">
        <f>IF(VLOOKUP($A34,Osnova!$A:$C,1)=$A34,VLOOKUP($A34,Osnova!$A:$F,4),0)</f>
        <v>Gewinnvortrag</v>
      </c>
      <c r="D34" s="740">
        <v>0</v>
      </c>
      <c r="E34" s="741"/>
      <c r="F34" s="742">
        <f t="shared" si="0"/>
        <v>0</v>
      </c>
      <c r="G34" s="740">
        <v>0</v>
      </c>
      <c r="H34" s="740">
        <v>10585.02</v>
      </c>
      <c r="I34" s="712">
        <f t="shared" si="1"/>
        <v>-10585.02</v>
      </c>
    </row>
    <row r="35" spans="1:9" s="675" customFormat="1" ht="11.25" x14ac:dyDescent="0.2">
      <c r="A35" s="737" t="s">
        <v>78</v>
      </c>
      <c r="B35" s="725" t="str">
        <f>IFERROR(IF(VLOOKUP($A35,Osnova!$A:$E,1)=$A35,VLOOKUP($A35,Osnova!$A:$E,$E$10)),"")</f>
        <v xml:space="preserve">Výsledok hospodárenia v schvaľovaní </v>
      </c>
      <c r="C35" s="726" t="str">
        <f>IF(VLOOKUP($A35,Osnova!$A:$C,1)=$A35,VLOOKUP($A35,Osnova!$A:$F,4),0)</f>
        <v>Wirtschafsergebnis im Genehmigungsprocess</v>
      </c>
      <c r="D35" s="740">
        <v>0</v>
      </c>
      <c r="E35" s="741">
        <v>11085.02</v>
      </c>
      <c r="F35" s="742">
        <f t="shared" si="0"/>
        <v>-11085.02</v>
      </c>
      <c r="G35" s="740">
        <v>11085.02</v>
      </c>
      <c r="H35" s="740">
        <v>0</v>
      </c>
      <c r="I35" s="712">
        <f t="shared" si="1"/>
        <v>0</v>
      </c>
    </row>
    <row r="36" spans="1:9" s="675" customFormat="1" ht="11.25" x14ac:dyDescent="0.2">
      <c r="A36" s="737" t="s">
        <v>79</v>
      </c>
      <c r="B36" s="725" t="str">
        <f>IFERROR(IF(VLOOKUP($A36,Osnova!$A:$E,1)=$A36,VLOOKUP($A36,Osnova!$A:$E,$E$10)),"")</f>
        <v xml:space="preserve">Záväzky zo sociálneho fondu </v>
      </c>
      <c r="C36" s="726" t="str">
        <f>IF(VLOOKUP($A36,Osnova!$A:$C,1)=$A36,VLOOKUP($A36,Osnova!$A:$F,4),0)</f>
        <v>Verbindlichkeiten vom Sozialfonds</v>
      </c>
      <c r="D36" s="740">
        <v>0</v>
      </c>
      <c r="E36" s="741">
        <v>23.26</v>
      </c>
      <c r="F36" s="742">
        <f t="shared" si="0"/>
        <v>-23.26</v>
      </c>
      <c r="G36" s="740">
        <v>0</v>
      </c>
      <c r="H36" s="740">
        <v>0</v>
      </c>
      <c r="I36" s="712">
        <f t="shared" si="1"/>
        <v>-23.26</v>
      </c>
    </row>
    <row r="37" spans="1:9" s="675" customFormat="1" ht="11.25" x14ac:dyDescent="0.2">
      <c r="A37" s="737" t="s">
        <v>788</v>
      </c>
      <c r="B37" s="725" t="str">
        <f>IFERROR(IF(VLOOKUP($A37,Osnova!$A:$E,1)=$A37,VLOOKUP($A37,Osnova!$A:$E,$E$10)),"")</f>
        <v xml:space="preserve">Ostatné dlhodobé záväzky </v>
      </c>
      <c r="C37" s="726" t="str">
        <f>IF(VLOOKUP($A37,Osnova!$A:$C,1)=$A37,VLOOKUP($A37,Osnova!$A:$F,4),0)</f>
        <v>Sonstige langfristige Verbindlichkeiten</v>
      </c>
      <c r="D37" s="740">
        <v>0</v>
      </c>
      <c r="E37" s="741"/>
      <c r="F37" s="742">
        <f t="shared" si="0"/>
        <v>0</v>
      </c>
      <c r="G37" s="740">
        <v>4311.8999999999996</v>
      </c>
      <c r="H37" s="740">
        <v>28862.720000000001</v>
      </c>
      <c r="I37" s="712">
        <f t="shared" si="1"/>
        <v>-24550.82</v>
      </c>
    </row>
    <row r="38" spans="1:9" s="675" customFormat="1" ht="11.25" x14ac:dyDescent="0.2">
      <c r="A38" s="737" t="s">
        <v>82</v>
      </c>
      <c r="B38" s="725" t="str">
        <f>IFERROR(IF(VLOOKUP($A38,Osnova!$A:$E,1)=$A38,VLOOKUP($A38,Osnova!$A:$E,$E$10)),"")</f>
        <v xml:space="preserve">Spotreba materiálu </v>
      </c>
      <c r="C38" s="726" t="str">
        <f>IF(VLOOKUP($A38,Osnova!$A:$C,1)=$A38,VLOOKUP($A38,Osnova!$A:$F,4),0)</f>
        <v>Materialverbrauch</v>
      </c>
      <c r="D38" s="740">
        <v>0</v>
      </c>
      <c r="E38" s="741"/>
      <c r="F38" s="742">
        <f t="shared" si="0"/>
        <v>0</v>
      </c>
      <c r="G38" s="740">
        <v>10523.93</v>
      </c>
      <c r="H38" s="740">
        <v>0</v>
      </c>
      <c r="I38" s="712">
        <f t="shared" si="1"/>
        <v>10523.93</v>
      </c>
    </row>
    <row r="39" spans="1:9" s="675" customFormat="1" ht="11.25" x14ac:dyDescent="0.2">
      <c r="A39" s="737" t="s">
        <v>820</v>
      </c>
      <c r="B39" s="725" t="str">
        <f>IFERROR(IF(VLOOKUP($A39,Osnova!$A:$E,1)=$A39,VLOOKUP($A39,Osnova!$A:$E,$E$10)),"")</f>
        <v xml:space="preserve">Predaný tovar </v>
      </c>
      <c r="C39" s="726" t="str">
        <f>IF(VLOOKUP($A39,Osnova!$A:$C,1)=$A39,VLOOKUP($A39,Osnova!$A:$F,4),0)</f>
        <v>Verkaufte Ware</v>
      </c>
      <c r="D39" s="740">
        <v>0</v>
      </c>
      <c r="E39" s="741"/>
      <c r="F39" s="742">
        <f t="shared" si="0"/>
        <v>0</v>
      </c>
      <c r="G39" s="740">
        <v>56287.11</v>
      </c>
      <c r="H39" s="740">
        <v>0</v>
      </c>
      <c r="I39" s="712">
        <f t="shared" si="1"/>
        <v>56287.11</v>
      </c>
    </row>
    <row r="40" spans="1:9" s="675" customFormat="1" ht="11.25" x14ac:dyDescent="0.2">
      <c r="A40" s="737" t="s">
        <v>85</v>
      </c>
      <c r="B40" s="725" t="str">
        <f>IFERROR(IF(VLOOKUP($A40,Osnova!$A:$E,1)=$A40,VLOOKUP($A40,Osnova!$A:$E,$E$10)),"")</f>
        <v xml:space="preserve">Opravy a udržiavanie </v>
      </c>
      <c r="C40" s="726" t="str">
        <f>IF(VLOOKUP($A40,Osnova!$A:$C,1)=$A40,VLOOKUP($A40,Osnova!$A:$F,4),0)</f>
        <v>Instandstellung und Instandhaltung</v>
      </c>
      <c r="D40" s="740">
        <v>0</v>
      </c>
      <c r="E40" s="741"/>
      <c r="F40" s="742">
        <f t="shared" si="0"/>
        <v>0</v>
      </c>
      <c r="G40" s="740">
        <v>215</v>
      </c>
      <c r="H40" s="740">
        <v>0</v>
      </c>
      <c r="I40" s="712">
        <f t="shared" si="1"/>
        <v>215</v>
      </c>
    </row>
    <row r="41" spans="1:9" s="675" customFormat="1" ht="11.25" x14ac:dyDescent="0.2">
      <c r="A41" s="737" t="s">
        <v>87</v>
      </c>
      <c r="B41" s="725" t="str">
        <f>IFERROR(IF(VLOOKUP($A41,Osnova!$A:$E,1)=$A41,VLOOKUP($A41,Osnova!$A:$E,$E$10)),"")</f>
        <v xml:space="preserve">Náklady na reprezentáciu </v>
      </c>
      <c r="C41" s="726" t="str">
        <f>IF(VLOOKUP($A41,Osnova!$A:$C,1)=$A41,VLOOKUP($A41,Osnova!$A:$F,4),0)</f>
        <v>Repräsentationskosten</v>
      </c>
      <c r="D41" s="740">
        <v>0</v>
      </c>
      <c r="E41" s="741"/>
      <c r="F41" s="742">
        <f t="shared" si="0"/>
        <v>0</v>
      </c>
      <c r="G41" s="740">
        <v>100.82</v>
      </c>
      <c r="H41" s="740">
        <v>0</v>
      </c>
      <c r="I41" s="712">
        <f t="shared" si="1"/>
        <v>100.82</v>
      </c>
    </row>
    <row r="42" spans="1:9" s="675" customFormat="1" ht="11.25" x14ac:dyDescent="0.2">
      <c r="A42" s="737" t="s">
        <v>88</v>
      </c>
      <c r="B42" s="725" t="str">
        <f>IFERROR(IF(VLOOKUP($A42,Osnova!$A:$E,1)=$A42,VLOOKUP($A42,Osnova!$A:$E,$E$10)),"")</f>
        <v xml:space="preserve">Ostatné služby </v>
      </c>
      <c r="C42" s="726" t="str">
        <f>IF(VLOOKUP($A42,Osnova!$A:$C,1)=$A42,VLOOKUP($A42,Osnova!$A:$F,4),0)</f>
        <v>Sonstige Dienstleistungen</v>
      </c>
      <c r="D42" s="740">
        <v>0</v>
      </c>
      <c r="E42" s="741"/>
      <c r="F42" s="742">
        <f t="shared" si="0"/>
        <v>0</v>
      </c>
      <c r="G42" s="740">
        <v>19980.400000000001</v>
      </c>
      <c r="H42" s="740">
        <v>0</v>
      </c>
      <c r="I42" s="712">
        <f t="shared" si="1"/>
        <v>19980.400000000001</v>
      </c>
    </row>
    <row r="43" spans="1:9" s="675" customFormat="1" ht="11.25" x14ac:dyDescent="0.2">
      <c r="A43" s="737" t="s">
        <v>89</v>
      </c>
      <c r="B43" s="725" t="str">
        <f>IFERROR(IF(VLOOKUP($A43,Osnova!$A:$E,1)=$A43,VLOOKUP($A43,Osnova!$A:$E,$E$10)),"")</f>
        <v xml:space="preserve">Mzdové náklady </v>
      </c>
      <c r="C43" s="726" t="str">
        <f>IF(VLOOKUP($A43,Osnova!$A:$C,1)=$A43,VLOOKUP($A43,Osnova!$A:$F,4),0)</f>
        <v>Lohnkosten</v>
      </c>
      <c r="D43" s="740">
        <v>0</v>
      </c>
      <c r="E43" s="741"/>
      <c r="F43" s="742">
        <f t="shared" si="0"/>
        <v>0</v>
      </c>
      <c r="G43" s="740">
        <v>11689.07</v>
      </c>
      <c r="H43" s="740">
        <v>0</v>
      </c>
      <c r="I43" s="712">
        <f t="shared" si="1"/>
        <v>11689.07</v>
      </c>
    </row>
    <row r="44" spans="1:9" s="675" customFormat="1" ht="11.25" x14ac:dyDescent="0.2">
      <c r="A44" s="737" t="s">
        <v>90</v>
      </c>
      <c r="B44" s="725" t="str">
        <f>IFERROR(IF(VLOOKUP($A44,Osnova!$A:$E,1)=$A44,VLOOKUP($A44,Osnova!$A:$E,$E$10)),"")</f>
        <v xml:space="preserve">Zákonné sociálne poistenie </v>
      </c>
      <c r="C44" s="726" t="str">
        <f>IF(VLOOKUP($A44,Osnova!$A:$C,1)=$A44,VLOOKUP($A44,Osnova!$A:$F,4),0)</f>
        <v>Gesetzliche Sozialfürsorge</v>
      </c>
      <c r="D44" s="740">
        <v>0</v>
      </c>
      <c r="E44" s="741"/>
      <c r="F44" s="742">
        <f t="shared" si="0"/>
        <v>0</v>
      </c>
      <c r="G44" s="740">
        <v>4114.17</v>
      </c>
      <c r="H44" s="740">
        <v>0</v>
      </c>
      <c r="I44" s="712">
        <f t="shared" si="1"/>
        <v>4114.17</v>
      </c>
    </row>
    <row r="45" spans="1:9" s="675" customFormat="1" ht="11.25" x14ac:dyDescent="0.2">
      <c r="A45" s="737" t="s">
        <v>91</v>
      </c>
      <c r="B45" s="725" t="str">
        <f>IFERROR(IF(VLOOKUP($A45,Osnova!$A:$E,1)=$A45,VLOOKUP($A45,Osnova!$A:$E,$E$10)),"")</f>
        <v xml:space="preserve">Zákonné sociálne náklady </v>
      </c>
      <c r="C45" s="726" t="str">
        <f>IF(VLOOKUP($A45,Osnova!$A:$C,1)=$A45,VLOOKUP($A45,Osnova!$A:$F,4),0)</f>
        <v>Gesetzliche Sozialkosten</v>
      </c>
      <c r="D45" s="740">
        <v>0</v>
      </c>
      <c r="E45" s="741"/>
      <c r="F45" s="742">
        <f t="shared" si="0"/>
        <v>0</v>
      </c>
      <c r="G45" s="740">
        <v>728.41</v>
      </c>
      <c r="H45" s="740">
        <v>0</v>
      </c>
      <c r="I45" s="712">
        <f t="shared" si="1"/>
        <v>728.41</v>
      </c>
    </row>
    <row r="46" spans="1:9" s="675" customFormat="1" ht="11.25" x14ac:dyDescent="0.2">
      <c r="A46" s="737" t="s">
        <v>92</v>
      </c>
      <c r="B46" s="725" t="str">
        <f>IFERROR(IF(VLOOKUP($A46,Osnova!$A:$E,1)=$A46,VLOOKUP($A46,Osnova!$A:$E,$E$10)),"")</f>
        <v xml:space="preserve">Daň z motorových vozidiel </v>
      </c>
      <c r="C46" s="726" t="str">
        <f>IF(VLOOKUP($A46,Osnova!$A:$C,1)=$A46,VLOOKUP($A46,Osnova!$A:$F,4),0)</f>
        <v>Verkehrssteuer</v>
      </c>
      <c r="D46" s="740">
        <v>0</v>
      </c>
      <c r="E46" s="741"/>
      <c r="F46" s="742">
        <f t="shared" si="0"/>
        <v>0</v>
      </c>
      <c r="G46" s="740">
        <v>141.94</v>
      </c>
      <c r="H46" s="740">
        <v>0</v>
      </c>
      <c r="I46" s="712">
        <f t="shared" si="1"/>
        <v>141.94</v>
      </c>
    </row>
    <row r="47" spans="1:9" s="675" customFormat="1" ht="11.25" x14ac:dyDescent="0.2">
      <c r="A47" s="737" t="s">
        <v>98</v>
      </c>
      <c r="B47" s="725" t="str">
        <f>IFERROR(IF(VLOOKUP($A47,Osnova!$A:$E,1)=$A47,VLOOKUP($A47,Osnova!$A:$E,$E$10)),"")</f>
        <v xml:space="preserve">Ostatné náklady na hospodársku činnosť </v>
      </c>
      <c r="C47" s="726" t="str">
        <f>IF(VLOOKUP($A47,Osnova!$A:$C,1)=$A47,VLOOKUP($A47,Osnova!$A:$F,4),0)</f>
        <v>Sonstige Wirtschaftstätigkeitskosten</v>
      </c>
      <c r="D47" s="740">
        <v>0</v>
      </c>
      <c r="E47" s="741"/>
      <c r="F47" s="742">
        <f t="shared" si="0"/>
        <v>0</v>
      </c>
      <c r="G47" s="740">
        <v>0.03</v>
      </c>
      <c r="H47" s="740">
        <v>0</v>
      </c>
      <c r="I47" s="712">
        <f t="shared" si="1"/>
        <v>0.03</v>
      </c>
    </row>
    <row r="48" spans="1:9" s="675" customFormat="1" ht="11.25" x14ac:dyDescent="0.2">
      <c r="A48" s="737" t="s">
        <v>99</v>
      </c>
      <c r="B48" s="725" t="str">
        <f>IFERROR(IF(VLOOKUP($A48,Osnova!$A:$E,1)=$A48,VLOOKUP($A48,Osnova!$A:$E,$E$10)),"")</f>
        <v xml:space="preserve">Odpisy dlhodobého mehmotného majetku a dlhodobého hmotného majetku </v>
      </c>
      <c r="C48" s="726" t="str">
        <f>IF(VLOOKUP($A48,Osnova!$A:$C,1)=$A48,VLOOKUP($A48,Osnova!$A:$F,4),0)</f>
        <v>Abschreibung langfristigen immateriellen und materiellen Eigentums</v>
      </c>
      <c r="D48" s="740">
        <v>0</v>
      </c>
      <c r="E48" s="741"/>
      <c r="F48" s="742">
        <f t="shared" si="0"/>
        <v>0</v>
      </c>
      <c r="G48" s="740">
        <v>5931.25</v>
      </c>
      <c r="H48" s="740">
        <v>0</v>
      </c>
      <c r="I48" s="712">
        <f t="shared" si="1"/>
        <v>5931.25</v>
      </c>
    </row>
    <row r="49" spans="1:9" s="675" customFormat="1" ht="11.25" x14ac:dyDescent="0.2">
      <c r="A49" s="737" t="s">
        <v>100</v>
      </c>
      <c r="B49" s="725" t="str">
        <f>IFERROR(IF(VLOOKUP($A49,Osnova!$A:$E,1)=$A49,VLOOKUP($A49,Osnova!$A:$E,$E$10)),"")</f>
        <v xml:space="preserve">Úroky </v>
      </c>
      <c r="C49" s="726" t="str">
        <f>IF(VLOOKUP($A49,Osnova!$A:$C,1)=$A49,VLOOKUP($A49,Osnova!$A:$F,4),0)</f>
        <v>Zinsen</v>
      </c>
      <c r="D49" s="740">
        <v>0</v>
      </c>
      <c r="E49" s="741"/>
      <c r="F49" s="742">
        <f t="shared" si="0"/>
        <v>0</v>
      </c>
      <c r="G49" s="740">
        <v>1057.3599999999999</v>
      </c>
      <c r="H49" s="740">
        <v>0</v>
      </c>
      <c r="I49" s="712">
        <f t="shared" si="1"/>
        <v>1057.3599999999999</v>
      </c>
    </row>
    <row r="50" spans="1:9" s="675" customFormat="1" ht="11.25" x14ac:dyDescent="0.2">
      <c r="A50" s="737" t="s">
        <v>102</v>
      </c>
      <c r="B50" s="725" t="str">
        <f>IFERROR(IF(VLOOKUP($A50,Osnova!$A:$E,1)=$A50,VLOOKUP($A50,Osnova!$A:$E,$E$10)),"")</f>
        <v xml:space="preserve">Ostatné finančné náklady </v>
      </c>
      <c r="C50" s="726" t="str">
        <f>IF(VLOOKUP($A50,Osnova!$A:$C,1)=$A50,VLOOKUP($A50,Osnova!$A:$F,4),0)</f>
        <v>Sonstige Finanzkosten</v>
      </c>
      <c r="D50" s="740">
        <v>0</v>
      </c>
      <c r="E50" s="741"/>
      <c r="F50" s="742">
        <f t="shared" si="0"/>
        <v>0</v>
      </c>
      <c r="G50" s="740">
        <v>1448.36</v>
      </c>
      <c r="H50" s="740">
        <v>0</v>
      </c>
      <c r="I50" s="712">
        <f t="shared" si="1"/>
        <v>1448.36</v>
      </c>
    </row>
    <row r="51" spans="1:9" s="675" customFormat="1" ht="11.25" x14ac:dyDescent="0.2">
      <c r="A51" s="737" t="s">
        <v>103</v>
      </c>
      <c r="B51" s="725" t="str">
        <f>IFERROR(IF(VLOOKUP($A51,Osnova!$A:$E,1)=$A51,VLOOKUP($A51,Osnova!$A:$E,$E$10)),"")</f>
        <v xml:space="preserve">Splatná daň z príjmov bežnej činnosti </v>
      </c>
      <c r="C51" s="726" t="str">
        <f>IF(VLOOKUP($A51,Osnova!$A:$C,1)=$A51,VLOOKUP($A51,Osnova!$A:$F,4),0)</f>
        <v>Fällige Einkommensteuer von ordentlicher Tätigkeit</v>
      </c>
      <c r="D51" s="740">
        <v>0</v>
      </c>
      <c r="E51" s="741"/>
      <c r="F51" s="742">
        <f t="shared" si="0"/>
        <v>0</v>
      </c>
      <c r="G51" s="740">
        <v>4922.38</v>
      </c>
      <c r="H51" s="740">
        <v>0</v>
      </c>
      <c r="I51" s="712">
        <f t="shared" si="1"/>
        <v>4922.38</v>
      </c>
    </row>
    <row r="52" spans="1:9" s="675" customFormat="1" ht="11.25" x14ac:dyDescent="0.2">
      <c r="A52" s="737" t="s">
        <v>106</v>
      </c>
      <c r="B52" s="725" t="str">
        <f>IFERROR(IF(VLOOKUP($A52,Osnova!$A:$E,1)=$A52,VLOOKUP($A52,Osnova!$A:$E,$E$10)),"")</f>
        <v xml:space="preserve">Tržby z predaja služieb </v>
      </c>
      <c r="C52" s="726" t="str">
        <f>IF(VLOOKUP($A52,Osnova!$A:$C,1)=$A52,VLOOKUP($A52,Osnova!$A:$F,4),0)</f>
        <v>Erlöse aus Verkauf von Diensteistungen</v>
      </c>
      <c r="D52" s="740">
        <v>0</v>
      </c>
      <c r="E52" s="741"/>
      <c r="F52" s="742">
        <f t="shared" si="0"/>
        <v>0</v>
      </c>
      <c r="G52" s="740">
        <v>0</v>
      </c>
      <c r="H52" s="740">
        <v>71170.17</v>
      </c>
      <c r="I52" s="712">
        <f t="shared" si="1"/>
        <v>-71170.17</v>
      </c>
    </row>
    <row r="53" spans="1:9" s="675" customFormat="1" ht="11.25" x14ac:dyDescent="0.2">
      <c r="A53" s="737" t="s">
        <v>126</v>
      </c>
      <c r="B53" s="725" t="str">
        <f>IFERROR(IF(VLOOKUP($A53,Osnova!$A:$E,1)=$A53,VLOOKUP($A53,Osnova!$A:$E,$E$10)),"")</f>
        <v xml:space="preserve">Tržby za tovar </v>
      </c>
      <c r="C53" s="726" t="str">
        <f>IF(VLOOKUP($A53,Osnova!$A:$C,1)=$A53,VLOOKUP($A53,Osnova!$A:$F,4),0)</f>
        <v>Erlöse für Ware</v>
      </c>
      <c r="D53" s="740">
        <v>0</v>
      </c>
      <c r="E53" s="741"/>
      <c r="F53" s="742">
        <f t="shared" si="0"/>
        <v>0</v>
      </c>
      <c r="G53" s="740">
        <v>0</v>
      </c>
      <c r="H53" s="740">
        <v>63592.09</v>
      </c>
      <c r="I53" s="712">
        <f t="shared" si="1"/>
        <v>-63592.09</v>
      </c>
    </row>
    <row r="54" spans="1:9" s="675" customFormat="1" ht="11.25" x14ac:dyDescent="0.2">
      <c r="A54" s="737"/>
      <c r="B54" s="725" t="str">
        <f>IFERROR(IF(VLOOKUP($A54,Osnova!$A:$E,1)=$A54,VLOOKUP($A54,Osnova!$A:$E,$E$10)),"")</f>
        <v/>
      </c>
      <c r="C54" s="726" t="e">
        <f>IF(VLOOKUP($A54,Osnova!$A:$C,1)=$A54,VLOOKUP($A54,Osnova!$A:$F,4),0)</f>
        <v>#N/A</v>
      </c>
      <c r="D54" s="740"/>
      <c r="E54" s="741"/>
      <c r="F54" s="742">
        <f t="shared" si="0"/>
        <v>0</v>
      </c>
      <c r="G54" s="740"/>
      <c r="H54" s="740"/>
      <c r="I54" s="712">
        <f t="shared" si="1"/>
        <v>0</v>
      </c>
    </row>
    <row r="55" spans="1:9" s="675" customFormat="1" ht="11.25" x14ac:dyDescent="0.2">
      <c r="A55" s="737"/>
      <c r="B55" s="725" t="str">
        <f>IFERROR(IF(VLOOKUP($A55,Osnova!$A:$E,1)=$A55,VLOOKUP($A55,Osnova!$A:$E,$E$10)),"")</f>
        <v/>
      </c>
      <c r="C55" s="726" t="e">
        <f>IF(VLOOKUP($A55,Osnova!$A:$C,1)=$A55,VLOOKUP($A55,Osnova!$A:$F,4),0)</f>
        <v>#N/A</v>
      </c>
      <c r="D55" s="740"/>
      <c r="E55" s="741"/>
      <c r="F55" s="742">
        <f t="shared" si="0"/>
        <v>0</v>
      </c>
      <c r="G55" s="740"/>
      <c r="H55" s="740"/>
      <c r="I55" s="712">
        <f t="shared" si="1"/>
        <v>0</v>
      </c>
    </row>
    <row r="56" spans="1:9" s="675" customFormat="1" ht="11.25" x14ac:dyDescent="0.2">
      <c r="A56" s="737"/>
      <c r="B56" s="725" t="str">
        <f>IFERROR(IF(VLOOKUP($A56,Osnova!$A:$E,1)=$A56,VLOOKUP($A56,Osnova!$A:$E,$E$10)),"")</f>
        <v/>
      </c>
      <c r="C56" s="726" t="e">
        <f>IF(VLOOKUP($A56,Osnova!$A:$C,1)=$A56,VLOOKUP($A56,Osnova!$A:$F,4),0)</f>
        <v>#N/A</v>
      </c>
      <c r="D56" s="740"/>
      <c r="E56" s="741"/>
      <c r="F56" s="742">
        <f t="shared" si="0"/>
        <v>0</v>
      </c>
      <c r="G56" s="740"/>
      <c r="H56" s="740"/>
      <c r="I56" s="712">
        <f t="shared" si="1"/>
        <v>0</v>
      </c>
    </row>
    <row r="57" spans="1:9" s="675" customFormat="1" ht="11.25" x14ac:dyDescent="0.2">
      <c r="A57" s="737"/>
      <c r="B57" s="725" t="str">
        <f>IFERROR(IF(VLOOKUP($A57,Osnova!$A:$E,1)=$A57,VLOOKUP($A57,Osnova!$A:$E,$E$10)),"")</f>
        <v/>
      </c>
      <c r="C57" s="726" t="e">
        <f>IF(VLOOKUP($A57,Osnova!$A:$C,1)=$A57,VLOOKUP($A57,Osnova!$A:$F,4),0)</f>
        <v>#N/A</v>
      </c>
      <c r="D57" s="740"/>
      <c r="E57" s="741"/>
      <c r="F57" s="742">
        <f t="shared" si="0"/>
        <v>0</v>
      </c>
      <c r="G57" s="740"/>
      <c r="H57" s="740"/>
      <c r="I57" s="712">
        <f t="shared" si="1"/>
        <v>0</v>
      </c>
    </row>
    <row r="58" spans="1:9" s="675" customFormat="1" ht="11.25" x14ac:dyDescent="0.2">
      <c r="A58" s="737"/>
      <c r="B58" s="725" t="str">
        <f>IFERROR(IF(VLOOKUP($A58,Osnova!$A:$E,1)=$A58,VLOOKUP($A58,Osnova!$A:$E,$E$10)),"")</f>
        <v/>
      </c>
      <c r="C58" s="726" t="e">
        <f>IF(VLOOKUP($A58,Osnova!$A:$C,1)=$A58,VLOOKUP($A58,Osnova!$A:$F,4),0)</f>
        <v>#N/A</v>
      </c>
      <c r="D58" s="740"/>
      <c r="E58" s="741"/>
      <c r="F58" s="742">
        <f t="shared" si="0"/>
        <v>0</v>
      </c>
      <c r="G58" s="740"/>
      <c r="H58" s="740"/>
      <c r="I58" s="712">
        <f t="shared" si="1"/>
        <v>0</v>
      </c>
    </row>
    <row r="59" spans="1:9" s="675" customFormat="1" ht="11.25" x14ac:dyDescent="0.2">
      <c r="A59" s="737"/>
      <c r="B59" s="725" t="str">
        <f>IFERROR(IF(VLOOKUP($A59,Osnova!$A:$E,1)=$A59,VLOOKUP($A59,Osnova!$A:$E,$E$10)),"")</f>
        <v/>
      </c>
      <c r="C59" s="726" t="e">
        <f>IF(VLOOKUP($A59,Osnova!$A:$C,1)=$A59,VLOOKUP($A59,Osnova!$A:$F,4),0)</f>
        <v>#N/A</v>
      </c>
      <c r="D59" s="740"/>
      <c r="E59" s="741"/>
      <c r="F59" s="742">
        <f t="shared" si="0"/>
        <v>0</v>
      </c>
      <c r="G59" s="740"/>
      <c r="H59" s="740"/>
      <c r="I59" s="712">
        <f t="shared" si="1"/>
        <v>0</v>
      </c>
    </row>
    <row r="60" spans="1:9" s="675" customFormat="1" ht="11.25" x14ac:dyDescent="0.2">
      <c r="A60" s="737"/>
      <c r="B60" s="725" t="str">
        <f>IFERROR(IF(VLOOKUP($A60,Osnova!$A:$E,1)=$A60,VLOOKUP($A60,Osnova!$A:$E,$E$10)),"")</f>
        <v/>
      </c>
      <c r="C60" s="726" t="e">
        <f>IF(VLOOKUP($A60,Osnova!$A:$C,1)=$A60,VLOOKUP($A60,Osnova!$A:$F,4),0)</f>
        <v>#N/A</v>
      </c>
      <c r="D60" s="740"/>
      <c r="E60" s="741"/>
      <c r="F60" s="742">
        <f t="shared" si="0"/>
        <v>0</v>
      </c>
      <c r="G60" s="740"/>
      <c r="H60" s="740"/>
      <c r="I60" s="712">
        <f t="shared" si="1"/>
        <v>0</v>
      </c>
    </row>
    <row r="61" spans="1:9" s="675" customFormat="1" ht="11.25" x14ac:dyDescent="0.2">
      <c r="A61" s="737"/>
      <c r="B61" s="725" t="str">
        <f>IFERROR(IF(VLOOKUP($A61,Osnova!$A:$E,1)=$A61,VLOOKUP($A61,Osnova!$A:$E,$E$10)),"")</f>
        <v/>
      </c>
      <c r="C61" s="726" t="e">
        <f>IF(VLOOKUP($A61,Osnova!$A:$C,1)=$A61,VLOOKUP($A61,Osnova!$A:$F,4),0)</f>
        <v>#N/A</v>
      </c>
      <c r="D61" s="740"/>
      <c r="E61" s="741"/>
      <c r="F61" s="742">
        <f t="shared" si="0"/>
        <v>0</v>
      </c>
      <c r="G61" s="740"/>
      <c r="H61" s="740"/>
      <c r="I61" s="712">
        <f t="shared" si="1"/>
        <v>0</v>
      </c>
    </row>
    <row r="62" spans="1:9" s="675" customFormat="1" ht="11.25" x14ac:dyDescent="0.2">
      <c r="A62" s="737"/>
      <c r="B62" s="725" t="str">
        <f>IFERROR(IF(VLOOKUP($A62,Osnova!$A:$E,1)=$A62,VLOOKUP($A62,Osnova!$A:$E,$E$10)),"")</f>
        <v/>
      </c>
      <c r="C62" s="726" t="e">
        <f>IF(VLOOKUP($A62,Osnova!$A:$C,1)=$A62,VLOOKUP($A62,Osnova!$A:$F,4),0)</f>
        <v>#N/A</v>
      </c>
      <c r="D62" s="740"/>
      <c r="E62" s="741"/>
      <c r="F62" s="742">
        <f t="shared" si="0"/>
        <v>0</v>
      </c>
      <c r="G62" s="740"/>
      <c r="H62" s="740"/>
      <c r="I62" s="712">
        <f t="shared" si="1"/>
        <v>0</v>
      </c>
    </row>
    <row r="63" spans="1:9" s="675" customFormat="1" ht="11.25" x14ac:dyDescent="0.2">
      <c r="A63" s="737"/>
      <c r="B63" s="725" t="str">
        <f>IFERROR(IF(VLOOKUP($A63,Osnova!$A:$E,1)=$A63,VLOOKUP($A63,Osnova!$A:$E,$E$10)),"")</f>
        <v/>
      </c>
      <c r="C63" s="726" t="e">
        <f>IF(VLOOKUP($A63,Osnova!$A:$C,1)=$A63,VLOOKUP($A63,Osnova!$A:$F,4),0)</f>
        <v>#N/A</v>
      </c>
      <c r="D63" s="740"/>
      <c r="E63" s="741"/>
      <c r="F63" s="742">
        <f t="shared" si="0"/>
        <v>0</v>
      </c>
      <c r="G63" s="740"/>
      <c r="H63" s="740"/>
      <c r="I63" s="712">
        <f t="shared" si="1"/>
        <v>0</v>
      </c>
    </row>
    <row r="64" spans="1:9" s="675" customFormat="1" ht="11.25" x14ac:dyDescent="0.2">
      <c r="A64" s="737"/>
      <c r="B64" s="725" t="str">
        <f>IFERROR(IF(VLOOKUP($A64,Osnova!$A:$E,1)=$A64,VLOOKUP($A64,Osnova!$A:$E,$E$10)),"")</f>
        <v/>
      </c>
      <c r="C64" s="726" t="e">
        <f>IF(VLOOKUP($A64,Osnova!$A:$C,1)=$A64,VLOOKUP($A64,Osnova!$A:$F,4),0)</f>
        <v>#N/A</v>
      </c>
      <c r="D64" s="740"/>
      <c r="E64" s="741"/>
      <c r="F64" s="742">
        <f t="shared" si="0"/>
        <v>0</v>
      </c>
      <c r="G64" s="740"/>
      <c r="H64" s="740"/>
      <c r="I64" s="712">
        <f t="shared" si="1"/>
        <v>0</v>
      </c>
    </row>
    <row r="65" spans="1:12" s="675" customFormat="1" ht="11.25" x14ac:dyDescent="0.2">
      <c r="A65" s="737"/>
      <c r="B65" s="725" t="str">
        <f>IFERROR(IF(VLOOKUP($A65,Osnova!$A:$E,1)=$A65,VLOOKUP($A65,Osnova!$A:$E,$E$10)),"")</f>
        <v/>
      </c>
      <c r="C65" s="726" t="e">
        <f>IF(VLOOKUP($A65,Osnova!$A:$C,1)=$A65,VLOOKUP($A65,Osnova!$A:$F,4),0)</f>
        <v>#N/A</v>
      </c>
      <c r="D65" s="740"/>
      <c r="E65" s="741"/>
      <c r="F65" s="742">
        <f t="shared" si="0"/>
        <v>0</v>
      </c>
      <c r="G65" s="740"/>
      <c r="H65" s="740"/>
      <c r="I65" s="712">
        <f t="shared" si="1"/>
        <v>0</v>
      </c>
    </row>
    <row r="66" spans="1:12" s="675" customFormat="1" x14ac:dyDescent="0.2">
      <c r="A66" s="737"/>
      <c r="B66" s="725" t="str">
        <f>IFERROR(IF(VLOOKUP($A66,Osnova!$A:$E,1)=$A66,VLOOKUP($A66,Osnova!$A:$E,$E$10)),"")</f>
        <v/>
      </c>
      <c r="C66" s="726" t="e">
        <f>IF(VLOOKUP($A66,Osnova!$A:$C,1)=$A66,VLOOKUP($A66,Osnova!$A:$F,4),0)</f>
        <v>#N/A</v>
      </c>
      <c r="D66" s="740"/>
      <c r="E66" s="741"/>
      <c r="F66" s="742">
        <f t="shared" si="0"/>
        <v>0</v>
      </c>
      <c r="G66" s="740"/>
      <c r="H66" s="740"/>
      <c r="I66" s="712">
        <f t="shared" si="1"/>
        <v>0</v>
      </c>
      <c r="L66" s="732"/>
    </row>
    <row r="67" spans="1:12" s="675" customFormat="1" ht="11.25" x14ac:dyDescent="0.2">
      <c r="A67" s="737"/>
      <c r="B67" s="725" t="str">
        <f>IFERROR(IF(VLOOKUP($A67,Osnova!$A:$E,1)=$A67,VLOOKUP($A67,Osnova!$A:$E,$E$10)),"")</f>
        <v/>
      </c>
      <c r="C67" s="726" t="e">
        <f>IF(VLOOKUP($A67,Osnova!$A:$C,1)=$A67,VLOOKUP($A67,Osnova!$A:$F,4),0)</f>
        <v>#N/A</v>
      </c>
      <c r="D67" s="740"/>
      <c r="E67" s="741"/>
      <c r="F67" s="742">
        <f t="shared" si="0"/>
        <v>0</v>
      </c>
      <c r="G67" s="740"/>
      <c r="H67" s="740"/>
      <c r="I67" s="712">
        <f t="shared" si="1"/>
        <v>0</v>
      </c>
    </row>
    <row r="68" spans="1:12" s="675" customFormat="1" ht="11.25" x14ac:dyDescent="0.2">
      <c r="A68" s="737"/>
      <c r="B68" s="725" t="str">
        <f>IFERROR(IF(VLOOKUP($A68,Osnova!$A:$E,1)=$A68,VLOOKUP($A68,Osnova!$A:$E,$E$10)),"")</f>
        <v/>
      </c>
      <c r="C68" s="726" t="e">
        <f>IF(VLOOKUP($A68,Osnova!$A:$C,1)=$A68,VLOOKUP($A68,Osnova!$A:$F,4),0)</f>
        <v>#N/A</v>
      </c>
      <c r="D68" s="740"/>
      <c r="E68" s="741"/>
      <c r="F68" s="742">
        <f t="shared" si="0"/>
        <v>0</v>
      </c>
      <c r="G68" s="740"/>
      <c r="H68" s="740"/>
      <c r="I68" s="712">
        <f t="shared" si="1"/>
        <v>0</v>
      </c>
    </row>
    <row r="69" spans="1:12" s="675" customFormat="1" ht="11.25" x14ac:dyDescent="0.2">
      <c r="A69" s="737"/>
      <c r="B69" s="725" t="str">
        <f>IFERROR(IF(VLOOKUP($A69,Osnova!$A:$E,1)=$A69,VLOOKUP($A69,Osnova!$A:$E,$E$10)),"")</f>
        <v/>
      </c>
      <c r="C69" s="726" t="e">
        <f>IF(VLOOKUP($A69,Osnova!$A:$C,1)=$A69,VLOOKUP($A69,Osnova!$A:$F,4),0)</f>
        <v>#N/A</v>
      </c>
      <c r="D69" s="740"/>
      <c r="E69" s="741"/>
      <c r="F69" s="742">
        <f t="shared" si="0"/>
        <v>0</v>
      </c>
      <c r="G69" s="740"/>
      <c r="H69" s="740"/>
      <c r="I69" s="712">
        <f t="shared" si="1"/>
        <v>0</v>
      </c>
    </row>
    <row r="70" spans="1:12" s="675" customFormat="1" ht="11.25" x14ac:dyDescent="0.2">
      <c r="A70" s="737"/>
      <c r="B70" s="725" t="str">
        <f>IFERROR(IF(VLOOKUP($A70,Osnova!$A:$E,1)=$A70,VLOOKUP($A70,Osnova!$A:$E,$E$10)),"")</f>
        <v/>
      </c>
      <c r="C70" s="726" t="e">
        <f>IF(VLOOKUP($A70,Osnova!$A:$C,1)=$A70,VLOOKUP($A70,Osnova!$A:$F,4),0)</f>
        <v>#N/A</v>
      </c>
      <c r="D70" s="740"/>
      <c r="E70" s="741"/>
      <c r="F70" s="742">
        <f t="shared" si="0"/>
        <v>0</v>
      </c>
      <c r="G70" s="740"/>
      <c r="H70" s="740"/>
      <c r="I70" s="712">
        <f t="shared" si="1"/>
        <v>0</v>
      </c>
    </row>
    <row r="71" spans="1:12" s="675" customFormat="1" ht="11.25" x14ac:dyDescent="0.2">
      <c r="A71" s="737"/>
      <c r="B71" s="725" t="str">
        <f>IFERROR(IF(VLOOKUP($A71,Osnova!$A:$E,1)=$A71,VLOOKUP($A71,Osnova!$A:$E,$E$10)),"")</f>
        <v/>
      </c>
      <c r="C71" s="726" t="e">
        <f>IF(VLOOKUP($A71,Osnova!$A:$C,1)=$A71,VLOOKUP($A71,Osnova!$A:$F,4),0)</f>
        <v>#N/A</v>
      </c>
      <c r="D71" s="740"/>
      <c r="E71" s="741"/>
      <c r="F71" s="742">
        <f t="shared" si="0"/>
        <v>0</v>
      </c>
      <c r="G71" s="740"/>
      <c r="H71" s="740"/>
      <c r="I71" s="712">
        <f t="shared" si="1"/>
        <v>0</v>
      </c>
    </row>
    <row r="72" spans="1:12" s="675" customFormat="1" ht="11.25" x14ac:dyDescent="0.2">
      <c r="A72" s="737"/>
      <c r="B72" s="725" t="str">
        <f>IFERROR(IF(VLOOKUP($A72,Osnova!$A:$E,1)=$A72,VLOOKUP($A72,Osnova!$A:$E,$E$10)),"")</f>
        <v/>
      </c>
      <c r="C72" s="726" t="e">
        <f>IF(VLOOKUP($A72,Osnova!$A:$C,1)=$A72,VLOOKUP($A72,Osnova!$A:$F,4),0)</f>
        <v>#N/A</v>
      </c>
      <c r="D72" s="740"/>
      <c r="E72" s="741"/>
      <c r="F72" s="742">
        <f t="shared" si="0"/>
        <v>0</v>
      </c>
      <c r="G72" s="740"/>
      <c r="H72" s="740"/>
      <c r="I72" s="712">
        <f t="shared" si="1"/>
        <v>0</v>
      </c>
    </row>
    <row r="73" spans="1:12" s="675" customFormat="1" ht="11.25" x14ac:dyDescent="0.2">
      <c r="A73" s="737"/>
      <c r="B73" s="725" t="str">
        <f>IFERROR(IF(VLOOKUP($A73,Osnova!$A:$E,1)=$A73,VLOOKUP($A73,Osnova!$A:$E,$E$10)),"")</f>
        <v/>
      </c>
      <c r="C73" s="726" t="e">
        <f>IF(VLOOKUP($A73,Osnova!$A:$C,1)=$A73,VLOOKUP($A73,Osnova!$A:$F,4),0)</f>
        <v>#N/A</v>
      </c>
      <c r="D73" s="740"/>
      <c r="E73" s="741"/>
      <c r="F73" s="742">
        <f t="shared" si="0"/>
        <v>0</v>
      </c>
      <c r="G73" s="740"/>
      <c r="H73" s="740"/>
      <c r="I73" s="712">
        <f t="shared" si="1"/>
        <v>0</v>
      </c>
    </row>
    <row r="74" spans="1:12" s="675" customFormat="1" ht="11.25" x14ac:dyDescent="0.2">
      <c r="A74" s="737"/>
      <c r="B74" s="725" t="str">
        <f>IFERROR(IF(VLOOKUP($A74,Osnova!$A:$E,1)=$A74,VLOOKUP($A74,Osnova!$A:$E,$E$10)),"")</f>
        <v/>
      </c>
      <c r="C74" s="726" t="e">
        <f>IF(VLOOKUP($A74,Osnova!$A:$C,1)=$A74,VLOOKUP($A74,Osnova!$A:$F,4),0)</f>
        <v>#N/A</v>
      </c>
      <c r="D74" s="740"/>
      <c r="E74" s="741"/>
      <c r="F74" s="742">
        <f t="shared" si="0"/>
        <v>0</v>
      </c>
      <c r="G74" s="740"/>
      <c r="H74" s="740"/>
      <c r="I74" s="712">
        <f t="shared" si="1"/>
        <v>0</v>
      </c>
    </row>
    <row r="75" spans="1:12" s="675" customFormat="1" ht="11.25" x14ac:dyDescent="0.2">
      <c r="A75" s="737"/>
      <c r="B75" s="725" t="str">
        <f>IFERROR(IF(VLOOKUP($A75,Osnova!$A:$E,1)=$A75,VLOOKUP($A75,Osnova!$A:$E,$E$10)),"")</f>
        <v/>
      </c>
      <c r="C75" s="726"/>
      <c r="D75" s="740"/>
      <c r="E75" s="741"/>
      <c r="F75" s="742">
        <f t="shared" si="0"/>
        <v>0</v>
      </c>
      <c r="G75" s="740"/>
      <c r="H75" s="740"/>
      <c r="I75" s="712">
        <f t="shared" si="1"/>
        <v>0</v>
      </c>
    </row>
    <row r="76" spans="1:12" s="675" customFormat="1" ht="11.25" x14ac:dyDescent="0.2">
      <c r="A76" s="737"/>
      <c r="B76" s="725" t="str">
        <f>IFERROR(IF(VLOOKUP($A76,Osnova!$A:$E,1)=$A76,VLOOKUP($A76,Osnova!$A:$E,$E$10)),"")</f>
        <v/>
      </c>
      <c r="C76" s="726" t="e">
        <f>IF(VLOOKUP($A76,Osnova!$A:$C,1)=$A76,VLOOKUP($A76,Osnova!$A:$F,4),0)</f>
        <v>#N/A</v>
      </c>
      <c r="D76" s="740"/>
      <c r="E76" s="741"/>
      <c r="F76" s="742">
        <f t="shared" si="0"/>
        <v>0</v>
      </c>
      <c r="G76" s="740"/>
      <c r="H76" s="740"/>
      <c r="I76" s="712">
        <f t="shared" si="1"/>
        <v>0</v>
      </c>
    </row>
    <row r="77" spans="1:12" s="675" customFormat="1" ht="11.25" x14ac:dyDescent="0.2">
      <c r="A77" s="737"/>
      <c r="B77" s="725" t="str">
        <f>IFERROR(IF(VLOOKUP($A77,Osnova!$A:$E,1)=$A77,VLOOKUP($A77,Osnova!$A:$E,$E$10)),"")</f>
        <v/>
      </c>
      <c r="C77" s="726" t="e">
        <f>IF(VLOOKUP($A77,Osnova!$A:$C,1)=$A77,VLOOKUP($A77,Osnova!$A:$F,4),0)</f>
        <v>#N/A</v>
      </c>
      <c r="D77" s="740"/>
      <c r="E77" s="741"/>
      <c r="F77" s="742">
        <f t="shared" si="0"/>
        <v>0</v>
      </c>
      <c r="G77" s="740"/>
      <c r="H77" s="740"/>
      <c r="I77" s="712">
        <f t="shared" si="1"/>
        <v>0</v>
      </c>
    </row>
    <row r="78" spans="1:12" s="675" customFormat="1" ht="11.25" x14ac:dyDescent="0.2">
      <c r="A78" s="737"/>
      <c r="B78" s="725" t="str">
        <f>IFERROR(IF(VLOOKUP($A78,Osnova!$A:$E,1)=$A78,VLOOKUP($A78,Osnova!$A:$E,$E$10)),"")</f>
        <v/>
      </c>
      <c r="C78" s="726" t="e">
        <f>IF(VLOOKUP($A78,Osnova!$A:$C,1)=$A78,VLOOKUP($A78,Osnova!$A:$F,4),0)</f>
        <v>#N/A</v>
      </c>
      <c r="D78" s="740"/>
      <c r="E78" s="741"/>
      <c r="F78" s="742">
        <f t="shared" si="0"/>
        <v>0</v>
      </c>
      <c r="G78" s="740"/>
      <c r="H78" s="740"/>
      <c r="I78" s="712">
        <f t="shared" ref="I78:I141" si="2">SUM(F78+G78-H78)</f>
        <v>0</v>
      </c>
    </row>
    <row r="79" spans="1:12" s="675" customFormat="1" ht="11.25" x14ac:dyDescent="0.2">
      <c r="A79" s="737"/>
      <c r="B79" s="725" t="str">
        <f>IFERROR(IF(VLOOKUP($A79,Osnova!$A:$E,1)=$A79,VLOOKUP($A79,Osnova!$A:$E,$E$10)),"")</f>
        <v/>
      </c>
      <c r="C79" s="726" t="e">
        <f>IF(VLOOKUP($A79,Osnova!$A:$C,1)=$A79,VLOOKUP($A79,Osnova!$A:$F,4),0)</f>
        <v>#N/A</v>
      </c>
      <c r="D79" s="740"/>
      <c r="E79" s="741"/>
      <c r="F79" s="742">
        <f t="shared" si="0"/>
        <v>0</v>
      </c>
      <c r="G79" s="740"/>
      <c r="H79" s="740"/>
      <c r="I79" s="712">
        <f t="shared" si="2"/>
        <v>0</v>
      </c>
    </row>
    <row r="80" spans="1:12" s="675" customFormat="1" ht="11.25" x14ac:dyDescent="0.2">
      <c r="A80" s="737"/>
      <c r="B80" s="725" t="str">
        <f>IFERROR(IF(VLOOKUP($A80,Osnova!$A:$E,1)=$A80,VLOOKUP($A80,Osnova!$A:$E,$E$10)),"")</f>
        <v/>
      </c>
      <c r="C80" s="726" t="e">
        <f>IF(VLOOKUP($A80,Osnova!$A:$C,1)=$A80,VLOOKUP($A80,Osnova!$A:$F,4),0)</f>
        <v>#N/A</v>
      </c>
      <c r="D80" s="740"/>
      <c r="E80" s="741"/>
      <c r="F80" s="742">
        <f t="shared" si="0"/>
        <v>0</v>
      </c>
      <c r="G80" s="740"/>
      <c r="H80" s="740"/>
      <c r="I80" s="712">
        <f t="shared" si="2"/>
        <v>0</v>
      </c>
    </row>
    <row r="81" spans="1:9" s="675" customFormat="1" ht="11.25" x14ac:dyDescent="0.2">
      <c r="A81" s="737"/>
      <c r="B81" s="725" t="str">
        <f>IFERROR(IF(VLOOKUP($A81,Osnova!$A:$E,1)=$A81,VLOOKUP($A81,Osnova!$A:$E,$E$10)),"")</f>
        <v/>
      </c>
      <c r="C81" s="726" t="e">
        <f>IF(VLOOKUP($A81,Osnova!$A:$C,1)=$A81,VLOOKUP($A81,Osnova!$A:$F,4),0)</f>
        <v>#N/A</v>
      </c>
      <c r="D81" s="740"/>
      <c r="E81" s="741"/>
      <c r="F81" s="742">
        <f t="shared" si="0"/>
        <v>0</v>
      </c>
      <c r="G81" s="740"/>
      <c r="H81" s="740"/>
      <c r="I81" s="712">
        <f t="shared" si="2"/>
        <v>0</v>
      </c>
    </row>
    <row r="82" spans="1:9" s="675" customFormat="1" ht="11.25" x14ac:dyDescent="0.2">
      <c r="A82" s="737"/>
      <c r="B82" s="725" t="str">
        <f>IFERROR(IF(VLOOKUP($A82,Osnova!$A:$E,1)=$A82,VLOOKUP($A82,Osnova!$A:$E,$E$10)),"")</f>
        <v/>
      </c>
      <c r="C82" s="726" t="e">
        <f>IF(VLOOKUP($A82,Osnova!$A:$C,1)=$A82,VLOOKUP($A82,Osnova!$A:$F,4),0)</f>
        <v>#N/A</v>
      </c>
      <c r="D82" s="740"/>
      <c r="E82" s="741"/>
      <c r="F82" s="742">
        <f t="shared" ref="F82:F145" si="3">SUM(D82-E82)</f>
        <v>0</v>
      </c>
      <c r="G82" s="740"/>
      <c r="H82" s="740"/>
      <c r="I82" s="712">
        <f t="shared" si="2"/>
        <v>0</v>
      </c>
    </row>
    <row r="83" spans="1:9" s="675" customFormat="1" ht="11.25" x14ac:dyDescent="0.2">
      <c r="A83" s="737"/>
      <c r="B83" s="725" t="str">
        <f>IFERROR(IF(VLOOKUP($A83,Osnova!$A:$E,1)=$A83,VLOOKUP($A83,Osnova!$A:$E,$E$10)),"")</f>
        <v/>
      </c>
      <c r="C83" s="726" t="e">
        <f>IF(VLOOKUP($A83,Osnova!$A:$C,1)=$A83,VLOOKUP($A83,Osnova!$A:$F,4),0)</f>
        <v>#N/A</v>
      </c>
      <c r="D83" s="740"/>
      <c r="E83" s="741"/>
      <c r="F83" s="742">
        <f t="shared" si="3"/>
        <v>0</v>
      </c>
      <c r="G83" s="740"/>
      <c r="H83" s="740"/>
      <c r="I83" s="712">
        <f t="shared" si="2"/>
        <v>0</v>
      </c>
    </row>
    <row r="84" spans="1:9" s="675" customFormat="1" ht="11.25" x14ac:dyDescent="0.2">
      <c r="A84" s="737"/>
      <c r="B84" s="725" t="str">
        <f>IFERROR(IF(VLOOKUP($A84,Osnova!$A:$E,1)=$A84,VLOOKUP($A84,Osnova!$A:$E,$E$10)),"")</f>
        <v/>
      </c>
      <c r="C84" s="726" t="e">
        <f>IF(VLOOKUP($A84,Osnova!$A:$C,1)=$A84,VLOOKUP($A84,Osnova!$A:$F,4),0)</f>
        <v>#N/A</v>
      </c>
      <c r="D84" s="740"/>
      <c r="E84" s="741"/>
      <c r="F84" s="742">
        <f t="shared" si="3"/>
        <v>0</v>
      </c>
      <c r="G84" s="740"/>
      <c r="H84" s="740"/>
      <c r="I84" s="712">
        <f t="shared" si="2"/>
        <v>0</v>
      </c>
    </row>
    <row r="85" spans="1:9" s="675" customFormat="1" ht="11.25" x14ac:dyDescent="0.2">
      <c r="A85" s="737"/>
      <c r="B85" s="725" t="str">
        <f>IFERROR(IF(VLOOKUP($A85,Osnova!$A:$E,1)=$A85,VLOOKUP($A85,Osnova!$A:$E,$E$10)),"")</f>
        <v/>
      </c>
      <c r="C85" s="726" t="e">
        <f>IF(VLOOKUP($A85,Osnova!$A:$C,1)=$A85,VLOOKUP($A85,Osnova!$A:$F,4),0)</f>
        <v>#N/A</v>
      </c>
      <c r="D85" s="740"/>
      <c r="E85" s="741"/>
      <c r="F85" s="742">
        <f t="shared" si="3"/>
        <v>0</v>
      </c>
      <c r="G85" s="740"/>
      <c r="H85" s="740"/>
      <c r="I85" s="712">
        <f t="shared" si="2"/>
        <v>0</v>
      </c>
    </row>
    <row r="86" spans="1:9" s="675" customFormat="1" ht="11.25" x14ac:dyDescent="0.2">
      <c r="A86" s="737"/>
      <c r="B86" s="725" t="str">
        <f>IFERROR(IF(VLOOKUP($A86,Osnova!$A:$E,1)=$A86,VLOOKUP($A86,Osnova!$A:$E,$E$10)),"")</f>
        <v/>
      </c>
      <c r="C86" s="726" t="e">
        <f>IF(VLOOKUP($A86,Osnova!$A:$C,1)=$A86,VLOOKUP($A86,Osnova!$A:$F,4),0)</f>
        <v>#N/A</v>
      </c>
      <c r="D86" s="740"/>
      <c r="E86" s="741"/>
      <c r="F86" s="742">
        <f t="shared" si="3"/>
        <v>0</v>
      </c>
      <c r="G86" s="740"/>
      <c r="H86" s="740"/>
      <c r="I86" s="712">
        <f t="shared" si="2"/>
        <v>0</v>
      </c>
    </row>
    <row r="87" spans="1:9" s="675" customFormat="1" ht="11.25" x14ac:dyDescent="0.2">
      <c r="A87" s="737"/>
      <c r="B87" s="725" t="str">
        <f>IFERROR(IF(VLOOKUP($A87,Osnova!$A:$E,1)=$A87,VLOOKUP($A87,Osnova!$A:$E,$E$10)),"")</f>
        <v/>
      </c>
      <c r="C87" s="726" t="e">
        <f>IF(VLOOKUP($A87,Osnova!$A:$C,1)=$A87,VLOOKUP($A87,Osnova!$A:$F,4),0)</f>
        <v>#N/A</v>
      </c>
      <c r="D87" s="740"/>
      <c r="E87" s="741"/>
      <c r="F87" s="742">
        <f t="shared" si="3"/>
        <v>0</v>
      </c>
      <c r="G87" s="740"/>
      <c r="H87" s="740"/>
      <c r="I87" s="712">
        <f t="shared" si="2"/>
        <v>0</v>
      </c>
    </row>
    <row r="88" spans="1:9" s="675" customFormat="1" ht="11.25" x14ac:dyDescent="0.2">
      <c r="A88" s="737"/>
      <c r="B88" s="725" t="str">
        <f>IFERROR(IF(VLOOKUP($A88,Osnova!$A:$E,1)=$A88,VLOOKUP($A88,Osnova!$A:$E,$E$10)),"")</f>
        <v/>
      </c>
      <c r="C88" s="726" t="e">
        <f>IF(VLOOKUP($A88,Osnova!$A:$C,1)=$A88,VLOOKUP($A88,Osnova!$A:$F,4),0)</f>
        <v>#N/A</v>
      </c>
      <c r="D88" s="740"/>
      <c r="E88" s="741"/>
      <c r="F88" s="742">
        <f t="shared" si="3"/>
        <v>0</v>
      </c>
      <c r="G88" s="740"/>
      <c r="H88" s="740"/>
      <c r="I88" s="712">
        <f t="shared" si="2"/>
        <v>0</v>
      </c>
    </row>
    <row r="89" spans="1:9" s="675" customFormat="1" ht="11.25" x14ac:dyDescent="0.2">
      <c r="A89" s="737"/>
      <c r="B89" s="725" t="str">
        <f>IFERROR(IF(VLOOKUP($A89,Osnova!$A:$E,1)=$A89,VLOOKUP($A89,Osnova!$A:$E,$E$10)),"")</f>
        <v/>
      </c>
      <c r="C89" s="726" t="e">
        <f>IF(VLOOKUP($A89,Osnova!$A:$C,1)=$A89,VLOOKUP($A89,Osnova!$A:$F,4),0)</f>
        <v>#N/A</v>
      </c>
      <c r="D89" s="740"/>
      <c r="E89" s="741"/>
      <c r="F89" s="742">
        <f t="shared" si="3"/>
        <v>0</v>
      </c>
      <c r="G89" s="740"/>
      <c r="H89" s="740"/>
      <c r="I89" s="712">
        <f t="shared" si="2"/>
        <v>0</v>
      </c>
    </row>
    <row r="90" spans="1:9" s="675" customFormat="1" ht="11.25" x14ac:dyDescent="0.2">
      <c r="A90" s="737"/>
      <c r="B90" s="725" t="str">
        <f>IFERROR(IF(VLOOKUP($A90,Osnova!$A:$E,1)=$A90,VLOOKUP($A90,Osnova!$A:$E,$E$10)),"")</f>
        <v/>
      </c>
      <c r="C90" s="726" t="e">
        <f>IF(VLOOKUP($A90,Osnova!$A:$C,1)=$A90,VLOOKUP($A90,Osnova!$A:$F,4),0)</f>
        <v>#N/A</v>
      </c>
      <c r="D90" s="740"/>
      <c r="E90" s="741"/>
      <c r="F90" s="742">
        <f t="shared" si="3"/>
        <v>0</v>
      </c>
      <c r="G90" s="740"/>
      <c r="H90" s="740"/>
      <c r="I90" s="712">
        <f t="shared" si="2"/>
        <v>0</v>
      </c>
    </row>
    <row r="91" spans="1:9" s="675" customFormat="1" ht="11.25" x14ac:dyDescent="0.2">
      <c r="A91" s="737"/>
      <c r="B91" s="725" t="str">
        <f>IFERROR(IF(VLOOKUP($A91,Osnova!$A:$E,1)=$A91,VLOOKUP($A91,Osnova!$A:$E,$E$10)),"")</f>
        <v/>
      </c>
      <c r="C91" s="726" t="e">
        <f>IF(VLOOKUP($A91,Osnova!$A:$C,1)=$A91,VLOOKUP($A91,Osnova!$A:$F,4),0)</f>
        <v>#N/A</v>
      </c>
      <c r="D91" s="740"/>
      <c r="E91" s="741"/>
      <c r="F91" s="742">
        <f t="shared" si="3"/>
        <v>0</v>
      </c>
      <c r="G91" s="740"/>
      <c r="H91" s="740"/>
      <c r="I91" s="712">
        <f t="shared" si="2"/>
        <v>0</v>
      </c>
    </row>
    <row r="92" spans="1:9" s="675" customFormat="1" ht="11.25" x14ac:dyDescent="0.2">
      <c r="A92" s="737"/>
      <c r="B92" s="725" t="str">
        <f>IFERROR(IF(VLOOKUP($A92,Osnova!$A:$E,1)=$A92,VLOOKUP($A92,Osnova!$A:$E,$E$10)),"")</f>
        <v/>
      </c>
      <c r="C92" s="726" t="e">
        <f>IF(VLOOKUP($A92,Osnova!$A:$C,1)=$A92,VLOOKUP($A92,Osnova!$A:$F,4),0)</f>
        <v>#N/A</v>
      </c>
      <c r="D92" s="740"/>
      <c r="E92" s="741"/>
      <c r="F92" s="742">
        <f t="shared" si="3"/>
        <v>0</v>
      </c>
      <c r="G92" s="740"/>
      <c r="H92" s="740"/>
      <c r="I92" s="712">
        <f t="shared" si="2"/>
        <v>0</v>
      </c>
    </row>
    <row r="93" spans="1:9" s="675" customFormat="1" ht="11.25" x14ac:dyDescent="0.2">
      <c r="A93" s="737"/>
      <c r="B93" s="725" t="str">
        <f>IFERROR(IF(VLOOKUP($A93,Osnova!$A:$E,1)=$A93,VLOOKUP($A93,Osnova!$A:$E,$E$10)),"")</f>
        <v/>
      </c>
      <c r="C93" s="726" t="e">
        <f>IF(VLOOKUP($A93,Osnova!$A:$C,1)=$A93,VLOOKUP($A93,Osnova!$A:$F,4),0)</f>
        <v>#N/A</v>
      </c>
      <c r="D93" s="740"/>
      <c r="E93" s="741"/>
      <c r="F93" s="742">
        <f t="shared" si="3"/>
        <v>0</v>
      </c>
      <c r="G93" s="740"/>
      <c r="H93" s="740"/>
      <c r="I93" s="712">
        <f t="shared" si="2"/>
        <v>0</v>
      </c>
    </row>
    <row r="94" spans="1:9" s="675" customFormat="1" ht="11.25" x14ac:dyDescent="0.2">
      <c r="A94" s="737"/>
      <c r="B94" s="725" t="str">
        <f>IFERROR(IF(VLOOKUP($A94,Osnova!$A:$E,1)=$A94,VLOOKUP($A94,Osnova!$A:$E,$E$10)),"")</f>
        <v/>
      </c>
      <c r="C94" s="726" t="e">
        <f>IF(VLOOKUP($A94,Osnova!$A:$C,1)=$A94,VLOOKUP($A94,Osnova!$A:$F,4),0)</f>
        <v>#N/A</v>
      </c>
      <c r="D94" s="740"/>
      <c r="E94" s="741"/>
      <c r="F94" s="742">
        <f t="shared" si="3"/>
        <v>0</v>
      </c>
      <c r="G94" s="740"/>
      <c r="H94" s="740"/>
      <c r="I94" s="712">
        <f t="shared" si="2"/>
        <v>0</v>
      </c>
    </row>
    <row r="95" spans="1:9" s="675" customFormat="1" ht="11.25" x14ac:dyDescent="0.2">
      <c r="A95" s="737"/>
      <c r="B95" s="725" t="str">
        <f>IFERROR(IF(VLOOKUP($A95,Osnova!$A:$E,1)=$A95,VLOOKUP($A95,Osnova!$A:$E,$E$10)),"")</f>
        <v/>
      </c>
      <c r="C95" s="726" t="e">
        <f>IF(VLOOKUP($A95,Osnova!$A:$C,1)=$A95,VLOOKUP($A95,Osnova!$A:$F,4),0)</f>
        <v>#N/A</v>
      </c>
      <c r="D95" s="740"/>
      <c r="E95" s="741"/>
      <c r="F95" s="742">
        <f t="shared" si="3"/>
        <v>0</v>
      </c>
      <c r="G95" s="740"/>
      <c r="H95" s="740"/>
      <c r="I95" s="712">
        <f t="shared" si="2"/>
        <v>0</v>
      </c>
    </row>
    <row r="96" spans="1:9" s="675" customFormat="1" ht="11.25" x14ac:dyDescent="0.2">
      <c r="A96" s="737"/>
      <c r="B96" s="725" t="str">
        <f>IFERROR(IF(VLOOKUP($A96,Osnova!$A:$E,1)=$A96,VLOOKUP($A96,Osnova!$A:$E,$E$10)),"")</f>
        <v/>
      </c>
      <c r="C96" s="726" t="e">
        <f>IF(VLOOKUP($A96,Osnova!$A:$C,1)=$A96,VLOOKUP($A96,Osnova!$A:$F,4),0)</f>
        <v>#N/A</v>
      </c>
      <c r="D96" s="740"/>
      <c r="E96" s="741"/>
      <c r="F96" s="742">
        <f t="shared" si="3"/>
        <v>0</v>
      </c>
      <c r="G96" s="740"/>
      <c r="H96" s="740"/>
      <c r="I96" s="712">
        <f t="shared" si="2"/>
        <v>0</v>
      </c>
    </row>
    <row r="97" spans="1:9" s="675" customFormat="1" ht="11.25" x14ac:dyDescent="0.2">
      <c r="A97" s="737"/>
      <c r="B97" s="725" t="str">
        <f>IFERROR(IF(VLOOKUP($A97,Osnova!$A:$E,1)=$A97,VLOOKUP($A97,Osnova!$A:$E,$E$10)),"")</f>
        <v/>
      </c>
      <c r="C97" s="726" t="e">
        <f>IF(VLOOKUP($A97,Osnova!$A:$C,1)=$A97,VLOOKUP($A97,Osnova!$A:$F,4),0)</f>
        <v>#N/A</v>
      </c>
      <c r="D97" s="740"/>
      <c r="E97" s="741"/>
      <c r="F97" s="742">
        <f t="shared" si="3"/>
        <v>0</v>
      </c>
      <c r="G97" s="740"/>
      <c r="H97" s="740"/>
      <c r="I97" s="712">
        <f t="shared" si="2"/>
        <v>0</v>
      </c>
    </row>
    <row r="98" spans="1:9" s="675" customFormat="1" ht="11.25" x14ac:dyDescent="0.2">
      <c r="A98" s="737"/>
      <c r="B98" s="725" t="str">
        <f>IFERROR(IF(VLOOKUP($A98,Osnova!$A:$E,1)=$A98,VLOOKUP($A98,Osnova!$A:$E,$E$10)),"")</f>
        <v/>
      </c>
      <c r="C98" s="726" t="e">
        <f>IF(VLOOKUP($A98,Osnova!$A:$C,1)=$A98,VLOOKUP($A98,Osnova!$A:$F,4),0)</f>
        <v>#N/A</v>
      </c>
      <c r="D98" s="740"/>
      <c r="E98" s="741"/>
      <c r="F98" s="742">
        <f t="shared" si="3"/>
        <v>0</v>
      </c>
      <c r="G98" s="740"/>
      <c r="H98" s="740"/>
      <c r="I98" s="712">
        <f t="shared" si="2"/>
        <v>0</v>
      </c>
    </row>
    <row r="99" spans="1:9" s="675" customFormat="1" ht="11.25" x14ac:dyDescent="0.2">
      <c r="A99" s="737"/>
      <c r="B99" s="725" t="str">
        <f>IFERROR(IF(VLOOKUP($A99,Osnova!$A:$E,1)=$A99,VLOOKUP($A99,Osnova!$A:$E,$E$10)),"")</f>
        <v/>
      </c>
      <c r="C99" s="726" t="e">
        <f>IF(VLOOKUP($A99,Osnova!$A:$C,1)=$A99,VLOOKUP($A99,Osnova!$A:$F,4),0)</f>
        <v>#N/A</v>
      </c>
      <c r="D99" s="740"/>
      <c r="E99" s="741"/>
      <c r="F99" s="742">
        <f t="shared" si="3"/>
        <v>0</v>
      </c>
      <c r="G99" s="740"/>
      <c r="H99" s="740"/>
      <c r="I99" s="712">
        <f t="shared" si="2"/>
        <v>0</v>
      </c>
    </row>
    <row r="100" spans="1:9" s="675" customFormat="1" ht="11.25" x14ac:dyDescent="0.2">
      <c r="A100" s="737"/>
      <c r="B100" s="725" t="str">
        <f>IFERROR(IF(VLOOKUP($A100,Osnova!$A:$E,1)=$A100,VLOOKUP($A100,Osnova!$A:$E,$E$10)),"")</f>
        <v/>
      </c>
      <c r="C100" s="726" t="e">
        <f>IF(VLOOKUP($A100,Osnova!$A:$C,1)=$A100,VLOOKUP($A100,Osnova!$A:$F,4),0)</f>
        <v>#N/A</v>
      </c>
      <c r="D100" s="740"/>
      <c r="E100" s="741"/>
      <c r="F100" s="742">
        <f t="shared" si="3"/>
        <v>0</v>
      </c>
      <c r="G100" s="740"/>
      <c r="H100" s="740"/>
      <c r="I100" s="712">
        <f t="shared" si="2"/>
        <v>0</v>
      </c>
    </row>
    <row r="101" spans="1:9" s="675" customFormat="1" ht="11.25" x14ac:dyDescent="0.2">
      <c r="A101" s="737"/>
      <c r="B101" s="725" t="str">
        <f>IFERROR(IF(VLOOKUP($A101,Osnova!$A:$E,1)=$A101,VLOOKUP($A101,Osnova!$A:$E,$E$10)),"")</f>
        <v/>
      </c>
      <c r="C101" s="726" t="e">
        <f>IF(VLOOKUP($A101,Osnova!$A:$C,1)=$A101,VLOOKUP($A101,Osnova!$A:$F,4),0)</f>
        <v>#N/A</v>
      </c>
      <c r="D101" s="740"/>
      <c r="E101" s="741"/>
      <c r="F101" s="742">
        <f t="shared" si="3"/>
        <v>0</v>
      </c>
      <c r="G101" s="740"/>
      <c r="H101" s="740"/>
      <c r="I101" s="712">
        <f t="shared" si="2"/>
        <v>0</v>
      </c>
    </row>
    <row r="102" spans="1:9" s="675" customFormat="1" ht="11.25" x14ac:dyDescent="0.2">
      <c r="A102" s="737"/>
      <c r="B102" s="725" t="str">
        <f>IFERROR(IF(VLOOKUP($A102,Osnova!$A:$E,1)=$A102,VLOOKUP($A102,Osnova!$A:$E,$E$10)),"")</f>
        <v/>
      </c>
      <c r="C102" s="726" t="e">
        <f>IF(VLOOKUP($A102,Osnova!$A:$C,1)=$A102,VLOOKUP($A102,Osnova!$A:$F,4),0)</f>
        <v>#N/A</v>
      </c>
      <c r="D102" s="740"/>
      <c r="E102" s="741"/>
      <c r="F102" s="742">
        <f t="shared" si="3"/>
        <v>0</v>
      </c>
      <c r="G102" s="740"/>
      <c r="H102" s="740"/>
      <c r="I102" s="712">
        <f t="shared" si="2"/>
        <v>0</v>
      </c>
    </row>
    <row r="103" spans="1:9" s="675" customFormat="1" ht="11.25" x14ac:dyDescent="0.2">
      <c r="A103" s="738"/>
      <c r="B103" s="725" t="str">
        <f>IFERROR(IF(VLOOKUP($A103,Osnova!$A:$E,1)=$A103,VLOOKUP($A103,Osnova!$A:$E,$E$10)),"")</f>
        <v/>
      </c>
      <c r="C103" s="726" t="e">
        <f>IF(VLOOKUP($A103,Osnova!$A:$C,1)=$A103,VLOOKUP($A103,Osnova!$A:$F,4),0)</f>
        <v>#N/A</v>
      </c>
      <c r="D103" s="740"/>
      <c r="E103" s="741"/>
      <c r="F103" s="742">
        <f t="shared" si="3"/>
        <v>0</v>
      </c>
      <c r="G103" s="740"/>
      <c r="H103" s="740"/>
      <c r="I103" s="712">
        <f t="shared" si="2"/>
        <v>0</v>
      </c>
    </row>
    <row r="104" spans="1:9" s="675" customFormat="1" ht="11.25" x14ac:dyDescent="0.2">
      <c r="A104" s="738"/>
      <c r="B104" s="725" t="str">
        <f>IFERROR(IF(VLOOKUP($A104,Osnova!$A:$E,1)=$A104,VLOOKUP($A104,Osnova!$A:$E,$E$10)),"")</f>
        <v/>
      </c>
      <c r="C104" s="726" t="e">
        <f>IF(VLOOKUP($A104,Osnova!$A:$C,1)=$A104,VLOOKUP($A104,Osnova!$A:$F,4),0)</f>
        <v>#N/A</v>
      </c>
      <c r="D104" s="740"/>
      <c r="E104" s="741"/>
      <c r="F104" s="742">
        <f t="shared" si="3"/>
        <v>0</v>
      </c>
      <c r="G104" s="740"/>
      <c r="H104" s="740"/>
      <c r="I104" s="712">
        <f t="shared" si="2"/>
        <v>0</v>
      </c>
    </row>
    <row r="105" spans="1:9" s="675" customFormat="1" ht="11.25" x14ac:dyDescent="0.2">
      <c r="A105" s="739"/>
      <c r="B105" s="725" t="str">
        <f>IFERROR(IF(VLOOKUP($A105,Osnova!$A:$E,1)=$A105,VLOOKUP($A105,Osnova!$A:$E,$E$10)),"")</f>
        <v/>
      </c>
      <c r="C105" s="726" t="e">
        <f>IF(VLOOKUP($A105,Osnova!$A:$C,1)=$A105,VLOOKUP($A105,Osnova!$A:$F,4),0)</f>
        <v>#N/A</v>
      </c>
      <c r="D105" s="740"/>
      <c r="E105" s="741"/>
      <c r="F105" s="742">
        <f t="shared" si="3"/>
        <v>0</v>
      </c>
      <c r="G105" s="743"/>
      <c r="H105" s="743"/>
      <c r="I105" s="712">
        <f t="shared" si="2"/>
        <v>0</v>
      </c>
    </row>
    <row r="106" spans="1:9" s="675" customFormat="1" ht="11.25" x14ac:dyDescent="0.2">
      <c r="A106" s="739"/>
      <c r="B106" s="725" t="str">
        <f>IFERROR(IF(VLOOKUP($A106,Osnova!$A:$E,1)=$A106,VLOOKUP($A106,Osnova!$A:$E,$E$10)),"")</f>
        <v/>
      </c>
      <c r="C106" s="726" t="e">
        <f>IF(VLOOKUP($A106,Osnova!$A:$C,1)=$A106,VLOOKUP($A106,Osnova!$A:$F,4),0)</f>
        <v>#N/A</v>
      </c>
      <c r="D106" s="740"/>
      <c r="E106" s="741"/>
      <c r="F106" s="742">
        <f t="shared" si="3"/>
        <v>0</v>
      </c>
      <c r="G106" s="743"/>
      <c r="H106" s="743"/>
      <c r="I106" s="712">
        <f t="shared" si="2"/>
        <v>0</v>
      </c>
    </row>
    <row r="107" spans="1:9" s="675" customFormat="1" ht="11.25" x14ac:dyDescent="0.2">
      <c r="A107" s="739"/>
      <c r="B107" s="725" t="str">
        <f>IFERROR(IF(VLOOKUP($A107,Osnova!$A:$E,1)=$A107,VLOOKUP($A107,Osnova!$A:$E,$E$10)),"")</f>
        <v/>
      </c>
      <c r="C107" s="726" t="e">
        <f>IF(VLOOKUP($A107,Osnova!$A:$C,1)=$A107,VLOOKUP($A107,Osnova!$A:$F,4),0)</f>
        <v>#N/A</v>
      </c>
      <c r="D107" s="740"/>
      <c r="E107" s="741"/>
      <c r="F107" s="742">
        <f t="shared" si="3"/>
        <v>0</v>
      </c>
      <c r="G107" s="743"/>
      <c r="H107" s="743"/>
      <c r="I107" s="712">
        <f t="shared" si="2"/>
        <v>0</v>
      </c>
    </row>
    <row r="108" spans="1:9" s="675" customFormat="1" ht="11.25" x14ac:dyDescent="0.2">
      <c r="A108" s="739"/>
      <c r="B108" s="725" t="str">
        <f>IFERROR(IF(VLOOKUP($A108,Osnova!$A:$E,1)=$A108,VLOOKUP($A108,Osnova!$A:$E,$E$10)),"")</f>
        <v/>
      </c>
      <c r="C108" s="726" t="e">
        <f>IF(VLOOKUP($A108,Osnova!$A:$C,1)=$A108,VLOOKUP($A108,Osnova!$A:$F,4),0)</f>
        <v>#N/A</v>
      </c>
      <c r="D108" s="740"/>
      <c r="E108" s="741"/>
      <c r="F108" s="742">
        <f t="shared" si="3"/>
        <v>0</v>
      </c>
      <c r="G108" s="743"/>
      <c r="H108" s="743"/>
      <c r="I108" s="712">
        <f t="shared" si="2"/>
        <v>0</v>
      </c>
    </row>
    <row r="109" spans="1:9" s="675" customFormat="1" ht="11.25" x14ac:dyDescent="0.2">
      <c r="A109" s="739"/>
      <c r="B109" s="725" t="str">
        <f>IFERROR(IF(VLOOKUP($A109,Osnova!$A:$E,1)=$A109,VLOOKUP($A109,Osnova!$A:$E,$E$10)),"")</f>
        <v/>
      </c>
      <c r="C109" s="726" t="e">
        <f>IF(VLOOKUP($A109,Osnova!$A:$C,1)=$A109,VLOOKUP($A109,Osnova!$A:$F,4),0)</f>
        <v>#N/A</v>
      </c>
      <c r="D109" s="740"/>
      <c r="E109" s="741"/>
      <c r="F109" s="742">
        <f t="shared" si="3"/>
        <v>0</v>
      </c>
      <c r="G109" s="743"/>
      <c r="H109" s="743"/>
      <c r="I109" s="712">
        <f t="shared" si="2"/>
        <v>0</v>
      </c>
    </row>
    <row r="110" spans="1:9" s="675" customFormat="1" ht="11.25" x14ac:dyDescent="0.2">
      <c r="A110" s="739"/>
      <c r="B110" s="725" t="str">
        <f>IFERROR(IF(VLOOKUP($A110,Osnova!$A:$E,1)=$A110,VLOOKUP($A110,Osnova!$A:$E,$E$10)),"")</f>
        <v/>
      </c>
      <c r="C110" s="726" t="e">
        <f>IF(VLOOKUP($A110,Osnova!$A:$C,1)=$A110,VLOOKUP($A110,Osnova!$A:$F,4),0)</f>
        <v>#N/A</v>
      </c>
      <c r="D110" s="740"/>
      <c r="E110" s="741"/>
      <c r="F110" s="742">
        <f t="shared" si="3"/>
        <v>0</v>
      </c>
      <c r="G110" s="743"/>
      <c r="H110" s="743"/>
      <c r="I110" s="712">
        <f t="shared" si="2"/>
        <v>0</v>
      </c>
    </row>
    <row r="111" spans="1:9" s="675" customFormat="1" ht="11.25" x14ac:dyDescent="0.2">
      <c r="A111" s="739"/>
      <c r="B111" s="725" t="str">
        <f>IFERROR(IF(VLOOKUP($A111,Osnova!$A:$E,1)=$A111,VLOOKUP($A111,Osnova!$A:$E,$E$10)),"")</f>
        <v/>
      </c>
      <c r="C111" s="726" t="e">
        <f>IF(VLOOKUP($A111,Osnova!$A:$C,1)=$A111,VLOOKUP($A111,Osnova!$A:$F,4),0)</f>
        <v>#N/A</v>
      </c>
      <c r="D111" s="740"/>
      <c r="E111" s="741"/>
      <c r="F111" s="742">
        <f t="shared" si="3"/>
        <v>0</v>
      </c>
      <c r="G111" s="743"/>
      <c r="H111" s="743"/>
      <c r="I111" s="712">
        <f t="shared" si="2"/>
        <v>0</v>
      </c>
    </row>
    <row r="112" spans="1:9" s="675" customFormat="1" ht="11.25" x14ac:dyDescent="0.2">
      <c r="A112" s="739"/>
      <c r="B112" s="725" t="str">
        <f>IFERROR(IF(VLOOKUP($A112,Osnova!$A:$E,1)=$A112,VLOOKUP($A112,Osnova!$A:$E,$E$10)),"")</f>
        <v/>
      </c>
      <c r="C112" s="726" t="e">
        <f>IF(VLOOKUP($A112,Osnova!$A:$C,1)=$A112,VLOOKUP($A112,Osnova!$A:$F,4),0)</f>
        <v>#N/A</v>
      </c>
      <c r="D112" s="740"/>
      <c r="E112" s="741"/>
      <c r="F112" s="742">
        <f t="shared" si="3"/>
        <v>0</v>
      </c>
      <c r="G112" s="743"/>
      <c r="H112" s="743"/>
      <c r="I112" s="712">
        <f t="shared" si="2"/>
        <v>0</v>
      </c>
    </row>
    <row r="113" spans="1:9" s="675" customFormat="1" ht="11.25" x14ac:dyDescent="0.2">
      <c r="A113" s="739"/>
      <c r="B113" s="725" t="str">
        <f>IFERROR(IF(VLOOKUP($A113,Osnova!$A:$E,1)=$A113,VLOOKUP($A113,Osnova!$A:$E,$E$10)),"")</f>
        <v/>
      </c>
      <c r="C113" s="726" t="e">
        <f>IF(VLOOKUP($A113,Osnova!$A:$C,1)=$A113,VLOOKUP($A113,Osnova!$A:$F,4),0)</f>
        <v>#N/A</v>
      </c>
      <c r="D113" s="740"/>
      <c r="E113" s="741"/>
      <c r="F113" s="742">
        <f t="shared" si="3"/>
        <v>0</v>
      </c>
      <c r="G113" s="743"/>
      <c r="H113" s="743"/>
      <c r="I113" s="712">
        <f t="shared" si="2"/>
        <v>0</v>
      </c>
    </row>
    <row r="114" spans="1:9" s="675" customFormat="1" ht="11.25" x14ac:dyDescent="0.2">
      <c r="A114" s="739"/>
      <c r="B114" s="725" t="str">
        <f>IFERROR(IF(VLOOKUP($A114,Osnova!$A:$E,1)=$A114,VLOOKUP($A114,Osnova!$A:$E,$E$10)),"")</f>
        <v/>
      </c>
      <c r="C114" s="726" t="e">
        <f>IF(VLOOKUP($A114,Osnova!$A:$C,1)=$A114,VLOOKUP($A114,Osnova!$A:$F,4),0)</f>
        <v>#N/A</v>
      </c>
      <c r="D114" s="740"/>
      <c r="E114" s="741"/>
      <c r="F114" s="742">
        <f t="shared" si="3"/>
        <v>0</v>
      </c>
      <c r="G114" s="743"/>
      <c r="H114" s="743"/>
      <c r="I114" s="712">
        <f t="shared" si="2"/>
        <v>0</v>
      </c>
    </row>
    <row r="115" spans="1:9" s="675" customFormat="1" ht="11.25" x14ac:dyDescent="0.2">
      <c r="A115" s="739"/>
      <c r="B115" s="725" t="str">
        <f>IFERROR(IF(VLOOKUP($A115,Osnova!$A:$E,1)=$A115,VLOOKUP($A115,Osnova!$A:$E,$E$10)),"")</f>
        <v/>
      </c>
      <c r="C115" s="726" t="e">
        <f>IF(VLOOKUP($A115,Osnova!$A:$C,1)=$A115,VLOOKUP($A115,Osnova!$A:$F,4),0)</f>
        <v>#N/A</v>
      </c>
      <c r="D115" s="740"/>
      <c r="E115" s="741"/>
      <c r="F115" s="742">
        <f t="shared" si="3"/>
        <v>0</v>
      </c>
      <c r="G115" s="743"/>
      <c r="H115" s="743"/>
      <c r="I115" s="712">
        <f t="shared" si="2"/>
        <v>0</v>
      </c>
    </row>
    <row r="116" spans="1:9" s="675" customFormat="1" ht="11.25" x14ac:dyDescent="0.2">
      <c r="A116" s="739"/>
      <c r="B116" s="725" t="str">
        <f>IFERROR(IF(VLOOKUP($A116,Osnova!$A:$E,1)=$A116,VLOOKUP($A116,Osnova!$A:$E,$E$10)),"")</f>
        <v/>
      </c>
      <c r="C116" s="726" t="e">
        <f>IF(VLOOKUP($A116,Osnova!$A:$C,1)=$A116,VLOOKUP($A116,Osnova!$A:$F,4),0)</f>
        <v>#N/A</v>
      </c>
      <c r="D116" s="740"/>
      <c r="E116" s="741"/>
      <c r="F116" s="742">
        <f t="shared" si="3"/>
        <v>0</v>
      </c>
      <c r="G116" s="743"/>
      <c r="H116" s="743"/>
      <c r="I116" s="712">
        <f t="shared" si="2"/>
        <v>0</v>
      </c>
    </row>
    <row r="117" spans="1:9" s="675" customFormat="1" ht="11.25" x14ac:dyDescent="0.2">
      <c r="A117" s="739"/>
      <c r="B117" s="725" t="str">
        <f>IFERROR(IF(VLOOKUP($A117,Osnova!$A:$E,1)=$A117,VLOOKUP($A117,Osnova!$A:$E,$E$10)),"")</f>
        <v/>
      </c>
      <c r="C117" s="726" t="e">
        <f>IF(VLOOKUP($A117,Osnova!$A:$C,1)=$A117,VLOOKUP($A117,Osnova!$A:$F,4),0)</f>
        <v>#N/A</v>
      </c>
      <c r="D117" s="740"/>
      <c r="E117" s="741"/>
      <c r="F117" s="742">
        <f t="shared" si="3"/>
        <v>0</v>
      </c>
      <c r="G117" s="743"/>
      <c r="H117" s="743"/>
      <c r="I117" s="712">
        <f t="shared" si="2"/>
        <v>0</v>
      </c>
    </row>
    <row r="118" spans="1:9" s="675" customFormat="1" ht="11.25" x14ac:dyDescent="0.2">
      <c r="A118" s="739"/>
      <c r="B118" s="725" t="str">
        <f>IFERROR(IF(VLOOKUP($A118,Osnova!$A:$E,1)=$A118,VLOOKUP($A118,Osnova!$A:$E,$E$10)),"")</f>
        <v/>
      </c>
      <c r="C118" s="726" t="e">
        <f>IF(VLOOKUP($A118,Osnova!$A:$C,1)=$A118,VLOOKUP($A118,Osnova!$A:$F,4),0)</f>
        <v>#N/A</v>
      </c>
      <c r="D118" s="740"/>
      <c r="E118" s="741"/>
      <c r="F118" s="742">
        <f t="shared" si="3"/>
        <v>0</v>
      </c>
      <c r="G118" s="743"/>
      <c r="H118" s="743"/>
      <c r="I118" s="712">
        <f t="shared" si="2"/>
        <v>0</v>
      </c>
    </row>
    <row r="119" spans="1:9" s="675" customFormat="1" ht="11.25" x14ac:dyDescent="0.2">
      <c r="A119" s="739"/>
      <c r="B119" s="725" t="str">
        <f>IFERROR(IF(VLOOKUP($A119,Osnova!$A:$E,1)=$A119,VLOOKUP($A119,Osnova!$A:$E,$E$10)),"")</f>
        <v/>
      </c>
      <c r="C119" s="726" t="e">
        <f>IF(VLOOKUP($A119,Osnova!$A:$C,1)=$A119,VLOOKUP($A119,Osnova!$A:$F,4),0)</f>
        <v>#N/A</v>
      </c>
      <c r="D119" s="740"/>
      <c r="E119" s="741"/>
      <c r="F119" s="742">
        <f t="shared" si="3"/>
        <v>0</v>
      </c>
      <c r="G119" s="743"/>
      <c r="H119" s="743"/>
      <c r="I119" s="712">
        <f t="shared" si="2"/>
        <v>0</v>
      </c>
    </row>
    <row r="120" spans="1:9" s="675" customFormat="1" ht="11.25" x14ac:dyDescent="0.2">
      <c r="A120" s="739"/>
      <c r="B120" s="725" t="str">
        <f>IFERROR(IF(VLOOKUP($A120,Osnova!$A:$E,1)=$A120,VLOOKUP($A120,Osnova!$A:$E,$E$10)),"")</f>
        <v/>
      </c>
      <c r="C120" s="726" t="e">
        <f>IF(VLOOKUP($A120,Osnova!$A:$C,1)=$A120,VLOOKUP($A120,Osnova!$A:$F,4),0)</f>
        <v>#N/A</v>
      </c>
      <c r="D120" s="740"/>
      <c r="E120" s="741"/>
      <c r="F120" s="742">
        <f t="shared" si="3"/>
        <v>0</v>
      </c>
      <c r="G120" s="743"/>
      <c r="H120" s="743"/>
      <c r="I120" s="712">
        <f t="shared" si="2"/>
        <v>0</v>
      </c>
    </row>
    <row r="121" spans="1:9" s="675" customFormat="1" ht="11.25" x14ac:dyDescent="0.2">
      <c r="A121" s="739"/>
      <c r="B121" s="725" t="str">
        <f>IFERROR(IF(VLOOKUP($A121,Osnova!$A:$E,1)=$A121,VLOOKUP($A121,Osnova!$A:$E,$E$10)),"")</f>
        <v/>
      </c>
      <c r="C121" s="726" t="e">
        <f>IF(VLOOKUP($A121,Osnova!$A:$C,1)=$A121,VLOOKUP($A121,Osnova!$A:$F,4),0)</f>
        <v>#N/A</v>
      </c>
      <c r="D121" s="740"/>
      <c r="E121" s="741"/>
      <c r="F121" s="742">
        <f t="shared" si="3"/>
        <v>0</v>
      </c>
      <c r="G121" s="743"/>
      <c r="H121" s="743"/>
      <c r="I121" s="712">
        <f t="shared" si="2"/>
        <v>0</v>
      </c>
    </row>
    <row r="122" spans="1:9" s="675" customFormat="1" ht="11.25" x14ac:dyDescent="0.2">
      <c r="A122" s="739"/>
      <c r="B122" s="725" t="str">
        <f>IFERROR(IF(VLOOKUP($A122,Osnova!$A:$E,1)=$A122,VLOOKUP($A122,Osnova!$A:$E,$E$10)),"")</f>
        <v/>
      </c>
      <c r="C122" s="726" t="e">
        <f>IF(VLOOKUP($A122,Osnova!$A:$C,1)=$A122,VLOOKUP($A122,Osnova!$A:$F,4),0)</f>
        <v>#N/A</v>
      </c>
      <c r="D122" s="740"/>
      <c r="E122" s="741"/>
      <c r="F122" s="742">
        <f t="shared" si="3"/>
        <v>0</v>
      </c>
      <c r="G122" s="743"/>
      <c r="H122" s="743"/>
      <c r="I122" s="712">
        <f t="shared" si="2"/>
        <v>0</v>
      </c>
    </row>
    <row r="123" spans="1:9" s="675" customFormat="1" ht="11.25" x14ac:dyDescent="0.2">
      <c r="A123" s="739"/>
      <c r="B123" s="725" t="str">
        <f>IFERROR(IF(VLOOKUP($A123,Osnova!$A:$E,1)=$A123,VLOOKUP($A123,Osnova!$A:$E,$E$10)),"")</f>
        <v/>
      </c>
      <c r="C123" s="726" t="e">
        <f>IF(VLOOKUP($A123,Osnova!$A:$C,1)=$A123,VLOOKUP($A123,Osnova!$A:$F,4),0)</f>
        <v>#N/A</v>
      </c>
      <c r="D123" s="740"/>
      <c r="E123" s="741"/>
      <c r="F123" s="742">
        <f t="shared" si="3"/>
        <v>0</v>
      </c>
      <c r="G123" s="743"/>
      <c r="H123" s="743"/>
      <c r="I123" s="712">
        <f t="shared" si="2"/>
        <v>0</v>
      </c>
    </row>
    <row r="124" spans="1:9" s="675" customFormat="1" ht="11.25" x14ac:dyDescent="0.2">
      <c r="A124" s="739"/>
      <c r="B124" s="725" t="str">
        <f>IFERROR(IF(VLOOKUP($A124,Osnova!$A:$E,1)=$A124,VLOOKUP($A124,Osnova!$A:$E,$E$10)),"")</f>
        <v/>
      </c>
      <c r="C124" s="726" t="e">
        <f>IF(VLOOKUP($A124,Osnova!$A:$C,1)=$A124,VLOOKUP($A124,Osnova!$A:$F,4),0)</f>
        <v>#N/A</v>
      </c>
      <c r="D124" s="740"/>
      <c r="E124" s="741"/>
      <c r="F124" s="742">
        <f t="shared" si="3"/>
        <v>0</v>
      </c>
      <c r="G124" s="743"/>
      <c r="H124" s="743"/>
      <c r="I124" s="712">
        <f t="shared" si="2"/>
        <v>0</v>
      </c>
    </row>
    <row r="125" spans="1:9" s="675" customFormat="1" ht="11.25" x14ac:dyDescent="0.2">
      <c r="A125" s="739"/>
      <c r="B125" s="725" t="str">
        <f>IFERROR(IF(VLOOKUP($A125,Osnova!$A:$E,1)=$A125,VLOOKUP($A125,Osnova!$A:$E,$E$10)),"")</f>
        <v/>
      </c>
      <c r="C125" s="726" t="e">
        <f>IF(VLOOKUP($A125,Osnova!$A:$C,1)=$A125,VLOOKUP($A125,Osnova!$A:$F,4),0)</f>
        <v>#N/A</v>
      </c>
      <c r="D125" s="740"/>
      <c r="E125" s="741"/>
      <c r="F125" s="742">
        <f t="shared" si="3"/>
        <v>0</v>
      </c>
      <c r="G125" s="743"/>
      <c r="H125" s="743"/>
      <c r="I125" s="712">
        <f t="shared" si="2"/>
        <v>0</v>
      </c>
    </row>
    <row r="126" spans="1:9" s="675" customFormat="1" ht="11.25" x14ac:dyDescent="0.2">
      <c r="A126" s="739"/>
      <c r="B126" s="725" t="str">
        <f>IFERROR(IF(VLOOKUP($A126,Osnova!$A:$E,1)=$A126,VLOOKUP($A126,Osnova!$A:$E,$E$10)),"")</f>
        <v/>
      </c>
      <c r="C126" s="726" t="e">
        <f>IF(VLOOKUP($A126,Osnova!$A:$C,1)=$A126,VLOOKUP($A126,Osnova!$A:$F,4),0)</f>
        <v>#N/A</v>
      </c>
      <c r="D126" s="740"/>
      <c r="E126" s="741"/>
      <c r="F126" s="742">
        <f t="shared" si="3"/>
        <v>0</v>
      </c>
      <c r="G126" s="743"/>
      <c r="H126" s="743"/>
      <c r="I126" s="712">
        <f t="shared" si="2"/>
        <v>0</v>
      </c>
    </row>
    <row r="127" spans="1:9" s="675" customFormat="1" ht="11.25" x14ac:dyDescent="0.2">
      <c r="A127" s="739"/>
      <c r="B127" s="725" t="str">
        <f>IFERROR(IF(VLOOKUP($A127,Osnova!$A:$E,1)=$A127,VLOOKUP($A127,Osnova!$A:$E,$E$10)),"")</f>
        <v/>
      </c>
      <c r="C127" s="726" t="e">
        <f>IF(VLOOKUP($A127,Osnova!$A:$C,1)=$A127,VLOOKUP($A127,Osnova!$A:$F,4),0)</f>
        <v>#N/A</v>
      </c>
      <c r="D127" s="740"/>
      <c r="E127" s="741"/>
      <c r="F127" s="742">
        <f t="shared" si="3"/>
        <v>0</v>
      </c>
      <c r="G127" s="743"/>
      <c r="H127" s="743"/>
      <c r="I127" s="712">
        <f t="shared" si="2"/>
        <v>0</v>
      </c>
    </row>
    <row r="128" spans="1:9" s="675" customFormat="1" ht="11.25" x14ac:dyDescent="0.2">
      <c r="A128" s="739"/>
      <c r="B128" s="725" t="str">
        <f>IFERROR(IF(VLOOKUP($A128,Osnova!$A:$E,1)=$A128,VLOOKUP($A128,Osnova!$A:$E,$E$10)),"")</f>
        <v/>
      </c>
      <c r="C128" s="726" t="e">
        <f>IF(VLOOKUP($A128,Osnova!$A:$C,1)=$A128,VLOOKUP($A128,Osnova!$A:$F,4),0)</f>
        <v>#N/A</v>
      </c>
      <c r="D128" s="740"/>
      <c r="E128" s="741"/>
      <c r="F128" s="742">
        <f t="shared" si="3"/>
        <v>0</v>
      </c>
      <c r="G128" s="743"/>
      <c r="H128" s="743"/>
      <c r="I128" s="712">
        <f t="shared" si="2"/>
        <v>0</v>
      </c>
    </row>
    <row r="129" spans="1:9" s="675" customFormat="1" ht="11.25" x14ac:dyDescent="0.2">
      <c r="A129" s="739"/>
      <c r="B129" s="725" t="str">
        <f>IFERROR(IF(VLOOKUP($A129,Osnova!$A:$E,1)=$A129,VLOOKUP($A129,Osnova!$A:$E,$E$10)),"")</f>
        <v/>
      </c>
      <c r="C129" s="726" t="e">
        <f>IF(VLOOKUP($A129,Osnova!$A:$C,1)=$A129,VLOOKUP($A129,Osnova!$A:$F,4),0)</f>
        <v>#N/A</v>
      </c>
      <c r="D129" s="740"/>
      <c r="E129" s="741"/>
      <c r="F129" s="742">
        <f t="shared" si="3"/>
        <v>0</v>
      </c>
      <c r="G129" s="743"/>
      <c r="H129" s="743"/>
      <c r="I129" s="712">
        <f t="shared" si="2"/>
        <v>0</v>
      </c>
    </row>
    <row r="130" spans="1:9" s="675" customFormat="1" ht="11.25" x14ac:dyDescent="0.2">
      <c r="A130" s="739"/>
      <c r="B130" s="725" t="str">
        <f>IFERROR(IF(VLOOKUP($A130,Osnova!$A:$E,1)=$A130,VLOOKUP($A130,Osnova!$A:$E,$E$10)),"")</f>
        <v/>
      </c>
      <c r="C130" s="726" t="e">
        <f>IF(VLOOKUP($A130,Osnova!$A:$C,1)=$A130,VLOOKUP($A130,Osnova!$A:$F,4),0)</f>
        <v>#N/A</v>
      </c>
      <c r="D130" s="740"/>
      <c r="E130" s="741"/>
      <c r="F130" s="742">
        <f t="shared" si="3"/>
        <v>0</v>
      </c>
      <c r="G130" s="743"/>
      <c r="H130" s="743"/>
      <c r="I130" s="712">
        <f t="shared" si="2"/>
        <v>0</v>
      </c>
    </row>
    <row r="131" spans="1:9" s="675" customFormat="1" ht="11.25" x14ac:dyDescent="0.2">
      <c r="A131" s="739"/>
      <c r="B131" s="725" t="str">
        <f>IFERROR(IF(VLOOKUP($A131,Osnova!$A:$E,1)=$A131,VLOOKUP($A131,Osnova!$A:$E,$E$10)),"")</f>
        <v/>
      </c>
      <c r="C131" s="726" t="e">
        <f>IF(VLOOKUP($A131,Osnova!$A:$C,1)=$A131,VLOOKUP($A131,Osnova!$A:$F,4),0)</f>
        <v>#N/A</v>
      </c>
      <c r="D131" s="740"/>
      <c r="E131" s="741"/>
      <c r="F131" s="742">
        <f t="shared" si="3"/>
        <v>0</v>
      </c>
      <c r="G131" s="743"/>
      <c r="H131" s="743"/>
      <c r="I131" s="712">
        <f t="shared" si="2"/>
        <v>0</v>
      </c>
    </row>
    <row r="132" spans="1:9" s="675" customFormat="1" ht="11.25" x14ac:dyDescent="0.2">
      <c r="A132" s="739"/>
      <c r="B132" s="725" t="str">
        <f>IFERROR(IF(VLOOKUP($A132,Osnova!$A:$E,1)=$A132,VLOOKUP($A132,Osnova!$A:$E,$E$10)),"")</f>
        <v/>
      </c>
      <c r="C132" s="726" t="e">
        <f>IF(VLOOKUP($A132,Osnova!$A:$C,1)=$A132,VLOOKUP($A132,Osnova!$A:$F,4),0)</f>
        <v>#N/A</v>
      </c>
      <c r="D132" s="740"/>
      <c r="E132" s="741"/>
      <c r="F132" s="742">
        <f t="shared" si="3"/>
        <v>0</v>
      </c>
      <c r="G132" s="743"/>
      <c r="H132" s="743"/>
      <c r="I132" s="712">
        <f t="shared" si="2"/>
        <v>0</v>
      </c>
    </row>
    <row r="133" spans="1:9" s="675" customFormat="1" ht="11.25" x14ac:dyDescent="0.2">
      <c r="A133" s="739"/>
      <c r="B133" s="725" t="str">
        <f>IFERROR(IF(VLOOKUP($A133,Osnova!$A:$E,1)=$A133,VLOOKUP($A133,Osnova!$A:$E,$E$10)),"")</f>
        <v/>
      </c>
      <c r="C133" s="726" t="e">
        <f>IF(VLOOKUP($A133,Osnova!$A:$C,1)=$A133,VLOOKUP($A133,Osnova!$A:$F,4),0)</f>
        <v>#N/A</v>
      </c>
      <c r="D133" s="740"/>
      <c r="E133" s="741"/>
      <c r="F133" s="742">
        <f t="shared" si="3"/>
        <v>0</v>
      </c>
      <c r="G133" s="743"/>
      <c r="H133" s="743"/>
      <c r="I133" s="712">
        <f t="shared" si="2"/>
        <v>0</v>
      </c>
    </row>
    <row r="134" spans="1:9" s="675" customFormat="1" ht="11.25" x14ac:dyDescent="0.2">
      <c r="A134" s="739"/>
      <c r="B134" s="725" t="str">
        <f>IFERROR(IF(VLOOKUP($A134,Osnova!$A:$E,1)=$A134,VLOOKUP($A134,Osnova!$A:$E,$E$10)),"")</f>
        <v/>
      </c>
      <c r="C134" s="726" t="e">
        <f>IF(VLOOKUP($A134,Osnova!$A:$C,1)=$A134,VLOOKUP($A134,Osnova!$A:$F,4),0)</f>
        <v>#N/A</v>
      </c>
      <c r="D134" s="740"/>
      <c r="E134" s="741"/>
      <c r="F134" s="742">
        <f t="shared" si="3"/>
        <v>0</v>
      </c>
      <c r="G134" s="743"/>
      <c r="H134" s="743"/>
      <c r="I134" s="712">
        <f t="shared" si="2"/>
        <v>0</v>
      </c>
    </row>
    <row r="135" spans="1:9" s="675" customFormat="1" ht="11.25" x14ac:dyDescent="0.2">
      <c r="A135" s="739"/>
      <c r="B135" s="725" t="str">
        <f>IFERROR(IF(VLOOKUP($A135,Osnova!$A:$E,1)=$A135,VLOOKUP($A135,Osnova!$A:$E,$E$10)),"")</f>
        <v/>
      </c>
      <c r="C135" s="726" t="e">
        <f>IF(VLOOKUP($A135,Osnova!$A:$C,1)=$A135,VLOOKUP($A135,Osnova!$A:$F,4),0)</f>
        <v>#N/A</v>
      </c>
      <c r="D135" s="740"/>
      <c r="E135" s="741"/>
      <c r="F135" s="742">
        <f t="shared" si="3"/>
        <v>0</v>
      </c>
      <c r="G135" s="743"/>
      <c r="H135" s="743"/>
      <c r="I135" s="712">
        <f t="shared" si="2"/>
        <v>0</v>
      </c>
    </row>
    <row r="136" spans="1:9" s="675" customFormat="1" ht="11.25" x14ac:dyDescent="0.2">
      <c r="A136" s="739"/>
      <c r="B136" s="725" t="str">
        <f>IFERROR(IF(VLOOKUP($A136,Osnova!$A:$E,1)=$A136,VLOOKUP($A136,Osnova!$A:$E,$E$10)),"")</f>
        <v/>
      </c>
      <c r="C136" s="726" t="e">
        <f>IF(VLOOKUP($A136,Osnova!$A:$C,1)=$A136,VLOOKUP($A136,Osnova!$A:$F,4),0)</f>
        <v>#N/A</v>
      </c>
      <c r="D136" s="740"/>
      <c r="E136" s="741"/>
      <c r="F136" s="742">
        <f t="shared" si="3"/>
        <v>0</v>
      </c>
      <c r="G136" s="743"/>
      <c r="H136" s="743"/>
      <c r="I136" s="712">
        <f t="shared" si="2"/>
        <v>0</v>
      </c>
    </row>
    <row r="137" spans="1:9" s="675" customFormat="1" ht="11.25" x14ac:dyDescent="0.2">
      <c r="A137" s="739"/>
      <c r="B137" s="725" t="str">
        <f>IFERROR(IF(VLOOKUP($A137,Osnova!$A:$E,1)=$A137,VLOOKUP($A137,Osnova!$A:$E,$E$10)),"")</f>
        <v/>
      </c>
      <c r="C137" s="726" t="e">
        <f>IF(VLOOKUP($A137,Osnova!$A:$C,1)=$A137,VLOOKUP($A137,Osnova!$A:$F,4),0)</f>
        <v>#N/A</v>
      </c>
      <c r="D137" s="740"/>
      <c r="E137" s="741"/>
      <c r="F137" s="742">
        <f t="shared" si="3"/>
        <v>0</v>
      </c>
      <c r="G137" s="743"/>
      <c r="H137" s="743"/>
      <c r="I137" s="712">
        <f t="shared" si="2"/>
        <v>0</v>
      </c>
    </row>
    <row r="138" spans="1:9" s="675" customFormat="1" ht="11.25" x14ac:dyDescent="0.2">
      <c r="A138" s="739"/>
      <c r="B138" s="725" t="str">
        <f>IFERROR(IF(VLOOKUP($A138,Osnova!$A:$E,1)=$A138,VLOOKUP($A138,Osnova!$A:$E,$E$10)),"")</f>
        <v/>
      </c>
      <c r="C138" s="726" t="e">
        <f>IF(VLOOKUP($A138,Osnova!$A:$C,1)=$A138,VLOOKUP($A138,Osnova!$A:$F,4),0)</f>
        <v>#N/A</v>
      </c>
      <c r="D138" s="740"/>
      <c r="E138" s="741"/>
      <c r="F138" s="742">
        <f t="shared" si="3"/>
        <v>0</v>
      </c>
      <c r="G138" s="743"/>
      <c r="H138" s="743"/>
      <c r="I138" s="712">
        <f t="shared" si="2"/>
        <v>0</v>
      </c>
    </row>
    <row r="139" spans="1:9" s="675" customFormat="1" ht="11.25" x14ac:dyDescent="0.2">
      <c r="A139" s="739"/>
      <c r="B139" s="725" t="str">
        <f>IFERROR(IF(VLOOKUP($A139,Osnova!$A:$E,1)=$A139,VLOOKUP($A139,Osnova!$A:$E,$E$10)),"")</f>
        <v/>
      </c>
      <c r="C139" s="726" t="e">
        <f>IF(VLOOKUP($A139,Osnova!$A:$C,1)=$A139,VLOOKUP($A139,Osnova!$A:$F,4),0)</f>
        <v>#N/A</v>
      </c>
      <c r="D139" s="740"/>
      <c r="E139" s="741"/>
      <c r="F139" s="742">
        <f t="shared" si="3"/>
        <v>0</v>
      </c>
      <c r="G139" s="743"/>
      <c r="H139" s="743"/>
      <c r="I139" s="712">
        <f t="shared" si="2"/>
        <v>0</v>
      </c>
    </row>
    <row r="140" spans="1:9" s="675" customFormat="1" ht="11.25" x14ac:dyDescent="0.2">
      <c r="A140" s="739"/>
      <c r="B140" s="725" t="str">
        <f>IFERROR(IF(VLOOKUP($A140,Osnova!$A:$E,1)=$A140,VLOOKUP($A140,Osnova!$A:$E,$E$10)),"")</f>
        <v/>
      </c>
      <c r="C140" s="726" t="e">
        <f>IF(VLOOKUP($A140,Osnova!$A:$C,1)=$A140,VLOOKUP($A140,Osnova!$A:$F,4),0)</f>
        <v>#N/A</v>
      </c>
      <c r="D140" s="740"/>
      <c r="E140" s="741"/>
      <c r="F140" s="742">
        <f t="shared" si="3"/>
        <v>0</v>
      </c>
      <c r="G140" s="743"/>
      <c r="H140" s="743"/>
      <c r="I140" s="712">
        <f t="shared" si="2"/>
        <v>0</v>
      </c>
    </row>
    <row r="141" spans="1:9" s="675" customFormat="1" ht="11.25" x14ac:dyDescent="0.2">
      <c r="A141" s="739"/>
      <c r="B141" s="725" t="str">
        <f>IFERROR(IF(VLOOKUP($A141,Osnova!$A:$E,1)=$A141,VLOOKUP($A141,Osnova!$A:$E,$E$10)),"")</f>
        <v/>
      </c>
      <c r="C141" s="726" t="e">
        <f>IF(VLOOKUP($A141,Osnova!$A:$C,1)=$A141,VLOOKUP($A141,Osnova!$A:$F,4),0)</f>
        <v>#N/A</v>
      </c>
      <c r="D141" s="740"/>
      <c r="E141" s="741"/>
      <c r="F141" s="742">
        <f t="shared" si="3"/>
        <v>0</v>
      </c>
      <c r="G141" s="743"/>
      <c r="H141" s="743"/>
      <c r="I141" s="712">
        <f t="shared" si="2"/>
        <v>0</v>
      </c>
    </row>
    <row r="142" spans="1:9" s="675" customFormat="1" ht="11.25" x14ac:dyDescent="0.2">
      <c r="A142" s="739"/>
      <c r="B142" s="725" t="str">
        <f>IFERROR(IF(VLOOKUP($A142,Osnova!$A:$E,1)=$A142,VLOOKUP($A142,Osnova!$A:$E,$E$10)),"")</f>
        <v/>
      </c>
      <c r="C142" s="726" t="e">
        <f>IF(VLOOKUP($A142,Osnova!$A:$C,1)=$A142,VLOOKUP($A142,Osnova!$A:$F,4),0)</f>
        <v>#N/A</v>
      </c>
      <c r="D142" s="740"/>
      <c r="E142" s="741"/>
      <c r="F142" s="742">
        <f t="shared" si="3"/>
        <v>0</v>
      </c>
      <c r="G142" s="743"/>
      <c r="H142" s="743"/>
      <c r="I142" s="712">
        <f t="shared" ref="I142:I205" si="4">SUM(F142+G142-H142)</f>
        <v>0</v>
      </c>
    </row>
    <row r="143" spans="1:9" s="675" customFormat="1" ht="11.25" x14ac:dyDescent="0.2">
      <c r="A143" s="739"/>
      <c r="B143" s="725" t="str">
        <f>IFERROR(IF(VLOOKUP($A143,Osnova!$A:$E,1)=$A143,VLOOKUP($A143,Osnova!$A:$E,$E$10)),"")</f>
        <v/>
      </c>
      <c r="C143" s="726" t="e">
        <f>IF(VLOOKUP($A143,Osnova!$A:$C,1)=$A143,VLOOKUP($A143,Osnova!$A:$F,4),0)</f>
        <v>#N/A</v>
      </c>
      <c r="D143" s="740"/>
      <c r="E143" s="741"/>
      <c r="F143" s="742">
        <f t="shared" si="3"/>
        <v>0</v>
      </c>
      <c r="G143" s="743"/>
      <c r="H143" s="743"/>
      <c r="I143" s="712">
        <f t="shared" si="4"/>
        <v>0</v>
      </c>
    </row>
    <row r="144" spans="1:9" s="675" customFormat="1" ht="11.25" x14ac:dyDescent="0.2">
      <c r="A144" s="739"/>
      <c r="B144" s="725" t="str">
        <f>IFERROR(IF(VLOOKUP($A144,Osnova!$A:$E,1)=$A144,VLOOKUP($A144,Osnova!$A:$E,$E$10)),"")</f>
        <v/>
      </c>
      <c r="C144" s="726" t="e">
        <f>IF(VLOOKUP($A144,Osnova!$A:$C,1)=$A144,VLOOKUP($A144,Osnova!$A:$F,4),0)</f>
        <v>#N/A</v>
      </c>
      <c r="D144" s="740"/>
      <c r="E144" s="741"/>
      <c r="F144" s="742">
        <f t="shared" si="3"/>
        <v>0</v>
      </c>
      <c r="G144" s="743"/>
      <c r="H144" s="743"/>
      <c r="I144" s="712">
        <f t="shared" si="4"/>
        <v>0</v>
      </c>
    </row>
    <row r="145" spans="1:9" s="675" customFormat="1" ht="11.25" x14ac:dyDescent="0.2">
      <c r="A145" s="739"/>
      <c r="B145" s="725" t="str">
        <f>IFERROR(IF(VLOOKUP($A145,Osnova!$A:$E,1)=$A145,VLOOKUP($A145,Osnova!$A:$E,$E$10)),"")</f>
        <v/>
      </c>
      <c r="C145" s="726" t="e">
        <f>IF(VLOOKUP($A145,Osnova!$A:$C,1)=$A145,VLOOKUP($A145,Osnova!$A:$F,4),0)</f>
        <v>#N/A</v>
      </c>
      <c r="D145" s="740"/>
      <c r="E145" s="741"/>
      <c r="F145" s="742">
        <f t="shared" si="3"/>
        <v>0</v>
      </c>
      <c r="G145" s="743"/>
      <c r="H145" s="743"/>
      <c r="I145" s="712">
        <f t="shared" si="4"/>
        <v>0</v>
      </c>
    </row>
    <row r="146" spans="1:9" s="675" customFormat="1" ht="11.25" x14ac:dyDescent="0.2">
      <c r="A146" s="739"/>
      <c r="B146" s="725" t="str">
        <f>IFERROR(IF(VLOOKUP($A146,Osnova!$A:$E,1)=$A146,VLOOKUP($A146,Osnova!$A:$E,$E$10)),"")</f>
        <v/>
      </c>
      <c r="C146" s="726" t="e">
        <f>IF(VLOOKUP($A146,Osnova!$A:$C,1)=$A146,VLOOKUP($A146,Osnova!$A:$F,4),0)</f>
        <v>#N/A</v>
      </c>
      <c r="D146" s="740"/>
      <c r="E146" s="741"/>
      <c r="F146" s="742">
        <f t="shared" ref="F146:F209" si="5">SUM(D146-E146)</f>
        <v>0</v>
      </c>
      <c r="G146" s="743"/>
      <c r="H146" s="743"/>
      <c r="I146" s="712">
        <f t="shared" si="4"/>
        <v>0</v>
      </c>
    </row>
    <row r="147" spans="1:9" s="675" customFormat="1" ht="11.25" x14ac:dyDescent="0.2">
      <c r="A147" s="739"/>
      <c r="B147" s="725" t="str">
        <f>IFERROR(IF(VLOOKUP($A147,Osnova!$A:$E,1)=$A147,VLOOKUP($A147,Osnova!$A:$E,$E$10)),"")</f>
        <v/>
      </c>
      <c r="C147" s="726" t="e">
        <f>IF(VLOOKUP($A147,Osnova!$A:$C,1)=$A147,VLOOKUP($A147,Osnova!$A:$F,4),0)</f>
        <v>#N/A</v>
      </c>
      <c r="D147" s="740"/>
      <c r="E147" s="741"/>
      <c r="F147" s="742">
        <f t="shared" si="5"/>
        <v>0</v>
      </c>
      <c r="G147" s="743"/>
      <c r="H147" s="743"/>
      <c r="I147" s="712">
        <f t="shared" si="4"/>
        <v>0</v>
      </c>
    </row>
    <row r="148" spans="1:9" s="675" customFormat="1" ht="11.25" x14ac:dyDescent="0.2">
      <c r="A148" s="739"/>
      <c r="B148" s="725" t="str">
        <f>IFERROR(IF(VLOOKUP($A148,Osnova!$A:$E,1)=$A148,VLOOKUP($A148,Osnova!$A:$E,$E$10)),"")</f>
        <v/>
      </c>
      <c r="C148" s="726" t="e">
        <f>IF(VLOOKUP($A148,Osnova!$A:$C,1)=$A148,VLOOKUP($A148,Osnova!$A:$F,4),0)</f>
        <v>#N/A</v>
      </c>
      <c r="D148" s="740"/>
      <c r="E148" s="741"/>
      <c r="F148" s="742">
        <f t="shared" si="5"/>
        <v>0</v>
      </c>
      <c r="G148" s="743"/>
      <c r="H148" s="743"/>
      <c r="I148" s="712">
        <f t="shared" si="4"/>
        <v>0</v>
      </c>
    </row>
    <row r="149" spans="1:9" s="675" customFormat="1" ht="11.25" x14ac:dyDescent="0.2">
      <c r="A149" s="739"/>
      <c r="B149" s="725" t="str">
        <f>IFERROR(IF(VLOOKUP($A149,Osnova!$A:$E,1)=$A149,VLOOKUP($A149,Osnova!$A:$E,$E$10)),"")</f>
        <v/>
      </c>
      <c r="C149" s="726" t="e">
        <f>IF(VLOOKUP($A149,Osnova!$A:$C,1)=$A149,VLOOKUP($A149,Osnova!$A:$F,4),0)</f>
        <v>#N/A</v>
      </c>
      <c r="D149" s="740"/>
      <c r="E149" s="741"/>
      <c r="F149" s="742">
        <f t="shared" si="5"/>
        <v>0</v>
      </c>
      <c r="G149" s="743"/>
      <c r="H149" s="743"/>
      <c r="I149" s="712">
        <f t="shared" si="4"/>
        <v>0</v>
      </c>
    </row>
    <row r="150" spans="1:9" s="675" customFormat="1" ht="11.25" x14ac:dyDescent="0.2">
      <c r="A150" s="739"/>
      <c r="B150" s="725" t="str">
        <f>IFERROR(IF(VLOOKUP($A150,Osnova!$A:$E,1)=$A150,VLOOKUP($A150,Osnova!$A:$E,$E$10)),"")</f>
        <v/>
      </c>
      <c r="C150" s="726" t="e">
        <f>IF(VLOOKUP($A150,Osnova!$A:$C,1)=$A150,VLOOKUP($A150,Osnova!$A:$F,4),0)</f>
        <v>#N/A</v>
      </c>
      <c r="D150" s="740"/>
      <c r="E150" s="741"/>
      <c r="F150" s="742">
        <f t="shared" si="5"/>
        <v>0</v>
      </c>
      <c r="G150" s="743"/>
      <c r="H150" s="743"/>
      <c r="I150" s="712">
        <f t="shared" si="4"/>
        <v>0</v>
      </c>
    </row>
    <row r="151" spans="1:9" s="675" customFormat="1" ht="11.25" x14ac:dyDescent="0.2">
      <c r="A151" s="739"/>
      <c r="B151" s="725" t="str">
        <f>IFERROR(IF(VLOOKUP($A151,Osnova!$A:$E,1)=$A151,VLOOKUP($A151,Osnova!$A:$E,$E$10)),"")</f>
        <v/>
      </c>
      <c r="C151" s="726" t="e">
        <f>IF(VLOOKUP($A151,Osnova!$A:$C,1)=$A151,VLOOKUP($A151,Osnova!$A:$F,4),0)</f>
        <v>#N/A</v>
      </c>
      <c r="D151" s="740"/>
      <c r="E151" s="741"/>
      <c r="F151" s="742">
        <f t="shared" si="5"/>
        <v>0</v>
      </c>
      <c r="G151" s="743"/>
      <c r="H151" s="743"/>
      <c r="I151" s="712">
        <f t="shared" si="4"/>
        <v>0</v>
      </c>
    </row>
    <row r="152" spans="1:9" s="675" customFormat="1" ht="11.25" x14ac:dyDescent="0.2">
      <c r="A152" s="739"/>
      <c r="B152" s="725" t="str">
        <f>IFERROR(IF(VLOOKUP($A152,Osnova!$A:$E,1)=$A152,VLOOKUP($A152,Osnova!$A:$E,$E$10)),"")</f>
        <v/>
      </c>
      <c r="C152" s="726" t="e">
        <f>IF(VLOOKUP($A152,Osnova!$A:$C,1)=$A152,VLOOKUP($A152,Osnova!$A:$F,4),0)</f>
        <v>#N/A</v>
      </c>
      <c r="D152" s="740"/>
      <c r="E152" s="741"/>
      <c r="F152" s="742">
        <f t="shared" si="5"/>
        <v>0</v>
      </c>
      <c r="G152" s="743"/>
      <c r="H152" s="743"/>
      <c r="I152" s="712">
        <f t="shared" si="4"/>
        <v>0</v>
      </c>
    </row>
    <row r="153" spans="1:9" s="675" customFormat="1" ht="11.25" x14ac:dyDescent="0.2">
      <c r="A153" s="739"/>
      <c r="B153" s="725" t="str">
        <f>IFERROR(IF(VLOOKUP($A153,Osnova!$A:$E,1)=$A153,VLOOKUP($A153,Osnova!$A:$E,$E$10)),"")</f>
        <v/>
      </c>
      <c r="C153" s="726" t="e">
        <f>IF(VLOOKUP($A153,Osnova!$A:$C,1)=$A153,VLOOKUP($A153,Osnova!$A:$F,4),0)</f>
        <v>#N/A</v>
      </c>
      <c r="D153" s="740"/>
      <c r="E153" s="741"/>
      <c r="F153" s="742">
        <f t="shared" si="5"/>
        <v>0</v>
      </c>
      <c r="G153" s="743"/>
      <c r="H153" s="743"/>
      <c r="I153" s="712">
        <f t="shared" si="4"/>
        <v>0</v>
      </c>
    </row>
    <row r="154" spans="1:9" s="675" customFormat="1" ht="11.25" x14ac:dyDescent="0.2">
      <c r="A154" s="739"/>
      <c r="B154" s="725" t="str">
        <f>IFERROR(IF(VLOOKUP($A154,Osnova!$A:$E,1)=$A154,VLOOKUP($A154,Osnova!$A:$E,$E$10)),"")</f>
        <v/>
      </c>
      <c r="C154" s="726" t="e">
        <f>IF(VLOOKUP($A154,Osnova!$A:$C,1)=$A154,VLOOKUP($A154,Osnova!$A:$F,4),0)</f>
        <v>#N/A</v>
      </c>
      <c r="D154" s="740"/>
      <c r="E154" s="741"/>
      <c r="F154" s="742">
        <f t="shared" si="5"/>
        <v>0</v>
      </c>
      <c r="G154" s="743"/>
      <c r="H154" s="743"/>
      <c r="I154" s="712">
        <f t="shared" si="4"/>
        <v>0</v>
      </c>
    </row>
    <row r="155" spans="1:9" s="675" customFormat="1" ht="11.25" x14ac:dyDescent="0.2">
      <c r="A155" s="739"/>
      <c r="B155" s="725" t="str">
        <f>IFERROR(IF(VLOOKUP($A155,Osnova!$A:$E,1)=$A155,VLOOKUP($A155,Osnova!$A:$E,$E$10)),"")</f>
        <v/>
      </c>
      <c r="C155" s="726" t="e">
        <f>IF(VLOOKUP($A155,Osnova!$A:$C,1)=$A155,VLOOKUP($A155,Osnova!$A:$F,4),0)</f>
        <v>#N/A</v>
      </c>
      <c r="D155" s="740"/>
      <c r="E155" s="741"/>
      <c r="F155" s="742">
        <f t="shared" si="5"/>
        <v>0</v>
      </c>
      <c r="G155" s="743"/>
      <c r="H155" s="743"/>
      <c r="I155" s="712">
        <f t="shared" si="4"/>
        <v>0</v>
      </c>
    </row>
    <row r="156" spans="1:9" s="675" customFormat="1" ht="11.25" x14ac:dyDescent="0.2">
      <c r="A156" s="739"/>
      <c r="B156" s="725" t="str">
        <f>IFERROR(IF(VLOOKUP($A156,Osnova!$A:$E,1)=$A156,VLOOKUP($A156,Osnova!$A:$E,$E$10)),"")</f>
        <v/>
      </c>
      <c r="C156" s="726" t="e">
        <f>IF(VLOOKUP($A156,Osnova!$A:$C,1)=$A156,VLOOKUP($A156,Osnova!$A:$F,4),0)</f>
        <v>#N/A</v>
      </c>
      <c r="D156" s="740"/>
      <c r="E156" s="741"/>
      <c r="F156" s="742">
        <f t="shared" si="5"/>
        <v>0</v>
      </c>
      <c r="G156" s="743"/>
      <c r="H156" s="743"/>
      <c r="I156" s="712">
        <f t="shared" si="4"/>
        <v>0</v>
      </c>
    </row>
    <row r="157" spans="1:9" s="675" customFormat="1" ht="11.25" x14ac:dyDescent="0.2">
      <c r="A157" s="739"/>
      <c r="B157" s="725" t="str">
        <f>IFERROR(IF(VLOOKUP($A157,Osnova!$A:$E,1)=$A157,VLOOKUP($A157,Osnova!$A:$E,$E$10)),"")</f>
        <v/>
      </c>
      <c r="C157" s="726" t="e">
        <f>IF(VLOOKUP($A157,Osnova!$A:$C,1)=$A157,VLOOKUP($A157,Osnova!$A:$F,4),0)</f>
        <v>#N/A</v>
      </c>
      <c r="D157" s="740"/>
      <c r="E157" s="741"/>
      <c r="F157" s="742">
        <f t="shared" si="5"/>
        <v>0</v>
      </c>
      <c r="G157" s="743"/>
      <c r="H157" s="743"/>
      <c r="I157" s="712">
        <f t="shared" si="4"/>
        <v>0</v>
      </c>
    </row>
    <row r="158" spans="1:9" s="675" customFormat="1" ht="11.25" x14ac:dyDescent="0.2">
      <c r="A158" s="739"/>
      <c r="B158" s="725" t="str">
        <f>IFERROR(IF(VLOOKUP($A158,Osnova!$A:$E,1)=$A158,VLOOKUP($A158,Osnova!$A:$E,$E$10)),"")</f>
        <v/>
      </c>
      <c r="C158" s="726" t="e">
        <f>IF(VLOOKUP($A158,Osnova!$A:$C,1)=$A158,VLOOKUP($A158,Osnova!$A:$F,4),0)</f>
        <v>#N/A</v>
      </c>
      <c r="D158" s="740"/>
      <c r="E158" s="741"/>
      <c r="F158" s="742">
        <f t="shared" si="5"/>
        <v>0</v>
      </c>
      <c r="G158" s="743"/>
      <c r="H158" s="743"/>
      <c r="I158" s="712">
        <f t="shared" si="4"/>
        <v>0</v>
      </c>
    </row>
    <row r="159" spans="1:9" s="675" customFormat="1" ht="11.25" x14ac:dyDescent="0.2">
      <c r="A159" s="739"/>
      <c r="B159" s="725" t="str">
        <f>IFERROR(IF(VLOOKUP($A159,Osnova!$A:$E,1)=$A159,VLOOKUP($A159,Osnova!$A:$E,$E$10)),"")</f>
        <v/>
      </c>
      <c r="C159" s="726" t="e">
        <f>IF(VLOOKUP($A159,Osnova!$A:$C,1)=$A159,VLOOKUP($A159,Osnova!$A:$F,4),0)</f>
        <v>#N/A</v>
      </c>
      <c r="D159" s="740"/>
      <c r="E159" s="741"/>
      <c r="F159" s="742">
        <f t="shared" si="5"/>
        <v>0</v>
      </c>
      <c r="G159" s="743"/>
      <c r="H159" s="743"/>
      <c r="I159" s="712">
        <f t="shared" si="4"/>
        <v>0</v>
      </c>
    </row>
    <row r="160" spans="1:9" s="675" customFormat="1" ht="11.25" x14ac:dyDescent="0.2">
      <c r="A160" s="739"/>
      <c r="B160" s="725" t="str">
        <f>IFERROR(IF(VLOOKUP($A160,Osnova!$A:$E,1)=$A160,VLOOKUP($A160,Osnova!$A:$E,$E$10)),"")</f>
        <v/>
      </c>
      <c r="C160" s="726" t="e">
        <f>IF(VLOOKUP($A160,Osnova!$A:$C,1)=$A160,VLOOKUP($A160,Osnova!$A:$F,4),0)</f>
        <v>#N/A</v>
      </c>
      <c r="D160" s="740"/>
      <c r="E160" s="741"/>
      <c r="F160" s="742">
        <f t="shared" si="5"/>
        <v>0</v>
      </c>
      <c r="G160" s="743"/>
      <c r="H160" s="743"/>
      <c r="I160" s="712">
        <f t="shared" si="4"/>
        <v>0</v>
      </c>
    </row>
    <row r="161" spans="1:9" s="675" customFormat="1" ht="11.25" x14ac:dyDescent="0.2">
      <c r="A161" s="739"/>
      <c r="B161" s="725" t="str">
        <f>IFERROR(IF(VLOOKUP($A161,Osnova!$A:$E,1)=$A161,VLOOKUP($A161,Osnova!$A:$E,$E$10)),"")</f>
        <v/>
      </c>
      <c r="C161" s="726" t="e">
        <f>IF(VLOOKUP($A161,Osnova!$A:$C,1)=$A161,VLOOKUP($A161,Osnova!$A:$F,4),0)</f>
        <v>#N/A</v>
      </c>
      <c r="D161" s="740"/>
      <c r="E161" s="741"/>
      <c r="F161" s="742">
        <f t="shared" si="5"/>
        <v>0</v>
      </c>
      <c r="G161" s="743"/>
      <c r="H161" s="743"/>
      <c r="I161" s="712">
        <f t="shared" si="4"/>
        <v>0</v>
      </c>
    </row>
    <row r="162" spans="1:9" s="675" customFormat="1" ht="11.25" x14ac:dyDescent="0.2">
      <c r="A162" s="739"/>
      <c r="B162" s="725" t="str">
        <f>IFERROR(IF(VLOOKUP($A162,Osnova!$A:$E,1)=$A162,VLOOKUP($A162,Osnova!$A:$E,$E$10)),"")</f>
        <v/>
      </c>
      <c r="C162" s="726" t="e">
        <f>IF(VLOOKUP($A162,Osnova!$A:$C,1)=$A162,VLOOKUP($A162,Osnova!$A:$F,4),0)</f>
        <v>#N/A</v>
      </c>
      <c r="D162" s="740"/>
      <c r="E162" s="741"/>
      <c r="F162" s="742">
        <f t="shared" si="5"/>
        <v>0</v>
      </c>
      <c r="G162" s="743"/>
      <c r="H162" s="743"/>
      <c r="I162" s="712">
        <f t="shared" si="4"/>
        <v>0</v>
      </c>
    </row>
    <row r="163" spans="1:9" s="675" customFormat="1" ht="11.25" x14ac:dyDescent="0.2">
      <c r="A163" s="739"/>
      <c r="B163" s="725" t="str">
        <f>IFERROR(IF(VLOOKUP($A163,Osnova!$A:$E,1)=$A163,VLOOKUP($A163,Osnova!$A:$E,$E$10)),"")</f>
        <v/>
      </c>
      <c r="C163" s="726" t="e">
        <f>IF(VLOOKUP($A163,Osnova!$A:$C,1)=$A163,VLOOKUP($A163,Osnova!$A:$F,4),0)</f>
        <v>#N/A</v>
      </c>
      <c r="D163" s="740"/>
      <c r="E163" s="741"/>
      <c r="F163" s="742">
        <f t="shared" si="5"/>
        <v>0</v>
      </c>
      <c r="G163" s="743"/>
      <c r="H163" s="743"/>
      <c r="I163" s="712">
        <f t="shared" si="4"/>
        <v>0</v>
      </c>
    </row>
    <row r="164" spans="1:9" s="675" customFormat="1" ht="11.25" x14ac:dyDescent="0.2">
      <c r="A164" s="739"/>
      <c r="B164" s="725" t="str">
        <f>IFERROR(IF(VLOOKUP($A164,Osnova!$A:$E,1)=$A164,VLOOKUP($A164,Osnova!$A:$E,$E$10)),"")</f>
        <v/>
      </c>
      <c r="C164" s="726" t="e">
        <f>IF(VLOOKUP($A164,Osnova!$A:$C,1)=$A164,VLOOKUP($A164,Osnova!$A:$F,4),0)</f>
        <v>#N/A</v>
      </c>
      <c r="D164" s="740"/>
      <c r="E164" s="741"/>
      <c r="F164" s="742">
        <f t="shared" si="5"/>
        <v>0</v>
      </c>
      <c r="G164" s="743"/>
      <c r="H164" s="743"/>
      <c r="I164" s="712">
        <f t="shared" si="4"/>
        <v>0</v>
      </c>
    </row>
    <row r="165" spans="1:9" s="675" customFormat="1" ht="11.25" x14ac:dyDescent="0.2">
      <c r="A165" s="739"/>
      <c r="B165" s="725" t="str">
        <f>IFERROR(IF(VLOOKUP($A165,Osnova!$A:$E,1)=$A165,VLOOKUP($A165,Osnova!$A:$E,$E$10)),"")</f>
        <v/>
      </c>
      <c r="C165" s="726" t="e">
        <f>IF(VLOOKUP($A165,Osnova!$A:$C,1)=$A165,VLOOKUP($A165,Osnova!$A:$F,4),0)</f>
        <v>#N/A</v>
      </c>
      <c r="D165" s="740"/>
      <c r="E165" s="741"/>
      <c r="F165" s="742">
        <f t="shared" si="5"/>
        <v>0</v>
      </c>
      <c r="G165" s="743"/>
      <c r="H165" s="743"/>
      <c r="I165" s="712">
        <f t="shared" si="4"/>
        <v>0</v>
      </c>
    </row>
    <row r="166" spans="1:9" s="675" customFormat="1" ht="11.25" x14ac:dyDescent="0.2">
      <c r="A166" s="739"/>
      <c r="B166" s="725" t="str">
        <f>IFERROR(IF(VLOOKUP($A166,Osnova!$A:$E,1)=$A166,VLOOKUP($A166,Osnova!$A:$E,$E$10)),"")</f>
        <v/>
      </c>
      <c r="C166" s="726" t="e">
        <f>IF(VLOOKUP($A166,Osnova!$A:$C,1)=$A166,VLOOKUP($A166,Osnova!$A:$F,4),0)</f>
        <v>#N/A</v>
      </c>
      <c r="D166" s="740"/>
      <c r="E166" s="741"/>
      <c r="F166" s="742">
        <f t="shared" si="5"/>
        <v>0</v>
      </c>
      <c r="G166" s="743"/>
      <c r="H166" s="743"/>
      <c r="I166" s="712">
        <f t="shared" si="4"/>
        <v>0</v>
      </c>
    </row>
    <row r="167" spans="1:9" s="675" customFormat="1" ht="11.25" x14ac:dyDescent="0.2">
      <c r="A167" s="739"/>
      <c r="B167" s="725" t="str">
        <f>IFERROR(IF(VLOOKUP($A167,Osnova!$A:$E,1)=$A167,VLOOKUP($A167,Osnova!$A:$E,$E$10)),"")</f>
        <v/>
      </c>
      <c r="C167" s="726" t="e">
        <f>IF(VLOOKUP($A167,Osnova!$A:$C,1)=$A167,VLOOKUP($A167,Osnova!$A:$F,4),0)</f>
        <v>#N/A</v>
      </c>
      <c r="D167" s="740"/>
      <c r="E167" s="741"/>
      <c r="F167" s="742">
        <f t="shared" si="5"/>
        <v>0</v>
      </c>
      <c r="G167" s="743"/>
      <c r="H167" s="743"/>
      <c r="I167" s="712">
        <f t="shared" si="4"/>
        <v>0</v>
      </c>
    </row>
    <row r="168" spans="1:9" s="675" customFormat="1" ht="11.25" x14ac:dyDescent="0.2">
      <c r="A168" s="739"/>
      <c r="B168" s="725" t="str">
        <f>IFERROR(IF(VLOOKUP($A168,Osnova!$A:$E,1)=$A168,VLOOKUP($A168,Osnova!$A:$E,$E$10)),"")</f>
        <v/>
      </c>
      <c r="C168" s="726" t="e">
        <f>IF(VLOOKUP($A168,Osnova!$A:$C,1)=$A168,VLOOKUP($A168,Osnova!$A:$F,4),0)</f>
        <v>#N/A</v>
      </c>
      <c r="D168" s="740"/>
      <c r="E168" s="741"/>
      <c r="F168" s="742">
        <f t="shared" si="5"/>
        <v>0</v>
      </c>
      <c r="G168" s="743"/>
      <c r="H168" s="743"/>
      <c r="I168" s="712">
        <f t="shared" si="4"/>
        <v>0</v>
      </c>
    </row>
    <row r="169" spans="1:9" s="675" customFormat="1" ht="11.25" x14ac:dyDescent="0.2">
      <c r="A169" s="739"/>
      <c r="B169" s="725" t="str">
        <f>IFERROR(IF(VLOOKUP($A169,Osnova!$A:$E,1)=$A169,VLOOKUP($A169,Osnova!$A:$E,$E$10)),"")</f>
        <v/>
      </c>
      <c r="C169" s="726" t="e">
        <f>IF(VLOOKUP($A169,Osnova!$A:$C,1)=$A169,VLOOKUP($A169,Osnova!$A:$F,4),0)</f>
        <v>#N/A</v>
      </c>
      <c r="D169" s="740"/>
      <c r="E169" s="741"/>
      <c r="F169" s="742">
        <f t="shared" si="5"/>
        <v>0</v>
      </c>
      <c r="G169" s="743"/>
      <c r="H169" s="743"/>
      <c r="I169" s="712">
        <f t="shared" si="4"/>
        <v>0</v>
      </c>
    </row>
    <row r="170" spans="1:9" s="675" customFormat="1" ht="11.25" x14ac:dyDescent="0.2">
      <c r="A170" s="739"/>
      <c r="B170" s="725" t="str">
        <f>IFERROR(IF(VLOOKUP($A170,Osnova!$A:$E,1)=$A170,VLOOKUP($A170,Osnova!$A:$E,$E$10)),"")</f>
        <v/>
      </c>
      <c r="C170" s="726" t="e">
        <f>IF(VLOOKUP($A170,Osnova!$A:$C,1)=$A170,VLOOKUP($A170,Osnova!$A:$F,4),0)</f>
        <v>#N/A</v>
      </c>
      <c r="D170" s="740"/>
      <c r="E170" s="741"/>
      <c r="F170" s="742">
        <f t="shared" si="5"/>
        <v>0</v>
      </c>
      <c r="G170" s="743"/>
      <c r="H170" s="743"/>
      <c r="I170" s="712">
        <f t="shared" si="4"/>
        <v>0</v>
      </c>
    </row>
    <row r="171" spans="1:9" s="675" customFormat="1" ht="11.25" x14ac:dyDescent="0.2">
      <c r="A171" s="739"/>
      <c r="B171" s="725" t="str">
        <f>IFERROR(IF(VLOOKUP($A171,Osnova!$A:$E,1)=$A171,VLOOKUP($A171,Osnova!$A:$E,$E$10)),"")</f>
        <v/>
      </c>
      <c r="C171" s="726" t="e">
        <f>IF(VLOOKUP($A171,Osnova!$A:$C,1)=$A171,VLOOKUP($A171,Osnova!$A:$F,4),0)</f>
        <v>#N/A</v>
      </c>
      <c r="D171" s="740"/>
      <c r="E171" s="741"/>
      <c r="F171" s="742">
        <f t="shared" si="5"/>
        <v>0</v>
      </c>
      <c r="G171" s="743"/>
      <c r="H171" s="743"/>
      <c r="I171" s="712">
        <f t="shared" si="4"/>
        <v>0</v>
      </c>
    </row>
    <row r="172" spans="1:9" s="675" customFormat="1" ht="11.25" x14ac:dyDescent="0.2">
      <c r="A172" s="739"/>
      <c r="B172" s="725" t="str">
        <f>IFERROR(IF(VLOOKUP($A172,Osnova!$A:$E,1)=$A172,VLOOKUP($A172,Osnova!$A:$E,$E$10)),"")</f>
        <v/>
      </c>
      <c r="C172" s="726" t="e">
        <f>IF(VLOOKUP($A172,Osnova!$A:$C,1)=$A172,VLOOKUP($A172,Osnova!$A:$F,4),0)</f>
        <v>#N/A</v>
      </c>
      <c r="D172" s="740"/>
      <c r="E172" s="741"/>
      <c r="F172" s="742">
        <f t="shared" si="5"/>
        <v>0</v>
      </c>
      <c r="G172" s="743"/>
      <c r="H172" s="743"/>
      <c r="I172" s="712">
        <f t="shared" si="4"/>
        <v>0</v>
      </c>
    </row>
    <row r="173" spans="1:9" s="675" customFormat="1" ht="11.25" x14ac:dyDescent="0.2">
      <c r="A173" s="739"/>
      <c r="B173" s="725" t="str">
        <f>IFERROR(IF(VLOOKUP($A173,Osnova!$A:$E,1)=$A173,VLOOKUP($A173,Osnova!$A:$E,$E$10)),"")</f>
        <v/>
      </c>
      <c r="C173" s="726" t="e">
        <f>IF(VLOOKUP($A173,Osnova!$A:$C,1)=$A173,VLOOKUP($A173,Osnova!$A:$F,4),0)</f>
        <v>#N/A</v>
      </c>
      <c r="D173" s="740"/>
      <c r="E173" s="741"/>
      <c r="F173" s="742">
        <f t="shared" si="5"/>
        <v>0</v>
      </c>
      <c r="G173" s="743"/>
      <c r="H173" s="743"/>
      <c r="I173" s="712">
        <f t="shared" si="4"/>
        <v>0</v>
      </c>
    </row>
    <row r="174" spans="1:9" s="675" customFormat="1" ht="11.25" x14ac:dyDescent="0.2">
      <c r="A174" s="739"/>
      <c r="B174" s="725" t="str">
        <f>IFERROR(IF(VLOOKUP($A174,Osnova!$A:$E,1)=$A174,VLOOKUP($A174,Osnova!$A:$E,$E$10)),"")</f>
        <v/>
      </c>
      <c r="C174" s="726" t="e">
        <f>IF(VLOOKUP($A174,Osnova!$A:$C,1)=$A174,VLOOKUP($A174,Osnova!$A:$F,4),0)</f>
        <v>#N/A</v>
      </c>
      <c r="D174" s="740"/>
      <c r="E174" s="741"/>
      <c r="F174" s="742">
        <f t="shared" si="5"/>
        <v>0</v>
      </c>
      <c r="G174" s="743"/>
      <c r="H174" s="743"/>
      <c r="I174" s="712">
        <f t="shared" si="4"/>
        <v>0</v>
      </c>
    </row>
    <row r="175" spans="1:9" s="675" customFormat="1" ht="11.25" x14ac:dyDescent="0.2">
      <c r="A175" s="739"/>
      <c r="B175" s="725" t="str">
        <f>IFERROR(IF(VLOOKUP($A175,Osnova!$A:$E,1)=$A175,VLOOKUP($A175,Osnova!$A:$E,$E$10)),"")</f>
        <v/>
      </c>
      <c r="C175" s="726" t="e">
        <f>IF(VLOOKUP($A175,Osnova!$A:$C,1)=$A175,VLOOKUP($A175,Osnova!$A:$F,4),0)</f>
        <v>#N/A</v>
      </c>
      <c r="D175" s="740"/>
      <c r="E175" s="741"/>
      <c r="F175" s="742">
        <f t="shared" si="5"/>
        <v>0</v>
      </c>
      <c r="G175" s="743"/>
      <c r="H175" s="743"/>
      <c r="I175" s="712">
        <f t="shared" si="4"/>
        <v>0</v>
      </c>
    </row>
    <row r="176" spans="1:9" s="675" customFormat="1" ht="11.25" x14ac:dyDescent="0.2">
      <c r="A176" s="739"/>
      <c r="B176" s="725" t="str">
        <f>IFERROR(IF(VLOOKUP($A176,Osnova!$A:$E,1)=$A176,VLOOKUP($A176,Osnova!$A:$E,$E$10)),"")</f>
        <v/>
      </c>
      <c r="C176" s="726" t="e">
        <f>IF(VLOOKUP($A176,Osnova!$A:$C,1)=$A176,VLOOKUP($A176,Osnova!$A:$F,4),0)</f>
        <v>#N/A</v>
      </c>
      <c r="D176" s="740"/>
      <c r="E176" s="741"/>
      <c r="F176" s="742">
        <f t="shared" si="5"/>
        <v>0</v>
      </c>
      <c r="G176" s="743"/>
      <c r="H176" s="743"/>
      <c r="I176" s="712">
        <f t="shared" si="4"/>
        <v>0</v>
      </c>
    </row>
    <row r="177" spans="1:9" s="675" customFormat="1" ht="11.25" x14ac:dyDescent="0.2">
      <c r="A177" s="739"/>
      <c r="B177" s="725" t="str">
        <f>IFERROR(IF(VLOOKUP($A177,Osnova!$A:$E,1)=$A177,VLOOKUP($A177,Osnova!$A:$E,$E$10)),"")</f>
        <v/>
      </c>
      <c r="C177" s="726" t="e">
        <f>IF(VLOOKUP($A177,Osnova!$A:$C,1)=$A177,VLOOKUP($A177,Osnova!$A:$F,4),0)</f>
        <v>#N/A</v>
      </c>
      <c r="D177" s="740"/>
      <c r="E177" s="741"/>
      <c r="F177" s="742">
        <f t="shared" si="5"/>
        <v>0</v>
      </c>
      <c r="G177" s="743"/>
      <c r="H177" s="743"/>
      <c r="I177" s="712">
        <f t="shared" si="4"/>
        <v>0</v>
      </c>
    </row>
    <row r="178" spans="1:9" s="675" customFormat="1" ht="11.25" x14ac:dyDescent="0.2">
      <c r="A178" s="739"/>
      <c r="B178" s="725" t="str">
        <f>IFERROR(IF(VLOOKUP($A178,Osnova!$A:$E,1)=$A178,VLOOKUP($A178,Osnova!$A:$E,$E$10)),"")</f>
        <v/>
      </c>
      <c r="C178" s="726" t="e">
        <f>IF(VLOOKUP($A178,Osnova!$A:$C,1)=$A178,VLOOKUP($A178,Osnova!$A:$F,4),0)</f>
        <v>#N/A</v>
      </c>
      <c r="D178" s="740"/>
      <c r="E178" s="741"/>
      <c r="F178" s="742">
        <f t="shared" si="5"/>
        <v>0</v>
      </c>
      <c r="G178" s="743"/>
      <c r="H178" s="743"/>
      <c r="I178" s="712">
        <f t="shared" si="4"/>
        <v>0</v>
      </c>
    </row>
    <row r="179" spans="1:9" s="675" customFormat="1" ht="11.25" x14ac:dyDescent="0.2">
      <c r="A179" s="739"/>
      <c r="B179" s="725" t="str">
        <f>IFERROR(IF(VLOOKUP($A179,Osnova!$A:$E,1)=$A179,VLOOKUP($A179,Osnova!$A:$E,$E$10)),"")</f>
        <v/>
      </c>
      <c r="C179" s="726" t="e">
        <f>IF(VLOOKUP($A179,Osnova!$A:$C,1)=$A179,VLOOKUP($A179,Osnova!$A:$F,4),0)</f>
        <v>#N/A</v>
      </c>
      <c r="D179" s="740"/>
      <c r="E179" s="741"/>
      <c r="F179" s="742">
        <f t="shared" si="5"/>
        <v>0</v>
      </c>
      <c r="G179" s="743"/>
      <c r="H179" s="743"/>
      <c r="I179" s="712">
        <f t="shared" si="4"/>
        <v>0</v>
      </c>
    </row>
    <row r="180" spans="1:9" s="675" customFormat="1" ht="11.25" x14ac:dyDescent="0.2">
      <c r="A180" s="739"/>
      <c r="B180" s="725" t="str">
        <f>IFERROR(IF(VLOOKUP($A180,Osnova!$A:$E,1)=$A180,VLOOKUP($A180,Osnova!$A:$E,$E$10)),"")</f>
        <v/>
      </c>
      <c r="C180" s="726" t="e">
        <f>IF(VLOOKUP($A180,Osnova!$A:$C,1)=$A180,VLOOKUP($A180,Osnova!$A:$F,4),0)</f>
        <v>#N/A</v>
      </c>
      <c r="D180" s="740"/>
      <c r="E180" s="741"/>
      <c r="F180" s="742">
        <f t="shared" si="5"/>
        <v>0</v>
      </c>
      <c r="G180" s="743"/>
      <c r="H180" s="743"/>
      <c r="I180" s="712">
        <f t="shared" si="4"/>
        <v>0</v>
      </c>
    </row>
    <row r="181" spans="1:9" s="675" customFormat="1" ht="11.25" x14ac:dyDescent="0.2">
      <c r="A181" s="739"/>
      <c r="B181" s="725" t="str">
        <f>IFERROR(IF(VLOOKUP($A181,Osnova!$A:$E,1)=$A181,VLOOKUP($A181,Osnova!$A:$E,$E$10)),"")</f>
        <v/>
      </c>
      <c r="C181" s="726" t="e">
        <f>IF(VLOOKUP($A181,Osnova!$A:$C,1)=$A181,VLOOKUP($A181,Osnova!$A:$F,4),0)</f>
        <v>#N/A</v>
      </c>
      <c r="D181" s="740"/>
      <c r="E181" s="741"/>
      <c r="F181" s="742">
        <f t="shared" si="5"/>
        <v>0</v>
      </c>
      <c r="G181" s="743"/>
      <c r="H181" s="743"/>
      <c r="I181" s="712">
        <f t="shared" si="4"/>
        <v>0</v>
      </c>
    </row>
    <row r="182" spans="1:9" s="675" customFormat="1" ht="11.25" x14ac:dyDescent="0.2">
      <c r="A182" s="739"/>
      <c r="B182" s="725" t="str">
        <f>IFERROR(IF(VLOOKUP($A182,Osnova!$A:$E,1)=$A182,VLOOKUP($A182,Osnova!$A:$E,$E$10)),"")</f>
        <v/>
      </c>
      <c r="C182" s="726" t="e">
        <f>IF(VLOOKUP($A182,Osnova!$A:$C,1)=$A182,VLOOKUP($A182,Osnova!$A:$F,4),0)</f>
        <v>#N/A</v>
      </c>
      <c r="D182" s="740"/>
      <c r="E182" s="741"/>
      <c r="F182" s="742">
        <f t="shared" si="5"/>
        <v>0</v>
      </c>
      <c r="G182" s="743"/>
      <c r="H182" s="743"/>
      <c r="I182" s="712">
        <f t="shared" si="4"/>
        <v>0</v>
      </c>
    </row>
    <row r="183" spans="1:9" s="675" customFormat="1" ht="11.25" x14ac:dyDescent="0.2">
      <c r="A183" s="739"/>
      <c r="B183" s="725" t="str">
        <f>IFERROR(IF(VLOOKUP($A183,Osnova!$A:$E,1)=$A183,VLOOKUP($A183,Osnova!$A:$E,$E$10)),"")</f>
        <v/>
      </c>
      <c r="C183" s="726" t="e">
        <f>IF(VLOOKUP($A183,Osnova!$A:$C,1)=$A183,VLOOKUP($A183,Osnova!$A:$F,4),0)</f>
        <v>#N/A</v>
      </c>
      <c r="D183" s="740"/>
      <c r="E183" s="741"/>
      <c r="F183" s="742">
        <f t="shared" si="5"/>
        <v>0</v>
      </c>
      <c r="G183" s="743"/>
      <c r="H183" s="743"/>
      <c r="I183" s="712">
        <f t="shared" si="4"/>
        <v>0</v>
      </c>
    </row>
    <row r="184" spans="1:9" s="675" customFormat="1" ht="11.25" x14ac:dyDescent="0.2">
      <c r="A184" s="739"/>
      <c r="B184" s="725" t="str">
        <f>IFERROR(IF(VLOOKUP($A184,Osnova!$A:$E,1)=$A184,VLOOKUP($A184,Osnova!$A:$E,$E$10)),"")</f>
        <v/>
      </c>
      <c r="C184" s="726" t="e">
        <f>IF(VLOOKUP($A184,Osnova!$A:$C,1)=$A184,VLOOKUP($A184,Osnova!$A:$F,4),0)</f>
        <v>#N/A</v>
      </c>
      <c r="D184" s="740"/>
      <c r="E184" s="741"/>
      <c r="F184" s="742">
        <f t="shared" si="5"/>
        <v>0</v>
      </c>
      <c r="G184" s="743"/>
      <c r="H184" s="743"/>
      <c r="I184" s="712">
        <f t="shared" si="4"/>
        <v>0</v>
      </c>
    </row>
    <row r="185" spans="1:9" s="675" customFormat="1" ht="11.25" x14ac:dyDescent="0.2">
      <c r="A185" s="739"/>
      <c r="B185" s="725" t="str">
        <f>IFERROR(IF(VLOOKUP($A185,Osnova!$A:$E,1)=$A185,VLOOKUP($A185,Osnova!$A:$E,$E$10)),"")</f>
        <v/>
      </c>
      <c r="C185" s="726" t="e">
        <f>IF(VLOOKUP($A185,Osnova!$A:$C,1)=$A185,VLOOKUP($A185,Osnova!$A:$F,4),0)</f>
        <v>#N/A</v>
      </c>
      <c r="D185" s="740"/>
      <c r="E185" s="741"/>
      <c r="F185" s="742">
        <f t="shared" si="5"/>
        <v>0</v>
      </c>
      <c r="G185" s="743"/>
      <c r="H185" s="743"/>
      <c r="I185" s="712">
        <f t="shared" si="4"/>
        <v>0</v>
      </c>
    </row>
    <row r="186" spans="1:9" s="675" customFormat="1" ht="11.25" x14ac:dyDescent="0.2">
      <c r="A186" s="739"/>
      <c r="B186" s="725" t="str">
        <f>IFERROR(IF(VLOOKUP($A186,Osnova!$A:$E,1)=$A186,VLOOKUP($A186,Osnova!$A:$E,$E$10)),"")</f>
        <v/>
      </c>
      <c r="C186" s="726" t="e">
        <f>IF(VLOOKUP($A186,Osnova!$A:$C,1)=$A186,VLOOKUP($A186,Osnova!$A:$F,4),0)</f>
        <v>#N/A</v>
      </c>
      <c r="D186" s="740"/>
      <c r="E186" s="741"/>
      <c r="F186" s="742">
        <f t="shared" si="5"/>
        <v>0</v>
      </c>
      <c r="G186" s="743"/>
      <c r="H186" s="743"/>
      <c r="I186" s="712">
        <f t="shared" si="4"/>
        <v>0</v>
      </c>
    </row>
    <row r="187" spans="1:9" s="675" customFormat="1" ht="11.25" x14ac:dyDescent="0.2">
      <c r="A187" s="739"/>
      <c r="B187" s="725" t="str">
        <f>IFERROR(IF(VLOOKUP($A187,Osnova!$A:$E,1)=$A187,VLOOKUP($A187,Osnova!$A:$E,$E$10)),"")</f>
        <v/>
      </c>
      <c r="C187" s="726" t="e">
        <f>IF(VLOOKUP($A187,Osnova!$A:$C,1)=$A187,VLOOKUP($A187,Osnova!$A:$F,4),0)</f>
        <v>#N/A</v>
      </c>
      <c r="D187" s="740"/>
      <c r="E187" s="741"/>
      <c r="F187" s="742">
        <f t="shared" si="5"/>
        <v>0</v>
      </c>
      <c r="G187" s="743"/>
      <c r="H187" s="743"/>
      <c r="I187" s="712">
        <f t="shared" si="4"/>
        <v>0</v>
      </c>
    </row>
    <row r="188" spans="1:9" s="675" customFormat="1" ht="11.25" x14ac:dyDescent="0.2">
      <c r="A188" s="739"/>
      <c r="B188" s="725" t="str">
        <f>IFERROR(IF(VLOOKUP($A188,Osnova!$A:$E,1)=$A188,VLOOKUP($A188,Osnova!$A:$E,$E$10)),"")</f>
        <v/>
      </c>
      <c r="C188" s="726" t="e">
        <f>IF(VLOOKUP($A188,Osnova!$A:$C,1)=$A188,VLOOKUP($A188,Osnova!$A:$F,4),0)</f>
        <v>#N/A</v>
      </c>
      <c r="D188" s="740"/>
      <c r="E188" s="741"/>
      <c r="F188" s="742">
        <f t="shared" si="5"/>
        <v>0</v>
      </c>
      <c r="G188" s="743"/>
      <c r="H188" s="743"/>
      <c r="I188" s="712">
        <f t="shared" si="4"/>
        <v>0</v>
      </c>
    </row>
    <row r="189" spans="1:9" s="675" customFormat="1" ht="11.25" x14ac:dyDescent="0.2">
      <c r="A189" s="739"/>
      <c r="B189" s="725" t="str">
        <f>IFERROR(IF(VLOOKUP($A189,Osnova!$A:$E,1)=$A189,VLOOKUP($A189,Osnova!$A:$E,$E$10)),"")</f>
        <v/>
      </c>
      <c r="C189" s="726" t="e">
        <f>IF(VLOOKUP($A189,Osnova!$A:$C,1)=$A189,VLOOKUP($A189,Osnova!$A:$F,4),0)</f>
        <v>#N/A</v>
      </c>
      <c r="D189" s="740"/>
      <c r="E189" s="741"/>
      <c r="F189" s="742">
        <f t="shared" si="5"/>
        <v>0</v>
      </c>
      <c r="G189" s="743"/>
      <c r="H189" s="743"/>
      <c r="I189" s="712">
        <f t="shared" si="4"/>
        <v>0</v>
      </c>
    </row>
    <row r="190" spans="1:9" s="675" customFormat="1" ht="11.25" x14ac:dyDescent="0.2">
      <c r="A190" s="739"/>
      <c r="B190" s="725" t="str">
        <f>IFERROR(IF(VLOOKUP($A190,Osnova!$A:$E,1)=$A190,VLOOKUP($A190,Osnova!$A:$E,$E$10)),"")</f>
        <v/>
      </c>
      <c r="C190" s="726" t="e">
        <f>IF(VLOOKUP($A190,Osnova!$A:$C,1)=$A190,VLOOKUP($A190,Osnova!$A:$F,4),0)</f>
        <v>#N/A</v>
      </c>
      <c r="D190" s="740"/>
      <c r="E190" s="741"/>
      <c r="F190" s="742">
        <f t="shared" si="5"/>
        <v>0</v>
      </c>
      <c r="G190" s="743"/>
      <c r="H190" s="743"/>
      <c r="I190" s="712">
        <f t="shared" si="4"/>
        <v>0</v>
      </c>
    </row>
    <row r="191" spans="1:9" s="675" customFormat="1" ht="11.25" x14ac:dyDescent="0.2">
      <c r="A191" s="739"/>
      <c r="B191" s="725" t="str">
        <f>IFERROR(IF(VLOOKUP($A191,Osnova!$A:$E,1)=$A191,VLOOKUP($A191,Osnova!$A:$E,$E$10)),"")</f>
        <v/>
      </c>
      <c r="C191" s="726" t="e">
        <f>IF(VLOOKUP($A191,Osnova!$A:$C,1)=$A191,VLOOKUP($A191,Osnova!$A:$F,4),0)</f>
        <v>#N/A</v>
      </c>
      <c r="D191" s="740"/>
      <c r="E191" s="741"/>
      <c r="F191" s="742">
        <f t="shared" si="5"/>
        <v>0</v>
      </c>
      <c r="G191" s="743"/>
      <c r="H191" s="743"/>
      <c r="I191" s="712">
        <f t="shared" si="4"/>
        <v>0</v>
      </c>
    </row>
    <row r="192" spans="1:9" s="675" customFormat="1" ht="11.25" x14ac:dyDescent="0.2">
      <c r="A192" s="739"/>
      <c r="B192" s="725" t="str">
        <f>IFERROR(IF(VLOOKUP($A192,Osnova!$A:$E,1)=$A192,VLOOKUP($A192,Osnova!$A:$E,$E$10)),"")</f>
        <v/>
      </c>
      <c r="C192" s="726" t="e">
        <f>IF(VLOOKUP($A192,Osnova!$A:$C,1)=$A192,VLOOKUP($A192,Osnova!$A:$F,4),0)</f>
        <v>#N/A</v>
      </c>
      <c r="D192" s="740"/>
      <c r="E192" s="741"/>
      <c r="F192" s="742">
        <f t="shared" si="5"/>
        <v>0</v>
      </c>
      <c r="G192" s="743"/>
      <c r="H192" s="743"/>
      <c r="I192" s="712">
        <f t="shared" si="4"/>
        <v>0</v>
      </c>
    </row>
    <row r="193" spans="1:9" s="675" customFormat="1" ht="11.25" x14ac:dyDescent="0.2">
      <c r="A193" s="739"/>
      <c r="B193" s="725" t="str">
        <f>IFERROR(IF(VLOOKUP($A193,Osnova!$A:$E,1)=$A193,VLOOKUP($A193,Osnova!$A:$E,$E$10)),"")</f>
        <v/>
      </c>
      <c r="C193" s="726" t="e">
        <f>IF(VLOOKUP($A193,Osnova!$A:$C,1)=$A193,VLOOKUP($A193,Osnova!$A:$F,4),0)</f>
        <v>#N/A</v>
      </c>
      <c r="D193" s="740"/>
      <c r="E193" s="741"/>
      <c r="F193" s="742">
        <f t="shared" si="5"/>
        <v>0</v>
      </c>
      <c r="G193" s="743"/>
      <c r="H193" s="743"/>
      <c r="I193" s="712">
        <f t="shared" si="4"/>
        <v>0</v>
      </c>
    </row>
    <row r="194" spans="1:9" s="675" customFormat="1" ht="11.25" x14ac:dyDescent="0.2">
      <c r="A194" s="739"/>
      <c r="B194" s="725" t="str">
        <f>IFERROR(IF(VLOOKUP($A194,Osnova!$A:$E,1)=$A194,VLOOKUP($A194,Osnova!$A:$E,$E$10)),"")</f>
        <v/>
      </c>
      <c r="C194" s="726" t="e">
        <f>IF(VLOOKUP($A194,Osnova!$A:$C,1)=$A194,VLOOKUP($A194,Osnova!$A:$F,4),0)</f>
        <v>#N/A</v>
      </c>
      <c r="D194" s="740"/>
      <c r="E194" s="741"/>
      <c r="F194" s="742">
        <f t="shared" si="5"/>
        <v>0</v>
      </c>
      <c r="G194" s="743"/>
      <c r="H194" s="743"/>
      <c r="I194" s="712">
        <f t="shared" si="4"/>
        <v>0</v>
      </c>
    </row>
    <row r="195" spans="1:9" s="675" customFormat="1" ht="11.25" x14ac:dyDescent="0.2">
      <c r="A195" s="739"/>
      <c r="B195" s="725" t="str">
        <f>IFERROR(IF(VLOOKUP($A195,Osnova!$A:$E,1)=$A195,VLOOKUP($A195,Osnova!$A:$E,$E$10)),"")</f>
        <v/>
      </c>
      <c r="C195" s="726" t="e">
        <f>IF(VLOOKUP($A195,Osnova!$A:$C,1)=$A195,VLOOKUP($A195,Osnova!$A:$F,4),0)</f>
        <v>#N/A</v>
      </c>
      <c r="D195" s="740"/>
      <c r="E195" s="741"/>
      <c r="F195" s="742">
        <f t="shared" si="5"/>
        <v>0</v>
      </c>
      <c r="G195" s="743"/>
      <c r="H195" s="743"/>
      <c r="I195" s="712">
        <f t="shared" si="4"/>
        <v>0</v>
      </c>
    </row>
    <row r="196" spans="1:9" s="675" customFormat="1" ht="11.25" x14ac:dyDescent="0.2">
      <c r="A196" s="739"/>
      <c r="B196" s="725" t="str">
        <f>IFERROR(IF(VLOOKUP($A196,Osnova!$A:$E,1)=$A196,VLOOKUP($A196,Osnova!$A:$E,$E$10)),"")</f>
        <v/>
      </c>
      <c r="C196" s="726" t="e">
        <f>IF(VLOOKUP($A196,Osnova!$A:$C,1)=$A196,VLOOKUP($A196,Osnova!$A:$F,4),0)</f>
        <v>#N/A</v>
      </c>
      <c r="D196" s="740"/>
      <c r="E196" s="741"/>
      <c r="F196" s="742">
        <f t="shared" si="5"/>
        <v>0</v>
      </c>
      <c r="G196" s="743"/>
      <c r="H196" s="743"/>
      <c r="I196" s="712">
        <f t="shared" si="4"/>
        <v>0</v>
      </c>
    </row>
    <row r="197" spans="1:9" s="675" customFormat="1" ht="11.25" x14ac:dyDescent="0.2">
      <c r="A197" s="739"/>
      <c r="B197" s="725" t="str">
        <f>IFERROR(IF(VLOOKUP($A197,Osnova!$A:$E,1)=$A197,VLOOKUP($A197,Osnova!$A:$E,$E$10)),"")</f>
        <v/>
      </c>
      <c r="C197" s="726" t="e">
        <f>IF(VLOOKUP($A197,Osnova!$A:$C,1)=$A197,VLOOKUP($A197,Osnova!$A:$F,4),0)</f>
        <v>#N/A</v>
      </c>
      <c r="D197" s="740"/>
      <c r="E197" s="741"/>
      <c r="F197" s="742">
        <f t="shared" si="5"/>
        <v>0</v>
      </c>
      <c r="G197" s="743"/>
      <c r="H197" s="743"/>
      <c r="I197" s="712">
        <f t="shared" si="4"/>
        <v>0</v>
      </c>
    </row>
    <row r="198" spans="1:9" s="675" customFormat="1" ht="11.25" x14ac:dyDescent="0.2">
      <c r="A198" s="739"/>
      <c r="B198" s="725" t="str">
        <f>IFERROR(IF(VLOOKUP($A198,Osnova!$A:$E,1)=$A198,VLOOKUP($A198,Osnova!$A:$E,$E$10)),"")</f>
        <v/>
      </c>
      <c r="C198" s="726" t="e">
        <f>IF(VLOOKUP($A198,Osnova!$A:$C,1)=$A198,VLOOKUP($A198,Osnova!$A:$F,4),0)</f>
        <v>#N/A</v>
      </c>
      <c r="D198" s="740"/>
      <c r="E198" s="741"/>
      <c r="F198" s="742">
        <f t="shared" si="5"/>
        <v>0</v>
      </c>
      <c r="G198" s="743"/>
      <c r="H198" s="743"/>
      <c r="I198" s="712">
        <f t="shared" si="4"/>
        <v>0</v>
      </c>
    </row>
    <row r="199" spans="1:9" s="675" customFormat="1" ht="11.25" x14ac:dyDescent="0.2">
      <c r="A199" s="739"/>
      <c r="B199" s="725" t="str">
        <f>IFERROR(IF(VLOOKUP($A199,Osnova!$A:$E,1)=$A199,VLOOKUP($A199,Osnova!$A:$E,$E$10)),"")</f>
        <v/>
      </c>
      <c r="C199" s="726" t="e">
        <f>IF(VLOOKUP($A199,Osnova!$A:$C,1)=$A199,VLOOKUP($A199,Osnova!$A:$F,4),0)</f>
        <v>#N/A</v>
      </c>
      <c r="D199" s="740"/>
      <c r="E199" s="741"/>
      <c r="F199" s="742">
        <f t="shared" si="5"/>
        <v>0</v>
      </c>
      <c r="G199" s="743"/>
      <c r="H199" s="743"/>
      <c r="I199" s="712">
        <f t="shared" si="4"/>
        <v>0</v>
      </c>
    </row>
    <row r="200" spans="1:9" s="675" customFormat="1" ht="11.25" x14ac:dyDescent="0.2">
      <c r="A200" s="739"/>
      <c r="B200" s="725" t="str">
        <f>IFERROR(IF(VLOOKUP($A200,Osnova!$A:$E,1)=$A200,VLOOKUP($A200,Osnova!$A:$E,$E$10)),"")</f>
        <v/>
      </c>
      <c r="C200" s="726" t="e">
        <f>IF(VLOOKUP($A200,Osnova!$A:$C,1)=$A200,VLOOKUP($A200,Osnova!$A:$F,4),0)</f>
        <v>#N/A</v>
      </c>
      <c r="D200" s="740"/>
      <c r="E200" s="741"/>
      <c r="F200" s="742">
        <f t="shared" si="5"/>
        <v>0</v>
      </c>
      <c r="G200" s="743"/>
      <c r="H200" s="743"/>
      <c r="I200" s="712">
        <f t="shared" si="4"/>
        <v>0</v>
      </c>
    </row>
    <row r="201" spans="1:9" s="675" customFormat="1" ht="11.25" x14ac:dyDescent="0.2">
      <c r="A201" s="739"/>
      <c r="B201" s="725" t="str">
        <f>IFERROR(IF(VLOOKUP($A201,Osnova!$A:$E,1)=$A201,VLOOKUP($A201,Osnova!$A:$E,$E$10)),"")</f>
        <v/>
      </c>
      <c r="C201" s="726" t="e">
        <f>IF(VLOOKUP($A201,Osnova!$A:$C,1)=$A201,VLOOKUP($A201,Osnova!$A:$F,4),0)</f>
        <v>#N/A</v>
      </c>
      <c r="D201" s="740"/>
      <c r="E201" s="741"/>
      <c r="F201" s="742">
        <f t="shared" si="5"/>
        <v>0</v>
      </c>
      <c r="G201" s="743"/>
      <c r="H201" s="743"/>
      <c r="I201" s="712">
        <f t="shared" si="4"/>
        <v>0</v>
      </c>
    </row>
    <row r="202" spans="1:9" s="675" customFormat="1" ht="11.25" x14ac:dyDescent="0.2">
      <c r="A202" s="739"/>
      <c r="B202" s="725" t="str">
        <f>IFERROR(IF(VLOOKUP($A202,Osnova!$A:$E,1)=$A202,VLOOKUP($A202,Osnova!$A:$E,$E$10)),"")</f>
        <v/>
      </c>
      <c r="C202" s="726" t="e">
        <f>IF(VLOOKUP($A202,Osnova!$A:$C,1)=$A202,VLOOKUP($A202,Osnova!$A:$F,4),0)</f>
        <v>#N/A</v>
      </c>
      <c r="D202" s="740"/>
      <c r="E202" s="741"/>
      <c r="F202" s="742">
        <f t="shared" si="5"/>
        <v>0</v>
      </c>
      <c r="G202" s="743"/>
      <c r="H202" s="743"/>
      <c r="I202" s="712">
        <f t="shared" si="4"/>
        <v>0</v>
      </c>
    </row>
    <row r="203" spans="1:9" s="675" customFormat="1" ht="11.25" x14ac:dyDescent="0.2">
      <c r="A203" s="739"/>
      <c r="B203" s="725" t="str">
        <f>IFERROR(IF(VLOOKUP($A203,Osnova!$A:$E,1)=$A203,VLOOKUP($A203,Osnova!$A:$E,$E$10)),"")</f>
        <v/>
      </c>
      <c r="C203" s="726" t="e">
        <f>IF(VLOOKUP($A203,Osnova!$A:$C,1)=$A203,VLOOKUP($A203,Osnova!$A:$F,4),0)</f>
        <v>#N/A</v>
      </c>
      <c r="D203" s="740"/>
      <c r="E203" s="741"/>
      <c r="F203" s="742">
        <f t="shared" si="5"/>
        <v>0</v>
      </c>
      <c r="G203" s="743"/>
      <c r="H203" s="743"/>
      <c r="I203" s="712">
        <f t="shared" si="4"/>
        <v>0</v>
      </c>
    </row>
    <row r="204" spans="1:9" s="675" customFormat="1" ht="11.25" x14ac:dyDescent="0.2">
      <c r="A204" s="739"/>
      <c r="B204" s="725" t="str">
        <f>IFERROR(IF(VLOOKUP($A204,Osnova!$A:$E,1)=$A204,VLOOKUP($A204,Osnova!$A:$E,$E$10)),"")</f>
        <v/>
      </c>
      <c r="C204" s="726" t="e">
        <f>IF(VLOOKUP($A204,Osnova!$A:$C,1)=$A204,VLOOKUP($A204,Osnova!$A:$F,4),0)</f>
        <v>#N/A</v>
      </c>
      <c r="D204" s="740"/>
      <c r="E204" s="741"/>
      <c r="F204" s="742">
        <f t="shared" si="5"/>
        <v>0</v>
      </c>
      <c r="G204" s="743"/>
      <c r="H204" s="743"/>
      <c r="I204" s="712">
        <f t="shared" si="4"/>
        <v>0</v>
      </c>
    </row>
    <row r="205" spans="1:9" s="675" customFormat="1" ht="11.25" x14ac:dyDescent="0.2">
      <c r="A205" s="739"/>
      <c r="B205" s="725" t="str">
        <f>IFERROR(IF(VLOOKUP($A205,Osnova!$A:$E,1)=$A205,VLOOKUP($A205,Osnova!$A:$E,$E$10)),"")</f>
        <v/>
      </c>
      <c r="C205" s="726" t="e">
        <f>IF(VLOOKUP($A205,Osnova!$A:$C,1)=$A205,VLOOKUP($A205,Osnova!$A:$F,4),0)</f>
        <v>#N/A</v>
      </c>
      <c r="D205" s="740"/>
      <c r="E205" s="741"/>
      <c r="F205" s="742">
        <f t="shared" si="5"/>
        <v>0</v>
      </c>
      <c r="G205" s="743"/>
      <c r="H205" s="743"/>
      <c r="I205" s="712">
        <f t="shared" si="4"/>
        <v>0</v>
      </c>
    </row>
    <row r="206" spans="1:9" s="675" customFormat="1" ht="11.25" x14ac:dyDescent="0.2">
      <c r="A206" s="739"/>
      <c r="B206" s="725" t="str">
        <f>IFERROR(IF(VLOOKUP($A206,Osnova!$A:$E,1)=$A206,VLOOKUP($A206,Osnova!$A:$E,$E$10)),"")</f>
        <v/>
      </c>
      <c r="C206" s="726" t="e">
        <f>IF(VLOOKUP($A206,Osnova!$A:$C,1)=$A206,VLOOKUP($A206,Osnova!$A:$F,4),0)</f>
        <v>#N/A</v>
      </c>
      <c r="D206" s="740"/>
      <c r="E206" s="741"/>
      <c r="F206" s="742">
        <f t="shared" si="5"/>
        <v>0</v>
      </c>
      <c r="G206" s="743"/>
      <c r="H206" s="743"/>
      <c r="I206" s="712">
        <f t="shared" ref="I206:I213" si="6">SUM(F206+G206-H206)</f>
        <v>0</v>
      </c>
    </row>
    <row r="207" spans="1:9" s="675" customFormat="1" ht="11.25" x14ac:dyDescent="0.2">
      <c r="A207" s="739"/>
      <c r="B207" s="725" t="str">
        <f>IFERROR(IF(VLOOKUP($A207,Osnova!$A:$E,1)=$A207,VLOOKUP($A207,Osnova!$A:$E,$E$10)),"")</f>
        <v/>
      </c>
      <c r="C207" s="726" t="e">
        <f>IF(VLOOKUP($A207,Osnova!$A:$C,1)=$A207,VLOOKUP($A207,Osnova!$A:$F,4),0)</f>
        <v>#N/A</v>
      </c>
      <c r="D207" s="740"/>
      <c r="E207" s="741"/>
      <c r="F207" s="742">
        <f t="shared" si="5"/>
        <v>0</v>
      </c>
      <c r="G207" s="743"/>
      <c r="H207" s="743"/>
      <c r="I207" s="712">
        <f t="shared" si="6"/>
        <v>0</v>
      </c>
    </row>
    <row r="208" spans="1:9" s="675" customFormat="1" ht="11.25" x14ac:dyDescent="0.2">
      <c r="A208" s="739"/>
      <c r="B208" s="725" t="str">
        <f>IFERROR(IF(VLOOKUP($A208,Osnova!$A:$E,1)=$A208,VLOOKUP($A208,Osnova!$A:$E,$E$10)),"")</f>
        <v/>
      </c>
      <c r="C208" s="726" t="e">
        <f>IF(VLOOKUP($A208,Osnova!$A:$C,1)=$A208,VLOOKUP($A208,Osnova!$A:$F,4),0)</f>
        <v>#N/A</v>
      </c>
      <c r="D208" s="740"/>
      <c r="E208" s="741"/>
      <c r="F208" s="742">
        <f t="shared" si="5"/>
        <v>0</v>
      </c>
      <c r="G208" s="743"/>
      <c r="H208" s="743"/>
      <c r="I208" s="712">
        <f t="shared" si="6"/>
        <v>0</v>
      </c>
    </row>
    <row r="209" spans="1:9" s="675" customFormat="1" ht="11.25" x14ac:dyDescent="0.2">
      <c r="A209" s="739"/>
      <c r="B209" s="725" t="str">
        <f>IFERROR(IF(VLOOKUP($A209,Osnova!$A:$E,1)=$A209,VLOOKUP($A209,Osnova!$A:$E,$E$10)),"")</f>
        <v/>
      </c>
      <c r="C209" s="726" t="e">
        <f>IF(VLOOKUP($A209,Osnova!$A:$C,1)=$A209,VLOOKUP($A209,Osnova!$A:$F,4),0)</f>
        <v>#N/A</v>
      </c>
      <c r="D209" s="727"/>
      <c r="E209" s="728"/>
      <c r="F209" s="712">
        <f t="shared" si="5"/>
        <v>0</v>
      </c>
      <c r="G209" s="733"/>
      <c r="H209" s="733"/>
      <c r="I209" s="712">
        <f t="shared" si="6"/>
        <v>0</v>
      </c>
    </row>
    <row r="210" spans="1:9" s="675" customFormat="1" ht="11.25" x14ac:dyDescent="0.2">
      <c r="A210" s="739"/>
      <c r="B210" s="725" t="str">
        <f>IFERROR(IF(VLOOKUP($A210,Osnova!$A:$E,1)=$A210,VLOOKUP($A210,Osnova!$A:$E,$E$10)),"")</f>
        <v/>
      </c>
      <c r="C210" s="726" t="e">
        <f>IF(VLOOKUP($A210,Osnova!$A:$C,1)=$A210,VLOOKUP($A210,Osnova!$A:$F,4),0)</f>
        <v>#N/A</v>
      </c>
      <c r="D210" s="727"/>
      <c r="E210" s="728"/>
      <c r="F210" s="712">
        <f t="shared" ref="F210:F213" si="7">SUM(D210-E210)</f>
        <v>0</v>
      </c>
      <c r="G210" s="733"/>
      <c r="H210" s="733"/>
      <c r="I210" s="712">
        <f t="shared" si="6"/>
        <v>0</v>
      </c>
    </row>
    <row r="211" spans="1:9" s="675" customFormat="1" ht="11.25" x14ac:dyDescent="0.2">
      <c r="A211" s="739"/>
      <c r="B211" s="725" t="str">
        <f>IFERROR(IF(VLOOKUP($A211,Osnova!$A:$E,1)=$A211,VLOOKUP($A211,Osnova!$A:$E,$E$10)),"")</f>
        <v/>
      </c>
      <c r="C211" s="726" t="e">
        <f>IF(VLOOKUP($A211,Osnova!$A:$C,1)=$A211,VLOOKUP($A211,Osnova!$A:$F,4),0)</f>
        <v>#N/A</v>
      </c>
      <c r="D211" s="727"/>
      <c r="E211" s="728"/>
      <c r="F211" s="712">
        <f t="shared" si="7"/>
        <v>0</v>
      </c>
      <c r="G211" s="733"/>
      <c r="H211" s="733"/>
      <c r="I211" s="712">
        <f t="shared" si="6"/>
        <v>0</v>
      </c>
    </row>
    <row r="212" spans="1:9" s="675" customFormat="1" ht="11.25" x14ac:dyDescent="0.2">
      <c r="A212" s="739"/>
      <c r="B212" s="725" t="str">
        <f>IFERROR(IF(VLOOKUP($A212,Osnova!$A:$E,1)=$A212,VLOOKUP($A212,Osnova!$A:$E,$E$10)),"")</f>
        <v/>
      </c>
      <c r="C212" s="726" t="e">
        <f>IF(VLOOKUP($A212,Osnova!$A:$C,1)=$A212,VLOOKUP($A212,Osnova!$A:$F,4),0)</f>
        <v>#N/A</v>
      </c>
      <c r="D212" s="727"/>
      <c r="E212" s="728"/>
      <c r="F212" s="712">
        <f t="shared" si="7"/>
        <v>0</v>
      </c>
      <c r="G212" s="733"/>
      <c r="H212" s="733"/>
      <c r="I212" s="712">
        <f t="shared" si="6"/>
        <v>0</v>
      </c>
    </row>
    <row r="213" spans="1:9" s="675" customFormat="1" ht="11.25" x14ac:dyDescent="0.2">
      <c r="A213" s="739"/>
      <c r="B213" s="725" t="str">
        <f>IFERROR(IF(VLOOKUP($A213,Osnova!$A:$E,1)=$A213,VLOOKUP($A213,Osnova!$A:$E,$E$10)),"")</f>
        <v/>
      </c>
      <c r="C213" s="726" t="e">
        <f>IF(VLOOKUP($A213,Osnova!$A:$C,1)=$A213,VLOOKUP($A213,Osnova!$A:$F,4),0)</f>
        <v>#N/A</v>
      </c>
      <c r="D213" s="727"/>
      <c r="E213" s="728"/>
      <c r="F213" s="712">
        <f t="shared" si="7"/>
        <v>0</v>
      </c>
      <c r="G213" s="733"/>
      <c r="H213" s="733"/>
      <c r="I213" s="712">
        <f t="shared" si="6"/>
        <v>0</v>
      </c>
    </row>
    <row r="214" spans="1:9" s="675" customFormat="1" ht="10.15" hidden="1" x14ac:dyDescent="0.2">
      <c r="A214" s="713"/>
      <c r="D214" s="734"/>
      <c r="E214" s="734"/>
      <c r="F214" s="734"/>
      <c r="G214" s="734"/>
      <c r="H214" s="734"/>
      <c r="I214" s="734"/>
    </row>
    <row r="215" spans="1:9" s="675" customFormat="1" ht="10.15" hidden="1" x14ac:dyDescent="0.2">
      <c r="A215" s="713"/>
      <c r="D215" s="734"/>
      <c r="E215" s="734"/>
      <c r="F215" s="734"/>
      <c r="G215" s="734"/>
      <c r="H215" s="734"/>
      <c r="I215" s="734"/>
    </row>
    <row r="216" spans="1:9" s="675" customFormat="1" ht="10.15" hidden="1" x14ac:dyDescent="0.2">
      <c r="A216" s="773"/>
      <c r="B216" s="773"/>
      <c r="C216" s="773"/>
      <c r="D216" s="773"/>
      <c r="E216" s="773"/>
      <c r="F216" s="773"/>
      <c r="G216" s="773"/>
      <c r="H216" s="773"/>
      <c r="I216" s="773"/>
    </row>
    <row r="217" spans="1:9" s="675" customFormat="1" ht="10.15" hidden="1" x14ac:dyDescent="0.2">
      <c r="A217" s="735"/>
      <c r="B217" s="735"/>
      <c r="C217" s="735"/>
      <c r="D217" s="735"/>
      <c r="E217" s="735"/>
      <c r="F217" s="735"/>
      <c r="G217" s="735"/>
      <c r="H217" s="735"/>
      <c r="I217" s="735"/>
    </row>
    <row r="218" spans="1:9" s="675" customFormat="1" ht="10.15" hidden="1" x14ac:dyDescent="0.2">
      <c r="A218" s="735"/>
      <c r="B218" s="735"/>
      <c r="C218" s="735"/>
      <c r="D218" s="735"/>
      <c r="E218" s="735"/>
      <c r="F218" s="735"/>
      <c r="G218" s="735"/>
      <c r="H218" s="735"/>
      <c r="I218" s="735"/>
    </row>
    <row r="219" spans="1:9" s="675" customFormat="1" ht="10.15" hidden="1" x14ac:dyDescent="0.2">
      <c r="A219" s="713"/>
      <c r="D219" s="568">
        <v>3</v>
      </c>
      <c r="E219" s="568" t="s">
        <v>39</v>
      </c>
      <c r="F219" s="734"/>
      <c r="G219" s="734"/>
      <c r="H219" s="734"/>
      <c r="I219" s="734"/>
    </row>
    <row r="220" spans="1:9" s="675" customFormat="1" ht="10.15" hidden="1" x14ac:dyDescent="0.2">
      <c r="A220" s="713"/>
      <c r="D220" s="568">
        <v>2</v>
      </c>
      <c r="E220" s="568" t="s">
        <v>114</v>
      </c>
      <c r="F220" s="734"/>
      <c r="G220" s="734"/>
      <c r="H220" s="734"/>
      <c r="I220" s="734"/>
    </row>
    <row r="221" spans="1:9" s="675" customFormat="1" ht="10.15" hidden="1" x14ac:dyDescent="0.2">
      <c r="A221" s="713"/>
      <c r="D221" s="568">
        <v>4</v>
      </c>
      <c r="E221" s="568" t="s">
        <v>115</v>
      </c>
      <c r="F221" s="734"/>
      <c r="G221" s="734"/>
      <c r="H221" s="734"/>
      <c r="I221" s="734"/>
    </row>
    <row r="222" spans="1:9" s="675" customFormat="1" ht="10.15" hidden="1" x14ac:dyDescent="0.2">
      <c r="A222" s="713"/>
      <c r="D222" s="734"/>
      <c r="E222" s="734"/>
      <c r="F222" s="734"/>
      <c r="G222" s="734"/>
      <c r="H222" s="734"/>
      <c r="I222" s="734"/>
    </row>
    <row r="223" spans="1:9" s="675" customFormat="1" ht="11.25" x14ac:dyDescent="0.2">
      <c r="A223" s="713"/>
      <c r="D223" s="734"/>
      <c r="E223" s="734"/>
      <c r="F223" s="734"/>
      <c r="G223" s="734"/>
      <c r="H223" s="734"/>
      <c r="I223" s="734"/>
    </row>
    <row r="224" spans="1:9" s="675" customFormat="1" ht="11.25" x14ac:dyDescent="0.2">
      <c r="A224" s="713"/>
      <c r="D224" s="734"/>
      <c r="E224" s="734"/>
      <c r="F224" s="734"/>
      <c r="G224" s="734"/>
      <c r="H224" s="734"/>
      <c r="I224" s="734"/>
    </row>
    <row r="225" spans="1:9" s="675" customFormat="1" ht="11.25" x14ac:dyDescent="0.2">
      <c r="A225" s="713"/>
      <c r="D225" s="734"/>
      <c r="E225" s="734"/>
      <c r="F225" s="734"/>
      <c r="G225" s="734"/>
      <c r="H225" s="734"/>
      <c r="I225" s="734"/>
    </row>
    <row r="226" spans="1:9" s="675" customFormat="1" ht="11.25" x14ac:dyDescent="0.2">
      <c r="A226" s="713"/>
      <c r="D226" s="734"/>
      <c r="E226" s="734"/>
      <c r="F226" s="734"/>
      <c r="G226" s="734"/>
      <c r="H226" s="734"/>
      <c r="I226" s="734"/>
    </row>
    <row r="227" spans="1:9" s="675" customFormat="1" ht="11.25" x14ac:dyDescent="0.2">
      <c r="A227" s="713"/>
      <c r="D227" s="734"/>
      <c r="E227" s="734"/>
      <c r="F227" s="734"/>
      <c r="G227" s="734"/>
      <c r="H227" s="734"/>
      <c r="I227" s="734"/>
    </row>
    <row r="228" spans="1:9" s="675" customFormat="1" ht="11.25" x14ac:dyDescent="0.2">
      <c r="A228" s="713"/>
      <c r="D228" s="734"/>
      <c r="E228" s="734"/>
      <c r="F228" s="734"/>
      <c r="G228" s="734"/>
      <c r="H228" s="734"/>
      <c r="I228" s="734"/>
    </row>
    <row r="229" spans="1:9" s="675" customFormat="1" ht="11.25" x14ac:dyDescent="0.2">
      <c r="A229" s="713"/>
      <c r="D229" s="734"/>
      <c r="E229" s="734"/>
      <c r="F229" s="734"/>
      <c r="G229" s="734"/>
      <c r="H229" s="734"/>
      <c r="I229" s="734"/>
    </row>
    <row r="230" spans="1:9" s="675" customFormat="1" ht="11.25" x14ac:dyDescent="0.2">
      <c r="A230" s="713"/>
      <c r="D230" s="734"/>
      <c r="E230" s="734"/>
      <c r="F230" s="734"/>
      <c r="G230" s="734"/>
      <c r="H230" s="734"/>
      <c r="I230" s="734"/>
    </row>
    <row r="231" spans="1:9" s="675" customFormat="1" ht="11.25" x14ac:dyDescent="0.2">
      <c r="A231" s="713"/>
      <c r="D231" s="734"/>
      <c r="E231" s="734"/>
      <c r="F231" s="734"/>
      <c r="G231" s="734"/>
      <c r="H231" s="734"/>
      <c r="I231" s="734"/>
    </row>
    <row r="232" spans="1:9" s="675" customFormat="1" ht="11.25" x14ac:dyDescent="0.2">
      <c r="A232" s="713"/>
      <c r="D232" s="734"/>
      <c r="E232" s="734"/>
      <c r="F232" s="734"/>
      <c r="G232" s="734"/>
      <c r="H232" s="734"/>
      <c r="I232" s="734"/>
    </row>
    <row r="233" spans="1:9" s="675" customFormat="1" ht="11.25" x14ac:dyDescent="0.2">
      <c r="A233" s="713"/>
      <c r="D233" s="734"/>
      <c r="E233" s="734"/>
      <c r="F233" s="734"/>
      <c r="G233" s="734"/>
      <c r="H233" s="734"/>
      <c r="I233" s="734"/>
    </row>
    <row r="234" spans="1:9" s="675" customFormat="1" ht="11.25" x14ac:dyDescent="0.2">
      <c r="A234" s="713"/>
      <c r="D234" s="734"/>
      <c r="E234" s="734"/>
      <c r="F234" s="734"/>
      <c r="G234" s="734"/>
      <c r="H234" s="734"/>
      <c r="I234" s="734"/>
    </row>
    <row r="235" spans="1:9" s="675" customFormat="1" ht="11.25" x14ac:dyDescent="0.2">
      <c r="A235" s="713"/>
      <c r="D235" s="734"/>
      <c r="E235" s="734"/>
      <c r="F235" s="734"/>
      <c r="G235" s="734"/>
      <c r="H235" s="734"/>
      <c r="I235" s="734"/>
    </row>
    <row r="236" spans="1:9" s="675" customFormat="1" ht="11.25" x14ac:dyDescent="0.2">
      <c r="A236" s="713"/>
      <c r="D236" s="734"/>
      <c r="E236" s="734"/>
      <c r="F236" s="734"/>
      <c r="G236" s="734"/>
      <c r="H236" s="734"/>
      <c r="I236" s="734"/>
    </row>
    <row r="237" spans="1:9" s="675" customFormat="1" ht="11.25" x14ac:dyDescent="0.2">
      <c r="A237" s="713"/>
      <c r="D237" s="734"/>
      <c r="E237" s="734"/>
      <c r="F237" s="734"/>
      <c r="G237" s="734"/>
      <c r="H237" s="734"/>
      <c r="I237" s="734"/>
    </row>
    <row r="238" spans="1:9" s="675" customFormat="1" ht="11.25" x14ac:dyDescent="0.2">
      <c r="A238" s="713"/>
      <c r="D238" s="734"/>
      <c r="E238" s="734"/>
      <c r="F238" s="734"/>
      <c r="G238" s="734"/>
      <c r="H238" s="734"/>
      <c r="I238" s="734"/>
    </row>
    <row r="239" spans="1:9" s="675" customFormat="1" ht="11.25" x14ac:dyDescent="0.2">
      <c r="A239" s="713"/>
      <c r="D239" s="734"/>
      <c r="E239" s="734"/>
      <c r="F239" s="734"/>
      <c r="G239" s="734"/>
      <c r="H239" s="734"/>
      <c r="I239" s="734"/>
    </row>
    <row r="240" spans="1:9" s="675" customFormat="1" ht="11.25" x14ac:dyDescent="0.2">
      <c r="A240" s="713"/>
      <c r="D240" s="734"/>
      <c r="E240" s="734"/>
      <c r="F240" s="734"/>
      <c r="G240" s="734"/>
      <c r="H240" s="734"/>
      <c r="I240" s="734"/>
    </row>
    <row r="241" spans="1:9" s="675" customFormat="1" ht="11.25" x14ac:dyDescent="0.2">
      <c r="A241" s="713"/>
      <c r="D241" s="734"/>
      <c r="E241" s="734"/>
      <c r="F241" s="734"/>
      <c r="G241" s="734"/>
      <c r="H241" s="734"/>
      <c r="I241" s="734"/>
    </row>
    <row r="242" spans="1:9" s="675" customFormat="1" ht="11.25" x14ac:dyDescent="0.2">
      <c r="A242" s="713"/>
      <c r="D242" s="734"/>
      <c r="E242" s="734"/>
      <c r="F242" s="734"/>
      <c r="G242" s="734"/>
      <c r="H242" s="734"/>
      <c r="I242" s="734"/>
    </row>
    <row r="243" spans="1:9" s="675" customFormat="1" ht="11.25" x14ac:dyDescent="0.2">
      <c r="A243" s="713"/>
      <c r="D243" s="734"/>
      <c r="E243" s="734"/>
      <c r="F243" s="734"/>
      <c r="G243" s="734"/>
      <c r="H243" s="734"/>
      <c r="I243" s="734"/>
    </row>
    <row r="244" spans="1:9" s="675" customFormat="1" ht="11.25" x14ac:dyDescent="0.2">
      <c r="A244" s="713"/>
      <c r="D244" s="734"/>
      <c r="E244" s="734"/>
      <c r="F244" s="734"/>
      <c r="G244" s="734"/>
      <c r="H244" s="734"/>
      <c r="I244" s="734"/>
    </row>
    <row r="245" spans="1:9" s="675" customFormat="1" ht="11.25" x14ac:dyDescent="0.2">
      <c r="A245" s="713"/>
      <c r="D245" s="734"/>
      <c r="E245" s="734"/>
      <c r="F245" s="734"/>
      <c r="G245" s="734"/>
      <c r="H245" s="734"/>
      <c r="I245" s="734"/>
    </row>
    <row r="246" spans="1:9" s="675" customFormat="1" ht="11.25" x14ac:dyDescent="0.2">
      <c r="A246" s="713"/>
      <c r="D246" s="734"/>
      <c r="E246" s="734"/>
      <c r="F246" s="734"/>
      <c r="G246" s="734"/>
      <c r="H246" s="734"/>
      <c r="I246" s="734"/>
    </row>
    <row r="247" spans="1:9" s="675" customFormat="1" ht="11.25" x14ac:dyDescent="0.2">
      <c r="A247" s="713"/>
      <c r="D247" s="734"/>
      <c r="E247" s="734"/>
      <c r="F247" s="734"/>
      <c r="G247" s="734"/>
      <c r="H247" s="734"/>
      <c r="I247" s="734"/>
    </row>
    <row r="248" spans="1:9" s="675" customFormat="1" ht="11.25" x14ac:dyDescent="0.2">
      <c r="A248" s="713"/>
      <c r="D248" s="734"/>
      <c r="E248" s="734"/>
      <c r="F248" s="734"/>
      <c r="G248" s="734"/>
      <c r="H248" s="734"/>
      <c r="I248" s="734"/>
    </row>
    <row r="249" spans="1:9" s="675" customFormat="1" ht="11.25" x14ac:dyDescent="0.2">
      <c r="A249" s="713"/>
      <c r="D249" s="734"/>
      <c r="E249" s="734"/>
      <c r="F249" s="734"/>
      <c r="G249" s="734"/>
      <c r="H249" s="734"/>
      <c r="I249" s="734"/>
    </row>
    <row r="250" spans="1:9" s="675" customFormat="1" ht="11.25" x14ac:dyDescent="0.2">
      <c r="A250" s="713"/>
      <c r="D250" s="734"/>
      <c r="E250" s="734"/>
      <c r="F250" s="734"/>
      <c r="G250" s="734"/>
      <c r="H250" s="734"/>
      <c r="I250" s="734"/>
    </row>
    <row r="251" spans="1:9" s="675" customFormat="1" ht="11.25" x14ac:dyDescent="0.2">
      <c r="A251" s="713"/>
      <c r="D251" s="734"/>
      <c r="E251" s="734"/>
      <c r="F251" s="734"/>
      <c r="G251" s="734"/>
      <c r="H251" s="734"/>
      <c r="I251" s="734"/>
    </row>
    <row r="252" spans="1:9" s="675" customFormat="1" ht="11.25" x14ac:dyDescent="0.2">
      <c r="A252" s="713"/>
      <c r="D252" s="734"/>
      <c r="E252" s="734"/>
      <c r="F252" s="734"/>
      <c r="G252" s="734"/>
      <c r="H252" s="734"/>
      <c r="I252" s="734"/>
    </row>
    <row r="253" spans="1:9" s="675" customFormat="1" ht="11.25" x14ac:dyDescent="0.2">
      <c r="A253" s="713"/>
      <c r="D253" s="734"/>
      <c r="E253" s="734"/>
      <c r="F253" s="734"/>
      <c r="G253" s="734"/>
      <c r="H253" s="734"/>
      <c r="I253" s="734"/>
    </row>
    <row r="254" spans="1:9" s="675" customFormat="1" ht="11.25" x14ac:dyDescent="0.2">
      <c r="A254" s="713"/>
      <c r="D254" s="734"/>
      <c r="E254" s="734"/>
      <c r="F254" s="734"/>
      <c r="G254" s="734"/>
      <c r="H254" s="734"/>
      <c r="I254" s="734"/>
    </row>
    <row r="255" spans="1:9" s="675" customFormat="1" ht="11.25" x14ac:dyDescent="0.2">
      <c r="A255" s="713"/>
      <c r="D255" s="734"/>
      <c r="E255" s="734"/>
      <c r="F255" s="734"/>
      <c r="G255" s="734"/>
      <c r="H255" s="734"/>
      <c r="I255" s="734"/>
    </row>
    <row r="256" spans="1:9" s="675" customFormat="1" ht="11.25" x14ac:dyDescent="0.2">
      <c r="A256" s="713"/>
      <c r="D256" s="734"/>
      <c r="E256" s="734"/>
      <c r="F256" s="734"/>
      <c r="G256" s="734"/>
      <c r="H256" s="734"/>
      <c r="I256" s="734"/>
    </row>
    <row r="257" spans="1:9" s="675" customFormat="1" ht="11.25" x14ac:dyDescent="0.2">
      <c r="A257" s="713"/>
      <c r="D257" s="734"/>
      <c r="E257" s="734"/>
      <c r="F257" s="734"/>
      <c r="G257" s="734"/>
      <c r="H257" s="734"/>
      <c r="I257" s="734"/>
    </row>
    <row r="258" spans="1:9" s="675" customFormat="1" ht="11.25" x14ac:dyDescent="0.2">
      <c r="A258" s="713"/>
      <c r="D258" s="734"/>
      <c r="E258" s="734"/>
      <c r="F258" s="734"/>
      <c r="G258" s="734"/>
      <c r="H258" s="734"/>
      <c r="I258" s="734"/>
    </row>
    <row r="259" spans="1:9" s="675" customFormat="1" ht="11.25" x14ac:dyDescent="0.2">
      <c r="A259" s="713"/>
      <c r="D259" s="734"/>
      <c r="E259" s="734"/>
      <c r="F259" s="734"/>
      <c r="G259" s="734"/>
      <c r="H259" s="734"/>
      <c r="I259" s="734"/>
    </row>
    <row r="260" spans="1:9" s="675" customFormat="1" ht="11.25" x14ac:dyDescent="0.2">
      <c r="A260" s="713"/>
      <c r="D260" s="734"/>
      <c r="E260" s="734"/>
      <c r="F260" s="734"/>
      <c r="G260" s="734"/>
      <c r="H260" s="734"/>
      <c r="I260" s="734"/>
    </row>
    <row r="261" spans="1:9" s="675" customFormat="1" ht="11.25" x14ac:dyDescent="0.2">
      <c r="A261" s="713"/>
      <c r="D261" s="734"/>
      <c r="E261" s="734"/>
      <c r="F261" s="734"/>
      <c r="G261" s="734"/>
      <c r="H261" s="734"/>
      <c r="I261" s="734"/>
    </row>
    <row r="262" spans="1:9" s="675" customFormat="1" ht="11.25" x14ac:dyDescent="0.2">
      <c r="A262" s="713"/>
      <c r="D262" s="734"/>
      <c r="E262" s="734"/>
      <c r="F262" s="734"/>
      <c r="G262" s="734"/>
      <c r="H262" s="734"/>
      <c r="I262" s="734"/>
    </row>
    <row r="263" spans="1:9" s="675" customFormat="1" ht="11.25" x14ac:dyDescent="0.2">
      <c r="A263" s="713"/>
      <c r="D263" s="734"/>
      <c r="E263" s="734"/>
      <c r="F263" s="734"/>
      <c r="G263" s="734"/>
      <c r="H263" s="734"/>
      <c r="I263" s="734"/>
    </row>
    <row r="264" spans="1:9" s="675" customFormat="1" ht="11.25" x14ac:dyDescent="0.2">
      <c r="A264" s="713"/>
      <c r="D264" s="734"/>
      <c r="E264" s="734"/>
      <c r="F264" s="734"/>
      <c r="G264" s="734"/>
      <c r="H264" s="734"/>
      <c r="I264" s="734"/>
    </row>
    <row r="265" spans="1:9" s="675" customFormat="1" ht="11.25" x14ac:dyDescent="0.2">
      <c r="A265" s="713"/>
      <c r="D265" s="734"/>
      <c r="E265" s="734"/>
      <c r="F265" s="734"/>
      <c r="G265" s="734"/>
      <c r="H265" s="734"/>
      <c r="I265" s="734"/>
    </row>
    <row r="266" spans="1:9" s="675" customFormat="1" ht="11.25" x14ac:dyDescent="0.2">
      <c r="A266" s="713"/>
      <c r="D266" s="734"/>
      <c r="E266" s="734"/>
      <c r="F266" s="734"/>
      <c r="G266" s="734"/>
      <c r="H266" s="734"/>
      <c r="I266" s="734"/>
    </row>
    <row r="267" spans="1:9" s="675" customFormat="1" ht="11.25" x14ac:dyDescent="0.2">
      <c r="A267" s="713"/>
      <c r="D267" s="734"/>
      <c r="E267" s="734"/>
      <c r="F267" s="734"/>
      <c r="G267" s="734"/>
      <c r="H267" s="734"/>
      <c r="I267" s="734"/>
    </row>
    <row r="268" spans="1:9" s="675" customFormat="1" ht="11.25" x14ac:dyDescent="0.2">
      <c r="A268" s="713"/>
      <c r="D268" s="734"/>
      <c r="E268" s="734"/>
      <c r="F268" s="734"/>
      <c r="G268" s="734"/>
      <c r="H268" s="734"/>
      <c r="I268" s="734"/>
    </row>
    <row r="269" spans="1:9" s="675" customFormat="1" ht="11.25" x14ac:dyDescent="0.2">
      <c r="A269" s="713"/>
      <c r="D269" s="734"/>
      <c r="E269" s="734"/>
      <c r="F269" s="734"/>
      <c r="G269" s="734"/>
      <c r="H269" s="734"/>
      <c r="I269" s="734"/>
    </row>
    <row r="270" spans="1:9" s="675" customFormat="1" ht="11.25" x14ac:dyDescent="0.2">
      <c r="A270" s="713"/>
      <c r="D270" s="734"/>
      <c r="E270" s="734"/>
      <c r="F270" s="734"/>
      <c r="G270" s="734"/>
      <c r="H270" s="734"/>
      <c r="I270" s="734"/>
    </row>
    <row r="271" spans="1:9" s="675" customFormat="1" ht="11.25" x14ac:dyDescent="0.2">
      <c r="A271" s="713"/>
      <c r="D271" s="734"/>
      <c r="E271" s="734"/>
      <c r="F271" s="734"/>
      <c r="G271" s="734"/>
      <c r="H271" s="734"/>
      <c r="I271" s="734"/>
    </row>
    <row r="272" spans="1:9" s="675" customFormat="1" ht="11.25" x14ac:dyDescent="0.2">
      <c r="A272" s="713"/>
      <c r="D272" s="734"/>
      <c r="E272" s="734"/>
      <c r="F272" s="734"/>
      <c r="G272" s="734"/>
      <c r="H272" s="734"/>
      <c r="I272" s="734"/>
    </row>
    <row r="273" spans="1:9" s="675" customFormat="1" ht="11.25" x14ac:dyDescent="0.2">
      <c r="A273" s="713"/>
      <c r="D273" s="734"/>
      <c r="E273" s="734"/>
      <c r="F273" s="734"/>
      <c r="G273" s="734"/>
      <c r="H273" s="734"/>
      <c r="I273" s="734"/>
    </row>
    <row r="274" spans="1:9" s="675" customFormat="1" ht="11.25" x14ac:dyDescent="0.2">
      <c r="A274" s="713"/>
      <c r="D274" s="734"/>
      <c r="E274" s="734"/>
      <c r="F274" s="734"/>
      <c r="G274" s="734"/>
      <c r="H274" s="734"/>
      <c r="I274" s="734"/>
    </row>
    <row r="275" spans="1:9" s="675" customFormat="1" ht="11.25" x14ac:dyDescent="0.2">
      <c r="A275" s="713"/>
      <c r="D275" s="734"/>
      <c r="E275" s="734"/>
      <c r="F275" s="734"/>
      <c r="G275" s="734"/>
      <c r="H275" s="734"/>
      <c r="I275" s="734"/>
    </row>
    <row r="276" spans="1:9" s="675" customFormat="1" ht="11.25" x14ac:dyDescent="0.2">
      <c r="A276" s="713"/>
      <c r="D276" s="734"/>
      <c r="E276" s="734"/>
      <c r="F276" s="734"/>
      <c r="G276" s="734"/>
      <c r="H276" s="734"/>
      <c r="I276" s="734"/>
    </row>
    <row r="277" spans="1:9" s="675" customFormat="1" ht="11.25" x14ac:dyDescent="0.2">
      <c r="A277" s="713"/>
      <c r="D277" s="734"/>
      <c r="E277" s="734"/>
      <c r="F277" s="734"/>
      <c r="G277" s="734"/>
      <c r="H277" s="734"/>
      <c r="I277" s="734"/>
    </row>
    <row r="278" spans="1:9" s="675" customFormat="1" ht="11.25" x14ac:dyDescent="0.2">
      <c r="A278" s="713"/>
      <c r="D278" s="734"/>
      <c r="E278" s="734"/>
      <c r="F278" s="734"/>
      <c r="G278" s="734"/>
      <c r="H278" s="734"/>
      <c r="I278" s="734"/>
    </row>
    <row r="279" spans="1:9" s="675" customFormat="1" ht="11.25" x14ac:dyDescent="0.2">
      <c r="A279" s="713"/>
      <c r="D279" s="734"/>
      <c r="E279" s="734"/>
      <c r="F279" s="734"/>
      <c r="G279" s="734"/>
      <c r="H279" s="734"/>
      <c r="I279" s="734"/>
    </row>
    <row r="280" spans="1:9" s="675" customFormat="1" ht="11.25" x14ac:dyDescent="0.2">
      <c r="A280" s="713"/>
      <c r="D280" s="734"/>
      <c r="E280" s="734"/>
      <c r="F280" s="734"/>
      <c r="G280" s="734"/>
      <c r="H280" s="734"/>
      <c r="I280" s="734"/>
    </row>
    <row r="281" spans="1:9" s="675" customFormat="1" ht="11.25" x14ac:dyDescent="0.2">
      <c r="A281" s="713"/>
      <c r="D281" s="734"/>
      <c r="E281" s="734"/>
      <c r="F281" s="734"/>
      <c r="G281" s="734"/>
      <c r="H281" s="734"/>
      <c r="I281" s="734"/>
    </row>
    <row r="282" spans="1:9" s="675" customFormat="1" ht="11.25" x14ac:dyDescent="0.2">
      <c r="A282" s="713"/>
      <c r="D282" s="734"/>
      <c r="E282" s="734"/>
      <c r="F282" s="734"/>
      <c r="G282" s="734"/>
      <c r="H282" s="734"/>
      <c r="I282" s="734"/>
    </row>
    <row r="283" spans="1:9" s="675" customFormat="1" ht="11.25" x14ac:dyDescent="0.2">
      <c r="A283" s="713"/>
      <c r="D283" s="734"/>
      <c r="E283" s="734"/>
      <c r="F283" s="734"/>
      <c r="G283" s="734"/>
      <c r="H283" s="734"/>
      <c r="I283" s="734"/>
    </row>
    <row r="284" spans="1:9" s="675" customFormat="1" ht="11.25" x14ac:dyDescent="0.2">
      <c r="A284" s="713"/>
      <c r="D284" s="734"/>
      <c r="E284" s="734"/>
      <c r="F284" s="734"/>
      <c r="G284" s="734"/>
      <c r="H284" s="734"/>
      <c r="I284" s="734"/>
    </row>
    <row r="285" spans="1:9" s="675" customFormat="1" ht="11.25" x14ac:dyDescent="0.2">
      <c r="A285" s="713"/>
      <c r="D285" s="734"/>
      <c r="E285" s="734"/>
      <c r="F285" s="734"/>
      <c r="G285" s="734"/>
      <c r="H285" s="734"/>
      <c r="I285" s="734"/>
    </row>
    <row r="286" spans="1:9" s="675" customFormat="1" ht="11.25" x14ac:dyDescent="0.2">
      <c r="A286" s="713"/>
      <c r="D286" s="734"/>
      <c r="E286" s="734"/>
      <c r="F286" s="734"/>
      <c r="G286" s="734"/>
      <c r="H286" s="734"/>
      <c r="I286" s="734"/>
    </row>
    <row r="287" spans="1:9" s="675" customFormat="1" ht="11.25" x14ac:dyDescent="0.2">
      <c r="A287" s="713"/>
      <c r="D287" s="734"/>
      <c r="E287" s="734"/>
      <c r="F287" s="734"/>
      <c r="G287" s="734"/>
      <c r="H287" s="734"/>
      <c r="I287" s="734"/>
    </row>
    <row r="288" spans="1:9" s="675" customFormat="1" ht="11.25" x14ac:dyDescent="0.2">
      <c r="A288" s="713"/>
      <c r="D288" s="734"/>
      <c r="E288" s="734"/>
      <c r="F288" s="734"/>
      <c r="G288" s="734"/>
      <c r="H288" s="734"/>
      <c r="I288" s="734"/>
    </row>
    <row r="289" spans="1:9" s="675" customFormat="1" ht="11.25" x14ac:dyDescent="0.2">
      <c r="A289" s="713"/>
      <c r="D289" s="734"/>
      <c r="E289" s="734"/>
      <c r="F289" s="734"/>
      <c r="G289" s="734"/>
      <c r="H289" s="734"/>
      <c r="I289" s="734"/>
    </row>
    <row r="290" spans="1:9" s="675" customFormat="1" ht="11.25" x14ac:dyDescent="0.2">
      <c r="A290" s="713"/>
      <c r="D290" s="734"/>
      <c r="E290" s="734"/>
      <c r="F290" s="734"/>
      <c r="G290" s="734"/>
      <c r="H290" s="734"/>
      <c r="I290" s="734"/>
    </row>
    <row r="291" spans="1:9" s="675" customFormat="1" ht="11.25" x14ac:dyDescent="0.2">
      <c r="A291" s="713"/>
      <c r="D291" s="734"/>
      <c r="E291" s="734"/>
      <c r="F291" s="734"/>
      <c r="G291" s="734"/>
      <c r="H291" s="734"/>
      <c r="I291" s="734"/>
    </row>
    <row r="292" spans="1:9" s="675" customFormat="1" ht="11.25" x14ac:dyDescent="0.2">
      <c r="A292" s="713"/>
      <c r="D292" s="734"/>
      <c r="E292" s="734"/>
      <c r="F292" s="734"/>
      <c r="G292" s="734"/>
      <c r="H292" s="734"/>
      <c r="I292" s="734"/>
    </row>
    <row r="293" spans="1:9" s="675" customFormat="1" ht="11.25" x14ac:dyDescent="0.2">
      <c r="A293" s="713"/>
      <c r="D293" s="734"/>
      <c r="E293" s="734"/>
      <c r="F293" s="734"/>
      <c r="G293" s="734"/>
      <c r="H293" s="734"/>
      <c r="I293" s="734"/>
    </row>
    <row r="294" spans="1:9" s="675" customFormat="1" ht="11.25" x14ac:dyDescent="0.2">
      <c r="A294" s="713"/>
      <c r="D294" s="734"/>
      <c r="E294" s="734"/>
      <c r="F294" s="734"/>
      <c r="G294" s="734"/>
      <c r="H294" s="734"/>
      <c r="I294" s="734"/>
    </row>
    <row r="295" spans="1:9" s="675" customFormat="1" ht="11.25" x14ac:dyDescent="0.2">
      <c r="A295" s="713"/>
      <c r="D295" s="734"/>
      <c r="E295" s="734"/>
      <c r="F295" s="734"/>
      <c r="G295" s="734"/>
      <c r="H295" s="734"/>
      <c r="I295" s="734"/>
    </row>
    <row r="296" spans="1:9" s="675" customFormat="1" ht="11.25" x14ac:dyDescent="0.2">
      <c r="A296" s="713"/>
      <c r="D296" s="734"/>
      <c r="E296" s="734"/>
      <c r="F296" s="734"/>
      <c r="G296" s="734"/>
      <c r="H296" s="734"/>
      <c r="I296" s="734"/>
    </row>
    <row r="297" spans="1:9" s="675" customFormat="1" ht="11.25" x14ac:dyDescent="0.2">
      <c r="A297" s="713"/>
      <c r="D297" s="734"/>
      <c r="E297" s="734"/>
      <c r="F297" s="734"/>
      <c r="G297" s="734"/>
      <c r="H297" s="734"/>
      <c r="I297" s="734"/>
    </row>
    <row r="298" spans="1:9" s="675" customFormat="1" ht="11.25" x14ac:dyDescent="0.2">
      <c r="A298" s="713"/>
      <c r="D298" s="734"/>
      <c r="E298" s="734"/>
      <c r="F298" s="734"/>
      <c r="G298" s="734"/>
      <c r="H298" s="734"/>
      <c r="I298" s="734"/>
    </row>
    <row r="299" spans="1:9" s="675" customFormat="1" ht="11.25" x14ac:dyDescent="0.2">
      <c r="A299" s="713"/>
      <c r="D299" s="734"/>
      <c r="E299" s="734"/>
      <c r="F299" s="734"/>
      <c r="G299" s="734"/>
      <c r="H299" s="734"/>
      <c r="I299" s="734"/>
    </row>
    <row r="300" spans="1:9" s="675" customFormat="1" ht="11.25" x14ac:dyDescent="0.2">
      <c r="A300" s="713"/>
      <c r="D300" s="734"/>
      <c r="E300" s="734"/>
      <c r="F300" s="734"/>
      <c r="G300" s="734"/>
      <c r="H300" s="734"/>
      <c r="I300" s="734"/>
    </row>
    <row r="301" spans="1:9" s="675" customFormat="1" ht="11.25" x14ac:dyDescent="0.2">
      <c r="A301" s="713"/>
      <c r="D301" s="734"/>
      <c r="E301" s="734"/>
      <c r="F301" s="734"/>
      <c r="G301" s="734"/>
      <c r="H301" s="734"/>
      <c r="I301" s="734"/>
    </row>
    <row r="302" spans="1:9" s="675" customFormat="1" ht="11.25" x14ac:dyDescent="0.2">
      <c r="A302" s="713"/>
      <c r="D302" s="734"/>
      <c r="E302" s="734"/>
      <c r="F302" s="734"/>
      <c r="G302" s="734"/>
      <c r="H302" s="734"/>
      <c r="I302" s="734"/>
    </row>
    <row r="303" spans="1:9" s="675" customFormat="1" ht="11.25" x14ac:dyDescent="0.2">
      <c r="A303" s="713"/>
      <c r="D303" s="734"/>
      <c r="E303" s="734"/>
      <c r="F303" s="734"/>
      <c r="G303" s="734"/>
      <c r="H303" s="734"/>
      <c r="I303" s="734"/>
    </row>
    <row r="304" spans="1:9" s="675" customFormat="1" ht="11.25" x14ac:dyDescent="0.2">
      <c r="A304" s="713"/>
      <c r="D304" s="734"/>
      <c r="E304" s="734"/>
      <c r="F304" s="734"/>
      <c r="G304" s="734"/>
      <c r="H304" s="734"/>
      <c r="I304" s="734"/>
    </row>
    <row r="305" spans="1:9" s="675" customFormat="1" ht="11.25" x14ac:dyDescent="0.2">
      <c r="A305" s="713"/>
      <c r="D305" s="734"/>
      <c r="E305" s="734"/>
      <c r="F305" s="734"/>
      <c r="G305" s="734"/>
      <c r="H305" s="734"/>
      <c r="I305" s="734"/>
    </row>
    <row r="306" spans="1:9" s="675" customFormat="1" ht="11.25" x14ac:dyDescent="0.2">
      <c r="A306" s="713"/>
      <c r="D306" s="734"/>
      <c r="E306" s="734"/>
      <c r="F306" s="734"/>
      <c r="G306" s="734"/>
      <c r="H306" s="734"/>
      <c r="I306" s="734"/>
    </row>
    <row r="307" spans="1:9" s="675" customFormat="1" ht="11.25" x14ac:dyDescent="0.2">
      <c r="A307" s="713"/>
      <c r="D307" s="734"/>
      <c r="E307" s="734"/>
      <c r="F307" s="734"/>
      <c r="G307" s="734"/>
      <c r="H307" s="734"/>
      <c r="I307" s="734"/>
    </row>
    <row r="308" spans="1:9" s="675" customFormat="1" ht="11.25" x14ac:dyDescent="0.2">
      <c r="A308" s="713"/>
      <c r="D308" s="734"/>
      <c r="E308" s="734"/>
      <c r="F308" s="734"/>
      <c r="G308" s="734"/>
      <c r="H308" s="734"/>
      <c r="I308" s="734"/>
    </row>
    <row r="309" spans="1:9" s="675" customFormat="1" ht="11.25" x14ac:dyDescent="0.2">
      <c r="A309" s="713"/>
      <c r="D309" s="734"/>
      <c r="E309" s="734"/>
      <c r="F309" s="734"/>
      <c r="G309" s="734"/>
      <c r="H309" s="734"/>
      <c r="I309" s="734"/>
    </row>
    <row r="310" spans="1:9" s="675" customFormat="1" ht="11.25" x14ac:dyDescent="0.2">
      <c r="A310" s="713"/>
      <c r="D310" s="734"/>
      <c r="E310" s="734"/>
      <c r="F310" s="734"/>
      <c r="G310" s="734"/>
      <c r="H310" s="734"/>
      <c r="I310" s="734"/>
    </row>
    <row r="311" spans="1:9" s="675" customFormat="1" ht="11.25" x14ac:dyDescent="0.2">
      <c r="A311" s="713"/>
      <c r="D311" s="734"/>
      <c r="E311" s="734"/>
      <c r="F311" s="734"/>
      <c r="G311" s="734"/>
      <c r="H311" s="734"/>
      <c r="I311" s="734"/>
    </row>
    <row r="312" spans="1:9" s="675" customFormat="1" ht="11.25" x14ac:dyDescent="0.2">
      <c r="A312" s="713"/>
      <c r="D312" s="734"/>
      <c r="E312" s="734"/>
      <c r="F312" s="734"/>
      <c r="G312" s="734"/>
      <c r="H312" s="734"/>
      <c r="I312" s="734"/>
    </row>
    <row r="313" spans="1:9" s="675" customFormat="1" ht="11.25" x14ac:dyDescent="0.2">
      <c r="A313" s="713"/>
      <c r="D313" s="734"/>
      <c r="E313" s="734"/>
      <c r="F313" s="734"/>
      <c r="G313" s="734"/>
      <c r="H313" s="734"/>
      <c r="I313" s="734"/>
    </row>
    <row r="314" spans="1:9" s="675" customFormat="1" ht="11.25" x14ac:dyDescent="0.2">
      <c r="A314" s="713"/>
      <c r="D314" s="734"/>
      <c r="E314" s="734"/>
      <c r="F314" s="734"/>
      <c r="G314" s="734"/>
      <c r="H314" s="734"/>
      <c r="I314" s="734"/>
    </row>
    <row r="315" spans="1:9" s="675" customFormat="1" ht="11.25" x14ac:dyDescent="0.2">
      <c r="A315" s="713"/>
      <c r="D315" s="734"/>
      <c r="E315" s="734"/>
      <c r="F315" s="734"/>
      <c r="G315" s="734"/>
      <c r="H315" s="734"/>
      <c r="I315" s="734"/>
    </row>
    <row r="316" spans="1:9" s="675" customFormat="1" ht="11.25" x14ac:dyDescent="0.2">
      <c r="A316" s="713"/>
      <c r="D316" s="734"/>
      <c r="E316" s="734"/>
      <c r="F316" s="734"/>
      <c r="G316" s="734"/>
      <c r="H316" s="734"/>
      <c r="I316" s="734"/>
    </row>
    <row r="317" spans="1:9" s="675" customFormat="1" ht="11.25" x14ac:dyDescent="0.2">
      <c r="A317" s="713"/>
      <c r="D317" s="734"/>
      <c r="E317" s="734"/>
      <c r="F317" s="734"/>
      <c r="G317" s="734"/>
      <c r="H317" s="734"/>
      <c r="I317" s="734"/>
    </row>
    <row r="318" spans="1:9" x14ac:dyDescent="0.2">
      <c r="B318" s="682"/>
      <c r="C318" s="682"/>
      <c r="D318" s="736"/>
      <c r="E318" s="736"/>
      <c r="F318" s="736"/>
      <c r="G318" s="736"/>
      <c r="H318" s="736"/>
      <c r="I318" s="736"/>
    </row>
    <row r="319" spans="1:9" x14ac:dyDescent="0.2">
      <c r="B319" s="682"/>
      <c r="C319" s="682"/>
      <c r="D319" s="736"/>
      <c r="E319" s="736"/>
      <c r="F319" s="736"/>
      <c r="G319" s="736"/>
      <c r="H319" s="736"/>
      <c r="I319" s="736"/>
    </row>
    <row r="320" spans="1:9" x14ac:dyDescent="0.2">
      <c r="B320" s="682"/>
      <c r="C320" s="682"/>
      <c r="D320" s="736"/>
      <c r="E320" s="736"/>
      <c r="F320" s="736"/>
      <c r="G320" s="736"/>
      <c r="H320" s="736"/>
      <c r="I320" s="736"/>
    </row>
    <row r="321" spans="2:9" x14ac:dyDescent="0.2">
      <c r="B321" s="682"/>
      <c r="C321" s="682"/>
      <c r="D321" s="736"/>
      <c r="E321" s="736"/>
      <c r="F321" s="736"/>
      <c r="G321" s="736"/>
      <c r="H321" s="736"/>
      <c r="I321" s="736"/>
    </row>
    <row r="322" spans="2:9" x14ac:dyDescent="0.2">
      <c r="B322" s="682"/>
      <c r="C322" s="682"/>
      <c r="D322" s="736"/>
      <c r="E322" s="736"/>
      <c r="F322" s="736"/>
      <c r="G322" s="736"/>
      <c r="H322" s="736"/>
      <c r="I322" s="736"/>
    </row>
    <row r="323" spans="2:9" x14ac:dyDescent="0.2">
      <c r="B323" s="682"/>
      <c r="C323" s="682"/>
      <c r="D323" s="736"/>
      <c r="E323" s="736"/>
      <c r="F323" s="736"/>
      <c r="G323" s="736"/>
      <c r="H323" s="736"/>
      <c r="I323" s="736"/>
    </row>
    <row r="324" spans="2:9" x14ac:dyDescent="0.2">
      <c r="B324" s="682"/>
      <c r="C324" s="682"/>
      <c r="D324" s="736"/>
      <c r="E324" s="736"/>
      <c r="F324" s="736"/>
      <c r="G324" s="736"/>
      <c r="H324" s="736"/>
      <c r="I324" s="736"/>
    </row>
    <row r="325" spans="2:9" x14ac:dyDescent="0.2">
      <c r="B325" s="682"/>
      <c r="C325" s="682"/>
      <c r="D325" s="736"/>
      <c r="E325" s="736"/>
      <c r="F325" s="736"/>
      <c r="G325" s="736"/>
      <c r="H325" s="736"/>
      <c r="I325" s="736"/>
    </row>
    <row r="326" spans="2:9" x14ac:dyDescent="0.2">
      <c r="B326" s="682"/>
      <c r="C326" s="682"/>
      <c r="D326" s="736"/>
      <c r="E326" s="736"/>
      <c r="F326" s="736"/>
      <c r="G326" s="736"/>
      <c r="H326" s="736"/>
      <c r="I326" s="736"/>
    </row>
    <row r="327" spans="2:9" x14ac:dyDescent="0.2">
      <c r="B327" s="682"/>
      <c r="C327" s="682"/>
      <c r="D327" s="736"/>
      <c r="E327" s="736"/>
      <c r="F327" s="736"/>
      <c r="G327" s="736"/>
      <c r="H327" s="736"/>
      <c r="I327" s="736"/>
    </row>
    <row r="328" spans="2:9" x14ac:dyDescent="0.2">
      <c r="B328" s="682"/>
      <c r="C328" s="682"/>
      <c r="D328" s="736"/>
      <c r="E328" s="736"/>
      <c r="F328" s="736"/>
      <c r="G328" s="736"/>
      <c r="H328" s="736"/>
      <c r="I328" s="736"/>
    </row>
    <row r="329" spans="2:9" x14ac:dyDescent="0.2">
      <c r="B329" s="682"/>
      <c r="C329" s="682"/>
      <c r="D329" s="736"/>
      <c r="E329" s="736"/>
      <c r="F329" s="736"/>
      <c r="G329" s="736"/>
      <c r="H329" s="736"/>
      <c r="I329" s="736"/>
    </row>
    <row r="330" spans="2:9" x14ac:dyDescent="0.2">
      <c r="B330" s="682"/>
      <c r="C330" s="682"/>
      <c r="D330" s="736"/>
      <c r="E330" s="736"/>
      <c r="F330" s="736"/>
      <c r="G330" s="736"/>
      <c r="H330" s="736"/>
      <c r="I330" s="736"/>
    </row>
    <row r="331" spans="2:9" x14ac:dyDescent="0.2">
      <c r="B331" s="682"/>
      <c r="C331" s="682"/>
      <c r="D331" s="736"/>
      <c r="E331" s="736"/>
      <c r="F331" s="736"/>
      <c r="G331" s="736"/>
      <c r="H331" s="736"/>
      <c r="I331" s="736"/>
    </row>
    <row r="332" spans="2:9" x14ac:dyDescent="0.2">
      <c r="B332" s="682"/>
      <c r="C332" s="682"/>
      <c r="D332" s="736"/>
      <c r="E332" s="736"/>
      <c r="F332" s="736"/>
      <c r="G332" s="736"/>
      <c r="H332" s="736"/>
      <c r="I332" s="736"/>
    </row>
    <row r="333" spans="2:9" x14ac:dyDescent="0.2">
      <c r="B333" s="682"/>
      <c r="C333" s="682"/>
      <c r="D333" s="736"/>
      <c r="E333" s="736"/>
      <c r="F333" s="736"/>
      <c r="G333" s="736"/>
      <c r="H333" s="736"/>
      <c r="I333" s="736"/>
    </row>
    <row r="334" spans="2:9" x14ac:dyDescent="0.2">
      <c r="B334" s="682"/>
      <c r="C334" s="682"/>
      <c r="D334" s="736"/>
      <c r="E334" s="736"/>
      <c r="F334" s="736"/>
      <c r="G334" s="736"/>
      <c r="H334" s="736"/>
      <c r="I334" s="736"/>
    </row>
    <row r="335" spans="2:9" x14ac:dyDescent="0.2">
      <c r="B335" s="682"/>
      <c r="C335" s="682"/>
      <c r="D335" s="736"/>
      <c r="E335" s="736"/>
      <c r="F335" s="736"/>
      <c r="G335" s="736"/>
      <c r="H335" s="736"/>
      <c r="I335" s="736"/>
    </row>
    <row r="336" spans="2:9" x14ac:dyDescent="0.2">
      <c r="B336" s="682"/>
      <c r="C336" s="682"/>
      <c r="D336" s="736"/>
      <c r="E336" s="736"/>
      <c r="F336" s="736"/>
      <c r="G336" s="736"/>
      <c r="H336" s="736"/>
      <c r="I336" s="736"/>
    </row>
    <row r="337" spans="2:9" x14ac:dyDescent="0.2">
      <c r="B337" s="682"/>
      <c r="C337" s="682"/>
      <c r="D337" s="736"/>
      <c r="E337" s="736"/>
      <c r="F337" s="736"/>
      <c r="G337" s="736"/>
      <c r="H337" s="736"/>
      <c r="I337" s="736"/>
    </row>
    <row r="338" spans="2:9" x14ac:dyDescent="0.2">
      <c r="B338" s="682"/>
      <c r="C338" s="682"/>
      <c r="D338" s="736"/>
      <c r="E338" s="736"/>
      <c r="F338" s="736"/>
      <c r="G338" s="736"/>
      <c r="H338" s="736"/>
      <c r="I338" s="736"/>
    </row>
    <row r="339" spans="2:9" x14ac:dyDescent="0.2">
      <c r="B339" s="682"/>
      <c r="C339" s="682"/>
      <c r="D339" s="736"/>
      <c r="E339" s="736"/>
      <c r="F339" s="736"/>
      <c r="G339" s="736"/>
      <c r="H339" s="736"/>
      <c r="I339" s="736"/>
    </row>
    <row r="340" spans="2:9" x14ac:dyDescent="0.2">
      <c r="B340" s="682"/>
      <c r="C340" s="682"/>
      <c r="D340" s="736"/>
      <c r="E340" s="736"/>
      <c r="F340" s="736"/>
      <c r="G340" s="736"/>
      <c r="H340" s="736"/>
      <c r="I340" s="736"/>
    </row>
    <row r="341" spans="2:9" x14ac:dyDescent="0.2">
      <c r="B341" s="682"/>
      <c r="C341" s="682"/>
      <c r="D341" s="736"/>
      <c r="E341" s="736"/>
      <c r="F341" s="736"/>
      <c r="G341" s="736"/>
      <c r="H341" s="736"/>
      <c r="I341" s="736"/>
    </row>
    <row r="342" spans="2:9" x14ac:dyDescent="0.2">
      <c r="B342" s="682"/>
      <c r="C342" s="682"/>
      <c r="D342" s="736"/>
      <c r="E342" s="736"/>
      <c r="F342" s="736"/>
      <c r="G342" s="736"/>
      <c r="H342" s="736"/>
      <c r="I342" s="736"/>
    </row>
    <row r="343" spans="2:9" x14ac:dyDescent="0.2">
      <c r="B343" s="682"/>
      <c r="C343" s="682"/>
      <c r="D343" s="736"/>
      <c r="E343" s="736"/>
      <c r="F343" s="736"/>
      <c r="G343" s="736"/>
      <c r="H343" s="736"/>
      <c r="I343" s="736"/>
    </row>
    <row r="344" spans="2:9" x14ac:dyDescent="0.2">
      <c r="B344" s="682"/>
      <c r="C344" s="682"/>
      <c r="D344" s="736"/>
      <c r="E344" s="736"/>
      <c r="F344" s="736"/>
      <c r="G344" s="736"/>
      <c r="H344" s="736"/>
      <c r="I344" s="736"/>
    </row>
    <row r="345" spans="2:9" x14ac:dyDescent="0.2">
      <c r="B345" s="682"/>
      <c r="C345" s="682"/>
      <c r="D345" s="736"/>
      <c r="E345" s="736"/>
      <c r="F345" s="736"/>
      <c r="G345" s="736"/>
      <c r="H345" s="736"/>
      <c r="I345" s="736"/>
    </row>
    <row r="346" spans="2:9" x14ac:dyDescent="0.2">
      <c r="B346" s="682"/>
      <c r="C346" s="682"/>
      <c r="D346" s="736"/>
      <c r="E346" s="736"/>
      <c r="F346" s="736"/>
      <c r="G346" s="736"/>
      <c r="H346" s="736"/>
      <c r="I346" s="736"/>
    </row>
    <row r="347" spans="2:9" x14ac:dyDescent="0.2">
      <c r="B347" s="682"/>
      <c r="C347" s="682"/>
      <c r="D347" s="736"/>
      <c r="E347" s="736"/>
      <c r="F347" s="736"/>
      <c r="G347" s="736"/>
      <c r="H347" s="736"/>
      <c r="I347" s="736"/>
    </row>
    <row r="348" spans="2:9" x14ac:dyDescent="0.2">
      <c r="B348" s="682"/>
      <c r="C348" s="682"/>
      <c r="D348" s="736"/>
      <c r="E348" s="736"/>
      <c r="F348" s="736"/>
      <c r="G348" s="736"/>
      <c r="H348" s="736"/>
      <c r="I348" s="736"/>
    </row>
    <row r="349" spans="2:9" x14ac:dyDescent="0.2">
      <c r="B349" s="682"/>
      <c r="C349" s="682"/>
      <c r="D349" s="736"/>
      <c r="E349" s="736"/>
      <c r="F349" s="736"/>
      <c r="G349" s="736"/>
      <c r="H349" s="736"/>
      <c r="I349" s="736"/>
    </row>
    <row r="350" spans="2:9" x14ac:dyDescent="0.2">
      <c r="B350" s="682"/>
      <c r="C350" s="682"/>
      <c r="D350" s="736"/>
      <c r="E350" s="736"/>
      <c r="F350" s="736"/>
      <c r="G350" s="736"/>
      <c r="H350" s="736"/>
      <c r="I350" s="736"/>
    </row>
    <row r="351" spans="2:9" x14ac:dyDescent="0.2">
      <c r="B351" s="682"/>
      <c r="C351" s="682"/>
      <c r="D351" s="736"/>
      <c r="E351" s="736"/>
      <c r="F351" s="736"/>
      <c r="G351" s="736"/>
      <c r="H351" s="736"/>
      <c r="I351" s="736"/>
    </row>
    <row r="352" spans="2:9" x14ac:dyDescent="0.2">
      <c r="B352" s="682"/>
      <c r="C352" s="682"/>
      <c r="D352" s="736"/>
      <c r="E352" s="736"/>
      <c r="F352" s="736"/>
      <c r="G352" s="736"/>
      <c r="H352" s="736"/>
      <c r="I352" s="736"/>
    </row>
    <row r="353" spans="2:9" x14ac:dyDescent="0.2">
      <c r="B353" s="682"/>
      <c r="C353" s="682"/>
      <c r="D353" s="736"/>
      <c r="E353" s="736"/>
      <c r="F353" s="736"/>
      <c r="G353" s="736"/>
      <c r="H353" s="736"/>
      <c r="I353" s="736"/>
    </row>
    <row r="354" spans="2:9" x14ac:dyDescent="0.2">
      <c r="B354" s="682"/>
      <c r="C354" s="682"/>
      <c r="D354" s="736"/>
      <c r="E354" s="736"/>
      <c r="F354" s="736"/>
      <c r="G354" s="736"/>
      <c r="H354" s="736"/>
      <c r="I354" s="736"/>
    </row>
    <row r="355" spans="2:9" x14ac:dyDescent="0.2">
      <c r="B355" s="682"/>
      <c r="C355" s="682"/>
      <c r="D355" s="736"/>
      <c r="E355" s="736"/>
      <c r="F355" s="736"/>
      <c r="G355" s="736"/>
      <c r="H355" s="736"/>
      <c r="I355" s="736"/>
    </row>
    <row r="356" spans="2:9" x14ac:dyDescent="0.2">
      <c r="B356" s="682"/>
      <c r="C356" s="682"/>
      <c r="D356" s="736"/>
      <c r="E356" s="736"/>
      <c r="F356" s="736"/>
      <c r="G356" s="736"/>
      <c r="H356" s="736"/>
      <c r="I356" s="736"/>
    </row>
    <row r="357" spans="2:9" x14ac:dyDescent="0.2">
      <c r="B357" s="682"/>
      <c r="C357" s="682"/>
      <c r="D357" s="736"/>
      <c r="E357" s="736"/>
      <c r="F357" s="736"/>
      <c r="G357" s="736"/>
      <c r="H357" s="736"/>
      <c r="I357" s="736"/>
    </row>
    <row r="358" spans="2:9" x14ac:dyDescent="0.2">
      <c r="B358" s="682"/>
      <c r="C358" s="682"/>
      <c r="D358" s="736"/>
      <c r="E358" s="736"/>
      <c r="F358" s="736"/>
      <c r="G358" s="736"/>
      <c r="H358" s="736"/>
      <c r="I358" s="736"/>
    </row>
    <row r="359" spans="2:9" x14ac:dyDescent="0.2">
      <c r="B359" s="682"/>
      <c r="C359" s="682"/>
      <c r="D359" s="736"/>
      <c r="E359" s="736"/>
      <c r="F359" s="736"/>
      <c r="G359" s="736"/>
      <c r="H359" s="736"/>
      <c r="I359" s="736"/>
    </row>
    <row r="360" spans="2:9" x14ac:dyDescent="0.2">
      <c r="B360" s="682"/>
      <c r="C360" s="682"/>
      <c r="D360" s="736"/>
      <c r="E360" s="736"/>
      <c r="F360" s="736"/>
      <c r="G360" s="736"/>
      <c r="H360" s="736"/>
      <c r="I360" s="736"/>
    </row>
    <row r="361" spans="2:9" x14ac:dyDescent="0.2">
      <c r="B361" s="682"/>
      <c r="C361" s="682"/>
      <c r="D361" s="736"/>
      <c r="E361" s="736"/>
      <c r="F361" s="736"/>
      <c r="G361" s="736"/>
      <c r="H361" s="736"/>
      <c r="I361" s="736"/>
    </row>
    <row r="362" spans="2:9" x14ac:dyDescent="0.2">
      <c r="B362" s="682"/>
      <c r="C362" s="682"/>
      <c r="D362" s="736"/>
      <c r="E362" s="736"/>
      <c r="F362" s="736"/>
      <c r="G362" s="736"/>
      <c r="H362" s="736"/>
      <c r="I362" s="736"/>
    </row>
    <row r="363" spans="2:9" x14ac:dyDescent="0.2">
      <c r="B363" s="682"/>
      <c r="C363" s="682"/>
      <c r="D363" s="736"/>
      <c r="E363" s="736"/>
      <c r="F363" s="736"/>
      <c r="G363" s="736"/>
      <c r="H363" s="736"/>
      <c r="I363" s="736"/>
    </row>
    <row r="364" spans="2:9" x14ac:dyDescent="0.2">
      <c r="B364" s="682"/>
      <c r="C364" s="682"/>
      <c r="D364" s="736"/>
      <c r="E364" s="736"/>
      <c r="F364" s="736"/>
      <c r="G364" s="736"/>
      <c r="H364" s="736"/>
      <c r="I364" s="736"/>
    </row>
    <row r="365" spans="2:9" x14ac:dyDescent="0.2">
      <c r="B365" s="682"/>
      <c r="C365" s="682"/>
      <c r="D365" s="736"/>
      <c r="E365" s="736"/>
      <c r="F365" s="736"/>
      <c r="G365" s="736"/>
      <c r="H365" s="736"/>
      <c r="I365" s="736"/>
    </row>
    <row r="366" spans="2:9" x14ac:dyDescent="0.2">
      <c r="B366" s="682"/>
      <c r="C366" s="682"/>
      <c r="D366" s="736"/>
      <c r="E366" s="736"/>
      <c r="F366" s="736"/>
      <c r="G366" s="736"/>
      <c r="H366" s="736"/>
      <c r="I366" s="736"/>
    </row>
    <row r="367" spans="2:9" x14ac:dyDescent="0.2">
      <c r="B367" s="682"/>
      <c r="C367" s="682"/>
      <c r="D367" s="736"/>
      <c r="E367" s="736"/>
      <c r="F367" s="736"/>
      <c r="G367" s="736"/>
      <c r="H367" s="736"/>
      <c r="I367" s="736"/>
    </row>
    <row r="368" spans="2:9" x14ac:dyDescent="0.2">
      <c r="B368" s="682"/>
      <c r="C368" s="682"/>
      <c r="D368" s="736"/>
      <c r="E368" s="736"/>
      <c r="F368" s="736"/>
      <c r="G368" s="736"/>
      <c r="H368" s="736"/>
      <c r="I368" s="736"/>
    </row>
    <row r="369" spans="2:9" x14ac:dyDescent="0.2">
      <c r="B369" s="682"/>
      <c r="C369" s="682"/>
      <c r="D369" s="736"/>
      <c r="E369" s="736"/>
      <c r="F369" s="736"/>
      <c r="G369" s="736"/>
      <c r="H369" s="736"/>
      <c r="I369" s="736"/>
    </row>
    <row r="370" spans="2:9" x14ac:dyDescent="0.2">
      <c r="B370" s="682"/>
      <c r="C370" s="682"/>
      <c r="D370" s="736"/>
      <c r="E370" s="736"/>
      <c r="F370" s="736"/>
      <c r="G370" s="736"/>
      <c r="H370" s="736"/>
      <c r="I370" s="736"/>
    </row>
    <row r="371" spans="2:9" x14ac:dyDescent="0.2">
      <c r="B371" s="682"/>
      <c r="C371" s="682"/>
      <c r="D371" s="736"/>
      <c r="E371" s="736"/>
      <c r="F371" s="736"/>
      <c r="G371" s="736"/>
      <c r="H371" s="736"/>
      <c r="I371" s="736"/>
    </row>
    <row r="372" spans="2:9" x14ac:dyDescent="0.2">
      <c r="B372" s="682"/>
      <c r="C372" s="682"/>
      <c r="D372" s="736"/>
      <c r="E372" s="736"/>
      <c r="F372" s="736"/>
      <c r="G372" s="736"/>
      <c r="H372" s="736"/>
      <c r="I372" s="736"/>
    </row>
    <row r="373" spans="2:9" x14ac:dyDescent="0.2">
      <c r="B373" s="682"/>
      <c r="C373" s="682"/>
      <c r="D373" s="736"/>
      <c r="E373" s="736"/>
      <c r="F373" s="736"/>
      <c r="G373" s="736"/>
      <c r="H373" s="736"/>
      <c r="I373" s="736"/>
    </row>
    <row r="374" spans="2:9" x14ac:dyDescent="0.2">
      <c r="B374" s="682"/>
      <c r="C374" s="682"/>
      <c r="D374" s="736"/>
      <c r="E374" s="736"/>
      <c r="F374" s="736"/>
      <c r="G374" s="736"/>
      <c r="H374" s="736"/>
      <c r="I374" s="736"/>
    </row>
    <row r="375" spans="2:9" x14ac:dyDescent="0.2">
      <c r="B375" s="682"/>
      <c r="C375" s="682"/>
      <c r="D375" s="736"/>
      <c r="E375" s="736"/>
      <c r="F375" s="736"/>
      <c r="G375" s="736"/>
      <c r="H375" s="736"/>
      <c r="I375" s="736"/>
    </row>
    <row r="376" spans="2:9" x14ac:dyDescent="0.2">
      <c r="B376" s="682"/>
      <c r="C376" s="682"/>
      <c r="D376" s="736"/>
      <c r="E376" s="736"/>
      <c r="F376" s="736"/>
      <c r="G376" s="736"/>
      <c r="H376" s="736"/>
      <c r="I376" s="736"/>
    </row>
    <row r="377" spans="2:9" x14ac:dyDescent="0.2">
      <c r="B377" s="682"/>
      <c r="C377" s="682"/>
      <c r="D377" s="736"/>
      <c r="E377" s="736"/>
      <c r="F377" s="736"/>
      <c r="G377" s="736"/>
      <c r="H377" s="736"/>
      <c r="I377" s="736"/>
    </row>
    <row r="378" spans="2:9" x14ac:dyDescent="0.2">
      <c r="B378" s="682"/>
      <c r="C378" s="682"/>
      <c r="D378" s="736"/>
      <c r="E378" s="736"/>
      <c r="F378" s="736"/>
      <c r="G378" s="736"/>
      <c r="H378" s="736"/>
      <c r="I378" s="736"/>
    </row>
    <row r="379" spans="2:9" x14ac:dyDescent="0.2">
      <c r="B379" s="682"/>
      <c r="C379" s="682"/>
      <c r="D379" s="736"/>
      <c r="E379" s="736"/>
      <c r="F379" s="736"/>
      <c r="G379" s="736"/>
      <c r="H379" s="736"/>
      <c r="I379" s="736"/>
    </row>
    <row r="380" spans="2:9" x14ac:dyDescent="0.2">
      <c r="B380" s="682"/>
      <c r="C380" s="682"/>
      <c r="D380" s="736"/>
      <c r="E380" s="736"/>
      <c r="F380" s="736"/>
      <c r="G380" s="736"/>
      <c r="H380" s="736"/>
      <c r="I380" s="736"/>
    </row>
    <row r="381" spans="2:9" x14ac:dyDescent="0.2">
      <c r="B381" s="682"/>
      <c r="C381" s="682"/>
      <c r="D381" s="736"/>
      <c r="E381" s="736"/>
      <c r="F381" s="736"/>
      <c r="G381" s="736"/>
      <c r="H381" s="736"/>
      <c r="I381" s="736"/>
    </row>
    <row r="382" spans="2:9" x14ac:dyDescent="0.2">
      <c r="B382" s="682"/>
      <c r="C382" s="682"/>
      <c r="D382" s="736"/>
      <c r="E382" s="736"/>
      <c r="F382" s="736"/>
      <c r="G382" s="736"/>
      <c r="H382" s="736"/>
      <c r="I382" s="736"/>
    </row>
    <row r="383" spans="2:9" x14ac:dyDescent="0.2">
      <c r="B383" s="682"/>
      <c r="C383" s="682"/>
      <c r="D383" s="736"/>
      <c r="E383" s="736"/>
      <c r="F383" s="736"/>
      <c r="G383" s="736"/>
      <c r="H383" s="736"/>
      <c r="I383" s="736"/>
    </row>
    <row r="384" spans="2:9" x14ac:dyDescent="0.2">
      <c r="B384" s="682"/>
      <c r="C384" s="682"/>
      <c r="D384" s="736"/>
      <c r="E384" s="736"/>
      <c r="F384" s="736"/>
      <c r="G384" s="736"/>
      <c r="H384" s="736"/>
      <c r="I384" s="736"/>
    </row>
    <row r="385" spans="2:9" x14ac:dyDescent="0.2">
      <c r="B385" s="682"/>
      <c r="C385" s="682"/>
      <c r="D385" s="736"/>
      <c r="E385" s="736"/>
      <c r="F385" s="736"/>
      <c r="G385" s="736"/>
      <c r="H385" s="736"/>
      <c r="I385" s="736"/>
    </row>
    <row r="386" spans="2:9" x14ac:dyDescent="0.2">
      <c r="B386" s="682"/>
      <c r="C386" s="682"/>
      <c r="D386" s="736"/>
      <c r="E386" s="736"/>
      <c r="F386" s="736"/>
      <c r="G386" s="736"/>
      <c r="H386" s="736"/>
      <c r="I386" s="736"/>
    </row>
    <row r="387" spans="2:9" x14ac:dyDescent="0.2">
      <c r="B387" s="682"/>
      <c r="C387" s="682"/>
      <c r="D387" s="736"/>
      <c r="E387" s="736"/>
      <c r="F387" s="736"/>
      <c r="G387" s="736"/>
      <c r="H387" s="736"/>
      <c r="I387" s="736"/>
    </row>
    <row r="388" spans="2:9" x14ac:dyDescent="0.2">
      <c r="B388" s="682"/>
      <c r="C388" s="682"/>
      <c r="D388" s="736"/>
      <c r="E388" s="736"/>
      <c r="F388" s="736"/>
      <c r="G388" s="736"/>
      <c r="H388" s="736"/>
      <c r="I388" s="736"/>
    </row>
    <row r="389" spans="2:9" x14ac:dyDescent="0.2">
      <c r="B389" s="682"/>
      <c r="C389" s="682"/>
      <c r="D389" s="736"/>
      <c r="E389" s="736"/>
      <c r="F389" s="736"/>
      <c r="G389" s="736"/>
      <c r="H389" s="736"/>
      <c r="I389" s="736"/>
    </row>
    <row r="390" spans="2:9" x14ac:dyDescent="0.2">
      <c r="B390" s="682"/>
      <c r="C390" s="682"/>
      <c r="D390" s="736"/>
      <c r="E390" s="736"/>
      <c r="F390" s="736"/>
      <c r="G390" s="736"/>
      <c r="H390" s="736"/>
      <c r="I390" s="736"/>
    </row>
    <row r="391" spans="2:9" x14ac:dyDescent="0.2">
      <c r="B391" s="682"/>
      <c r="C391" s="682"/>
      <c r="D391" s="736"/>
      <c r="E391" s="736"/>
      <c r="F391" s="736"/>
      <c r="G391" s="736"/>
      <c r="H391" s="736"/>
      <c r="I391" s="736"/>
    </row>
    <row r="392" spans="2:9" x14ac:dyDescent="0.2">
      <c r="B392" s="682"/>
      <c r="C392" s="682"/>
      <c r="D392" s="736"/>
      <c r="E392" s="736"/>
      <c r="F392" s="736"/>
      <c r="G392" s="736"/>
      <c r="H392" s="736"/>
      <c r="I392" s="736"/>
    </row>
    <row r="393" spans="2:9" x14ac:dyDescent="0.2">
      <c r="B393" s="682"/>
      <c r="C393" s="682"/>
      <c r="D393" s="736"/>
      <c r="E393" s="736"/>
      <c r="F393" s="736"/>
      <c r="G393" s="736"/>
      <c r="H393" s="736"/>
      <c r="I393" s="736"/>
    </row>
    <row r="394" spans="2:9" x14ac:dyDescent="0.2">
      <c r="B394" s="682"/>
      <c r="C394" s="682"/>
      <c r="D394" s="736"/>
      <c r="E394" s="736"/>
      <c r="F394" s="736"/>
      <c r="G394" s="736"/>
      <c r="H394" s="736"/>
      <c r="I394" s="736"/>
    </row>
    <row r="395" spans="2:9" x14ac:dyDescent="0.2">
      <c r="B395" s="682"/>
      <c r="C395" s="682"/>
      <c r="D395" s="736"/>
      <c r="E395" s="736"/>
      <c r="F395" s="736"/>
      <c r="G395" s="736"/>
      <c r="H395" s="736"/>
      <c r="I395" s="736"/>
    </row>
    <row r="396" spans="2:9" x14ac:dyDescent="0.2">
      <c r="B396" s="682"/>
      <c r="C396" s="682"/>
      <c r="D396" s="736"/>
      <c r="E396" s="736"/>
      <c r="F396" s="736"/>
      <c r="G396" s="736"/>
      <c r="H396" s="736"/>
      <c r="I396" s="736"/>
    </row>
    <row r="397" spans="2:9" x14ac:dyDescent="0.2">
      <c r="B397" s="682"/>
      <c r="C397" s="682"/>
      <c r="D397" s="736"/>
      <c r="E397" s="736"/>
      <c r="F397" s="736"/>
      <c r="G397" s="736"/>
      <c r="H397" s="736"/>
      <c r="I397" s="736"/>
    </row>
    <row r="398" spans="2:9" x14ac:dyDescent="0.2">
      <c r="B398" s="682"/>
      <c r="C398" s="682"/>
      <c r="D398" s="736"/>
      <c r="E398" s="736"/>
      <c r="F398" s="736"/>
      <c r="G398" s="736"/>
      <c r="H398" s="736"/>
      <c r="I398" s="736"/>
    </row>
    <row r="399" spans="2:9" x14ac:dyDescent="0.2">
      <c r="B399" s="682"/>
      <c r="C399" s="682"/>
      <c r="D399" s="736"/>
      <c r="E399" s="736"/>
      <c r="F399" s="736"/>
      <c r="G399" s="736"/>
      <c r="H399" s="736"/>
      <c r="I399" s="736"/>
    </row>
    <row r="400" spans="2:9" x14ac:dyDescent="0.2">
      <c r="B400" s="682"/>
      <c r="C400" s="682"/>
      <c r="D400" s="736"/>
      <c r="E400" s="736"/>
      <c r="F400" s="736"/>
      <c r="G400" s="736"/>
      <c r="H400" s="736"/>
      <c r="I400" s="736"/>
    </row>
    <row r="401" spans="2:9" x14ac:dyDescent="0.2">
      <c r="B401" s="682"/>
      <c r="C401" s="682"/>
      <c r="D401" s="736"/>
      <c r="E401" s="736"/>
      <c r="F401" s="736"/>
      <c r="G401" s="736"/>
      <c r="H401" s="736"/>
      <c r="I401" s="736"/>
    </row>
    <row r="402" spans="2:9" x14ac:dyDescent="0.2">
      <c r="B402" s="682"/>
      <c r="C402" s="682"/>
      <c r="D402" s="736"/>
      <c r="E402" s="736"/>
      <c r="F402" s="736"/>
      <c r="G402" s="736"/>
      <c r="H402" s="736"/>
      <c r="I402" s="736"/>
    </row>
    <row r="403" spans="2:9" x14ac:dyDescent="0.2">
      <c r="B403" s="682"/>
      <c r="C403" s="682"/>
      <c r="D403" s="736"/>
      <c r="E403" s="736"/>
      <c r="F403" s="736"/>
      <c r="G403" s="736"/>
      <c r="H403" s="736"/>
      <c r="I403" s="736"/>
    </row>
    <row r="404" spans="2:9" x14ac:dyDescent="0.2">
      <c r="B404" s="682"/>
      <c r="C404" s="682"/>
      <c r="D404" s="736"/>
      <c r="E404" s="736"/>
      <c r="F404" s="736"/>
      <c r="G404" s="736"/>
      <c r="H404" s="736"/>
      <c r="I404" s="736"/>
    </row>
    <row r="405" spans="2:9" x14ac:dyDescent="0.2">
      <c r="B405" s="682"/>
      <c r="C405" s="682"/>
      <c r="D405" s="736"/>
      <c r="E405" s="736"/>
      <c r="F405" s="736"/>
      <c r="G405" s="736"/>
      <c r="H405" s="736"/>
      <c r="I405" s="736"/>
    </row>
    <row r="406" spans="2:9" x14ac:dyDescent="0.2">
      <c r="B406" s="682"/>
      <c r="C406" s="682"/>
      <c r="D406" s="736"/>
      <c r="E406" s="736"/>
      <c r="F406" s="736"/>
      <c r="G406" s="736"/>
      <c r="H406" s="736"/>
      <c r="I406" s="736"/>
    </row>
    <row r="407" spans="2:9" x14ac:dyDescent="0.2">
      <c r="B407" s="682"/>
      <c r="C407" s="682"/>
      <c r="D407" s="736"/>
      <c r="E407" s="736"/>
      <c r="F407" s="736"/>
      <c r="G407" s="736"/>
      <c r="H407" s="736"/>
      <c r="I407" s="736"/>
    </row>
    <row r="408" spans="2:9" x14ac:dyDescent="0.2">
      <c r="B408" s="682"/>
      <c r="C408" s="682"/>
      <c r="D408" s="736"/>
      <c r="E408" s="736"/>
      <c r="F408" s="736"/>
      <c r="G408" s="736"/>
      <c r="H408" s="736"/>
      <c r="I408" s="736"/>
    </row>
    <row r="409" spans="2:9" x14ac:dyDescent="0.2">
      <c r="B409" s="682"/>
      <c r="C409" s="682"/>
      <c r="D409" s="736"/>
      <c r="E409" s="736"/>
      <c r="F409" s="736"/>
      <c r="G409" s="736"/>
      <c r="H409" s="736"/>
      <c r="I409" s="736"/>
    </row>
    <row r="410" spans="2:9" x14ac:dyDescent="0.2">
      <c r="B410" s="682"/>
      <c r="C410" s="682"/>
      <c r="D410" s="736"/>
      <c r="E410" s="736"/>
      <c r="F410" s="736"/>
      <c r="G410" s="736"/>
      <c r="H410" s="736"/>
      <c r="I410" s="736"/>
    </row>
    <row r="411" spans="2:9" x14ac:dyDescent="0.2">
      <c r="B411" s="682"/>
      <c r="C411" s="682"/>
      <c r="D411" s="736"/>
      <c r="E411" s="736"/>
      <c r="F411" s="736"/>
      <c r="G411" s="736"/>
      <c r="H411" s="736"/>
      <c r="I411" s="736"/>
    </row>
    <row r="412" spans="2:9" x14ac:dyDescent="0.2">
      <c r="B412" s="682"/>
      <c r="C412" s="682"/>
      <c r="D412" s="736"/>
      <c r="E412" s="736"/>
      <c r="F412" s="736"/>
      <c r="G412" s="736"/>
      <c r="H412" s="736"/>
      <c r="I412" s="736"/>
    </row>
    <row r="413" spans="2:9" x14ac:dyDescent="0.2">
      <c r="B413" s="682"/>
      <c r="C413" s="682"/>
      <c r="D413" s="736"/>
      <c r="E413" s="736"/>
      <c r="F413" s="736"/>
      <c r="G413" s="736"/>
      <c r="H413" s="736"/>
      <c r="I413" s="736"/>
    </row>
    <row r="414" spans="2:9" x14ac:dyDescent="0.2">
      <c r="B414" s="682"/>
      <c r="C414" s="682"/>
      <c r="D414" s="736"/>
      <c r="E414" s="736"/>
      <c r="F414" s="736"/>
      <c r="G414" s="736"/>
      <c r="H414" s="736"/>
      <c r="I414" s="736"/>
    </row>
    <row r="415" spans="2:9" x14ac:dyDescent="0.2">
      <c r="B415" s="682"/>
      <c r="C415" s="682"/>
      <c r="D415" s="736"/>
      <c r="E415" s="736"/>
      <c r="F415" s="736"/>
      <c r="G415" s="736"/>
      <c r="H415" s="736"/>
      <c r="I415" s="736"/>
    </row>
    <row r="416" spans="2:9" x14ac:dyDescent="0.2">
      <c r="B416" s="682"/>
      <c r="C416" s="682"/>
      <c r="D416" s="736"/>
      <c r="E416" s="736"/>
      <c r="F416" s="736"/>
      <c r="G416" s="736"/>
      <c r="H416" s="736"/>
      <c r="I416" s="736"/>
    </row>
    <row r="417" spans="2:9" x14ac:dyDescent="0.2">
      <c r="B417" s="682"/>
      <c r="C417" s="682"/>
      <c r="D417" s="736"/>
      <c r="E417" s="736"/>
      <c r="F417" s="736"/>
      <c r="G417" s="736"/>
      <c r="H417" s="736"/>
      <c r="I417" s="736"/>
    </row>
    <row r="418" spans="2:9" x14ac:dyDescent="0.2">
      <c r="B418" s="682"/>
      <c r="C418" s="682"/>
      <c r="D418" s="736"/>
      <c r="E418" s="736"/>
      <c r="F418" s="736"/>
      <c r="G418" s="736"/>
      <c r="H418" s="736"/>
      <c r="I418" s="736"/>
    </row>
    <row r="419" spans="2:9" x14ac:dyDescent="0.2">
      <c r="B419" s="682"/>
      <c r="C419" s="682"/>
      <c r="D419" s="736"/>
      <c r="E419" s="736"/>
      <c r="F419" s="736"/>
      <c r="G419" s="736"/>
      <c r="H419" s="736"/>
      <c r="I419" s="736"/>
    </row>
    <row r="420" spans="2:9" x14ac:dyDescent="0.2">
      <c r="B420" s="682"/>
      <c r="C420" s="682"/>
      <c r="D420" s="736"/>
      <c r="E420" s="736"/>
      <c r="F420" s="736"/>
      <c r="G420" s="736"/>
      <c r="H420" s="736"/>
      <c r="I420" s="736"/>
    </row>
    <row r="421" spans="2:9" x14ac:dyDescent="0.2">
      <c r="B421" s="682"/>
      <c r="C421" s="682"/>
      <c r="D421" s="736"/>
      <c r="E421" s="736"/>
      <c r="F421" s="736"/>
      <c r="G421" s="736"/>
      <c r="H421" s="736"/>
      <c r="I421" s="736"/>
    </row>
    <row r="422" spans="2:9" x14ac:dyDescent="0.2">
      <c r="B422" s="682"/>
      <c r="C422" s="682"/>
      <c r="D422" s="736"/>
      <c r="E422" s="736"/>
      <c r="F422" s="736"/>
      <c r="G422" s="736"/>
      <c r="H422" s="736"/>
      <c r="I422" s="736"/>
    </row>
    <row r="423" spans="2:9" x14ac:dyDescent="0.2">
      <c r="B423" s="682"/>
      <c r="C423" s="682"/>
      <c r="D423" s="736"/>
      <c r="E423" s="736"/>
      <c r="F423" s="736"/>
      <c r="G423" s="736"/>
      <c r="H423" s="736"/>
      <c r="I423" s="736"/>
    </row>
    <row r="424" spans="2:9" x14ac:dyDescent="0.2">
      <c r="B424" s="682"/>
      <c r="C424" s="682"/>
      <c r="D424" s="736"/>
      <c r="E424" s="736"/>
      <c r="F424" s="736"/>
      <c r="G424" s="736"/>
      <c r="H424" s="736"/>
      <c r="I424" s="736"/>
    </row>
    <row r="425" spans="2:9" x14ac:dyDescent="0.2">
      <c r="B425" s="682"/>
      <c r="C425" s="682"/>
      <c r="D425" s="736"/>
      <c r="E425" s="736"/>
      <c r="F425" s="736"/>
      <c r="G425" s="736"/>
      <c r="H425" s="736"/>
      <c r="I425" s="736"/>
    </row>
    <row r="426" spans="2:9" x14ac:dyDescent="0.2">
      <c r="B426" s="682"/>
      <c r="C426" s="682"/>
      <c r="D426" s="736"/>
      <c r="E426" s="736"/>
      <c r="F426" s="736"/>
      <c r="G426" s="736"/>
      <c r="H426" s="736"/>
      <c r="I426" s="736"/>
    </row>
    <row r="427" spans="2:9" x14ac:dyDescent="0.2">
      <c r="B427" s="682"/>
      <c r="C427" s="682"/>
      <c r="D427" s="736"/>
      <c r="E427" s="736"/>
      <c r="F427" s="736"/>
      <c r="G427" s="736"/>
      <c r="H427" s="736"/>
      <c r="I427" s="736"/>
    </row>
    <row r="428" spans="2:9" x14ac:dyDescent="0.2">
      <c r="B428" s="682"/>
      <c r="C428" s="682"/>
      <c r="D428" s="736"/>
      <c r="E428" s="736"/>
      <c r="F428" s="736"/>
      <c r="G428" s="736"/>
      <c r="H428" s="736"/>
      <c r="I428" s="736"/>
    </row>
    <row r="429" spans="2:9" x14ac:dyDescent="0.2">
      <c r="B429" s="682"/>
      <c r="C429" s="682"/>
      <c r="D429" s="736"/>
      <c r="E429" s="736"/>
      <c r="F429" s="736"/>
      <c r="G429" s="736"/>
      <c r="H429" s="736"/>
      <c r="I429" s="736"/>
    </row>
    <row r="430" spans="2:9" x14ac:dyDescent="0.2">
      <c r="B430" s="682"/>
      <c r="C430" s="682"/>
      <c r="D430" s="736"/>
      <c r="E430" s="736"/>
      <c r="F430" s="736"/>
      <c r="G430" s="736"/>
      <c r="H430" s="736"/>
      <c r="I430" s="736"/>
    </row>
    <row r="431" spans="2:9" x14ac:dyDescent="0.2">
      <c r="B431" s="682"/>
      <c r="C431" s="682"/>
      <c r="D431" s="736"/>
      <c r="E431" s="736"/>
      <c r="F431" s="736"/>
      <c r="G431" s="736"/>
      <c r="H431" s="736"/>
      <c r="I431" s="736"/>
    </row>
    <row r="432" spans="2:9" x14ac:dyDescent="0.2">
      <c r="B432" s="682"/>
      <c r="C432" s="682"/>
      <c r="D432" s="736"/>
      <c r="E432" s="736"/>
      <c r="F432" s="736"/>
      <c r="G432" s="736"/>
      <c r="H432" s="736"/>
      <c r="I432" s="736"/>
    </row>
    <row r="433" spans="2:9" x14ac:dyDescent="0.2">
      <c r="B433" s="682"/>
      <c r="C433" s="682"/>
      <c r="D433" s="736"/>
      <c r="E433" s="736"/>
      <c r="F433" s="736"/>
      <c r="G433" s="736"/>
      <c r="H433" s="736"/>
      <c r="I433" s="736"/>
    </row>
    <row r="434" spans="2:9" x14ac:dyDescent="0.2">
      <c r="B434" s="682"/>
      <c r="C434" s="682"/>
      <c r="D434" s="736"/>
      <c r="E434" s="736"/>
      <c r="F434" s="736"/>
      <c r="G434" s="736"/>
      <c r="H434" s="736"/>
      <c r="I434" s="736"/>
    </row>
    <row r="435" spans="2:9" x14ac:dyDescent="0.2">
      <c r="B435" s="682"/>
      <c r="C435" s="682"/>
      <c r="D435" s="736"/>
      <c r="E435" s="736"/>
      <c r="F435" s="736"/>
      <c r="G435" s="736"/>
      <c r="H435" s="736"/>
      <c r="I435" s="736"/>
    </row>
    <row r="436" spans="2:9" x14ac:dyDescent="0.2">
      <c r="B436" s="682"/>
      <c r="C436" s="682"/>
      <c r="D436" s="736"/>
      <c r="E436" s="736"/>
      <c r="F436" s="736"/>
      <c r="G436" s="736"/>
      <c r="H436" s="736"/>
      <c r="I436" s="736"/>
    </row>
    <row r="437" spans="2:9" x14ac:dyDescent="0.2">
      <c r="B437" s="682"/>
      <c r="C437" s="682"/>
      <c r="D437" s="736"/>
      <c r="E437" s="736"/>
      <c r="F437" s="736"/>
      <c r="G437" s="736"/>
      <c r="H437" s="736"/>
      <c r="I437" s="736"/>
    </row>
    <row r="438" spans="2:9" x14ac:dyDescent="0.2">
      <c r="B438" s="682"/>
      <c r="C438" s="682"/>
      <c r="D438" s="736"/>
      <c r="E438" s="736"/>
      <c r="F438" s="736"/>
      <c r="G438" s="736"/>
      <c r="H438" s="736"/>
      <c r="I438" s="736"/>
    </row>
    <row r="439" spans="2:9" x14ac:dyDescent="0.2">
      <c r="B439" s="682"/>
      <c r="C439" s="682"/>
      <c r="D439" s="736"/>
      <c r="E439" s="736"/>
      <c r="F439" s="736"/>
      <c r="G439" s="736"/>
      <c r="H439" s="736"/>
      <c r="I439" s="736"/>
    </row>
    <row r="440" spans="2:9" x14ac:dyDescent="0.2">
      <c r="B440" s="682"/>
      <c r="C440" s="682"/>
      <c r="D440" s="736"/>
      <c r="E440" s="736"/>
      <c r="F440" s="736"/>
      <c r="G440" s="736"/>
      <c r="H440" s="736"/>
      <c r="I440" s="736"/>
    </row>
    <row r="441" spans="2:9" x14ac:dyDescent="0.2">
      <c r="B441" s="682"/>
      <c r="C441" s="682"/>
      <c r="D441" s="736"/>
      <c r="E441" s="736"/>
      <c r="F441" s="736"/>
      <c r="G441" s="736"/>
      <c r="H441" s="736"/>
      <c r="I441" s="736"/>
    </row>
    <row r="442" spans="2:9" x14ac:dyDescent="0.2">
      <c r="B442" s="682"/>
      <c r="C442" s="682"/>
      <c r="D442" s="736"/>
      <c r="E442" s="736"/>
      <c r="F442" s="736"/>
      <c r="G442" s="736"/>
      <c r="H442" s="736"/>
      <c r="I442" s="736"/>
    </row>
    <row r="443" spans="2:9" x14ac:dyDescent="0.2">
      <c r="B443" s="682"/>
      <c r="C443" s="682"/>
      <c r="D443" s="736"/>
      <c r="E443" s="736"/>
      <c r="F443" s="736"/>
      <c r="G443" s="736"/>
      <c r="H443" s="736"/>
      <c r="I443" s="736"/>
    </row>
    <row r="444" spans="2:9" x14ac:dyDescent="0.2">
      <c r="B444" s="682"/>
      <c r="C444" s="682"/>
      <c r="D444" s="736"/>
      <c r="E444" s="736"/>
      <c r="F444" s="736"/>
      <c r="G444" s="736"/>
      <c r="H444" s="736"/>
      <c r="I444" s="736"/>
    </row>
    <row r="445" spans="2:9" x14ac:dyDescent="0.2">
      <c r="B445" s="682"/>
      <c r="C445" s="682"/>
      <c r="D445" s="736"/>
      <c r="E445" s="736"/>
      <c r="F445" s="736"/>
      <c r="G445" s="736"/>
      <c r="H445" s="736"/>
      <c r="I445" s="736"/>
    </row>
    <row r="446" spans="2:9" x14ac:dyDescent="0.2">
      <c r="B446" s="682"/>
      <c r="C446" s="682"/>
      <c r="D446" s="736"/>
      <c r="E446" s="736"/>
      <c r="F446" s="736"/>
      <c r="G446" s="736"/>
      <c r="H446" s="736"/>
      <c r="I446" s="736"/>
    </row>
    <row r="447" spans="2:9" x14ac:dyDescent="0.2">
      <c r="B447" s="682"/>
      <c r="C447" s="682"/>
      <c r="D447" s="736"/>
      <c r="E447" s="736"/>
      <c r="F447" s="736"/>
      <c r="G447" s="736"/>
      <c r="H447" s="736"/>
      <c r="I447" s="736"/>
    </row>
    <row r="448" spans="2:9" x14ac:dyDescent="0.2">
      <c r="B448" s="682"/>
      <c r="C448" s="682"/>
      <c r="D448" s="736"/>
      <c r="E448" s="736"/>
      <c r="F448" s="736"/>
      <c r="G448" s="736"/>
      <c r="H448" s="736"/>
      <c r="I448" s="736"/>
    </row>
    <row r="449" spans="2:9" x14ac:dyDescent="0.2">
      <c r="B449" s="682"/>
      <c r="C449" s="682"/>
      <c r="D449" s="736"/>
      <c r="E449" s="736"/>
      <c r="F449" s="736"/>
      <c r="G449" s="736"/>
      <c r="H449" s="736"/>
      <c r="I449" s="736"/>
    </row>
    <row r="450" spans="2:9" x14ac:dyDescent="0.2">
      <c r="B450" s="682"/>
      <c r="C450" s="682"/>
      <c r="D450" s="736"/>
      <c r="E450" s="736"/>
      <c r="F450" s="736"/>
      <c r="G450" s="736"/>
      <c r="H450" s="736"/>
      <c r="I450" s="736"/>
    </row>
    <row r="451" spans="2:9" x14ac:dyDescent="0.2">
      <c r="B451" s="682"/>
      <c r="C451" s="682"/>
      <c r="D451" s="736"/>
      <c r="E451" s="736"/>
      <c r="F451" s="736"/>
      <c r="G451" s="736"/>
      <c r="H451" s="736"/>
      <c r="I451" s="736"/>
    </row>
    <row r="452" spans="2:9" x14ac:dyDescent="0.2">
      <c r="B452" s="682"/>
      <c r="C452" s="682"/>
      <c r="D452" s="736"/>
      <c r="E452" s="736"/>
      <c r="F452" s="736"/>
      <c r="G452" s="736"/>
      <c r="H452" s="736"/>
      <c r="I452" s="736"/>
    </row>
    <row r="453" spans="2:9" x14ac:dyDescent="0.2">
      <c r="B453" s="682"/>
      <c r="C453" s="682"/>
      <c r="D453" s="736"/>
      <c r="E453" s="736"/>
      <c r="F453" s="736"/>
      <c r="G453" s="736"/>
      <c r="H453" s="736"/>
      <c r="I453" s="736"/>
    </row>
    <row r="454" spans="2:9" x14ac:dyDescent="0.2">
      <c r="B454" s="682"/>
      <c r="C454" s="682"/>
      <c r="D454" s="736"/>
      <c r="E454" s="736"/>
      <c r="F454" s="736"/>
      <c r="G454" s="736"/>
      <c r="H454" s="736"/>
      <c r="I454" s="736"/>
    </row>
    <row r="455" spans="2:9" x14ac:dyDescent="0.2">
      <c r="B455" s="682"/>
      <c r="C455" s="682"/>
      <c r="D455" s="736"/>
      <c r="E455" s="736"/>
      <c r="F455" s="736"/>
      <c r="G455" s="736"/>
      <c r="H455" s="736"/>
      <c r="I455" s="736"/>
    </row>
    <row r="456" spans="2:9" x14ac:dyDescent="0.2">
      <c r="B456" s="682"/>
      <c r="C456" s="682"/>
      <c r="D456" s="736"/>
      <c r="E456" s="736"/>
      <c r="F456" s="736"/>
      <c r="G456" s="736"/>
      <c r="H456" s="736"/>
      <c r="I456" s="736"/>
    </row>
    <row r="457" spans="2:9" x14ac:dyDescent="0.2">
      <c r="B457" s="682"/>
      <c r="C457" s="682"/>
      <c r="D457" s="736"/>
      <c r="E457" s="736"/>
      <c r="F457" s="736"/>
      <c r="G457" s="736"/>
      <c r="H457" s="736"/>
      <c r="I457" s="736"/>
    </row>
    <row r="458" spans="2:9" x14ac:dyDescent="0.2">
      <c r="B458" s="682"/>
      <c r="C458" s="682"/>
      <c r="D458" s="736"/>
      <c r="E458" s="736"/>
      <c r="F458" s="736"/>
      <c r="G458" s="736"/>
      <c r="H458" s="736"/>
      <c r="I458" s="736"/>
    </row>
    <row r="459" spans="2:9" x14ac:dyDescent="0.2">
      <c r="B459" s="682"/>
      <c r="C459" s="682"/>
      <c r="D459" s="736"/>
      <c r="E459" s="736"/>
      <c r="F459" s="736"/>
      <c r="G459" s="736"/>
      <c r="H459" s="736"/>
      <c r="I459" s="736"/>
    </row>
    <row r="460" spans="2:9" x14ac:dyDescent="0.2">
      <c r="B460" s="682"/>
      <c r="C460" s="682"/>
      <c r="D460" s="736"/>
      <c r="E460" s="736"/>
      <c r="F460" s="736"/>
      <c r="G460" s="736"/>
      <c r="H460" s="736"/>
      <c r="I460" s="736"/>
    </row>
    <row r="461" spans="2:9" x14ac:dyDescent="0.2">
      <c r="B461" s="682"/>
      <c r="C461" s="682"/>
      <c r="D461" s="736"/>
      <c r="E461" s="736"/>
      <c r="F461" s="736"/>
      <c r="G461" s="736"/>
      <c r="H461" s="736"/>
      <c r="I461" s="736"/>
    </row>
    <row r="462" spans="2:9" x14ac:dyDescent="0.2">
      <c r="B462" s="682"/>
      <c r="C462" s="682"/>
      <c r="D462" s="736"/>
      <c r="E462" s="736"/>
      <c r="F462" s="736"/>
      <c r="G462" s="736"/>
      <c r="H462" s="736"/>
      <c r="I462" s="736"/>
    </row>
    <row r="463" spans="2:9" x14ac:dyDescent="0.2">
      <c r="B463" s="682"/>
      <c r="C463" s="682"/>
      <c r="D463" s="736"/>
      <c r="E463" s="736"/>
      <c r="F463" s="736"/>
      <c r="G463" s="736"/>
      <c r="H463" s="736"/>
      <c r="I463" s="736"/>
    </row>
    <row r="464" spans="2:9" x14ac:dyDescent="0.2">
      <c r="B464" s="682"/>
      <c r="C464" s="682"/>
      <c r="D464" s="736"/>
      <c r="E464" s="736"/>
      <c r="F464" s="736"/>
      <c r="G464" s="736"/>
      <c r="H464" s="736"/>
      <c r="I464" s="736"/>
    </row>
    <row r="465" spans="2:9" x14ac:dyDescent="0.2">
      <c r="B465" s="682"/>
      <c r="C465" s="682"/>
      <c r="D465" s="736"/>
      <c r="E465" s="736"/>
      <c r="F465" s="736"/>
      <c r="G465" s="736"/>
      <c r="H465" s="736"/>
      <c r="I465" s="736"/>
    </row>
    <row r="466" spans="2:9" x14ac:dyDescent="0.2">
      <c r="B466" s="682"/>
      <c r="C466" s="682"/>
      <c r="D466" s="736"/>
      <c r="E466" s="736"/>
      <c r="F466" s="736"/>
      <c r="G466" s="736"/>
      <c r="H466" s="736"/>
      <c r="I466" s="736"/>
    </row>
    <row r="467" spans="2:9" x14ac:dyDescent="0.2">
      <c r="B467" s="682"/>
      <c r="C467" s="682"/>
      <c r="D467" s="736"/>
      <c r="E467" s="736"/>
      <c r="F467" s="736"/>
      <c r="G467" s="736"/>
      <c r="H467" s="736"/>
      <c r="I467" s="736"/>
    </row>
    <row r="468" spans="2:9" x14ac:dyDescent="0.2">
      <c r="B468" s="682"/>
      <c r="C468" s="682"/>
      <c r="D468" s="736"/>
      <c r="E468" s="736"/>
      <c r="F468" s="736"/>
      <c r="G468" s="736"/>
      <c r="H468" s="736"/>
      <c r="I468" s="736"/>
    </row>
    <row r="469" spans="2:9" x14ac:dyDescent="0.2">
      <c r="B469" s="682"/>
      <c r="C469" s="682"/>
      <c r="D469" s="736"/>
      <c r="E469" s="736"/>
      <c r="F469" s="736"/>
      <c r="G469" s="736"/>
      <c r="H469" s="736"/>
      <c r="I469" s="736"/>
    </row>
    <row r="470" spans="2:9" x14ac:dyDescent="0.2">
      <c r="B470" s="682"/>
      <c r="C470" s="682"/>
      <c r="D470" s="736"/>
      <c r="E470" s="736"/>
      <c r="F470" s="736"/>
      <c r="G470" s="736"/>
      <c r="H470" s="736"/>
      <c r="I470" s="736"/>
    </row>
    <row r="471" spans="2:9" x14ac:dyDescent="0.2">
      <c r="B471" s="682"/>
      <c r="C471" s="682"/>
      <c r="D471" s="736"/>
      <c r="E471" s="736"/>
      <c r="F471" s="736"/>
      <c r="G471" s="736"/>
      <c r="H471" s="736"/>
      <c r="I471" s="736"/>
    </row>
    <row r="472" spans="2:9" x14ac:dyDescent="0.2">
      <c r="B472" s="682"/>
      <c r="C472" s="682"/>
      <c r="D472" s="736"/>
      <c r="E472" s="736"/>
      <c r="F472" s="736"/>
      <c r="G472" s="736"/>
      <c r="H472" s="736"/>
      <c r="I472" s="736"/>
    </row>
    <row r="473" spans="2:9" x14ac:dyDescent="0.2">
      <c r="B473" s="682"/>
      <c r="C473" s="682"/>
      <c r="D473" s="736"/>
      <c r="E473" s="736"/>
      <c r="F473" s="736"/>
      <c r="G473" s="736"/>
      <c r="H473" s="736"/>
      <c r="I473" s="736"/>
    </row>
    <row r="474" spans="2:9" x14ac:dyDescent="0.2">
      <c r="B474" s="682"/>
      <c r="C474" s="682"/>
      <c r="D474" s="736"/>
      <c r="E474" s="736"/>
      <c r="F474" s="736"/>
      <c r="G474" s="736"/>
      <c r="H474" s="736"/>
      <c r="I474" s="736"/>
    </row>
    <row r="475" spans="2:9" x14ac:dyDescent="0.2">
      <c r="B475" s="682"/>
      <c r="C475" s="682"/>
      <c r="D475" s="736"/>
      <c r="E475" s="736"/>
      <c r="F475" s="736"/>
      <c r="G475" s="736"/>
      <c r="H475" s="736"/>
      <c r="I475" s="736"/>
    </row>
    <row r="476" spans="2:9" x14ac:dyDescent="0.2">
      <c r="B476" s="682"/>
      <c r="C476" s="682"/>
      <c r="D476" s="736"/>
      <c r="E476" s="736"/>
      <c r="F476" s="736"/>
      <c r="G476" s="736"/>
      <c r="H476" s="736"/>
      <c r="I476" s="736"/>
    </row>
    <row r="477" spans="2:9" x14ac:dyDescent="0.2">
      <c r="B477" s="682"/>
      <c r="C477" s="682"/>
      <c r="D477" s="736"/>
      <c r="E477" s="736"/>
      <c r="F477" s="736"/>
      <c r="G477" s="736"/>
      <c r="H477" s="736"/>
      <c r="I477" s="736"/>
    </row>
    <row r="478" spans="2:9" x14ac:dyDescent="0.2">
      <c r="B478" s="682"/>
      <c r="C478" s="682"/>
      <c r="D478" s="736"/>
      <c r="E478" s="736"/>
      <c r="F478" s="736"/>
      <c r="G478" s="736"/>
      <c r="H478" s="736"/>
      <c r="I478" s="736"/>
    </row>
    <row r="479" spans="2:9" x14ac:dyDescent="0.2">
      <c r="B479" s="682"/>
      <c r="C479" s="682"/>
      <c r="D479" s="736"/>
      <c r="E479" s="736"/>
      <c r="F479" s="736"/>
      <c r="G479" s="736"/>
      <c r="H479" s="736"/>
      <c r="I479" s="736"/>
    </row>
    <row r="480" spans="2:9" x14ac:dyDescent="0.2">
      <c r="B480" s="682"/>
      <c r="C480" s="682"/>
      <c r="D480" s="736"/>
      <c r="E480" s="736"/>
      <c r="F480" s="736"/>
      <c r="G480" s="736"/>
      <c r="H480" s="736"/>
      <c r="I480" s="736"/>
    </row>
    <row r="481" spans="2:9" x14ac:dyDescent="0.2">
      <c r="B481" s="682"/>
      <c r="C481" s="682"/>
      <c r="D481" s="736"/>
      <c r="E481" s="736"/>
      <c r="F481" s="736"/>
      <c r="G481" s="736"/>
      <c r="H481" s="736"/>
      <c r="I481" s="736"/>
    </row>
    <row r="482" spans="2:9" x14ac:dyDescent="0.2">
      <c r="B482" s="682"/>
      <c r="C482" s="682"/>
      <c r="D482" s="736"/>
      <c r="E482" s="736"/>
      <c r="F482" s="736"/>
      <c r="G482" s="736"/>
      <c r="H482" s="736"/>
      <c r="I482" s="736"/>
    </row>
    <row r="483" spans="2:9" x14ac:dyDescent="0.2">
      <c r="B483" s="682"/>
      <c r="C483" s="682"/>
      <c r="D483" s="736"/>
      <c r="E483" s="736"/>
      <c r="F483" s="736"/>
      <c r="G483" s="736"/>
      <c r="H483" s="736"/>
      <c r="I483" s="736"/>
    </row>
    <row r="484" spans="2:9" x14ac:dyDescent="0.2">
      <c r="B484" s="682"/>
      <c r="C484" s="682"/>
      <c r="D484" s="736"/>
      <c r="E484" s="736"/>
      <c r="F484" s="736"/>
      <c r="G484" s="736"/>
      <c r="H484" s="736"/>
      <c r="I484" s="736"/>
    </row>
    <row r="485" spans="2:9" x14ac:dyDescent="0.2">
      <c r="B485" s="682"/>
      <c r="C485" s="682"/>
      <c r="D485" s="736"/>
      <c r="E485" s="736"/>
      <c r="F485" s="736"/>
      <c r="G485" s="736"/>
      <c r="H485" s="736"/>
      <c r="I485" s="736"/>
    </row>
    <row r="486" spans="2:9" x14ac:dyDescent="0.2">
      <c r="B486" s="682"/>
      <c r="C486" s="682"/>
      <c r="D486" s="736"/>
      <c r="E486" s="736"/>
      <c r="F486" s="736"/>
      <c r="G486" s="736"/>
      <c r="H486" s="736"/>
      <c r="I486" s="736"/>
    </row>
    <row r="487" spans="2:9" x14ac:dyDescent="0.2">
      <c r="B487" s="682"/>
      <c r="C487" s="682"/>
      <c r="D487" s="736"/>
      <c r="E487" s="736"/>
      <c r="F487" s="736"/>
      <c r="G487" s="736"/>
      <c r="H487" s="736"/>
      <c r="I487" s="736"/>
    </row>
    <row r="488" spans="2:9" x14ac:dyDescent="0.2">
      <c r="B488" s="682"/>
      <c r="C488" s="682"/>
      <c r="D488" s="736"/>
      <c r="E488" s="736"/>
      <c r="F488" s="736"/>
      <c r="G488" s="736"/>
      <c r="H488" s="736"/>
      <c r="I488" s="736"/>
    </row>
    <row r="489" spans="2:9" x14ac:dyDescent="0.2">
      <c r="B489" s="682"/>
      <c r="C489" s="682"/>
      <c r="D489" s="736"/>
      <c r="E489" s="736"/>
      <c r="F489" s="736"/>
      <c r="G489" s="736"/>
      <c r="H489" s="736"/>
      <c r="I489" s="736"/>
    </row>
    <row r="490" spans="2:9" x14ac:dyDescent="0.2">
      <c r="B490" s="682"/>
      <c r="C490" s="682"/>
      <c r="D490" s="736"/>
      <c r="E490" s="736"/>
      <c r="F490" s="736"/>
      <c r="G490" s="736"/>
      <c r="H490" s="736"/>
      <c r="I490" s="736"/>
    </row>
    <row r="491" spans="2:9" x14ac:dyDescent="0.2">
      <c r="B491" s="682"/>
      <c r="C491" s="682"/>
      <c r="D491" s="736"/>
      <c r="E491" s="736"/>
      <c r="F491" s="736"/>
      <c r="G491" s="736"/>
      <c r="H491" s="736"/>
      <c r="I491" s="736"/>
    </row>
    <row r="492" spans="2:9" x14ac:dyDescent="0.2">
      <c r="B492" s="682"/>
      <c r="C492" s="682"/>
      <c r="D492" s="736"/>
      <c r="E492" s="736"/>
      <c r="F492" s="736"/>
      <c r="G492" s="736"/>
      <c r="H492" s="736"/>
      <c r="I492" s="736"/>
    </row>
    <row r="493" spans="2:9" x14ac:dyDescent="0.2">
      <c r="B493" s="682"/>
      <c r="C493" s="682"/>
      <c r="D493" s="736"/>
      <c r="E493" s="736"/>
      <c r="F493" s="736"/>
      <c r="G493" s="736"/>
      <c r="H493" s="736"/>
      <c r="I493" s="736"/>
    </row>
    <row r="494" spans="2:9" x14ac:dyDescent="0.2">
      <c r="B494" s="682"/>
      <c r="C494" s="682"/>
      <c r="D494" s="736"/>
      <c r="E494" s="736"/>
      <c r="F494" s="736"/>
      <c r="G494" s="736"/>
      <c r="H494" s="736"/>
      <c r="I494" s="736"/>
    </row>
    <row r="495" spans="2:9" x14ac:dyDescent="0.2">
      <c r="B495" s="682"/>
      <c r="C495" s="682"/>
      <c r="D495" s="736"/>
      <c r="E495" s="736"/>
      <c r="F495" s="736"/>
      <c r="G495" s="736"/>
      <c r="H495" s="736"/>
      <c r="I495" s="736"/>
    </row>
    <row r="496" spans="2:9" x14ac:dyDescent="0.2">
      <c r="B496" s="682"/>
      <c r="C496" s="682"/>
      <c r="D496" s="736"/>
      <c r="E496" s="736"/>
      <c r="F496" s="736"/>
      <c r="G496" s="736"/>
      <c r="H496" s="736"/>
      <c r="I496" s="736"/>
    </row>
    <row r="497" spans="2:9" x14ac:dyDescent="0.2">
      <c r="B497" s="682"/>
      <c r="C497" s="682"/>
      <c r="D497" s="736"/>
      <c r="E497" s="736"/>
      <c r="F497" s="736"/>
      <c r="G497" s="736"/>
      <c r="H497" s="736"/>
      <c r="I497" s="736"/>
    </row>
    <row r="498" spans="2:9" x14ac:dyDescent="0.2">
      <c r="B498" s="682"/>
      <c r="C498" s="682"/>
      <c r="D498" s="736"/>
      <c r="E498" s="736"/>
      <c r="F498" s="736"/>
      <c r="G498" s="736"/>
      <c r="H498" s="736"/>
      <c r="I498" s="736"/>
    </row>
    <row r="499" spans="2:9" x14ac:dyDescent="0.2">
      <c r="B499" s="682"/>
      <c r="C499" s="682"/>
      <c r="D499" s="736"/>
      <c r="E499" s="736"/>
      <c r="F499" s="736"/>
      <c r="G499" s="736"/>
      <c r="H499" s="736"/>
      <c r="I499" s="736"/>
    </row>
    <row r="500" spans="2:9" x14ac:dyDescent="0.2">
      <c r="B500" s="682"/>
      <c r="C500" s="682"/>
      <c r="D500" s="736"/>
      <c r="E500" s="736"/>
      <c r="F500" s="736"/>
      <c r="G500" s="736"/>
      <c r="H500" s="736"/>
      <c r="I500" s="736"/>
    </row>
    <row r="501" spans="2:9" x14ac:dyDescent="0.2">
      <c r="B501" s="682"/>
      <c r="C501" s="682"/>
      <c r="D501" s="736"/>
      <c r="E501" s="736"/>
      <c r="F501" s="736"/>
      <c r="G501" s="736"/>
      <c r="H501" s="736"/>
      <c r="I501" s="736"/>
    </row>
    <row r="502" spans="2:9" x14ac:dyDescent="0.2">
      <c r="B502" s="682"/>
      <c r="C502" s="682"/>
      <c r="D502" s="736"/>
      <c r="E502" s="736"/>
      <c r="F502" s="736"/>
      <c r="G502" s="736"/>
      <c r="H502" s="736"/>
      <c r="I502" s="736"/>
    </row>
    <row r="503" spans="2:9" x14ac:dyDescent="0.2">
      <c r="B503" s="682"/>
      <c r="C503" s="682"/>
      <c r="D503" s="736"/>
      <c r="E503" s="736"/>
      <c r="F503" s="736"/>
      <c r="G503" s="736"/>
      <c r="H503" s="736"/>
      <c r="I503" s="736"/>
    </row>
    <row r="504" spans="2:9" x14ac:dyDescent="0.2">
      <c r="B504" s="682"/>
      <c r="C504" s="682"/>
      <c r="D504" s="736"/>
      <c r="E504" s="736"/>
      <c r="F504" s="736"/>
      <c r="G504" s="736"/>
      <c r="H504" s="736"/>
      <c r="I504" s="736"/>
    </row>
    <row r="505" spans="2:9" x14ac:dyDescent="0.2">
      <c r="B505" s="682"/>
      <c r="C505" s="682"/>
      <c r="D505" s="736"/>
      <c r="E505" s="736"/>
      <c r="F505" s="736"/>
      <c r="G505" s="736"/>
      <c r="H505" s="736"/>
      <c r="I505" s="736"/>
    </row>
    <row r="506" spans="2:9" x14ac:dyDescent="0.2">
      <c r="B506" s="682"/>
      <c r="C506" s="682"/>
      <c r="D506" s="736"/>
      <c r="E506" s="736"/>
      <c r="F506" s="736"/>
      <c r="G506" s="736"/>
      <c r="H506" s="736"/>
      <c r="I506" s="736"/>
    </row>
    <row r="507" spans="2:9" x14ac:dyDescent="0.2">
      <c r="B507" s="682"/>
      <c r="C507" s="682"/>
      <c r="D507" s="736"/>
      <c r="E507" s="736"/>
      <c r="F507" s="736"/>
      <c r="G507" s="736"/>
      <c r="H507" s="736"/>
      <c r="I507" s="736"/>
    </row>
    <row r="508" spans="2:9" x14ac:dyDescent="0.2">
      <c r="B508" s="682"/>
      <c r="C508" s="682"/>
      <c r="D508" s="736"/>
      <c r="E508" s="736"/>
      <c r="F508" s="736"/>
      <c r="G508" s="736"/>
      <c r="H508" s="736"/>
      <c r="I508" s="736"/>
    </row>
    <row r="509" spans="2:9" x14ac:dyDescent="0.2">
      <c r="B509" s="682"/>
      <c r="C509" s="682"/>
      <c r="D509" s="736"/>
      <c r="E509" s="736"/>
      <c r="F509" s="736"/>
      <c r="G509" s="736"/>
      <c r="H509" s="736"/>
      <c r="I509" s="736"/>
    </row>
    <row r="510" spans="2:9" x14ac:dyDescent="0.2">
      <c r="B510" s="682"/>
      <c r="C510" s="682"/>
      <c r="D510" s="736"/>
      <c r="E510" s="736"/>
      <c r="F510" s="736"/>
      <c r="G510" s="736"/>
      <c r="H510" s="736"/>
      <c r="I510" s="736"/>
    </row>
    <row r="511" spans="2:9" x14ac:dyDescent="0.2">
      <c r="B511" s="682"/>
      <c r="C511" s="682"/>
      <c r="D511" s="736"/>
      <c r="E511" s="736"/>
      <c r="F511" s="736"/>
      <c r="G511" s="736"/>
      <c r="H511" s="736"/>
      <c r="I511" s="736"/>
    </row>
    <row r="512" spans="2:9" x14ac:dyDescent="0.2">
      <c r="B512" s="682"/>
      <c r="C512" s="682"/>
      <c r="D512" s="736"/>
      <c r="E512" s="736"/>
      <c r="F512" s="736"/>
      <c r="G512" s="736"/>
      <c r="H512" s="736"/>
      <c r="I512" s="736"/>
    </row>
    <row r="513" spans="2:9" x14ac:dyDescent="0.2">
      <c r="B513" s="682"/>
      <c r="C513" s="682"/>
      <c r="D513" s="736"/>
      <c r="E513" s="736"/>
      <c r="F513" s="736"/>
      <c r="G513" s="736"/>
      <c r="H513" s="736"/>
      <c r="I513" s="736"/>
    </row>
    <row r="514" spans="2:9" x14ac:dyDescent="0.2">
      <c r="B514" s="682"/>
      <c r="C514" s="682"/>
      <c r="D514" s="736"/>
      <c r="E514" s="736"/>
      <c r="F514" s="736"/>
      <c r="G514" s="736"/>
      <c r="H514" s="736"/>
      <c r="I514" s="736"/>
    </row>
    <row r="515" spans="2:9" x14ac:dyDescent="0.2">
      <c r="B515" s="682"/>
      <c r="C515" s="682"/>
      <c r="D515" s="736"/>
      <c r="E515" s="736"/>
      <c r="F515" s="736"/>
      <c r="G515" s="736"/>
      <c r="H515" s="736"/>
      <c r="I515" s="736"/>
    </row>
    <row r="516" spans="2:9" x14ac:dyDescent="0.2">
      <c r="B516" s="682"/>
      <c r="C516" s="682"/>
      <c r="D516" s="736"/>
      <c r="E516" s="736"/>
      <c r="F516" s="736"/>
      <c r="G516" s="736"/>
      <c r="H516" s="736"/>
      <c r="I516" s="736"/>
    </row>
    <row r="517" spans="2:9" x14ac:dyDescent="0.2">
      <c r="B517" s="682"/>
      <c r="C517" s="682"/>
      <c r="D517" s="736"/>
      <c r="E517" s="736"/>
      <c r="F517" s="736"/>
      <c r="G517" s="736"/>
      <c r="H517" s="736"/>
      <c r="I517" s="736"/>
    </row>
    <row r="518" spans="2:9" x14ac:dyDescent="0.2">
      <c r="B518" s="682"/>
      <c r="C518" s="682"/>
      <c r="D518" s="736"/>
      <c r="E518" s="736"/>
      <c r="F518" s="736"/>
      <c r="G518" s="736"/>
      <c r="H518" s="736"/>
      <c r="I518" s="736"/>
    </row>
    <row r="519" spans="2:9" x14ac:dyDescent="0.2">
      <c r="B519" s="682"/>
      <c r="C519" s="682"/>
      <c r="D519" s="736"/>
      <c r="E519" s="736"/>
      <c r="F519" s="736"/>
      <c r="G519" s="736"/>
      <c r="H519" s="736"/>
      <c r="I519" s="736"/>
    </row>
    <row r="520" spans="2:9" x14ac:dyDescent="0.2">
      <c r="B520" s="682"/>
      <c r="C520" s="682"/>
      <c r="D520" s="736"/>
      <c r="E520" s="736"/>
      <c r="F520" s="736"/>
      <c r="G520" s="736"/>
      <c r="H520" s="736"/>
      <c r="I520" s="736"/>
    </row>
    <row r="521" spans="2:9" x14ac:dyDescent="0.2">
      <c r="B521" s="682"/>
      <c r="C521" s="682"/>
      <c r="D521" s="736"/>
      <c r="E521" s="736"/>
      <c r="F521" s="736"/>
      <c r="G521" s="736"/>
      <c r="H521" s="736"/>
      <c r="I521" s="736"/>
    </row>
    <row r="522" spans="2:9" x14ac:dyDescent="0.2">
      <c r="B522" s="682"/>
      <c r="C522" s="682"/>
      <c r="D522" s="736"/>
      <c r="E522" s="736"/>
      <c r="F522" s="736"/>
      <c r="G522" s="736"/>
      <c r="H522" s="736"/>
      <c r="I522" s="736"/>
    </row>
    <row r="523" spans="2:9" x14ac:dyDescent="0.2">
      <c r="B523" s="682"/>
      <c r="C523" s="682"/>
      <c r="D523" s="736"/>
      <c r="E523" s="736"/>
      <c r="F523" s="736"/>
      <c r="G523" s="736"/>
      <c r="H523" s="736"/>
      <c r="I523" s="736"/>
    </row>
    <row r="524" spans="2:9" x14ac:dyDescent="0.2">
      <c r="B524" s="682"/>
      <c r="C524" s="682"/>
      <c r="D524" s="736"/>
      <c r="E524" s="736"/>
      <c r="F524" s="736"/>
      <c r="G524" s="736"/>
      <c r="H524" s="736"/>
      <c r="I524" s="736"/>
    </row>
    <row r="525" spans="2:9" x14ac:dyDescent="0.2">
      <c r="B525" s="682"/>
      <c r="C525" s="682"/>
      <c r="D525" s="736"/>
      <c r="E525" s="736"/>
      <c r="F525" s="736"/>
      <c r="G525" s="736"/>
      <c r="H525" s="736"/>
      <c r="I525" s="736"/>
    </row>
    <row r="526" spans="2:9" x14ac:dyDescent="0.2">
      <c r="B526" s="682"/>
      <c r="C526" s="682"/>
      <c r="D526" s="736"/>
      <c r="E526" s="736"/>
      <c r="F526" s="736"/>
      <c r="G526" s="736"/>
      <c r="H526" s="736"/>
      <c r="I526" s="736"/>
    </row>
    <row r="527" spans="2:9" x14ac:dyDescent="0.2">
      <c r="B527" s="682"/>
      <c r="C527" s="682"/>
      <c r="D527" s="736"/>
      <c r="E527" s="736"/>
      <c r="F527" s="736"/>
      <c r="G527" s="736"/>
      <c r="H527" s="736"/>
      <c r="I527" s="736"/>
    </row>
    <row r="528" spans="2:9" x14ac:dyDescent="0.2">
      <c r="B528" s="682"/>
      <c r="C528" s="682"/>
      <c r="D528" s="736"/>
      <c r="E528" s="736"/>
      <c r="F528" s="736"/>
      <c r="G528" s="736"/>
      <c r="H528" s="736"/>
      <c r="I528" s="736"/>
    </row>
    <row r="529" spans="2:9" x14ac:dyDescent="0.2">
      <c r="B529" s="682"/>
      <c r="C529" s="682"/>
      <c r="D529" s="736"/>
      <c r="E529" s="736"/>
      <c r="F529" s="736"/>
      <c r="G529" s="736"/>
      <c r="H529" s="736"/>
      <c r="I529" s="736"/>
    </row>
    <row r="530" spans="2:9" x14ac:dyDescent="0.2">
      <c r="B530" s="682"/>
      <c r="C530" s="682"/>
      <c r="D530" s="736"/>
      <c r="E530" s="736"/>
      <c r="F530" s="736"/>
      <c r="G530" s="736"/>
      <c r="H530" s="736"/>
      <c r="I530" s="736"/>
    </row>
    <row r="531" spans="2:9" x14ac:dyDescent="0.2">
      <c r="B531" s="682"/>
      <c r="C531" s="682"/>
      <c r="D531" s="736"/>
      <c r="E531" s="736"/>
      <c r="F531" s="736"/>
      <c r="G531" s="736"/>
      <c r="H531" s="736"/>
      <c r="I531" s="736"/>
    </row>
    <row r="532" spans="2:9" x14ac:dyDescent="0.2">
      <c r="B532" s="682"/>
      <c r="C532" s="682"/>
      <c r="D532" s="736"/>
      <c r="E532" s="736"/>
      <c r="F532" s="736"/>
      <c r="G532" s="736"/>
      <c r="H532" s="736"/>
      <c r="I532" s="736"/>
    </row>
    <row r="533" spans="2:9" x14ac:dyDescent="0.2">
      <c r="B533" s="682"/>
      <c r="C533" s="682"/>
      <c r="D533" s="736"/>
      <c r="E533" s="736"/>
      <c r="F533" s="736"/>
      <c r="G533" s="736"/>
      <c r="H533" s="736"/>
      <c r="I533" s="736"/>
    </row>
    <row r="534" spans="2:9" x14ac:dyDescent="0.2">
      <c r="B534" s="682"/>
      <c r="C534" s="682"/>
      <c r="D534" s="736"/>
      <c r="E534" s="736"/>
      <c r="F534" s="736"/>
      <c r="G534" s="736"/>
      <c r="H534" s="736"/>
      <c r="I534" s="736"/>
    </row>
    <row r="535" spans="2:9" x14ac:dyDescent="0.2">
      <c r="B535" s="682"/>
      <c r="C535" s="682"/>
      <c r="D535" s="736"/>
      <c r="E535" s="736"/>
      <c r="F535" s="736"/>
      <c r="G535" s="736"/>
      <c r="H535" s="736"/>
      <c r="I535" s="736"/>
    </row>
    <row r="536" spans="2:9" x14ac:dyDescent="0.2">
      <c r="B536" s="682"/>
      <c r="C536" s="682"/>
      <c r="D536" s="736"/>
      <c r="E536" s="736"/>
      <c r="F536" s="736"/>
      <c r="G536" s="736"/>
      <c r="H536" s="736"/>
      <c r="I536" s="736"/>
    </row>
    <row r="537" spans="2:9" x14ac:dyDescent="0.2">
      <c r="B537" s="682"/>
      <c r="C537" s="682"/>
      <c r="D537" s="736"/>
      <c r="E537" s="736"/>
      <c r="F537" s="736"/>
      <c r="G537" s="736"/>
      <c r="H537" s="736"/>
      <c r="I537" s="736"/>
    </row>
    <row r="538" spans="2:9" x14ac:dyDescent="0.2">
      <c r="B538" s="682"/>
      <c r="C538" s="682"/>
      <c r="D538" s="736"/>
      <c r="E538" s="736"/>
      <c r="F538" s="736"/>
      <c r="G538" s="736"/>
      <c r="H538" s="736"/>
      <c r="I538" s="736"/>
    </row>
    <row r="539" spans="2:9" x14ac:dyDescent="0.2">
      <c r="B539" s="682"/>
      <c r="C539" s="682"/>
      <c r="D539" s="736"/>
      <c r="E539" s="736"/>
      <c r="F539" s="736"/>
      <c r="G539" s="736"/>
      <c r="H539" s="736"/>
      <c r="I539" s="736"/>
    </row>
    <row r="540" spans="2:9" x14ac:dyDescent="0.2">
      <c r="B540" s="682"/>
      <c r="C540" s="682"/>
      <c r="D540" s="736"/>
      <c r="E540" s="736"/>
      <c r="F540" s="736"/>
      <c r="G540" s="736"/>
      <c r="H540" s="736"/>
      <c r="I540" s="736"/>
    </row>
    <row r="541" spans="2:9" x14ac:dyDescent="0.2">
      <c r="B541" s="682"/>
      <c r="C541" s="682"/>
      <c r="D541" s="736"/>
      <c r="E541" s="736"/>
      <c r="F541" s="736"/>
      <c r="G541" s="736"/>
      <c r="H541" s="736"/>
      <c r="I541" s="736"/>
    </row>
    <row r="542" spans="2:9" x14ac:dyDescent="0.2">
      <c r="B542" s="682"/>
      <c r="C542" s="682"/>
      <c r="D542" s="736"/>
      <c r="E542" s="736"/>
      <c r="F542" s="736"/>
      <c r="G542" s="736"/>
      <c r="H542" s="736"/>
      <c r="I542" s="736"/>
    </row>
    <row r="543" spans="2:9" x14ac:dyDescent="0.2">
      <c r="B543" s="682"/>
      <c r="C543" s="682"/>
      <c r="D543" s="736"/>
      <c r="E543" s="736"/>
      <c r="F543" s="736"/>
      <c r="G543" s="736"/>
      <c r="H543" s="736"/>
      <c r="I543" s="736"/>
    </row>
    <row r="544" spans="2:9" x14ac:dyDescent="0.2">
      <c r="B544" s="682"/>
      <c r="C544" s="682"/>
      <c r="D544" s="736"/>
      <c r="E544" s="736"/>
      <c r="F544" s="736"/>
      <c r="G544" s="736"/>
      <c r="H544" s="736"/>
      <c r="I544" s="736"/>
    </row>
    <row r="545" spans="2:9" x14ac:dyDescent="0.2">
      <c r="B545" s="682"/>
      <c r="C545" s="682"/>
      <c r="D545" s="736"/>
      <c r="E545" s="736"/>
      <c r="F545" s="736"/>
      <c r="G545" s="736"/>
      <c r="H545" s="736"/>
      <c r="I545" s="736"/>
    </row>
    <row r="546" spans="2:9" x14ac:dyDescent="0.2">
      <c r="B546" s="682"/>
      <c r="C546" s="682"/>
      <c r="D546" s="736"/>
      <c r="E546" s="736"/>
      <c r="F546" s="736"/>
      <c r="G546" s="736"/>
      <c r="H546" s="736"/>
      <c r="I546" s="736"/>
    </row>
    <row r="547" spans="2:9" x14ac:dyDescent="0.2">
      <c r="B547" s="682"/>
      <c r="C547" s="682"/>
      <c r="D547" s="736"/>
      <c r="E547" s="736"/>
      <c r="F547" s="736"/>
      <c r="G547" s="736"/>
      <c r="H547" s="736"/>
      <c r="I547" s="736"/>
    </row>
    <row r="548" spans="2:9" x14ac:dyDescent="0.2">
      <c r="B548" s="682"/>
      <c r="C548" s="682"/>
      <c r="D548" s="736"/>
      <c r="E548" s="736"/>
      <c r="F548" s="736"/>
      <c r="G548" s="736"/>
      <c r="H548" s="736"/>
      <c r="I548" s="736"/>
    </row>
    <row r="549" spans="2:9" x14ac:dyDescent="0.2">
      <c r="B549" s="682"/>
      <c r="C549" s="682"/>
      <c r="D549" s="736"/>
      <c r="E549" s="736"/>
      <c r="F549" s="736"/>
      <c r="G549" s="736"/>
      <c r="H549" s="736"/>
      <c r="I549" s="736"/>
    </row>
    <row r="550" spans="2:9" x14ac:dyDescent="0.2">
      <c r="B550" s="682"/>
      <c r="C550" s="682"/>
      <c r="D550" s="736"/>
      <c r="E550" s="736"/>
      <c r="F550" s="736"/>
      <c r="G550" s="736"/>
      <c r="H550" s="736"/>
      <c r="I550" s="736"/>
    </row>
    <row r="551" spans="2:9" x14ac:dyDescent="0.2">
      <c r="B551" s="682"/>
      <c r="C551" s="682"/>
      <c r="D551" s="736"/>
      <c r="E551" s="736"/>
      <c r="F551" s="736"/>
      <c r="G551" s="736"/>
      <c r="H551" s="736"/>
      <c r="I551" s="736"/>
    </row>
    <row r="552" spans="2:9" x14ac:dyDescent="0.2">
      <c r="B552" s="682"/>
      <c r="C552" s="682"/>
      <c r="D552" s="736"/>
      <c r="E552" s="736"/>
      <c r="F552" s="736"/>
      <c r="G552" s="736"/>
      <c r="H552" s="736"/>
      <c r="I552" s="736"/>
    </row>
    <row r="553" spans="2:9" x14ac:dyDescent="0.2">
      <c r="B553" s="682"/>
      <c r="C553" s="682"/>
      <c r="D553" s="736"/>
      <c r="E553" s="736"/>
      <c r="F553" s="736"/>
      <c r="G553" s="736"/>
      <c r="H553" s="736"/>
      <c r="I553" s="736"/>
    </row>
    <row r="554" spans="2:9" x14ac:dyDescent="0.2">
      <c r="B554" s="682"/>
      <c r="C554" s="682"/>
      <c r="D554" s="736"/>
      <c r="E554" s="736"/>
      <c r="F554" s="736"/>
      <c r="G554" s="736"/>
      <c r="H554" s="736"/>
      <c r="I554" s="736"/>
    </row>
    <row r="555" spans="2:9" x14ac:dyDescent="0.2">
      <c r="B555" s="682"/>
      <c r="C555" s="682"/>
      <c r="D555" s="736"/>
      <c r="E555" s="736"/>
      <c r="F555" s="736"/>
      <c r="G555" s="736"/>
      <c r="H555" s="736"/>
      <c r="I555" s="736"/>
    </row>
    <row r="556" spans="2:9" x14ac:dyDescent="0.2">
      <c r="B556" s="682"/>
      <c r="C556" s="682"/>
      <c r="D556" s="736"/>
      <c r="E556" s="736"/>
      <c r="F556" s="736"/>
      <c r="G556" s="736"/>
      <c r="H556" s="736"/>
      <c r="I556" s="736"/>
    </row>
    <row r="557" spans="2:9" x14ac:dyDescent="0.2">
      <c r="B557" s="682"/>
      <c r="C557" s="682"/>
      <c r="D557" s="736"/>
      <c r="E557" s="736"/>
      <c r="F557" s="736"/>
      <c r="G557" s="736"/>
      <c r="H557" s="736"/>
      <c r="I557" s="736"/>
    </row>
    <row r="558" spans="2:9" x14ac:dyDescent="0.2">
      <c r="B558" s="682"/>
      <c r="C558" s="682"/>
      <c r="D558" s="736"/>
      <c r="E558" s="736"/>
      <c r="F558" s="736"/>
      <c r="G558" s="736"/>
      <c r="H558" s="736"/>
      <c r="I558" s="736"/>
    </row>
    <row r="559" spans="2:9" x14ac:dyDescent="0.2">
      <c r="B559" s="682"/>
      <c r="C559" s="682"/>
      <c r="D559" s="736"/>
      <c r="E559" s="736"/>
      <c r="F559" s="736"/>
      <c r="G559" s="736"/>
      <c r="H559" s="736"/>
      <c r="I559" s="736"/>
    </row>
    <row r="560" spans="2:9" x14ac:dyDescent="0.2">
      <c r="B560" s="682"/>
      <c r="C560" s="682"/>
      <c r="D560" s="736"/>
      <c r="E560" s="736"/>
      <c r="F560" s="736"/>
      <c r="G560" s="736"/>
      <c r="H560" s="736"/>
      <c r="I560" s="736"/>
    </row>
    <row r="561" spans="2:9" x14ac:dyDescent="0.2">
      <c r="B561" s="682"/>
      <c r="C561" s="682"/>
      <c r="D561" s="736"/>
      <c r="E561" s="736"/>
      <c r="F561" s="736"/>
      <c r="G561" s="736"/>
      <c r="H561" s="736"/>
      <c r="I561" s="736"/>
    </row>
    <row r="562" spans="2:9" x14ac:dyDescent="0.2">
      <c r="B562" s="682"/>
      <c r="C562" s="682"/>
      <c r="D562" s="736"/>
      <c r="E562" s="736"/>
      <c r="F562" s="736"/>
      <c r="G562" s="736"/>
      <c r="H562" s="736"/>
      <c r="I562" s="736"/>
    </row>
    <row r="563" spans="2:9" x14ac:dyDescent="0.2">
      <c r="B563" s="682"/>
      <c r="C563" s="682"/>
      <c r="D563" s="736"/>
      <c r="E563" s="736"/>
      <c r="F563" s="736"/>
      <c r="G563" s="736"/>
      <c r="H563" s="736"/>
      <c r="I563" s="736"/>
    </row>
    <row r="564" spans="2:9" x14ac:dyDescent="0.2">
      <c r="B564" s="682"/>
      <c r="C564" s="682"/>
      <c r="D564" s="736"/>
      <c r="E564" s="736"/>
      <c r="F564" s="736"/>
      <c r="G564" s="736"/>
      <c r="H564" s="736"/>
      <c r="I564" s="736"/>
    </row>
    <row r="565" spans="2:9" x14ac:dyDescent="0.2">
      <c r="B565" s="682"/>
      <c r="C565" s="682"/>
      <c r="D565" s="736"/>
      <c r="E565" s="736"/>
      <c r="F565" s="736"/>
      <c r="G565" s="736"/>
      <c r="H565" s="736"/>
      <c r="I565" s="736"/>
    </row>
    <row r="566" spans="2:9" x14ac:dyDescent="0.2">
      <c r="B566" s="682"/>
      <c r="C566" s="682"/>
      <c r="D566" s="736"/>
      <c r="E566" s="736"/>
      <c r="F566" s="736"/>
      <c r="G566" s="736"/>
      <c r="H566" s="736"/>
      <c r="I566" s="736"/>
    </row>
    <row r="567" spans="2:9" x14ac:dyDescent="0.2">
      <c r="B567" s="682"/>
      <c r="C567" s="682"/>
      <c r="D567" s="736"/>
      <c r="E567" s="736"/>
      <c r="F567" s="736"/>
      <c r="G567" s="736"/>
      <c r="H567" s="736"/>
      <c r="I567" s="736"/>
    </row>
    <row r="568" spans="2:9" x14ac:dyDescent="0.2">
      <c r="B568" s="682"/>
      <c r="C568" s="682"/>
      <c r="D568" s="736"/>
      <c r="E568" s="736"/>
      <c r="F568" s="736"/>
      <c r="G568" s="736"/>
      <c r="H568" s="736"/>
      <c r="I568" s="736"/>
    </row>
    <row r="569" spans="2:9" x14ac:dyDescent="0.2">
      <c r="B569" s="682"/>
      <c r="C569" s="682"/>
      <c r="D569" s="736"/>
      <c r="E569" s="736"/>
      <c r="F569" s="736"/>
      <c r="G569" s="736"/>
      <c r="H569" s="736"/>
      <c r="I569" s="736"/>
    </row>
    <row r="570" spans="2:9" x14ac:dyDescent="0.2">
      <c r="B570" s="682"/>
      <c r="C570" s="682"/>
      <c r="D570" s="736"/>
      <c r="E570" s="736"/>
      <c r="F570" s="736"/>
      <c r="G570" s="736"/>
      <c r="H570" s="736"/>
      <c r="I570" s="736"/>
    </row>
    <row r="571" spans="2:9" x14ac:dyDescent="0.2">
      <c r="B571" s="682"/>
      <c r="C571" s="682"/>
      <c r="D571" s="736"/>
      <c r="E571" s="736"/>
      <c r="F571" s="736"/>
      <c r="G571" s="736"/>
      <c r="H571" s="736"/>
      <c r="I571" s="736"/>
    </row>
    <row r="572" spans="2:9" x14ac:dyDescent="0.2">
      <c r="B572" s="682"/>
      <c r="C572" s="682"/>
      <c r="D572" s="736"/>
      <c r="E572" s="736"/>
      <c r="F572" s="736"/>
      <c r="G572" s="736"/>
      <c r="H572" s="736"/>
      <c r="I572" s="736"/>
    </row>
    <row r="573" spans="2:9" x14ac:dyDescent="0.2">
      <c r="B573" s="682"/>
      <c r="C573" s="682"/>
      <c r="D573" s="736"/>
      <c r="E573" s="736"/>
      <c r="F573" s="736"/>
      <c r="G573" s="736"/>
      <c r="H573" s="736"/>
      <c r="I573" s="736"/>
    </row>
    <row r="574" spans="2:9" x14ac:dyDescent="0.2">
      <c r="B574" s="682"/>
      <c r="C574" s="682"/>
      <c r="D574" s="736"/>
      <c r="E574" s="736"/>
      <c r="F574" s="736"/>
      <c r="G574" s="736"/>
      <c r="H574" s="736"/>
      <c r="I574" s="736"/>
    </row>
    <row r="575" spans="2:9" x14ac:dyDescent="0.2">
      <c r="B575" s="682"/>
      <c r="C575" s="682"/>
      <c r="D575" s="736"/>
      <c r="E575" s="736"/>
      <c r="F575" s="736"/>
      <c r="G575" s="736"/>
      <c r="H575" s="736"/>
      <c r="I575" s="736"/>
    </row>
    <row r="576" spans="2:9" x14ac:dyDescent="0.2">
      <c r="B576" s="682"/>
      <c r="C576" s="682"/>
      <c r="D576" s="736"/>
      <c r="E576" s="736"/>
      <c r="F576" s="736"/>
      <c r="G576" s="736"/>
      <c r="H576" s="736"/>
      <c r="I576" s="736"/>
    </row>
    <row r="577" spans="2:9" x14ac:dyDescent="0.2">
      <c r="B577" s="682"/>
      <c r="C577" s="682"/>
      <c r="D577" s="736"/>
      <c r="E577" s="736"/>
      <c r="F577" s="736"/>
      <c r="G577" s="736"/>
      <c r="H577" s="736"/>
      <c r="I577" s="736"/>
    </row>
    <row r="578" spans="2:9" x14ac:dyDescent="0.2">
      <c r="B578" s="682"/>
      <c r="C578" s="682"/>
      <c r="D578" s="736"/>
      <c r="E578" s="736"/>
      <c r="F578" s="736"/>
      <c r="G578" s="736"/>
      <c r="H578" s="736"/>
      <c r="I578" s="736"/>
    </row>
    <row r="579" spans="2:9" x14ac:dyDescent="0.2">
      <c r="B579" s="682"/>
      <c r="C579" s="682"/>
      <c r="D579" s="736"/>
      <c r="E579" s="736"/>
      <c r="F579" s="736"/>
      <c r="G579" s="736"/>
      <c r="H579" s="736"/>
      <c r="I579" s="736"/>
    </row>
    <row r="580" spans="2:9" x14ac:dyDescent="0.2">
      <c r="B580" s="682"/>
      <c r="C580" s="682"/>
      <c r="D580" s="736"/>
      <c r="E580" s="736"/>
      <c r="F580" s="736"/>
      <c r="G580" s="736"/>
      <c r="H580" s="736"/>
      <c r="I580" s="736"/>
    </row>
    <row r="581" spans="2:9" x14ac:dyDescent="0.2">
      <c r="B581" s="682"/>
      <c r="C581" s="682"/>
      <c r="D581" s="736"/>
      <c r="E581" s="736"/>
      <c r="F581" s="736"/>
      <c r="G581" s="736"/>
      <c r="H581" s="736"/>
      <c r="I581" s="736"/>
    </row>
    <row r="582" spans="2:9" x14ac:dyDescent="0.2">
      <c r="B582" s="682"/>
      <c r="C582" s="682"/>
      <c r="D582" s="736"/>
      <c r="E582" s="736"/>
      <c r="F582" s="736"/>
      <c r="G582" s="736"/>
      <c r="H582" s="736"/>
      <c r="I582" s="736"/>
    </row>
    <row r="583" spans="2:9" x14ac:dyDescent="0.2">
      <c r="B583" s="682"/>
      <c r="C583" s="682"/>
      <c r="D583" s="736"/>
      <c r="E583" s="736"/>
      <c r="F583" s="736"/>
      <c r="G583" s="736"/>
      <c r="H583" s="736"/>
      <c r="I583" s="736"/>
    </row>
    <row r="584" spans="2:9" x14ac:dyDescent="0.2">
      <c r="B584" s="682"/>
      <c r="C584" s="682"/>
      <c r="D584" s="736"/>
      <c r="E584" s="736"/>
      <c r="F584" s="736"/>
      <c r="G584" s="736"/>
      <c r="H584" s="736"/>
      <c r="I584" s="736"/>
    </row>
    <row r="585" spans="2:9" x14ac:dyDescent="0.2">
      <c r="B585" s="682"/>
      <c r="C585" s="682"/>
      <c r="D585" s="736"/>
      <c r="E585" s="736"/>
      <c r="F585" s="736"/>
      <c r="G585" s="736"/>
      <c r="H585" s="736"/>
      <c r="I585" s="736"/>
    </row>
    <row r="586" spans="2:9" x14ac:dyDescent="0.2">
      <c r="B586" s="682"/>
      <c r="C586" s="682"/>
      <c r="D586" s="736"/>
      <c r="E586" s="736"/>
      <c r="F586" s="736"/>
      <c r="G586" s="736"/>
      <c r="H586" s="736"/>
      <c r="I586" s="736"/>
    </row>
    <row r="587" spans="2:9" x14ac:dyDescent="0.2">
      <c r="B587" s="682"/>
      <c r="C587" s="682"/>
      <c r="D587" s="736"/>
      <c r="E587" s="736"/>
      <c r="F587" s="736"/>
      <c r="G587" s="736"/>
      <c r="H587" s="736"/>
      <c r="I587" s="736"/>
    </row>
    <row r="588" spans="2:9" x14ac:dyDescent="0.2">
      <c r="B588" s="682"/>
      <c r="C588" s="682"/>
      <c r="D588" s="736"/>
      <c r="E588" s="736"/>
      <c r="F588" s="736"/>
      <c r="G588" s="736"/>
      <c r="H588" s="736"/>
      <c r="I588" s="736"/>
    </row>
    <row r="589" spans="2:9" x14ac:dyDescent="0.2">
      <c r="B589" s="682"/>
      <c r="C589" s="682"/>
      <c r="D589" s="736"/>
      <c r="E589" s="736"/>
      <c r="F589" s="736"/>
      <c r="G589" s="736"/>
      <c r="H589" s="736"/>
      <c r="I589" s="736"/>
    </row>
    <row r="590" spans="2:9" x14ac:dyDescent="0.2">
      <c r="B590" s="682"/>
      <c r="C590" s="682"/>
      <c r="D590" s="736"/>
      <c r="E590" s="736"/>
      <c r="F590" s="736"/>
      <c r="G590" s="736"/>
      <c r="H590" s="736"/>
      <c r="I590" s="736"/>
    </row>
    <row r="591" spans="2:9" x14ac:dyDescent="0.2">
      <c r="B591" s="682"/>
      <c r="C591" s="682"/>
      <c r="D591" s="736"/>
      <c r="E591" s="736"/>
      <c r="F591" s="736"/>
      <c r="G591" s="736"/>
      <c r="H591" s="736"/>
      <c r="I591" s="736"/>
    </row>
    <row r="592" spans="2:9" x14ac:dyDescent="0.2">
      <c r="B592" s="682"/>
      <c r="C592" s="682"/>
      <c r="D592" s="736"/>
      <c r="E592" s="736"/>
      <c r="F592" s="736"/>
      <c r="G592" s="736"/>
      <c r="H592" s="736"/>
      <c r="I592" s="736"/>
    </row>
    <row r="593" spans="2:9" x14ac:dyDescent="0.2">
      <c r="B593" s="682"/>
      <c r="C593" s="682"/>
      <c r="D593" s="736"/>
      <c r="E593" s="736"/>
      <c r="F593" s="736"/>
      <c r="G593" s="736"/>
      <c r="H593" s="736"/>
      <c r="I593" s="736"/>
    </row>
    <row r="594" spans="2:9" x14ac:dyDescent="0.2">
      <c r="B594" s="682"/>
      <c r="C594" s="682"/>
      <c r="D594" s="736"/>
      <c r="E594" s="736"/>
      <c r="F594" s="736"/>
      <c r="G594" s="736"/>
      <c r="H594" s="736"/>
      <c r="I594" s="736"/>
    </row>
    <row r="595" spans="2:9" x14ac:dyDescent="0.2">
      <c r="B595" s="682"/>
      <c r="C595" s="682"/>
      <c r="D595" s="736"/>
      <c r="E595" s="736"/>
      <c r="F595" s="736"/>
      <c r="G595" s="736"/>
      <c r="H595" s="736"/>
      <c r="I595" s="736"/>
    </row>
    <row r="596" spans="2:9" x14ac:dyDescent="0.2">
      <c r="B596" s="682"/>
      <c r="C596" s="682"/>
      <c r="D596" s="736"/>
      <c r="E596" s="736"/>
      <c r="F596" s="736"/>
      <c r="G596" s="736"/>
      <c r="H596" s="736"/>
      <c r="I596" s="736"/>
    </row>
    <row r="597" spans="2:9" x14ac:dyDescent="0.2">
      <c r="B597" s="682"/>
      <c r="C597" s="682"/>
      <c r="D597" s="736"/>
      <c r="E597" s="736"/>
      <c r="F597" s="736"/>
      <c r="G597" s="736"/>
      <c r="H597" s="736"/>
      <c r="I597" s="736"/>
    </row>
    <row r="598" spans="2:9" x14ac:dyDescent="0.2">
      <c r="B598" s="682"/>
      <c r="C598" s="682"/>
      <c r="D598" s="736"/>
      <c r="E598" s="736"/>
      <c r="F598" s="736"/>
      <c r="G598" s="736"/>
      <c r="H598" s="736"/>
      <c r="I598" s="736"/>
    </row>
    <row r="599" spans="2:9" x14ac:dyDescent="0.2">
      <c r="B599" s="682"/>
      <c r="C599" s="682"/>
      <c r="D599" s="736"/>
      <c r="E599" s="736"/>
      <c r="F599" s="736"/>
      <c r="G599" s="736"/>
      <c r="H599" s="736"/>
      <c r="I599" s="736"/>
    </row>
    <row r="600" spans="2:9" x14ac:dyDescent="0.2">
      <c r="B600" s="682"/>
      <c r="C600" s="682"/>
      <c r="D600" s="736"/>
      <c r="E600" s="736"/>
      <c r="F600" s="736"/>
      <c r="G600" s="736"/>
      <c r="H600" s="736"/>
      <c r="I600" s="736"/>
    </row>
    <row r="601" spans="2:9" x14ac:dyDescent="0.2">
      <c r="B601" s="682"/>
      <c r="C601" s="682"/>
      <c r="D601" s="736"/>
      <c r="E601" s="736"/>
      <c r="F601" s="736"/>
      <c r="G601" s="736"/>
      <c r="H601" s="736"/>
      <c r="I601" s="736"/>
    </row>
    <row r="602" spans="2:9" x14ac:dyDescent="0.2">
      <c r="B602" s="682"/>
      <c r="C602" s="682"/>
      <c r="D602" s="736"/>
      <c r="E602" s="736"/>
      <c r="F602" s="736"/>
      <c r="G602" s="736"/>
      <c r="H602" s="736"/>
      <c r="I602" s="736"/>
    </row>
    <row r="603" spans="2:9" x14ac:dyDescent="0.2">
      <c r="B603" s="682"/>
      <c r="C603" s="682"/>
      <c r="D603" s="736"/>
      <c r="E603" s="736"/>
      <c r="F603" s="736"/>
      <c r="G603" s="736"/>
      <c r="H603" s="736"/>
      <c r="I603" s="736"/>
    </row>
    <row r="604" spans="2:9" x14ac:dyDescent="0.2">
      <c r="B604" s="682"/>
      <c r="C604" s="682"/>
      <c r="D604" s="736"/>
      <c r="E604" s="736"/>
      <c r="F604" s="736"/>
      <c r="G604" s="736"/>
      <c r="H604" s="736"/>
      <c r="I604" s="736"/>
    </row>
    <row r="605" spans="2:9" x14ac:dyDescent="0.2">
      <c r="B605" s="682"/>
      <c r="C605" s="682"/>
      <c r="D605" s="736"/>
      <c r="E605" s="736"/>
      <c r="F605" s="736"/>
      <c r="G605" s="736"/>
      <c r="H605" s="736"/>
      <c r="I605" s="736"/>
    </row>
    <row r="606" spans="2:9" x14ac:dyDescent="0.2">
      <c r="B606" s="682"/>
      <c r="C606" s="682"/>
      <c r="D606" s="736"/>
      <c r="E606" s="736"/>
      <c r="F606" s="736"/>
      <c r="G606" s="736"/>
      <c r="H606" s="736"/>
      <c r="I606" s="736"/>
    </row>
    <row r="607" spans="2:9" x14ac:dyDescent="0.2">
      <c r="B607" s="682"/>
      <c r="C607" s="682"/>
      <c r="D607" s="736"/>
      <c r="E607" s="736"/>
      <c r="F607" s="736"/>
      <c r="G607" s="736"/>
      <c r="H607" s="736"/>
      <c r="I607" s="736"/>
    </row>
    <row r="608" spans="2:9" x14ac:dyDescent="0.2">
      <c r="B608" s="682"/>
      <c r="C608" s="682"/>
      <c r="D608" s="736"/>
      <c r="E608" s="736"/>
      <c r="F608" s="736"/>
      <c r="G608" s="736"/>
      <c r="H608" s="736"/>
      <c r="I608" s="736"/>
    </row>
    <row r="609" spans="2:9" x14ac:dyDescent="0.2">
      <c r="B609" s="682"/>
      <c r="C609" s="682"/>
      <c r="D609" s="736"/>
      <c r="E609" s="736"/>
      <c r="F609" s="736"/>
      <c r="G609" s="736"/>
      <c r="H609" s="736"/>
      <c r="I609" s="736"/>
    </row>
    <row r="610" spans="2:9" x14ac:dyDescent="0.2">
      <c r="B610" s="682"/>
      <c r="C610" s="682"/>
      <c r="D610" s="736"/>
      <c r="E610" s="736"/>
      <c r="F610" s="736"/>
      <c r="G610" s="736"/>
      <c r="H610" s="736"/>
      <c r="I610" s="736"/>
    </row>
    <row r="611" spans="2:9" x14ac:dyDescent="0.2">
      <c r="B611" s="682"/>
      <c r="C611" s="682"/>
      <c r="D611" s="736"/>
      <c r="E611" s="736"/>
      <c r="F611" s="736"/>
      <c r="G611" s="736"/>
      <c r="H611" s="736"/>
      <c r="I611" s="736"/>
    </row>
    <row r="612" spans="2:9" x14ac:dyDescent="0.2">
      <c r="B612" s="682"/>
      <c r="C612" s="682"/>
      <c r="D612" s="736"/>
      <c r="E612" s="736"/>
      <c r="F612" s="736"/>
      <c r="G612" s="736"/>
      <c r="H612" s="736"/>
      <c r="I612" s="736"/>
    </row>
    <row r="613" spans="2:9" x14ac:dyDescent="0.2">
      <c r="B613" s="682"/>
      <c r="C613" s="682"/>
      <c r="D613" s="736"/>
      <c r="E613" s="736"/>
      <c r="F613" s="736"/>
      <c r="G613" s="736"/>
      <c r="H613" s="736"/>
      <c r="I613" s="736"/>
    </row>
    <row r="614" spans="2:9" x14ac:dyDescent="0.2">
      <c r="B614" s="682"/>
      <c r="C614" s="682"/>
      <c r="D614" s="736"/>
      <c r="E614" s="736"/>
      <c r="F614" s="736"/>
      <c r="G614" s="736"/>
      <c r="H614" s="736"/>
      <c r="I614" s="736"/>
    </row>
    <row r="615" spans="2:9" x14ac:dyDescent="0.2">
      <c r="B615" s="682"/>
      <c r="C615" s="682"/>
      <c r="D615" s="736"/>
      <c r="E615" s="736"/>
      <c r="F615" s="736"/>
      <c r="G615" s="736"/>
      <c r="H615" s="736"/>
      <c r="I615" s="736"/>
    </row>
    <row r="616" spans="2:9" x14ac:dyDescent="0.2">
      <c r="B616" s="682"/>
      <c r="C616" s="682"/>
      <c r="D616" s="736"/>
      <c r="E616" s="736"/>
      <c r="F616" s="736"/>
      <c r="G616" s="736"/>
      <c r="H616" s="736"/>
      <c r="I616" s="736"/>
    </row>
    <row r="617" spans="2:9" x14ac:dyDescent="0.2">
      <c r="B617" s="682"/>
      <c r="C617" s="682"/>
      <c r="D617" s="736"/>
      <c r="E617" s="736"/>
      <c r="F617" s="736"/>
      <c r="G617" s="736"/>
      <c r="H617" s="736"/>
      <c r="I617" s="736"/>
    </row>
    <row r="618" spans="2:9" x14ac:dyDescent="0.2">
      <c r="B618" s="682"/>
      <c r="C618" s="682"/>
      <c r="D618" s="736"/>
      <c r="E618" s="736"/>
      <c r="F618" s="736"/>
      <c r="G618" s="736"/>
      <c r="H618" s="736"/>
      <c r="I618" s="736"/>
    </row>
    <row r="619" spans="2:9" x14ac:dyDescent="0.2">
      <c r="B619" s="682"/>
      <c r="C619" s="682"/>
      <c r="D619" s="736"/>
      <c r="E619" s="736"/>
      <c r="F619" s="736"/>
      <c r="G619" s="736"/>
      <c r="H619" s="736"/>
      <c r="I619" s="736"/>
    </row>
    <row r="620" spans="2:9" x14ac:dyDescent="0.2">
      <c r="B620" s="682"/>
      <c r="C620" s="682"/>
      <c r="D620" s="736"/>
      <c r="E620" s="736"/>
      <c r="F620" s="736"/>
      <c r="G620" s="736"/>
      <c r="H620" s="736"/>
      <c r="I620" s="736"/>
    </row>
    <row r="621" spans="2:9" x14ac:dyDescent="0.2">
      <c r="B621" s="682"/>
      <c r="C621" s="682"/>
      <c r="D621" s="736"/>
      <c r="E621" s="736"/>
      <c r="F621" s="736"/>
      <c r="G621" s="736"/>
      <c r="H621" s="736"/>
      <c r="I621" s="736"/>
    </row>
    <row r="622" spans="2:9" x14ac:dyDescent="0.2">
      <c r="B622" s="682"/>
      <c r="C622" s="682"/>
      <c r="D622" s="736"/>
      <c r="E622" s="736"/>
      <c r="F622" s="736"/>
      <c r="G622" s="736"/>
      <c r="H622" s="736"/>
      <c r="I622" s="736"/>
    </row>
    <row r="623" spans="2:9" x14ac:dyDescent="0.2">
      <c r="B623" s="682"/>
      <c r="C623" s="682"/>
      <c r="D623" s="736"/>
      <c r="E623" s="736"/>
      <c r="F623" s="736"/>
      <c r="G623" s="736"/>
      <c r="H623" s="736"/>
      <c r="I623" s="736"/>
    </row>
    <row r="624" spans="2:9" x14ac:dyDescent="0.2">
      <c r="B624" s="682"/>
      <c r="C624" s="682"/>
      <c r="D624" s="736"/>
      <c r="E624" s="736"/>
      <c r="F624" s="736"/>
      <c r="G624" s="736"/>
      <c r="H624" s="736"/>
      <c r="I624" s="736"/>
    </row>
    <row r="625" spans="2:9" x14ac:dyDescent="0.2">
      <c r="B625" s="682"/>
      <c r="C625" s="682"/>
      <c r="D625" s="736"/>
      <c r="E625" s="736"/>
      <c r="F625" s="736"/>
      <c r="G625" s="736"/>
      <c r="H625" s="736"/>
      <c r="I625" s="736"/>
    </row>
    <row r="626" spans="2:9" x14ac:dyDescent="0.2">
      <c r="B626" s="682"/>
      <c r="C626" s="682"/>
      <c r="D626" s="736"/>
      <c r="E626" s="736"/>
      <c r="F626" s="736"/>
      <c r="G626" s="736"/>
      <c r="H626" s="736"/>
      <c r="I626" s="736"/>
    </row>
    <row r="627" spans="2:9" x14ac:dyDescent="0.2">
      <c r="B627" s="682"/>
      <c r="C627" s="682"/>
      <c r="D627" s="736"/>
      <c r="E627" s="736"/>
      <c r="F627" s="736"/>
      <c r="G627" s="736"/>
      <c r="H627" s="736"/>
      <c r="I627" s="736"/>
    </row>
    <row r="628" spans="2:9" x14ac:dyDescent="0.2">
      <c r="B628" s="682"/>
      <c r="C628" s="682"/>
      <c r="D628" s="736"/>
      <c r="E628" s="736"/>
      <c r="F628" s="736"/>
      <c r="G628" s="736"/>
      <c r="H628" s="736"/>
      <c r="I628" s="736"/>
    </row>
    <row r="629" spans="2:9" x14ac:dyDescent="0.2">
      <c r="B629" s="682"/>
      <c r="C629" s="682"/>
      <c r="D629" s="736"/>
      <c r="E629" s="736"/>
      <c r="F629" s="736"/>
      <c r="G629" s="736"/>
      <c r="H629" s="736"/>
      <c r="I629" s="736"/>
    </row>
    <row r="630" spans="2:9" x14ac:dyDescent="0.2">
      <c r="B630" s="682"/>
      <c r="C630" s="682"/>
      <c r="D630" s="736"/>
      <c r="E630" s="736"/>
      <c r="F630" s="736"/>
      <c r="G630" s="736"/>
      <c r="H630" s="736"/>
      <c r="I630" s="736"/>
    </row>
    <row r="631" spans="2:9" x14ac:dyDescent="0.2">
      <c r="B631" s="682"/>
      <c r="C631" s="682"/>
      <c r="D631" s="736"/>
      <c r="E631" s="736"/>
      <c r="F631" s="736"/>
      <c r="G631" s="736"/>
      <c r="H631" s="736"/>
      <c r="I631" s="736"/>
    </row>
    <row r="632" spans="2:9" x14ac:dyDescent="0.2">
      <c r="B632" s="682"/>
      <c r="C632" s="682"/>
      <c r="D632" s="736"/>
      <c r="E632" s="736"/>
      <c r="F632" s="736"/>
      <c r="G632" s="736"/>
      <c r="H632" s="736"/>
      <c r="I632" s="736"/>
    </row>
    <row r="633" spans="2:9" x14ac:dyDescent="0.2">
      <c r="B633" s="682"/>
      <c r="C633" s="682"/>
      <c r="D633" s="736"/>
      <c r="E633" s="736"/>
      <c r="F633" s="736"/>
      <c r="G633" s="736"/>
      <c r="H633" s="736"/>
      <c r="I633" s="736"/>
    </row>
    <row r="634" spans="2:9" x14ac:dyDescent="0.2">
      <c r="B634" s="682"/>
      <c r="C634" s="682"/>
      <c r="D634" s="736"/>
      <c r="E634" s="736"/>
      <c r="F634" s="736"/>
      <c r="G634" s="736"/>
      <c r="H634" s="736"/>
      <c r="I634" s="736"/>
    </row>
    <row r="635" spans="2:9" x14ac:dyDescent="0.2">
      <c r="B635" s="682"/>
      <c r="C635" s="682"/>
      <c r="D635" s="736"/>
      <c r="E635" s="736"/>
      <c r="F635" s="736"/>
      <c r="G635" s="736"/>
      <c r="H635" s="736"/>
      <c r="I635" s="736"/>
    </row>
    <row r="636" spans="2:9" x14ac:dyDescent="0.2">
      <c r="B636" s="682"/>
      <c r="C636" s="682"/>
      <c r="D636" s="736"/>
      <c r="E636" s="736"/>
      <c r="F636" s="736"/>
      <c r="G636" s="736"/>
      <c r="H636" s="736"/>
      <c r="I636" s="736"/>
    </row>
    <row r="637" spans="2:9" x14ac:dyDescent="0.2">
      <c r="B637" s="682"/>
      <c r="C637" s="682"/>
      <c r="D637" s="736"/>
      <c r="E637" s="736"/>
      <c r="F637" s="736"/>
      <c r="G637" s="736"/>
      <c r="H637" s="736"/>
      <c r="I637" s="736"/>
    </row>
    <row r="638" spans="2:9" x14ac:dyDescent="0.2">
      <c r="B638" s="682"/>
      <c r="C638" s="682"/>
      <c r="D638" s="736"/>
      <c r="E638" s="736"/>
      <c r="F638" s="736"/>
      <c r="G638" s="736"/>
      <c r="H638" s="736"/>
      <c r="I638" s="736"/>
    </row>
    <row r="639" spans="2:9" x14ac:dyDescent="0.2">
      <c r="B639" s="682"/>
      <c r="C639" s="682"/>
      <c r="D639" s="736"/>
      <c r="E639" s="736"/>
      <c r="F639" s="736"/>
      <c r="G639" s="736"/>
      <c r="H639" s="736"/>
      <c r="I639" s="736"/>
    </row>
    <row r="640" spans="2:9" x14ac:dyDescent="0.2">
      <c r="B640" s="682"/>
      <c r="C640" s="682"/>
      <c r="D640" s="736"/>
      <c r="E640" s="736"/>
      <c r="F640" s="736"/>
      <c r="G640" s="736"/>
      <c r="H640" s="736"/>
      <c r="I640" s="736"/>
    </row>
    <row r="641" spans="2:9" x14ac:dyDescent="0.2">
      <c r="B641" s="682"/>
      <c r="C641" s="682"/>
      <c r="D641" s="736"/>
      <c r="E641" s="736"/>
      <c r="F641" s="736"/>
      <c r="G641" s="736"/>
      <c r="H641" s="736"/>
      <c r="I641" s="736"/>
    </row>
    <row r="642" spans="2:9" x14ac:dyDescent="0.2">
      <c r="B642" s="682"/>
      <c r="C642" s="682"/>
      <c r="D642" s="736"/>
      <c r="E642" s="736"/>
      <c r="F642" s="736"/>
      <c r="G642" s="736"/>
      <c r="H642" s="736"/>
      <c r="I642" s="736"/>
    </row>
    <row r="643" spans="2:9" x14ac:dyDescent="0.2">
      <c r="B643" s="682"/>
      <c r="C643" s="682"/>
      <c r="D643" s="736"/>
      <c r="E643" s="736"/>
      <c r="F643" s="736"/>
      <c r="G643" s="736"/>
      <c r="H643" s="736"/>
      <c r="I643" s="736"/>
    </row>
    <row r="644" spans="2:9" x14ac:dyDescent="0.2">
      <c r="B644" s="682"/>
      <c r="C644" s="682"/>
      <c r="D644" s="736"/>
      <c r="E644" s="736"/>
      <c r="F644" s="736"/>
      <c r="G644" s="736"/>
      <c r="H644" s="736"/>
      <c r="I644" s="736"/>
    </row>
    <row r="645" spans="2:9" x14ac:dyDescent="0.2">
      <c r="B645" s="682"/>
      <c r="C645" s="682"/>
      <c r="D645" s="736"/>
      <c r="E645" s="736"/>
      <c r="F645" s="736"/>
      <c r="G645" s="736"/>
      <c r="H645" s="736"/>
      <c r="I645" s="736"/>
    </row>
    <row r="646" spans="2:9" x14ac:dyDescent="0.2">
      <c r="B646" s="682"/>
      <c r="C646" s="682"/>
      <c r="D646" s="736"/>
      <c r="E646" s="736"/>
      <c r="F646" s="736"/>
      <c r="G646" s="736"/>
      <c r="H646" s="736"/>
      <c r="I646" s="736"/>
    </row>
    <row r="647" spans="2:9" x14ac:dyDescent="0.2">
      <c r="B647" s="682"/>
      <c r="C647" s="682"/>
      <c r="D647" s="736"/>
      <c r="E647" s="736"/>
      <c r="F647" s="736"/>
      <c r="G647" s="736"/>
      <c r="H647" s="736"/>
      <c r="I647" s="736"/>
    </row>
    <row r="648" spans="2:9" x14ac:dyDescent="0.2">
      <c r="B648" s="682"/>
      <c r="C648" s="682"/>
      <c r="D648" s="736"/>
      <c r="E648" s="736"/>
      <c r="F648" s="736"/>
      <c r="G648" s="736"/>
      <c r="H648" s="736"/>
      <c r="I648" s="736"/>
    </row>
    <row r="649" spans="2:9" x14ac:dyDescent="0.2">
      <c r="B649" s="682"/>
      <c r="C649" s="682"/>
      <c r="D649" s="736"/>
      <c r="E649" s="736"/>
      <c r="F649" s="736"/>
      <c r="G649" s="736"/>
      <c r="H649" s="736"/>
      <c r="I649" s="736"/>
    </row>
    <row r="650" spans="2:9" x14ac:dyDescent="0.2">
      <c r="B650" s="682"/>
      <c r="C650" s="682"/>
      <c r="D650" s="736"/>
      <c r="E650" s="736"/>
      <c r="F650" s="736"/>
      <c r="G650" s="736"/>
      <c r="H650" s="736"/>
      <c r="I650" s="736"/>
    </row>
    <row r="651" spans="2:9" x14ac:dyDescent="0.2">
      <c r="B651" s="682"/>
      <c r="C651" s="682"/>
      <c r="D651" s="736"/>
      <c r="E651" s="736"/>
      <c r="F651" s="736"/>
      <c r="G651" s="736"/>
      <c r="H651" s="736"/>
      <c r="I651" s="736"/>
    </row>
    <row r="652" spans="2:9" x14ac:dyDescent="0.2">
      <c r="B652" s="682"/>
      <c r="C652" s="682"/>
      <c r="D652" s="736"/>
      <c r="E652" s="736"/>
      <c r="F652" s="736"/>
      <c r="G652" s="736"/>
      <c r="H652" s="736"/>
      <c r="I652" s="736"/>
    </row>
    <row r="653" spans="2:9" x14ac:dyDescent="0.2">
      <c r="B653" s="682"/>
      <c r="C653" s="682"/>
      <c r="D653" s="736"/>
      <c r="E653" s="736"/>
      <c r="F653" s="736"/>
      <c r="G653" s="736"/>
      <c r="H653" s="736"/>
      <c r="I653" s="736"/>
    </row>
    <row r="654" spans="2:9" x14ac:dyDescent="0.2">
      <c r="B654" s="682"/>
      <c r="C654" s="682"/>
      <c r="D654" s="736"/>
      <c r="E654" s="736"/>
      <c r="F654" s="736"/>
      <c r="G654" s="736"/>
      <c r="H654" s="736"/>
      <c r="I654" s="736"/>
    </row>
    <row r="655" spans="2:9" x14ac:dyDescent="0.2">
      <c r="B655" s="682"/>
      <c r="C655" s="682"/>
      <c r="D655" s="736"/>
      <c r="E655" s="736"/>
      <c r="F655" s="736"/>
      <c r="G655" s="736"/>
      <c r="H655" s="736"/>
      <c r="I655" s="736"/>
    </row>
    <row r="656" spans="2:9" x14ac:dyDescent="0.2">
      <c r="B656" s="682"/>
      <c r="C656" s="682"/>
      <c r="D656" s="736"/>
      <c r="E656" s="736"/>
      <c r="F656" s="736"/>
      <c r="G656" s="736"/>
      <c r="H656" s="736"/>
      <c r="I656" s="736"/>
    </row>
    <row r="657" spans="2:9" x14ac:dyDescent="0.2">
      <c r="B657" s="682"/>
      <c r="C657" s="682"/>
      <c r="D657" s="736"/>
      <c r="E657" s="736"/>
      <c r="F657" s="736"/>
      <c r="G657" s="736"/>
      <c r="H657" s="736"/>
      <c r="I657" s="736"/>
    </row>
    <row r="658" spans="2:9" x14ac:dyDescent="0.2">
      <c r="B658" s="682"/>
      <c r="C658" s="682"/>
      <c r="D658" s="736"/>
      <c r="E658" s="736"/>
      <c r="F658" s="736"/>
      <c r="G658" s="736"/>
      <c r="H658" s="736"/>
      <c r="I658" s="736"/>
    </row>
    <row r="659" spans="2:9" x14ac:dyDescent="0.2">
      <c r="B659" s="682"/>
      <c r="C659" s="682"/>
      <c r="D659" s="736"/>
      <c r="E659" s="736"/>
      <c r="F659" s="736"/>
      <c r="G659" s="736"/>
      <c r="H659" s="736"/>
      <c r="I659" s="736"/>
    </row>
    <row r="660" spans="2:9" x14ac:dyDescent="0.2">
      <c r="B660" s="682"/>
      <c r="C660" s="682"/>
      <c r="D660" s="736"/>
      <c r="E660" s="736"/>
      <c r="F660" s="736"/>
      <c r="G660" s="736"/>
      <c r="H660" s="736"/>
      <c r="I660" s="736"/>
    </row>
    <row r="661" spans="2:9" x14ac:dyDescent="0.2">
      <c r="B661" s="682"/>
      <c r="C661" s="682"/>
      <c r="D661" s="736"/>
      <c r="E661" s="736"/>
      <c r="F661" s="736"/>
      <c r="G661" s="736"/>
      <c r="H661" s="736"/>
      <c r="I661" s="736"/>
    </row>
    <row r="662" spans="2:9" x14ac:dyDescent="0.2">
      <c r="B662" s="682"/>
      <c r="C662" s="682"/>
      <c r="D662" s="736"/>
      <c r="E662" s="736"/>
      <c r="F662" s="736"/>
      <c r="G662" s="736"/>
      <c r="H662" s="736"/>
      <c r="I662" s="736"/>
    </row>
    <row r="663" spans="2:9" x14ac:dyDescent="0.2">
      <c r="B663" s="682"/>
      <c r="C663" s="682"/>
      <c r="D663" s="736"/>
      <c r="E663" s="736"/>
      <c r="F663" s="736"/>
      <c r="G663" s="736"/>
      <c r="H663" s="736"/>
      <c r="I663" s="736"/>
    </row>
    <row r="664" spans="2:9" x14ac:dyDescent="0.2">
      <c r="B664" s="682"/>
      <c r="C664" s="682"/>
      <c r="D664" s="736"/>
      <c r="E664" s="736"/>
      <c r="F664" s="736"/>
      <c r="G664" s="736"/>
      <c r="H664" s="736"/>
      <c r="I664" s="736"/>
    </row>
    <row r="665" spans="2:9" x14ac:dyDescent="0.2">
      <c r="B665" s="682"/>
      <c r="C665" s="682"/>
      <c r="D665" s="736"/>
      <c r="E665" s="736"/>
      <c r="F665" s="736"/>
      <c r="G665" s="736"/>
      <c r="H665" s="736"/>
      <c r="I665" s="736"/>
    </row>
    <row r="666" spans="2:9" x14ac:dyDescent="0.2">
      <c r="B666" s="682"/>
      <c r="C666" s="682"/>
      <c r="D666" s="736"/>
      <c r="E666" s="736"/>
      <c r="F666" s="736"/>
      <c r="G666" s="736"/>
      <c r="H666" s="736"/>
      <c r="I666" s="736"/>
    </row>
    <row r="667" spans="2:9" x14ac:dyDescent="0.2">
      <c r="B667" s="682"/>
      <c r="C667" s="682"/>
      <c r="D667" s="736"/>
      <c r="E667" s="736"/>
      <c r="F667" s="736"/>
      <c r="G667" s="736"/>
      <c r="H667" s="736"/>
      <c r="I667" s="736"/>
    </row>
    <row r="668" spans="2:9" x14ac:dyDescent="0.2">
      <c r="B668" s="682"/>
      <c r="C668" s="682"/>
      <c r="D668" s="736"/>
      <c r="E668" s="736"/>
      <c r="F668" s="736"/>
      <c r="G668" s="736"/>
      <c r="H668" s="736"/>
      <c r="I668" s="736"/>
    </row>
    <row r="669" spans="2:9" x14ac:dyDescent="0.2">
      <c r="B669" s="682"/>
      <c r="C669" s="682"/>
      <c r="D669" s="736"/>
      <c r="E669" s="736"/>
      <c r="F669" s="736"/>
      <c r="G669" s="736"/>
      <c r="H669" s="736"/>
      <c r="I669" s="736"/>
    </row>
    <row r="670" spans="2:9" x14ac:dyDescent="0.2">
      <c r="B670" s="682"/>
      <c r="C670" s="682"/>
      <c r="D670" s="736"/>
      <c r="E670" s="736"/>
      <c r="F670" s="736"/>
      <c r="G670" s="736"/>
      <c r="H670" s="736"/>
      <c r="I670" s="736"/>
    </row>
    <row r="671" spans="2:9" x14ac:dyDescent="0.2">
      <c r="B671" s="682"/>
      <c r="C671" s="682"/>
      <c r="D671" s="736"/>
      <c r="E671" s="736"/>
      <c r="F671" s="736"/>
      <c r="G671" s="736"/>
      <c r="H671" s="736"/>
      <c r="I671" s="736"/>
    </row>
    <row r="672" spans="2:9" x14ac:dyDescent="0.2">
      <c r="B672" s="682"/>
      <c r="C672" s="682"/>
      <c r="D672" s="736"/>
      <c r="E672" s="736"/>
      <c r="F672" s="736"/>
      <c r="G672" s="736"/>
      <c r="H672" s="736"/>
      <c r="I672" s="736"/>
    </row>
    <row r="673" spans="2:9" x14ac:dyDescent="0.2">
      <c r="B673" s="682"/>
      <c r="C673" s="682"/>
      <c r="D673" s="736"/>
      <c r="E673" s="736"/>
      <c r="F673" s="736"/>
      <c r="G673" s="736"/>
      <c r="H673" s="736"/>
      <c r="I673" s="736"/>
    </row>
    <row r="674" spans="2:9" x14ac:dyDescent="0.2">
      <c r="B674" s="682"/>
      <c r="C674" s="682"/>
      <c r="D674" s="736"/>
      <c r="E674" s="736"/>
      <c r="F674" s="736"/>
      <c r="G674" s="736"/>
      <c r="H674" s="736"/>
      <c r="I674" s="736"/>
    </row>
    <row r="675" spans="2:9" x14ac:dyDescent="0.2">
      <c r="B675" s="682"/>
      <c r="C675" s="682"/>
      <c r="D675" s="736"/>
      <c r="E675" s="736"/>
      <c r="F675" s="736"/>
      <c r="G675" s="736"/>
      <c r="H675" s="736"/>
      <c r="I675" s="736"/>
    </row>
    <row r="676" spans="2:9" x14ac:dyDescent="0.2">
      <c r="B676" s="682"/>
      <c r="C676" s="682"/>
      <c r="D676" s="736"/>
      <c r="E676" s="736"/>
      <c r="F676" s="736"/>
      <c r="G676" s="736"/>
      <c r="H676" s="736"/>
      <c r="I676" s="736"/>
    </row>
    <row r="677" spans="2:9" x14ac:dyDescent="0.2">
      <c r="B677" s="682"/>
      <c r="C677" s="682"/>
      <c r="D677" s="736"/>
      <c r="E677" s="736"/>
      <c r="F677" s="736"/>
      <c r="G677" s="736"/>
      <c r="H677" s="736"/>
      <c r="I677" s="736"/>
    </row>
    <row r="678" spans="2:9" x14ac:dyDescent="0.2">
      <c r="B678" s="682"/>
      <c r="C678" s="682"/>
      <c r="D678" s="736"/>
      <c r="E678" s="736"/>
      <c r="F678" s="736"/>
      <c r="G678" s="736"/>
      <c r="H678" s="736"/>
      <c r="I678" s="736"/>
    </row>
    <row r="679" spans="2:9" x14ac:dyDescent="0.2">
      <c r="B679" s="682"/>
      <c r="C679" s="682"/>
      <c r="D679" s="736"/>
      <c r="E679" s="736"/>
      <c r="F679" s="736"/>
      <c r="G679" s="736"/>
      <c r="H679" s="736"/>
      <c r="I679" s="736"/>
    </row>
    <row r="680" spans="2:9" x14ac:dyDescent="0.2">
      <c r="B680" s="682"/>
      <c r="C680" s="682"/>
      <c r="D680" s="736"/>
      <c r="E680" s="736"/>
      <c r="F680" s="736"/>
      <c r="G680" s="736"/>
      <c r="H680" s="736"/>
      <c r="I680" s="736"/>
    </row>
    <row r="681" spans="2:9" x14ac:dyDescent="0.2">
      <c r="B681" s="682"/>
      <c r="C681" s="682"/>
      <c r="D681" s="736"/>
      <c r="E681" s="736"/>
      <c r="F681" s="736"/>
      <c r="G681" s="736"/>
      <c r="H681" s="736"/>
      <c r="I681" s="736"/>
    </row>
    <row r="682" spans="2:9" x14ac:dyDescent="0.2">
      <c r="B682" s="682"/>
      <c r="C682" s="682"/>
      <c r="D682" s="736"/>
      <c r="E682" s="736"/>
      <c r="F682" s="736"/>
      <c r="G682" s="736"/>
      <c r="H682" s="736"/>
      <c r="I682" s="736"/>
    </row>
    <row r="683" spans="2:9" x14ac:dyDescent="0.2">
      <c r="B683" s="682"/>
      <c r="C683" s="682"/>
      <c r="D683" s="736"/>
      <c r="E683" s="736"/>
      <c r="F683" s="736"/>
      <c r="G683" s="736"/>
      <c r="H683" s="736"/>
      <c r="I683" s="736"/>
    </row>
    <row r="684" spans="2:9" x14ac:dyDescent="0.2">
      <c r="B684" s="682"/>
      <c r="C684" s="682"/>
      <c r="D684" s="736"/>
      <c r="E684" s="736"/>
      <c r="F684" s="736"/>
      <c r="G684" s="736"/>
      <c r="H684" s="736"/>
      <c r="I684" s="736"/>
    </row>
    <row r="685" spans="2:9" x14ac:dyDescent="0.2">
      <c r="B685" s="682"/>
      <c r="C685" s="682"/>
      <c r="D685" s="736"/>
      <c r="E685" s="736"/>
      <c r="F685" s="736"/>
      <c r="G685" s="736"/>
      <c r="H685" s="736"/>
      <c r="I685" s="736"/>
    </row>
    <row r="686" spans="2:9" x14ac:dyDescent="0.2">
      <c r="B686" s="682"/>
      <c r="C686" s="682"/>
      <c r="D686" s="736"/>
      <c r="E686" s="736"/>
      <c r="F686" s="736"/>
      <c r="G686" s="736"/>
      <c r="H686" s="736"/>
      <c r="I686" s="736"/>
    </row>
    <row r="687" spans="2:9" x14ac:dyDescent="0.2">
      <c r="B687" s="682"/>
      <c r="C687" s="682"/>
      <c r="D687" s="736"/>
      <c r="E687" s="736"/>
      <c r="F687" s="736"/>
      <c r="G687" s="736"/>
      <c r="H687" s="736"/>
      <c r="I687" s="736"/>
    </row>
    <row r="688" spans="2:9" x14ac:dyDescent="0.2">
      <c r="B688" s="682"/>
      <c r="C688" s="682"/>
      <c r="D688" s="736"/>
      <c r="E688" s="736"/>
      <c r="F688" s="736"/>
      <c r="G688" s="736"/>
      <c r="H688" s="736"/>
      <c r="I688" s="736"/>
    </row>
    <row r="689" spans="2:9" x14ac:dyDescent="0.2">
      <c r="B689" s="682"/>
      <c r="C689" s="682"/>
      <c r="D689" s="736"/>
      <c r="E689" s="736"/>
      <c r="F689" s="736"/>
      <c r="G689" s="736"/>
      <c r="H689" s="736"/>
      <c r="I689" s="736"/>
    </row>
    <row r="690" spans="2:9" x14ac:dyDescent="0.2">
      <c r="B690" s="682"/>
      <c r="C690" s="682"/>
      <c r="D690" s="736"/>
      <c r="E690" s="736"/>
      <c r="F690" s="736"/>
      <c r="G690" s="736"/>
      <c r="H690" s="736"/>
      <c r="I690" s="736"/>
    </row>
    <row r="691" spans="2:9" x14ac:dyDescent="0.2">
      <c r="B691" s="682"/>
      <c r="C691" s="682"/>
      <c r="D691" s="736"/>
      <c r="E691" s="736"/>
      <c r="F691" s="736"/>
      <c r="G691" s="736"/>
      <c r="H691" s="736"/>
      <c r="I691" s="736"/>
    </row>
    <row r="692" spans="2:9" x14ac:dyDescent="0.2">
      <c r="B692" s="682"/>
      <c r="C692" s="682"/>
      <c r="D692" s="736"/>
      <c r="E692" s="736"/>
      <c r="F692" s="736"/>
      <c r="G692" s="736"/>
      <c r="H692" s="736"/>
      <c r="I692" s="736"/>
    </row>
    <row r="693" spans="2:9" x14ac:dyDescent="0.2">
      <c r="B693" s="682"/>
      <c r="C693" s="682"/>
      <c r="D693" s="736"/>
      <c r="E693" s="736"/>
      <c r="F693" s="736"/>
      <c r="G693" s="736"/>
      <c r="H693" s="736"/>
      <c r="I693" s="736"/>
    </row>
    <row r="694" spans="2:9" x14ac:dyDescent="0.2">
      <c r="B694" s="682"/>
      <c r="C694" s="682"/>
      <c r="D694" s="736"/>
      <c r="E694" s="736"/>
      <c r="F694" s="736"/>
      <c r="G694" s="736"/>
      <c r="H694" s="736"/>
      <c r="I694" s="736"/>
    </row>
    <row r="695" spans="2:9" x14ac:dyDescent="0.2">
      <c r="B695" s="682"/>
      <c r="C695" s="682"/>
      <c r="D695" s="736"/>
      <c r="E695" s="736"/>
      <c r="F695" s="736"/>
      <c r="G695" s="736"/>
      <c r="H695" s="736"/>
      <c r="I695" s="736"/>
    </row>
    <row r="696" spans="2:9" x14ac:dyDescent="0.2">
      <c r="B696" s="682"/>
      <c r="C696" s="682"/>
      <c r="D696" s="736"/>
      <c r="E696" s="736"/>
      <c r="F696" s="736"/>
      <c r="G696" s="736"/>
      <c r="H696" s="736"/>
      <c r="I696" s="736"/>
    </row>
    <row r="697" spans="2:9" x14ac:dyDescent="0.2">
      <c r="B697" s="682"/>
      <c r="C697" s="682"/>
      <c r="D697" s="736"/>
      <c r="E697" s="736"/>
      <c r="F697" s="736"/>
      <c r="G697" s="736"/>
      <c r="H697" s="736"/>
      <c r="I697" s="736"/>
    </row>
    <row r="698" spans="2:9" x14ac:dyDescent="0.2">
      <c r="B698" s="682"/>
      <c r="C698" s="682"/>
      <c r="D698" s="736"/>
      <c r="E698" s="736"/>
      <c r="F698" s="736"/>
      <c r="G698" s="736"/>
      <c r="H698" s="736"/>
      <c r="I698" s="736"/>
    </row>
    <row r="699" spans="2:9" x14ac:dyDescent="0.2">
      <c r="B699" s="682"/>
      <c r="C699" s="682"/>
      <c r="D699" s="736"/>
      <c r="E699" s="736"/>
      <c r="F699" s="736"/>
      <c r="G699" s="736"/>
      <c r="H699" s="736"/>
      <c r="I699" s="736"/>
    </row>
    <row r="700" spans="2:9" x14ac:dyDescent="0.2">
      <c r="B700" s="682"/>
      <c r="C700" s="682"/>
      <c r="D700" s="736"/>
      <c r="E700" s="736"/>
      <c r="F700" s="736"/>
      <c r="G700" s="736"/>
      <c r="H700" s="736"/>
      <c r="I700" s="736"/>
    </row>
    <row r="701" spans="2:9" x14ac:dyDescent="0.2">
      <c r="B701" s="682"/>
      <c r="C701" s="682"/>
      <c r="D701" s="736"/>
      <c r="E701" s="736"/>
      <c r="F701" s="736"/>
      <c r="G701" s="736"/>
      <c r="H701" s="736"/>
      <c r="I701" s="736"/>
    </row>
    <row r="702" spans="2:9" x14ac:dyDescent="0.2">
      <c r="B702" s="682"/>
      <c r="C702" s="682"/>
      <c r="D702" s="736"/>
      <c r="E702" s="736"/>
      <c r="F702" s="736"/>
      <c r="G702" s="736"/>
      <c r="H702" s="736"/>
      <c r="I702" s="736"/>
    </row>
    <row r="703" spans="2:9" x14ac:dyDescent="0.2">
      <c r="B703" s="682"/>
      <c r="C703" s="682"/>
      <c r="D703" s="736"/>
      <c r="E703" s="736"/>
      <c r="F703" s="736"/>
      <c r="G703" s="736"/>
      <c r="H703" s="736"/>
      <c r="I703" s="736"/>
    </row>
    <row r="704" spans="2:9" x14ac:dyDescent="0.2">
      <c r="B704" s="682"/>
      <c r="C704" s="682"/>
      <c r="D704" s="736"/>
      <c r="E704" s="736"/>
      <c r="F704" s="736"/>
      <c r="G704" s="736"/>
      <c r="H704" s="736"/>
      <c r="I704" s="736"/>
    </row>
    <row r="705" spans="2:9" x14ac:dyDescent="0.2">
      <c r="B705" s="682"/>
      <c r="C705" s="682"/>
      <c r="D705" s="736"/>
      <c r="E705" s="736"/>
      <c r="F705" s="736"/>
      <c r="G705" s="736"/>
      <c r="H705" s="736"/>
      <c r="I705" s="736"/>
    </row>
    <row r="706" spans="2:9" x14ac:dyDescent="0.2">
      <c r="B706" s="682"/>
      <c r="C706" s="682"/>
      <c r="D706" s="736"/>
      <c r="E706" s="736"/>
      <c r="F706" s="736"/>
      <c r="G706" s="736"/>
      <c r="H706" s="736"/>
      <c r="I706" s="736"/>
    </row>
    <row r="707" spans="2:9" x14ac:dyDescent="0.2">
      <c r="B707" s="682"/>
      <c r="C707" s="682"/>
      <c r="D707" s="736"/>
      <c r="E707" s="736"/>
      <c r="F707" s="736"/>
      <c r="G707" s="736"/>
      <c r="H707" s="736"/>
      <c r="I707" s="736"/>
    </row>
    <row r="708" spans="2:9" x14ac:dyDescent="0.2">
      <c r="B708" s="682"/>
      <c r="C708" s="682"/>
      <c r="D708" s="736"/>
      <c r="E708" s="736"/>
      <c r="F708" s="736"/>
      <c r="G708" s="736"/>
      <c r="H708" s="736"/>
      <c r="I708" s="736"/>
    </row>
    <row r="709" spans="2:9" x14ac:dyDescent="0.2">
      <c r="B709" s="682"/>
      <c r="C709" s="682"/>
      <c r="D709" s="736"/>
      <c r="E709" s="736"/>
      <c r="F709" s="736"/>
      <c r="G709" s="736"/>
      <c r="H709" s="736"/>
      <c r="I709" s="736"/>
    </row>
    <row r="710" spans="2:9" x14ac:dyDescent="0.2">
      <c r="B710" s="682"/>
      <c r="C710" s="682"/>
      <c r="D710" s="736"/>
      <c r="E710" s="736"/>
      <c r="F710" s="736"/>
      <c r="G710" s="736"/>
      <c r="H710" s="736"/>
      <c r="I710" s="736"/>
    </row>
    <row r="711" spans="2:9" x14ac:dyDescent="0.2">
      <c r="B711" s="682"/>
      <c r="C711" s="682"/>
      <c r="D711" s="736"/>
      <c r="E711" s="736"/>
      <c r="F711" s="736"/>
      <c r="G711" s="736"/>
      <c r="H711" s="736"/>
      <c r="I711" s="736"/>
    </row>
    <row r="712" spans="2:9" x14ac:dyDescent="0.2">
      <c r="B712" s="682"/>
      <c r="C712" s="682"/>
      <c r="D712" s="736"/>
      <c r="E712" s="736"/>
      <c r="F712" s="736"/>
      <c r="G712" s="736"/>
      <c r="H712" s="736"/>
      <c r="I712" s="736"/>
    </row>
    <row r="713" spans="2:9" x14ac:dyDescent="0.2">
      <c r="B713" s="682"/>
      <c r="C713" s="682"/>
      <c r="D713" s="736"/>
      <c r="E713" s="736"/>
      <c r="F713" s="736"/>
      <c r="G713" s="736"/>
      <c r="H713" s="736"/>
      <c r="I713" s="736"/>
    </row>
    <row r="714" spans="2:9" x14ac:dyDescent="0.2">
      <c r="B714" s="682"/>
      <c r="C714" s="682"/>
      <c r="D714" s="736"/>
      <c r="E714" s="736"/>
      <c r="F714" s="736"/>
      <c r="G714" s="736"/>
      <c r="H714" s="736"/>
      <c r="I714" s="736"/>
    </row>
    <row r="715" spans="2:9" x14ac:dyDescent="0.2">
      <c r="B715" s="682"/>
      <c r="C715" s="682"/>
      <c r="D715" s="736"/>
      <c r="E715" s="736"/>
      <c r="F715" s="736"/>
      <c r="G715" s="736"/>
      <c r="H715" s="736"/>
      <c r="I715" s="736"/>
    </row>
    <row r="716" spans="2:9" x14ac:dyDescent="0.2">
      <c r="B716" s="682"/>
      <c r="C716" s="682"/>
      <c r="D716" s="736"/>
      <c r="E716" s="736"/>
      <c r="F716" s="736"/>
      <c r="G716" s="736"/>
      <c r="H716" s="736"/>
      <c r="I716" s="736"/>
    </row>
    <row r="717" spans="2:9" x14ac:dyDescent="0.2">
      <c r="B717" s="682"/>
      <c r="C717" s="682"/>
      <c r="D717" s="736"/>
      <c r="E717" s="736"/>
      <c r="F717" s="736"/>
      <c r="G717" s="736"/>
      <c r="H717" s="736"/>
      <c r="I717" s="736"/>
    </row>
    <row r="718" spans="2:9" x14ac:dyDescent="0.2">
      <c r="B718" s="682"/>
      <c r="C718" s="682"/>
      <c r="D718" s="736"/>
      <c r="E718" s="736"/>
      <c r="F718" s="736"/>
      <c r="G718" s="736"/>
      <c r="H718" s="736"/>
      <c r="I718" s="736"/>
    </row>
    <row r="719" spans="2:9" x14ac:dyDescent="0.2">
      <c r="B719" s="682"/>
      <c r="C719" s="682"/>
      <c r="D719" s="736"/>
      <c r="E719" s="736"/>
      <c r="F719" s="736"/>
      <c r="G719" s="736"/>
      <c r="H719" s="736"/>
      <c r="I719" s="736"/>
    </row>
    <row r="720" spans="2:9" x14ac:dyDescent="0.2">
      <c r="B720" s="682"/>
      <c r="C720" s="682"/>
      <c r="D720" s="736"/>
      <c r="E720" s="736"/>
      <c r="F720" s="736"/>
      <c r="G720" s="736"/>
      <c r="H720" s="736"/>
      <c r="I720" s="736"/>
    </row>
    <row r="721" spans="2:9" x14ac:dyDescent="0.2">
      <c r="B721" s="682"/>
      <c r="C721" s="682"/>
      <c r="D721" s="736"/>
      <c r="E721" s="736"/>
      <c r="F721" s="736"/>
      <c r="G721" s="736"/>
      <c r="H721" s="736"/>
      <c r="I721" s="736"/>
    </row>
    <row r="722" spans="2:9" x14ac:dyDescent="0.2">
      <c r="B722" s="682"/>
      <c r="C722" s="682"/>
      <c r="D722" s="736"/>
      <c r="E722" s="736"/>
      <c r="F722" s="736"/>
      <c r="G722" s="736"/>
      <c r="H722" s="736"/>
      <c r="I722" s="736"/>
    </row>
    <row r="723" spans="2:9" x14ac:dyDescent="0.2">
      <c r="B723" s="682"/>
      <c r="C723" s="682"/>
      <c r="D723" s="736"/>
      <c r="E723" s="736"/>
      <c r="F723" s="736"/>
      <c r="G723" s="736"/>
      <c r="H723" s="736"/>
      <c r="I723" s="736"/>
    </row>
    <row r="724" spans="2:9" x14ac:dyDescent="0.2">
      <c r="B724" s="682"/>
      <c r="C724" s="682"/>
      <c r="D724" s="736"/>
      <c r="E724" s="736"/>
      <c r="F724" s="736"/>
      <c r="G724" s="736"/>
      <c r="H724" s="736"/>
      <c r="I724" s="736"/>
    </row>
    <row r="725" spans="2:9" x14ac:dyDescent="0.2">
      <c r="B725" s="682"/>
      <c r="C725" s="682"/>
      <c r="D725" s="736"/>
      <c r="E725" s="736"/>
      <c r="F725" s="736"/>
      <c r="G725" s="736"/>
      <c r="H725" s="736"/>
      <c r="I725" s="736"/>
    </row>
    <row r="726" spans="2:9" x14ac:dyDescent="0.2">
      <c r="B726" s="682"/>
      <c r="C726" s="682"/>
      <c r="D726" s="736"/>
      <c r="E726" s="736"/>
      <c r="F726" s="736"/>
      <c r="G726" s="736"/>
      <c r="H726" s="736"/>
      <c r="I726" s="736"/>
    </row>
    <row r="727" spans="2:9" x14ac:dyDescent="0.2">
      <c r="B727" s="682"/>
      <c r="C727" s="682"/>
      <c r="D727" s="736"/>
      <c r="E727" s="736"/>
      <c r="F727" s="736"/>
      <c r="G727" s="736"/>
      <c r="H727" s="736"/>
      <c r="I727" s="736"/>
    </row>
    <row r="728" spans="2:9" x14ac:dyDescent="0.2">
      <c r="B728" s="682"/>
      <c r="C728" s="682"/>
      <c r="D728" s="736"/>
      <c r="E728" s="736"/>
      <c r="F728" s="736"/>
      <c r="G728" s="736"/>
      <c r="H728" s="736"/>
      <c r="I728" s="736"/>
    </row>
    <row r="729" spans="2:9" x14ac:dyDescent="0.2">
      <c r="B729" s="682"/>
      <c r="C729" s="682"/>
      <c r="D729" s="736"/>
      <c r="E729" s="736"/>
      <c r="F729" s="736"/>
      <c r="G729" s="736"/>
      <c r="H729" s="736"/>
      <c r="I729" s="736"/>
    </row>
    <row r="730" spans="2:9" x14ac:dyDescent="0.2">
      <c r="B730" s="682"/>
      <c r="C730" s="682"/>
      <c r="D730" s="736"/>
      <c r="E730" s="736"/>
      <c r="F730" s="736"/>
      <c r="G730" s="736"/>
      <c r="H730" s="736"/>
      <c r="I730" s="736"/>
    </row>
    <row r="731" spans="2:9" x14ac:dyDescent="0.2">
      <c r="B731" s="682"/>
      <c r="C731" s="682"/>
      <c r="D731" s="736"/>
      <c r="E731" s="736"/>
      <c r="F731" s="736"/>
      <c r="G731" s="736"/>
      <c r="H731" s="736"/>
      <c r="I731" s="736"/>
    </row>
    <row r="732" spans="2:9" x14ac:dyDescent="0.2">
      <c r="B732" s="682"/>
      <c r="C732" s="682"/>
      <c r="D732" s="736"/>
      <c r="E732" s="736"/>
      <c r="F732" s="736"/>
      <c r="G732" s="736"/>
      <c r="H732" s="736"/>
      <c r="I732" s="736"/>
    </row>
    <row r="733" spans="2:9" x14ac:dyDescent="0.2">
      <c r="B733" s="682"/>
      <c r="C733" s="682"/>
      <c r="D733" s="736"/>
      <c r="E733" s="736"/>
      <c r="F733" s="736"/>
      <c r="G733" s="736"/>
      <c r="H733" s="736"/>
      <c r="I733" s="736"/>
    </row>
    <row r="734" spans="2:9" x14ac:dyDescent="0.2">
      <c r="B734" s="682"/>
      <c r="C734" s="682"/>
      <c r="D734" s="736"/>
      <c r="E734" s="736"/>
      <c r="F734" s="736"/>
      <c r="G734" s="736"/>
      <c r="H734" s="736"/>
      <c r="I734" s="736"/>
    </row>
    <row r="735" spans="2:9" x14ac:dyDescent="0.2">
      <c r="B735" s="682"/>
      <c r="C735" s="682"/>
      <c r="D735" s="736"/>
      <c r="E735" s="736"/>
      <c r="F735" s="736"/>
      <c r="G735" s="736"/>
      <c r="H735" s="736"/>
      <c r="I735" s="736"/>
    </row>
    <row r="736" spans="2:9" x14ac:dyDescent="0.2">
      <c r="B736" s="682"/>
      <c r="C736" s="682"/>
      <c r="D736" s="736"/>
      <c r="E736" s="736"/>
      <c r="F736" s="736"/>
      <c r="G736" s="736"/>
      <c r="H736" s="736"/>
      <c r="I736" s="736"/>
    </row>
    <row r="737" spans="2:9" x14ac:dyDescent="0.2">
      <c r="B737" s="682"/>
      <c r="C737" s="682"/>
      <c r="D737" s="736"/>
      <c r="E737" s="736"/>
      <c r="F737" s="736"/>
      <c r="G737" s="736"/>
      <c r="H737" s="736"/>
      <c r="I737" s="736"/>
    </row>
    <row r="738" spans="2:9" x14ac:dyDescent="0.2">
      <c r="B738" s="682"/>
      <c r="C738" s="682"/>
      <c r="D738" s="736"/>
      <c r="E738" s="736"/>
      <c r="F738" s="736"/>
      <c r="G738" s="736"/>
      <c r="H738" s="736"/>
      <c r="I738" s="736"/>
    </row>
    <row r="739" spans="2:9" x14ac:dyDescent="0.2">
      <c r="B739" s="682"/>
      <c r="C739" s="682"/>
      <c r="D739" s="736"/>
      <c r="E739" s="736"/>
      <c r="F739" s="736"/>
      <c r="G739" s="736"/>
      <c r="H739" s="736"/>
      <c r="I739" s="736"/>
    </row>
    <row r="740" spans="2:9" x14ac:dyDescent="0.2">
      <c r="B740" s="682"/>
      <c r="C740" s="682"/>
      <c r="D740" s="736"/>
      <c r="E740" s="736"/>
      <c r="F740" s="736"/>
      <c r="G740" s="736"/>
      <c r="H740" s="736"/>
      <c r="I740" s="736"/>
    </row>
    <row r="741" spans="2:9" x14ac:dyDescent="0.2">
      <c r="B741" s="682"/>
      <c r="C741" s="682"/>
      <c r="D741" s="736"/>
      <c r="E741" s="736"/>
      <c r="F741" s="736"/>
      <c r="G741" s="736"/>
      <c r="H741" s="736"/>
      <c r="I741" s="736"/>
    </row>
    <row r="742" spans="2:9" x14ac:dyDescent="0.2">
      <c r="B742" s="682"/>
      <c r="C742" s="682"/>
      <c r="D742" s="736"/>
      <c r="E742" s="736"/>
      <c r="F742" s="736"/>
      <c r="G742" s="736"/>
      <c r="H742" s="736"/>
      <c r="I742" s="736"/>
    </row>
    <row r="743" spans="2:9" x14ac:dyDescent="0.2">
      <c r="B743" s="682"/>
      <c r="C743" s="682"/>
      <c r="D743" s="736"/>
      <c r="E743" s="736"/>
      <c r="F743" s="736"/>
      <c r="G743" s="736"/>
      <c r="H743" s="736"/>
      <c r="I743" s="736"/>
    </row>
    <row r="744" spans="2:9" x14ac:dyDescent="0.2">
      <c r="B744" s="682"/>
      <c r="C744" s="682"/>
      <c r="D744" s="736"/>
      <c r="E744" s="736"/>
      <c r="F744" s="736"/>
      <c r="G744" s="736"/>
      <c r="H744" s="736"/>
      <c r="I744" s="736"/>
    </row>
    <row r="745" spans="2:9" x14ac:dyDescent="0.2">
      <c r="B745" s="682"/>
      <c r="C745" s="682"/>
      <c r="D745" s="736"/>
      <c r="E745" s="736"/>
      <c r="F745" s="736"/>
      <c r="G745" s="736"/>
      <c r="H745" s="736"/>
      <c r="I745" s="736"/>
    </row>
    <row r="746" spans="2:9" x14ac:dyDescent="0.2">
      <c r="B746" s="682"/>
      <c r="C746" s="682"/>
      <c r="D746" s="736"/>
      <c r="E746" s="736"/>
      <c r="F746" s="736"/>
      <c r="G746" s="736"/>
      <c r="H746" s="736"/>
      <c r="I746" s="736"/>
    </row>
    <row r="747" spans="2:9" x14ac:dyDescent="0.2">
      <c r="B747" s="682"/>
      <c r="C747" s="682"/>
      <c r="D747" s="736"/>
      <c r="E747" s="736"/>
      <c r="F747" s="736"/>
      <c r="G747" s="736"/>
      <c r="H747" s="736"/>
      <c r="I747" s="736"/>
    </row>
    <row r="748" spans="2:9" x14ac:dyDescent="0.2">
      <c r="B748" s="682"/>
      <c r="C748" s="682"/>
      <c r="D748" s="736"/>
      <c r="E748" s="736"/>
      <c r="F748" s="736"/>
      <c r="G748" s="736"/>
      <c r="H748" s="736"/>
      <c r="I748" s="736"/>
    </row>
    <row r="749" spans="2:9" x14ac:dyDescent="0.2">
      <c r="B749" s="682"/>
      <c r="C749" s="682"/>
      <c r="D749" s="736"/>
      <c r="E749" s="736"/>
      <c r="F749" s="736"/>
      <c r="G749" s="736"/>
      <c r="H749" s="736"/>
      <c r="I749" s="736"/>
    </row>
    <row r="750" spans="2:9" x14ac:dyDescent="0.2">
      <c r="B750" s="682"/>
      <c r="C750" s="682"/>
      <c r="D750" s="736"/>
      <c r="E750" s="736"/>
      <c r="F750" s="736"/>
      <c r="G750" s="736"/>
      <c r="H750" s="736"/>
      <c r="I750" s="736"/>
    </row>
    <row r="751" spans="2:9" x14ac:dyDescent="0.2">
      <c r="B751" s="682"/>
      <c r="C751" s="682"/>
      <c r="D751" s="736"/>
      <c r="E751" s="736"/>
      <c r="F751" s="736"/>
      <c r="G751" s="736"/>
      <c r="H751" s="736"/>
      <c r="I751" s="736"/>
    </row>
    <row r="752" spans="2:9" x14ac:dyDescent="0.2">
      <c r="B752" s="682"/>
      <c r="C752" s="682"/>
      <c r="D752" s="736"/>
      <c r="E752" s="736"/>
      <c r="F752" s="736"/>
      <c r="G752" s="736"/>
      <c r="H752" s="736"/>
      <c r="I752" s="736"/>
    </row>
    <row r="753" spans="2:9" x14ac:dyDescent="0.2">
      <c r="B753" s="682"/>
      <c r="C753" s="682"/>
      <c r="D753" s="736"/>
      <c r="E753" s="736"/>
      <c r="F753" s="736"/>
      <c r="G753" s="736"/>
      <c r="H753" s="736"/>
      <c r="I753" s="736"/>
    </row>
    <row r="754" spans="2:9" x14ac:dyDescent="0.2">
      <c r="B754" s="682"/>
      <c r="C754" s="682"/>
      <c r="D754" s="736"/>
      <c r="E754" s="736"/>
      <c r="F754" s="736"/>
      <c r="G754" s="736"/>
      <c r="H754" s="736"/>
      <c r="I754" s="736"/>
    </row>
    <row r="755" spans="2:9" x14ac:dyDescent="0.2">
      <c r="B755" s="682"/>
      <c r="C755" s="682"/>
      <c r="D755" s="736"/>
      <c r="E755" s="736"/>
      <c r="F755" s="736"/>
      <c r="G755" s="736"/>
      <c r="H755" s="736"/>
      <c r="I755" s="736"/>
    </row>
    <row r="756" spans="2:9" x14ac:dyDescent="0.2">
      <c r="B756" s="682"/>
      <c r="C756" s="682"/>
      <c r="D756" s="736"/>
      <c r="E756" s="736"/>
      <c r="F756" s="736"/>
      <c r="G756" s="736"/>
      <c r="H756" s="736"/>
      <c r="I756" s="736"/>
    </row>
    <row r="757" spans="2:9" x14ac:dyDescent="0.2">
      <c r="B757" s="682"/>
      <c r="C757" s="682"/>
      <c r="D757" s="736"/>
      <c r="E757" s="736"/>
      <c r="F757" s="736"/>
      <c r="G757" s="736"/>
      <c r="H757" s="736"/>
      <c r="I757" s="736"/>
    </row>
    <row r="758" spans="2:9" x14ac:dyDescent="0.2">
      <c r="B758" s="682"/>
      <c r="C758" s="682"/>
      <c r="D758" s="736"/>
      <c r="E758" s="736"/>
      <c r="F758" s="736"/>
      <c r="G758" s="736"/>
      <c r="H758" s="736"/>
      <c r="I758" s="736"/>
    </row>
    <row r="759" spans="2:9" x14ac:dyDescent="0.2">
      <c r="B759" s="682"/>
      <c r="C759" s="682"/>
      <c r="D759" s="736"/>
      <c r="E759" s="736"/>
      <c r="F759" s="736"/>
      <c r="G759" s="736"/>
      <c r="H759" s="736"/>
      <c r="I759" s="736"/>
    </row>
    <row r="760" spans="2:9" x14ac:dyDescent="0.2">
      <c r="B760" s="682"/>
      <c r="C760" s="682"/>
      <c r="D760" s="736"/>
      <c r="E760" s="736"/>
      <c r="F760" s="736"/>
      <c r="G760" s="736"/>
      <c r="H760" s="736"/>
      <c r="I760" s="736"/>
    </row>
    <row r="761" spans="2:9" x14ac:dyDescent="0.2">
      <c r="B761" s="682"/>
      <c r="C761" s="682"/>
      <c r="D761" s="736"/>
      <c r="E761" s="736"/>
      <c r="F761" s="736"/>
      <c r="G761" s="736"/>
      <c r="H761" s="736"/>
      <c r="I761" s="736"/>
    </row>
    <row r="762" spans="2:9" x14ac:dyDescent="0.2">
      <c r="B762" s="682"/>
      <c r="C762" s="682"/>
      <c r="D762" s="736"/>
      <c r="E762" s="736"/>
      <c r="F762" s="736"/>
      <c r="G762" s="736"/>
      <c r="H762" s="736"/>
      <c r="I762" s="736"/>
    </row>
    <row r="763" spans="2:9" x14ac:dyDescent="0.2">
      <c r="B763" s="682"/>
      <c r="C763" s="682"/>
      <c r="D763" s="736"/>
      <c r="E763" s="736"/>
      <c r="F763" s="736"/>
      <c r="G763" s="736"/>
      <c r="H763" s="736"/>
      <c r="I763" s="736"/>
    </row>
    <row r="764" spans="2:9" x14ac:dyDescent="0.2">
      <c r="B764" s="682"/>
      <c r="C764" s="682"/>
      <c r="D764" s="736"/>
      <c r="E764" s="736"/>
      <c r="F764" s="736"/>
      <c r="G764" s="736"/>
      <c r="H764" s="736"/>
      <c r="I764" s="736"/>
    </row>
    <row r="765" spans="2:9" x14ac:dyDescent="0.2">
      <c r="B765" s="682"/>
      <c r="C765" s="682"/>
      <c r="D765" s="736"/>
      <c r="E765" s="736"/>
      <c r="F765" s="736"/>
      <c r="G765" s="736"/>
      <c r="H765" s="736"/>
      <c r="I765" s="736"/>
    </row>
    <row r="766" spans="2:9" x14ac:dyDescent="0.2">
      <c r="B766" s="682"/>
      <c r="C766" s="682"/>
      <c r="D766" s="736"/>
      <c r="E766" s="736"/>
      <c r="F766" s="736"/>
      <c r="G766" s="736"/>
      <c r="H766" s="736"/>
      <c r="I766" s="736"/>
    </row>
    <row r="767" spans="2:9" x14ac:dyDescent="0.2">
      <c r="B767" s="682"/>
      <c r="C767" s="682"/>
      <c r="D767" s="736"/>
      <c r="E767" s="736"/>
      <c r="F767" s="736"/>
      <c r="G767" s="736"/>
      <c r="H767" s="736"/>
      <c r="I767" s="736"/>
    </row>
    <row r="768" spans="2:9" x14ac:dyDescent="0.2">
      <c r="B768" s="682"/>
      <c r="C768" s="682"/>
      <c r="D768" s="736"/>
      <c r="E768" s="736"/>
      <c r="F768" s="736"/>
      <c r="G768" s="736"/>
      <c r="H768" s="736"/>
      <c r="I768" s="736"/>
    </row>
    <row r="769" spans="2:9" x14ac:dyDescent="0.2">
      <c r="B769" s="682"/>
      <c r="C769" s="682"/>
      <c r="D769" s="736"/>
      <c r="E769" s="736"/>
      <c r="F769" s="736"/>
      <c r="G769" s="736"/>
      <c r="H769" s="736"/>
      <c r="I769" s="736"/>
    </row>
    <row r="770" spans="2:9" x14ac:dyDescent="0.2">
      <c r="B770" s="682"/>
      <c r="C770" s="682"/>
      <c r="D770" s="736"/>
      <c r="E770" s="736"/>
      <c r="F770" s="736"/>
      <c r="G770" s="736"/>
      <c r="H770" s="736"/>
      <c r="I770" s="736"/>
    </row>
    <row r="771" spans="2:9" x14ac:dyDescent="0.2">
      <c r="B771" s="682"/>
      <c r="C771" s="682"/>
      <c r="D771" s="736"/>
      <c r="E771" s="736"/>
      <c r="F771" s="736"/>
      <c r="G771" s="736"/>
      <c r="H771" s="736"/>
      <c r="I771" s="736"/>
    </row>
    <row r="772" spans="2:9" x14ac:dyDescent="0.2">
      <c r="B772" s="682"/>
      <c r="C772" s="682"/>
      <c r="D772" s="736"/>
      <c r="E772" s="736"/>
      <c r="F772" s="736"/>
      <c r="G772" s="736"/>
      <c r="H772" s="736"/>
      <c r="I772" s="736"/>
    </row>
    <row r="773" spans="2:9" x14ac:dyDescent="0.2">
      <c r="B773" s="682"/>
      <c r="C773" s="682"/>
      <c r="D773" s="736"/>
      <c r="E773" s="736"/>
      <c r="F773" s="736"/>
      <c r="G773" s="736"/>
      <c r="H773" s="736"/>
      <c r="I773" s="736"/>
    </row>
    <row r="774" spans="2:9" x14ac:dyDescent="0.2">
      <c r="B774" s="682"/>
      <c r="C774" s="682"/>
      <c r="D774" s="736"/>
      <c r="E774" s="736"/>
      <c r="F774" s="736"/>
      <c r="G774" s="736"/>
      <c r="H774" s="736"/>
      <c r="I774" s="736"/>
    </row>
    <row r="775" spans="2:9" x14ac:dyDescent="0.2">
      <c r="B775" s="682"/>
      <c r="C775" s="682"/>
      <c r="D775" s="736"/>
      <c r="E775" s="736"/>
      <c r="F775" s="736"/>
      <c r="G775" s="736"/>
      <c r="H775" s="736"/>
      <c r="I775" s="736"/>
    </row>
    <row r="776" spans="2:9" x14ac:dyDescent="0.2">
      <c r="B776" s="682"/>
      <c r="C776" s="682"/>
      <c r="D776" s="736"/>
      <c r="E776" s="736"/>
      <c r="F776" s="736"/>
      <c r="G776" s="736"/>
      <c r="H776" s="736"/>
      <c r="I776" s="736"/>
    </row>
    <row r="777" spans="2:9" x14ac:dyDescent="0.2">
      <c r="B777" s="682"/>
      <c r="C777" s="682"/>
      <c r="D777" s="736"/>
      <c r="E777" s="736"/>
      <c r="F777" s="736"/>
      <c r="G777" s="736"/>
      <c r="H777" s="736"/>
      <c r="I777" s="736"/>
    </row>
    <row r="778" spans="2:9" x14ac:dyDescent="0.2">
      <c r="B778" s="682"/>
      <c r="C778" s="682"/>
      <c r="D778" s="736"/>
      <c r="E778" s="736"/>
      <c r="F778" s="736"/>
      <c r="G778" s="736"/>
      <c r="H778" s="736"/>
      <c r="I778" s="736"/>
    </row>
    <row r="779" spans="2:9" x14ac:dyDescent="0.2">
      <c r="B779" s="682"/>
      <c r="C779" s="682"/>
      <c r="D779" s="736"/>
      <c r="E779" s="736"/>
      <c r="F779" s="736"/>
      <c r="G779" s="736"/>
      <c r="H779" s="736"/>
      <c r="I779" s="736"/>
    </row>
    <row r="780" spans="2:9" x14ac:dyDescent="0.2">
      <c r="B780" s="682"/>
      <c r="C780" s="682"/>
      <c r="D780" s="736"/>
      <c r="E780" s="736"/>
      <c r="F780" s="736"/>
      <c r="G780" s="736"/>
      <c r="H780" s="736"/>
      <c r="I780" s="736"/>
    </row>
    <row r="781" spans="2:9" x14ac:dyDescent="0.2">
      <c r="B781" s="682"/>
      <c r="C781" s="682"/>
      <c r="D781" s="736"/>
      <c r="E781" s="736"/>
      <c r="F781" s="736"/>
      <c r="G781" s="736"/>
      <c r="H781" s="736"/>
      <c r="I781" s="736"/>
    </row>
    <row r="782" spans="2:9" x14ac:dyDescent="0.2">
      <c r="B782" s="682"/>
      <c r="C782" s="682"/>
      <c r="D782" s="736"/>
      <c r="E782" s="736"/>
      <c r="F782" s="736"/>
      <c r="G782" s="736"/>
      <c r="H782" s="736"/>
      <c r="I782" s="736"/>
    </row>
    <row r="783" spans="2:9" x14ac:dyDescent="0.2">
      <c r="B783" s="682"/>
      <c r="C783" s="682"/>
      <c r="D783" s="736"/>
      <c r="E783" s="736"/>
      <c r="F783" s="736"/>
      <c r="G783" s="736"/>
      <c r="H783" s="736"/>
      <c r="I783" s="736"/>
    </row>
    <row r="784" spans="2:9" x14ac:dyDescent="0.2">
      <c r="B784" s="682"/>
      <c r="C784" s="682"/>
      <c r="D784" s="736"/>
      <c r="E784" s="736"/>
      <c r="F784" s="736"/>
      <c r="G784" s="736"/>
      <c r="H784" s="736"/>
      <c r="I784" s="736"/>
    </row>
    <row r="785" spans="2:9" x14ac:dyDescent="0.2">
      <c r="B785" s="682"/>
      <c r="C785" s="682"/>
      <c r="D785" s="736"/>
      <c r="E785" s="736"/>
      <c r="F785" s="736"/>
      <c r="G785" s="736"/>
      <c r="H785" s="736"/>
      <c r="I785" s="736"/>
    </row>
    <row r="786" spans="2:9" x14ac:dyDescent="0.2">
      <c r="B786" s="682"/>
      <c r="C786" s="682"/>
      <c r="D786" s="736"/>
      <c r="E786" s="736"/>
      <c r="F786" s="736"/>
      <c r="G786" s="736"/>
      <c r="H786" s="736"/>
      <c r="I786" s="736"/>
    </row>
    <row r="787" spans="2:9" x14ac:dyDescent="0.2">
      <c r="B787" s="682"/>
      <c r="C787" s="682"/>
      <c r="D787" s="736"/>
      <c r="E787" s="736"/>
      <c r="F787" s="736"/>
      <c r="G787" s="736"/>
      <c r="H787" s="736"/>
      <c r="I787" s="736"/>
    </row>
    <row r="788" spans="2:9" x14ac:dyDescent="0.2">
      <c r="B788" s="682"/>
      <c r="C788" s="682"/>
      <c r="D788" s="736"/>
      <c r="E788" s="736"/>
      <c r="F788" s="736"/>
      <c r="G788" s="736"/>
      <c r="H788" s="736"/>
      <c r="I788" s="736"/>
    </row>
    <row r="789" spans="2:9" x14ac:dyDescent="0.2">
      <c r="B789" s="682"/>
      <c r="C789" s="682"/>
      <c r="D789" s="736"/>
      <c r="E789" s="736"/>
      <c r="F789" s="736"/>
      <c r="G789" s="736"/>
      <c r="H789" s="736"/>
      <c r="I789" s="736"/>
    </row>
    <row r="790" spans="2:9" x14ac:dyDescent="0.2">
      <c r="B790" s="682"/>
      <c r="C790" s="682"/>
      <c r="D790" s="736"/>
      <c r="E790" s="736"/>
      <c r="F790" s="736"/>
      <c r="G790" s="736"/>
      <c r="H790" s="736"/>
      <c r="I790" s="736"/>
    </row>
    <row r="791" spans="2:9" x14ac:dyDescent="0.2">
      <c r="B791" s="682"/>
      <c r="C791" s="682"/>
      <c r="D791" s="736"/>
      <c r="E791" s="736"/>
      <c r="F791" s="736"/>
      <c r="G791" s="736"/>
      <c r="H791" s="736"/>
      <c r="I791" s="736"/>
    </row>
    <row r="792" spans="2:9" x14ac:dyDescent="0.2">
      <c r="B792" s="682"/>
      <c r="C792" s="682"/>
      <c r="D792" s="736"/>
      <c r="E792" s="736"/>
      <c r="F792" s="736"/>
      <c r="G792" s="736"/>
      <c r="H792" s="736"/>
      <c r="I792" s="736"/>
    </row>
    <row r="793" spans="2:9" x14ac:dyDescent="0.2">
      <c r="B793" s="682"/>
      <c r="C793" s="682"/>
      <c r="D793" s="736"/>
      <c r="E793" s="736"/>
      <c r="F793" s="736"/>
      <c r="G793" s="736"/>
      <c r="H793" s="736"/>
      <c r="I793" s="736"/>
    </row>
    <row r="794" spans="2:9" x14ac:dyDescent="0.2">
      <c r="B794" s="682"/>
      <c r="C794" s="682"/>
      <c r="D794" s="736"/>
      <c r="E794" s="736"/>
      <c r="F794" s="736"/>
      <c r="G794" s="736"/>
      <c r="H794" s="736"/>
      <c r="I794" s="736"/>
    </row>
    <row r="795" spans="2:9" x14ac:dyDescent="0.2">
      <c r="B795" s="682"/>
      <c r="C795" s="682"/>
      <c r="D795" s="736"/>
      <c r="E795" s="736"/>
      <c r="F795" s="736"/>
      <c r="G795" s="736"/>
      <c r="H795" s="736"/>
      <c r="I795" s="736"/>
    </row>
    <row r="796" spans="2:9" x14ac:dyDescent="0.2">
      <c r="B796" s="682"/>
      <c r="C796" s="682"/>
      <c r="D796" s="736"/>
      <c r="E796" s="736"/>
      <c r="F796" s="736"/>
      <c r="G796" s="736"/>
      <c r="H796" s="736"/>
      <c r="I796" s="736"/>
    </row>
    <row r="797" spans="2:9" x14ac:dyDescent="0.2">
      <c r="B797" s="682"/>
      <c r="C797" s="682"/>
      <c r="D797" s="736"/>
      <c r="E797" s="736"/>
      <c r="F797" s="736"/>
      <c r="G797" s="736"/>
      <c r="H797" s="736"/>
      <c r="I797" s="736"/>
    </row>
    <row r="798" spans="2:9" x14ac:dyDescent="0.2">
      <c r="B798" s="682"/>
      <c r="C798" s="682"/>
      <c r="D798" s="736"/>
      <c r="E798" s="736"/>
      <c r="F798" s="736"/>
      <c r="G798" s="736"/>
      <c r="H798" s="736"/>
      <c r="I798" s="736"/>
    </row>
    <row r="799" spans="2:9" x14ac:dyDescent="0.2">
      <c r="B799" s="682"/>
      <c r="C799" s="682"/>
      <c r="D799" s="736"/>
      <c r="E799" s="736"/>
      <c r="F799" s="736"/>
      <c r="G799" s="736"/>
      <c r="H799" s="736"/>
      <c r="I799" s="736"/>
    </row>
    <row r="800" spans="2:9" x14ac:dyDescent="0.2">
      <c r="B800" s="682"/>
      <c r="C800" s="682"/>
      <c r="D800" s="736"/>
      <c r="E800" s="736"/>
      <c r="F800" s="736"/>
      <c r="G800" s="736"/>
      <c r="H800" s="736"/>
      <c r="I800" s="736"/>
    </row>
    <row r="801" spans="2:9" x14ac:dyDescent="0.2">
      <c r="B801" s="682"/>
      <c r="C801" s="682"/>
      <c r="D801" s="736"/>
      <c r="E801" s="736"/>
      <c r="F801" s="736"/>
      <c r="G801" s="736"/>
      <c r="H801" s="736"/>
      <c r="I801" s="736"/>
    </row>
    <row r="802" spans="2:9" x14ac:dyDescent="0.2">
      <c r="B802" s="682"/>
      <c r="C802" s="682"/>
      <c r="D802" s="736"/>
      <c r="E802" s="736"/>
      <c r="F802" s="736"/>
      <c r="G802" s="736"/>
      <c r="H802" s="736"/>
      <c r="I802" s="736"/>
    </row>
    <row r="803" spans="2:9" x14ac:dyDescent="0.2">
      <c r="B803" s="682"/>
      <c r="C803" s="682"/>
      <c r="D803" s="736"/>
      <c r="E803" s="736"/>
      <c r="F803" s="736"/>
      <c r="G803" s="736"/>
      <c r="H803" s="736"/>
      <c r="I803" s="736"/>
    </row>
    <row r="804" spans="2:9" x14ac:dyDescent="0.2">
      <c r="B804" s="682"/>
      <c r="C804" s="682"/>
      <c r="D804" s="736"/>
      <c r="E804" s="736"/>
      <c r="F804" s="736"/>
      <c r="G804" s="736"/>
      <c r="H804" s="736"/>
      <c r="I804" s="736"/>
    </row>
    <row r="805" spans="2:9" x14ac:dyDescent="0.2">
      <c r="B805" s="682"/>
      <c r="C805" s="682"/>
      <c r="D805" s="736"/>
      <c r="E805" s="736"/>
      <c r="F805" s="736"/>
      <c r="G805" s="736"/>
      <c r="H805" s="736"/>
      <c r="I805" s="736"/>
    </row>
    <row r="806" spans="2:9" x14ac:dyDescent="0.2">
      <c r="B806" s="682"/>
      <c r="C806" s="682"/>
      <c r="D806" s="736"/>
      <c r="E806" s="736"/>
      <c r="F806" s="736"/>
      <c r="G806" s="736"/>
      <c r="H806" s="736"/>
      <c r="I806" s="736"/>
    </row>
    <row r="807" spans="2:9" x14ac:dyDescent="0.2">
      <c r="B807" s="682"/>
      <c r="C807" s="682"/>
      <c r="D807" s="736"/>
      <c r="E807" s="736"/>
      <c r="F807" s="736"/>
      <c r="G807" s="736"/>
      <c r="H807" s="736"/>
      <c r="I807" s="736"/>
    </row>
    <row r="808" spans="2:9" x14ac:dyDescent="0.2">
      <c r="B808" s="682"/>
      <c r="C808" s="682"/>
      <c r="D808" s="736"/>
      <c r="E808" s="736"/>
      <c r="F808" s="736"/>
      <c r="G808" s="736"/>
      <c r="H808" s="736"/>
      <c r="I808" s="736"/>
    </row>
    <row r="809" spans="2:9" x14ac:dyDescent="0.2">
      <c r="B809" s="682"/>
      <c r="C809" s="682"/>
      <c r="D809" s="736"/>
      <c r="E809" s="736"/>
      <c r="F809" s="736"/>
      <c r="G809" s="736"/>
      <c r="H809" s="736"/>
      <c r="I809" s="736"/>
    </row>
    <row r="810" spans="2:9" x14ac:dyDescent="0.2">
      <c r="B810" s="682"/>
      <c r="C810" s="682"/>
      <c r="D810" s="736"/>
      <c r="E810" s="736"/>
      <c r="F810" s="736"/>
      <c r="G810" s="736"/>
      <c r="H810" s="736"/>
      <c r="I810" s="736"/>
    </row>
    <row r="811" spans="2:9" x14ac:dyDescent="0.2">
      <c r="B811" s="682"/>
      <c r="C811" s="682"/>
      <c r="D811" s="736"/>
      <c r="E811" s="736"/>
      <c r="F811" s="736"/>
      <c r="G811" s="736"/>
      <c r="H811" s="736"/>
      <c r="I811" s="736"/>
    </row>
    <row r="812" spans="2:9" x14ac:dyDescent="0.2">
      <c r="B812" s="682"/>
      <c r="C812" s="682"/>
      <c r="D812" s="736"/>
      <c r="E812" s="736"/>
      <c r="F812" s="736"/>
      <c r="G812" s="736"/>
      <c r="H812" s="736"/>
      <c r="I812" s="736"/>
    </row>
    <row r="813" spans="2:9" x14ac:dyDescent="0.2">
      <c r="B813" s="682"/>
      <c r="C813" s="682"/>
      <c r="D813" s="736"/>
      <c r="E813" s="736"/>
      <c r="F813" s="736"/>
      <c r="G813" s="736"/>
      <c r="H813" s="736"/>
      <c r="I813" s="736"/>
    </row>
    <row r="814" spans="2:9" x14ac:dyDescent="0.2">
      <c r="B814" s="682"/>
      <c r="C814" s="682"/>
      <c r="D814" s="736"/>
      <c r="E814" s="736"/>
      <c r="F814" s="736"/>
      <c r="G814" s="736"/>
      <c r="H814" s="736"/>
      <c r="I814" s="736"/>
    </row>
    <row r="815" spans="2:9" x14ac:dyDescent="0.2">
      <c r="B815" s="682"/>
      <c r="C815" s="682"/>
      <c r="D815" s="736"/>
      <c r="E815" s="736"/>
      <c r="F815" s="736"/>
      <c r="G815" s="736"/>
      <c r="H815" s="736"/>
      <c r="I815" s="736"/>
    </row>
    <row r="816" spans="2:9" x14ac:dyDescent="0.2">
      <c r="B816" s="682"/>
      <c r="C816" s="682"/>
      <c r="D816" s="736"/>
      <c r="E816" s="736"/>
      <c r="F816" s="736"/>
      <c r="G816" s="736"/>
      <c r="H816" s="736"/>
      <c r="I816" s="736"/>
    </row>
    <row r="817" spans="2:9" x14ac:dyDescent="0.2">
      <c r="B817" s="682"/>
      <c r="C817" s="682"/>
      <c r="D817" s="736"/>
      <c r="E817" s="736"/>
      <c r="F817" s="736"/>
      <c r="G817" s="736"/>
      <c r="H817" s="736"/>
      <c r="I817" s="736"/>
    </row>
    <row r="818" spans="2:9" x14ac:dyDescent="0.2">
      <c r="B818" s="682"/>
      <c r="C818" s="682"/>
      <c r="D818" s="736"/>
      <c r="E818" s="736"/>
      <c r="F818" s="736"/>
      <c r="G818" s="736"/>
      <c r="H818" s="736"/>
      <c r="I818" s="736"/>
    </row>
    <row r="819" spans="2:9" x14ac:dyDescent="0.2">
      <c r="B819" s="682"/>
      <c r="C819" s="682"/>
      <c r="D819" s="736"/>
      <c r="E819" s="736"/>
      <c r="F819" s="736"/>
      <c r="G819" s="736"/>
      <c r="H819" s="736"/>
      <c r="I819" s="736"/>
    </row>
    <row r="820" spans="2:9" x14ac:dyDescent="0.2">
      <c r="B820" s="682"/>
      <c r="C820" s="682"/>
      <c r="D820" s="736"/>
      <c r="E820" s="736"/>
      <c r="F820" s="736"/>
      <c r="G820" s="736"/>
      <c r="H820" s="736"/>
      <c r="I820" s="736"/>
    </row>
    <row r="821" spans="2:9" x14ac:dyDescent="0.2">
      <c r="B821" s="682"/>
      <c r="C821" s="682"/>
      <c r="D821" s="736"/>
      <c r="E821" s="736"/>
      <c r="F821" s="736"/>
      <c r="G821" s="736"/>
      <c r="H821" s="736"/>
      <c r="I821" s="736"/>
    </row>
    <row r="822" spans="2:9" x14ac:dyDescent="0.2">
      <c r="B822" s="682"/>
      <c r="C822" s="682"/>
      <c r="D822" s="736"/>
      <c r="E822" s="736"/>
      <c r="F822" s="736"/>
      <c r="G822" s="736"/>
      <c r="H822" s="736"/>
      <c r="I822" s="736"/>
    </row>
    <row r="823" spans="2:9" x14ac:dyDescent="0.2">
      <c r="B823" s="682"/>
      <c r="C823" s="682"/>
      <c r="D823" s="736"/>
      <c r="E823" s="736"/>
      <c r="F823" s="736"/>
      <c r="G823" s="736"/>
      <c r="H823" s="736"/>
      <c r="I823" s="736"/>
    </row>
    <row r="824" spans="2:9" x14ac:dyDescent="0.2">
      <c r="B824" s="682"/>
      <c r="C824" s="682"/>
      <c r="D824" s="736"/>
      <c r="E824" s="736"/>
      <c r="F824" s="736"/>
      <c r="G824" s="736"/>
      <c r="H824" s="736"/>
      <c r="I824" s="736"/>
    </row>
    <row r="825" spans="2:9" x14ac:dyDescent="0.2">
      <c r="B825" s="682"/>
      <c r="C825" s="682"/>
      <c r="D825" s="736"/>
      <c r="E825" s="736"/>
      <c r="F825" s="736"/>
      <c r="G825" s="736"/>
      <c r="H825" s="736"/>
      <c r="I825" s="736"/>
    </row>
    <row r="826" spans="2:9" x14ac:dyDescent="0.2">
      <c r="B826" s="682"/>
      <c r="C826" s="682"/>
      <c r="D826" s="736"/>
      <c r="E826" s="736"/>
      <c r="F826" s="736"/>
      <c r="G826" s="736"/>
      <c r="H826" s="736"/>
      <c r="I826" s="736"/>
    </row>
    <row r="827" spans="2:9" x14ac:dyDescent="0.2">
      <c r="B827" s="682"/>
      <c r="C827" s="682"/>
      <c r="D827" s="736"/>
      <c r="E827" s="736"/>
      <c r="F827" s="736"/>
      <c r="G827" s="736"/>
      <c r="H827" s="736"/>
      <c r="I827" s="736"/>
    </row>
    <row r="828" spans="2:9" x14ac:dyDescent="0.2">
      <c r="B828" s="682"/>
      <c r="C828" s="682"/>
      <c r="D828" s="736"/>
      <c r="E828" s="736"/>
      <c r="F828" s="736"/>
      <c r="G828" s="736"/>
      <c r="H828" s="736"/>
      <c r="I828" s="736"/>
    </row>
    <row r="829" spans="2:9" x14ac:dyDescent="0.2">
      <c r="B829" s="682"/>
      <c r="C829" s="682"/>
      <c r="D829" s="736"/>
      <c r="E829" s="736"/>
      <c r="F829" s="736"/>
      <c r="G829" s="736"/>
      <c r="H829" s="736"/>
      <c r="I829" s="736"/>
    </row>
    <row r="830" spans="2:9" x14ac:dyDescent="0.2">
      <c r="B830" s="682"/>
      <c r="C830" s="682"/>
      <c r="D830" s="736"/>
      <c r="E830" s="736"/>
      <c r="F830" s="736"/>
      <c r="G830" s="736"/>
      <c r="H830" s="736"/>
      <c r="I830" s="736"/>
    </row>
    <row r="831" spans="2:9" x14ac:dyDescent="0.2">
      <c r="B831" s="682"/>
      <c r="C831" s="682"/>
      <c r="D831" s="736"/>
      <c r="E831" s="736"/>
      <c r="F831" s="736"/>
      <c r="G831" s="736"/>
      <c r="H831" s="736"/>
      <c r="I831" s="736"/>
    </row>
    <row r="832" spans="2:9" x14ac:dyDescent="0.2">
      <c r="B832" s="682"/>
      <c r="C832" s="682"/>
      <c r="D832" s="736"/>
      <c r="E832" s="736"/>
      <c r="F832" s="736"/>
      <c r="G832" s="736"/>
      <c r="H832" s="736"/>
      <c r="I832" s="736"/>
    </row>
    <row r="833" spans="2:9" x14ac:dyDescent="0.2">
      <c r="B833" s="682"/>
      <c r="C833" s="682"/>
      <c r="D833" s="736"/>
      <c r="E833" s="736"/>
      <c r="F833" s="736"/>
      <c r="G833" s="736"/>
      <c r="H833" s="736"/>
      <c r="I833" s="736"/>
    </row>
    <row r="834" spans="2:9" x14ac:dyDescent="0.2">
      <c r="B834" s="682"/>
      <c r="C834" s="682"/>
      <c r="D834" s="736"/>
      <c r="E834" s="736"/>
      <c r="F834" s="736"/>
      <c r="G834" s="736"/>
      <c r="H834" s="736"/>
      <c r="I834" s="736"/>
    </row>
    <row r="835" spans="2:9" x14ac:dyDescent="0.2">
      <c r="B835" s="682"/>
      <c r="C835" s="682"/>
      <c r="D835" s="736"/>
      <c r="E835" s="736"/>
      <c r="F835" s="736"/>
      <c r="G835" s="736"/>
      <c r="H835" s="736"/>
      <c r="I835" s="736"/>
    </row>
    <row r="836" spans="2:9" x14ac:dyDescent="0.2">
      <c r="B836" s="682"/>
      <c r="C836" s="682"/>
      <c r="D836" s="736"/>
      <c r="E836" s="736"/>
      <c r="F836" s="736"/>
      <c r="G836" s="736"/>
      <c r="H836" s="736"/>
      <c r="I836" s="736"/>
    </row>
    <row r="837" spans="2:9" x14ac:dyDescent="0.2">
      <c r="B837" s="682"/>
      <c r="C837" s="682"/>
      <c r="D837" s="736"/>
      <c r="E837" s="736"/>
      <c r="F837" s="736"/>
      <c r="G837" s="736"/>
      <c r="H837" s="736"/>
      <c r="I837" s="736"/>
    </row>
    <row r="838" spans="2:9" x14ac:dyDescent="0.2">
      <c r="B838" s="682"/>
      <c r="C838" s="682"/>
      <c r="D838" s="736"/>
      <c r="E838" s="736"/>
      <c r="F838" s="736"/>
      <c r="G838" s="736"/>
      <c r="H838" s="736"/>
      <c r="I838" s="736"/>
    </row>
    <row r="839" spans="2:9" x14ac:dyDescent="0.2">
      <c r="B839" s="682"/>
      <c r="C839" s="682"/>
      <c r="D839" s="736"/>
      <c r="E839" s="736"/>
      <c r="F839" s="736"/>
      <c r="G839" s="736"/>
      <c r="H839" s="736"/>
      <c r="I839" s="736"/>
    </row>
    <row r="840" spans="2:9" x14ac:dyDescent="0.2">
      <c r="B840" s="682"/>
      <c r="C840" s="682"/>
      <c r="D840" s="736"/>
      <c r="E840" s="736"/>
      <c r="F840" s="736"/>
      <c r="G840" s="736"/>
      <c r="H840" s="736"/>
      <c r="I840" s="736"/>
    </row>
    <row r="841" spans="2:9" x14ac:dyDescent="0.2">
      <c r="B841" s="682"/>
      <c r="C841" s="682"/>
      <c r="D841" s="736"/>
      <c r="E841" s="736"/>
      <c r="F841" s="736"/>
      <c r="G841" s="736"/>
      <c r="H841" s="736"/>
      <c r="I841" s="736"/>
    </row>
    <row r="842" spans="2:9" x14ac:dyDescent="0.2">
      <c r="B842" s="682"/>
      <c r="C842" s="682"/>
      <c r="D842" s="736"/>
      <c r="E842" s="736"/>
      <c r="F842" s="736"/>
      <c r="G842" s="736"/>
      <c r="H842" s="736"/>
      <c r="I842" s="736"/>
    </row>
    <row r="843" spans="2:9" x14ac:dyDescent="0.2">
      <c r="B843" s="682"/>
      <c r="C843" s="682"/>
      <c r="D843" s="736"/>
      <c r="E843" s="736"/>
      <c r="F843" s="736"/>
      <c r="G843" s="736"/>
      <c r="H843" s="736"/>
      <c r="I843" s="736"/>
    </row>
    <row r="844" spans="2:9" x14ac:dyDescent="0.2">
      <c r="B844" s="682"/>
      <c r="C844" s="682"/>
      <c r="D844" s="736"/>
      <c r="E844" s="736"/>
      <c r="F844" s="736"/>
      <c r="G844" s="736"/>
      <c r="H844" s="736"/>
      <c r="I844" s="736"/>
    </row>
    <row r="845" spans="2:9" x14ac:dyDescent="0.2">
      <c r="B845" s="682"/>
      <c r="C845" s="682"/>
      <c r="D845" s="736"/>
      <c r="E845" s="736"/>
      <c r="F845" s="736"/>
      <c r="G845" s="736"/>
      <c r="H845" s="736"/>
      <c r="I845" s="736"/>
    </row>
    <row r="846" spans="2:9" x14ac:dyDescent="0.2">
      <c r="B846" s="682"/>
      <c r="C846" s="682"/>
      <c r="D846" s="736"/>
      <c r="E846" s="736"/>
      <c r="F846" s="736"/>
      <c r="G846" s="736"/>
      <c r="H846" s="736"/>
      <c r="I846" s="736"/>
    </row>
    <row r="847" spans="2:9" x14ac:dyDescent="0.2">
      <c r="B847" s="682"/>
      <c r="C847" s="682"/>
      <c r="D847" s="736"/>
      <c r="E847" s="736"/>
      <c r="F847" s="736"/>
      <c r="G847" s="736"/>
      <c r="H847" s="736"/>
      <c r="I847" s="736"/>
    </row>
    <row r="848" spans="2:9" x14ac:dyDescent="0.2">
      <c r="B848" s="682"/>
      <c r="C848" s="682"/>
      <c r="D848" s="736"/>
      <c r="E848" s="736"/>
      <c r="F848" s="736"/>
      <c r="G848" s="736"/>
      <c r="H848" s="736"/>
      <c r="I848" s="736"/>
    </row>
    <row r="849" spans="2:9" x14ac:dyDescent="0.2">
      <c r="B849" s="682"/>
      <c r="C849" s="682"/>
      <c r="D849" s="736"/>
      <c r="E849" s="736"/>
      <c r="F849" s="736"/>
      <c r="G849" s="736"/>
      <c r="H849" s="736"/>
      <c r="I849" s="736"/>
    </row>
    <row r="850" spans="2:9" x14ac:dyDescent="0.2">
      <c r="B850" s="682"/>
      <c r="C850" s="682"/>
      <c r="D850" s="736"/>
      <c r="E850" s="736"/>
      <c r="F850" s="736"/>
      <c r="G850" s="736"/>
      <c r="H850" s="736"/>
      <c r="I850" s="736"/>
    </row>
    <row r="851" spans="2:9" x14ac:dyDescent="0.2">
      <c r="B851" s="682"/>
      <c r="C851" s="682"/>
      <c r="D851" s="736"/>
      <c r="E851" s="736"/>
      <c r="F851" s="736"/>
      <c r="G851" s="736"/>
      <c r="H851" s="736"/>
      <c r="I851" s="736"/>
    </row>
    <row r="852" spans="2:9" x14ac:dyDescent="0.2">
      <c r="B852" s="682"/>
      <c r="C852" s="682"/>
      <c r="D852" s="736"/>
      <c r="E852" s="736"/>
      <c r="F852" s="736"/>
      <c r="G852" s="736"/>
      <c r="H852" s="736"/>
      <c r="I852" s="736"/>
    </row>
    <row r="853" spans="2:9" x14ac:dyDescent="0.2">
      <c r="B853" s="682"/>
      <c r="C853" s="682"/>
      <c r="D853" s="736"/>
      <c r="E853" s="736"/>
      <c r="F853" s="736"/>
      <c r="G853" s="736"/>
      <c r="H853" s="736"/>
      <c r="I853" s="736"/>
    </row>
    <row r="854" spans="2:9" x14ac:dyDescent="0.2">
      <c r="B854" s="682"/>
      <c r="C854" s="682"/>
      <c r="D854" s="736"/>
      <c r="E854" s="736"/>
      <c r="F854" s="736"/>
      <c r="G854" s="736"/>
      <c r="H854" s="736"/>
      <c r="I854" s="736"/>
    </row>
    <row r="855" spans="2:9" x14ac:dyDescent="0.2">
      <c r="B855" s="682"/>
      <c r="C855" s="682"/>
      <c r="D855" s="736"/>
      <c r="E855" s="736"/>
      <c r="F855" s="736"/>
      <c r="G855" s="736"/>
      <c r="H855" s="736"/>
      <c r="I855" s="736"/>
    </row>
    <row r="856" spans="2:9" x14ac:dyDescent="0.2">
      <c r="B856" s="682"/>
      <c r="C856" s="682"/>
      <c r="D856" s="736"/>
      <c r="E856" s="736"/>
      <c r="F856" s="736"/>
      <c r="G856" s="736"/>
      <c r="H856" s="736"/>
      <c r="I856" s="736"/>
    </row>
    <row r="857" spans="2:9" x14ac:dyDescent="0.2">
      <c r="B857" s="682"/>
      <c r="C857" s="682"/>
      <c r="D857" s="736"/>
      <c r="E857" s="736"/>
      <c r="F857" s="736"/>
      <c r="G857" s="736"/>
      <c r="H857" s="736"/>
      <c r="I857" s="736"/>
    </row>
    <row r="858" spans="2:9" x14ac:dyDescent="0.2">
      <c r="B858" s="682"/>
      <c r="C858" s="682"/>
      <c r="D858" s="736"/>
      <c r="E858" s="736"/>
      <c r="F858" s="736"/>
      <c r="G858" s="736"/>
      <c r="H858" s="736"/>
      <c r="I858" s="736"/>
    </row>
    <row r="859" spans="2:9" x14ac:dyDescent="0.2">
      <c r="B859" s="682"/>
      <c r="C859" s="682"/>
      <c r="D859" s="736"/>
      <c r="E859" s="736"/>
      <c r="F859" s="736"/>
      <c r="G859" s="736"/>
      <c r="H859" s="736"/>
      <c r="I859" s="736"/>
    </row>
    <row r="860" spans="2:9" x14ac:dyDescent="0.2">
      <c r="B860" s="682"/>
      <c r="C860" s="682"/>
      <c r="D860" s="736"/>
      <c r="E860" s="736"/>
      <c r="F860" s="736"/>
      <c r="G860" s="736"/>
      <c r="H860" s="736"/>
      <c r="I860" s="736"/>
    </row>
    <row r="861" spans="2:9" x14ac:dyDescent="0.2">
      <c r="B861" s="682"/>
      <c r="C861" s="682"/>
      <c r="D861" s="736"/>
      <c r="E861" s="736"/>
      <c r="F861" s="736"/>
      <c r="G861" s="736"/>
      <c r="H861" s="736"/>
      <c r="I861" s="736"/>
    </row>
    <row r="862" spans="2:9" x14ac:dyDescent="0.2">
      <c r="B862" s="682"/>
      <c r="C862" s="682"/>
      <c r="D862" s="736"/>
      <c r="E862" s="736"/>
      <c r="F862" s="736"/>
      <c r="G862" s="736"/>
      <c r="H862" s="736"/>
      <c r="I862" s="736"/>
    </row>
    <row r="863" spans="2:9" x14ac:dyDescent="0.2">
      <c r="B863" s="682"/>
      <c r="C863" s="682"/>
      <c r="D863" s="736"/>
      <c r="E863" s="736"/>
      <c r="F863" s="736"/>
      <c r="G863" s="736"/>
      <c r="H863" s="736"/>
      <c r="I863" s="736"/>
    </row>
    <row r="864" spans="2:9" x14ac:dyDescent="0.2">
      <c r="B864" s="682"/>
      <c r="C864" s="682"/>
      <c r="D864" s="736"/>
      <c r="E864" s="736"/>
      <c r="F864" s="736"/>
      <c r="G864" s="736"/>
      <c r="H864" s="736"/>
      <c r="I864" s="736"/>
    </row>
    <row r="865" spans="2:9" x14ac:dyDescent="0.2">
      <c r="B865" s="682"/>
      <c r="C865" s="682"/>
      <c r="D865" s="736"/>
      <c r="E865" s="736"/>
      <c r="F865" s="736"/>
      <c r="G865" s="736"/>
      <c r="H865" s="736"/>
      <c r="I865" s="736"/>
    </row>
    <row r="866" spans="2:9" x14ac:dyDescent="0.2">
      <c r="B866" s="682"/>
      <c r="C866" s="682"/>
      <c r="D866" s="736"/>
      <c r="E866" s="736"/>
      <c r="F866" s="736"/>
      <c r="G866" s="736"/>
      <c r="H866" s="736"/>
      <c r="I866" s="736"/>
    </row>
    <row r="867" spans="2:9" x14ac:dyDescent="0.2">
      <c r="B867" s="682"/>
      <c r="C867" s="682"/>
      <c r="D867" s="736"/>
      <c r="E867" s="736"/>
      <c r="F867" s="736"/>
      <c r="G867" s="736"/>
      <c r="H867" s="736"/>
      <c r="I867" s="736"/>
    </row>
    <row r="868" spans="2:9" x14ac:dyDescent="0.2">
      <c r="B868" s="682"/>
      <c r="C868" s="682"/>
      <c r="D868" s="736"/>
      <c r="E868" s="736"/>
      <c r="F868" s="736"/>
      <c r="G868" s="736"/>
      <c r="H868" s="736"/>
      <c r="I868" s="736"/>
    </row>
    <row r="869" spans="2:9" x14ac:dyDescent="0.2">
      <c r="B869" s="682"/>
      <c r="C869" s="682"/>
      <c r="D869" s="736"/>
      <c r="E869" s="736"/>
      <c r="F869" s="736"/>
      <c r="G869" s="736"/>
      <c r="H869" s="736"/>
      <c r="I869" s="736"/>
    </row>
    <row r="870" spans="2:9" x14ac:dyDescent="0.2">
      <c r="B870" s="682"/>
      <c r="C870" s="682"/>
      <c r="D870" s="736"/>
      <c r="E870" s="736"/>
      <c r="F870" s="736"/>
      <c r="G870" s="736"/>
      <c r="H870" s="736"/>
      <c r="I870" s="736"/>
    </row>
    <row r="871" spans="2:9" x14ac:dyDescent="0.2">
      <c r="B871" s="682"/>
      <c r="C871" s="682"/>
      <c r="D871" s="736"/>
      <c r="E871" s="736"/>
      <c r="F871" s="736"/>
      <c r="G871" s="736"/>
      <c r="H871" s="736"/>
      <c r="I871" s="736"/>
    </row>
    <row r="872" spans="2:9" x14ac:dyDescent="0.2">
      <c r="B872" s="682"/>
      <c r="C872" s="682"/>
      <c r="D872" s="736"/>
      <c r="E872" s="736"/>
      <c r="F872" s="736"/>
      <c r="G872" s="736"/>
      <c r="H872" s="736"/>
      <c r="I872" s="736"/>
    </row>
    <row r="873" spans="2:9" x14ac:dyDescent="0.2">
      <c r="B873" s="682"/>
      <c r="C873" s="682"/>
      <c r="D873" s="736"/>
      <c r="E873" s="736"/>
      <c r="F873" s="736"/>
      <c r="G873" s="736"/>
      <c r="H873" s="736"/>
      <c r="I873" s="736"/>
    </row>
    <row r="874" spans="2:9" x14ac:dyDescent="0.2">
      <c r="B874" s="682"/>
      <c r="C874" s="682"/>
      <c r="D874" s="736"/>
      <c r="E874" s="736"/>
      <c r="F874" s="736"/>
      <c r="G874" s="736"/>
      <c r="H874" s="736"/>
      <c r="I874" s="736"/>
    </row>
    <row r="875" spans="2:9" x14ac:dyDescent="0.2">
      <c r="B875" s="682"/>
      <c r="C875" s="682"/>
      <c r="D875" s="736"/>
      <c r="E875" s="736"/>
      <c r="F875" s="736"/>
      <c r="G875" s="736"/>
      <c r="H875" s="736"/>
      <c r="I875" s="736"/>
    </row>
    <row r="876" spans="2:9" x14ac:dyDescent="0.2">
      <c r="B876" s="682"/>
      <c r="C876" s="682"/>
      <c r="D876" s="736"/>
      <c r="E876" s="736"/>
      <c r="F876" s="736"/>
      <c r="G876" s="736"/>
      <c r="H876" s="736"/>
      <c r="I876" s="736"/>
    </row>
    <row r="877" spans="2:9" x14ac:dyDescent="0.2">
      <c r="B877" s="682"/>
      <c r="C877" s="682"/>
      <c r="D877" s="736"/>
      <c r="E877" s="736"/>
      <c r="F877" s="736"/>
      <c r="G877" s="736"/>
      <c r="H877" s="736"/>
      <c r="I877" s="736"/>
    </row>
    <row r="878" spans="2:9" x14ac:dyDescent="0.2">
      <c r="B878" s="682"/>
      <c r="C878" s="682"/>
      <c r="D878" s="736"/>
      <c r="E878" s="736"/>
      <c r="F878" s="736"/>
      <c r="G878" s="736"/>
      <c r="H878" s="736"/>
      <c r="I878" s="736"/>
    </row>
    <row r="879" spans="2:9" x14ac:dyDescent="0.2">
      <c r="B879" s="682"/>
      <c r="C879" s="682"/>
      <c r="D879" s="736"/>
      <c r="E879" s="736"/>
      <c r="F879" s="736"/>
      <c r="G879" s="736"/>
      <c r="H879" s="736"/>
      <c r="I879" s="736"/>
    </row>
    <row r="880" spans="2:9" x14ac:dyDescent="0.2">
      <c r="B880" s="682"/>
      <c r="C880" s="682"/>
      <c r="D880" s="736"/>
      <c r="E880" s="736"/>
      <c r="F880" s="736"/>
      <c r="G880" s="736"/>
      <c r="H880" s="736"/>
      <c r="I880" s="736"/>
    </row>
    <row r="881" spans="2:9" x14ac:dyDescent="0.2">
      <c r="B881" s="682"/>
      <c r="C881" s="682"/>
      <c r="D881" s="736"/>
      <c r="E881" s="736"/>
      <c r="F881" s="736"/>
      <c r="G881" s="736"/>
      <c r="H881" s="736"/>
      <c r="I881" s="736"/>
    </row>
    <row r="882" spans="2:9" x14ac:dyDescent="0.2">
      <c r="B882" s="682"/>
      <c r="C882" s="682"/>
      <c r="D882" s="736"/>
      <c r="E882" s="736"/>
      <c r="F882" s="736"/>
      <c r="G882" s="736"/>
      <c r="H882" s="736"/>
      <c r="I882" s="736"/>
    </row>
    <row r="883" spans="2:9" x14ac:dyDescent="0.2">
      <c r="B883" s="682"/>
      <c r="C883" s="682"/>
      <c r="D883" s="736"/>
      <c r="E883" s="736"/>
      <c r="F883" s="736"/>
      <c r="G883" s="736"/>
      <c r="H883" s="736"/>
      <c r="I883" s="736"/>
    </row>
    <row r="884" spans="2:9" x14ac:dyDescent="0.2">
      <c r="B884" s="682"/>
      <c r="C884" s="682"/>
      <c r="D884" s="736"/>
      <c r="E884" s="736"/>
      <c r="F884" s="736"/>
      <c r="G884" s="736"/>
      <c r="H884" s="736"/>
      <c r="I884" s="736"/>
    </row>
    <row r="885" spans="2:9" x14ac:dyDescent="0.2">
      <c r="B885" s="682"/>
      <c r="C885" s="682"/>
      <c r="D885" s="736"/>
      <c r="E885" s="736"/>
      <c r="F885" s="736"/>
      <c r="G885" s="736"/>
      <c r="H885" s="736"/>
      <c r="I885" s="736"/>
    </row>
    <row r="886" spans="2:9" x14ac:dyDescent="0.2">
      <c r="B886" s="682"/>
      <c r="C886" s="682"/>
      <c r="D886" s="736"/>
      <c r="E886" s="736"/>
      <c r="F886" s="736"/>
      <c r="G886" s="736"/>
      <c r="H886" s="736"/>
      <c r="I886" s="736"/>
    </row>
    <row r="887" spans="2:9" x14ac:dyDescent="0.2">
      <c r="B887" s="682"/>
      <c r="C887" s="682"/>
      <c r="D887" s="736"/>
      <c r="E887" s="736"/>
      <c r="F887" s="736"/>
      <c r="G887" s="736"/>
      <c r="H887" s="736"/>
      <c r="I887" s="736"/>
    </row>
    <row r="888" spans="2:9" x14ac:dyDescent="0.2">
      <c r="B888" s="682"/>
      <c r="C888" s="682"/>
      <c r="D888" s="736"/>
      <c r="E888" s="736"/>
      <c r="F888" s="736"/>
      <c r="G888" s="736"/>
      <c r="H888" s="736"/>
      <c r="I888" s="736"/>
    </row>
    <row r="889" spans="2:9" x14ac:dyDescent="0.2">
      <c r="B889" s="682"/>
      <c r="C889" s="682"/>
      <c r="D889" s="736"/>
      <c r="E889" s="736"/>
      <c r="F889" s="736"/>
      <c r="G889" s="736"/>
      <c r="H889" s="736"/>
      <c r="I889" s="736"/>
    </row>
    <row r="890" spans="2:9" x14ac:dyDescent="0.2">
      <c r="B890" s="682"/>
      <c r="C890" s="682"/>
      <c r="D890" s="736"/>
      <c r="E890" s="736"/>
      <c r="F890" s="736"/>
      <c r="G890" s="736"/>
      <c r="H890" s="736"/>
      <c r="I890" s="736"/>
    </row>
    <row r="891" spans="2:9" x14ac:dyDescent="0.2">
      <c r="B891" s="682"/>
      <c r="C891" s="682"/>
      <c r="D891" s="736"/>
      <c r="E891" s="736"/>
      <c r="F891" s="736"/>
      <c r="G891" s="736"/>
      <c r="H891" s="736"/>
      <c r="I891" s="736"/>
    </row>
    <row r="892" spans="2:9" x14ac:dyDescent="0.2">
      <c r="B892" s="682"/>
      <c r="C892" s="682"/>
      <c r="D892" s="736"/>
      <c r="E892" s="736"/>
      <c r="F892" s="736"/>
      <c r="G892" s="736"/>
      <c r="H892" s="736"/>
      <c r="I892" s="736"/>
    </row>
    <row r="893" spans="2:9" x14ac:dyDescent="0.2">
      <c r="B893" s="682"/>
      <c r="C893" s="682"/>
      <c r="D893" s="736"/>
      <c r="E893" s="736"/>
      <c r="F893" s="736"/>
      <c r="G893" s="736"/>
      <c r="H893" s="736"/>
      <c r="I893" s="736"/>
    </row>
    <row r="894" spans="2:9" x14ac:dyDescent="0.2">
      <c r="B894" s="682"/>
      <c r="C894" s="682"/>
      <c r="D894" s="736"/>
      <c r="E894" s="736"/>
      <c r="F894" s="736"/>
      <c r="G894" s="736"/>
      <c r="H894" s="736"/>
      <c r="I894" s="736"/>
    </row>
    <row r="895" spans="2:9" x14ac:dyDescent="0.2">
      <c r="B895" s="682"/>
      <c r="C895" s="682"/>
      <c r="D895" s="736"/>
      <c r="E895" s="736"/>
      <c r="F895" s="736"/>
      <c r="G895" s="736"/>
      <c r="H895" s="736"/>
      <c r="I895" s="736"/>
    </row>
    <row r="896" spans="2:9" x14ac:dyDescent="0.2">
      <c r="B896" s="682"/>
      <c r="C896" s="682"/>
      <c r="D896" s="736"/>
      <c r="E896" s="736"/>
      <c r="F896" s="736"/>
      <c r="G896" s="736"/>
      <c r="H896" s="736"/>
      <c r="I896" s="736"/>
    </row>
    <row r="897" spans="2:9" x14ac:dyDescent="0.2">
      <c r="B897" s="682"/>
      <c r="C897" s="682"/>
      <c r="D897" s="736"/>
      <c r="E897" s="736"/>
      <c r="F897" s="736"/>
      <c r="G897" s="736"/>
      <c r="H897" s="736"/>
      <c r="I897" s="736"/>
    </row>
    <row r="898" spans="2:9" x14ac:dyDescent="0.2">
      <c r="B898" s="682"/>
      <c r="C898" s="682"/>
      <c r="D898" s="736"/>
      <c r="E898" s="736"/>
      <c r="F898" s="736"/>
      <c r="G898" s="736"/>
      <c r="H898" s="736"/>
      <c r="I898" s="736"/>
    </row>
    <row r="899" spans="2:9" x14ac:dyDescent="0.2">
      <c r="B899" s="682"/>
      <c r="C899" s="682"/>
      <c r="D899" s="736"/>
      <c r="E899" s="736"/>
      <c r="F899" s="736"/>
      <c r="G899" s="736"/>
      <c r="H899" s="736"/>
      <c r="I899" s="736"/>
    </row>
    <row r="900" spans="2:9" x14ac:dyDescent="0.2">
      <c r="B900" s="682"/>
      <c r="C900" s="682"/>
      <c r="D900" s="736"/>
      <c r="E900" s="736"/>
      <c r="F900" s="736"/>
      <c r="G900" s="736"/>
      <c r="H900" s="736"/>
      <c r="I900" s="736"/>
    </row>
    <row r="901" spans="2:9" x14ac:dyDescent="0.2">
      <c r="B901" s="682"/>
      <c r="C901" s="682"/>
      <c r="D901" s="736"/>
      <c r="E901" s="736"/>
      <c r="F901" s="736"/>
      <c r="G901" s="736"/>
      <c r="H901" s="736"/>
      <c r="I901" s="736"/>
    </row>
    <row r="902" spans="2:9" x14ac:dyDescent="0.2">
      <c r="B902" s="682"/>
      <c r="C902" s="682"/>
      <c r="D902" s="736"/>
      <c r="E902" s="736"/>
      <c r="F902" s="736"/>
      <c r="G902" s="736"/>
      <c r="H902" s="736"/>
      <c r="I902" s="736"/>
    </row>
    <row r="903" spans="2:9" x14ac:dyDescent="0.2">
      <c r="B903" s="682"/>
      <c r="C903" s="682"/>
      <c r="D903" s="736"/>
      <c r="E903" s="736"/>
      <c r="F903" s="736"/>
      <c r="G903" s="736"/>
      <c r="H903" s="736"/>
      <c r="I903" s="736"/>
    </row>
    <row r="904" spans="2:9" x14ac:dyDescent="0.2">
      <c r="B904" s="682"/>
      <c r="C904" s="682"/>
      <c r="D904" s="736"/>
      <c r="E904" s="736"/>
      <c r="F904" s="736"/>
      <c r="G904" s="736"/>
      <c r="H904" s="736"/>
      <c r="I904" s="736"/>
    </row>
    <row r="905" spans="2:9" x14ac:dyDescent="0.2">
      <c r="B905" s="682"/>
      <c r="C905" s="682"/>
      <c r="D905" s="736"/>
      <c r="E905" s="736"/>
      <c r="F905" s="736"/>
      <c r="G905" s="736"/>
      <c r="H905" s="736"/>
      <c r="I905" s="736"/>
    </row>
    <row r="906" spans="2:9" x14ac:dyDescent="0.2">
      <c r="B906" s="682"/>
      <c r="C906" s="682"/>
      <c r="D906" s="736"/>
      <c r="E906" s="736"/>
      <c r="F906" s="736"/>
      <c r="G906" s="736"/>
      <c r="H906" s="736"/>
      <c r="I906" s="736"/>
    </row>
    <row r="907" spans="2:9" x14ac:dyDescent="0.2">
      <c r="B907" s="682"/>
      <c r="C907" s="682"/>
      <c r="D907" s="736"/>
      <c r="E907" s="736"/>
      <c r="F907" s="736"/>
      <c r="G907" s="736"/>
      <c r="H907" s="736"/>
      <c r="I907" s="736"/>
    </row>
    <row r="908" spans="2:9" x14ac:dyDescent="0.2">
      <c r="B908" s="682"/>
      <c r="C908" s="682"/>
      <c r="D908" s="736"/>
      <c r="E908" s="736"/>
      <c r="F908" s="736"/>
      <c r="G908" s="736"/>
      <c r="H908" s="736"/>
      <c r="I908" s="736"/>
    </row>
    <row r="909" spans="2:9" x14ac:dyDescent="0.2">
      <c r="B909" s="682"/>
      <c r="C909" s="682"/>
      <c r="D909" s="736"/>
      <c r="E909" s="736"/>
      <c r="F909" s="736"/>
      <c r="G909" s="736"/>
      <c r="H909" s="736"/>
      <c r="I909" s="736"/>
    </row>
    <row r="910" spans="2:9" x14ac:dyDescent="0.2">
      <c r="B910" s="682"/>
      <c r="C910" s="682"/>
      <c r="D910" s="736"/>
      <c r="E910" s="736"/>
      <c r="F910" s="736"/>
      <c r="G910" s="736"/>
      <c r="H910" s="736"/>
      <c r="I910" s="736"/>
    </row>
    <row r="911" spans="2:9" x14ac:dyDescent="0.2">
      <c r="B911" s="682"/>
      <c r="C911" s="682"/>
      <c r="D911" s="736"/>
      <c r="E911" s="736"/>
      <c r="F911" s="736"/>
      <c r="G911" s="736"/>
      <c r="H911" s="736"/>
      <c r="I911" s="736"/>
    </row>
    <row r="912" spans="2:9" x14ac:dyDescent="0.2">
      <c r="B912" s="682"/>
      <c r="C912" s="682"/>
      <c r="D912" s="736"/>
      <c r="E912" s="736"/>
      <c r="F912" s="736"/>
      <c r="G912" s="736"/>
      <c r="H912" s="736"/>
      <c r="I912" s="736"/>
    </row>
    <row r="913" spans="2:9" x14ac:dyDescent="0.2">
      <c r="B913" s="682"/>
      <c r="C913" s="682"/>
      <c r="D913" s="736"/>
      <c r="E913" s="736"/>
      <c r="F913" s="736"/>
      <c r="G913" s="736"/>
      <c r="H913" s="736"/>
      <c r="I913" s="736"/>
    </row>
    <row r="914" spans="2:9" x14ac:dyDescent="0.2">
      <c r="B914" s="682"/>
      <c r="C914" s="682"/>
      <c r="D914" s="736"/>
      <c r="E914" s="736"/>
      <c r="F914" s="736"/>
      <c r="G914" s="736"/>
      <c r="H914" s="736"/>
      <c r="I914" s="736"/>
    </row>
    <row r="915" spans="2:9" x14ac:dyDescent="0.2">
      <c r="B915" s="682"/>
      <c r="C915" s="682"/>
      <c r="D915" s="736"/>
      <c r="E915" s="736"/>
      <c r="F915" s="736"/>
      <c r="G915" s="736"/>
      <c r="H915" s="736"/>
      <c r="I915" s="736"/>
    </row>
    <row r="916" spans="2:9" x14ac:dyDescent="0.2">
      <c r="B916" s="682"/>
      <c r="C916" s="682"/>
      <c r="D916" s="736"/>
      <c r="E916" s="736"/>
      <c r="F916" s="736"/>
      <c r="G916" s="736"/>
      <c r="H916" s="736"/>
      <c r="I916" s="736"/>
    </row>
    <row r="917" spans="2:9" x14ac:dyDescent="0.2">
      <c r="B917" s="682"/>
      <c r="C917" s="682"/>
      <c r="D917" s="736"/>
      <c r="E917" s="736"/>
      <c r="F917" s="736"/>
      <c r="G917" s="736"/>
      <c r="H917" s="736"/>
      <c r="I917" s="736"/>
    </row>
    <row r="918" spans="2:9" x14ac:dyDescent="0.2">
      <c r="B918" s="682"/>
      <c r="C918" s="682"/>
      <c r="D918" s="736"/>
      <c r="E918" s="736"/>
      <c r="F918" s="736"/>
      <c r="G918" s="736"/>
      <c r="H918" s="736"/>
      <c r="I918" s="736"/>
    </row>
    <row r="919" spans="2:9" x14ac:dyDescent="0.2">
      <c r="B919" s="682"/>
      <c r="C919" s="682"/>
      <c r="D919" s="736"/>
      <c r="E919" s="736"/>
      <c r="F919" s="736"/>
      <c r="G919" s="736"/>
      <c r="H919" s="736"/>
      <c r="I919" s="736"/>
    </row>
    <row r="920" spans="2:9" x14ac:dyDescent="0.2">
      <c r="B920" s="682"/>
      <c r="C920" s="682"/>
      <c r="D920" s="736"/>
      <c r="E920" s="736"/>
      <c r="F920" s="736"/>
      <c r="G920" s="736"/>
      <c r="H920" s="736"/>
      <c r="I920" s="736"/>
    </row>
    <row r="921" spans="2:9" x14ac:dyDescent="0.2">
      <c r="B921" s="682"/>
      <c r="C921" s="682"/>
      <c r="D921" s="736"/>
      <c r="E921" s="736"/>
      <c r="F921" s="736"/>
      <c r="G921" s="736"/>
      <c r="H921" s="736"/>
      <c r="I921" s="736"/>
    </row>
    <row r="922" spans="2:9" x14ac:dyDescent="0.2">
      <c r="B922" s="682"/>
      <c r="C922" s="682"/>
      <c r="D922" s="736"/>
      <c r="E922" s="736"/>
      <c r="F922" s="736"/>
      <c r="G922" s="736"/>
      <c r="H922" s="736"/>
      <c r="I922" s="736"/>
    </row>
    <row r="923" spans="2:9" x14ac:dyDescent="0.2">
      <c r="B923" s="682"/>
      <c r="C923" s="682"/>
      <c r="D923" s="736"/>
      <c r="E923" s="736"/>
      <c r="F923" s="736"/>
      <c r="G923" s="736"/>
      <c r="H923" s="736"/>
      <c r="I923" s="736"/>
    </row>
    <row r="924" spans="2:9" x14ac:dyDescent="0.2">
      <c r="B924" s="682"/>
      <c r="C924" s="682"/>
      <c r="D924" s="736"/>
      <c r="E924" s="736"/>
      <c r="F924" s="736"/>
      <c r="G924" s="736"/>
      <c r="H924" s="736"/>
      <c r="I924" s="736"/>
    </row>
    <row r="925" spans="2:9" x14ac:dyDescent="0.2">
      <c r="B925" s="682"/>
      <c r="C925" s="682"/>
      <c r="D925" s="736"/>
      <c r="E925" s="736"/>
      <c r="F925" s="736"/>
      <c r="G925" s="736"/>
      <c r="H925" s="736"/>
      <c r="I925" s="736"/>
    </row>
    <row r="926" spans="2:9" x14ac:dyDescent="0.2">
      <c r="B926" s="682"/>
      <c r="C926" s="682"/>
      <c r="D926" s="736"/>
      <c r="E926" s="736"/>
      <c r="F926" s="736"/>
      <c r="G926" s="736"/>
      <c r="H926" s="736"/>
      <c r="I926" s="736"/>
    </row>
    <row r="927" spans="2:9" x14ac:dyDescent="0.2">
      <c r="B927" s="682"/>
      <c r="C927" s="682"/>
      <c r="D927" s="736"/>
      <c r="E927" s="736"/>
      <c r="F927" s="736"/>
      <c r="G927" s="736"/>
      <c r="H927" s="736"/>
      <c r="I927" s="736"/>
    </row>
    <row r="928" spans="2:9" x14ac:dyDescent="0.2">
      <c r="B928" s="682"/>
      <c r="C928" s="682"/>
      <c r="D928" s="736"/>
      <c r="E928" s="736"/>
      <c r="F928" s="736"/>
      <c r="G928" s="736"/>
      <c r="H928" s="736"/>
      <c r="I928" s="736"/>
    </row>
    <row r="929" spans="2:9" x14ac:dyDescent="0.2">
      <c r="B929" s="682"/>
      <c r="C929" s="682"/>
      <c r="D929" s="736"/>
      <c r="E929" s="736"/>
      <c r="F929" s="736"/>
      <c r="G929" s="736"/>
      <c r="H929" s="736"/>
      <c r="I929" s="736"/>
    </row>
    <row r="930" spans="2:9" x14ac:dyDescent="0.2">
      <c r="B930" s="682"/>
      <c r="C930" s="682"/>
      <c r="D930" s="736"/>
      <c r="E930" s="736"/>
      <c r="F930" s="736"/>
      <c r="G930" s="736"/>
      <c r="H930" s="736"/>
      <c r="I930" s="736"/>
    </row>
    <row r="931" spans="2:9" x14ac:dyDescent="0.2">
      <c r="B931" s="682"/>
      <c r="C931" s="682"/>
      <c r="D931" s="736"/>
      <c r="E931" s="736"/>
      <c r="F931" s="736"/>
      <c r="G931" s="736"/>
      <c r="H931" s="736"/>
      <c r="I931" s="736"/>
    </row>
    <row r="932" spans="2:9" x14ac:dyDescent="0.2">
      <c r="B932" s="682"/>
      <c r="C932" s="682"/>
      <c r="D932" s="736"/>
      <c r="E932" s="736"/>
      <c r="F932" s="736"/>
      <c r="G932" s="736"/>
      <c r="H932" s="736"/>
      <c r="I932" s="736"/>
    </row>
    <row r="933" spans="2:9" x14ac:dyDescent="0.2">
      <c r="B933" s="682"/>
      <c r="C933" s="682"/>
      <c r="D933" s="736"/>
      <c r="E933" s="736"/>
      <c r="F933" s="736"/>
      <c r="G933" s="736"/>
      <c r="H933" s="736"/>
      <c r="I933" s="736"/>
    </row>
    <row r="934" spans="2:9" x14ac:dyDescent="0.2">
      <c r="B934" s="682"/>
      <c r="C934" s="682"/>
      <c r="D934" s="736"/>
      <c r="E934" s="736"/>
      <c r="F934" s="736"/>
      <c r="G934" s="736"/>
      <c r="H934" s="736"/>
      <c r="I934" s="736"/>
    </row>
    <row r="935" spans="2:9" x14ac:dyDescent="0.2">
      <c r="B935" s="682"/>
      <c r="C935" s="682"/>
      <c r="D935" s="736"/>
      <c r="E935" s="736"/>
      <c r="F935" s="736"/>
      <c r="G935" s="736"/>
      <c r="H935" s="736"/>
      <c r="I935" s="736"/>
    </row>
    <row r="936" spans="2:9" x14ac:dyDescent="0.2">
      <c r="B936" s="682"/>
      <c r="C936" s="682"/>
      <c r="D936" s="736"/>
      <c r="E936" s="736"/>
      <c r="F936" s="736"/>
      <c r="G936" s="736"/>
      <c r="H936" s="736"/>
      <c r="I936" s="736"/>
    </row>
    <row r="937" spans="2:9" x14ac:dyDescent="0.2">
      <c r="B937" s="682"/>
      <c r="C937" s="682"/>
      <c r="D937" s="736"/>
      <c r="E937" s="736"/>
      <c r="F937" s="736"/>
      <c r="G937" s="736"/>
      <c r="H937" s="736"/>
      <c r="I937" s="736"/>
    </row>
    <row r="938" spans="2:9" x14ac:dyDescent="0.2">
      <c r="B938" s="682"/>
      <c r="C938" s="682"/>
      <c r="D938" s="736"/>
      <c r="E938" s="736"/>
      <c r="F938" s="736"/>
      <c r="G938" s="736"/>
      <c r="H938" s="736"/>
      <c r="I938" s="736"/>
    </row>
    <row r="939" spans="2:9" x14ac:dyDescent="0.2">
      <c r="B939" s="682"/>
      <c r="C939" s="682"/>
      <c r="D939" s="736"/>
      <c r="E939" s="736"/>
      <c r="F939" s="736"/>
      <c r="G939" s="736"/>
      <c r="H939" s="736"/>
      <c r="I939" s="736"/>
    </row>
    <row r="940" spans="2:9" x14ac:dyDescent="0.2">
      <c r="B940" s="682"/>
      <c r="C940" s="682"/>
      <c r="D940" s="736"/>
      <c r="E940" s="736"/>
      <c r="F940" s="736"/>
      <c r="G940" s="736"/>
      <c r="H940" s="736"/>
      <c r="I940" s="736"/>
    </row>
    <row r="941" spans="2:9" x14ac:dyDescent="0.2">
      <c r="B941" s="682"/>
      <c r="C941" s="682"/>
      <c r="D941" s="736"/>
      <c r="E941" s="736"/>
      <c r="F941" s="736"/>
      <c r="G941" s="736"/>
      <c r="H941" s="736"/>
      <c r="I941" s="736"/>
    </row>
    <row r="942" spans="2:9" x14ac:dyDescent="0.2">
      <c r="B942" s="682"/>
      <c r="C942" s="682"/>
      <c r="D942" s="736"/>
      <c r="E942" s="736"/>
      <c r="F942" s="736"/>
      <c r="G942" s="736"/>
      <c r="H942" s="736"/>
      <c r="I942" s="736"/>
    </row>
    <row r="943" spans="2:9" x14ac:dyDescent="0.2">
      <c r="B943" s="682"/>
      <c r="C943" s="682"/>
      <c r="D943" s="736"/>
      <c r="E943" s="736"/>
      <c r="F943" s="736"/>
      <c r="G943" s="736"/>
      <c r="H943" s="736"/>
      <c r="I943" s="736"/>
    </row>
    <row r="944" spans="2:9" x14ac:dyDescent="0.2">
      <c r="B944" s="682"/>
      <c r="C944" s="682"/>
      <c r="D944" s="736"/>
      <c r="E944" s="736"/>
      <c r="F944" s="736"/>
      <c r="G944" s="736"/>
      <c r="H944" s="736"/>
      <c r="I944" s="736"/>
    </row>
    <row r="945" spans="2:9" x14ac:dyDescent="0.2">
      <c r="B945" s="682"/>
      <c r="C945" s="682"/>
      <c r="D945" s="736"/>
      <c r="E945" s="736"/>
      <c r="F945" s="736"/>
      <c r="G945" s="736"/>
      <c r="H945" s="736"/>
      <c r="I945" s="736"/>
    </row>
    <row r="946" spans="2:9" x14ac:dyDescent="0.2">
      <c r="B946" s="682"/>
      <c r="C946" s="682"/>
      <c r="D946" s="736"/>
      <c r="E946" s="736"/>
      <c r="F946" s="736"/>
      <c r="G946" s="736"/>
      <c r="H946" s="736"/>
      <c r="I946" s="736"/>
    </row>
    <row r="947" spans="2:9" x14ac:dyDescent="0.2">
      <c r="B947" s="682"/>
      <c r="C947" s="682"/>
      <c r="D947" s="736"/>
      <c r="E947" s="736"/>
      <c r="F947" s="736"/>
      <c r="G947" s="736"/>
      <c r="H947" s="736"/>
      <c r="I947" s="736"/>
    </row>
    <row r="948" spans="2:9" x14ac:dyDescent="0.2">
      <c r="B948" s="682"/>
      <c r="C948" s="682"/>
      <c r="D948" s="736"/>
      <c r="E948" s="736"/>
      <c r="F948" s="736"/>
      <c r="G948" s="736"/>
      <c r="H948" s="736"/>
      <c r="I948" s="736"/>
    </row>
    <row r="949" spans="2:9" x14ac:dyDescent="0.2">
      <c r="B949" s="682"/>
      <c r="C949" s="682"/>
      <c r="D949" s="736"/>
      <c r="E949" s="736"/>
      <c r="F949" s="736"/>
      <c r="G949" s="736"/>
      <c r="H949" s="736"/>
      <c r="I949" s="736"/>
    </row>
    <row r="950" spans="2:9" x14ac:dyDescent="0.2">
      <c r="B950" s="682"/>
      <c r="C950" s="682"/>
      <c r="D950" s="736"/>
      <c r="E950" s="736"/>
      <c r="F950" s="736"/>
      <c r="G950" s="736"/>
      <c r="H950" s="736"/>
      <c r="I950" s="736"/>
    </row>
    <row r="951" spans="2:9" x14ac:dyDescent="0.2">
      <c r="B951" s="682"/>
      <c r="C951" s="682"/>
      <c r="D951" s="736"/>
      <c r="E951" s="736"/>
      <c r="F951" s="736"/>
      <c r="G951" s="736"/>
      <c r="H951" s="736"/>
      <c r="I951" s="736"/>
    </row>
    <row r="952" spans="2:9" x14ac:dyDescent="0.2">
      <c r="B952" s="682"/>
      <c r="C952" s="682"/>
      <c r="D952" s="736"/>
      <c r="E952" s="736"/>
      <c r="F952" s="736"/>
      <c r="G952" s="736"/>
      <c r="H952" s="736"/>
      <c r="I952" s="736"/>
    </row>
    <row r="953" spans="2:9" x14ac:dyDescent="0.2">
      <c r="B953" s="682"/>
      <c r="C953" s="682"/>
      <c r="D953" s="736"/>
      <c r="E953" s="736"/>
      <c r="F953" s="736"/>
      <c r="G953" s="736"/>
      <c r="H953" s="736"/>
      <c r="I953" s="736"/>
    </row>
    <row r="954" spans="2:9" x14ac:dyDescent="0.2">
      <c r="B954" s="682"/>
      <c r="C954" s="682"/>
      <c r="D954" s="736"/>
      <c r="E954" s="736"/>
      <c r="F954" s="736"/>
      <c r="G954" s="736"/>
      <c r="H954" s="736"/>
      <c r="I954" s="736"/>
    </row>
    <row r="955" spans="2:9" x14ac:dyDescent="0.2">
      <c r="B955" s="682"/>
      <c r="C955" s="682"/>
      <c r="D955" s="736"/>
      <c r="E955" s="736"/>
      <c r="F955" s="736"/>
      <c r="G955" s="736"/>
      <c r="H955" s="736"/>
      <c r="I955" s="736"/>
    </row>
    <row r="956" spans="2:9" x14ac:dyDescent="0.2">
      <c r="B956" s="682"/>
      <c r="C956" s="682"/>
      <c r="D956" s="736"/>
      <c r="E956" s="736"/>
      <c r="F956" s="736"/>
      <c r="G956" s="736"/>
      <c r="H956" s="736"/>
      <c r="I956" s="736"/>
    </row>
    <row r="957" spans="2:9" x14ac:dyDescent="0.2">
      <c r="B957" s="682"/>
      <c r="C957" s="682"/>
      <c r="D957" s="736"/>
      <c r="E957" s="736"/>
      <c r="F957" s="736"/>
      <c r="G957" s="736"/>
      <c r="H957" s="736"/>
      <c r="I957" s="736"/>
    </row>
    <row r="958" spans="2:9" x14ac:dyDescent="0.2">
      <c r="B958" s="682"/>
      <c r="C958" s="682"/>
      <c r="D958" s="736"/>
      <c r="E958" s="736"/>
      <c r="F958" s="736"/>
      <c r="G958" s="736"/>
      <c r="H958" s="736"/>
      <c r="I958" s="736"/>
    </row>
    <row r="959" spans="2:9" x14ac:dyDescent="0.2">
      <c r="B959" s="682"/>
      <c r="C959" s="682"/>
      <c r="D959" s="736"/>
      <c r="E959" s="736"/>
      <c r="F959" s="736"/>
      <c r="G959" s="736"/>
      <c r="H959" s="736"/>
      <c r="I959" s="736"/>
    </row>
    <row r="960" spans="2:9" x14ac:dyDescent="0.2">
      <c r="B960" s="682"/>
      <c r="C960" s="682"/>
      <c r="D960" s="736"/>
      <c r="E960" s="736"/>
      <c r="F960" s="736"/>
      <c r="G960" s="736"/>
      <c r="H960" s="736"/>
      <c r="I960" s="736"/>
    </row>
    <row r="961" spans="2:9" x14ac:dyDescent="0.2">
      <c r="B961" s="682"/>
      <c r="C961" s="682"/>
      <c r="D961" s="736"/>
      <c r="E961" s="736"/>
      <c r="F961" s="736"/>
      <c r="G961" s="736"/>
      <c r="H961" s="736"/>
      <c r="I961" s="736"/>
    </row>
    <row r="962" spans="2:9" x14ac:dyDescent="0.2">
      <c r="B962" s="682"/>
      <c r="C962" s="682"/>
      <c r="D962" s="736"/>
      <c r="E962" s="736"/>
      <c r="F962" s="736"/>
      <c r="G962" s="736"/>
      <c r="H962" s="736"/>
      <c r="I962" s="736"/>
    </row>
    <row r="963" spans="2:9" x14ac:dyDescent="0.2">
      <c r="B963" s="682"/>
      <c r="C963" s="682"/>
      <c r="D963" s="736"/>
      <c r="E963" s="736"/>
      <c r="F963" s="736"/>
      <c r="G963" s="736"/>
      <c r="H963" s="736"/>
      <c r="I963" s="736"/>
    </row>
    <row r="964" spans="2:9" x14ac:dyDescent="0.2">
      <c r="B964" s="682"/>
      <c r="C964" s="682"/>
      <c r="D964" s="736"/>
      <c r="E964" s="736"/>
      <c r="F964" s="736"/>
      <c r="G964" s="736"/>
      <c r="H964" s="736"/>
      <c r="I964" s="736"/>
    </row>
    <row r="965" spans="2:9" x14ac:dyDescent="0.2">
      <c r="B965" s="682"/>
      <c r="C965" s="682"/>
      <c r="D965" s="736"/>
      <c r="E965" s="736"/>
      <c r="F965" s="736"/>
      <c r="G965" s="736"/>
      <c r="H965" s="736"/>
      <c r="I965" s="736"/>
    </row>
    <row r="966" spans="2:9" x14ac:dyDescent="0.2">
      <c r="B966" s="682"/>
      <c r="C966" s="682"/>
      <c r="D966" s="736"/>
      <c r="E966" s="736"/>
      <c r="F966" s="736"/>
      <c r="G966" s="736"/>
      <c r="H966" s="736"/>
      <c r="I966" s="736"/>
    </row>
    <row r="967" spans="2:9" x14ac:dyDescent="0.2">
      <c r="B967" s="682"/>
      <c r="C967" s="682"/>
      <c r="D967" s="736"/>
      <c r="E967" s="736"/>
      <c r="F967" s="736"/>
      <c r="G967" s="736"/>
      <c r="H967" s="736"/>
      <c r="I967" s="736"/>
    </row>
    <row r="968" spans="2:9" x14ac:dyDescent="0.2">
      <c r="B968" s="682"/>
      <c r="C968" s="682"/>
      <c r="D968" s="736"/>
      <c r="E968" s="736"/>
      <c r="F968" s="736"/>
      <c r="G968" s="736"/>
      <c r="H968" s="736"/>
      <c r="I968" s="736"/>
    </row>
    <row r="969" spans="2:9" x14ac:dyDescent="0.2">
      <c r="B969" s="682"/>
      <c r="C969" s="682"/>
      <c r="D969" s="736"/>
      <c r="E969" s="736"/>
      <c r="F969" s="736"/>
      <c r="G969" s="736"/>
      <c r="H969" s="736"/>
      <c r="I969" s="736"/>
    </row>
    <row r="970" spans="2:9" x14ac:dyDescent="0.2">
      <c r="B970" s="682"/>
      <c r="C970" s="682"/>
      <c r="D970" s="736"/>
      <c r="E970" s="736"/>
      <c r="F970" s="736"/>
      <c r="G970" s="736"/>
      <c r="H970" s="736"/>
      <c r="I970" s="736"/>
    </row>
  </sheetData>
  <sheetProtection formatCells="0" formatColumns="0" formatRows="0" insertColumns="0" insertRows="0" deleteColumns="0" deleteRows="0"/>
  <mergeCells count="17">
    <mergeCell ref="A216:I216"/>
    <mergeCell ref="B9:D9"/>
    <mergeCell ref="B10:D10"/>
    <mergeCell ref="B11:C11"/>
    <mergeCell ref="D11:F11"/>
    <mergeCell ref="G11:H11"/>
    <mergeCell ref="B12:C12"/>
    <mergeCell ref="D1:F1"/>
    <mergeCell ref="J1:M1"/>
    <mergeCell ref="B2:D2"/>
    <mergeCell ref="L2:L9"/>
    <mergeCell ref="B3:D3"/>
    <mergeCell ref="B4:D4"/>
    <mergeCell ref="B5:D5"/>
    <mergeCell ref="B6:D6"/>
    <mergeCell ref="B7:D7"/>
    <mergeCell ref="B8:D8"/>
  </mergeCells>
  <dataValidations count="1">
    <dataValidation type="list" allowBlank="1" showInputMessage="1" showErrorMessage="1" sqref="B10:D10">
      <formula1>$E$219:$E$221</formula1>
    </dataValidation>
  </dataValidations>
  <pageMargins left="0.75" right="0.75" top="1" bottom="1" header="0.4921259845" footer="0.4921259845"/>
  <pageSetup paperSize="9" orientation="landscape" horizontalDpi="300" r:id="rId1"/>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59999389629810485"/>
  </sheetPr>
  <dimension ref="A1:O1083"/>
  <sheetViews>
    <sheetView topLeftCell="A4" workbookViewId="0">
      <selection activeCell="H31" sqref="H31"/>
    </sheetView>
  </sheetViews>
  <sheetFormatPr defaultColWidth="9.140625" defaultRowHeight="12" customHeight="1" x14ac:dyDescent="0.2"/>
  <cols>
    <col min="1" max="1" width="6.42578125" style="22" customWidth="1"/>
    <col min="2" max="2" width="45.85546875" style="21" customWidth="1"/>
    <col min="3" max="3" width="8.5703125" style="21" hidden="1" customWidth="1"/>
    <col min="4" max="6" width="16.5703125" style="30" customWidth="1"/>
    <col min="7" max="9" width="15.7109375" style="30" customWidth="1"/>
    <col min="10" max="10" width="1.5703125" style="2" hidden="1" customWidth="1"/>
    <col min="11" max="11" width="3" style="21" customWidth="1"/>
    <col min="12" max="12" width="15.140625" style="21" customWidth="1"/>
    <col min="13" max="15" width="13.42578125" style="21" customWidth="1"/>
    <col min="16" max="16384" width="9.140625" style="2"/>
  </cols>
  <sheetData>
    <row r="1" spans="1:15" ht="12" customHeight="1" x14ac:dyDescent="0.25">
      <c r="A1" s="534" t="s">
        <v>24</v>
      </c>
      <c r="B1" s="535" t="s">
        <v>25</v>
      </c>
      <c r="C1" s="535"/>
      <c r="D1" s="538"/>
      <c r="E1" s="539"/>
      <c r="F1" s="540" t="s">
        <v>26</v>
      </c>
      <c r="G1" s="536" t="s">
        <v>27</v>
      </c>
      <c r="H1" s="536" t="s">
        <v>28</v>
      </c>
      <c r="I1" s="537" t="s">
        <v>29</v>
      </c>
      <c r="J1" s="790"/>
      <c r="K1" s="790"/>
      <c r="L1" s="790"/>
      <c r="M1" s="790"/>
    </row>
    <row r="2" spans="1:15" ht="12" customHeight="1" x14ac:dyDescent="0.2">
      <c r="A2" s="33"/>
      <c r="B2" s="791" t="s">
        <v>116</v>
      </c>
      <c r="C2" s="791"/>
      <c r="D2" s="791"/>
      <c r="E2" s="2"/>
      <c r="F2" s="541">
        <f>'HL KNIHA VYPOC'!H4</f>
        <v>0</v>
      </c>
      <c r="G2" s="541">
        <f>'HL KNIHA VYPOC'!I4</f>
        <v>0</v>
      </c>
      <c r="H2" s="541">
        <f>'HL KNIHA VYPOC'!J4</f>
        <v>0</v>
      </c>
      <c r="I2" s="541">
        <f>'HL KNIHA VYPOC'!K4</f>
        <v>0</v>
      </c>
      <c r="J2" s="23"/>
      <c r="K2" s="23"/>
      <c r="L2" s="792" t="s">
        <v>31</v>
      </c>
      <c r="M2" s="23"/>
    </row>
    <row r="3" spans="1:15" ht="12" customHeight="1" x14ac:dyDescent="0.2">
      <c r="A3" s="33"/>
      <c r="B3" s="791" t="s">
        <v>117</v>
      </c>
      <c r="C3" s="791"/>
      <c r="D3" s="791"/>
      <c r="E3" s="2"/>
      <c r="F3" s="541">
        <f>'HL KNIHA VYPOC'!H80</f>
        <v>0</v>
      </c>
      <c r="G3" s="541">
        <f>'HL KNIHA VYPOC'!I80</f>
        <v>0</v>
      </c>
      <c r="H3" s="541">
        <f>'HL KNIHA VYPOC'!J80</f>
        <v>0</v>
      </c>
      <c r="I3" s="541">
        <f>'HL KNIHA VYPOC'!K80</f>
        <v>0</v>
      </c>
      <c r="J3" s="23"/>
      <c r="K3" s="23"/>
      <c r="L3" s="792"/>
      <c r="M3" s="23"/>
    </row>
    <row r="4" spans="1:15" ht="12" customHeight="1" x14ac:dyDescent="0.2">
      <c r="A4" s="33"/>
      <c r="B4" s="791" t="s">
        <v>33</v>
      </c>
      <c r="C4" s="791"/>
      <c r="D4" s="791"/>
      <c r="E4" s="2"/>
      <c r="F4" s="541">
        <f>'HL KNIHA VYPOC'!H107</f>
        <v>0</v>
      </c>
      <c r="G4" s="541">
        <f>'HL KNIHA VYPOC'!I107</f>
        <v>120843.09</v>
      </c>
      <c r="H4" s="541">
        <f>'HL KNIHA VYPOC'!J107</f>
        <v>104242.23</v>
      </c>
      <c r="I4" s="541">
        <f>'HL KNIHA VYPOC'!K107</f>
        <v>16600.86</v>
      </c>
      <c r="J4" s="23"/>
      <c r="K4" s="23"/>
      <c r="L4" s="792"/>
      <c r="M4" s="23"/>
    </row>
    <row r="5" spans="1:15" ht="12" customHeight="1" x14ac:dyDescent="0.2">
      <c r="A5" s="33"/>
      <c r="B5" s="791" t="s">
        <v>34</v>
      </c>
      <c r="C5" s="791"/>
      <c r="D5" s="791"/>
      <c r="E5" s="2"/>
      <c r="F5" s="541">
        <f>'HL KNIHA VYPOC'!H140</f>
        <v>0</v>
      </c>
      <c r="G5" s="541">
        <f>'HL KNIHA VYPOC'!I140</f>
        <v>232673.9</v>
      </c>
      <c r="H5" s="541">
        <f>'HL KNIHA VYPOC'!J140</f>
        <v>233166.48</v>
      </c>
      <c r="I5" s="541">
        <f>'HL KNIHA VYPOC'!K140</f>
        <v>-492.58000000000828</v>
      </c>
      <c r="J5" s="23"/>
      <c r="K5" s="23"/>
      <c r="L5" s="792"/>
      <c r="M5" s="23"/>
    </row>
    <row r="6" spans="1:15" ht="12" customHeight="1" x14ac:dyDescent="0.2">
      <c r="A6" s="33"/>
      <c r="B6" s="791" t="s">
        <v>35</v>
      </c>
      <c r="C6" s="791"/>
      <c r="D6" s="791"/>
      <c r="E6" s="2"/>
      <c r="F6" s="541">
        <f>'HL KNIHA VYPOC'!H213</f>
        <v>0</v>
      </c>
      <c r="G6" s="541">
        <f>'HL KNIHA VYPOC'!I213</f>
        <v>0</v>
      </c>
      <c r="H6" s="541">
        <f>'HL KNIHA VYPOC'!J213</f>
        <v>5023.26</v>
      </c>
      <c r="I6" s="541">
        <f>'HL KNIHA VYPOC'!K213</f>
        <v>-5023.26</v>
      </c>
      <c r="J6" s="23"/>
      <c r="K6" s="23"/>
      <c r="L6" s="792"/>
      <c r="M6" s="23"/>
    </row>
    <row r="7" spans="1:15" ht="12" customHeight="1" x14ac:dyDescent="0.2">
      <c r="A7" s="33"/>
      <c r="B7" s="791" t="s">
        <v>36</v>
      </c>
      <c r="C7" s="791"/>
      <c r="D7" s="791"/>
      <c r="E7" s="2"/>
      <c r="F7" s="541">
        <f>'HL KNIHA VYPOC'!H262</f>
        <v>0</v>
      </c>
      <c r="G7" s="541">
        <f>'HL KNIHA VYPOC'!I262</f>
        <v>69024.320000000022</v>
      </c>
      <c r="H7" s="541">
        <f>'HL KNIHA VYPOC'!J262</f>
        <v>0</v>
      </c>
      <c r="I7" s="541">
        <f>'HL KNIHA VYPOC'!K262</f>
        <v>69024.320000000022</v>
      </c>
      <c r="J7" s="23"/>
      <c r="K7" s="23"/>
      <c r="L7" s="792"/>
      <c r="M7" s="23"/>
    </row>
    <row r="8" spans="1:15" ht="12" customHeight="1" x14ac:dyDescent="0.2">
      <c r="A8" s="33"/>
      <c r="B8" s="791" t="s">
        <v>37</v>
      </c>
      <c r="C8" s="791"/>
      <c r="D8" s="791"/>
      <c r="E8" s="2"/>
      <c r="F8" s="541">
        <f>'HL KNIHA VYPOC'!H349</f>
        <v>0</v>
      </c>
      <c r="G8" s="541">
        <f>'HL KNIHA VYPOC'!I349</f>
        <v>0</v>
      </c>
      <c r="H8" s="541">
        <f>'HL KNIHA VYPOC'!J349</f>
        <v>80109.34</v>
      </c>
      <c r="I8" s="541">
        <f>'HL KNIHA VYPOC'!K349</f>
        <v>-80109.34</v>
      </c>
      <c r="J8" s="23"/>
      <c r="K8" s="23"/>
      <c r="L8" s="792"/>
      <c r="M8" s="23"/>
    </row>
    <row r="9" spans="1:15" ht="12" customHeight="1" x14ac:dyDescent="0.2">
      <c r="A9" s="33"/>
      <c r="B9" s="793" t="s">
        <v>38</v>
      </c>
      <c r="C9" s="793"/>
      <c r="D9" s="793"/>
      <c r="E9" s="2"/>
      <c r="F9" s="541">
        <f>SUM(F2:F8)</f>
        <v>0</v>
      </c>
      <c r="G9" s="541">
        <f>SUM(G2:G8)</f>
        <v>422541.31</v>
      </c>
      <c r="H9" s="541">
        <f>SUM(H2:H8)</f>
        <v>422541.31000000006</v>
      </c>
      <c r="I9" s="541">
        <f>SUM(I2:I8)</f>
        <v>0</v>
      </c>
      <c r="J9" s="23"/>
      <c r="K9" s="23"/>
      <c r="L9" s="792"/>
      <c r="M9" s="23"/>
    </row>
    <row r="10" spans="1:15" ht="18" customHeight="1" x14ac:dyDescent="0.25">
      <c r="A10" s="33"/>
      <c r="B10" s="784" t="s">
        <v>39</v>
      </c>
      <c r="C10" s="785"/>
      <c r="D10" s="785"/>
      <c r="E10" s="24">
        <f>IF(E322=B10,D322,IF(E321=B10,D321,IF(E323=B10,D323)))</f>
        <v>3</v>
      </c>
      <c r="F10" s="541"/>
      <c r="G10" s="541"/>
      <c r="H10" s="541"/>
      <c r="I10" s="541">
        <f>SUM(I8*-1-I7)</f>
        <v>11085.019999999975</v>
      </c>
      <c r="J10" s="23"/>
      <c r="K10" s="23"/>
      <c r="L10" s="792"/>
      <c r="M10" s="23"/>
    </row>
    <row r="11" spans="1:15" ht="12" customHeight="1" x14ac:dyDescent="0.2">
      <c r="A11" s="33"/>
      <c r="B11" s="28"/>
      <c r="C11" s="28"/>
      <c r="D11" s="786" t="s">
        <v>26</v>
      </c>
      <c r="E11" s="787"/>
      <c r="F11" s="788"/>
      <c r="G11" s="786" t="s">
        <v>118</v>
      </c>
      <c r="H11" s="787"/>
      <c r="I11" s="279" t="s">
        <v>41</v>
      </c>
      <c r="J11" s="23"/>
      <c r="K11" s="23"/>
      <c r="L11" s="792"/>
      <c r="M11" s="23"/>
    </row>
    <row r="12" spans="1:15" ht="96" customHeight="1" x14ac:dyDescent="0.2">
      <c r="A12" s="534" t="s">
        <v>19</v>
      </c>
      <c r="B12" s="542" t="s">
        <v>5452</v>
      </c>
      <c r="C12" s="535"/>
      <c r="D12" s="536" t="s">
        <v>119</v>
      </c>
      <c r="E12" s="536" t="s">
        <v>120</v>
      </c>
      <c r="F12" s="536" t="s">
        <v>121</v>
      </c>
      <c r="G12" s="536" t="s">
        <v>122</v>
      </c>
      <c r="H12" s="536" t="s">
        <v>123</v>
      </c>
      <c r="I12" s="536" t="s">
        <v>42</v>
      </c>
      <c r="K12" s="2"/>
      <c r="L12" s="2"/>
      <c r="M12" s="2"/>
      <c r="N12" s="2"/>
      <c r="O12" s="2"/>
    </row>
    <row r="13" spans="1:15" s="30" customFormat="1" ht="12" customHeight="1" x14ac:dyDescent="0.2">
      <c r="A13" s="275" t="s">
        <v>53</v>
      </c>
      <c r="B13" s="537" t="str">
        <f>IFERROR(IF(VLOOKUP($A13,Osnova!$A:$E,1)=$A13,VLOOKUP($A13,Osnova!$A:$E,$E$10)),"")</f>
        <v xml:space="preserve">Pokladnica </v>
      </c>
      <c r="C13" s="34" t="str">
        <f>IF(VLOOKUP($A13,Osnova!$A:$C,1)=$A13,VLOOKUP($A13,Osnova!$A:$F,4),0)</f>
        <v>Kasse</v>
      </c>
      <c r="D13" s="26"/>
      <c r="E13" s="27"/>
      <c r="F13" s="544">
        <f t="shared" ref="F13:F84" si="0">SUM(D13-E13)</f>
        <v>0</v>
      </c>
      <c r="G13" s="277">
        <v>11309</v>
      </c>
      <c r="H13" s="27">
        <v>2614.36</v>
      </c>
      <c r="I13" s="537">
        <f>SUM(F13+G13-H13)</f>
        <v>8694.64</v>
      </c>
    </row>
    <row r="14" spans="1:15" s="30" customFormat="1" ht="12" customHeight="1" x14ac:dyDescent="0.2">
      <c r="A14" s="275" t="s">
        <v>55</v>
      </c>
      <c r="B14" s="537" t="str">
        <f>IFERROR(IF(VLOOKUP($A14,Osnova!$A:$E,1)=$A14,VLOOKUP($A14,Osnova!$A:$E,$E$10)),"")</f>
        <v xml:space="preserve">Bankové účty </v>
      </c>
      <c r="C14" s="34" t="str">
        <f>IF(VLOOKUP($A14,Osnova!$A:$C,1)=$A14,VLOOKUP($A14,Osnova!$A:$F,4),0)</f>
        <v>Bankkonten</v>
      </c>
      <c r="D14" s="26"/>
      <c r="E14" s="27"/>
      <c r="F14" s="544">
        <f t="shared" si="0"/>
        <v>0</v>
      </c>
      <c r="G14" s="277">
        <v>103225.09</v>
      </c>
      <c r="H14" s="27">
        <v>95318.87</v>
      </c>
      <c r="I14" s="537">
        <f t="shared" ref="I14:I77" si="1">SUM(F14+G14-H14)</f>
        <v>7906.2200000000012</v>
      </c>
      <c r="J14" s="35"/>
    </row>
    <row r="15" spans="1:15" s="30" customFormat="1" ht="12" customHeight="1" x14ac:dyDescent="0.2">
      <c r="A15" s="275" t="s">
        <v>56</v>
      </c>
      <c r="B15" s="537" t="str">
        <f>IFERROR(IF(VLOOKUP($A15,Osnova!$A:$E,1)=$A15,VLOOKUP($A15,Osnova!$A:$E,$E$10)),"")</f>
        <v xml:space="preserve">Peniaze na ceste </v>
      </c>
      <c r="C15" s="34" t="str">
        <f>IF(VLOOKUP($A15,Osnova!$A:$C,1)=$A15,VLOOKUP($A15,Osnova!$A:$F,4),0)</f>
        <v>Geld unterwegs</v>
      </c>
      <c r="D15" s="26"/>
      <c r="E15" s="27"/>
      <c r="F15" s="544">
        <f t="shared" si="0"/>
        <v>0</v>
      </c>
      <c r="G15" s="277">
        <v>6309</v>
      </c>
      <c r="H15" s="27">
        <v>6309</v>
      </c>
      <c r="I15" s="537">
        <f t="shared" si="1"/>
        <v>0</v>
      </c>
    </row>
    <row r="16" spans="1:15" s="30" customFormat="1" ht="15" customHeight="1" x14ac:dyDescent="0.2">
      <c r="A16" s="275" t="s">
        <v>57</v>
      </c>
      <c r="B16" s="537" t="str">
        <f>IFERROR(IF(VLOOKUP($A16,Osnova!$A:$E,1)=$A16,VLOOKUP($A16,Osnova!$A:$E,$E$10)),"")</f>
        <v xml:space="preserve">Odberatelia </v>
      </c>
      <c r="C16" s="34" t="str">
        <f>IF(VLOOKUP($A16,Osnova!$A:$C,1)=$A16,VLOOKUP($A16,Osnova!$A:$F,4),0)</f>
        <v>Abnehmer</v>
      </c>
      <c r="D16" s="26"/>
      <c r="E16" s="27"/>
      <c r="F16" s="544">
        <f t="shared" si="0"/>
        <v>0</v>
      </c>
      <c r="G16" s="277">
        <v>98865.23</v>
      </c>
      <c r="H16" s="27">
        <v>98173.19</v>
      </c>
      <c r="I16" s="537">
        <f t="shared" si="1"/>
        <v>692.0399999999936</v>
      </c>
      <c r="J16" s="35"/>
    </row>
    <row r="17" spans="1:12" s="30" customFormat="1" ht="12" customHeight="1" x14ac:dyDescent="0.2">
      <c r="A17" s="275" t="s">
        <v>58</v>
      </c>
      <c r="B17" s="537" t="str">
        <f>IFERROR(IF(VLOOKUP($A17,Osnova!$A:$E,1)=$A17,VLOOKUP($A17,Osnova!$A:$E,$E$10)),"")</f>
        <v xml:space="preserve">Poskytnuté preddavky </v>
      </c>
      <c r="C17" s="34" t="str">
        <f>IF(VLOOKUP($A17,Osnova!$A:$C,1)=$A17,VLOOKUP($A17,Osnova!$A:$F,4),0)</f>
        <v>Geleistete Anzahlungen</v>
      </c>
      <c r="D17" s="26"/>
      <c r="E17" s="27"/>
      <c r="F17" s="544">
        <f t="shared" si="0"/>
        <v>0</v>
      </c>
      <c r="G17" s="277">
        <v>2100</v>
      </c>
      <c r="H17" s="27">
        <v>0</v>
      </c>
      <c r="I17" s="537">
        <f t="shared" si="1"/>
        <v>2100</v>
      </c>
      <c r="J17" s="36"/>
    </row>
    <row r="18" spans="1:12" s="30" customFormat="1" ht="12" customHeight="1" x14ac:dyDescent="0.2">
      <c r="A18" s="275" t="s">
        <v>60</v>
      </c>
      <c r="B18" s="537" t="str">
        <f>IFERROR(IF(VLOOKUP($A18,Osnova!$A:$E,1)=$A18,VLOOKUP($A18,Osnova!$A:$E,$E$10)),"")</f>
        <v xml:space="preserve">Dodávatelia </v>
      </c>
      <c r="C18" s="34" t="str">
        <f>IF(VLOOKUP($A18,Osnova!$A:$C,1)=$A18,VLOOKUP($A18,Osnova!$A:$F,4),0)</f>
        <v>Lieferanten</v>
      </c>
      <c r="D18" s="26"/>
      <c r="E18" s="27"/>
      <c r="F18" s="544">
        <f t="shared" si="0"/>
        <v>0</v>
      </c>
      <c r="G18" s="277">
        <v>55976.71</v>
      </c>
      <c r="H18" s="27">
        <v>57732.06</v>
      </c>
      <c r="I18" s="537">
        <f t="shared" si="1"/>
        <v>-1755.3499999999985</v>
      </c>
      <c r="J18" s="35"/>
    </row>
    <row r="19" spans="1:12" s="30" customFormat="1" ht="12" customHeight="1" x14ac:dyDescent="0.2">
      <c r="A19" s="275" t="s">
        <v>62</v>
      </c>
      <c r="B19" s="537" t="str">
        <f>IFERROR(IF(VLOOKUP($A19,Osnova!$A:$E,1)=$A19,VLOOKUP($A19,Osnova!$A:$E,$E$10)),"")</f>
        <v xml:space="preserve">Prijaté preddavky </v>
      </c>
      <c r="C19" s="34" t="str">
        <f>IF(VLOOKUP($A19,Osnova!$A:$C,1)=$A19,VLOOKUP($A19,Osnova!$A:$F,4),0)</f>
        <v>Angenommene Anzahlungen</v>
      </c>
      <c r="D19" s="26"/>
      <c r="E19" s="27"/>
      <c r="F19" s="544">
        <f t="shared" si="0"/>
        <v>0</v>
      </c>
      <c r="G19" s="277">
        <v>0</v>
      </c>
      <c r="H19" s="27">
        <v>2770.83</v>
      </c>
      <c r="I19" s="537">
        <f t="shared" si="1"/>
        <v>-2770.83</v>
      </c>
    </row>
    <row r="20" spans="1:12" s="30" customFormat="1" ht="12" customHeight="1" x14ac:dyDescent="0.2">
      <c r="A20" s="275" t="s">
        <v>63</v>
      </c>
      <c r="B20" s="537" t="str">
        <f>IFERROR(IF(VLOOKUP($A20,Osnova!$A:$E,1)=$A20,VLOOKUP($A20,Osnova!$A:$E,$E$10)),"")</f>
        <v xml:space="preserve">Ostatné záväzky </v>
      </c>
      <c r="C20" s="34">
        <f>IF(VLOOKUP($A20,Osnova!$A:$C,1)=$A20,VLOOKUP($A20,Osnova!$A:$F,4),0)</f>
        <v>0</v>
      </c>
      <c r="D20" s="26"/>
      <c r="E20" s="27"/>
      <c r="F20" s="544">
        <f t="shared" si="0"/>
        <v>0</v>
      </c>
      <c r="G20" s="277">
        <v>6451.84</v>
      </c>
      <c r="H20" s="27">
        <v>6451.84</v>
      </c>
      <c r="I20" s="537">
        <f t="shared" si="1"/>
        <v>0</v>
      </c>
    </row>
    <row r="21" spans="1:12" s="30" customFormat="1" ht="12" customHeight="1" x14ac:dyDescent="0.2">
      <c r="A21" s="275" t="s">
        <v>65</v>
      </c>
      <c r="B21" s="537" t="str">
        <f>IFERROR(IF(VLOOKUP($A21,Osnova!$A:$E,1)=$A21,VLOOKUP($A21,Osnova!$A:$E,$E$10)),"")</f>
        <v xml:space="preserve">Zamestnanci </v>
      </c>
      <c r="C21" s="34" t="str">
        <f>IF(VLOOKUP($A21,Osnova!$A:$C,1)=$A21,VLOOKUP($A21,Osnova!$A:$F,4),0)</f>
        <v>Angestellten</v>
      </c>
      <c r="D21" s="26"/>
      <c r="E21" s="27"/>
      <c r="F21" s="544">
        <f t="shared" si="0"/>
        <v>0</v>
      </c>
      <c r="G21" s="277">
        <v>7799.4</v>
      </c>
      <c r="H21" s="27">
        <v>8279.2999999999993</v>
      </c>
      <c r="I21" s="537">
        <f t="shared" si="1"/>
        <v>-479.89999999999964</v>
      </c>
    </row>
    <row r="22" spans="1:12" s="30" customFormat="1" ht="12" customHeight="1" x14ac:dyDescent="0.2">
      <c r="A22" s="275" t="s">
        <v>66</v>
      </c>
      <c r="B22" s="537" t="str">
        <f>IFERROR(IF(VLOOKUP($A22,Osnova!$A:$E,1)=$A22,VLOOKUP($A22,Osnova!$A:$E,$E$10)),"")</f>
        <v xml:space="preserve">Zúčtovanie s orgánmi sociálneho zabezpečenia a zdravotného poistenia </v>
      </c>
      <c r="C22" s="34" t="str">
        <f>IF(VLOOKUP($A22,Osnova!$A:$C,1)=$A22,VLOOKUP($A22,Osnova!$A:$F,4),0)</f>
        <v>Abrechnung mit Behörden der Sozialfürsorge und der Krankversicherung</v>
      </c>
      <c r="D22" s="26"/>
      <c r="E22" s="27"/>
      <c r="F22" s="544">
        <f t="shared" si="0"/>
        <v>0</v>
      </c>
      <c r="G22" s="277">
        <v>3633.13</v>
      </c>
      <c r="H22" s="27">
        <v>3891.52</v>
      </c>
      <c r="I22" s="537">
        <f t="shared" si="1"/>
        <v>-258.38999999999987</v>
      </c>
    </row>
    <row r="23" spans="1:12" s="30" customFormat="1" ht="12" customHeight="1" x14ac:dyDescent="0.2">
      <c r="A23" s="275" t="s">
        <v>67</v>
      </c>
      <c r="B23" s="537" t="str">
        <f>IFERROR(IF(VLOOKUP($A23,Osnova!$A:$E,1)=$A23,VLOOKUP($A23,Osnova!$A:$E,$E$10)),"")</f>
        <v xml:space="preserve">Daň z príjmov </v>
      </c>
      <c r="C23" s="34" t="str">
        <f>IF(VLOOKUP($A23,Osnova!$A:$C,1)=$A23,VLOOKUP($A23,Osnova!$A:$F,4),0)</f>
        <v>Einkommensteuer</v>
      </c>
      <c r="D23" s="26"/>
      <c r="E23" s="27"/>
      <c r="F23" s="544">
        <f t="shared" si="0"/>
        <v>0</v>
      </c>
      <c r="G23" s="277">
        <v>0</v>
      </c>
      <c r="H23" s="27">
        <v>3209.08</v>
      </c>
      <c r="I23" s="537">
        <f t="shared" si="1"/>
        <v>-3209.08</v>
      </c>
    </row>
    <row r="24" spans="1:12" s="30" customFormat="1" ht="12" customHeight="1" x14ac:dyDescent="0.2">
      <c r="A24" s="275" t="s">
        <v>68</v>
      </c>
      <c r="B24" s="537" t="str">
        <f>IFERROR(IF(VLOOKUP($A24,Osnova!$A:$E,1)=$A24,VLOOKUP($A24,Osnova!$A:$E,$E$10)),"")</f>
        <v xml:space="preserve">Ostatné priame dane </v>
      </c>
      <c r="C24" s="34" t="str">
        <f>IF(VLOOKUP($A24,Osnova!$A:$C,1)=$A24,VLOOKUP($A24,Osnova!$A:$F,4),0)</f>
        <v>Sonstige direkte Steuern</v>
      </c>
      <c r="D24" s="26"/>
      <c r="E24" s="27"/>
      <c r="F24" s="544">
        <f t="shared" si="0"/>
        <v>0</v>
      </c>
      <c r="G24" s="277">
        <v>577.52</v>
      </c>
      <c r="H24" s="27">
        <v>592.52</v>
      </c>
      <c r="I24" s="537">
        <f t="shared" si="1"/>
        <v>-15</v>
      </c>
    </row>
    <row r="25" spans="1:12" s="30" customFormat="1" ht="12" customHeight="1" x14ac:dyDescent="0.2">
      <c r="A25" s="275" t="s">
        <v>69</v>
      </c>
      <c r="B25" s="537" t="str">
        <f>IFERROR(IF(VLOOKUP($A25,Osnova!$A:$E,1)=$A25,VLOOKUP($A25,Osnova!$A:$E,$E$10)),"")</f>
        <v xml:space="preserve">Daň z pridanej hodnoty </v>
      </c>
      <c r="C25" s="34" t="str">
        <f>IF(VLOOKUP($A25,Osnova!$A:$C,1)=$A25,VLOOKUP($A25,Osnova!$A:$F,4),0)</f>
        <v>Mehrwertsteuer</v>
      </c>
      <c r="D25" s="26"/>
      <c r="E25" s="27"/>
      <c r="F25" s="544">
        <f t="shared" si="0"/>
        <v>0</v>
      </c>
      <c r="G25" s="277">
        <v>41073.67</v>
      </c>
      <c r="H25" s="27">
        <v>41901.08</v>
      </c>
      <c r="I25" s="537">
        <f t="shared" si="1"/>
        <v>-827.41000000000349</v>
      </c>
      <c r="K25" s="789"/>
      <c r="L25" s="789"/>
    </row>
    <row r="26" spans="1:12" s="30" customFormat="1" ht="12" customHeight="1" x14ac:dyDescent="0.2">
      <c r="A26" s="275" t="s">
        <v>70</v>
      </c>
      <c r="B26" s="537" t="str">
        <f>IFERROR(IF(VLOOKUP($A26,Osnova!$A:$E,1)=$A26,VLOOKUP($A26,Osnova!$A:$E,$E$10)),"")</f>
        <v xml:space="preserve">Ostatné dane a poplatky </v>
      </c>
      <c r="C26" s="34" t="str">
        <f>IF(VLOOKUP($A26,Osnova!$A:$C,1)=$A26,VLOOKUP($A26,Osnova!$A:$F,4),0)</f>
        <v>Sonstige Steuern und Gebühren</v>
      </c>
      <c r="D26" s="26"/>
      <c r="E26" s="27"/>
      <c r="F26" s="544">
        <f t="shared" si="0"/>
        <v>0</v>
      </c>
      <c r="G26" s="277">
        <v>0</v>
      </c>
      <c r="H26" s="27">
        <v>113.46</v>
      </c>
      <c r="I26" s="537">
        <f t="shared" si="1"/>
        <v>-113.46</v>
      </c>
    </row>
    <row r="27" spans="1:12" s="30" customFormat="1" ht="12" customHeight="1" x14ac:dyDescent="0.2">
      <c r="A27" s="275" t="s">
        <v>552</v>
      </c>
      <c r="B27" s="537" t="str">
        <f>IFERROR(IF(VLOOKUP($A27,Osnova!$A:$E,1)=$A27,VLOOKUP($A27,Osnova!$A:$E,$E$10)),"")</f>
        <v xml:space="preserve">Pohľadávky za upísané vlastné imanie </v>
      </c>
      <c r="C27" s="34" t="str">
        <f>IF(VLOOKUP($A27,Osnova!$A:$C,1)=$A27,VLOOKUP($A27,Osnova!$A:$F,4),0)</f>
        <v>Forderungen für gezeichnetes Eigenkapital</v>
      </c>
      <c r="D27" s="26"/>
      <c r="E27" s="27"/>
      <c r="F27" s="544">
        <f t="shared" si="0"/>
        <v>0</v>
      </c>
      <c r="G27" s="277">
        <v>5000</v>
      </c>
      <c r="H27" s="27">
        <v>5000</v>
      </c>
      <c r="I27" s="537">
        <f t="shared" si="1"/>
        <v>0</v>
      </c>
    </row>
    <row r="28" spans="1:12" s="30" customFormat="1" ht="12" customHeight="1" x14ac:dyDescent="0.2">
      <c r="A28" s="275" t="s">
        <v>71</v>
      </c>
      <c r="B28" s="537" t="str">
        <f>IFERROR(IF(VLOOKUP($A28,Osnova!$A:$E,1)=$A28,VLOOKUP($A28,Osnova!$A:$E,$E$10)),"")</f>
        <v xml:space="preserve"> Ostatné záväzky voči spoločníkom a členom</v>
      </c>
      <c r="C28" s="34" t="str">
        <f>IF(VLOOKUP($A28,Osnova!$A:$C,1)=$A28,VLOOKUP($A28,Osnova!$A:$F,4),0)</f>
        <v>Sonst. Verbindlichkeit. gegenüber der Gesellschaft und den Mitgliedern</v>
      </c>
      <c r="D28" s="26"/>
      <c r="E28" s="27"/>
      <c r="F28" s="544">
        <f t="shared" si="0"/>
        <v>0</v>
      </c>
      <c r="G28" s="277">
        <v>11151.6</v>
      </c>
      <c r="H28" s="27">
        <v>5051.6000000000004</v>
      </c>
      <c r="I28" s="537">
        <f t="shared" si="1"/>
        <v>6100</v>
      </c>
    </row>
    <row r="29" spans="1:12" s="30" customFormat="1" ht="12" customHeight="1" x14ac:dyDescent="0.2">
      <c r="A29" s="275" t="s">
        <v>74</v>
      </c>
      <c r="B29" s="537" t="str">
        <f>IFERROR(IF(VLOOKUP($A29,Osnova!$A:$E,1)=$A29,VLOOKUP($A29,Osnova!$A:$E,$E$10)),"")</f>
        <v xml:space="preserve">Náklady budúcich období </v>
      </c>
      <c r="C29" s="34" t="str">
        <f>IF(VLOOKUP($A29,Osnova!$A:$C,1)=$A29,VLOOKUP($A29,Osnova!$A:$F,4),0)</f>
        <v>Kosten für künftige Abrechnungszeiträume</v>
      </c>
      <c r="D29" s="26"/>
      <c r="E29" s="27"/>
      <c r="F29" s="544">
        <f t="shared" si="0"/>
        <v>0</v>
      </c>
      <c r="G29" s="277">
        <v>44.8</v>
      </c>
      <c r="H29" s="27">
        <v>0</v>
      </c>
      <c r="I29" s="537">
        <f t="shared" si="1"/>
        <v>44.8</v>
      </c>
    </row>
    <row r="30" spans="1:12" s="30" customFormat="1" ht="12" customHeight="1" x14ac:dyDescent="0.2">
      <c r="A30" s="275" t="s">
        <v>75</v>
      </c>
      <c r="B30" s="537" t="str">
        <f>IFERROR(IF(VLOOKUP($A30,Osnova!$A:$E,1)=$A30,VLOOKUP($A30,Osnova!$A:$E,$E$10)),"")</f>
        <v xml:space="preserve">Základné imanie </v>
      </c>
      <c r="C30" s="34" t="str">
        <f>IF(VLOOKUP($A30,Osnova!$A:$C,1)=$A30,VLOOKUP($A30,Osnova!$A:$F,4),0)</f>
        <v>Grundkapital</v>
      </c>
      <c r="D30" s="26"/>
      <c r="E30" s="27"/>
      <c r="F30" s="544">
        <f t="shared" si="0"/>
        <v>0</v>
      </c>
      <c r="G30" s="277">
        <v>0</v>
      </c>
      <c r="H30" s="27">
        <v>5000</v>
      </c>
      <c r="I30" s="537">
        <f t="shared" si="1"/>
        <v>-5000</v>
      </c>
    </row>
    <row r="31" spans="1:12" s="30" customFormat="1" ht="12" customHeight="1" x14ac:dyDescent="0.2">
      <c r="A31" s="275" t="s">
        <v>79</v>
      </c>
      <c r="B31" s="537" t="str">
        <f>IFERROR(IF(VLOOKUP($A31,Osnova!$A:$E,1)=$A31,VLOOKUP($A31,Osnova!$A:$E,$E$10)),"")</f>
        <v xml:space="preserve">Záväzky zo sociálneho fondu </v>
      </c>
      <c r="C31" s="34" t="str">
        <f>IF(VLOOKUP($A31,Osnova!$A:$C,1)=$A31,VLOOKUP($A31,Osnova!$A:$F,4),0)</f>
        <v>Verbindlichkeiten vom Sozialfonds</v>
      </c>
      <c r="D31" s="26"/>
      <c r="E31" s="27"/>
      <c r="F31" s="544">
        <f t="shared" si="0"/>
        <v>0</v>
      </c>
      <c r="G31" s="277">
        <v>0</v>
      </c>
      <c r="H31" s="27">
        <v>23.26</v>
      </c>
      <c r="I31" s="537">
        <f t="shared" si="1"/>
        <v>-23.26</v>
      </c>
    </row>
    <row r="32" spans="1:12" s="30" customFormat="1" ht="12" customHeight="1" x14ac:dyDescent="0.2">
      <c r="A32" s="275" t="s">
        <v>82</v>
      </c>
      <c r="B32" s="537" t="str">
        <f>IFERROR(IF(VLOOKUP($A32,Osnova!$A:$E,1)=$A32,VLOOKUP($A32,Osnova!$A:$E,$E$10)),"")</f>
        <v xml:space="preserve">Spotreba materiálu </v>
      </c>
      <c r="C32" s="34" t="str">
        <f>IF(VLOOKUP($A32,Osnova!$A:$C,1)=$A32,VLOOKUP($A32,Osnova!$A:$F,4),0)</f>
        <v>Materialverbrauch</v>
      </c>
      <c r="D32" s="26"/>
      <c r="E32" s="27"/>
      <c r="F32" s="544">
        <f t="shared" si="0"/>
        <v>0</v>
      </c>
      <c r="G32" s="277">
        <v>6060.3</v>
      </c>
      <c r="H32" s="27">
        <v>0</v>
      </c>
      <c r="I32" s="537">
        <f t="shared" si="1"/>
        <v>6060.3</v>
      </c>
    </row>
    <row r="33" spans="1:9" s="30" customFormat="1" ht="12" customHeight="1" x14ac:dyDescent="0.2">
      <c r="A33" s="275" t="s">
        <v>820</v>
      </c>
      <c r="B33" s="537" t="str">
        <f>IFERROR(IF(VLOOKUP($A33,Osnova!$A:$E,1)=$A33,VLOOKUP($A33,Osnova!$A:$E,$E$10)),"")</f>
        <v xml:space="preserve">Predaný tovar </v>
      </c>
      <c r="C33" s="34" t="str">
        <f>IF(VLOOKUP($A33,Osnova!$A:$C,1)=$A33,VLOOKUP($A33,Osnova!$A:$F,4),0)</f>
        <v>Verkaufte Ware</v>
      </c>
      <c r="D33" s="26"/>
      <c r="E33" s="27"/>
      <c r="F33" s="544">
        <f t="shared" si="0"/>
        <v>0</v>
      </c>
      <c r="G33" s="277">
        <v>32324.97</v>
      </c>
      <c r="H33" s="27">
        <v>0</v>
      </c>
      <c r="I33" s="537">
        <f t="shared" si="1"/>
        <v>32324.97</v>
      </c>
    </row>
    <row r="34" spans="1:9" s="30" customFormat="1" ht="12" customHeight="1" x14ac:dyDescent="0.2">
      <c r="A34" s="275" t="s">
        <v>85</v>
      </c>
      <c r="B34" s="537" t="str">
        <f>IFERROR(IF(VLOOKUP($A34,Osnova!$A:$E,1)=$A34,VLOOKUP($A34,Osnova!$A:$E,$E$10)),"")</f>
        <v xml:space="preserve">Opravy a udržiavanie </v>
      </c>
      <c r="C34" s="34" t="str">
        <f>IF(VLOOKUP($A34,Osnova!$A:$C,1)=$A34,VLOOKUP($A34,Osnova!$A:$F,4),0)</f>
        <v>Instandstellung und Instandhaltung</v>
      </c>
      <c r="D34" s="26"/>
      <c r="E34" s="27"/>
      <c r="F34" s="544">
        <f t="shared" si="0"/>
        <v>0</v>
      </c>
      <c r="G34" s="277">
        <v>1392.84</v>
      </c>
      <c r="H34" s="27">
        <v>0</v>
      </c>
      <c r="I34" s="537">
        <f t="shared" si="1"/>
        <v>1392.84</v>
      </c>
    </row>
    <row r="35" spans="1:9" s="30" customFormat="1" ht="12" customHeight="1" x14ac:dyDescent="0.2">
      <c r="A35" s="275" t="s">
        <v>88</v>
      </c>
      <c r="B35" s="537" t="str">
        <f>IFERROR(IF(VLOOKUP($A35,Osnova!$A:$E,1)=$A35,VLOOKUP($A35,Osnova!$A:$E,$E$10)),"")</f>
        <v xml:space="preserve">Ostatné služby </v>
      </c>
      <c r="C35" s="34" t="str">
        <f>IF(VLOOKUP($A35,Osnova!$A:$C,1)=$A35,VLOOKUP($A35,Osnova!$A:$F,4),0)</f>
        <v>Sonstige Dienstleistungen</v>
      </c>
      <c r="D35" s="26"/>
      <c r="E35" s="27"/>
      <c r="F35" s="544">
        <f t="shared" si="0"/>
        <v>0</v>
      </c>
      <c r="G35" s="277">
        <v>14628.53</v>
      </c>
      <c r="H35" s="27">
        <v>0</v>
      </c>
      <c r="I35" s="537">
        <f t="shared" si="1"/>
        <v>14628.53</v>
      </c>
    </row>
    <row r="36" spans="1:9" s="30" customFormat="1" ht="12" customHeight="1" x14ac:dyDescent="0.2">
      <c r="A36" s="275" t="s">
        <v>89</v>
      </c>
      <c r="B36" s="537" t="str">
        <f>IFERROR(IF(VLOOKUP($A36,Osnova!$A:$E,1)=$A36,VLOOKUP($A36,Osnova!$A:$E,$E$10)),"")</f>
        <v xml:space="preserve">Mzdové náklady </v>
      </c>
      <c r="C36" s="34"/>
      <c r="D36" s="26"/>
      <c r="E36" s="27"/>
      <c r="F36" s="544">
        <f t="shared" si="0"/>
        <v>0</v>
      </c>
      <c r="G36" s="278">
        <v>8007.6</v>
      </c>
      <c r="H36" s="27">
        <v>0</v>
      </c>
      <c r="I36" s="537">
        <f t="shared" si="1"/>
        <v>8007.6</v>
      </c>
    </row>
    <row r="37" spans="1:9" s="30" customFormat="1" ht="12" customHeight="1" x14ac:dyDescent="0.2">
      <c r="A37" s="276" t="s">
        <v>90</v>
      </c>
      <c r="B37" s="537" t="str">
        <f>IFERROR(IF(VLOOKUP($A37,Osnova!$A:$E,1)=$A37,VLOOKUP($A37,Osnova!$A:$E,$E$10)),"")</f>
        <v xml:space="preserve">Zákonné sociálne poistenie </v>
      </c>
      <c r="C37" s="34" t="str">
        <f>IF(VLOOKUP($A37,Osnova!$A:$C,1)=$A37,VLOOKUP($A37,Osnova!$A:$F,4),0)</f>
        <v>Gesetzliche Sozialfürsorge</v>
      </c>
      <c r="D37" s="26"/>
      <c r="E37" s="27"/>
      <c r="F37" s="544">
        <f t="shared" si="0"/>
        <v>0</v>
      </c>
      <c r="G37" s="278">
        <v>2818.56</v>
      </c>
      <c r="H37" s="27">
        <v>0</v>
      </c>
      <c r="I37" s="537">
        <f t="shared" si="1"/>
        <v>2818.56</v>
      </c>
    </row>
    <row r="38" spans="1:9" s="30" customFormat="1" ht="12" customHeight="1" x14ac:dyDescent="0.2">
      <c r="A38" s="276" t="s">
        <v>91</v>
      </c>
      <c r="B38" s="537" t="str">
        <f>IFERROR(IF(VLOOKUP($A38,Osnova!$A:$E,1)=$A38,VLOOKUP($A38,Osnova!$A:$E,$E$10)),"")</f>
        <v xml:space="preserve">Zákonné sociálne náklady </v>
      </c>
      <c r="C38" s="34" t="str">
        <f>IF(VLOOKUP($A38,Osnova!$A:$C,1)=$A38,VLOOKUP($A38,Osnova!$A:$F,4),0)</f>
        <v>Gesetzliche Sozialkosten</v>
      </c>
      <c r="D38" s="26"/>
      <c r="E38" s="27"/>
      <c r="F38" s="544">
        <f t="shared" si="0"/>
        <v>0</v>
      </c>
      <c r="G38" s="278">
        <v>294.95999999999998</v>
      </c>
      <c r="H38" s="27">
        <v>0</v>
      </c>
      <c r="I38" s="537">
        <f t="shared" si="1"/>
        <v>294.95999999999998</v>
      </c>
    </row>
    <row r="39" spans="1:9" s="30" customFormat="1" ht="12" customHeight="1" x14ac:dyDescent="0.2">
      <c r="A39" s="276" t="s">
        <v>92</v>
      </c>
      <c r="B39" s="537" t="str">
        <f>IFERROR(IF(VLOOKUP($A39,Osnova!$A:$E,1)=$A39,VLOOKUP($A39,Osnova!$A:$E,$E$10)),"")</f>
        <v xml:space="preserve">Daň z motorových vozidiel </v>
      </c>
      <c r="C39" s="34" t="str">
        <f>IF(VLOOKUP($A39,Osnova!$A:$C,1)=$A39,VLOOKUP($A39,Osnova!$A:$F,4),0)</f>
        <v>Verkehrssteuer</v>
      </c>
      <c r="D39" s="26"/>
      <c r="E39" s="27"/>
      <c r="F39" s="544">
        <f t="shared" si="0"/>
        <v>0</v>
      </c>
      <c r="G39" s="278">
        <v>113.46</v>
      </c>
      <c r="H39" s="27">
        <v>0</v>
      </c>
      <c r="I39" s="537">
        <f t="shared" si="1"/>
        <v>113.46</v>
      </c>
    </row>
    <row r="40" spans="1:9" s="30" customFormat="1" ht="12" customHeight="1" x14ac:dyDescent="0.2">
      <c r="A40" s="276" t="s">
        <v>93</v>
      </c>
      <c r="B40" s="537" t="str">
        <f>IFERROR(IF(VLOOKUP($A40,Osnova!$A:$E,1)=$A40,VLOOKUP($A40,Osnova!$A:$E,$E$10)),"")</f>
        <v xml:space="preserve">Ostatné dane a poplatky </v>
      </c>
      <c r="C40" s="34" t="str">
        <f>IF(VLOOKUP($A40,Osnova!$A:$C,1)=$A40,VLOOKUP($A40,Osnova!$A:$F,4),0)</f>
        <v>Sonstige Steuern und Gebühren</v>
      </c>
      <c r="D40" s="26"/>
      <c r="E40" s="27"/>
      <c r="F40" s="544">
        <f t="shared" si="0"/>
        <v>0</v>
      </c>
      <c r="G40" s="278">
        <v>165</v>
      </c>
      <c r="H40" s="27">
        <v>0</v>
      </c>
      <c r="I40" s="537">
        <f t="shared" si="1"/>
        <v>165</v>
      </c>
    </row>
    <row r="41" spans="1:9" s="30" customFormat="1" ht="12" customHeight="1" x14ac:dyDescent="0.2">
      <c r="A41" s="276" t="s">
        <v>98</v>
      </c>
      <c r="B41" s="537" t="str">
        <f>IFERROR(IF(VLOOKUP($A41,Osnova!$A:$E,1)=$A41,VLOOKUP($A41,Osnova!$A:$E,$E$10)),"")</f>
        <v xml:space="preserve">Ostatné náklady na hospodársku činnosť </v>
      </c>
      <c r="C41" s="34" t="str">
        <f>IF(VLOOKUP($A41,Osnova!$A:$C,1)=$A41,VLOOKUP($A41,Osnova!$A:$F,4),0)</f>
        <v>Sonstige Wirtschaftstätigkeitskosten</v>
      </c>
      <c r="D41" s="26"/>
      <c r="E41" s="27"/>
      <c r="F41" s="544">
        <f t="shared" si="0"/>
        <v>0</v>
      </c>
      <c r="G41" s="278">
        <v>0.02</v>
      </c>
      <c r="H41" s="27">
        <v>0</v>
      </c>
      <c r="I41" s="537">
        <f t="shared" si="1"/>
        <v>0.02</v>
      </c>
    </row>
    <row r="42" spans="1:9" s="30" customFormat="1" ht="12" customHeight="1" x14ac:dyDescent="0.2">
      <c r="A42" s="276" t="s">
        <v>102</v>
      </c>
      <c r="B42" s="537" t="str">
        <f>IFERROR(IF(VLOOKUP($A42,Osnova!$A:$E,1)=$A42,VLOOKUP($A42,Osnova!$A:$E,$E$10)),"")</f>
        <v xml:space="preserve">Ostatné finančné náklady </v>
      </c>
      <c r="C42" s="34" t="str">
        <f>IF(VLOOKUP($A42,Osnova!$A:$C,1)=$A42,VLOOKUP($A42,Osnova!$A:$F,4),0)</f>
        <v>Sonstige Finanzkosten</v>
      </c>
      <c r="D42" s="26"/>
      <c r="E42" s="27"/>
      <c r="F42" s="544">
        <f t="shared" si="0"/>
        <v>0</v>
      </c>
      <c r="G42" s="278">
        <v>9</v>
      </c>
      <c r="H42" s="27">
        <v>0</v>
      </c>
      <c r="I42" s="537">
        <f t="shared" si="1"/>
        <v>9</v>
      </c>
    </row>
    <row r="43" spans="1:9" s="30" customFormat="1" ht="12" customHeight="1" x14ac:dyDescent="0.2">
      <c r="A43" s="276" t="s">
        <v>103</v>
      </c>
      <c r="B43" s="537" t="str">
        <f>IFERROR(IF(VLOOKUP($A43,Osnova!$A:$E,1)=$A43,VLOOKUP($A43,Osnova!$A:$E,$E$10)),"")</f>
        <v xml:space="preserve">Splatná daň z príjmov bežnej činnosti </v>
      </c>
      <c r="C43" s="34" t="str">
        <f>IF(VLOOKUP($A43,Osnova!$A:$C,1)=$A43,VLOOKUP($A43,Osnova!$A:$F,4),0)</f>
        <v>Fällige Einkommensteuer von ordentlicher Tätigkeit</v>
      </c>
      <c r="D43" s="26"/>
      <c r="E43" s="27"/>
      <c r="F43" s="544">
        <f t="shared" si="0"/>
        <v>0</v>
      </c>
      <c r="G43" s="278">
        <v>3209.08</v>
      </c>
      <c r="H43" s="27">
        <v>0</v>
      </c>
      <c r="I43" s="537">
        <f t="shared" si="1"/>
        <v>3209.08</v>
      </c>
    </row>
    <row r="44" spans="1:9" s="30" customFormat="1" ht="12" customHeight="1" x14ac:dyDescent="0.2">
      <c r="A44" s="276" t="s">
        <v>106</v>
      </c>
      <c r="B44" s="537" t="str">
        <f>IFERROR(IF(VLOOKUP($A44,Osnova!$A:$E,1)=$A44,VLOOKUP($A44,Osnova!$A:$E,$E$10)),"")</f>
        <v xml:space="preserve">Tržby z predaja služieb </v>
      </c>
      <c r="C44" s="34" t="str">
        <f>IF(VLOOKUP($A44,Osnova!$A:$C,1)=$A44,VLOOKUP($A44,Osnova!$A:$F,4),0)</f>
        <v>Erlöse aus Verkauf von Diensteistungen</v>
      </c>
      <c r="D44" s="26"/>
      <c r="E44" s="27"/>
      <c r="F44" s="544">
        <f t="shared" si="0"/>
        <v>0</v>
      </c>
      <c r="G44" s="278">
        <v>0</v>
      </c>
      <c r="H44" s="27">
        <v>40853.1</v>
      </c>
      <c r="I44" s="537">
        <f t="shared" si="1"/>
        <v>-40853.1</v>
      </c>
    </row>
    <row r="45" spans="1:9" s="30" customFormat="1" ht="12" customHeight="1" x14ac:dyDescent="0.2">
      <c r="A45" s="276" t="s">
        <v>126</v>
      </c>
      <c r="B45" s="537" t="str">
        <f>IFERROR(IF(VLOOKUP($A45,Osnova!$A:$E,1)=$A45,VLOOKUP($A45,Osnova!$A:$E,$E$10)),"")</f>
        <v xml:space="preserve">Tržby za tovar </v>
      </c>
      <c r="C45" s="34" t="str">
        <f>IF(VLOOKUP($A45,Osnova!$A:$C,1)=$A45,VLOOKUP($A45,Osnova!$A:$F,4),0)</f>
        <v>Erlöse für Ware</v>
      </c>
      <c r="D45" s="26"/>
      <c r="E45" s="27"/>
      <c r="F45" s="544">
        <f t="shared" si="0"/>
        <v>0</v>
      </c>
      <c r="G45" s="278">
        <v>0</v>
      </c>
      <c r="H45" s="27">
        <v>39256.239999999998</v>
      </c>
      <c r="I45" s="537">
        <f t="shared" si="1"/>
        <v>-39256.239999999998</v>
      </c>
    </row>
    <row r="46" spans="1:9" s="30" customFormat="1" ht="12" customHeight="1" x14ac:dyDescent="0.2">
      <c r="A46" s="276"/>
      <c r="B46" s="537" t="str">
        <f>IFERROR(IF(VLOOKUP($A46,Osnova!$A:$E,1)=$A46,VLOOKUP($A46,Osnova!$A:$E,$E$10)),"")</f>
        <v/>
      </c>
      <c r="C46" s="34" t="e">
        <f>IF(VLOOKUP($A46,Osnova!$A:$C,1)=$A46,VLOOKUP($A46,Osnova!$A:$F,4),0)</f>
        <v>#N/A</v>
      </c>
      <c r="D46" s="26"/>
      <c r="E46" s="27"/>
      <c r="F46" s="544">
        <f t="shared" si="0"/>
        <v>0</v>
      </c>
      <c r="G46" s="278"/>
      <c r="H46" s="27"/>
      <c r="I46" s="537">
        <f t="shared" si="1"/>
        <v>0</v>
      </c>
    </row>
    <row r="47" spans="1:9" s="30" customFormat="1" ht="12" customHeight="1" x14ac:dyDescent="0.2">
      <c r="A47" s="276"/>
      <c r="B47" s="537" t="str">
        <f>IFERROR(IF(VLOOKUP($A47,Osnova!$A:$E,1)=$A47,VLOOKUP($A47,Osnova!$A:$E,$E$10)),"")</f>
        <v/>
      </c>
      <c r="C47" s="34" t="e">
        <f>IF(VLOOKUP($A47,Osnova!$A:$C,1)=$A47,VLOOKUP($A47,Osnova!$A:$F,4),0)</f>
        <v>#N/A</v>
      </c>
      <c r="D47" s="26"/>
      <c r="E47" s="27"/>
      <c r="F47" s="544">
        <f t="shared" si="0"/>
        <v>0</v>
      </c>
      <c r="G47" s="278"/>
      <c r="H47" s="27"/>
      <c r="I47" s="537">
        <f t="shared" si="1"/>
        <v>0</v>
      </c>
    </row>
    <row r="48" spans="1:9" s="30" customFormat="1" ht="12" customHeight="1" x14ac:dyDescent="0.2">
      <c r="A48" s="276"/>
      <c r="B48" s="537" t="str">
        <f>IFERROR(IF(VLOOKUP($A48,Osnova!$A:$E,1)=$A48,VLOOKUP($A48,Osnova!$A:$E,$E$10)),"")</f>
        <v/>
      </c>
      <c r="C48" s="34" t="e">
        <f>IF(VLOOKUP($A48,Osnova!$A:$C,1)=$A48,VLOOKUP($A48,Osnova!$A:$F,4),0)</f>
        <v>#N/A</v>
      </c>
      <c r="D48" s="26"/>
      <c r="E48" s="27"/>
      <c r="F48" s="544">
        <f t="shared" si="0"/>
        <v>0</v>
      </c>
      <c r="G48" s="278"/>
      <c r="H48" s="27"/>
      <c r="I48" s="537">
        <f t="shared" si="1"/>
        <v>0</v>
      </c>
    </row>
    <row r="49" spans="1:9" s="30" customFormat="1" ht="12" customHeight="1" x14ac:dyDescent="0.2">
      <c r="A49" s="276"/>
      <c r="B49" s="537" t="str">
        <f>IFERROR(IF(VLOOKUP($A49,Osnova!$A:$E,1)=$A49,VLOOKUP($A49,Osnova!$A:$E,$E$10)),"")</f>
        <v/>
      </c>
      <c r="C49" s="34"/>
      <c r="D49" s="26"/>
      <c r="E49" s="27"/>
      <c r="F49" s="544">
        <f t="shared" si="0"/>
        <v>0</v>
      </c>
      <c r="G49" s="278"/>
      <c r="H49" s="27"/>
      <c r="I49" s="537">
        <f t="shared" si="1"/>
        <v>0</v>
      </c>
    </row>
    <row r="50" spans="1:9" s="30" customFormat="1" ht="12" customHeight="1" x14ac:dyDescent="0.2">
      <c r="A50" s="276"/>
      <c r="B50" s="537" t="str">
        <f>IFERROR(IF(VLOOKUP($A50,Osnova!$A:$E,1)=$A50,VLOOKUP($A50,Osnova!$A:$E,$E$10)),"")</f>
        <v/>
      </c>
      <c r="C50" s="34" t="e">
        <f>IF(VLOOKUP($A50,Osnova!$A:$C,1)=$A50,VLOOKUP($A50,Osnova!$A:$F,4),0)</f>
        <v>#N/A</v>
      </c>
      <c r="D50" s="26"/>
      <c r="E50" s="27"/>
      <c r="F50" s="544">
        <f t="shared" si="0"/>
        <v>0</v>
      </c>
      <c r="G50" s="278"/>
      <c r="H50" s="27"/>
      <c r="I50" s="537">
        <f t="shared" si="1"/>
        <v>0</v>
      </c>
    </row>
    <row r="51" spans="1:9" s="30" customFormat="1" ht="12" customHeight="1" x14ac:dyDescent="0.2">
      <c r="A51" s="276"/>
      <c r="B51" s="537" t="str">
        <f>IFERROR(IF(VLOOKUP($A51,Osnova!$A:$E,1)=$A51,VLOOKUP($A51,Osnova!$A:$E,$E$10)),"")</f>
        <v/>
      </c>
      <c r="C51" s="34" t="e">
        <f>IF(VLOOKUP($A51,Osnova!$A:$C,1)=$A51,VLOOKUP($A51,Osnova!$A:$F,4),0)</f>
        <v>#N/A</v>
      </c>
      <c r="D51" s="26"/>
      <c r="E51" s="27"/>
      <c r="F51" s="544">
        <f t="shared" si="0"/>
        <v>0</v>
      </c>
      <c r="G51" s="278"/>
      <c r="H51" s="27"/>
      <c r="I51" s="537">
        <f t="shared" si="1"/>
        <v>0</v>
      </c>
    </row>
    <row r="52" spans="1:9" s="30" customFormat="1" ht="12" customHeight="1" x14ac:dyDescent="0.2">
      <c r="A52" s="276"/>
      <c r="B52" s="537" t="str">
        <f>IFERROR(IF(VLOOKUP($A52,Osnova!$A:$E,1)=$A52,VLOOKUP($A52,Osnova!$A:$E,$E$10)),"")</f>
        <v/>
      </c>
      <c r="C52" s="34" t="e">
        <f>IF(VLOOKUP($A52,Osnova!$A:$C,1)=$A52,VLOOKUP($A52,Osnova!$A:$F,4),0)</f>
        <v>#N/A</v>
      </c>
      <c r="D52" s="26"/>
      <c r="E52" s="27"/>
      <c r="F52" s="544">
        <f t="shared" si="0"/>
        <v>0</v>
      </c>
      <c r="G52" s="278"/>
      <c r="H52" s="27"/>
      <c r="I52" s="537">
        <f t="shared" si="1"/>
        <v>0</v>
      </c>
    </row>
    <row r="53" spans="1:9" s="30" customFormat="1" ht="12" customHeight="1" x14ac:dyDescent="0.2">
      <c r="A53" s="276"/>
      <c r="B53" s="537" t="str">
        <f>IFERROR(IF(VLOOKUP($A53,Osnova!$A:$E,1)=$A53,VLOOKUP($A53,Osnova!$A:$E,$E$10)),"")</f>
        <v/>
      </c>
      <c r="C53" s="34" t="e">
        <f>IF(VLOOKUP($A53,Osnova!$A:$C,1)=$A53,VLOOKUP($A53,Osnova!$A:$F,4),0)</f>
        <v>#N/A</v>
      </c>
      <c r="D53" s="26"/>
      <c r="E53" s="27"/>
      <c r="F53" s="544">
        <f t="shared" si="0"/>
        <v>0</v>
      </c>
      <c r="G53" s="278"/>
      <c r="H53" s="27"/>
      <c r="I53" s="537">
        <f t="shared" si="1"/>
        <v>0</v>
      </c>
    </row>
    <row r="54" spans="1:9" s="30" customFormat="1" ht="12" customHeight="1" x14ac:dyDescent="0.2">
      <c r="A54" s="276"/>
      <c r="B54" s="537" t="str">
        <f>IFERROR(IF(VLOOKUP($A54,Osnova!$A:$E,1)=$A54,VLOOKUP($A54,Osnova!$A:$E,$E$10)),"")</f>
        <v/>
      </c>
      <c r="C54" s="34" t="e">
        <f>IF(VLOOKUP($A54,Osnova!$A:$C,1)=$A54,VLOOKUP($A54,Osnova!$A:$F,4),0)</f>
        <v>#N/A</v>
      </c>
      <c r="D54" s="26"/>
      <c r="E54" s="27"/>
      <c r="F54" s="544">
        <f t="shared" si="0"/>
        <v>0</v>
      </c>
      <c r="G54" s="278"/>
      <c r="H54" s="27"/>
      <c r="I54" s="537">
        <f t="shared" si="1"/>
        <v>0</v>
      </c>
    </row>
    <row r="55" spans="1:9" s="30" customFormat="1" ht="12" customHeight="1" x14ac:dyDescent="0.2">
      <c r="A55" s="276"/>
      <c r="B55" s="537" t="str">
        <f>IFERROR(IF(VLOOKUP($A55,Osnova!$A:$E,1)=$A55,VLOOKUP($A55,Osnova!$A:$E,$E$10)),"")</f>
        <v/>
      </c>
      <c r="C55" s="34" t="e">
        <f>IF(VLOOKUP($A55,Osnova!$A:$C,1)=$A55,VLOOKUP($A55,Osnova!$A:$F,4),0)</f>
        <v>#N/A</v>
      </c>
      <c r="D55" s="26"/>
      <c r="E55" s="27"/>
      <c r="F55" s="544">
        <f t="shared" si="0"/>
        <v>0</v>
      </c>
      <c r="G55" s="278"/>
      <c r="H55" s="27"/>
      <c r="I55" s="537">
        <f t="shared" si="1"/>
        <v>0</v>
      </c>
    </row>
    <row r="56" spans="1:9" s="30" customFormat="1" ht="12" customHeight="1" x14ac:dyDescent="0.2">
      <c r="A56" s="276"/>
      <c r="B56" s="537" t="str">
        <f>IFERROR(IF(VLOOKUP($A56,Osnova!$A:$E,1)=$A56,VLOOKUP($A56,Osnova!$A:$E,$E$10)),"")</f>
        <v/>
      </c>
      <c r="C56" s="34" t="e">
        <f>IF(VLOOKUP($A56,Osnova!$A:$C,1)=$A56,VLOOKUP($A56,Osnova!$A:$F,4),0)</f>
        <v>#N/A</v>
      </c>
      <c r="D56" s="26"/>
      <c r="E56" s="27"/>
      <c r="F56" s="544">
        <f t="shared" si="0"/>
        <v>0</v>
      </c>
      <c r="G56" s="278"/>
      <c r="H56" s="27"/>
      <c r="I56" s="537">
        <f t="shared" si="1"/>
        <v>0</v>
      </c>
    </row>
    <row r="57" spans="1:9" s="30" customFormat="1" ht="12" customHeight="1" x14ac:dyDescent="0.2">
      <c r="A57" s="276"/>
      <c r="B57" s="537" t="str">
        <f>IFERROR(IF(VLOOKUP($A57,Osnova!$A:$E,1)=$A57,VLOOKUP($A57,Osnova!$A:$E,$E$10)),"")</f>
        <v/>
      </c>
      <c r="C57" s="34" t="e">
        <f>IF(VLOOKUP($A57,Osnova!$A:$C,1)=$A57,VLOOKUP($A57,Osnova!$A:$F,4),0)</f>
        <v>#N/A</v>
      </c>
      <c r="D57" s="26"/>
      <c r="E57" s="27"/>
      <c r="F57" s="544">
        <f t="shared" si="0"/>
        <v>0</v>
      </c>
      <c r="G57" s="278"/>
      <c r="H57" s="27"/>
      <c r="I57" s="537">
        <f t="shared" si="1"/>
        <v>0</v>
      </c>
    </row>
    <row r="58" spans="1:9" s="30" customFormat="1" ht="12" customHeight="1" x14ac:dyDescent="0.2">
      <c r="A58" s="276"/>
      <c r="B58" s="537" t="str">
        <f>IFERROR(IF(VLOOKUP($A58,Osnova!$A:$E,1)=$A58,VLOOKUP($A58,Osnova!$A:$E,$E$10)),"")</f>
        <v/>
      </c>
      <c r="C58" s="34" t="e">
        <f>IF(VLOOKUP($A58,Osnova!$A:$C,1)=$A58,VLOOKUP($A58,Osnova!$A:$F,4),0)</f>
        <v>#N/A</v>
      </c>
      <c r="D58" s="26"/>
      <c r="E58" s="27"/>
      <c r="F58" s="544">
        <f t="shared" si="0"/>
        <v>0</v>
      </c>
      <c r="G58" s="278"/>
      <c r="H58" s="278"/>
      <c r="I58" s="537">
        <f t="shared" si="1"/>
        <v>0</v>
      </c>
    </row>
    <row r="59" spans="1:9" s="30" customFormat="1" ht="12" customHeight="1" x14ac:dyDescent="0.2">
      <c r="A59" s="276"/>
      <c r="B59" s="537" t="str">
        <f>IFERROR(IF(VLOOKUP($A59,Osnova!$A:$E,1)=$A59,VLOOKUP($A59,Osnova!$A:$E,$E$10)),"")</f>
        <v/>
      </c>
      <c r="C59" s="34" t="e">
        <f>IF(VLOOKUP($A59,Osnova!$A:$C,1)=$A59,VLOOKUP($A59,Osnova!$A:$F,4),0)</f>
        <v>#N/A</v>
      </c>
      <c r="D59" s="26"/>
      <c r="E59" s="27"/>
      <c r="F59" s="544">
        <f t="shared" si="0"/>
        <v>0</v>
      </c>
      <c r="G59" s="277"/>
      <c r="H59" s="277"/>
      <c r="I59" s="537">
        <f t="shared" si="1"/>
        <v>0</v>
      </c>
    </row>
    <row r="60" spans="1:9" s="30" customFormat="1" ht="12" customHeight="1" x14ac:dyDescent="0.2">
      <c r="A60" s="276"/>
      <c r="B60" s="537" t="str">
        <f>IFERROR(IF(VLOOKUP($A60,Osnova!$A:$E,1)=$A60,VLOOKUP($A60,Osnova!$A:$E,$E$10)),"")</f>
        <v/>
      </c>
      <c r="C60" s="34" t="e">
        <f>IF(VLOOKUP($A60,Osnova!$A:$C,1)=$A60,VLOOKUP($A60,Osnova!$A:$F,4),0)</f>
        <v>#N/A</v>
      </c>
      <c r="D60" s="26"/>
      <c r="E60" s="27"/>
      <c r="F60" s="544">
        <f t="shared" si="0"/>
        <v>0</v>
      </c>
      <c r="G60" s="277"/>
      <c r="H60" s="277"/>
      <c r="I60" s="537">
        <f t="shared" si="1"/>
        <v>0</v>
      </c>
    </row>
    <row r="61" spans="1:9" s="30" customFormat="1" ht="12" customHeight="1" x14ac:dyDescent="0.2">
      <c r="A61" s="276"/>
      <c r="B61" s="537" t="str">
        <f>IFERROR(IF(VLOOKUP($A61,Osnova!$A:$E,1)=$A61,VLOOKUP($A61,Osnova!$A:$E,$E$10)),"")</f>
        <v/>
      </c>
      <c r="C61" s="34" t="e">
        <f>IF(VLOOKUP($A61,Osnova!$A:$C,1)=$A61,VLOOKUP($A61,Osnova!$A:$F,4),0)</f>
        <v>#N/A</v>
      </c>
      <c r="D61" s="26"/>
      <c r="E61" s="27"/>
      <c r="F61" s="544">
        <f t="shared" si="0"/>
        <v>0</v>
      </c>
      <c r="G61" s="277"/>
      <c r="H61" s="277"/>
      <c r="I61" s="537">
        <f t="shared" si="1"/>
        <v>0</v>
      </c>
    </row>
    <row r="62" spans="1:9" s="30" customFormat="1" ht="12" customHeight="1" x14ac:dyDescent="0.2">
      <c r="A62" s="276"/>
      <c r="B62" s="537" t="str">
        <f>IFERROR(IF(VLOOKUP($A62,Osnova!$A:$E,1)=$A62,VLOOKUP($A62,Osnova!$A:$E,$E$10)),"")</f>
        <v/>
      </c>
      <c r="C62" s="34" t="e">
        <f>IF(VLOOKUP($A62,Osnova!$A:$C,1)=$A62,VLOOKUP($A62,Osnova!$A:$F,4),0)</f>
        <v>#N/A</v>
      </c>
      <c r="D62" s="26"/>
      <c r="E62" s="27"/>
      <c r="F62" s="544">
        <f t="shared" si="0"/>
        <v>0</v>
      </c>
      <c r="G62" s="277"/>
      <c r="H62" s="277"/>
      <c r="I62" s="537">
        <f t="shared" si="1"/>
        <v>0</v>
      </c>
    </row>
    <row r="63" spans="1:9" s="30" customFormat="1" ht="12" customHeight="1" x14ac:dyDescent="0.2">
      <c r="A63" s="276"/>
      <c r="B63" s="537" t="str">
        <f>IFERROR(IF(VLOOKUP($A63,Osnova!$A:$E,1)=$A63,VLOOKUP($A63,Osnova!$A:$E,$E$10)),"")</f>
        <v/>
      </c>
      <c r="C63" s="34" t="e">
        <f>IF(VLOOKUP($A63,Osnova!$A:$C,1)=$A63,VLOOKUP($A63,Osnova!$A:$F,4),0)</f>
        <v>#N/A</v>
      </c>
      <c r="D63" s="26"/>
      <c r="E63" s="27"/>
      <c r="F63" s="544">
        <f t="shared" si="0"/>
        <v>0</v>
      </c>
      <c r="G63" s="277"/>
      <c r="H63" s="277"/>
      <c r="I63" s="537">
        <f t="shared" si="1"/>
        <v>0</v>
      </c>
    </row>
    <row r="64" spans="1:9" s="30" customFormat="1" ht="12" customHeight="1" x14ac:dyDescent="0.2">
      <c r="A64" s="276"/>
      <c r="B64" s="537" t="str">
        <f>IFERROR(IF(VLOOKUP($A64,Osnova!$A:$E,1)=$A64,VLOOKUP($A64,Osnova!$A:$E,$E$10)),"")</f>
        <v/>
      </c>
      <c r="C64" s="34" t="e">
        <f>IF(VLOOKUP($A64,Osnova!$A:$C,1)=$A64,VLOOKUP($A64,Osnova!$A:$F,4),0)</f>
        <v>#N/A</v>
      </c>
      <c r="D64" s="26"/>
      <c r="E64" s="27"/>
      <c r="F64" s="544">
        <f t="shared" si="0"/>
        <v>0</v>
      </c>
      <c r="G64" s="277"/>
      <c r="H64" s="277"/>
      <c r="I64" s="537">
        <f t="shared" si="1"/>
        <v>0</v>
      </c>
    </row>
    <row r="65" spans="1:9" s="30" customFormat="1" ht="12" customHeight="1" x14ac:dyDescent="0.2">
      <c r="A65" s="276"/>
      <c r="B65" s="537" t="str">
        <f>IFERROR(IF(VLOOKUP($A65,Osnova!$A:$E,1)=$A65,VLOOKUP($A65,Osnova!$A:$E,$E$10)),"")</f>
        <v/>
      </c>
      <c r="C65" s="34" t="e">
        <f>IF(VLOOKUP($A65,Osnova!$A:$C,1)=$A65,VLOOKUP($A65,Osnova!$A:$F,4),0)</f>
        <v>#N/A</v>
      </c>
      <c r="D65" s="26"/>
      <c r="E65" s="27"/>
      <c r="F65" s="544">
        <f t="shared" si="0"/>
        <v>0</v>
      </c>
      <c r="G65" s="277"/>
      <c r="H65" s="277"/>
      <c r="I65" s="537">
        <f t="shared" si="1"/>
        <v>0</v>
      </c>
    </row>
    <row r="66" spans="1:9" s="30" customFormat="1" ht="12" customHeight="1" x14ac:dyDescent="0.2">
      <c r="A66" s="276"/>
      <c r="B66" s="537" t="str">
        <f>IFERROR(IF(VLOOKUP($A66,Osnova!$A:$E,1)=$A66,VLOOKUP($A66,Osnova!$A:$E,$E$10)),"")</f>
        <v/>
      </c>
      <c r="C66" s="34" t="e">
        <f>IF(VLOOKUP($A66,Osnova!$A:$C,1)=$A66,VLOOKUP($A66,Osnova!$A:$F,4),0)</f>
        <v>#N/A</v>
      </c>
      <c r="D66" s="26"/>
      <c r="E66" s="27"/>
      <c r="F66" s="544">
        <f t="shared" si="0"/>
        <v>0</v>
      </c>
      <c r="G66" s="277"/>
      <c r="H66" s="277"/>
      <c r="I66" s="537">
        <f t="shared" si="1"/>
        <v>0</v>
      </c>
    </row>
    <row r="67" spans="1:9" s="30" customFormat="1" ht="12" customHeight="1" x14ac:dyDescent="0.2">
      <c r="A67" s="276"/>
      <c r="B67" s="537" t="str">
        <f>IFERROR(IF(VLOOKUP($A67,Osnova!$A:$E,1)=$A67,VLOOKUP($A67,Osnova!$A:$E,$E$10)),"")</f>
        <v/>
      </c>
      <c r="C67" s="34" t="e">
        <f>IF(VLOOKUP($A67,Osnova!$A:$C,1)=$A67,VLOOKUP($A67,Osnova!$A:$F,4),0)</f>
        <v>#N/A</v>
      </c>
      <c r="D67" s="26"/>
      <c r="E67" s="27"/>
      <c r="F67" s="544">
        <f t="shared" si="0"/>
        <v>0</v>
      </c>
      <c r="G67" s="277"/>
      <c r="H67" s="277"/>
      <c r="I67" s="537">
        <f t="shared" si="1"/>
        <v>0</v>
      </c>
    </row>
    <row r="68" spans="1:9" s="30" customFormat="1" ht="12" customHeight="1" x14ac:dyDescent="0.2">
      <c r="A68" s="276"/>
      <c r="B68" s="537" t="str">
        <f>IFERROR(IF(VLOOKUP($A68,Osnova!$A:$E,1)=$A68,VLOOKUP($A68,Osnova!$A:$E,$E$10)),"")</f>
        <v/>
      </c>
      <c r="C68" s="34" t="e">
        <f>IF(VLOOKUP($A68,Osnova!$A:$C,1)=$A68,VLOOKUP($A68,Osnova!$A:$F,4),0)</f>
        <v>#N/A</v>
      </c>
      <c r="D68" s="26"/>
      <c r="E68" s="27"/>
      <c r="F68" s="544">
        <f t="shared" si="0"/>
        <v>0</v>
      </c>
      <c r="G68" s="277"/>
      <c r="H68" s="277"/>
      <c r="I68" s="537">
        <f t="shared" si="1"/>
        <v>0</v>
      </c>
    </row>
    <row r="69" spans="1:9" s="30" customFormat="1" ht="12" customHeight="1" x14ac:dyDescent="0.2">
      <c r="A69" s="276"/>
      <c r="B69" s="537" t="str">
        <f>IFERROR(IF(VLOOKUP($A69,Osnova!$A:$E,1)=$A69,VLOOKUP($A69,Osnova!$A:$E,$E$10)),"")</f>
        <v/>
      </c>
      <c r="C69" s="34" t="e">
        <f>IF(VLOOKUP($A69,Osnova!$A:$C,1)=$A69,VLOOKUP($A69,Osnova!$A:$F,4),0)</f>
        <v>#N/A</v>
      </c>
      <c r="D69" s="26"/>
      <c r="E69" s="27"/>
      <c r="F69" s="544">
        <f t="shared" si="0"/>
        <v>0</v>
      </c>
      <c r="G69" s="26"/>
      <c r="H69" s="26"/>
      <c r="I69" s="537">
        <f t="shared" si="1"/>
        <v>0</v>
      </c>
    </row>
    <row r="70" spans="1:9" s="30" customFormat="1" ht="12" customHeight="1" x14ac:dyDescent="0.2">
      <c r="A70" s="276"/>
      <c r="B70" s="537" t="str">
        <f>IFERROR(IF(VLOOKUP($A70,Osnova!$A:$E,1)=$A70,VLOOKUP($A70,Osnova!$A:$E,$E$10)),"")</f>
        <v/>
      </c>
      <c r="C70" s="34" t="e">
        <f>IF(VLOOKUP($A70,Osnova!$A:$C,1)=$A70,VLOOKUP($A70,Osnova!$A:$F,4),0)</f>
        <v>#N/A</v>
      </c>
      <c r="D70" s="26"/>
      <c r="E70" s="27"/>
      <c r="F70" s="544">
        <f t="shared" si="0"/>
        <v>0</v>
      </c>
      <c r="G70" s="26"/>
      <c r="H70" s="26"/>
      <c r="I70" s="537">
        <f t="shared" si="1"/>
        <v>0</v>
      </c>
    </row>
    <row r="71" spans="1:9" s="30" customFormat="1" ht="12" customHeight="1" x14ac:dyDescent="0.2">
      <c r="A71" s="276"/>
      <c r="B71" s="537" t="str">
        <f>IFERROR(IF(VLOOKUP($A71,Osnova!$A:$E,1)=$A71,VLOOKUP($A71,Osnova!$A:$E,$E$10)),"")</f>
        <v/>
      </c>
      <c r="C71" s="34" t="e">
        <f>IF(VLOOKUP($A71,Osnova!$A:$C,1)=$A71,VLOOKUP($A71,Osnova!$A:$F,4),0)</f>
        <v>#N/A</v>
      </c>
      <c r="D71" s="26"/>
      <c r="E71" s="27"/>
      <c r="F71" s="544">
        <f t="shared" si="0"/>
        <v>0</v>
      </c>
      <c r="G71" s="26"/>
      <c r="H71" s="26"/>
      <c r="I71" s="537">
        <f t="shared" si="1"/>
        <v>0</v>
      </c>
    </row>
    <row r="72" spans="1:9" s="30" customFormat="1" ht="12" customHeight="1" x14ac:dyDescent="0.2">
      <c r="A72" s="275"/>
      <c r="B72" s="537" t="str">
        <f>IFERROR(IF(VLOOKUP($A72,Osnova!$A:$E,1)=$A72,VLOOKUP($A72,Osnova!$A:$E,$E$10)),"")</f>
        <v/>
      </c>
      <c r="C72" s="34" t="e">
        <f>IF(VLOOKUP($A72,Osnova!$A:$C,1)=$A72,VLOOKUP($A72,Osnova!$A:$F,4),0)</f>
        <v>#N/A</v>
      </c>
      <c r="D72" s="26"/>
      <c r="E72" s="27"/>
      <c r="F72" s="544">
        <f t="shared" si="0"/>
        <v>0</v>
      </c>
      <c r="G72" s="26"/>
      <c r="H72" s="26"/>
      <c r="I72" s="537">
        <f t="shared" si="1"/>
        <v>0</v>
      </c>
    </row>
    <row r="73" spans="1:9" s="30" customFormat="1" ht="12" customHeight="1" x14ac:dyDescent="0.2">
      <c r="A73" s="275"/>
      <c r="B73" s="537" t="str">
        <f>IFERROR(IF(VLOOKUP($A73,Osnova!$A:$E,1)=$A73,VLOOKUP($A73,Osnova!$A:$E,$E$10)),"")</f>
        <v/>
      </c>
      <c r="C73" s="34" t="e">
        <f>IF(VLOOKUP($A73,Osnova!$A:$C,1)=$A73,VLOOKUP($A73,Osnova!$A:$F,4),0)</f>
        <v>#N/A</v>
      </c>
      <c r="D73" s="26"/>
      <c r="E73" s="27"/>
      <c r="F73" s="544">
        <f t="shared" si="0"/>
        <v>0</v>
      </c>
      <c r="G73" s="26"/>
      <c r="H73" s="26"/>
      <c r="I73" s="537">
        <f t="shared" si="1"/>
        <v>0</v>
      </c>
    </row>
    <row r="74" spans="1:9" s="30" customFormat="1" ht="12" customHeight="1" x14ac:dyDescent="0.2">
      <c r="A74" s="275"/>
      <c r="B74" s="537" t="str">
        <f>IFERROR(IF(VLOOKUP($A74,Osnova!$A:$E,1)=$A74,VLOOKUP($A74,Osnova!$A:$E,$E$10)),"")</f>
        <v/>
      </c>
      <c r="C74" s="34" t="e">
        <f>IF(VLOOKUP($A74,Osnova!$A:$C,1)=$A74,VLOOKUP($A74,Osnova!$A:$F,4),0)</f>
        <v>#N/A</v>
      </c>
      <c r="D74" s="26"/>
      <c r="E74" s="27"/>
      <c r="F74" s="544">
        <f t="shared" si="0"/>
        <v>0</v>
      </c>
      <c r="G74" s="26"/>
      <c r="H74" s="26"/>
      <c r="I74" s="537">
        <f t="shared" si="1"/>
        <v>0</v>
      </c>
    </row>
    <row r="75" spans="1:9" s="30" customFormat="1" ht="12" customHeight="1" x14ac:dyDescent="0.2">
      <c r="A75" s="275"/>
      <c r="B75" s="537" t="str">
        <f>IFERROR(IF(VLOOKUP($A75,Osnova!$A:$E,1)=$A75,VLOOKUP($A75,Osnova!$A:$E,$E$10)),"")</f>
        <v/>
      </c>
      <c r="C75" s="34" t="e">
        <f>IF(VLOOKUP($A75,Osnova!$A:$C,1)=$A75,VLOOKUP($A75,Osnova!$A:$F,4),0)</f>
        <v>#N/A</v>
      </c>
      <c r="D75" s="26"/>
      <c r="E75" s="27"/>
      <c r="F75" s="544">
        <f t="shared" si="0"/>
        <v>0</v>
      </c>
      <c r="G75" s="26"/>
      <c r="H75" s="26"/>
      <c r="I75" s="537">
        <f t="shared" si="1"/>
        <v>0</v>
      </c>
    </row>
    <row r="76" spans="1:9" s="30" customFormat="1" ht="12" customHeight="1" x14ac:dyDescent="0.2">
      <c r="A76" s="275"/>
      <c r="B76" s="537" t="str">
        <f>IFERROR(IF(VLOOKUP($A76,Osnova!$A:$E,1)=$A76,VLOOKUP($A76,Osnova!$A:$E,$E$10)),"")</f>
        <v/>
      </c>
      <c r="C76" s="34" t="e">
        <f>IF(VLOOKUP($A76,Osnova!$A:$C,1)=$A76,VLOOKUP($A76,Osnova!$A:$F,4),0)</f>
        <v>#N/A</v>
      </c>
      <c r="D76" s="26"/>
      <c r="E76" s="27"/>
      <c r="F76" s="544">
        <f t="shared" si="0"/>
        <v>0</v>
      </c>
      <c r="G76" s="26"/>
      <c r="H76" s="26"/>
      <c r="I76" s="537">
        <f t="shared" si="1"/>
        <v>0</v>
      </c>
    </row>
    <row r="77" spans="1:9" s="30" customFormat="1" ht="12" customHeight="1" x14ac:dyDescent="0.2">
      <c r="A77" s="275"/>
      <c r="B77" s="537" t="str">
        <f>IFERROR(IF(VLOOKUP($A77,Osnova!$A:$E,1)=$A77,VLOOKUP($A77,Osnova!$A:$E,$E$10)),"")</f>
        <v/>
      </c>
      <c r="C77" s="34" t="e">
        <f>IF(VLOOKUP($A77,Osnova!$A:$C,1)=$A77,VLOOKUP($A77,Osnova!$A:$F,4),0)</f>
        <v>#N/A</v>
      </c>
      <c r="D77" s="26"/>
      <c r="E77" s="27"/>
      <c r="F77" s="544">
        <f t="shared" si="0"/>
        <v>0</v>
      </c>
      <c r="G77" s="26"/>
      <c r="H77" s="26"/>
      <c r="I77" s="537">
        <f t="shared" si="1"/>
        <v>0</v>
      </c>
    </row>
    <row r="78" spans="1:9" s="30" customFormat="1" ht="12" customHeight="1" x14ac:dyDescent="0.2">
      <c r="A78" s="275"/>
      <c r="B78" s="537" t="str">
        <f>IFERROR(IF(VLOOKUP($A78,Osnova!$A:$E,1)=$A78,VLOOKUP($A78,Osnova!$A:$E,$E$10)),"")</f>
        <v/>
      </c>
      <c r="C78" s="34" t="e">
        <f>IF(VLOOKUP($A78,Osnova!$A:$C,1)=$A78,VLOOKUP($A78,Osnova!$A:$F,4),0)</f>
        <v>#N/A</v>
      </c>
      <c r="D78" s="26"/>
      <c r="E78" s="27"/>
      <c r="F78" s="544">
        <f t="shared" si="0"/>
        <v>0</v>
      </c>
      <c r="G78" s="26"/>
      <c r="H78" s="26"/>
      <c r="I78" s="537">
        <f t="shared" ref="I78:I141" si="2">SUM(F78+G78-H78)</f>
        <v>0</v>
      </c>
    </row>
    <row r="79" spans="1:9" s="30" customFormat="1" ht="12" customHeight="1" x14ac:dyDescent="0.2">
      <c r="A79" s="275"/>
      <c r="B79" s="537" t="str">
        <f>IFERROR(IF(VLOOKUP($A79,Osnova!$A:$E,1)=$A79,VLOOKUP($A79,Osnova!$A:$E,$E$10)),"")</f>
        <v/>
      </c>
      <c r="C79" s="34"/>
      <c r="D79" s="26"/>
      <c r="E79" s="27"/>
      <c r="F79" s="544">
        <f t="shared" si="0"/>
        <v>0</v>
      </c>
      <c r="G79" s="26"/>
      <c r="H79" s="26"/>
      <c r="I79" s="537">
        <f t="shared" si="2"/>
        <v>0</v>
      </c>
    </row>
    <row r="80" spans="1:9" s="30" customFormat="1" ht="12" customHeight="1" x14ac:dyDescent="0.2">
      <c r="A80" s="275"/>
      <c r="B80" s="537" t="str">
        <f>IFERROR(IF(VLOOKUP($A80,Osnova!$A:$E,1)=$A80,VLOOKUP($A80,Osnova!$A:$E,$E$10)),"")</f>
        <v/>
      </c>
      <c r="C80" s="34" t="e">
        <f>IF(VLOOKUP($A80,Osnova!$A:$C,1)=$A80,VLOOKUP($A80,Osnova!$A:$F,4),0)</f>
        <v>#N/A</v>
      </c>
      <c r="D80" s="26"/>
      <c r="E80" s="27"/>
      <c r="F80" s="544">
        <f t="shared" si="0"/>
        <v>0</v>
      </c>
      <c r="G80" s="26"/>
      <c r="H80" s="26"/>
      <c r="I80" s="537">
        <f t="shared" si="2"/>
        <v>0</v>
      </c>
    </row>
    <row r="81" spans="1:9" s="30" customFormat="1" ht="12" customHeight="1" x14ac:dyDescent="0.2">
      <c r="A81" s="275"/>
      <c r="B81" s="537" t="str">
        <f>IFERROR(IF(VLOOKUP($A81,Osnova!$A:$E,1)=$A81,VLOOKUP($A81,Osnova!$A:$E,$E$10)),"")</f>
        <v/>
      </c>
      <c r="C81" s="34" t="e">
        <f>IF(VLOOKUP($A81,Osnova!$A:$C,1)=$A81,VLOOKUP($A81,Osnova!$A:$F,4),0)</f>
        <v>#N/A</v>
      </c>
      <c r="D81" s="26"/>
      <c r="E81" s="27"/>
      <c r="F81" s="544">
        <f t="shared" si="0"/>
        <v>0</v>
      </c>
      <c r="G81" s="26"/>
      <c r="H81" s="26"/>
      <c r="I81" s="537">
        <f t="shared" si="2"/>
        <v>0</v>
      </c>
    </row>
    <row r="82" spans="1:9" s="30" customFormat="1" ht="12" customHeight="1" x14ac:dyDescent="0.2">
      <c r="A82" s="275"/>
      <c r="B82" s="537" t="str">
        <f>IFERROR(IF(VLOOKUP($A82,Osnova!$A:$E,1)=$A82,VLOOKUP($A82,Osnova!$A:$E,$E$10)),"")</f>
        <v/>
      </c>
      <c r="C82" s="34" t="e">
        <f>IF(VLOOKUP($A82,Osnova!$A:$C,1)=$A82,VLOOKUP($A82,Osnova!$A:$F,4),0)</f>
        <v>#N/A</v>
      </c>
      <c r="D82" s="26"/>
      <c r="E82" s="27"/>
      <c r="F82" s="544">
        <f t="shared" si="0"/>
        <v>0</v>
      </c>
      <c r="G82" s="26"/>
      <c r="H82" s="26"/>
      <c r="I82" s="537">
        <f t="shared" si="2"/>
        <v>0</v>
      </c>
    </row>
    <row r="83" spans="1:9" s="30" customFormat="1" ht="12" customHeight="1" x14ac:dyDescent="0.2">
      <c r="A83" s="275"/>
      <c r="B83" s="537" t="str">
        <f>IFERROR(IF(VLOOKUP($A83,Osnova!$A:$E,1)=$A83,VLOOKUP($A83,Osnova!$A:$E,$E$10)),"")</f>
        <v/>
      </c>
      <c r="C83" s="34"/>
      <c r="D83" s="26"/>
      <c r="E83" s="27"/>
      <c r="F83" s="544">
        <f t="shared" si="0"/>
        <v>0</v>
      </c>
      <c r="G83" s="26"/>
      <c r="H83" s="26"/>
      <c r="I83" s="537">
        <f t="shared" si="2"/>
        <v>0</v>
      </c>
    </row>
    <row r="84" spans="1:9" s="30" customFormat="1" ht="12" customHeight="1" x14ac:dyDescent="0.2">
      <c r="A84" s="275"/>
      <c r="B84" s="537" t="str">
        <f>IFERROR(IF(VLOOKUP($A84,Osnova!$A:$E,1)=$A84,VLOOKUP($A84,Osnova!$A:$E,$E$10)),"")</f>
        <v/>
      </c>
      <c r="C84" s="34" t="e">
        <f>IF(VLOOKUP($A84,Osnova!$A:$C,1)=$A84,VLOOKUP($A84,Osnova!$A:$F,4),0)</f>
        <v>#N/A</v>
      </c>
      <c r="D84" s="26"/>
      <c r="E84" s="27"/>
      <c r="F84" s="544">
        <f t="shared" si="0"/>
        <v>0</v>
      </c>
      <c r="G84" s="26"/>
      <c r="H84" s="26"/>
      <c r="I84" s="537">
        <f t="shared" si="2"/>
        <v>0</v>
      </c>
    </row>
    <row r="85" spans="1:9" s="30" customFormat="1" ht="12" customHeight="1" x14ac:dyDescent="0.2">
      <c r="A85" s="275"/>
      <c r="B85" s="537" t="str">
        <f>IFERROR(IF(VLOOKUP($A85,Osnova!$A:$E,1)=$A85,VLOOKUP($A85,Osnova!$A:$E,$E$10)),"")</f>
        <v/>
      </c>
      <c r="C85" s="34" t="e">
        <f>IF(VLOOKUP($A85,Osnova!$A:$C,1)=$A85,VLOOKUP($A85,Osnova!$A:$F,4),0)</f>
        <v>#N/A</v>
      </c>
      <c r="D85" s="26"/>
      <c r="E85" s="27"/>
      <c r="F85" s="544">
        <f t="shared" ref="F85:F148" si="3">SUM(D85-E85)</f>
        <v>0</v>
      </c>
      <c r="G85" s="26"/>
      <c r="H85" s="26"/>
      <c r="I85" s="537">
        <f t="shared" si="2"/>
        <v>0</v>
      </c>
    </row>
    <row r="86" spans="1:9" s="30" customFormat="1" ht="12" customHeight="1" x14ac:dyDescent="0.2">
      <c r="A86" s="275"/>
      <c r="B86" s="537" t="str">
        <f>IFERROR(IF(VLOOKUP($A86,Osnova!$A:$E,1)=$A86,VLOOKUP($A86,Osnova!$A:$E,$E$10)),"")</f>
        <v/>
      </c>
      <c r="C86" s="34" t="e">
        <f>IF(VLOOKUP($A86,Osnova!$A:$C,1)=$A86,VLOOKUP($A86,Osnova!$A:$F,4),0)</f>
        <v>#N/A</v>
      </c>
      <c r="D86" s="26"/>
      <c r="E86" s="27"/>
      <c r="F86" s="544">
        <f t="shared" si="3"/>
        <v>0</v>
      </c>
      <c r="G86" s="26"/>
      <c r="H86" s="26"/>
      <c r="I86" s="537">
        <f t="shared" si="2"/>
        <v>0</v>
      </c>
    </row>
    <row r="87" spans="1:9" s="30" customFormat="1" ht="12" customHeight="1" x14ac:dyDescent="0.2">
      <c r="A87" s="275"/>
      <c r="B87" s="537" t="str">
        <f>IFERROR(IF(VLOOKUP($A87,Osnova!$A:$E,1)=$A87,VLOOKUP($A87,Osnova!$A:$E,$E$10)),"")</f>
        <v/>
      </c>
      <c r="C87" s="34" t="e">
        <f>IF(VLOOKUP($A87,Osnova!$A:$C,1)=$A87,VLOOKUP($A87,Osnova!$A:$F,4),0)</f>
        <v>#N/A</v>
      </c>
      <c r="D87" s="26"/>
      <c r="E87" s="27"/>
      <c r="F87" s="544">
        <f t="shared" si="3"/>
        <v>0</v>
      </c>
      <c r="G87" s="26"/>
      <c r="H87" s="26"/>
      <c r="I87" s="537">
        <f t="shared" si="2"/>
        <v>0</v>
      </c>
    </row>
    <row r="88" spans="1:9" s="30" customFormat="1" ht="12" customHeight="1" x14ac:dyDescent="0.2">
      <c r="A88" s="275"/>
      <c r="B88" s="537" t="str">
        <f>IFERROR(IF(VLOOKUP($A88,Osnova!$A:$E,1)=$A88,VLOOKUP($A88,Osnova!$A:$E,$E$10)),"")</f>
        <v/>
      </c>
      <c r="C88" s="34" t="e">
        <f>IF(VLOOKUP($A88,Osnova!$A:$C,1)=$A88,VLOOKUP($A88,Osnova!$A:$F,4),0)</f>
        <v>#N/A</v>
      </c>
      <c r="D88" s="26"/>
      <c r="E88" s="27"/>
      <c r="F88" s="544">
        <f t="shared" si="3"/>
        <v>0</v>
      </c>
      <c r="G88" s="26"/>
      <c r="H88" s="26"/>
      <c r="I88" s="537">
        <f t="shared" si="2"/>
        <v>0</v>
      </c>
    </row>
    <row r="89" spans="1:9" s="30" customFormat="1" ht="12" customHeight="1" x14ac:dyDescent="0.2">
      <c r="A89" s="275"/>
      <c r="B89" s="537" t="str">
        <f>IFERROR(IF(VLOOKUP($A89,Osnova!$A:$E,1)=$A89,VLOOKUP($A89,Osnova!$A:$E,$E$10)),"")</f>
        <v/>
      </c>
      <c r="C89" s="34" t="e">
        <f>IF(VLOOKUP($A89,Osnova!$A:$C,1)=$A89,VLOOKUP($A89,Osnova!$A:$F,4),0)</f>
        <v>#N/A</v>
      </c>
      <c r="D89" s="26"/>
      <c r="E89" s="27"/>
      <c r="F89" s="544">
        <f t="shared" si="3"/>
        <v>0</v>
      </c>
      <c r="G89" s="26"/>
      <c r="H89" s="26"/>
      <c r="I89" s="537">
        <f t="shared" si="2"/>
        <v>0</v>
      </c>
    </row>
    <row r="90" spans="1:9" s="30" customFormat="1" ht="12" customHeight="1" x14ac:dyDescent="0.2">
      <c r="A90" s="275"/>
      <c r="B90" s="537" t="str">
        <f>IFERROR(IF(VLOOKUP($A90,Osnova!$A:$E,1)=$A90,VLOOKUP($A90,Osnova!$A:$E,$E$10)),"")</f>
        <v/>
      </c>
      <c r="C90" s="34" t="e">
        <f>IF(VLOOKUP($A90,Osnova!$A:$C,1)=$A90,VLOOKUP($A90,Osnova!$A:$F,4),0)</f>
        <v>#N/A</v>
      </c>
      <c r="D90" s="26"/>
      <c r="E90" s="27"/>
      <c r="F90" s="544">
        <f t="shared" si="3"/>
        <v>0</v>
      </c>
      <c r="G90" s="26"/>
      <c r="H90" s="26"/>
      <c r="I90" s="537">
        <f t="shared" si="2"/>
        <v>0</v>
      </c>
    </row>
    <row r="91" spans="1:9" s="30" customFormat="1" ht="12" customHeight="1" x14ac:dyDescent="0.2">
      <c r="A91" s="275"/>
      <c r="B91" s="537" t="str">
        <f>IFERROR(IF(VLOOKUP($A91,Osnova!$A:$E,1)=$A91,VLOOKUP($A91,Osnova!$A:$E,$E$10)),"")</f>
        <v/>
      </c>
      <c r="C91" s="34" t="e">
        <f>IF(VLOOKUP($A91,Osnova!$A:$C,1)=$A91,VLOOKUP($A91,Osnova!$A:$F,4),0)</f>
        <v>#N/A</v>
      </c>
      <c r="D91" s="26"/>
      <c r="E91" s="27"/>
      <c r="F91" s="544">
        <f t="shared" si="3"/>
        <v>0</v>
      </c>
      <c r="G91" s="26"/>
      <c r="H91" s="26"/>
      <c r="I91" s="537">
        <f t="shared" si="2"/>
        <v>0</v>
      </c>
    </row>
    <row r="92" spans="1:9" s="30" customFormat="1" ht="12" customHeight="1" x14ac:dyDescent="0.2">
      <c r="A92" s="275"/>
      <c r="B92" s="537" t="str">
        <f>IFERROR(IF(VLOOKUP($A92,Osnova!$A:$E,1)=$A92,VLOOKUP($A92,Osnova!$A:$E,$E$10)),"")</f>
        <v/>
      </c>
      <c r="C92" s="34" t="e">
        <f>IF(VLOOKUP($A92,Osnova!$A:$C,1)=$A92,VLOOKUP($A92,Osnova!$A:$F,4),0)</f>
        <v>#N/A</v>
      </c>
      <c r="D92" s="26"/>
      <c r="E92" s="27"/>
      <c r="F92" s="544">
        <f t="shared" si="3"/>
        <v>0</v>
      </c>
      <c r="G92" s="26"/>
      <c r="H92" s="26"/>
      <c r="I92" s="537">
        <f t="shared" si="2"/>
        <v>0</v>
      </c>
    </row>
    <row r="93" spans="1:9" s="30" customFormat="1" ht="12" customHeight="1" x14ac:dyDescent="0.2">
      <c r="A93" s="275"/>
      <c r="B93" s="537" t="str">
        <f>IFERROR(IF(VLOOKUP($A93,Osnova!$A:$E,1)=$A93,VLOOKUP($A93,Osnova!$A:$E,$E$10)),"")</f>
        <v/>
      </c>
      <c r="C93" s="34" t="e">
        <f>IF(VLOOKUP($A93,Osnova!$A:$C,1)=$A93,VLOOKUP($A93,Osnova!$A:$F,4),0)</f>
        <v>#N/A</v>
      </c>
      <c r="D93" s="26"/>
      <c r="E93" s="27"/>
      <c r="F93" s="544">
        <f t="shared" si="3"/>
        <v>0</v>
      </c>
      <c r="G93" s="26"/>
      <c r="H93" s="26"/>
      <c r="I93" s="537">
        <f t="shared" si="2"/>
        <v>0</v>
      </c>
    </row>
    <row r="94" spans="1:9" s="30" customFormat="1" ht="12" customHeight="1" x14ac:dyDescent="0.2">
      <c r="A94" s="275"/>
      <c r="B94" s="537" t="str">
        <f>IFERROR(IF(VLOOKUP($A94,Osnova!$A:$E,1)=$A94,VLOOKUP($A94,Osnova!$A:$E,$E$10)),"")</f>
        <v/>
      </c>
      <c r="C94" s="34" t="e">
        <f>IF(VLOOKUP($A94,Osnova!$A:$C,1)=$A94,VLOOKUP($A94,Osnova!$A:$F,4),0)</f>
        <v>#N/A</v>
      </c>
      <c r="D94" s="26"/>
      <c r="E94" s="27"/>
      <c r="F94" s="544">
        <f t="shared" si="3"/>
        <v>0</v>
      </c>
      <c r="G94" s="26"/>
      <c r="H94" s="26"/>
      <c r="I94" s="537">
        <f t="shared" si="2"/>
        <v>0</v>
      </c>
    </row>
    <row r="95" spans="1:9" s="30" customFormat="1" ht="12" customHeight="1" x14ac:dyDescent="0.2">
      <c r="A95" s="275"/>
      <c r="B95" s="537" t="str">
        <f>IFERROR(IF(VLOOKUP($A95,Osnova!$A:$E,1)=$A95,VLOOKUP($A95,Osnova!$A:$E,$E$10)),"")</f>
        <v/>
      </c>
      <c r="C95" s="34" t="e">
        <f>IF(VLOOKUP($A95,Osnova!$A:$C,1)=$A95,VLOOKUP($A95,Osnova!$A:$F,4),0)</f>
        <v>#N/A</v>
      </c>
      <c r="D95" s="26"/>
      <c r="E95" s="27"/>
      <c r="F95" s="544">
        <f t="shared" si="3"/>
        <v>0</v>
      </c>
      <c r="G95" s="26"/>
      <c r="H95" s="26"/>
      <c r="I95" s="537">
        <f t="shared" si="2"/>
        <v>0</v>
      </c>
    </row>
    <row r="96" spans="1:9" s="30" customFormat="1" ht="12" customHeight="1" x14ac:dyDescent="0.2">
      <c r="A96" s="275"/>
      <c r="B96" s="537" t="str">
        <f>IFERROR(IF(VLOOKUP($A96,Osnova!$A:$E,1)=$A96,VLOOKUP($A96,Osnova!$A:$E,$E$10)),"")</f>
        <v/>
      </c>
      <c r="C96" s="34" t="e">
        <f>IF(VLOOKUP($A96,Osnova!$A:$C,1)=$A96,VLOOKUP($A96,Osnova!$A:$F,4),0)</f>
        <v>#N/A</v>
      </c>
      <c r="D96" s="26"/>
      <c r="E96" s="27"/>
      <c r="F96" s="544">
        <f t="shared" si="3"/>
        <v>0</v>
      </c>
      <c r="G96" s="26"/>
      <c r="H96" s="26"/>
      <c r="I96" s="537">
        <f t="shared" si="2"/>
        <v>0</v>
      </c>
    </row>
    <row r="97" spans="1:9" s="30" customFormat="1" ht="12" customHeight="1" x14ac:dyDescent="0.2">
      <c r="A97" s="275"/>
      <c r="B97" s="537" t="str">
        <f>IFERROR(IF(VLOOKUP($A97,Osnova!$A:$E,1)=$A97,VLOOKUP($A97,Osnova!$A:$E,$E$10)),"")</f>
        <v/>
      </c>
      <c r="C97" s="34" t="e">
        <f>IF(VLOOKUP($A97,Osnova!$A:$C,1)=$A97,VLOOKUP($A97,Osnova!$A:$F,4),0)</f>
        <v>#N/A</v>
      </c>
      <c r="D97" s="26"/>
      <c r="E97" s="27"/>
      <c r="F97" s="544">
        <f t="shared" si="3"/>
        <v>0</v>
      </c>
      <c r="G97" s="26"/>
      <c r="H97" s="26"/>
      <c r="I97" s="537">
        <f t="shared" si="2"/>
        <v>0</v>
      </c>
    </row>
    <row r="98" spans="1:9" s="30" customFormat="1" ht="12" customHeight="1" x14ac:dyDescent="0.2">
      <c r="A98" s="275"/>
      <c r="B98" s="537" t="str">
        <f>IFERROR(IF(VLOOKUP($A98,Osnova!$A:$E,1)=$A98,VLOOKUP($A98,Osnova!$A:$E,$E$10)),"")</f>
        <v/>
      </c>
      <c r="C98" s="34" t="e">
        <f>IF(VLOOKUP($A98,Osnova!$A:$C,1)=$A98,VLOOKUP($A98,Osnova!$A:$F,4),0)</f>
        <v>#N/A</v>
      </c>
      <c r="D98" s="26"/>
      <c r="E98" s="27"/>
      <c r="F98" s="544">
        <f t="shared" si="3"/>
        <v>0</v>
      </c>
      <c r="G98" s="26"/>
      <c r="H98" s="26"/>
      <c r="I98" s="537">
        <f t="shared" si="2"/>
        <v>0</v>
      </c>
    </row>
    <row r="99" spans="1:9" s="30" customFormat="1" ht="12" customHeight="1" x14ac:dyDescent="0.2">
      <c r="A99" s="275"/>
      <c r="B99" s="537" t="str">
        <f>IFERROR(IF(VLOOKUP($A99,Osnova!$A:$E,1)=$A99,VLOOKUP($A99,Osnova!$A:$E,$E$10)),"")</f>
        <v/>
      </c>
      <c r="C99" s="34" t="e">
        <f>IF(VLOOKUP($A99,Osnova!$A:$C,1)=$A99,VLOOKUP($A99,Osnova!$A:$F,4),0)</f>
        <v>#N/A</v>
      </c>
      <c r="D99" s="26"/>
      <c r="E99" s="27"/>
      <c r="F99" s="544">
        <f t="shared" si="3"/>
        <v>0</v>
      </c>
      <c r="G99" s="26"/>
      <c r="H99" s="26"/>
      <c r="I99" s="537">
        <f t="shared" si="2"/>
        <v>0</v>
      </c>
    </row>
    <row r="100" spans="1:9" s="30" customFormat="1" ht="12" customHeight="1" x14ac:dyDescent="0.2">
      <c r="A100" s="275"/>
      <c r="B100" s="537" t="str">
        <f>IFERROR(IF(VLOOKUP($A100,Osnova!$A:$E,1)=$A100,VLOOKUP($A100,Osnova!$A:$E,$E$10)),"")</f>
        <v/>
      </c>
      <c r="C100" s="34" t="e">
        <f>IF(VLOOKUP($A100,Osnova!$A:$C,1)=$A100,VLOOKUP($A100,Osnova!$A:$F,4),0)</f>
        <v>#N/A</v>
      </c>
      <c r="D100" s="26"/>
      <c r="E100" s="27"/>
      <c r="F100" s="544">
        <f t="shared" si="3"/>
        <v>0</v>
      </c>
      <c r="G100" s="26"/>
      <c r="H100" s="26"/>
      <c r="I100" s="537">
        <f t="shared" si="2"/>
        <v>0</v>
      </c>
    </row>
    <row r="101" spans="1:9" s="30" customFormat="1" ht="12" customHeight="1" x14ac:dyDescent="0.2">
      <c r="A101" s="275"/>
      <c r="B101" s="537" t="str">
        <f>IFERROR(IF(VLOOKUP($A101,Osnova!$A:$E,1)=$A101,VLOOKUP($A101,Osnova!$A:$E,$E$10)),"")</f>
        <v/>
      </c>
      <c r="C101" s="34" t="e">
        <f>IF(VLOOKUP($A101,Osnova!$A:$C,1)=$A101,VLOOKUP($A101,Osnova!$A:$F,4),0)</f>
        <v>#N/A</v>
      </c>
      <c r="D101" s="26"/>
      <c r="E101" s="27"/>
      <c r="F101" s="544">
        <f t="shared" si="3"/>
        <v>0</v>
      </c>
      <c r="G101" s="26"/>
      <c r="H101" s="26"/>
      <c r="I101" s="537">
        <f t="shared" si="2"/>
        <v>0</v>
      </c>
    </row>
    <row r="102" spans="1:9" s="30" customFormat="1" ht="12" customHeight="1" x14ac:dyDescent="0.2">
      <c r="A102" s="25"/>
      <c r="B102" s="537" t="str">
        <f>IFERROR(IF(VLOOKUP($A102,Osnova!$A:$E,1)=$A102,VLOOKUP($A102,Osnova!$A:$E,$E$10)),"")</f>
        <v/>
      </c>
      <c r="C102" s="34" t="e">
        <f>IF(VLOOKUP($A102,Osnova!$A:$C,1)=$A102,VLOOKUP($A102,Osnova!$A:$F,4),0)</f>
        <v>#N/A</v>
      </c>
      <c r="D102" s="26"/>
      <c r="E102" s="27"/>
      <c r="F102" s="544">
        <f t="shared" si="3"/>
        <v>0</v>
      </c>
      <c r="G102" s="26"/>
      <c r="H102" s="26"/>
      <c r="I102" s="537">
        <f t="shared" si="2"/>
        <v>0</v>
      </c>
    </row>
    <row r="103" spans="1:9" s="30" customFormat="1" ht="12" customHeight="1" x14ac:dyDescent="0.2">
      <c r="A103" s="25"/>
      <c r="B103" s="537" t="str">
        <f>IFERROR(IF(VLOOKUP($A103,Osnova!$A:$E,1)=$A103,VLOOKUP($A103,Osnova!$A:$E,$E$10)),"")</f>
        <v/>
      </c>
      <c r="C103" s="34" t="e">
        <f>IF(VLOOKUP($A103,Osnova!$A:$C,1)=$A103,VLOOKUP($A103,Osnova!$A:$F,4),0)</f>
        <v>#N/A</v>
      </c>
      <c r="D103" s="26"/>
      <c r="E103" s="27"/>
      <c r="F103" s="544">
        <f t="shared" si="3"/>
        <v>0</v>
      </c>
      <c r="G103" s="26"/>
      <c r="H103" s="26"/>
      <c r="I103" s="537">
        <f t="shared" si="2"/>
        <v>0</v>
      </c>
    </row>
    <row r="104" spans="1:9" s="30" customFormat="1" ht="12" customHeight="1" x14ac:dyDescent="0.2">
      <c r="A104" s="29"/>
      <c r="B104" s="537" t="str">
        <f>IFERROR(IF(VLOOKUP($A104,Osnova!$A:$E,1)=$A104,VLOOKUP($A104,Osnova!$A:$E,$E$10)),"")</f>
        <v/>
      </c>
      <c r="C104" s="34" t="e">
        <f>IF(VLOOKUP($A104,Osnova!$A:$C,1)=$A104,VLOOKUP($A104,Osnova!$A:$F,4),0)</f>
        <v>#N/A</v>
      </c>
      <c r="D104" s="26"/>
      <c r="E104" s="27"/>
      <c r="F104" s="544">
        <f t="shared" si="3"/>
        <v>0</v>
      </c>
      <c r="G104" s="26"/>
      <c r="H104" s="26"/>
      <c r="I104" s="537">
        <f t="shared" si="2"/>
        <v>0</v>
      </c>
    </row>
    <row r="105" spans="1:9" s="30" customFormat="1" ht="12" customHeight="1" x14ac:dyDescent="0.2">
      <c r="A105" s="29"/>
      <c r="B105" s="537" t="str">
        <f>IFERROR(IF(VLOOKUP($A105,Osnova!$A:$E,1)=$A105,VLOOKUP($A105,Osnova!$A:$E,$E$10)),"")</f>
        <v/>
      </c>
      <c r="C105" s="34" t="e">
        <f>IF(VLOOKUP($A105,Osnova!$A:$C,1)=$A105,VLOOKUP($A105,Osnova!$A:$F,4),0)</f>
        <v>#N/A</v>
      </c>
      <c r="D105" s="26"/>
      <c r="E105" s="27"/>
      <c r="F105" s="544">
        <f t="shared" si="3"/>
        <v>0</v>
      </c>
      <c r="G105" s="26"/>
      <c r="H105" s="26"/>
      <c r="I105" s="537">
        <f t="shared" si="2"/>
        <v>0</v>
      </c>
    </row>
    <row r="106" spans="1:9" s="30" customFormat="1" ht="12" customHeight="1" x14ac:dyDescent="0.2">
      <c r="A106" s="29"/>
      <c r="B106" s="537" t="str">
        <f>IFERROR(IF(VLOOKUP($A106,Osnova!$A:$E,1)=$A106,VLOOKUP($A106,Osnova!$A:$E,$E$10)),"")</f>
        <v/>
      </c>
      <c r="C106" s="34" t="e">
        <f>IF(VLOOKUP($A106,Osnova!$A:$C,1)=$A106,VLOOKUP($A106,Osnova!$A:$F,4),0)</f>
        <v>#N/A</v>
      </c>
      <c r="D106" s="26"/>
      <c r="E106" s="27"/>
      <c r="F106" s="544">
        <f t="shared" si="3"/>
        <v>0</v>
      </c>
      <c r="G106" s="26"/>
      <c r="H106" s="26"/>
      <c r="I106" s="537">
        <f t="shared" si="2"/>
        <v>0</v>
      </c>
    </row>
    <row r="107" spans="1:9" s="30" customFormat="1" ht="12" customHeight="1" x14ac:dyDescent="0.2">
      <c r="A107" s="29"/>
      <c r="B107" s="537" t="str">
        <f>IFERROR(IF(VLOOKUP($A107,Osnova!$A:$E,1)=$A107,VLOOKUP($A107,Osnova!$A:$E,$E$10)),"")</f>
        <v/>
      </c>
      <c r="C107" s="34" t="e">
        <f>IF(VLOOKUP($A107,Osnova!$A:$C,1)=$A107,VLOOKUP($A107,Osnova!$A:$F,4),0)</f>
        <v>#N/A</v>
      </c>
      <c r="D107" s="26"/>
      <c r="E107" s="27"/>
      <c r="F107" s="544">
        <f t="shared" si="3"/>
        <v>0</v>
      </c>
      <c r="G107" s="26"/>
      <c r="H107" s="26"/>
      <c r="I107" s="537">
        <f t="shared" si="2"/>
        <v>0</v>
      </c>
    </row>
    <row r="108" spans="1:9" s="30" customFormat="1" ht="12" customHeight="1" x14ac:dyDescent="0.2">
      <c r="A108" s="29"/>
      <c r="B108" s="537" t="str">
        <f>IFERROR(IF(VLOOKUP($A108,Osnova!$A:$E,1)=$A108,VLOOKUP($A108,Osnova!$A:$E,$E$10)),"")</f>
        <v/>
      </c>
      <c r="C108" s="34" t="e">
        <f>IF(VLOOKUP($A108,Osnova!$A:$C,1)=$A108,VLOOKUP($A108,Osnova!$A:$F,4),0)</f>
        <v>#N/A</v>
      </c>
      <c r="D108" s="26"/>
      <c r="E108" s="27"/>
      <c r="F108" s="544">
        <f t="shared" si="3"/>
        <v>0</v>
      </c>
      <c r="G108" s="26"/>
      <c r="H108" s="26"/>
      <c r="I108" s="537">
        <f t="shared" si="2"/>
        <v>0</v>
      </c>
    </row>
    <row r="109" spans="1:9" s="30" customFormat="1" ht="12" customHeight="1" x14ac:dyDescent="0.2">
      <c r="A109" s="29"/>
      <c r="B109" s="537" t="str">
        <f>IFERROR(IF(VLOOKUP($A109,Osnova!$A:$E,1)=$A109,VLOOKUP($A109,Osnova!$A:$E,$E$10)),"")</f>
        <v/>
      </c>
      <c r="C109" s="34" t="e">
        <f>IF(VLOOKUP($A109,Osnova!$A:$C,1)=$A109,VLOOKUP($A109,Osnova!$A:$F,4),0)</f>
        <v>#N/A</v>
      </c>
      <c r="D109" s="26"/>
      <c r="E109" s="27"/>
      <c r="F109" s="544">
        <f t="shared" si="3"/>
        <v>0</v>
      </c>
      <c r="G109" s="26"/>
      <c r="H109" s="26"/>
      <c r="I109" s="537">
        <f t="shared" si="2"/>
        <v>0</v>
      </c>
    </row>
    <row r="110" spans="1:9" s="30" customFormat="1" ht="12" customHeight="1" x14ac:dyDescent="0.2">
      <c r="A110" s="29"/>
      <c r="B110" s="537" t="str">
        <f>IFERROR(IF(VLOOKUP($A110,Osnova!$A:$E,1)=$A110,VLOOKUP($A110,Osnova!$A:$E,$E$10)),"")</f>
        <v/>
      </c>
      <c r="C110" s="34" t="e">
        <f>IF(VLOOKUP($A110,Osnova!$A:$C,1)=$A110,VLOOKUP($A110,Osnova!$A:$F,4),0)</f>
        <v>#N/A</v>
      </c>
      <c r="D110" s="26"/>
      <c r="E110" s="27"/>
      <c r="F110" s="544">
        <f t="shared" si="3"/>
        <v>0</v>
      </c>
      <c r="G110" s="26"/>
      <c r="H110" s="26"/>
      <c r="I110" s="537">
        <f t="shared" si="2"/>
        <v>0</v>
      </c>
    </row>
    <row r="111" spans="1:9" s="30" customFormat="1" ht="12" customHeight="1" x14ac:dyDescent="0.2">
      <c r="A111" s="29"/>
      <c r="B111" s="537" t="str">
        <f>IFERROR(IF(VLOOKUP($A111,Osnova!$A:$E,1)=$A111,VLOOKUP($A111,Osnova!$A:$E,$E$10)),"")</f>
        <v/>
      </c>
      <c r="C111" s="34" t="e">
        <f>IF(VLOOKUP($A111,Osnova!$A:$C,1)=$A111,VLOOKUP($A111,Osnova!$A:$F,4),0)</f>
        <v>#N/A</v>
      </c>
      <c r="D111" s="26"/>
      <c r="E111" s="27"/>
      <c r="F111" s="544">
        <f t="shared" si="3"/>
        <v>0</v>
      </c>
      <c r="G111" s="26"/>
      <c r="H111" s="26"/>
      <c r="I111" s="537">
        <f t="shared" si="2"/>
        <v>0</v>
      </c>
    </row>
    <row r="112" spans="1:9" s="30" customFormat="1" ht="12" customHeight="1" x14ac:dyDescent="0.2">
      <c r="A112" s="29"/>
      <c r="B112" s="537" t="str">
        <f>IFERROR(IF(VLOOKUP($A112,Osnova!$A:$E,1)=$A112,VLOOKUP($A112,Osnova!$A:$E,$E$10)),"")</f>
        <v/>
      </c>
      <c r="C112" s="34" t="e">
        <f>IF(VLOOKUP($A112,Osnova!$A:$C,1)=$A112,VLOOKUP($A112,Osnova!$A:$F,4),0)</f>
        <v>#N/A</v>
      </c>
      <c r="D112" s="26"/>
      <c r="E112" s="27"/>
      <c r="F112" s="544">
        <f t="shared" si="3"/>
        <v>0</v>
      </c>
      <c r="G112" s="26"/>
      <c r="H112" s="26"/>
      <c r="I112" s="537">
        <f t="shared" si="2"/>
        <v>0</v>
      </c>
    </row>
    <row r="113" spans="1:9" s="30" customFormat="1" ht="12" customHeight="1" x14ac:dyDescent="0.2">
      <c r="A113" s="29"/>
      <c r="B113" s="537" t="str">
        <f>IFERROR(IF(VLOOKUP($A113,Osnova!$A:$E,1)=$A113,VLOOKUP($A113,Osnova!$A:$E,$E$10)),"")</f>
        <v/>
      </c>
      <c r="C113" s="34" t="e">
        <f>IF(VLOOKUP($A113,Osnova!$A:$C,1)=$A113,VLOOKUP($A113,Osnova!$A:$F,4),0)</f>
        <v>#N/A</v>
      </c>
      <c r="D113" s="26"/>
      <c r="E113" s="27"/>
      <c r="F113" s="544">
        <f t="shared" si="3"/>
        <v>0</v>
      </c>
      <c r="G113" s="26"/>
      <c r="H113" s="26"/>
      <c r="I113" s="537">
        <f t="shared" si="2"/>
        <v>0</v>
      </c>
    </row>
    <row r="114" spans="1:9" s="30" customFormat="1" ht="12" customHeight="1" x14ac:dyDescent="0.2">
      <c r="A114" s="29"/>
      <c r="B114" s="537" t="str">
        <f>IFERROR(IF(VLOOKUP($A114,Osnova!$A:$E,1)=$A114,VLOOKUP($A114,Osnova!$A:$E,$E$10)),"")</f>
        <v/>
      </c>
      <c r="C114" s="34" t="e">
        <f>IF(VLOOKUP($A114,Osnova!$A:$C,1)=$A114,VLOOKUP($A114,Osnova!$A:$F,4),0)</f>
        <v>#N/A</v>
      </c>
      <c r="D114" s="26"/>
      <c r="E114" s="27"/>
      <c r="F114" s="544">
        <f t="shared" si="3"/>
        <v>0</v>
      </c>
      <c r="G114" s="26"/>
      <c r="H114" s="26"/>
      <c r="I114" s="537">
        <f t="shared" si="2"/>
        <v>0</v>
      </c>
    </row>
    <row r="115" spans="1:9" s="30" customFormat="1" ht="12" customHeight="1" x14ac:dyDescent="0.2">
      <c r="A115" s="29"/>
      <c r="B115" s="537" t="str">
        <f>IFERROR(IF(VLOOKUP($A115,Osnova!$A:$E,1)=$A115,VLOOKUP($A115,Osnova!$A:$E,$E$10)),"")</f>
        <v/>
      </c>
      <c r="C115" s="34" t="e">
        <f>IF(VLOOKUP($A115,Osnova!$A:$C,1)=$A115,VLOOKUP($A115,Osnova!$A:$F,4),0)</f>
        <v>#N/A</v>
      </c>
      <c r="D115" s="26"/>
      <c r="E115" s="27"/>
      <c r="F115" s="544">
        <f t="shared" si="3"/>
        <v>0</v>
      </c>
      <c r="G115" s="26"/>
      <c r="H115" s="26"/>
      <c r="I115" s="537">
        <f t="shared" si="2"/>
        <v>0</v>
      </c>
    </row>
    <row r="116" spans="1:9" s="30" customFormat="1" ht="12" customHeight="1" x14ac:dyDescent="0.2">
      <c r="A116" s="29"/>
      <c r="B116" s="537" t="str">
        <f>IFERROR(IF(VLOOKUP($A116,Osnova!$A:$E,1)=$A116,VLOOKUP($A116,Osnova!$A:$E,$E$10)),"")</f>
        <v/>
      </c>
      <c r="C116" s="34" t="e">
        <f>IF(VLOOKUP($A116,Osnova!$A:$C,1)=$A116,VLOOKUP($A116,Osnova!$A:$F,4),0)</f>
        <v>#N/A</v>
      </c>
      <c r="D116" s="26"/>
      <c r="E116" s="27"/>
      <c r="F116" s="544">
        <f t="shared" si="3"/>
        <v>0</v>
      </c>
      <c r="G116" s="26"/>
      <c r="H116" s="26"/>
      <c r="I116" s="537">
        <f t="shared" si="2"/>
        <v>0</v>
      </c>
    </row>
    <row r="117" spans="1:9" s="30" customFormat="1" ht="12" customHeight="1" x14ac:dyDescent="0.2">
      <c r="A117" s="29"/>
      <c r="B117" s="537" t="str">
        <f>IFERROR(IF(VLOOKUP($A117,Osnova!$A:$E,1)=$A117,VLOOKUP($A117,Osnova!$A:$E,$E$10)),"")</f>
        <v/>
      </c>
      <c r="C117" s="34" t="e">
        <f>IF(VLOOKUP($A117,Osnova!$A:$C,1)=$A117,VLOOKUP($A117,Osnova!$A:$F,4),0)</f>
        <v>#N/A</v>
      </c>
      <c r="D117" s="26"/>
      <c r="E117" s="27"/>
      <c r="F117" s="544">
        <f t="shared" si="3"/>
        <v>0</v>
      </c>
      <c r="G117" s="26"/>
      <c r="H117" s="26"/>
      <c r="I117" s="537">
        <f t="shared" si="2"/>
        <v>0</v>
      </c>
    </row>
    <row r="118" spans="1:9" s="30" customFormat="1" ht="12" customHeight="1" x14ac:dyDescent="0.2">
      <c r="A118" s="29"/>
      <c r="B118" s="537" t="str">
        <f>IFERROR(IF(VLOOKUP($A118,Osnova!$A:$E,1)=$A118,VLOOKUP($A118,Osnova!$A:$E,$E$10)),"")</f>
        <v/>
      </c>
      <c r="C118" s="34" t="e">
        <f>IF(VLOOKUP($A118,Osnova!$A:$C,1)=$A118,VLOOKUP($A118,Osnova!$A:$F,4),0)</f>
        <v>#N/A</v>
      </c>
      <c r="D118" s="26"/>
      <c r="E118" s="27"/>
      <c r="F118" s="544">
        <f t="shared" si="3"/>
        <v>0</v>
      </c>
      <c r="G118" s="26"/>
      <c r="H118" s="26"/>
      <c r="I118" s="537">
        <f t="shared" si="2"/>
        <v>0</v>
      </c>
    </row>
    <row r="119" spans="1:9" s="30" customFormat="1" ht="12" customHeight="1" x14ac:dyDescent="0.2">
      <c r="A119" s="29"/>
      <c r="B119" s="537" t="str">
        <f>IFERROR(IF(VLOOKUP($A119,Osnova!$A:$E,1)=$A119,VLOOKUP($A119,Osnova!$A:$E,$E$10)),"")</f>
        <v/>
      </c>
      <c r="C119" s="34" t="e">
        <f>IF(VLOOKUP($A119,Osnova!$A:$C,1)=$A119,VLOOKUP($A119,Osnova!$A:$F,4),0)</f>
        <v>#N/A</v>
      </c>
      <c r="D119" s="26"/>
      <c r="E119" s="27"/>
      <c r="F119" s="544">
        <f t="shared" si="3"/>
        <v>0</v>
      </c>
      <c r="G119" s="26"/>
      <c r="H119" s="26"/>
      <c r="I119" s="537">
        <f t="shared" si="2"/>
        <v>0</v>
      </c>
    </row>
    <row r="120" spans="1:9" s="30" customFormat="1" ht="12" customHeight="1" x14ac:dyDescent="0.2">
      <c r="A120" s="29"/>
      <c r="B120" s="537" t="str">
        <f>IFERROR(IF(VLOOKUP($A120,Osnova!$A:$E,1)=$A120,VLOOKUP($A120,Osnova!$A:$E,$E$10)),"")</f>
        <v/>
      </c>
      <c r="C120" s="34" t="e">
        <f>IF(VLOOKUP($A120,Osnova!$A:$C,1)=$A120,VLOOKUP($A120,Osnova!$A:$F,4),0)</f>
        <v>#N/A</v>
      </c>
      <c r="D120" s="26"/>
      <c r="E120" s="27"/>
      <c r="F120" s="544">
        <f t="shared" si="3"/>
        <v>0</v>
      </c>
      <c r="G120" s="26"/>
      <c r="H120" s="26"/>
      <c r="I120" s="537">
        <f t="shared" si="2"/>
        <v>0</v>
      </c>
    </row>
    <row r="121" spans="1:9" s="30" customFormat="1" ht="12" customHeight="1" x14ac:dyDescent="0.2">
      <c r="A121" s="29"/>
      <c r="B121" s="537" t="str">
        <f>IFERROR(IF(VLOOKUP($A121,Osnova!$A:$E,1)=$A121,VLOOKUP($A121,Osnova!$A:$E,$E$10)),"")</f>
        <v/>
      </c>
      <c r="C121" s="34" t="e">
        <f>IF(VLOOKUP($A121,Osnova!$A:$C,1)=$A121,VLOOKUP($A121,Osnova!$A:$F,4),0)</f>
        <v>#N/A</v>
      </c>
      <c r="D121" s="26"/>
      <c r="E121" s="27"/>
      <c r="F121" s="544">
        <f t="shared" si="3"/>
        <v>0</v>
      </c>
      <c r="G121" s="26"/>
      <c r="H121" s="26"/>
      <c r="I121" s="537">
        <f t="shared" si="2"/>
        <v>0</v>
      </c>
    </row>
    <row r="122" spans="1:9" s="30" customFormat="1" ht="12" customHeight="1" x14ac:dyDescent="0.2">
      <c r="A122" s="29"/>
      <c r="B122" s="537" t="str">
        <f>IFERROR(IF(VLOOKUP($A122,Osnova!$A:$E,1)=$A122,VLOOKUP($A122,Osnova!$A:$E,$E$10)),"")</f>
        <v/>
      </c>
      <c r="C122" s="34" t="e">
        <f>IF(VLOOKUP($A122,Osnova!$A:$C,1)=$A122,VLOOKUP($A122,Osnova!$A:$F,4),0)</f>
        <v>#N/A</v>
      </c>
      <c r="D122" s="26"/>
      <c r="E122" s="27"/>
      <c r="F122" s="544">
        <f t="shared" si="3"/>
        <v>0</v>
      </c>
      <c r="G122" s="26"/>
      <c r="H122" s="26"/>
      <c r="I122" s="537">
        <f t="shared" si="2"/>
        <v>0</v>
      </c>
    </row>
    <row r="123" spans="1:9" s="30" customFormat="1" ht="12" customHeight="1" x14ac:dyDescent="0.2">
      <c r="A123" s="29"/>
      <c r="B123" s="537" t="str">
        <f>IFERROR(IF(VLOOKUP($A123,Osnova!$A:$E,1)=$A123,VLOOKUP($A123,Osnova!$A:$E,$E$10)),"")</f>
        <v/>
      </c>
      <c r="C123" s="34" t="e">
        <f>IF(VLOOKUP($A123,Osnova!$A:$C,1)=$A123,VLOOKUP($A123,Osnova!$A:$F,4),0)</f>
        <v>#N/A</v>
      </c>
      <c r="D123" s="26"/>
      <c r="E123" s="27"/>
      <c r="F123" s="544">
        <f t="shared" si="3"/>
        <v>0</v>
      </c>
      <c r="G123" s="26"/>
      <c r="H123" s="26"/>
      <c r="I123" s="537">
        <f t="shared" si="2"/>
        <v>0</v>
      </c>
    </row>
    <row r="124" spans="1:9" s="30" customFormat="1" ht="12" customHeight="1" x14ac:dyDescent="0.2">
      <c r="A124" s="29"/>
      <c r="B124" s="537" t="str">
        <f>IFERROR(IF(VLOOKUP($A124,Osnova!$A:$E,1)=$A124,VLOOKUP($A124,Osnova!$A:$E,$E$10)),"")</f>
        <v/>
      </c>
      <c r="C124" s="34" t="e">
        <f>IF(VLOOKUP($A124,Osnova!$A:$C,1)=$A124,VLOOKUP($A124,Osnova!$A:$F,4),0)</f>
        <v>#N/A</v>
      </c>
      <c r="D124" s="26"/>
      <c r="E124" s="27"/>
      <c r="F124" s="544">
        <f t="shared" si="3"/>
        <v>0</v>
      </c>
      <c r="G124" s="26"/>
      <c r="H124" s="26"/>
      <c r="I124" s="537">
        <f t="shared" si="2"/>
        <v>0</v>
      </c>
    </row>
    <row r="125" spans="1:9" s="30" customFormat="1" ht="12" customHeight="1" x14ac:dyDescent="0.2">
      <c r="A125" s="29"/>
      <c r="B125" s="537" t="str">
        <f>IFERROR(IF(VLOOKUP($A125,Osnova!$A:$E,1)=$A125,VLOOKUP($A125,Osnova!$A:$E,$E$10)),"")</f>
        <v/>
      </c>
      <c r="C125" s="34" t="e">
        <f>IF(VLOOKUP($A125,Osnova!$A:$C,1)=$A125,VLOOKUP($A125,Osnova!$A:$F,4),0)</f>
        <v>#N/A</v>
      </c>
      <c r="D125" s="26"/>
      <c r="E125" s="27"/>
      <c r="F125" s="544">
        <f t="shared" si="3"/>
        <v>0</v>
      </c>
      <c r="G125" s="26"/>
      <c r="H125" s="26"/>
      <c r="I125" s="537">
        <f t="shared" si="2"/>
        <v>0</v>
      </c>
    </row>
    <row r="126" spans="1:9" s="30" customFormat="1" ht="12" customHeight="1" x14ac:dyDescent="0.2">
      <c r="A126" s="29"/>
      <c r="B126" s="537" t="str">
        <f>IFERROR(IF(VLOOKUP($A126,Osnova!$A:$E,1)=$A126,VLOOKUP($A126,Osnova!$A:$E,$E$10)),"")</f>
        <v/>
      </c>
      <c r="C126" s="34" t="e">
        <f>IF(VLOOKUP($A126,Osnova!$A:$C,1)=$A126,VLOOKUP($A126,Osnova!$A:$F,4),0)</f>
        <v>#N/A</v>
      </c>
      <c r="D126" s="26"/>
      <c r="E126" s="27"/>
      <c r="F126" s="544">
        <f t="shared" si="3"/>
        <v>0</v>
      </c>
      <c r="G126" s="26"/>
      <c r="H126" s="26"/>
      <c r="I126" s="537">
        <f t="shared" si="2"/>
        <v>0</v>
      </c>
    </row>
    <row r="127" spans="1:9" s="30" customFormat="1" ht="12" customHeight="1" x14ac:dyDescent="0.2">
      <c r="A127" s="29"/>
      <c r="B127" s="537" t="str">
        <f>IFERROR(IF(VLOOKUP($A127,Osnova!$A:$E,1)=$A127,VLOOKUP($A127,Osnova!$A:$E,$E$10)),"")</f>
        <v/>
      </c>
      <c r="C127" s="34" t="e">
        <f>IF(VLOOKUP($A127,Osnova!$A:$C,1)=$A127,VLOOKUP($A127,Osnova!$A:$F,4),0)</f>
        <v>#N/A</v>
      </c>
      <c r="D127" s="26"/>
      <c r="E127" s="27"/>
      <c r="F127" s="544">
        <f t="shared" si="3"/>
        <v>0</v>
      </c>
      <c r="G127" s="26"/>
      <c r="H127" s="26"/>
      <c r="I127" s="537">
        <f t="shared" si="2"/>
        <v>0</v>
      </c>
    </row>
    <row r="128" spans="1:9" s="30" customFormat="1" ht="12" customHeight="1" x14ac:dyDescent="0.2">
      <c r="A128" s="29"/>
      <c r="B128" s="537" t="str">
        <f>IFERROR(IF(VLOOKUP($A128,Osnova!$A:$E,1)=$A128,VLOOKUP($A128,Osnova!$A:$E,$E$10)),"")</f>
        <v/>
      </c>
      <c r="C128" s="34" t="e">
        <f>IF(VLOOKUP($A128,Osnova!$A:$C,1)=$A128,VLOOKUP($A128,Osnova!$A:$F,4),0)</f>
        <v>#N/A</v>
      </c>
      <c r="D128" s="26"/>
      <c r="E128" s="27"/>
      <c r="F128" s="544">
        <f t="shared" si="3"/>
        <v>0</v>
      </c>
      <c r="G128" s="26"/>
      <c r="H128" s="26"/>
      <c r="I128" s="537">
        <f t="shared" si="2"/>
        <v>0</v>
      </c>
    </row>
    <row r="129" spans="1:9" s="30" customFormat="1" ht="12" customHeight="1" x14ac:dyDescent="0.2">
      <c r="A129" s="29"/>
      <c r="B129" s="537" t="str">
        <f>IFERROR(IF(VLOOKUP($A129,Osnova!$A:$E,1)=$A129,VLOOKUP($A129,Osnova!$A:$E,$E$10)),"")</f>
        <v/>
      </c>
      <c r="C129" s="34" t="e">
        <f>IF(VLOOKUP($A129,Osnova!$A:$C,1)=$A129,VLOOKUP($A129,Osnova!$A:$F,4),0)</f>
        <v>#N/A</v>
      </c>
      <c r="D129" s="26"/>
      <c r="E129" s="27"/>
      <c r="F129" s="544">
        <f t="shared" si="3"/>
        <v>0</v>
      </c>
      <c r="G129" s="26"/>
      <c r="H129" s="26"/>
      <c r="I129" s="537">
        <f t="shared" si="2"/>
        <v>0</v>
      </c>
    </row>
    <row r="130" spans="1:9" s="30" customFormat="1" ht="12" customHeight="1" x14ac:dyDescent="0.2">
      <c r="A130" s="29"/>
      <c r="B130" s="537" t="str">
        <f>IFERROR(IF(VLOOKUP($A130,Osnova!$A:$E,1)=$A130,VLOOKUP($A130,Osnova!$A:$E,$E$10)),"")</f>
        <v/>
      </c>
      <c r="C130" s="34" t="e">
        <f>IF(VLOOKUP($A130,Osnova!$A:$C,1)=$A130,VLOOKUP($A130,Osnova!$A:$F,4),0)</f>
        <v>#N/A</v>
      </c>
      <c r="D130" s="26"/>
      <c r="E130" s="27"/>
      <c r="F130" s="544">
        <f t="shared" si="3"/>
        <v>0</v>
      </c>
      <c r="G130" s="26"/>
      <c r="H130" s="26"/>
      <c r="I130" s="537">
        <f t="shared" si="2"/>
        <v>0</v>
      </c>
    </row>
    <row r="131" spans="1:9" s="30" customFormat="1" ht="12" customHeight="1" x14ac:dyDescent="0.2">
      <c r="A131" s="29"/>
      <c r="B131" s="537" t="str">
        <f>IFERROR(IF(VLOOKUP($A131,Osnova!$A:$E,1)=$A131,VLOOKUP($A131,Osnova!$A:$E,$E$10)),"")</f>
        <v/>
      </c>
      <c r="C131" s="34" t="e">
        <f>IF(VLOOKUP($A131,Osnova!$A:$C,1)=$A131,VLOOKUP($A131,Osnova!$A:$F,4),0)</f>
        <v>#N/A</v>
      </c>
      <c r="D131" s="26"/>
      <c r="E131" s="27"/>
      <c r="F131" s="544">
        <f t="shared" si="3"/>
        <v>0</v>
      </c>
      <c r="G131" s="26"/>
      <c r="H131" s="26"/>
      <c r="I131" s="537">
        <f t="shared" si="2"/>
        <v>0</v>
      </c>
    </row>
    <row r="132" spans="1:9" s="30" customFormat="1" ht="12" customHeight="1" x14ac:dyDescent="0.2">
      <c r="A132" s="29"/>
      <c r="B132" s="537" t="str">
        <f>IFERROR(IF(VLOOKUP($A132,Osnova!$A:$E,1)=$A132,VLOOKUP($A132,Osnova!$A:$E,$E$10)),"")</f>
        <v/>
      </c>
      <c r="C132" s="34" t="e">
        <f>IF(VLOOKUP($A132,Osnova!$A:$C,1)=$A132,VLOOKUP($A132,Osnova!$A:$F,4),0)</f>
        <v>#N/A</v>
      </c>
      <c r="D132" s="26"/>
      <c r="E132" s="27"/>
      <c r="F132" s="544">
        <f t="shared" si="3"/>
        <v>0</v>
      </c>
      <c r="G132" s="26"/>
      <c r="H132" s="26"/>
      <c r="I132" s="537">
        <f t="shared" si="2"/>
        <v>0</v>
      </c>
    </row>
    <row r="133" spans="1:9" s="30" customFormat="1" ht="12" customHeight="1" x14ac:dyDescent="0.2">
      <c r="A133" s="29"/>
      <c r="B133" s="537" t="str">
        <f>IFERROR(IF(VLOOKUP($A133,Osnova!$A:$E,1)=$A133,VLOOKUP($A133,Osnova!$A:$E,$E$10)),"")</f>
        <v/>
      </c>
      <c r="C133" s="34" t="e">
        <f>IF(VLOOKUP($A133,Osnova!$A:$C,1)=$A133,VLOOKUP($A133,Osnova!$A:$F,4),0)</f>
        <v>#N/A</v>
      </c>
      <c r="D133" s="26"/>
      <c r="E133" s="27"/>
      <c r="F133" s="544">
        <f t="shared" si="3"/>
        <v>0</v>
      </c>
      <c r="G133" s="26"/>
      <c r="H133" s="26"/>
      <c r="I133" s="537">
        <f t="shared" si="2"/>
        <v>0</v>
      </c>
    </row>
    <row r="134" spans="1:9" s="30" customFormat="1" ht="12" customHeight="1" x14ac:dyDescent="0.2">
      <c r="A134" s="29"/>
      <c r="B134" s="537" t="str">
        <f>IFERROR(IF(VLOOKUP($A134,Osnova!$A:$E,1)=$A134,VLOOKUP($A134,Osnova!$A:$E,$E$10)),"")</f>
        <v/>
      </c>
      <c r="C134" s="34" t="e">
        <f>IF(VLOOKUP($A134,Osnova!$A:$C,1)=$A134,VLOOKUP($A134,Osnova!$A:$F,4),0)</f>
        <v>#N/A</v>
      </c>
      <c r="D134" s="26"/>
      <c r="E134" s="27"/>
      <c r="F134" s="544">
        <f t="shared" si="3"/>
        <v>0</v>
      </c>
      <c r="G134" s="26"/>
      <c r="H134" s="26"/>
      <c r="I134" s="537">
        <f t="shared" si="2"/>
        <v>0</v>
      </c>
    </row>
    <row r="135" spans="1:9" s="30" customFormat="1" ht="12" customHeight="1" x14ac:dyDescent="0.2">
      <c r="A135" s="29"/>
      <c r="B135" s="537" t="str">
        <f>IFERROR(IF(VLOOKUP($A135,Osnova!$A:$E,1)=$A135,VLOOKUP($A135,Osnova!$A:$E,$E$10)),"")</f>
        <v/>
      </c>
      <c r="C135" s="34" t="e">
        <f>IF(VLOOKUP($A135,Osnova!$A:$C,1)=$A135,VLOOKUP($A135,Osnova!$A:$F,4),0)</f>
        <v>#N/A</v>
      </c>
      <c r="D135" s="26"/>
      <c r="E135" s="27"/>
      <c r="F135" s="544">
        <f t="shared" si="3"/>
        <v>0</v>
      </c>
      <c r="G135" s="26"/>
      <c r="H135" s="26"/>
      <c r="I135" s="537">
        <f t="shared" si="2"/>
        <v>0</v>
      </c>
    </row>
    <row r="136" spans="1:9" s="30" customFormat="1" ht="12" customHeight="1" x14ac:dyDescent="0.2">
      <c r="A136" s="29"/>
      <c r="B136" s="537" t="str">
        <f>IFERROR(IF(VLOOKUP($A136,Osnova!$A:$E,1)=$A136,VLOOKUP($A136,Osnova!$A:$E,$E$10)),"")</f>
        <v/>
      </c>
      <c r="C136" s="34" t="e">
        <f>IF(VLOOKUP($A136,Osnova!$A:$C,1)=$A136,VLOOKUP($A136,Osnova!$A:$F,4),0)</f>
        <v>#N/A</v>
      </c>
      <c r="D136" s="26"/>
      <c r="E136" s="27"/>
      <c r="F136" s="544">
        <f t="shared" si="3"/>
        <v>0</v>
      </c>
      <c r="G136" s="26"/>
      <c r="H136" s="26"/>
      <c r="I136" s="537">
        <f t="shared" si="2"/>
        <v>0</v>
      </c>
    </row>
    <row r="137" spans="1:9" s="30" customFormat="1" ht="12" customHeight="1" x14ac:dyDescent="0.2">
      <c r="A137" s="29"/>
      <c r="B137" s="537" t="str">
        <f>IFERROR(IF(VLOOKUP($A137,Osnova!$A:$E,1)=$A137,VLOOKUP($A137,Osnova!$A:$E,$E$10)),"")</f>
        <v/>
      </c>
      <c r="C137" s="34" t="e">
        <f>IF(VLOOKUP($A137,Osnova!$A:$C,1)=$A137,VLOOKUP($A137,Osnova!$A:$F,4),0)</f>
        <v>#N/A</v>
      </c>
      <c r="D137" s="26"/>
      <c r="E137" s="27"/>
      <c r="F137" s="544">
        <f t="shared" si="3"/>
        <v>0</v>
      </c>
      <c r="G137" s="26"/>
      <c r="H137" s="26"/>
      <c r="I137" s="537">
        <f t="shared" si="2"/>
        <v>0</v>
      </c>
    </row>
    <row r="138" spans="1:9" s="30" customFormat="1" ht="12" customHeight="1" x14ac:dyDescent="0.2">
      <c r="A138" s="29"/>
      <c r="B138" s="537" t="str">
        <f>IFERROR(IF(VLOOKUP($A138,Osnova!$A:$E,1)=$A138,VLOOKUP($A138,Osnova!$A:$E,$E$10)),"")</f>
        <v/>
      </c>
      <c r="C138" s="34" t="e">
        <f>IF(VLOOKUP($A138,Osnova!$A:$C,1)=$A138,VLOOKUP($A138,Osnova!$A:$F,4),0)</f>
        <v>#N/A</v>
      </c>
      <c r="D138" s="26"/>
      <c r="E138" s="27"/>
      <c r="F138" s="544">
        <f t="shared" si="3"/>
        <v>0</v>
      </c>
      <c r="G138" s="26"/>
      <c r="H138" s="26"/>
      <c r="I138" s="537">
        <f t="shared" si="2"/>
        <v>0</v>
      </c>
    </row>
    <row r="139" spans="1:9" s="30" customFormat="1" ht="12" customHeight="1" x14ac:dyDescent="0.2">
      <c r="A139" s="29"/>
      <c r="B139" s="537" t="str">
        <f>IFERROR(IF(VLOOKUP($A139,Osnova!$A:$E,1)=$A139,VLOOKUP($A139,Osnova!$A:$E,$E$10)),"")</f>
        <v/>
      </c>
      <c r="C139" s="34" t="e">
        <f>IF(VLOOKUP($A139,Osnova!$A:$C,1)=$A139,VLOOKUP($A139,Osnova!$A:$F,4),0)</f>
        <v>#N/A</v>
      </c>
      <c r="D139" s="26"/>
      <c r="E139" s="27"/>
      <c r="F139" s="544">
        <f t="shared" si="3"/>
        <v>0</v>
      </c>
      <c r="G139" s="26"/>
      <c r="H139" s="26"/>
      <c r="I139" s="537">
        <f t="shared" si="2"/>
        <v>0</v>
      </c>
    </row>
    <row r="140" spans="1:9" s="30" customFormat="1" ht="12" customHeight="1" x14ac:dyDescent="0.2">
      <c r="A140" s="29"/>
      <c r="B140" s="537" t="str">
        <f>IFERROR(IF(VLOOKUP($A140,Osnova!$A:$E,1)=$A140,VLOOKUP($A140,Osnova!$A:$E,$E$10)),"")</f>
        <v/>
      </c>
      <c r="C140" s="34" t="e">
        <f>IF(VLOOKUP($A140,Osnova!$A:$C,1)=$A140,VLOOKUP($A140,Osnova!$A:$F,4),0)</f>
        <v>#N/A</v>
      </c>
      <c r="D140" s="26"/>
      <c r="E140" s="27"/>
      <c r="F140" s="544">
        <f t="shared" si="3"/>
        <v>0</v>
      </c>
      <c r="G140" s="26"/>
      <c r="H140" s="26"/>
      <c r="I140" s="537">
        <f t="shared" si="2"/>
        <v>0</v>
      </c>
    </row>
    <row r="141" spans="1:9" s="30" customFormat="1" ht="12" customHeight="1" x14ac:dyDescent="0.2">
      <c r="A141" s="29"/>
      <c r="B141" s="537" t="str">
        <f>IFERROR(IF(VLOOKUP($A141,Osnova!$A:$E,1)=$A141,VLOOKUP($A141,Osnova!$A:$E,$E$10)),"")</f>
        <v/>
      </c>
      <c r="C141" s="34" t="e">
        <f>IF(VLOOKUP($A141,Osnova!$A:$C,1)=$A141,VLOOKUP($A141,Osnova!$A:$F,4),0)</f>
        <v>#N/A</v>
      </c>
      <c r="D141" s="26"/>
      <c r="E141" s="27"/>
      <c r="F141" s="544">
        <f t="shared" si="3"/>
        <v>0</v>
      </c>
      <c r="G141" s="26"/>
      <c r="H141" s="26"/>
      <c r="I141" s="537">
        <f t="shared" si="2"/>
        <v>0</v>
      </c>
    </row>
    <row r="142" spans="1:9" s="30" customFormat="1" ht="12" customHeight="1" x14ac:dyDescent="0.2">
      <c r="A142" s="29"/>
      <c r="B142" s="537" t="str">
        <f>IFERROR(IF(VLOOKUP($A142,Osnova!$A:$E,1)=$A142,VLOOKUP($A142,Osnova!$A:$E,$E$10)),"")</f>
        <v/>
      </c>
      <c r="C142" s="34" t="e">
        <f>IF(VLOOKUP($A142,Osnova!$A:$C,1)=$A142,VLOOKUP($A142,Osnova!$A:$F,4),0)</f>
        <v>#N/A</v>
      </c>
      <c r="D142" s="26"/>
      <c r="E142" s="27"/>
      <c r="F142" s="544">
        <f t="shared" si="3"/>
        <v>0</v>
      </c>
      <c r="G142" s="26"/>
      <c r="H142" s="26"/>
      <c r="I142" s="537">
        <f t="shared" ref="I142:I205" si="4">SUM(F142+G142-H142)</f>
        <v>0</v>
      </c>
    </row>
    <row r="143" spans="1:9" s="30" customFormat="1" ht="12" customHeight="1" x14ac:dyDescent="0.2">
      <c r="A143" s="29"/>
      <c r="B143" s="537" t="str">
        <f>IFERROR(IF(VLOOKUP($A143,Osnova!$A:$E,1)=$A143,VLOOKUP($A143,Osnova!$A:$E,$E$10)),"")</f>
        <v/>
      </c>
      <c r="C143" s="34" t="e">
        <f>IF(VLOOKUP($A143,Osnova!$A:$C,1)=$A143,VLOOKUP($A143,Osnova!$A:$F,4),0)</f>
        <v>#N/A</v>
      </c>
      <c r="D143" s="26"/>
      <c r="E143" s="27"/>
      <c r="F143" s="544">
        <f t="shared" si="3"/>
        <v>0</v>
      </c>
      <c r="G143" s="26"/>
      <c r="H143" s="26"/>
      <c r="I143" s="537">
        <f t="shared" si="4"/>
        <v>0</v>
      </c>
    </row>
    <row r="144" spans="1:9" s="30" customFormat="1" ht="12" customHeight="1" x14ac:dyDescent="0.2">
      <c r="A144" s="29"/>
      <c r="B144" s="537" t="str">
        <f>IFERROR(IF(VLOOKUP($A144,Osnova!$A:$E,1)=$A144,VLOOKUP($A144,Osnova!$A:$E,$E$10)),"")</f>
        <v/>
      </c>
      <c r="C144" s="34" t="e">
        <f>IF(VLOOKUP($A144,Osnova!$A:$C,1)=$A144,VLOOKUP($A144,Osnova!$A:$F,4),0)</f>
        <v>#N/A</v>
      </c>
      <c r="D144" s="26"/>
      <c r="E144" s="27"/>
      <c r="F144" s="544">
        <f t="shared" si="3"/>
        <v>0</v>
      </c>
      <c r="G144" s="26"/>
      <c r="H144" s="26"/>
      <c r="I144" s="537">
        <f t="shared" si="4"/>
        <v>0</v>
      </c>
    </row>
    <row r="145" spans="1:9" s="30" customFormat="1" ht="12" customHeight="1" x14ac:dyDescent="0.2">
      <c r="A145" s="29"/>
      <c r="B145" s="537" t="str">
        <f>IFERROR(IF(VLOOKUP($A145,Osnova!$A:$E,1)=$A145,VLOOKUP($A145,Osnova!$A:$E,$E$10)),"")</f>
        <v/>
      </c>
      <c r="C145" s="34" t="e">
        <f>IF(VLOOKUP($A145,Osnova!$A:$C,1)=$A145,VLOOKUP($A145,Osnova!$A:$F,4),0)</f>
        <v>#N/A</v>
      </c>
      <c r="D145" s="26"/>
      <c r="E145" s="27"/>
      <c r="F145" s="544">
        <f t="shared" si="3"/>
        <v>0</v>
      </c>
      <c r="G145" s="26"/>
      <c r="H145" s="26"/>
      <c r="I145" s="537">
        <f t="shared" si="4"/>
        <v>0</v>
      </c>
    </row>
    <row r="146" spans="1:9" s="30" customFormat="1" ht="12" customHeight="1" x14ac:dyDescent="0.2">
      <c r="A146" s="29"/>
      <c r="B146" s="537" t="str">
        <f>IFERROR(IF(VLOOKUP($A146,Osnova!$A:$E,1)=$A146,VLOOKUP($A146,Osnova!$A:$E,$E$10)),"")</f>
        <v/>
      </c>
      <c r="C146" s="34" t="e">
        <f>IF(VLOOKUP($A146,Osnova!$A:$C,1)=$A146,VLOOKUP($A146,Osnova!$A:$F,4),0)</f>
        <v>#N/A</v>
      </c>
      <c r="D146" s="26"/>
      <c r="E146" s="27"/>
      <c r="F146" s="544">
        <f t="shared" si="3"/>
        <v>0</v>
      </c>
      <c r="G146" s="26"/>
      <c r="H146" s="26"/>
      <c r="I146" s="537">
        <f t="shared" si="4"/>
        <v>0</v>
      </c>
    </row>
    <row r="147" spans="1:9" s="30" customFormat="1" ht="12" customHeight="1" x14ac:dyDescent="0.2">
      <c r="A147" s="29"/>
      <c r="B147" s="537" t="str">
        <f>IFERROR(IF(VLOOKUP($A147,Osnova!$A:$E,1)=$A147,VLOOKUP($A147,Osnova!$A:$E,$E$10)),"")</f>
        <v/>
      </c>
      <c r="C147" s="34" t="e">
        <f>IF(VLOOKUP($A147,Osnova!$A:$C,1)=$A147,VLOOKUP($A147,Osnova!$A:$F,4),0)</f>
        <v>#N/A</v>
      </c>
      <c r="D147" s="26"/>
      <c r="E147" s="27"/>
      <c r="F147" s="544">
        <f t="shared" si="3"/>
        <v>0</v>
      </c>
      <c r="G147" s="26"/>
      <c r="H147" s="26"/>
      <c r="I147" s="537">
        <f t="shared" si="4"/>
        <v>0</v>
      </c>
    </row>
    <row r="148" spans="1:9" s="30" customFormat="1" ht="12" customHeight="1" x14ac:dyDescent="0.2">
      <c r="A148" s="29"/>
      <c r="B148" s="537" t="str">
        <f>IFERROR(IF(VLOOKUP($A148,Osnova!$A:$E,1)=$A148,VLOOKUP($A148,Osnova!$A:$E,$E$10)),"")</f>
        <v/>
      </c>
      <c r="C148" s="34" t="e">
        <f>IF(VLOOKUP($A148,Osnova!$A:$C,1)=$A148,VLOOKUP($A148,Osnova!$A:$F,4),0)</f>
        <v>#N/A</v>
      </c>
      <c r="D148" s="26"/>
      <c r="E148" s="27"/>
      <c r="F148" s="544">
        <f t="shared" si="3"/>
        <v>0</v>
      </c>
      <c r="G148" s="26"/>
      <c r="H148" s="26"/>
      <c r="I148" s="537">
        <f t="shared" si="4"/>
        <v>0</v>
      </c>
    </row>
    <row r="149" spans="1:9" s="30" customFormat="1" ht="12" customHeight="1" x14ac:dyDescent="0.2">
      <c r="A149" s="29"/>
      <c r="B149" s="537" t="str">
        <f>IFERROR(IF(VLOOKUP($A149,Osnova!$A:$E,1)=$A149,VLOOKUP($A149,Osnova!$A:$E,$E$10)),"")</f>
        <v/>
      </c>
      <c r="C149" s="34" t="e">
        <f>IF(VLOOKUP($A149,Osnova!$A:$C,1)=$A149,VLOOKUP($A149,Osnova!$A:$F,4),0)</f>
        <v>#N/A</v>
      </c>
      <c r="D149" s="26"/>
      <c r="E149" s="27"/>
      <c r="F149" s="544">
        <f t="shared" ref="F149:F212" si="5">SUM(D149-E149)</f>
        <v>0</v>
      </c>
      <c r="G149" s="26"/>
      <c r="H149" s="26"/>
      <c r="I149" s="537">
        <f t="shared" si="4"/>
        <v>0</v>
      </c>
    </row>
    <row r="150" spans="1:9" s="30" customFormat="1" ht="12" customHeight="1" x14ac:dyDescent="0.2">
      <c r="A150" s="29"/>
      <c r="B150" s="537" t="str">
        <f>IFERROR(IF(VLOOKUP($A150,Osnova!$A:$E,1)=$A150,VLOOKUP($A150,Osnova!$A:$E,$E$10)),"")</f>
        <v/>
      </c>
      <c r="C150" s="34" t="e">
        <f>IF(VLOOKUP($A150,Osnova!$A:$C,1)=$A150,VLOOKUP($A150,Osnova!$A:$F,4),0)</f>
        <v>#N/A</v>
      </c>
      <c r="D150" s="26"/>
      <c r="E150" s="27"/>
      <c r="F150" s="544">
        <f t="shared" si="5"/>
        <v>0</v>
      </c>
      <c r="G150" s="26"/>
      <c r="H150" s="26"/>
      <c r="I150" s="537">
        <f t="shared" si="4"/>
        <v>0</v>
      </c>
    </row>
    <row r="151" spans="1:9" s="30" customFormat="1" ht="12" customHeight="1" x14ac:dyDescent="0.2">
      <c r="A151" s="29"/>
      <c r="B151" s="537" t="str">
        <f>IFERROR(IF(VLOOKUP($A151,Osnova!$A:$E,1)=$A151,VLOOKUP($A151,Osnova!$A:$E,$E$10)),"")</f>
        <v/>
      </c>
      <c r="C151" s="34" t="e">
        <f>IF(VLOOKUP($A151,Osnova!$A:$C,1)=$A151,VLOOKUP($A151,Osnova!$A:$F,4),0)</f>
        <v>#N/A</v>
      </c>
      <c r="D151" s="26"/>
      <c r="E151" s="27"/>
      <c r="F151" s="544">
        <f t="shared" si="5"/>
        <v>0</v>
      </c>
      <c r="G151" s="26"/>
      <c r="H151" s="26"/>
      <c r="I151" s="537">
        <f t="shared" si="4"/>
        <v>0</v>
      </c>
    </row>
    <row r="152" spans="1:9" s="30" customFormat="1" ht="12" customHeight="1" x14ac:dyDescent="0.2">
      <c r="A152" s="29"/>
      <c r="B152" s="537" t="str">
        <f>IFERROR(IF(VLOOKUP($A152,Osnova!$A:$E,1)=$A152,VLOOKUP($A152,Osnova!$A:$E,$E$10)),"")</f>
        <v/>
      </c>
      <c r="C152" s="34" t="e">
        <f>IF(VLOOKUP($A152,Osnova!$A:$C,1)=$A152,VLOOKUP($A152,Osnova!$A:$F,4),0)</f>
        <v>#N/A</v>
      </c>
      <c r="D152" s="26"/>
      <c r="E152" s="27"/>
      <c r="F152" s="544">
        <f t="shared" si="5"/>
        <v>0</v>
      </c>
      <c r="G152" s="26"/>
      <c r="H152" s="26"/>
      <c r="I152" s="537">
        <f t="shared" si="4"/>
        <v>0</v>
      </c>
    </row>
    <row r="153" spans="1:9" s="30" customFormat="1" ht="12" customHeight="1" x14ac:dyDescent="0.2">
      <c r="A153" s="29"/>
      <c r="B153" s="537" t="str">
        <f>IFERROR(IF(VLOOKUP($A153,Osnova!$A:$E,1)=$A153,VLOOKUP($A153,Osnova!$A:$E,$E$10)),"")</f>
        <v/>
      </c>
      <c r="C153" s="34" t="e">
        <f>IF(VLOOKUP($A153,Osnova!$A:$C,1)=$A153,VLOOKUP($A153,Osnova!$A:$F,4),0)</f>
        <v>#N/A</v>
      </c>
      <c r="D153" s="26"/>
      <c r="E153" s="27"/>
      <c r="F153" s="544">
        <f t="shared" si="5"/>
        <v>0</v>
      </c>
      <c r="G153" s="26"/>
      <c r="H153" s="26"/>
      <c r="I153" s="537">
        <f t="shared" si="4"/>
        <v>0</v>
      </c>
    </row>
    <row r="154" spans="1:9" s="30" customFormat="1" ht="12" customHeight="1" x14ac:dyDescent="0.2">
      <c r="A154" s="29"/>
      <c r="B154" s="537" t="str">
        <f>IFERROR(IF(VLOOKUP($A154,Osnova!$A:$E,1)=$A154,VLOOKUP($A154,Osnova!$A:$E,$E$10)),"")</f>
        <v/>
      </c>
      <c r="C154" s="34" t="e">
        <f>IF(VLOOKUP($A154,Osnova!$A:$C,1)=$A154,VLOOKUP($A154,Osnova!$A:$F,4),0)</f>
        <v>#N/A</v>
      </c>
      <c r="D154" s="26"/>
      <c r="E154" s="27"/>
      <c r="F154" s="544">
        <f t="shared" si="5"/>
        <v>0</v>
      </c>
      <c r="G154" s="26"/>
      <c r="H154" s="26"/>
      <c r="I154" s="537">
        <f t="shared" si="4"/>
        <v>0</v>
      </c>
    </row>
    <row r="155" spans="1:9" s="30" customFormat="1" ht="12" customHeight="1" x14ac:dyDescent="0.2">
      <c r="A155" s="29"/>
      <c r="B155" s="537" t="str">
        <f>IFERROR(IF(VLOOKUP($A155,Osnova!$A:$E,1)=$A155,VLOOKUP($A155,Osnova!$A:$E,$E$10)),"")</f>
        <v/>
      </c>
      <c r="C155" s="34" t="e">
        <f>IF(VLOOKUP($A155,Osnova!$A:$C,1)=$A155,VLOOKUP($A155,Osnova!$A:$F,4),0)</f>
        <v>#N/A</v>
      </c>
      <c r="D155" s="26"/>
      <c r="E155" s="27"/>
      <c r="F155" s="544">
        <f t="shared" si="5"/>
        <v>0</v>
      </c>
      <c r="G155" s="26"/>
      <c r="H155" s="26"/>
      <c r="I155" s="537">
        <f t="shared" si="4"/>
        <v>0</v>
      </c>
    </row>
    <row r="156" spans="1:9" s="30" customFormat="1" ht="12" customHeight="1" x14ac:dyDescent="0.2">
      <c r="A156" s="29"/>
      <c r="B156" s="537" t="str">
        <f>IFERROR(IF(VLOOKUP($A156,Osnova!$A:$E,1)=$A156,VLOOKUP($A156,Osnova!$A:$E,$E$10)),"")</f>
        <v/>
      </c>
      <c r="C156" s="34" t="e">
        <f>IF(VLOOKUP($A156,Osnova!$A:$C,1)=$A156,VLOOKUP($A156,Osnova!$A:$F,4),0)</f>
        <v>#N/A</v>
      </c>
      <c r="D156" s="26"/>
      <c r="E156" s="27"/>
      <c r="F156" s="544">
        <f t="shared" si="5"/>
        <v>0</v>
      </c>
      <c r="G156" s="26"/>
      <c r="H156" s="26"/>
      <c r="I156" s="537">
        <f t="shared" si="4"/>
        <v>0</v>
      </c>
    </row>
    <row r="157" spans="1:9" s="30" customFormat="1" ht="12" customHeight="1" x14ac:dyDescent="0.2">
      <c r="A157" s="29"/>
      <c r="B157" s="537" t="str">
        <f>IFERROR(IF(VLOOKUP($A157,Osnova!$A:$E,1)=$A157,VLOOKUP($A157,Osnova!$A:$E,$E$10)),"")</f>
        <v/>
      </c>
      <c r="C157" s="34" t="e">
        <f>IF(VLOOKUP($A157,Osnova!$A:$C,1)=$A157,VLOOKUP($A157,Osnova!$A:$F,4),0)</f>
        <v>#N/A</v>
      </c>
      <c r="D157" s="26"/>
      <c r="E157" s="27"/>
      <c r="F157" s="544">
        <f t="shared" si="5"/>
        <v>0</v>
      </c>
      <c r="G157" s="26"/>
      <c r="H157" s="26"/>
      <c r="I157" s="537">
        <f t="shared" si="4"/>
        <v>0</v>
      </c>
    </row>
    <row r="158" spans="1:9" s="30" customFormat="1" ht="12" customHeight="1" x14ac:dyDescent="0.2">
      <c r="A158" s="29"/>
      <c r="B158" s="537" t="str">
        <f>IFERROR(IF(VLOOKUP($A158,Osnova!$A:$E,1)=$A158,VLOOKUP($A158,Osnova!$A:$E,$E$10)),"")</f>
        <v/>
      </c>
      <c r="C158" s="34" t="e">
        <f>IF(VLOOKUP($A158,Osnova!$A:$C,1)=$A158,VLOOKUP($A158,Osnova!$A:$F,4),0)</f>
        <v>#N/A</v>
      </c>
      <c r="D158" s="26"/>
      <c r="E158" s="27"/>
      <c r="F158" s="544">
        <f t="shared" si="5"/>
        <v>0</v>
      </c>
      <c r="G158" s="26"/>
      <c r="H158" s="26"/>
      <c r="I158" s="537">
        <f t="shared" si="4"/>
        <v>0</v>
      </c>
    </row>
    <row r="159" spans="1:9" s="30" customFormat="1" ht="12" customHeight="1" x14ac:dyDescent="0.2">
      <c r="A159" s="29"/>
      <c r="B159" s="537" t="str">
        <f>IFERROR(IF(VLOOKUP($A159,Osnova!$A:$E,1)=$A159,VLOOKUP($A159,Osnova!$A:$E,$E$10)),"")</f>
        <v/>
      </c>
      <c r="C159" s="34" t="e">
        <f>IF(VLOOKUP($A159,Osnova!$A:$C,1)=$A159,VLOOKUP($A159,Osnova!$A:$F,4),0)</f>
        <v>#N/A</v>
      </c>
      <c r="D159" s="26"/>
      <c r="E159" s="27"/>
      <c r="F159" s="544">
        <f t="shared" si="5"/>
        <v>0</v>
      </c>
      <c r="G159" s="26"/>
      <c r="H159" s="26"/>
      <c r="I159" s="537">
        <f t="shared" si="4"/>
        <v>0</v>
      </c>
    </row>
    <row r="160" spans="1:9" s="30" customFormat="1" ht="12" customHeight="1" x14ac:dyDescent="0.2">
      <c r="A160" s="29"/>
      <c r="B160" s="537" t="str">
        <f>IFERROR(IF(VLOOKUP($A160,Osnova!$A:$E,1)=$A160,VLOOKUP($A160,Osnova!$A:$E,$E$10)),"")</f>
        <v/>
      </c>
      <c r="C160" s="34" t="e">
        <f>IF(VLOOKUP($A160,Osnova!$A:$C,1)=$A160,VLOOKUP($A160,Osnova!$A:$F,4),0)</f>
        <v>#N/A</v>
      </c>
      <c r="D160" s="26"/>
      <c r="E160" s="27"/>
      <c r="F160" s="544">
        <f t="shared" si="5"/>
        <v>0</v>
      </c>
      <c r="G160" s="26"/>
      <c r="H160" s="26"/>
      <c r="I160" s="537">
        <f t="shared" si="4"/>
        <v>0</v>
      </c>
    </row>
    <row r="161" spans="1:9" s="30" customFormat="1" ht="12" customHeight="1" x14ac:dyDescent="0.2">
      <c r="A161" s="29"/>
      <c r="B161" s="537" t="str">
        <f>IFERROR(IF(VLOOKUP($A161,Osnova!$A:$E,1)=$A161,VLOOKUP($A161,Osnova!$A:$E,$E$10)),"")</f>
        <v/>
      </c>
      <c r="C161" s="34" t="e">
        <f>IF(VLOOKUP($A161,Osnova!$A:$C,1)=$A161,VLOOKUP($A161,Osnova!$A:$F,4),0)</f>
        <v>#N/A</v>
      </c>
      <c r="D161" s="26"/>
      <c r="E161" s="27"/>
      <c r="F161" s="544">
        <f t="shared" si="5"/>
        <v>0</v>
      </c>
      <c r="G161" s="26"/>
      <c r="H161" s="26"/>
      <c r="I161" s="537">
        <f t="shared" si="4"/>
        <v>0</v>
      </c>
    </row>
    <row r="162" spans="1:9" s="30" customFormat="1" ht="12" customHeight="1" x14ac:dyDescent="0.2">
      <c r="A162" s="29"/>
      <c r="B162" s="537" t="str">
        <f>IFERROR(IF(VLOOKUP($A162,Osnova!$A:$E,1)=$A162,VLOOKUP($A162,Osnova!$A:$E,$E$10)),"")</f>
        <v/>
      </c>
      <c r="C162" s="34" t="e">
        <f>IF(VLOOKUP($A162,Osnova!$A:$C,1)=$A162,VLOOKUP($A162,Osnova!$A:$F,4),0)</f>
        <v>#N/A</v>
      </c>
      <c r="D162" s="26"/>
      <c r="E162" s="27"/>
      <c r="F162" s="544">
        <f t="shared" si="5"/>
        <v>0</v>
      </c>
      <c r="G162" s="26"/>
      <c r="H162" s="26"/>
      <c r="I162" s="537">
        <f t="shared" si="4"/>
        <v>0</v>
      </c>
    </row>
    <row r="163" spans="1:9" s="30" customFormat="1" ht="12" customHeight="1" x14ac:dyDescent="0.2">
      <c r="A163" s="29"/>
      <c r="B163" s="537" t="str">
        <f>IFERROR(IF(VLOOKUP($A163,Osnova!$A:$E,1)=$A163,VLOOKUP($A163,Osnova!$A:$E,$E$10)),"")</f>
        <v/>
      </c>
      <c r="C163" s="34" t="e">
        <f>IF(VLOOKUP($A163,Osnova!$A:$C,1)=$A163,VLOOKUP($A163,Osnova!$A:$F,4),0)</f>
        <v>#N/A</v>
      </c>
      <c r="D163" s="26"/>
      <c r="E163" s="27"/>
      <c r="F163" s="544">
        <f t="shared" si="5"/>
        <v>0</v>
      </c>
      <c r="G163" s="26"/>
      <c r="H163" s="26"/>
      <c r="I163" s="537">
        <f t="shared" si="4"/>
        <v>0</v>
      </c>
    </row>
    <row r="164" spans="1:9" s="30" customFormat="1" ht="12" customHeight="1" x14ac:dyDescent="0.2">
      <c r="A164" s="29"/>
      <c r="B164" s="537" t="str">
        <f>IFERROR(IF(VLOOKUP($A164,Osnova!$A:$E,1)=$A164,VLOOKUP($A164,Osnova!$A:$E,$E$10)),"")</f>
        <v/>
      </c>
      <c r="C164" s="34" t="e">
        <f>IF(VLOOKUP($A164,Osnova!$A:$C,1)=$A164,VLOOKUP($A164,Osnova!$A:$F,4),0)</f>
        <v>#N/A</v>
      </c>
      <c r="D164" s="26"/>
      <c r="E164" s="27"/>
      <c r="F164" s="544">
        <f t="shared" si="5"/>
        <v>0</v>
      </c>
      <c r="G164" s="26"/>
      <c r="H164" s="26"/>
      <c r="I164" s="537">
        <f t="shared" si="4"/>
        <v>0</v>
      </c>
    </row>
    <row r="165" spans="1:9" s="30" customFormat="1" ht="12" customHeight="1" x14ac:dyDescent="0.2">
      <c r="A165" s="29"/>
      <c r="B165" s="537" t="str">
        <f>IFERROR(IF(VLOOKUP($A165,Osnova!$A:$E,1)=$A165,VLOOKUP($A165,Osnova!$A:$E,$E$10)),"")</f>
        <v/>
      </c>
      <c r="C165" s="34" t="e">
        <f>IF(VLOOKUP($A165,Osnova!$A:$C,1)=$A165,VLOOKUP($A165,Osnova!$A:$F,4),0)</f>
        <v>#N/A</v>
      </c>
      <c r="D165" s="26"/>
      <c r="E165" s="27"/>
      <c r="F165" s="544">
        <f t="shared" si="5"/>
        <v>0</v>
      </c>
      <c r="G165" s="26"/>
      <c r="H165" s="26"/>
      <c r="I165" s="537">
        <f t="shared" si="4"/>
        <v>0</v>
      </c>
    </row>
    <row r="166" spans="1:9" s="30" customFormat="1" ht="12" customHeight="1" x14ac:dyDescent="0.2">
      <c r="A166" s="29"/>
      <c r="B166" s="537" t="str">
        <f>IFERROR(IF(VLOOKUP($A166,Osnova!$A:$E,1)=$A166,VLOOKUP($A166,Osnova!$A:$E,$E$10)),"")</f>
        <v/>
      </c>
      <c r="C166" s="34" t="e">
        <f>IF(VLOOKUP($A166,Osnova!$A:$C,1)=$A166,VLOOKUP($A166,Osnova!$A:$F,4),0)</f>
        <v>#N/A</v>
      </c>
      <c r="D166" s="26"/>
      <c r="E166" s="27"/>
      <c r="F166" s="544">
        <f t="shared" si="5"/>
        <v>0</v>
      </c>
      <c r="G166" s="26"/>
      <c r="H166" s="26"/>
      <c r="I166" s="537">
        <f t="shared" si="4"/>
        <v>0</v>
      </c>
    </row>
    <row r="167" spans="1:9" s="30" customFormat="1" ht="12" customHeight="1" x14ac:dyDescent="0.2">
      <c r="A167" s="29"/>
      <c r="B167" s="537" t="str">
        <f>IFERROR(IF(VLOOKUP($A167,Osnova!$A:$E,1)=$A167,VLOOKUP($A167,Osnova!$A:$E,$E$10)),"")</f>
        <v/>
      </c>
      <c r="C167" s="34" t="e">
        <f>IF(VLOOKUP($A167,Osnova!$A:$C,1)=$A167,VLOOKUP($A167,Osnova!$A:$F,4),0)</f>
        <v>#N/A</v>
      </c>
      <c r="D167" s="26"/>
      <c r="E167" s="27"/>
      <c r="F167" s="544">
        <f t="shared" si="5"/>
        <v>0</v>
      </c>
      <c r="G167" s="26"/>
      <c r="H167" s="26"/>
      <c r="I167" s="537">
        <f t="shared" si="4"/>
        <v>0</v>
      </c>
    </row>
    <row r="168" spans="1:9" s="30" customFormat="1" ht="12" customHeight="1" x14ac:dyDescent="0.2">
      <c r="A168" s="29"/>
      <c r="B168" s="537" t="str">
        <f>IFERROR(IF(VLOOKUP($A168,Osnova!$A:$E,1)=$A168,VLOOKUP($A168,Osnova!$A:$E,$E$10)),"")</f>
        <v/>
      </c>
      <c r="C168" s="34" t="e">
        <f>IF(VLOOKUP($A168,Osnova!$A:$C,1)=$A168,VLOOKUP($A168,Osnova!$A:$F,4),0)</f>
        <v>#N/A</v>
      </c>
      <c r="D168" s="26"/>
      <c r="E168" s="27"/>
      <c r="F168" s="544">
        <f t="shared" si="5"/>
        <v>0</v>
      </c>
      <c r="G168" s="26"/>
      <c r="H168" s="26"/>
      <c r="I168" s="537">
        <f t="shared" si="4"/>
        <v>0</v>
      </c>
    </row>
    <row r="169" spans="1:9" s="30" customFormat="1" ht="12" customHeight="1" x14ac:dyDescent="0.2">
      <c r="A169" s="29"/>
      <c r="B169" s="537" t="str">
        <f>IFERROR(IF(VLOOKUP($A169,Osnova!$A:$E,1)=$A169,VLOOKUP($A169,Osnova!$A:$E,$E$10)),"")</f>
        <v/>
      </c>
      <c r="C169" s="34" t="e">
        <f>IF(VLOOKUP($A169,Osnova!$A:$C,1)=$A169,VLOOKUP($A169,Osnova!$A:$F,4),0)</f>
        <v>#N/A</v>
      </c>
      <c r="D169" s="26"/>
      <c r="E169" s="27"/>
      <c r="F169" s="544">
        <f t="shared" si="5"/>
        <v>0</v>
      </c>
      <c r="G169" s="26"/>
      <c r="H169" s="26"/>
      <c r="I169" s="537">
        <f t="shared" si="4"/>
        <v>0</v>
      </c>
    </row>
    <row r="170" spans="1:9" s="30" customFormat="1" ht="12" customHeight="1" x14ac:dyDescent="0.2">
      <c r="A170" s="29"/>
      <c r="B170" s="537" t="str">
        <f>IFERROR(IF(VLOOKUP($A170,Osnova!$A:$E,1)=$A170,VLOOKUP($A170,Osnova!$A:$E,$E$10)),"")</f>
        <v/>
      </c>
      <c r="C170" s="34" t="e">
        <f>IF(VLOOKUP($A170,Osnova!$A:$C,1)=$A170,VLOOKUP($A170,Osnova!$A:$F,4),0)</f>
        <v>#N/A</v>
      </c>
      <c r="D170" s="26"/>
      <c r="E170" s="27"/>
      <c r="F170" s="544">
        <f t="shared" si="5"/>
        <v>0</v>
      </c>
      <c r="G170" s="26"/>
      <c r="H170" s="26"/>
      <c r="I170" s="537">
        <f t="shared" si="4"/>
        <v>0</v>
      </c>
    </row>
    <row r="171" spans="1:9" s="30" customFormat="1" ht="12" customHeight="1" x14ac:dyDescent="0.2">
      <c r="A171" s="29"/>
      <c r="B171" s="537" t="str">
        <f>IFERROR(IF(VLOOKUP($A171,Osnova!$A:$E,1)=$A171,VLOOKUP($A171,Osnova!$A:$E,$E$10)),"")</f>
        <v/>
      </c>
      <c r="C171" s="34" t="e">
        <f>IF(VLOOKUP($A171,Osnova!$A:$C,1)=$A171,VLOOKUP($A171,Osnova!$A:$F,4),0)</f>
        <v>#N/A</v>
      </c>
      <c r="D171" s="26"/>
      <c r="E171" s="27"/>
      <c r="F171" s="544">
        <f t="shared" si="5"/>
        <v>0</v>
      </c>
      <c r="G171" s="26"/>
      <c r="H171" s="26"/>
      <c r="I171" s="537">
        <f t="shared" si="4"/>
        <v>0</v>
      </c>
    </row>
    <row r="172" spans="1:9" s="30" customFormat="1" ht="12" customHeight="1" x14ac:dyDescent="0.2">
      <c r="A172" s="29"/>
      <c r="B172" s="537" t="str">
        <f>IFERROR(IF(VLOOKUP($A172,Osnova!$A:$E,1)=$A172,VLOOKUP($A172,Osnova!$A:$E,$E$10)),"")</f>
        <v/>
      </c>
      <c r="C172" s="34" t="e">
        <f>IF(VLOOKUP($A172,Osnova!$A:$C,1)=$A172,VLOOKUP($A172,Osnova!$A:$F,4),0)</f>
        <v>#N/A</v>
      </c>
      <c r="D172" s="26"/>
      <c r="E172" s="27"/>
      <c r="F172" s="544">
        <f t="shared" si="5"/>
        <v>0</v>
      </c>
      <c r="G172" s="26"/>
      <c r="H172" s="26"/>
      <c r="I172" s="537">
        <f t="shared" si="4"/>
        <v>0</v>
      </c>
    </row>
    <row r="173" spans="1:9" s="30" customFormat="1" ht="12" customHeight="1" x14ac:dyDescent="0.2">
      <c r="A173" s="29"/>
      <c r="B173" s="537" t="str">
        <f>IFERROR(IF(VLOOKUP($A173,Osnova!$A:$E,1)=$A173,VLOOKUP($A173,Osnova!$A:$E,$E$10)),"")</f>
        <v/>
      </c>
      <c r="C173" s="34" t="e">
        <f>IF(VLOOKUP($A173,Osnova!$A:$C,1)=$A173,VLOOKUP($A173,Osnova!$A:$F,4),0)</f>
        <v>#N/A</v>
      </c>
      <c r="D173" s="26"/>
      <c r="E173" s="27"/>
      <c r="F173" s="544">
        <f t="shared" si="5"/>
        <v>0</v>
      </c>
      <c r="G173" s="26"/>
      <c r="H173" s="26"/>
      <c r="I173" s="537">
        <f t="shared" si="4"/>
        <v>0</v>
      </c>
    </row>
    <row r="174" spans="1:9" s="30" customFormat="1" ht="12" customHeight="1" x14ac:dyDescent="0.2">
      <c r="A174" s="29"/>
      <c r="B174" s="537" t="str">
        <f>IFERROR(IF(VLOOKUP($A174,Osnova!$A:$E,1)=$A174,VLOOKUP($A174,Osnova!$A:$E,$E$10)),"")</f>
        <v/>
      </c>
      <c r="C174" s="34" t="e">
        <f>IF(VLOOKUP($A174,Osnova!$A:$C,1)=$A174,VLOOKUP($A174,Osnova!$A:$F,4),0)</f>
        <v>#N/A</v>
      </c>
      <c r="D174" s="26"/>
      <c r="E174" s="27"/>
      <c r="F174" s="544">
        <f t="shared" si="5"/>
        <v>0</v>
      </c>
      <c r="G174" s="26"/>
      <c r="H174" s="26"/>
      <c r="I174" s="537">
        <f t="shared" si="4"/>
        <v>0</v>
      </c>
    </row>
    <row r="175" spans="1:9" s="30" customFormat="1" ht="12" customHeight="1" x14ac:dyDescent="0.2">
      <c r="A175" s="29"/>
      <c r="B175" s="537" t="str">
        <f>IFERROR(IF(VLOOKUP($A175,Osnova!$A:$E,1)=$A175,VLOOKUP($A175,Osnova!$A:$E,$E$10)),"")</f>
        <v/>
      </c>
      <c r="C175" s="34" t="e">
        <f>IF(VLOOKUP($A175,Osnova!$A:$C,1)=$A175,VLOOKUP($A175,Osnova!$A:$F,4),0)</f>
        <v>#N/A</v>
      </c>
      <c r="D175" s="26"/>
      <c r="E175" s="27"/>
      <c r="F175" s="544">
        <f t="shared" si="5"/>
        <v>0</v>
      </c>
      <c r="G175" s="26"/>
      <c r="H175" s="26"/>
      <c r="I175" s="537">
        <f t="shared" si="4"/>
        <v>0</v>
      </c>
    </row>
    <row r="176" spans="1:9" s="30" customFormat="1" ht="12" customHeight="1" x14ac:dyDescent="0.2">
      <c r="A176" s="29"/>
      <c r="B176" s="537" t="str">
        <f>IFERROR(IF(VLOOKUP($A176,Osnova!$A:$E,1)=$A176,VLOOKUP($A176,Osnova!$A:$E,$E$10)),"")</f>
        <v/>
      </c>
      <c r="C176" s="34" t="e">
        <f>IF(VLOOKUP($A176,Osnova!$A:$C,1)=$A176,VLOOKUP($A176,Osnova!$A:$F,4),0)</f>
        <v>#N/A</v>
      </c>
      <c r="D176" s="26"/>
      <c r="E176" s="27"/>
      <c r="F176" s="544">
        <f t="shared" si="5"/>
        <v>0</v>
      </c>
      <c r="G176" s="26"/>
      <c r="H176" s="26"/>
      <c r="I176" s="537">
        <f t="shared" si="4"/>
        <v>0</v>
      </c>
    </row>
    <row r="177" spans="1:9" s="30" customFormat="1" ht="12" customHeight="1" x14ac:dyDescent="0.2">
      <c r="A177" s="29"/>
      <c r="B177" s="537" t="str">
        <f>IFERROR(IF(VLOOKUP($A177,Osnova!$A:$E,1)=$A177,VLOOKUP($A177,Osnova!$A:$E,$E$10)),"")</f>
        <v/>
      </c>
      <c r="C177" s="34" t="e">
        <f>IF(VLOOKUP($A177,Osnova!$A:$C,1)=$A177,VLOOKUP($A177,Osnova!$A:$F,4),0)</f>
        <v>#N/A</v>
      </c>
      <c r="D177" s="26"/>
      <c r="E177" s="27"/>
      <c r="F177" s="544">
        <f t="shared" si="5"/>
        <v>0</v>
      </c>
      <c r="G177" s="26"/>
      <c r="H177" s="26"/>
      <c r="I177" s="537">
        <f t="shared" si="4"/>
        <v>0</v>
      </c>
    </row>
    <row r="178" spans="1:9" s="30" customFormat="1" ht="12" customHeight="1" x14ac:dyDescent="0.2">
      <c r="A178" s="29"/>
      <c r="B178" s="537" t="str">
        <f>IFERROR(IF(VLOOKUP($A178,Osnova!$A:$E,1)=$A178,VLOOKUP($A178,Osnova!$A:$E,$E$10)),"")</f>
        <v/>
      </c>
      <c r="C178" s="34" t="e">
        <f>IF(VLOOKUP($A178,Osnova!$A:$C,1)=$A178,VLOOKUP($A178,Osnova!$A:$F,4),0)</f>
        <v>#N/A</v>
      </c>
      <c r="D178" s="26"/>
      <c r="E178" s="26"/>
      <c r="F178" s="544">
        <f t="shared" si="5"/>
        <v>0</v>
      </c>
      <c r="G178" s="26"/>
      <c r="H178" s="26"/>
      <c r="I178" s="537">
        <f t="shared" si="4"/>
        <v>0</v>
      </c>
    </row>
    <row r="179" spans="1:9" s="30" customFormat="1" ht="12" customHeight="1" x14ac:dyDescent="0.2">
      <c r="A179" s="29"/>
      <c r="B179" s="537" t="str">
        <f>IFERROR(IF(VLOOKUP($A179,Osnova!$A:$E,1)=$A179,VLOOKUP($A179,Osnova!$A:$E,$E$10)),"")</f>
        <v/>
      </c>
      <c r="C179" s="34" t="e">
        <f>IF(VLOOKUP($A179,Osnova!$A:$C,1)=$A179,VLOOKUP($A179,Osnova!$A:$F,4),0)</f>
        <v>#N/A</v>
      </c>
      <c r="D179" s="26"/>
      <c r="E179" s="26"/>
      <c r="F179" s="544">
        <f t="shared" si="5"/>
        <v>0</v>
      </c>
      <c r="G179" s="26"/>
      <c r="H179" s="26"/>
      <c r="I179" s="537">
        <f t="shared" si="4"/>
        <v>0</v>
      </c>
    </row>
    <row r="180" spans="1:9" s="30" customFormat="1" ht="12" customHeight="1" x14ac:dyDescent="0.2">
      <c r="A180" s="29"/>
      <c r="B180" s="537" t="str">
        <f>IFERROR(IF(VLOOKUP($A180,Osnova!$A:$E,1)=$A180,VLOOKUP($A180,Osnova!$A:$E,$E$10)),"")</f>
        <v/>
      </c>
      <c r="C180" s="34" t="e">
        <f>IF(VLOOKUP($A180,Osnova!$A:$C,1)=$A180,VLOOKUP($A180,Osnova!$A:$F,4),0)</f>
        <v>#N/A</v>
      </c>
      <c r="D180" s="26"/>
      <c r="E180" s="26"/>
      <c r="F180" s="544">
        <f t="shared" si="5"/>
        <v>0</v>
      </c>
      <c r="G180" s="26"/>
      <c r="H180" s="26"/>
      <c r="I180" s="537">
        <f t="shared" si="4"/>
        <v>0</v>
      </c>
    </row>
    <row r="181" spans="1:9" s="30" customFormat="1" ht="12" customHeight="1" x14ac:dyDescent="0.2">
      <c r="A181" s="29"/>
      <c r="B181" s="537" t="str">
        <f>IFERROR(IF(VLOOKUP($A181,Osnova!$A:$E,1)=$A181,VLOOKUP($A181,Osnova!$A:$E,$E$10)),"")</f>
        <v/>
      </c>
      <c r="C181" s="34" t="e">
        <f>IF(VLOOKUP($A181,Osnova!$A:$C,1)=$A181,VLOOKUP($A181,Osnova!$A:$F,4),0)</f>
        <v>#N/A</v>
      </c>
      <c r="D181" s="26"/>
      <c r="E181" s="26"/>
      <c r="F181" s="544">
        <f t="shared" si="5"/>
        <v>0</v>
      </c>
      <c r="G181" s="26"/>
      <c r="H181" s="26"/>
      <c r="I181" s="537">
        <f t="shared" si="4"/>
        <v>0</v>
      </c>
    </row>
    <row r="182" spans="1:9" s="30" customFormat="1" ht="12" customHeight="1" x14ac:dyDescent="0.2">
      <c r="A182" s="29"/>
      <c r="B182" s="537" t="str">
        <f>IFERROR(IF(VLOOKUP($A182,Osnova!$A:$E,1)=$A182,VLOOKUP($A182,Osnova!$A:$E,$E$10)),"")</f>
        <v/>
      </c>
      <c r="C182" s="34" t="e">
        <f>IF(VLOOKUP($A182,Osnova!$A:$C,1)=$A182,VLOOKUP($A182,Osnova!$A:$F,4),0)</f>
        <v>#N/A</v>
      </c>
      <c r="D182" s="26"/>
      <c r="E182" s="26"/>
      <c r="F182" s="544">
        <f t="shared" si="5"/>
        <v>0</v>
      </c>
      <c r="G182" s="26"/>
      <c r="H182" s="26"/>
      <c r="I182" s="537">
        <f t="shared" si="4"/>
        <v>0</v>
      </c>
    </row>
    <row r="183" spans="1:9" s="30" customFormat="1" ht="12" customHeight="1" x14ac:dyDescent="0.2">
      <c r="A183" s="29"/>
      <c r="B183" s="537" t="str">
        <f>IFERROR(IF(VLOOKUP($A183,Osnova!$A:$E,1)=$A183,VLOOKUP($A183,Osnova!$A:$E,$E$10)),"")</f>
        <v/>
      </c>
      <c r="C183" s="34" t="e">
        <f>IF(VLOOKUP($A183,Osnova!$A:$C,1)=$A183,VLOOKUP($A183,Osnova!$A:$F,4),0)</f>
        <v>#N/A</v>
      </c>
      <c r="D183" s="26"/>
      <c r="E183" s="26"/>
      <c r="F183" s="544">
        <f t="shared" si="5"/>
        <v>0</v>
      </c>
      <c r="G183" s="26"/>
      <c r="H183" s="26"/>
      <c r="I183" s="537">
        <f t="shared" si="4"/>
        <v>0</v>
      </c>
    </row>
    <row r="184" spans="1:9" s="30" customFormat="1" ht="12" customHeight="1" x14ac:dyDescent="0.2">
      <c r="A184" s="29"/>
      <c r="B184" s="537" t="str">
        <f>IFERROR(IF(VLOOKUP($A184,Osnova!$A:$E,1)=$A184,VLOOKUP($A184,Osnova!$A:$E,$E$10)),"")</f>
        <v/>
      </c>
      <c r="C184" s="34" t="e">
        <f>IF(VLOOKUP($A184,Osnova!$A:$C,1)=$A184,VLOOKUP($A184,Osnova!$A:$F,4),0)</f>
        <v>#N/A</v>
      </c>
      <c r="D184" s="26"/>
      <c r="E184" s="26"/>
      <c r="F184" s="544">
        <f t="shared" si="5"/>
        <v>0</v>
      </c>
      <c r="G184" s="26"/>
      <c r="H184" s="26"/>
      <c r="I184" s="537">
        <f t="shared" si="4"/>
        <v>0</v>
      </c>
    </row>
    <row r="185" spans="1:9" s="30" customFormat="1" ht="12" customHeight="1" x14ac:dyDescent="0.2">
      <c r="A185" s="29"/>
      <c r="B185" s="537" t="str">
        <f>IFERROR(IF(VLOOKUP($A185,Osnova!$A:$E,1)=$A185,VLOOKUP($A185,Osnova!$A:$E,$E$10)),"")</f>
        <v/>
      </c>
      <c r="C185" s="34" t="e">
        <f>IF(VLOOKUP($A185,Osnova!$A:$C,1)=$A185,VLOOKUP($A185,Osnova!$A:$F,4),0)</f>
        <v>#N/A</v>
      </c>
      <c r="D185" s="26"/>
      <c r="E185" s="26"/>
      <c r="F185" s="544">
        <f t="shared" si="5"/>
        <v>0</v>
      </c>
      <c r="G185" s="26"/>
      <c r="H185" s="26"/>
      <c r="I185" s="537">
        <f t="shared" si="4"/>
        <v>0</v>
      </c>
    </row>
    <row r="186" spans="1:9" s="30" customFormat="1" ht="12" customHeight="1" x14ac:dyDescent="0.2">
      <c r="A186" s="29"/>
      <c r="B186" s="537" t="str">
        <f>IFERROR(IF(VLOOKUP($A186,Osnova!$A:$E,1)=$A186,VLOOKUP($A186,Osnova!$A:$E,$E$10)),"")</f>
        <v/>
      </c>
      <c r="C186" s="34" t="e">
        <f>IF(VLOOKUP($A186,Osnova!$A:$C,1)=$A186,VLOOKUP($A186,Osnova!$A:$F,4),0)</f>
        <v>#N/A</v>
      </c>
      <c r="D186" s="26"/>
      <c r="E186" s="26"/>
      <c r="F186" s="544">
        <f t="shared" si="5"/>
        <v>0</v>
      </c>
      <c r="G186" s="26"/>
      <c r="H186" s="26"/>
      <c r="I186" s="537">
        <f t="shared" si="4"/>
        <v>0</v>
      </c>
    </row>
    <row r="187" spans="1:9" s="30" customFormat="1" ht="12" customHeight="1" x14ac:dyDescent="0.2">
      <c r="A187" s="29"/>
      <c r="B187" s="537" t="str">
        <f>IFERROR(IF(VLOOKUP($A187,Osnova!$A:$E,1)=$A187,VLOOKUP($A187,Osnova!$A:$E,$E$10)),"")</f>
        <v/>
      </c>
      <c r="C187" s="34" t="e">
        <f>IF(VLOOKUP($A187,Osnova!$A:$C,1)=$A187,VLOOKUP($A187,Osnova!$A:$F,4),0)</f>
        <v>#N/A</v>
      </c>
      <c r="D187" s="26"/>
      <c r="E187" s="26"/>
      <c r="F187" s="544">
        <f t="shared" si="5"/>
        <v>0</v>
      </c>
      <c r="G187" s="26"/>
      <c r="H187" s="26"/>
      <c r="I187" s="537">
        <f t="shared" si="4"/>
        <v>0</v>
      </c>
    </row>
    <row r="188" spans="1:9" s="30" customFormat="1" ht="12" customHeight="1" x14ac:dyDescent="0.2">
      <c r="A188" s="29"/>
      <c r="B188" s="537" t="str">
        <f>IFERROR(IF(VLOOKUP($A188,Osnova!$A:$E,1)=$A188,VLOOKUP($A188,Osnova!$A:$E,$E$10)),"")</f>
        <v/>
      </c>
      <c r="C188" s="34" t="e">
        <f>IF(VLOOKUP($A188,Osnova!$A:$C,1)=$A188,VLOOKUP($A188,Osnova!$A:$F,4),0)</f>
        <v>#N/A</v>
      </c>
      <c r="D188" s="26"/>
      <c r="E188" s="26"/>
      <c r="F188" s="544">
        <f t="shared" si="5"/>
        <v>0</v>
      </c>
      <c r="G188" s="26"/>
      <c r="H188" s="26"/>
      <c r="I188" s="537">
        <f t="shared" si="4"/>
        <v>0</v>
      </c>
    </row>
    <row r="189" spans="1:9" s="30" customFormat="1" ht="12" customHeight="1" x14ac:dyDescent="0.2">
      <c r="A189" s="29"/>
      <c r="B189" s="537" t="str">
        <f>IFERROR(IF(VLOOKUP($A189,Osnova!$A:$E,1)=$A189,VLOOKUP($A189,Osnova!$A:$E,$E$10)),"")</f>
        <v/>
      </c>
      <c r="C189" s="34" t="e">
        <f>IF(VLOOKUP($A189,Osnova!$A:$C,1)=$A189,VLOOKUP($A189,Osnova!$A:$F,4),0)</f>
        <v>#N/A</v>
      </c>
      <c r="D189" s="26"/>
      <c r="E189" s="26"/>
      <c r="F189" s="544">
        <f t="shared" si="5"/>
        <v>0</v>
      </c>
      <c r="G189" s="26"/>
      <c r="H189" s="26"/>
      <c r="I189" s="537">
        <f t="shared" si="4"/>
        <v>0</v>
      </c>
    </row>
    <row r="190" spans="1:9" s="30" customFormat="1" ht="12" customHeight="1" x14ac:dyDescent="0.2">
      <c r="A190" s="29"/>
      <c r="B190" s="537" t="str">
        <f>IFERROR(IF(VLOOKUP($A190,Osnova!$A:$E,1)=$A190,VLOOKUP($A190,Osnova!$A:$E,$E$10)),"")</f>
        <v/>
      </c>
      <c r="C190" s="34" t="e">
        <f>IF(VLOOKUP($A190,Osnova!$A:$C,1)=$A190,VLOOKUP($A190,Osnova!$A:$F,4),0)</f>
        <v>#N/A</v>
      </c>
      <c r="D190" s="26"/>
      <c r="E190" s="26"/>
      <c r="F190" s="544">
        <f t="shared" si="5"/>
        <v>0</v>
      </c>
      <c r="G190" s="26"/>
      <c r="H190" s="26"/>
      <c r="I190" s="537">
        <f t="shared" si="4"/>
        <v>0</v>
      </c>
    </row>
    <row r="191" spans="1:9" s="30" customFormat="1" ht="12" customHeight="1" x14ac:dyDescent="0.2">
      <c r="A191" s="29"/>
      <c r="B191" s="537" t="str">
        <f>IFERROR(IF(VLOOKUP($A191,Osnova!$A:$E,1)=$A191,VLOOKUP($A191,Osnova!$A:$E,$E$10)),"")</f>
        <v/>
      </c>
      <c r="C191" s="34" t="e">
        <f>IF(VLOOKUP($A191,Osnova!$A:$C,1)=$A191,VLOOKUP($A191,Osnova!$A:$F,4),0)</f>
        <v>#N/A</v>
      </c>
      <c r="D191" s="26"/>
      <c r="E191" s="26"/>
      <c r="F191" s="544">
        <f t="shared" si="5"/>
        <v>0</v>
      </c>
      <c r="G191" s="26"/>
      <c r="H191" s="26"/>
      <c r="I191" s="537">
        <f t="shared" si="4"/>
        <v>0</v>
      </c>
    </row>
    <row r="192" spans="1:9" s="30" customFormat="1" ht="12" customHeight="1" x14ac:dyDescent="0.2">
      <c r="A192" s="29"/>
      <c r="B192" s="537" t="str">
        <f>IFERROR(IF(VLOOKUP($A192,Osnova!$A:$E,1)=$A192,VLOOKUP($A192,Osnova!$A:$E,$E$10)),"")</f>
        <v/>
      </c>
      <c r="C192" s="34" t="e">
        <f>IF(VLOOKUP($A192,Osnova!$A:$C,1)=$A192,VLOOKUP($A192,Osnova!$A:$F,4),0)</f>
        <v>#N/A</v>
      </c>
      <c r="D192" s="26"/>
      <c r="E192" s="26"/>
      <c r="F192" s="544">
        <f t="shared" si="5"/>
        <v>0</v>
      </c>
      <c r="G192" s="26"/>
      <c r="H192" s="26"/>
      <c r="I192" s="537">
        <f t="shared" si="4"/>
        <v>0</v>
      </c>
    </row>
    <row r="193" spans="1:9" s="30" customFormat="1" ht="12" customHeight="1" x14ac:dyDescent="0.2">
      <c r="A193" s="29"/>
      <c r="B193" s="537" t="str">
        <f>IFERROR(IF(VLOOKUP($A193,Osnova!$A:$E,1)=$A193,VLOOKUP($A193,Osnova!$A:$E,$E$10)),"")</f>
        <v/>
      </c>
      <c r="C193" s="34" t="e">
        <f>IF(VLOOKUP($A193,Osnova!$A:$C,1)=$A193,VLOOKUP($A193,Osnova!$A:$F,4),0)</f>
        <v>#N/A</v>
      </c>
      <c r="D193" s="26"/>
      <c r="E193" s="26"/>
      <c r="F193" s="544">
        <f t="shared" si="5"/>
        <v>0</v>
      </c>
      <c r="G193" s="26"/>
      <c r="H193" s="26"/>
      <c r="I193" s="537">
        <f t="shared" si="4"/>
        <v>0</v>
      </c>
    </row>
    <row r="194" spans="1:9" s="30" customFormat="1" ht="12" customHeight="1" x14ac:dyDescent="0.2">
      <c r="A194" s="29"/>
      <c r="B194" s="537" t="str">
        <f>IFERROR(IF(VLOOKUP($A194,Osnova!$A:$E,1)=$A194,VLOOKUP($A194,Osnova!$A:$E,$E$10)),"")</f>
        <v/>
      </c>
      <c r="C194" s="34" t="e">
        <f>IF(VLOOKUP($A194,Osnova!$A:$C,1)=$A194,VLOOKUP($A194,Osnova!$A:$F,4),0)</f>
        <v>#N/A</v>
      </c>
      <c r="D194" s="26"/>
      <c r="E194" s="26"/>
      <c r="F194" s="544">
        <f t="shared" si="5"/>
        <v>0</v>
      </c>
      <c r="G194" s="26"/>
      <c r="H194" s="26"/>
      <c r="I194" s="537">
        <f t="shared" si="4"/>
        <v>0</v>
      </c>
    </row>
    <row r="195" spans="1:9" s="30" customFormat="1" ht="12" customHeight="1" x14ac:dyDescent="0.2">
      <c r="A195" s="29"/>
      <c r="B195" s="537" t="str">
        <f>IFERROR(IF(VLOOKUP($A195,Osnova!$A:$E,1)=$A195,VLOOKUP($A195,Osnova!$A:$E,$E$10)),"")</f>
        <v/>
      </c>
      <c r="C195" s="34" t="e">
        <f>IF(VLOOKUP($A195,Osnova!$A:$C,1)=$A195,VLOOKUP($A195,Osnova!$A:$F,4),0)</f>
        <v>#N/A</v>
      </c>
      <c r="D195" s="26"/>
      <c r="E195" s="26"/>
      <c r="F195" s="544">
        <f t="shared" si="5"/>
        <v>0</v>
      </c>
      <c r="G195" s="26"/>
      <c r="H195" s="26"/>
      <c r="I195" s="537">
        <f t="shared" si="4"/>
        <v>0</v>
      </c>
    </row>
    <row r="196" spans="1:9" s="30" customFormat="1" ht="12" customHeight="1" x14ac:dyDescent="0.2">
      <c r="A196" s="29"/>
      <c r="B196" s="537" t="str">
        <f>IFERROR(IF(VLOOKUP($A196,Osnova!$A:$E,1)=$A196,VLOOKUP($A196,Osnova!$A:$E,$E$10)),"")</f>
        <v/>
      </c>
      <c r="C196" s="34" t="e">
        <f>IF(VLOOKUP($A196,Osnova!$A:$C,1)=$A196,VLOOKUP($A196,Osnova!$A:$F,4),0)</f>
        <v>#N/A</v>
      </c>
      <c r="D196" s="26"/>
      <c r="E196" s="26"/>
      <c r="F196" s="544">
        <f t="shared" si="5"/>
        <v>0</v>
      </c>
      <c r="G196" s="26"/>
      <c r="H196" s="26"/>
      <c r="I196" s="537">
        <f t="shared" si="4"/>
        <v>0</v>
      </c>
    </row>
    <row r="197" spans="1:9" s="30" customFormat="1" ht="12" customHeight="1" x14ac:dyDescent="0.2">
      <c r="A197" s="29"/>
      <c r="B197" s="537" t="str">
        <f>IFERROR(IF(VLOOKUP($A197,Osnova!$A:$E,1)=$A197,VLOOKUP($A197,Osnova!$A:$E,$E$10)),"")</f>
        <v/>
      </c>
      <c r="C197" s="34" t="e">
        <f>IF(VLOOKUP($A197,Osnova!$A:$C,1)=$A197,VLOOKUP($A197,Osnova!$A:$F,4),0)</f>
        <v>#N/A</v>
      </c>
      <c r="D197" s="26"/>
      <c r="E197" s="26"/>
      <c r="F197" s="544">
        <f t="shared" si="5"/>
        <v>0</v>
      </c>
      <c r="G197" s="26"/>
      <c r="H197" s="26"/>
      <c r="I197" s="537">
        <f t="shared" si="4"/>
        <v>0</v>
      </c>
    </row>
    <row r="198" spans="1:9" s="30" customFormat="1" ht="12" customHeight="1" x14ac:dyDescent="0.2">
      <c r="A198" s="29"/>
      <c r="B198" s="537" t="str">
        <f>IFERROR(IF(VLOOKUP($A198,Osnova!$A:$E,1)=$A198,VLOOKUP($A198,Osnova!$A:$E,$E$10)),"")</f>
        <v/>
      </c>
      <c r="C198" s="37" t="e">
        <f>IF(VLOOKUP($A198,Osnova!$A:$C,1)=$A198,VLOOKUP($A198,Osnova!$A:$F,4),0)</f>
        <v>#N/A</v>
      </c>
      <c r="D198" s="26"/>
      <c r="E198" s="26"/>
      <c r="F198" s="544">
        <f t="shared" si="5"/>
        <v>0</v>
      </c>
      <c r="G198" s="26"/>
      <c r="H198" s="26"/>
      <c r="I198" s="537">
        <f t="shared" si="4"/>
        <v>0</v>
      </c>
    </row>
    <row r="199" spans="1:9" s="30" customFormat="1" ht="12" customHeight="1" x14ac:dyDescent="0.2">
      <c r="A199" s="29"/>
      <c r="B199" s="537" t="str">
        <f>IFERROR(IF(VLOOKUP($A199,Osnova!$A:$E,1)=$A199,VLOOKUP($A199,Osnova!$A:$E,$E$10)),"")</f>
        <v/>
      </c>
      <c r="C199" s="37" t="e">
        <f>IF(VLOOKUP($A199,Osnova!$A:$C,1)=$A199,VLOOKUP($A199,Osnova!$A:$F,4),0)</f>
        <v>#N/A</v>
      </c>
      <c r="D199" s="26"/>
      <c r="E199" s="26"/>
      <c r="F199" s="544">
        <f t="shared" si="5"/>
        <v>0</v>
      </c>
      <c r="G199" s="26"/>
      <c r="H199" s="26"/>
      <c r="I199" s="537">
        <f t="shared" si="4"/>
        <v>0</v>
      </c>
    </row>
    <row r="200" spans="1:9" s="30" customFormat="1" ht="12" customHeight="1" x14ac:dyDescent="0.2">
      <c r="A200" s="29"/>
      <c r="B200" s="537" t="str">
        <f>IFERROR(IF(VLOOKUP($A200,Osnova!$A:$E,1)=$A200,VLOOKUP($A200,Osnova!$A:$E,$E$10)),"")</f>
        <v/>
      </c>
      <c r="C200" s="37" t="e">
        <f>IF(VLOOKUP($A200,Osnova!$A:$C,1)=$A200,VLOOKUP($A200,Osnova!$A:$F,4),0)</f>
        <v>#N/A</v>
      </c>
      <c r="D200" s="26"/>
      <c r="E200" s="26"/>
      <c r="F200" s="544">
        <f t="shared" si="5"/>
        <v>0</v>
      </c>
      <c r="G200" s="26"/>
      <c r="H200" s="26"/>
      <c r="I200" s="537">
        <f t="shared" si="4"/>
        <v>0</v>
      </c>
    </row>
    <row r="201" spans="1:9" s="30" customFormat="1" ht="12" customHeight="1" x14ac:dyDescent="0.2">
      <c r="A201" s="29"/>
      <c r="B201" s="537" t="str">
        <f>IFERROR(IF(VLOOKUP($A201,Osnova!$A:$E,1)=$A201,VLOOKUP($A201,Osnova!$A:$E,$E$10)),"")</f>
        <v/>
      </c>
      <c r="C201" s="37" t="e">
        <f>IF(VLOOKUP($A201,Osnova!$A:$C,1)=$A201,VLOOKUP($A201,Osnova!$A:$F,4),0)</f>
        <v>#N/A</v>
      </c>
      <c r="D201" s="26"/>
      <c r="E201" s="26"/>
      <c r="F201" s="544">
        <f t="shared" si="5"/>
        <v>0</v>
      </c>
      <c r="G201" s="26"/>
      <c r="H201" s="26"/>
      <c r="I201" s="537">
        <f t="shared" si="4"/>
        <v>0</v>
      </c>
    </row>
    <row r="202" spans="1:9" s="30" customFormat="1" ht="12" customHeight="1" x14ac:dyDescent="0.2">
      <c r="A202" s="29"/>
      <c r="B202" s="537" t="str">
        <f>IFERROR(IF(VLOOKUP($A202,Osnova!$A:$E,1)=$A202,VLOOKUP($A202,Osnova!$A:$E,$E$10)),"")</f>
        <v/>
      </c>
      <c r="C202" s="37" t="e">
        <f>IF(VLOOKUP($A202,Osnova!$A:$C,1)=$A202,VLOOKUP($A202,Osnova!$A:$F,4),0)</f>
        <v>#N/A</v>
      </c>
      <c r="D202" s="26"/>
      <c r="E202" s="26"/>
      <c r="F202" s="544">
        <f t="shared" si="5"/>
        <v>0</v>
      </c>
      <c r="G202" s="26"/>
      <c r="H202" s="26"/>
      <c r="I202" s="537">
        <f t="shared" si="4"/>
        <v>0</v>
      </c>
    </row>
    <row r="203" spans="1:9" s="30" customFormat="1" ht="12" customHeight="1" x14ac:dyDescent="0.2">
      <c r="A203" s="29"/>
      <c r="B203" s="537" t="str">
        <f>IFERROR(IF(VLOOKUP($A203,Osnova!$A:$E,1)=$A203,VLOOKUP($A203,Osnova!$A:$E,$E$10)),"")</f>
        <v/>
      </c>
      <c r="C203" s="37" t="e">
        <f>IF(VLOOKUP($A203,Osnova!$A:$C,1)=$A203,VLOOKUP($A203,Osnova!$A:$F,4),0)</f>
        <v>#N/A</v>
      </c>
      <c r="D203" s="26"/>
      <c r="E203" s="26"/>
      <c r="F203" s="544">
        <f t="shared" si="5"/>
        <v>0</v>
      </c>
      <c r="G203" s="26"/>
      <c r="H203" s="26"/>
      <c r="I203" s="537">
        <f t="shared" si="4"/>
        <v>0</v>
      </c>
    </row>
    <row r="204" spans="1:9" s="30" customFormat="1" ht="12" customHeight="1" x14ac:dyDescent="0.2">
      <c r="A204" s="29"/>
      <c r="B204" s="537" t="str">
        <f>IFERROR(IF(VLOOKUP($A204,Osnova!$A:$E,1)=$A204,VLOOKUP($A204,Osnova!$A:$E,$E$10)),"")</f>
        <v/>
      </c>
      <c r="C204" s="37" t="e">
        <f>IF(VLOOKUP($A204,Osnova!$A:$C,1)=$A204,VLOOKUP($A204,Osnova!$A:$F,4),0)</f>
        <v>#N/A</v>
      </c>
      <c r="D204" s="26"/>
      <c r="E204" s="26"/>
      <c r="F204" s="544">
        <f t="shared" si="5"/>
        <v>0</v>
      </c>
      <c r="G204" s="26"/>
      <c r="H204" s="26"/>
      <c r="I204" s="537">
        <f t="shared" si="4"/>
        <v>0</v>
      </c>
    </row>
    <row r="205" spans="1:9" s="30" customFormat="1" ht="12" customHeight="1" x14ac:dyDescent="0.2">
      <c r="A205" s="29"/>
      <c r="B205" s="537" t="str">
        <f>IFERROR(IF(VLOOKUP($A205,Osnova!$A:$E,1)=$A205,VLOOKUP($A205,Osnova!$A:$E,$E$10)),"")</f>
        <v/>
      </c>
      <c r="C205" s="37" t="e">
        <f>IF(VLOOKUP($A205,Osnova!$A:$C,1)=$A205,VLOOKUP($A205,Osnova!$A:$F,4),0)</f>
        <v>#N/A</v>
      </c>
      <c r="D205" s="26"/>
      <c r="E205" s="26"/>
      <c r="F205" s="544">
        <f t="shared" si="5"/>
        <v>0</v>
      </c>
      <c r="G205" s="26"/>
      <c r="H205" s="26"/>
      <c r="I205" s="537">
        <f t="shared" si="4"/>
        <v>0</v>
      </c>
    </row>
    <row r="206" spans="1:9" s="30" customFormat="1" ht="12" customHeight="1" x14ac:dyDescent="0.2">
      <c r="A206" s="29"/>
      <c r="B206" s="537" t="str">
        <f>IFERROR(IF(VLOOKUP($A206,Osnova!$A:$E,1)=$A206,VLOOKUP($A206,Osnova!$A:$E,$E$10)),"")</f>
        <v/>
      </c>
      <c r="C206" s="37" t="e">
        <f>IF(VLOOKUP($A206,Osnova!$A:$C,1)=$A206,VLOOKUP($A206,Osnova!$A:$F,4),0)</f>
        <v>#N/A</v>
      </c>
      <c r="D206" s="26"/>
      <c r="E206" s="26"/>
      <c r="F206" s="544">
        <f t="shared" si="5"/>
        <v>0</v>
      </c>
      <c r="G206" s="26"/>
      <c r="H206" s="26"/>
      <c r="I206" s="537">
        <f t="shared" ref="I206:I269" si="6">SUM(F206+G206-H206)</f>
        <v>0</v>
      </c>
    </row>
    <row r="207" spans="1:9" s="30" customFormat="1" ht="12" customHeight="1" x14ac:dyDescent="0.2">
      <c r="A207" s="29"/>
      <c r="B207" s="537" t="str">
        <f>IFERROR(IF(VLOOKUP($A207,Osnova!$A:$E,1)=$A207,VLOOKUP($A207,Osnova!$A:$E,$E$10)),"")</f>
        <v/>
      </c>
      <c r="C207" s="37" t="e">
        <f>IF(VLOOKUP($A207,Osnova!$A:$C,1)=$A207,VLOOKUP($A207,Osnova!$A:$F,4),0)</f>
        <v>#N/A</v>
      </c>
      <c r="D207" s="26"/>
      <c r="E207" s="26"/>
      <c r="F207" s="544">
        <f t="shared" si="5"/>
        <v>0</v>
      </c>
      <c r="G207" s="26"/>
      <c r="H207" s="26"/>
      <c r="I207" s="537">
        <f t="shared" si="6"/>
        <v>0</v>
      </c>
    </row>
    <row r="208" spans="1:9" s="30" customFormat="1" ht="12" customHeight="1" x14ac:dyDescent="0.2">
      <c r="A208" s="29"/>
      <c r="B208" s="537" t="str">
        <f>IFERROR(IF(VLOOKUP($A208,Osnova!$A:$E,1)=$A208,VLOOKUP($A208,Osnova!$A:$E,$E$10)),"")</f>
        <v/>
      </c>
      <c r="C208" s="37" t="e">
        <f>IF(VLOOKUP($A208,Osnova!$A:$C,1)=$A208,VLOOKUP($A208,Osnova!$A:$F,4),0)</f>
        <v>#N/A</v>
      </c>
      <c r="D208" s="26"/>
      <c r="E208" s="26"/>
      <c r="F208" s="544">
        <f t="shared" si="5"/>
        <v>0</v>
      </c>
      <c r="G208" s="26"/>
      <c r="H208" s="26"/>
      <c r="I208" s="537">
        <f t="shared" si="6"/>
        <v>0</v>
      </c>
    </row>
    <row r="209" spans="1:9" s="30" customFormat="1" ht="12" customHeight="1" x14ac:dyDescent="0.2">
      <c r="A209" s="29"/>
      <c r="B209" s="537" t="str">
        <f>IFERROR(IF(VLOOKUP($A209,Osnova!$A:$E,1)=$A209,VLOOKUP($A209,Osnova!$A:$E,$E$10)),"")</f>
        <v/>
      </c>
      <c r="C209" s="37" t="e">
        <f>IF(VLOOKUP($A209,Osnova!$A:$C,1)=$A209,VLOOKUP($A209,Osnova!$A:$F,4),0)</f>
        <v>#N/A</v>
      </c>
      <c r="D209" s="26"/>
      <c r="E209" s="26"/>
      <c r="F209" s="544">
        <f t="shared" si="5"/>
        <v>0</v>
      </c>
      <c r="G209" s="26"/>
      <c r="H209" s="26"/>
      <c r="I209" s="537">
        <f t="shared" si="6"/>
        <v>0</v>
      </c>
    </row>
    <row r="210" spans="1:9" s="30" customFormat="1" ht="12" customHeight="1" x14ac:dyDescent="0.2">
      <c r="A210" s="29"/>
      <c r="B210" s="537" t="str">
        <f>IFERROR(IF(VLOOKUP($A210,Osnova!$A:$E,1)=$A210,VLOOKUP($A210,Osnova!$A:$E,$E$10)),"")</f>
        <v/>
      </c>
      <c r="C210" s="37" t="e">
        <f>IF(VLOOKUP($A210,Osnova!$A:$C,1)=$A210,VLOOKUP($A210,Osnova!$A:$F,4),0)</f>
        <v>#N/A</v>
      </c>
      <c r="D210" s="26"/>
      <c r="E210" s="26"/>
      <c r="F210" s="544">
        <f t="shared" si="5"/>
        <v>0</v>
      </c>
      <c r="G210" s="26"/>
      <c r="H210" s="26"/>
      <c r="I210" s="537">
        <f t="shared" si="6"/>
        <v>0</v>
      </c>
    </row>
    <row r="211" spans="1:9" s="30" customFormat="1" ht="12" customHeight="1" x14ac:dyDescent="0.2">
      <c r="A211" s="29"/>
      <c r="B211" s="537" t="str">
        <f>IFERROR(IF(VLOOKUP($A211,Osnova!$A:$E,1)=$A211,VLOOKUP($A211,Osnova!$A:$E,$E$10)),"")</f>
        <v/>
      </c>
      <c r="C211" s="37" t="e">
        <f>IF(VLOOKUP($A211,Osnova!$A:$C,1)=$A211,VLOOKUP($A211,Osnova!$A:$F,4),0)</f>
        <v>#N/A</v>
      </c>
      <c r="D211" s="26"/>
      <c r="E211" s="26"/>
      <c r="F211" s="544">
        <f t="shared" si="5"/>
        <v>0</v>
      </c>
      <c r="G211" s="26"/>
      <c r="H211" s="26"/>
      <c r="I211" s="537">
        <f t="shared" si="6"/>
        <v>0</v>
      </c>
    </row>
    <row r="212" spans="1:9" s="30" customFormat="1" ht="12" customHeight="1" x14ac:dyDescent="0.2">
      <c r="A212" s="29"/>
      <c r="B212" s="537" t="str">
        <f>IFERROR(IF(VLOOKUP($A212,Osnova!$A:$E,1)=$A212,VLOOKUP($A212,Osnova!$A:$E,$E$10)),"")</f>
        <v/>
      </c>
      <c r="C212" s="37" t="e">
        <f>IF(VLOOKUP($A212,Osnova!$A:$C,1)=$A212,VLOOKUP($A212,Osnova!$A:$F,4),0)</f>
        <v>#N/A</v>
      </c>
      <c r="D212" s="26"/>
      <c r="E212" s="26"/>
      <c r="F212" s="544">
        <f t="shared" si="5"/>
        <v>0</v>
      </c>
      <c r="G212" s="26"/>
      <c r="H212" s="26"/>
      <c r="I212" s="537">
        <f t="shared" si="6"/>
        <v>0</v>
      </c>
    </row>
    <row r="213" spans="1:9" s="30" customFormat="1" ht="12" customHeight="1" x14ac:dyDescent="0.2">
      <c r="A213" s="29"/>
      <c r="B213" s="537" t="str">
        <f>IFERROR(IF(VLOOKUP($A213,Osnova!$A:$E,1)=$A213,VLOOKUP($A213,Osnova!$A:$E,$E$10)),"")</f>
        <v/>
      </c>
      <c r="C213" s="37" t="e">
        <f>IF(VLOOKUP($A213,Osnova!$A:$C,1)=$A213,VLOOKUP($A213,Osnova!$A:$F,4),0)</f>
        <v>#N/A</v>
      </c>
      <c r="D213" s="26"/>
      <c r="E213" s="26"/>
      <c r="F213" s="544">
        <f t="shared" ref="F213:F276" si="7">SUM(D213-E213)</f>
        <v>0</v>
      </c>
      <c r="G213" s="26"/>
      <c r="H213" s="26"/>
      <c r="I213" s="537">
        <f t="shared" si="6"/>
        <v>0</v>
      </c>
    </row>
    <row r="214" spans="1:9" s="30" customFormat="1" ht="12" customHeight="1" x14ac:dyDescent="0.2">
      <c r="A214" s="29"/>
      <c r="B214" s="537" t="str">
        <f>IFERROR(IF(VLOOKUP($A214,Osnova!$A:$E,1)=$A214,VLOOKUP($A214,Osnova!$A:$E,$E$10)),"")</f>
        <v/>
      </c>
      <c r="C214" s="37" t="e">
        <f>IF(VLOOKUP($A214,Osnova!$A:$C,1)=$A214,VLOOKUP($A214,Osnova!$A:$F,4),0)</f>
        <v>#N/A</v>
      </c>
      <c r="D214" s="26"/>
      <c r="E214" s="26"/>
      <c r="F214" s="544">
        <f t="shared" si="7"/>
        <v>0</v>
      </c>
      <c r="G214" s="26"/>
      <c r="H214" s="26"/>
      <c r="I214" s="537">
        <f t="shared" si="6"/>
        <v>0</v>
      </c>
    </row>
    <row r="215" spans="1:9" s="30" customFormat="1" ht="12" customHeight="1" x14ac:dyDescent="0.2">
      <c r="A215" s="29"/>
      <c r="B215" s="537" t="str">
        <f>IFERROR(IF(VLOOKUP($A215,Osnova!$A:$E,1)=$A215,VLOOKUP($A215,Osnova!$A:$E,$E$10)),"")</f>
        <v/>
      </c>
      <c r="C215" s="37" t="e">
        <f>IF(VLOOKUP($A215,Osnova!$A:$C,1)=$A215,VLOOKUP($A215,Osnova!$A:$F,4),0)</f>
        <v>#N/A</v>
      </c>
      <c r="D215" s="26"/>
      <c r="E215" s="26"/>
      <c r="F215" s="544">
        <f t="shared" si="7"/>
        <v>0</v>
      </c>
      <c r="G215" s="26"/>
      <c r="H215" s="26"/>
      <c r="I215" s="537">
        <f t="shared" si="6"/>
        <v>0</v>
      </c>
    </row>
    <row r="216" spans="1:9" s="30" customFormat="1" ht="12" customHeight="1" x14ac:dyDescent="0.2">
      <c r="A216" s="29"/>
      <c r="B216" s="537" t="str">
        <f>IFERROR(IF(VLOOKUP($A216,Osnova!$A:$E,1)=$A216,VLOOKUP($A216,Osnova!$A:$E,$E$10)),"")</f>
        <v/>
      </c>
      <c r="C216" s="37" t="e">
        <f>IF(VLOOKUP($A216,Osnova!$A:$C,1)=$A216,VLOOKUP($A216,Osnova!$A:$F,4),0)</f>
        <v>#N/A</v>
      </c>
      <c r="D216" s="26"/>
      <c r="E216" s="26"/>
      <c r="F216" s="544">
        <f t="shared" si="7"/>
        <v>0</v>
      </c>
      <c r="G216" s="26"/>
      <c r="H216" s="26"/>
      <c r="I216" s="537">
        <f t="shared" si="6"/>
        <v>0</v>
      </c>
    </row>
    <row r="217" spans="1:9" s="30" customFormat="1" ht="12" customHeight="1" x14ac:dyDescent="0.2">
      <c r="A217" s="29"/>
      <c r="B217" s="537" t="str">
        <f>IFERROR(IF(VLOOKUP($A217,Osnova!$A:$E,1)=$A217,VLOOKUP($A217,Osnova!$A:$E,$E$10)),"")</f>
        <v/>
      </c>
      <c r="C217" s="37" t="e">
        <f>IF(VLOOKUP($A217,Osnova!$A:$C,1)=$A217,VLOOKUP($A217,Osnova!$A:$F,4),0)</f>
        <v>#N/A</v>
      </c>
      <c r="D217" s="26"/>
      <c r="E217" s="26"/>
      <c r="F217" s="544">
        <f t="shared" si="7"/>
        <v>0</v>
      </c>
      <c r="G217" s="26"/>
      <c r="H217" s="26"/>
      <c r="I217" s="537">
        <f t="shared" si="6"/>
        <v>0</v>
      </c>
    </row>
    <row r="218" spans="1:9" s="30" customFormat="1" ht="12" customHeight="1" x14ac:dyDescent="0.2">
      <c r="A218" s="29"/>
      <c r="B218" s="537" t="str">
        <f>IFERROR(IF(VLOOKUP($A218,Osnova!$A:$E,1)=$A218,VLOOKUP($A218,Osnova!$A:$E,$E$10)),"")</f>
        <v/>
      </c>
      <c r="C218" s="37" t="e">
        <f>IF(VLOOKUP($A218,Osnova!$A:$C,1)=$A218,VLOOKUP($A218,Osnova!$A:$F,4),0)</f>
        <v>#N/A</v>
      </c>
      <c r="D218" s="26"/>
      <c r="E218" s="26"/>
      <c r="F218" s="544">
        <f t="shared" si="7"/>
        <v>0</v>
      </c>
      <c r="G218" s="26"/>
      <c r="H218" s="26"/>
      <c r="I218" s="537">
        <f t="shared" si="6"/>
        <v>0</v>
      </c>
    </row>
    <row r="219" spans="1:9" s="30" customFormat="1" ht="12" customHeight="1" x14ac:dyDescent="0.2">
      <c r="A219" s="29"/>
      <c r="B219" s="537" t="str">
        <f>IFERROR(IF(VLOOKUP($A219,Osnova!$A:$E,1)=$A219,VLOOKUP($A219,Osnova!$A:$E,$E$10)),"")</f>
        <v/>
      </c>
      <c r="C219" s="37" t="e">
        <f>IF(VLOOKUP($A219,Osnova!$A:$C,1)=$A219,VLOOKUP($A219,Osnova!$A:$F,4),0)</f>
        <v>#N/A</v>
      </c>
      <c r="D219" s="26"/>
      <c r="E219" s="26"/>
      <c r="F219" s="544">
        <f t="shared" si="7"/>
        <v>0</v>
      </c>
      <c r="G219" s="26"/>
      <c r="H219" s="26"/>
      <c r="I219" s="537">
        <f t="shared" si="6"/>
        <v>0</v>
      </c>
    </row>
    <row r="220" spans="1:9" s="30" customFormat="1" ht="12" customHeight="1" x14ac:dyDescent="0.2">
      <c r="A220" s="29"/>
      <c r="B220" s="537" t="str">
        <f>IFERROR(IF(VLOOKUP($A220,Osnova!$A:$E,1)=$A220,VLOOKUP($A220,Osnova!$A:$E,$E$10)),"")</f>
        <v/>
      </c>
      <c r="C220" s="37" t="e">
        <f>IF(VLOOKUP($A220,Osnova!$A:$C,1)=$A220,VLOOKUP($A220,Osnova!$A:$F,4),0)</f>
        <v>#N/A</v>
      </c>
      <c r="D220" s="26"/>
      <c r="E220" s="26"/>
      <c r="F220" s="544">
        <f t="shared" si="7"/>
        <v>0</v>
      </c>
      <c r="G220" s="26"/>
      <c r="H220" s="26"/>
      <c r="I220" s="537">
        <f t="shared" si="6"/>
        <v>0</v>
      </c>
    </row>
    <row r="221" spans="1:9" s="30" customFormat="1" ht="12" customHeight="1" x14ac:dyDescent="0.2">
      <c r="A221" s="29"/>
      <c r="B221" s="537" t="str">
        <f>IFERROR(IF(VLOOKUP($A221,Osnova!$A:$E,1)=$A221,VLOOKUP($A221,Osnova!$A:$E,$E$10)),"")</f>
        <v/>
      </c>
      <c r="C221" s="37" t="e">
        <f>IF(VLOOKUP($A221,Osnova!$A:$C,1)=$A221,VLOOKUP($A221,Osnova!$A:$F,4),0)</f>
        <v>#N/A</v>
      </c>
      <c r="D221" s="26"/>
      <c r="E221" s="26"/>
      <c r="F221" s="544">
        <f t="shared" si="7"/>
        <v>0</v>
      </c>
      <c r="G221" s="26"/>
      <c r="H221" s="26"/>
      <c r="I221" s="537">
        <f t="shared" si="6"/>
        <v>0</v>
      </c>
    </row>
    <row r="222" spans="1:9" s="30" customFormat="1" ht="12" customHeight="1" x14ac:dyDescent="0.2">
      <c r="A222" s="29"/>
      <c r="B222" s="537" t="str">
        <f>IFERROR(IF(VLOOKUP($A222,Osnova!$A:$E,1)=$A222,VLOOKUP($A222,Osnova!$A:$E,$E$10)),"")</f>
        <v/>
      </c>
      <c r="C222" s="37" t="e">
        <f>IF(VLOOKUP($A222,Osnova!$A:$C,1)=$A222,VLOOKUP($A222,Osnova!$A:$F,4),0)</f>
        <v>#N/A</v>
      </c>
      <c r="D222" s="26"/>
      <c r="E222" s="26"/>
      <c r="F222" s="544">
        <f t="shared" si="7"/>
        <v>0</v>
      </c>
      <c r="G222" s="26"/>
      <c r="H222" s="26"/>
      <c r="I222" s="537">
        <f t="shared" si="6"/>
        <v>0</v>
      </c>
    </row>
    <row r="223" spans="1:9" s="30" customFormat="1" ht="12" customHeight="1" x14ac:dyDescent="0.2">
      <c r="A223" s="29"/>
      <c r="B223" s="537" t="str">
        <f>IFERROR(IF(VLOOKUP($A223,Osnova!$A:$E,1)=$A223,VLOOKUP($A223,Osnova!$A:$E,$E$10)),"")</f>
        <v/>
      </c>
      <c r="C223" s="37" t="e">
        <f>IF(VLOOKUP($A223,Osnova!$A:$C,1)=$A223,VLOOKUP($A223,Osnova!$A:$F,4),0)</f>
        <v>#N/A</v>
      </c>
      <c r="D223" s="26"/>
      <c r="E223" s="26"/>
      <c r="F223" s="544">
        <f t="shared" si="7"/>
        <v>0</v>
      </c>
      <c r="G223" s="26"/>
      <c r="H223" s="26"/>
      <c r="I223" s="537">
        <f t="shared" si="6"/>
        <v>0</v>
      </c>
    </row>
    <row r="224" spans="1:9" s="30" customFormat="1" ht="12" customHeight="1" x14ac:dyDescent="0.2">
      <c r="A224" s="29"/>
      <c r="B224" s="537" t="str">
        <f>IFERROR(IF(VLOOKUP($A224,Osnova!$A:$E,1)=$A224,VLOOKUP($A224,Osnova!$A:$E,$E$10)),"")</f>
        <v/>
      </c>
      <c r="C224" s="37" t="e">
        <f>IF(VLOOKUP($A224,Osnova!$A:$C,1)=$A224,VLOOKUP($A224,Osnova!$A:$F,4),0)</f>
        <v>#N/A</v>
      </c>
      <c r="D224" s="26"/>
      <c r="E224" s="26"/>
      <c r="F224" s="544">
        <f t="shared" si="7"/>
        <v>0</v>
      </c>
      <c r="G224" s="26"/>
      <c r="H224" s="26"/>
      <c r="I224" s="537">
        <f t="shared" si="6"/>
        <v>0</v>
      </c>
    </row>
    <row r="225" spans="1:9" s="30" customFormat="1" ht="12" customHeight="1" x14ac:dyDescent="0.2">
      <c r="A225" s="29"/>
      <c r="B225" s="537" t="str">
        <f>IFERROR(IF(VLOOKUP($A225,Osnova!$A:$E,1)=$A225,VLOOKUP($A225,Osnova!$A:$E,$E$10)),"")</f>
        <v/>
      </c>
      <c r="C225" s="37" t="e">
        <f>IF(VLOOKUP($A225,Osnova!$A:$C,1)=$A225,VLOOKUP($A225,Osnova!$A:$F,4),0)</f>
        <v>#N/A</v>
      </c>
      <c r="D225" s="26"/>
      <c r="E225" s="26"/>
      <c r="F225" s="544">
        <f t="shared" si="7"/>
        <v>0</v>
      </c>
      <c r="G225" s="26"/>
      <c r="H225" s="26"/>
      <c r="I225" s="537">
        <f t="shared" si="6"/>
        <v>0</v>
      </c>
    </row>
    <row r="226" spans="1:9" s="30" customFormat="1" ht="12" customHeight="1" x14ac:dyDescent="0.2">
      <c r="A226" s="29"/>
      <c r="B226" s="537" t="str">
        <f>IFERROR(IF(VLOOKUP($A226,Osnova!$A:$E,1)=$A226,VLOOKUP($A226,Osnova!$A:$E,$E$10)),"")</f>
        <v/>
      </c>
      <c r="C226" s="37" t="e">
        <f>IF(VLOOKUP($A226,Osnova!$A:$C,1)=$A226,VLOOKUP($A226,Osnova!$A:$F,4),0)</f>
        <v>#N/A</v>
      </c>
      <c r="D226" s="26"/>
      <c r="E226" s="26"/>
      <c r="F226" s="544">
        <f t="shared" si="7"/>
        <v>0</v>
      </c>
      <c r="G226" s="26"/>
      <c r="H226" s="26"/>
      <c r="I226" s="537">
        <f t="shared" si="6"/>
        <v>0</v>
      </c>
    </row>
    <row r="227" spans="1:9" s="30" customFormat="1" ht="12" customHeight="1" x14ac:dyDescent="0.2">
      <c r="A227" s="29"/>
      <c r="B227" s="537" t="str">
        <f>IFERROR(IF(VLOOKUP($A227,Osnova!$A:$E,1)=$A227,VLOOKUP($A227,Osnova!$A:$E,$E$10)),"")</f>
        <v/>
      </c>
      <c r="C227" s="37" t="e">
        <f>IF(VLOOKUP($A227,Osnova!$A:$C,1)=$A227,VLOOKUP($A227,Osnova!$A:$F,4),0)</f>
        <v>#N/A</v>
      </c>
      <c r="D227" s="26"/>
      <c r="E227" s="26"/>
      <c r="F227" s="544">
        <f t="shared" si="7"/>
        <v>0</v>
      </c>
      <c r="G227" s="26"/>
      <c r="H227" s="26"/>
      <c r="I227" s="537">
        <f t="shared" si="6"/>
        <v>0</v>
      </c>
    </row>
    <row r="228" spans="1:9" s="30" customFormat="1" ht="12" customHeight="1" x14ac:dyDescent="0.2">
      <c r="A228" s="29"/>
      <c r="B228" s="537" t="str">
        <f>IFERROR(IF(VLOOKUP($A228,Osnova!$A:$E,1)=$A228,VLOOKUP($A228,Osnova!$A:$E,$E$10)),"")</f>
        <v/>
      </c>
      <c r="C228" s="37" t="e">
        <f>IF(VLOOKUP($A228,Osnova!$A:$C,1)=$A228,VLOOKUP($A228,Osnova!$A:$F,4),0)</f>
        <v>#N/A</v>
      </c>
      <c r="D228" s="26"/>
      <c r="E228" s="26"/>
      <c r="F228" s="544">
        <f t="shared" si="7"/>
        <v>0</v>
      </c>
      <c r="G228" s="26"/>
      <c r="H228" s="26"/>
      <c r="I228" s="537">
        <f t="shared" si="6"/>
        <v>0</v>
      </c>
    </row>
    <row r="229" spans="1:9" s="30" customFormat="1" ht="12" customHeight="1" x14ac:dyDescent="0.2">
      <c r="A229" s="29"/>
      <c r="B229" s="537" t="str">
        <f>IFERROR(IF(VLOOKUP($A229,Osnova!$A:$E,1)=$A229,VLOOKUP($A229,Osnova!$A:$E,$E$10)),"")</f>
        <v/>
      </c>
      <c r="C229" s="37" t="e">
        <f>IF(VLOOKUP($A229,Osnova!$A:$C,1)=$A229,VLOOKUP($A229,Osnova!$A:$F,4),0)</f>
        <v>#N/A</v>
      </c>
      <c r="D229" s="26"/>
      <c r="E229" s="26"/>
      <c r="F229" s="544">
        <f t="shared" si="7"/>
        <v>0</v>
      </c>
      <c r="G229" s="26"/>
      <c r="H229" s="26"/>
      <c r="I229" s="537">
        <f t="shared" si="6"/>
        <v>0</v>
      </c>
    </row>
    <row r="230" spans="1:9" s="30" customFormat="1" ht="12" customHeight="1" x14ac:dyDescent="0.2">
      <c r="A230" s="29"/>
      <c r="B230" s="537" t="str">
        <f>IFERROR(IF(VLOOKUP($A230,Osnova!$A:$E,1)=$A230,VLOOKUP($A230,Osnova!$A:$E,$E$10)),"")</f>
        <v/>
      </c>
      <c r="C230" s="37" t="e">
        <f>IF(VLOOKUP($A230,Osnova!$A:$C,1)=$A230,VLOOKUP($A230,Osnova!$A:$F,4),0)</f>
        <v>#N/A</v>
      </c>
      <c r="D230" s="26"/>
      <c r="E230" s="26"/>
      <c r="F230" s="544">
        <f t="shared" si="7"/>
        <v>0</v>
      </c>
      <c r="G230" s="26"/>
      <c r="H230" s="26"/>
      <c r="I230" s="537">
        <f t="shared" si="6"/>
        <v>0</v>
      </c>
    </row>
    <row r="231" spans="1:9" s="30" customFormat="1" ht="12" customHeight="1" x14ac:dyDescent="0.2">
      <c r="A231" s="29"/>
      <c r="B231" s="537" t="str">
        <f>IFERROR(IF(VLOOKUP($A231,Osnova!$A:$E,1)=$A231,VLOOKUP($A231,Osnova!$A:$E,$E$10)),"")</f>
        <v/>
      </c>
      <c r="C231" s="37" t="e">
        <f>IF(VLOOKUP($A231,Osnova!$A:$C,1)=$A231,VLOOKUP($A231,Osnova!$A:$F,4),0)</f>
        <v>#N/A</v>
      </c>
      <c r="D231" s="26"/>
      <c r="E231" s="26"/>
      <c r="F231" s="544">
        <f t="shared" si="7"/>
        <v>0</v>
      </c>
      <c r="G231" s="26"/>
      <c r="H231" s="26"/>
      <c r="I231" s="537">
        <f t="shared" si="6"/>
        <v>0</v>
      </c>
    </row>
    <row r="232" spans="1:9" s="30" customFormat="1" ht="12" customHeight="1" x14ac:dyDescent="0.2">
      <c r="A232" s="25"/>
      <c r="B232" s="537" t="str">
        <f>IFERROR(IF(VLOOKUP($A232,Osnova!$A:$E,1)=$A232,VLOOKUP($A232,Osnova!$A:$E,$E$10)),"")</f>
        <v/>
      </c>
      <c r="C232" s="37" t="e">
        <f>IF(VLOOKUP($A232,Osnova!$A:$C,1)=$A232,VLOOKUP($A232,Osnova!$A:$F,4),0)</f>
        <v>#N/A</v>
      </c>
      <c r="D232" s="26"/>
      <c r="E232" s="26"/>
      <c r="F232" s="544">
        <f t="shared" si="7"/>
        <v>0</v>
      </c>
      <c r="G232" s="26"/>
      <c r="H232" s="26"/>
      <c r="I232" s="537">
        <f t="shared" si="6"/>
        <v>0</v>
      </c>
    </row>
    <row r="233" spans="1:9" s="30" customFormat="1" ht="12" customHeight="1" x14ac:dyDescent="0.2">
      <c r="A233" s="29"/>
      <c r="B233" s="537" t="str">
        <f>IFERROR(IF(VLOOKUP($A233,Osnova!$A:$E,1)=$A233,VLOOKUP($A233,Osnova!$A:$E,$E$10)),"")</f>
        <v/>
      </c>
      <c r="C233" s="37" t="e">
        <f>IF(VLOOKUP($A233,Osnova!$A:$C,1)=$A233,VLOOKUP($A233,Osnova!$A:$F,4),0)</f>
        <v>#N/A</v>
      </c>
      <c r="D233" s="26"/>
      <c r="E233" s="26"/>
      <c r="F233" s="544">
        <f t="shared" si="7"/>
        <v>0</v>
      </c>
      <c r="G233" s="26"/>
      <c r="H233" s="26"/>
      <c r="I233" s="537">
        <f t="shared" si="6"/>
        <v>0</v>
      </c>
    </row>
    <row r="234" spans="1:9" s="30" customFormat="1" ht="12" customHeight="1" x14ac:dyDescent="0.2">
      <c r="A234" s="29"/>
      <c r="B234" s="537" t="str">
        <f>IFERROR(IF(VLOOKUP($A234,Osnova!$A:$E,1)=$A234,VLOOKUP($A234,Osnova!$A:$E,$E$10)),"")</f>
        <v/>
      </c>
      <c r="C234" s="37" t="e">
        <f>IF(VLOOKUP($A234,Osnova!$A:$C,1)=$A234,VLOOKUP($A234,Osnova!$A:$F,4),0)</f>
        <v>#N/A</v>
      </c>
      <c r="D234" s="26"/>
      <c r="E234" s="26"/>
      <c r="F234" s="544">
        <f t="shared" si="7"/>
        <v>0</v>
      </c>
      <c r="G234" s="26"/>
      <c r="H234" s="26"/>
      <c r="I234" s="537">
        <f t="shared" si="6"/>
        <v>0</v>
      </c>
    </row>
    <row r="235" spans="1:9" s="30" customFormat="1" ht="12" customHeight="1" x14ac:dyDescent="0.2">
      <c r="A235" s="29"/>
      <c r="B235" s="537" t="str">
        <f>IFERROR(IF(VLOOKUP($A235,Osnova!$A:$E,1)=$A235,VLOOKUP($A235,Osnova!$A:$E,$E$10)),"")</f>
        <v/>
      </c>
      <c r="C235" s="37" t="e">
        <f>IF(VLOOKUP($A235,Osnova!$A:$C,1)=$A235,VLOOKUP($A235,Osnova!$A:$F,4),0)</f>
        <v>#N/A</v>
      </c>
      <c r="D235" s="26"/>
      <c r="E235" s="26"/>
      <c r="F235" s="544">
        <f t="shared" si="7"/>
        <v>0</v>
      </c>
      <c r="G235" s="26"/>
      <c r="H235" s="26"/>
      <c r="I235" s="537">
        <f t="shared" si="6"/>
        <v>0</v>
      </c>
    </row>
    <row r="236" spans="1:9" s="30" customFormat="1" ht="12" customHeight="1" x14ac:dyDescent="0.2">
      <c r="A236" s="29"/>
      <c r="B236" s="537" t="str">
        <f>IFERROR(IF(VLOOKUP($A236,Osnova!$A:$E,1)=$A236,VLOOKUP($A236,Osnova!$A:$E,$E$10)),"")</f>
        <v/>
      </c>
      <c r="C236" s="37" t="e">
        <f>IF(VLOOKUP($A236,Osnova!$A:$C,1)=$A236,VLOOKUP($A236,Osnova!$A:$F,4),0)</f>
        <v>#N/A</v>
      </c>
      <c r="D236" s="26"/>
      <c r="E236" s="26"/>
      <c r="F236" s="544">
        <f t="shared" si="7"/>
        <v>0</v>
      </c>
      <c r="G236" s="26"/>
      <c r="H236" s="26"/>
      <c r="I236" s="537">
        <f t="shared" si="6"/>
        <v>0</v>
      </c>
    </row>
    <row r="237" spans="1:9" s="30" customFormat="1" ht="12" customHeight="1" x14ac:dyDescent="0.2">
      <c r="A237" s="29"/>
      <c r="B237" s="537" t="str">
        <f>IFERROR(IF(VLOOKUP($A237,Osnova!$A:$E,1)=$A237,VLOOKUP($A237,Osnova!$A:$E,$E$10)),"")</f>
        <v/>
      </c>
      <c r="C237" s="37" t="e">
        <f>IF(VLOOKUP($A237,Osnova!$A:$C,1)=$A237,VLOOKUP($A237,Osnova!$A:$F,4),0)</f>
        <v>#N/A</v>
      </c>
      <c r="D237" s="26"/>
      <c r="E237" s="26"/>
      <c r="F237" s="544">
        <f t="shared" si="7"/>
        <v>0</v>
      </c>
      <c r="G237" s="26"/>
      <c r="H237" s="26"/>
      <c r="I237" s="537">
        <f t="shared" si="6"/>
        <v>0</v>
      </c>
    </row>
    <row r="238" spans="1:9" s="30" customFormat="1" ht="12" customHeight="1" x14ac:dyDescent="0.2">
      <c r="A238" s="29"/>
      <c r="B238" s="537" t="str">
        <f>IFERROR(IF(VLOOKUP($A238,Osnova!$A:$E,1)=$A238,VLOOKUP($A238,Osnova!$A:$E,$E$10)),"")</f>
        <v/>
      </c>
      <c r="C238" s="37" t="e">
        <f>IF(VLOOKUP($A238,Osnova!$A:$C,1)=$A238,VLOOKUP($A238,Osnova!$A:$F,4),0)</f>
        <v>#N/A</v>
      </c>
      <c r="D238" s="26"/>
      <c r="E238" s="26"/>
      <c r="F238" s="544">
        <f t="shared" si="7"/>
        <v>0</v>
      </c>
      <c r="G238" s="26"/>
      <c r="H238" s="26"/>
      <c r="I238" s="537">
        <f t="shared" si="6"/>
        <v>0</v>
      </c>
    </row>
    <row r="239" spans="1:9" s="30" customFormat="1" ht="12" customHeight="1" x14ac:dyDescent="0.2">
      <c r="A239" s="29"/>
      <c r="B239" s="537" t="str">
        <f>IFERROR(IF(VLOOKUP($A239,Osnova!$A:$E,1)=$A239,VLOOKUP($A239,Osnova!$A:$E,$E$10)),"")</f>
        <v/>
      </c>
      <c r="C239" s="37" t="e">
        <f>IF(VLOOKUP($A239,Osnova!$A:$C,1)=$A239,VLOOKUP($A239,Osnova!$A:$F,4),0)</f>
        <v>#N/A</v>
      </c>
      <c r="D239" s="26"/>
      <c r="E239" s="26"/>
      <c r="F239" s="544">
        <f t="shared" si="7"/>
        <v>0</v>
      </c>
      <c r="G239" s="26"/>
      <c r="H239" s="26"/>
      <c r="I239" s="537">
        <f t="shared" si="6"/>
        <v>0</v>
      </c>
    </row>
    <row r="240" spans="1:9" s="30" customFormat="1" ht="12" customHeight="1" x14ac:dyDescent="0.2">
      <c r="A240" s="29"/>
      <c r="B240" s="537" t="str">
        <f>IFERROR(IF(VLOOKUP($A240,Osnova!$A:$E,1)=$A240,VLOOKUP($A240,Osnova!$A:$E,$E$10)),"")</f>
        <v/>
      </c>
      <c r="C240" s="37" t="e">
        <f>IF(VLOOKUP($A240,Osnova!$A:$C,1)=$A240,VLOOKUP($A240,Osnova!$A:$F,4),0)</f>
        <v>#N/A</v>
      </c>
      <c r="D240" s="26"/>
      <c r="E240" s="26"/>
      <c r="F240" s="544">
        <f t="shared" si="7"/>
        <v>0</v>
      </c>
      <c r="G240" s="26"/>
      <c r="H240" s="26"/>
      <c r="I240" s="537">
        <f t="shared" si="6"/>
        <v>0</v>
      </c>
    </row>
    <row r="241" spans="1:9" s="30" customFormat="1" ht="12" customHeight="1" x14ac:dyDescent="0.2">
      <c r="A241" s="29"/>
      <c r="B241" s="537" t="str">
        <f>IFERROR(IF(VLOOKUP($A241,Osnova!$A:$E,1)=$A241,VLOOKUP($A241,Osnova!$A:$E,$E$10)),"")</f>
        <v/>
      </c>
      <c r="C241" s="37" t="e">
        <f>IF(VLOOKUP($A241,Osnova!$A:$C,1)=$A241,VLOOKUP($A241,Osnova!$A:$F,4),0)</f>
        <v>#N/A</v>
      </c>
      <c r="D241" s="26"/>
      <c r="E241" s="26"/>
      <c r="F241" s="544">
        <f t="shared" si="7"/>
        <v>0</v>
      </c>
      <c r="G241" s="26"/>
      <c r="H241" s="26"/>
      <c r="I241" s="537">
        <f t="shared" si="6"/>
        <v>0</v>
      </c>
    </row>
    <row r="242" spans="1:9" s="30" customFormat="1" ht="12" customHeight="1" x14ac:dyDescent="0.2">
      <c r="A242" s="29"/>
      <c r="B242" s="537" t="str">
        <f>IFERROR(IF(VLOOKUP($A242,Osnova!$A:$E,1)=$A242,VLOOKUP($A242,Osnova!$A:$E,$E$10)),"")</f>
        <v/>
      </c>
      <c r="C242" s="37" t="e">
        <f>IF(VLOOKUP($A242,Osnova!$A:$C,1)=$A242,VLOOKUP($A242,Osnova!$A:$F,4),0)</f>
        <v>#N/A</v>
      </c>
      <c r="D242" s="26"/>
      <c r="E242" s="26"/>
      <c r="F242" s="544">
        <f t="shared" si="7"/>
        <v>0</v>
      </c>
      <c r="G242" s="26"/>
      <c r="H242" s="26"/>
      <c r="I242" s="537">
        <f t="shared" si="6"/>
        <v>0</v>
      </c>
    </row>
    <row r="243" spans="1:9" s="30" customFormat="1" ht="12" customHeight="1" x14ac:dyDescent="0.2">
      <c r="A243" s="29"/>
      <c r="B243" s="537" t="str">
        <f>IFERROR(IF(VLOOKUP($A243,Osnova!$A:$E,1)=$A243,VLOOKUP($A243,Osnova!$A:$E,$E$10)),"")</f>
        <v/>
      </c>
      <c r="C243" s="37" t="e">
        <f>IF(VLOOKUP($A243,Osnova!$A:$C,1)=$A243,VLOOKUP($A243,Osnova!$A:$F,4),0)</f>
        <v>#N/A</v>
      </c>
      <c r="D243" s="26"/>
      <c r="E243" s="26"/>
      <c r="F243" s="544">
        <f t="shared" si="7"/>
        <v>0</v>
      </c>
      <c r="G243" s="26"/>
      <c r="H243" s="26"/>
      <c r="I243" s="537">
        <f t="shared" si="6"/>
        <v>0</v>
      </c>
    </row>
    <row r="244" spans="1:9" s="30" customFormat="1" ht="12" customHeight="1" x14ac:dyDescent="0.2">
      <c r="A244" s="29"/>
      <c r="B244" s="537" t="str">
        <f>IFERROR(IF(VLOOKUP($A244,Osnova!$A:$E,1)=$A244,VLOOKUP($A244,Osnova!$A:$E,$E$10)),"")</f>
        <v/>
      </c>
      <c r="C244" s="37" t="e">
        <f>IF(VLOOKUP($A244,Osnova!$A:$C,1)=$A244,VLOOKUP($A244,Osnova!$A:$F,4),0)</f>
        <v>#N/A</v>
      </c>
      <c r="D244" s="26"/>
      <c r="E244" s="26"/>
      <c r="F244" s="544">
        <f t="shared" si="7"/>
        <v>0</v>
      </c>
      <c r="G244" s="26"/>
      <c r="H244" s="26"/>
      <c r="I244" s="537">
        <f t="shared" si="6"/>
        <v>0</v>
      </c>
    </row>
    <row r="245" spans="1:9" s="30" customFormat="1" ht="12" customHeight="1" x14ac:dyDescent="0.2">
      <c r="A245" s="29"/>
      <c r="B245" s="537" t="str">
        <f>IFERROR(IF(VLOOKUP($A245,Osnova!$A:$E,1)=$A245,VLOOKUP($A245,Osnova!$A:$E,$E$10)),"")</f>
        <v/>
      </c>
      <c r="C245" s="37" t="e">
        <f>IF(VLOOKUP($A245,Osnova!$A:$C,1)=$A245,VLOOKUP($A245,Osnova!$A:$F,4),0)</f>
        <v>#N/A</v>
      </c>
      <c r="D245" s="26"/>
      <c r="E245" s="26"/>
      <c r="F245" s="544">
        <f t="shared" si="7"/>
        <v>0</v>
      </c>
      <c r="G245" s="26"/>
      <c r="H245" s="26"/>
      <c r="I245" s="537">
        <f t="shared" si="6"/>
        <v>0</v>
      </c>
    </row>
    <row r="246" spans="1:9" s="30" customFormat="1" ht="12" customHeight="1" x14ac:dyDescent="0.2">
      <c r="A246" s="29"/>
      <c r="B246" s="537" t="str">
        <f>IFERROR(IF(VLOOKUP($A246,Osnova!$A:$E,1)=$A246,VLOOKUP($A246,Osnova!$A:$E,$E$10)),"")</f>
        <v/>
      </c>
      <c r="C246" s="37" t="e">
        <f>IF(VLOOKUP($A246,Osnova!$A:$C,1)=$A246,VLOOKUP($A246,Osnova!$A:$F,4),0)</f>
        <v>#N/A</v>
      </c>
      <c r="D246" s="26"/>
      <c r="E246" s="26"/>
      <c r="F246" s="544">
        <f t="shared" si="7"/>
        <v>0</v>
      </c>
      <c r="G246" s="26"/>
      <c r="H246" s="26"/>
      <c r="I246" s="537">
        <f t="shared" si="6"/>
        <v>0</v>
      </c>
    </row>
    <row r="247" spans="1:9" s="30" customFormat="1" ht="12" customHeight="1" x14ac:dyDescent="0.2">
      <c r="A247" s="29"/>
      <c r="B247" s="537" t="str">
        <f>IFERROR(IF(VLOOKUP($A247,Osnova!$A:$E,1)=$A247,VLOOKUP($A247,Osnova!$A:$E,$E$10)),"")</f>
        <v/>
      </c>
      <c r="C247" s="37" t="e">
        <f>IF(VLOOKUP($A247,Osnova!$A:$C,1)=$A247,VLOOKUP($A247,Osnova!$A:$F,4),0)</f>
        <v>#N/A</v>
      </c>
      <c r="D247" s="26"/>
      <c r="E247" s="26"/>
      <c r="F247" s="544">
        <f t="shared" si="7"/>
        <v>0</v>
      </c>
      <c r="G247" s="26"/>
      <c r="H247" s="26"/>
      <c r="I247" s="537">
        <f t="shared" si="6"/>
        <v>0</v>
      </c>
    </row>
    <row r="248" spans="1:9" s="30" customFormat="1" ht="12" customHeight="1" x14ac:dyDescent="0.2">
      <c r="A248" s="29"/>
      <c r="B248" s="537" t="str">
        <f>IFERROR(IF(VLOOKUP($A248,Osnova!$A:$E,1)=$A248,VLOOKUP($A248,Osnova!$A:$E,$E$10)),"")</f>
        <v/>
      </c>
      <c r="C248" s="37" t="e">
        <f>IF(VLOOKUP($A248,Osnova!$A:$C,1)=$A248,VLOOKUP($A248,Osnova!$A:$F,4),0)</f>
        <v>#N/A</v>
      </c>
      <c r="D248" s="26"/>
      <c r="E248" s="26"/>
      <c r="F248" s="544">
        <f t="shared" si="7"/>
        <v>0</v>
      </c>
      <c r="G248" s="26"/>
      <c r="H248" s="26"/>
      <c r="I248" s="537">
        <f t="shared" si="6"/>
        <v>0</v>
      </c>
    </row>
    <row r="249" spans="1:9" s="30" customFormat="1" ht="12" customHeight="1" x14ac:dyDescent="0.2">
      <c r="A249" s="29"/>
      <c r="B249" s="537" t="str">
        <f>IFERROR(IF(VLOOKUP($A249,Osnova!$A:$E,1)=$A249,VLOOKUP($A249,Osnova!$A:$E,$E$10)),"")</f>
        <v/>
      </c>
      <c r="C249" s="37" t="e">
        <f>IF(VLOOKUP($A249,Osnova!$A:$C,1)=$A249,VLOOKUP($A249,Osnova!$A:$F,4),0)</f>
        <v>#N/A</v>
      </c>
      <c r="D249" s="26"/>
      <c r="E249" s="26"/>
      <c r="F249" s="544">
        <f t="shared" si="7"/>
        <v>0</v>
      </c>
      <c r="G249" s="26"/>
      <c r="H249" s="26"/>
      <c r="I249" s="537">
        <f t="shared" si="6"/>
        <v>0</v>
      </c>
    </row>
    <row r="250" spans="1:9" s="30" customFormat="1" ht="12" customHeight="1" x14ac:dyDescent="0.2">
      <c r="A250" s="29"/>
      <c r="B250" s="537" t="str">
        <f>IFERROR(IF(VLOOKUP($A250,Osnova!$A:$E,1)=$A250,VLOOKUP($A250,Osnova!$A:$E,$E$10)),"")</f>
        <v/>
      </c>
      <c r="C250" s="37" t="e">
        <f>IF(VLOOKUP($A250,Osnova!$A:$C,1)=$A250,VLOOKUP($A250,Osnova!$A:$F,4),0)</f>
        <v>#N/A</v>
      </c>
      <c r="D250" s="26"/>
      <c r="E250" s="26"/>
      <c r="F250" s="544">
        <f t="shared" si="7"/>
        <v>0</v>
      </c>
      <c r="G250" s="26"/>
      <c r="H250" s="26"/>
      <c r="I250" s="537">
        <f t="shared" si="6"/>
        <v>0</v>
      </c>
    </row>
    <row r="251" spans="1:9" s="30" customFormat="1" ht="12" customHeight="1" x14ac:dyDescent="0.2">
      <c r="A251" s="29"/>
      <c r="B251" s="537" t="str">
        <f>IFERROR(IF(VLOOKUP($A251,Osnova!$A:$E,1)=$A251,VLOOKUP($A251,Osnova!$A:$E,$E$10)),"")</f>
        <v/>
      </c>
      <c r="C251" s="37" t="e">
        <f>IF(VLOOKUP($A251,Osnova!$A:$C,1)=$A251,VLOOKUP($A251,Osnova!$A:$F,4),0)</f>
        <v>#N/A</v>
      </c>
      <c r="D251" s="26"/>
      <c r="E251" s="26"/>
      <c r="F251" s="544">
        <f t="shared" si="7"/>
        <v>0</v>
      </c>
      <c r="G251" s="26"/>
      <c r="H251" s="26"/>
      <c r="I251" s="537">
        <f t="shared" si="6"/>
        <v>0</v>
      </c>
    </row>
    <row r="252" spans="1:9" s="30" customFormat="1" ht="12" customHeight="1" x14ac:dyDescent="0.2">
      <c r="A252" s="29"/>
      <c r="B252" s="537" t="str">
        <f>IFERROR(IF(VLOOKUP($A252,Osnova!$A:$E,1)=$A252,VLOOKUP($A252,Osnova!$A:$E,$E$10)),"")</f>
        <v/>
      </c>
      <c r="C252" s="37" t="e">
        <f>IF(VLOOKUP($A252,Osnova!$A:$C,1)=$A252,VLOOKUP($A252,Osnova!$A:$F,4),0)</f>
        <v>#N/A</v>
      </c>
      <c r="D252" s="26"/>
      <c r="E252" s="26"/>
      <c r="F252" s="544">
        <f t="shared" si="7"/>
        <v>0</v>
      </c>
      <c r="G252" s="26"/>
      <c r="H252" s="26"/>
      <c r="I252" s="537">
        <f t="shared" si="6"/>
        <v>0</v>
      </c>
    </row>
    <row r="253" spans="1:9" s="30" customFormat="1" ht="12" customHeight="1" x14ac:dyDescent="0.2">
      <c r="A253" s="29"/>
      <c r="B253" s="537" t="str">
        <f>IFERROR(IF(VLOOKUP($A253,Osnova!$A:$E,1)=$A253,VLOOKUP($A253,Osnova!$A:$E,$E$10)),"")</f>
        <v/>
      </c>
      <c r="C253" s="37" t="e">
        <f>IF(VLOOKUP($A253,Osnova!$A:$C,1)=$A253,VLOOKUP($A253,Osnova!$A:$F,4),0)</f>
        <v>#N/A</v>
      </c>
      <c r="D253" s="26"/>
      <c r="E253" s="26"/>
      <c r="F253" s="544">
        <f t="shared" si="7"/>
        <v>0</v>
      </c>
      <c r="G253" s="26"/>
      <c r="H253" s="26"/>
      <c r="I253" s="537">
        <f t="shared" si="6"/>
        <v>0</v>
      </c>
    </row>
    <row r="254" spans="1:9" s="30" customFormat="1" ht="12" customHeight="1" x14ac:dyDescent="0.2">
      <c r="A254" s="29"/>
      <c r="B254" s="537" t="str">
        <f>IFERROR(IF(VLOOKUP($A254,Osnova!$A:$E,1)=$A254,VLOOKUP($A254,Osnova!$A:$E,$E$10)),"")</f>
        <v/>
      </c>
      <c r="C254" s="37" t="e">
        <f>IF(VLOOKUP($A254,Osnova!$A:$C,1)=$A254,VLOOKUP($A254,Osnova!$A:$F,4),0)</f>
        <v>#N/A</v>
      </c>
      <c r="D254" s="26"/>
      <c r="E254" s="26"/>
      <c r="F254" s="544">
        <f t="shared" si="7"/>
        <v>0</v>
      </c>
      <c r="G254" s="26"/>
      <c r="H254" s="26"/>
      <c r="I254" s="537">
        <f t="shared" si="6"/>
        <v>0</v>
      </c>
    </row>
    <row r="255" spans="1:9" s="30" customFormat="1" ht="12" customHeight="1" x14ac:dyDescent="0.2">
      <c r="A255" s="29"/>
      <c r="B255" s="537" t="str">
        <f>IFERROR(IF(VLOOKUP($A255,Osnova!$A:$E,1)=$A255,VLOOKUP($A255,Osnova!$A:$E,$E$10)),"")</f>
        <v/>
      </c>
      <c r="C255" s="37" t="e">
        <f>IF(VLOOKUP($A255,Osnova!$A:$C,1)=$A255,VLOOKUP($A255,Osnova!$A:$F,4),0)</f>
        <v>#N/A</v>
      </c>
      <c r="D255" s="26"/>
      <c r="E255" s="26"/>
      <c r="F255" s="544">
        <f t="shared" si="7"/>
        <v>0</v>
      </c>
      <c r="G255" s="26"/>
      <c r="H255" s="26"/>
      <c r="I255" s="537">
        <f t="shared" si="6"/>
        <v>0</v>
      </c>
    </row>
    <row r="256" spans="1:9" s="30" customFormat="1" ht="12" customHeight="1" x14ac:dyDescent="0.2">
      <c r="A256" s="29"/>
      <c r="B256" s="537" t="str">
        <f>IFERROR(IF(VLOOKUP($A256,Osnova!$A:$E,1)=$A256,VLOOKUP($A256,Osnova!$A:$E,$E$10)),"")</f>
        <v/>
      </c>
      <c r="C256" s="37" t="e">
        <f>IF(VLOOKUP($A256,Osnova!$A:$C,1)=$A256,VLOOKUP($A256,Osnova!$A:$F,4),0)</f>
        <v>#N/A</v>
      </c>
      <c r="D256" s="26"/>
      <c r="E256" s="26"/>
      <c r="F256" s="544">
        <f t="shared" si="7"/>
        <v>0</v>
      </c>
      <c r="G256" s="26"/>
      <c r="H256" s="26"/>
      <c r="I256" s="537">
        <f t="shared" si="6"/>
        <v>0</v>
      </c>
    </row>
    <row r="257" spans="1:9" s="30" customFormat="1" ht="12" customHeight="1" x14ac:dyDescent="0.2">
      <c r="A257" s="29"/>
      <c r="B257" s="537" t="str">
        <f>IFERROR(IF(VLOOKUP($A257,Osnova!$A:$E,1)=$A257,VLOOKUP($A257,Osnova!$A:$E,$E$10)),"")</f>
        <v/>
      </c>
      <c r="C257" s="37" t="e">
        <f>IF(VLOOKUP($A257,Osnova!$A:$C,1)=$A257,VLOOKUP($A257,Osnova!$A:$F,4),0)</f>
        <v>#N/A</v>
      </c>
      <c r="D257" s="26"/>
      <c r="E257" s="26"/>
      <c r="F257" s="544">
        <f t="shared" si="7"/>
        <v>0</v>
      </c>
      <c r="G257" s="26"/>
      <c r="H257" s="26"/>
      <c r="I257" s="537">
        <f t="shared" si="6"/>
        <v>0</v>
      </c>
    </row>
    <row r="258" spans="1:9" s="30" customFormat="1" ht="12" customHeight="1" x14ac:dyDescent="0.2">
      <c r="A258" s="29"/>
      <c r="B258" s="537" t="str">
        <f>IFERROR(IF(VLOOKUP($A258,Osnova!$A:$E,1)=$A258,VLOOKUP($A258,Osnova!$A:$E,$E$10)),"")</f>
        <v/>
      </c>
      <c r="C258" s="37" t="e">
        <f>IF(VLOOKUP($A258,Osnova!$A:$C,1)=$A258,VLOOKUP($A258,Osnova!$A:$F,4),0)</f>
        <v>#N/A</v>
      </c>
      <c r="D258" s="26"/>
      <c r="E258" s="26"/>
      <c r="F258" s="544">
        <f t="shared" si="7"/>
        <v>0</v>
      </c>
      <c r="G258" s="26"/>
      <c r="H258" s="26"/>
      <c r="I258" s="537">
        <f t="shared" si="6"/>
        <v>0</v>
      </c>
    </row>
    <row r="259" spans="1:9" s="30" customFormat="1" ht="12" customHeight="1" x14ac:dyDescent="0.2">
      <c r="A259" s="29"/>
      <c r="B259" s="537" t="str">
        <f>IFERROR(IF(VLOOKUP($A259,Osnova!$A:$E,1)=$A259,VLOOKUP($A259,Osnova!$A:$E,$E$10)),"")</f>
        <v/>
      </c>
      <c r="C259" s="37" t="e">
        <f>IF(VLOOKUP($A259,Osnova!$A:$C,1)=$A259,VLOOKUP($A259,Osnova!$A:$F,4),0)</f>
        <v>#N/A</v>
      </c>
      <c r="D259" s="26"/>
      <c r="E259" s="26"/>
      <c r="F259" s="544">
        <f t="shared" si="7"/>
        <v>0</v>
      </c>
      <c r="G259" s="26"/>
      <c r="H259" s="26"/>
      <c r="I259" s="537">
        <f t="shared" si="6"/>
        <v>0</v>
      </c>
    </row>
    <row r="260" spans="1:9" s="30" customFormat="1" ht="12" customHeight="1" x14ac:dyDescent="0.2">
      <c r="A260" s="29"/>
      <c r="B260" s="537" t="str">
        <f>IFERROR(IF(VLOOKUP($A260,Osnova!$A:$E,1)=$A260,VLOOKUP($A260,Osnova!$A:$E,$E$10)),"")</f>
        <v/>
      </c>
      <c r="C260" s="37" t="e">
        <f>IF(VLOOKUP($A260,Osnova!$A:$C,1)=$A260,VLOOKUP($A260,Osnova!$A:$F,4),0)</f>
        <v>#N/A</v>
      </c>
      <c r="D260" s="26"/>
      <c r="E260" s="26"/>
      <c r="F260" s="544">
        <f t="shared" si="7"/>
        <v>0</v>
      </c>
      <c r="G260" s="26"/>
      <c r="H260" s="26"/>
      <c r="I260" s="537">
        <f t="shared" si="6"/>
        <v>0</v>
      </c>
    </row>
    <row r="261" spans="1:9" s="30" customFormat="1" ht="12" customHeight="1" x14ac:dyDescent="0.2">
      <c r="A261" s="29"/>
      <c r="B261" s="537" t="str">
        <f>IFERROR(IF(VLOOKUP($A261,Osnova!$A:$E,1)=$A261,VLOOKUP($A261,Osnova!$A:$E,$E$10)),"")</f>
        <v/>
      </c>
      <c r="C261" s="37" t="e">
        <f>IF(VLOOKUP($A261,Osnova!$A:$C,1)=$A261,VLOOKUP($A261,Osnova!$A:$F,4),0)</f>
        <v>#N/A</v>
      </c>
      <c r="D261" s="26"/>
      <c r="E261" s="26"/>
      <c r="F261" s="544">
        <f t="shared" si="7"/>
        <v>0</v>
      </c>
      <c r="G261" s="26"/>
      <c r="H261" s="26"/>
      <c r="I261" s="537">
        <f t="shared" si="6"/>
        <v>0</v>
      </c>
    </row>
    <row r="262" spans="1:9" s="30" customFormat="1" ht="12" customHeight="1" x14ac:dyDescent="0.2">
      <c r="A262" s="29"/>
      <c r="B262" s="537" t="str">
        <f>IFERROR(IF(VLOOKUP($A262,Osnova!$A:$E,1)=$A262,VLOOKUP($A262,Osnova!$A:$E,$E$10)),"")</f>
        <v/>
      </c>
      <c r="C262" s="37" t="e">
        <f>IF(VLOOKUP($A262,Osnova!$A:$C,1)=$A262,VLOOKUP($A262,Osnova!$A:$F,4),0)</f>
        <v>#N/A</v>
      </c>
      <c r="D262" s="26"/>
      <c r="E262" s="26"/>
      <c r="F262" s="544">
        <f t="shared" si="7"/>
        <v>0</v>
      </c>
      <c r="G262" s="26"/>
      <c r="H262" s="26"/>
      <c r="I262" s="537">
        <f t="shared" si="6"/>
        <v>0</v>
      </c>
    </row>
    <row r="263" spans="1:9" s="30" customFormat="1" ht="12" customHeight="1" x14ac:dyDescent="0.2">
      <c r="A263" s="29"/>
      <c r="B263" s="537" t="str">
        <f>IFERROR(IF(VLOOKUP($A263,Osnova!$A:$E,1)=$A263,VLOOKUP($A263,Osnova!$A:$E,$E$10)),"")</f>
        <v/>
      </c>
      <c r="C263" s="37" t="e">
        <f>IF(VLOOKUP($A263,Osnova!$A:$C,1)=$A263,VLOOKUP($A263,Osnova!$A:$F,4),0)</f>
        <v>#N/A</v>
      </c>
      <c r="D263" s="26"/>
      <c r="E263" s="26"/>
      <c r="F263" s="544">
        <f t="shared" si="7"/>
        <v>0</v>
      </c>
      <c r="G263" s="26"/>
      <c r="H263" s="26"/>
      <c r="I263" s="537">
        <f t="shared" si="6"/>
        <v>0</v>
      </c>
    </row>
    <row r="264" spans="1:9" s="30" customFormat="1" ht="12" customHeight="1" x14ac:dyDescent="0.2">
      <c r="A264" s="29"/>
      <c r="B264" s="537" t="str">
        <f>IFERROR(IF(VLOOKUP($A264,Osnova!$A:$E,1)=$A264,VLOOKUP($A264,Osnova!$A:$E,$E$10)),"")</f>
        <v/>
      </c>
      <c r="C264" s="37" t="e">
        <f>IF(VLOOKUP($A264,Osnova!$A:$C,1)=$A264,VLOOKUP($A264,Osnova!$A:$F,4),0)</f>
        <v>#N/A</v>
      </c>
      <c r="D264" s="26"/>
      <c r="E264" s="26"/>
      <c r="F264" s="544">
        <f t="shared" si="7"/>
        <v>0</v>
      </c>
      <c r="G264" s="26"/>
      <c r="H264" s="26"/>
      <c r="I264" s="537">
        <f t="shared" si="6"/>
        <v>0</v>
      </c>
    </row>
    <row r="265" spans="1:9" s="30" customFormat="1" ht="12" customHeight="1" x14ac:dyDescent="0.2">
      <c r="A265" s="29"/>
      <c r="B265" s="537" t="str">
        <f>IFERROR(IF(VLOOKUP($A265,Osnova!$A:$E,1)=$A265,VLOOKUP($A265,Osnova!$A:$E,$E$10)),"")</f>
        <v/>
      </c>
      <c r="C265" s="37" t="e">
        <f>IF(VLOOKUP($A265,Osnova!$A:$C,1)=$A265,VLOOKUP($A265,Osnova!$A:$F,4),0)</f>
        <v>#N/A</v>
      </c>
      <c r="D265" s="26"/>
      <c r="E265" s="26"/>
      <c r="F265" s="544">
        <f t="shared" si="7"/>
        <v>0</v>
      </c>
      <c r="G265" s="26"/>
      <c r="H265" s="26"/>
      <c r="I265" s="537">
        <f t="shared" si="6"/>
        <v>0</v>
      </c>
    </row>
    <row r="266" spans="1:9" s="30" customFormat="1" ht="12" customHeight="1" x14ac:dyDescent="0.2">
      <c r="A266" s="29"/>
      <c r="B266" s="537" t="str">
        <f>IFERROR(IF(VLOOKUP($A266,Osnova!$A:$E,1)=$A266,VLOOKUP($A266,Osnova!$A:$E,$E$10)),"")</f>
        <v/>
      </c>
      <c r="C266" s="37" t="e">
        <f>IF(VLOOKUP($A266,Osnova!$A:$C,1)=$A266,VLOOKUP($A266,Osnova!$A:$F,4),0)</f>
        <v>#N/A</v>
      </c>
      <c r="D266" s="26"/>
      <c r="E266" s="26"/>
      <c r="F266" s="544">
        <f t="shared" si="7"/>
        <v>0</v>
      </c>
      <c r="G266" s="26"/>
      <c r="H266" s="26"/>
      <c r="I266" s="537">
        <f t="shared" si="6"/>
        <v>0</v>
      </c>
    </row>
    <row r="267" spans="1:9" s="30" customFormat="1" ht="12" customHeight="1" x14ac:dyDescent="0.2">
      <c r="A267" s="29"/>
      <c r="B267" s="537" t="str">
        <f>IFERROR(IF(VLOOKUP($A267,Osnova!$A:$E,1)=$A267,VLOOKUP($A267,Osnova!$A:$E,$E$10)),"")</f>
        <v/>
      </c>
      <c r="C267" s="37" t="e">
        <f>IF(VLOOKUP($A267,Osnova!$A:$C,1)=$A267,VLOOKUP($A267,Osnova!$A:$F,4),0)</f>
        <v>#N/A</v>
      </c>
      <c r="D267" s="26"/>
      <c r="E267" s="26"/>
      <c r="F267" s="544">
        <f t="shared" si="7"/>
        <v>0</v>
      </c>
      <c r="G267" s="26"/>
      <c r="H267" s="26"/>
      <c r="I267" s="537">
        <f t="shared" si="6"/>
        <v>0</v>
      </c>
    </row>
    <row r="268" spans="1:9" s="30" customFormat="1" ht="12" customHeight="1" x14ac:dyDescent="0.2">
      <c r="A268" s="29"/>
      <c r="B268" s="537" t="str">
        <f>IFERROR(IF(VLOOKUP($A268,Osnova!$A:$E,1)=$A268,VLOOKUP($A268,Osnova!$A:$E,$E$10)),"")</f>
        <v/>
      </c>
      <c r="C268" s="37" t="e">
        <f>IF(VLOOKUP($A268,Osnova!$A:$C,1)=$A268,VLOOKUP($A268,Osnova!$A:$F,4),0)</f>
        <v>#N/A</v>
      </c>
      <c r="D268" s="26"/>
      <c r="E268" s="26"/>
      <c r="F268" s="544">
        <f t="shared" si="7"/>
        <v>0</v>
      </c>
      <c r="G268" s="26"/>
      <c r="H268" s="26"/>
      <c r="I268" s="537">
        <f t="shared" si="6"/>
        <v>0</v>
      </c>
    </row>
    <row r="269" spans="1:9" s="30" customFormat="1" ht="12" customHeight="1" x14ac:dyDescent="0.2">
      <c r="A269" s="29"/>
      <c r="B269" s="537" t="str">
        <f>IFERROR(IF(VLOOKUP($A269,Osnova!$A:$E,1)=$A269,VLOOKUP($A269,Osnova!$A:$E,$E$10)),"")</f>
        <v/>
      </c>
      <c r="C269" s="37" t="e">
        <f>IF(VLOOKUP($A269,Osnova!$A:$C,1)=$A269,VLOOKUP($A269,Osnova!$A:$F,4),0)</f>
        <v>#N/A</v>
      </c>
      <c r="D269" s="26"/>
      <c r="E269" s="26"/>
      <c r="F269" s="544">
        <f t="shared" si="7"/>
        <v>0</v>
      </c>
      <c r="G269" s="26"/>
      <c r="H269" s="26"/>
      <c r="I269" s="537">
        <f t="shared" si="6"/>
        <v>0</v>
      </c>
    </row>
    <row r="270" spans="1:9" s="30" customFormat="1" ht="12" customHeight="1" x14ac:dyDescent="0.2">
      <c r="A270" s="29"/>
      <c r="B270" s="537" t="str">
        <f>IFERROR(IF(VLOOKUP($A270,Osnova!$A:$E,1)=$A270,VLOOKUP($A270,Osnova!$A:$E,$E$10)),"")</f>
        <v/>
      </c>
      <c r="C270" s="37" t="e">
        <f>IF(VLOOKUP($A270,Osnova!$A:$C,1)=$A270,VLOOKUP($A270,Osnova!$A:$F,4),0)</f>
        <v>#N/A</v>
      </c>
      <c r="D270" s="26"/>
      <c r="E270" s="26"/>
      <c r="F270" s="544">
        <f t="shared" si="7"/>
        <v>0</v>
      </c>
      <c r="G270" s="26"/>
      <c r="H270" s="26"/>
      <c r="I270" s="537">
        <f t="shared" ref="I270:I313" si="8">SUM(F270+G270-H270)</f>
        <v>0</v>
      </c>
    </row>
    <row r="271" spans="1:9" s="30" customFormat="1" ht="12" customHeight="1" x14ac:dyDescent="0.2">
      <c r="A271" s="29"/>
      <c r="B271" s="537" t="str">
        <f>IFERROR(IF(VLOOKUP($A271,Osnova!$A:$E,1)=$A271,VLOOKUP($A271,Osnova!$A:$E,$E$10)),"")</f>
        <v/>
      </c>
      <c r="C271" s="37" t="e">
        <f>IF(VLOOKUP($A271,Osnova!$A:$C,1)=$A271,VLOOKUP($A271,Osnova!$A:$F,4),0)</f>
        <v>#N/A</v>
      </c>
      <c r="D271" s="26"/>
      <c r="E271" s="26"/>
      <c r="F271" s="544">
        <f t="shared" si="7"/>
        <v>0</v>
      </c>
      <c r="G271" s="26"/>
      <c r="H271" s="26"/>
      <c r="I271" s="537">
        <f t="shared" si="8"/>
        <v>0</v>
      </c>
    </row>
    <row r="272" spans="1:9" s="30" customFormat="1" ht="12" customHeight="1" x14ac:dyDescent="0.2">
      <c r="A272" s="29"/>
      <c r="B272" s="537" t="str">
        <f>IFERROR(IF(VLOOKUP($A272,Osnova!$A:$E,1)=$A272,VLOOKUP($A272,Osnova!$A:$E,$E$10)),"")</f>
        <v/>
      </c>
      <c r="C272" s="37" t="e">
        <f>IF(VLOOKUP($A272,Osnova!$A:$C,1)=$A272,VLOOKUP($A272,Osnova!$A:$F,4),0)</f>
        <v>#N/A</v>
      </c>
      <c r="D272" s="26"/>
      <c r="E272" s="26"/>
      <c r="F272" s="544">
        <f t="shared" si="7"/>
        <v>0</v>
      </c>
      <c r="G272" s="26"/>
      <c r="H272" s="26"/>
      <c r="I272" s="537">
        <f t="shared" si="8"/>
        <v>0</v>
      </c>
    </row>
    <row r="273" spans="1:9" s="30" customFormat="1" ht="12" customHeight="1" x14ac:dyDescent="0.2">
      <c r="A273" s="29"/>
      <c r="B273" s="537" t="str">
        <f>IFERROR(IF(VLOOKUP($A273,Osnova!$A:$E,1)=$A273,VLOOKUP($A273,Osnova!$A:$E,$E$10)),"")</f>
        <v/>
      </c>
      <c r="C273" s="37" t="e">
        <f>IF(VLOOKUP($A273,Osnova!$A:$C,1)=$A273,VLOOKUP($A273,Osnova!$A:$F,4),0)</f>
        <v>#N/A</v>
      </c>
      <c r="D273" s="26"/>
      <c r="E273" s="26"/>
      <c r="F273" s="544">
        <f t="shared" si="7"/>
        <v>0</v>
      </c>
      <c r="G273" s="26"/>
      <c r="H273" s="26"/>
      <c r="I273" s="537">
        <f t="shared" si="8"/>
        <v>0</v>
      </c>
    </row>
    <row r="274" spans="1:9" s="30" customFormat="1" ht="12" customHeight="1" x14ac:dyDescent="0.2">
      <c r="A274" s="29"/>
      <c r="B274" s="537" t="str">
        <f>IFERROR(IF(VLOOKUP($A274,Osnova!$A:$E,1)=$A274,VLOOKUP($A274,Osnova!$A:$E,$E$10)),"")</f>
        <v/>
      </c>
      <c r="C274" s="37" t="e">
        <f>IF(VLOOKUP($A274,Osnova!$A:$C,1)=$A274,VLOOKUP($A274,Osnova!$A:$F,4),0)</f>
        <v>#N/A</v>
      </c>
      <c r="D274" s="26"/>
      <c r="E274" s="26"/>
      <c r="F274" s="544">
        <f t="shared" si="7"/>
        <v>0</v>
      </c>
      <c r="G274" s="26"/>
      <c r="H274" s="26"/>
      <c r="I274" s="537">
        <f t="shared" si="8"/>
        <v>0</v>
      </c>
    </row>
    <row r="275" spans="1:9" s="30" customFormat="1" ht="12" customHeight="1" x14ac:dyDescent="0.2">
      <c r="A275" s="29"/>
      <c r="B275" s="537" t="str">
        <f>IFERROR(IF(VLOOKUP($A275,Osnova!$A:$E,1)=$A275,VLOOKUP($A275,Osnova!$A:$E,$E$10)),"")</f>
        <v/>
      </c>
      <c r="C275" s="37" t="e">
        <f>IF(VLOOKUP($A275,Osnova!$A:$C,1)=$A275,VLOOKUP($A275,Osnova!$A:$F,4),0)</f>
        <v>#N/A</v>
      </c>
      <c r="D275" s="26"/>
      <c r="E275" s="26"/>
      <c r="F275" s="544">
        <f t="shared" si="7"/>
        <v>0</v>
      </c>
      <c r="G275" s="26"/>
      <c r="H275" s="26"/>
      <c r="I275" s="537">
        <f t="shared" si="8"/>
        <v>0</v>
      </c>
    </row>
    <row r="276" spans="1:9" s="30" customFormat="1" ht="12" customHeight="1" x14ac:dyDescent="0.2">
      <c r="A276" s="29"/>
      <c r="B276" s="537" t="str">
        <f>IFERROR(IF(VLOOKUP($A276,Osnova!$A:$E,1)=$A276,VLOOKUP($A276,Osnova!$A:$E,$E$10)),"")</f>
        <v/>
      </c>
      <c r="C276" s="37" t="e">
        <f>IF(VLOOKUP($A276,Osnova!$A:$C,1)=$A276,VLOOKUP($A276,Osnova!$A:$F,4),0)</f>
        <v>#N/A</v>
      </c>
      <c r="D276" s="26"/>
      <c r="E276" s="26"/>
      <c r="F276" s="544">
        <f t="shared" si="7"/>
        <v>0</v>
      </c>
      <c r="G276" s="26"/>
      <c r="H276" s="26"/>
      <c r="I276" s="537">
        <f t="shared" si="8"/>
        <v>0</v>
      </c>
    </row>
    <row r="277" spans="1:9" s="30" customFormat="1" ht="12" customHeight="1" x14ac:dyDescent="0.2">
      <c r="A277" s="29"/>
      <c r="B277" s="537" t="str">
        <f>IFERROR(IF(VLOOKUP($A277,Osnova!$A:$E,1)=$A277,VLOOKUP($A277,Osnova!$A:$E,$E$10)),"")</f>
        <v/>
      </c>
      <c r="C277" s="37" t="e">
        <f>IF(VLOOKUP($A277,Osnova!$A:$C,1)=$A277,VLOOKUP($A277,Osnova!$A:$F,4),0)</f>
        <v>#N/A</v>
      </c>
      <c r="D277" s="26"/>
      <c r="E277" s="26"/>
      <c r="F277" s="544">
        <f t="shared" ref="F277:F313" si="9">SUM(D277-E277)</f>
        <v>0</v>
      </c>
      <c r="G277" s="26"/>
      <c r="H277" s="26"/>
      <c r="I277" s="537">
        <f t="shared" si="8"/>
        <v>0</v>
      </c>
    </row>
    <row r="278" spans="1:9" s="30" customFormat="1" ht="12" customHeight="1" x14ac:dyDescent="0.2">
      <c r="A278" s="29"/>
      <c r="B278" s="537" t="str">
        <f>IFERROR(IF(VLOOKUP($A278,Osnova!$A:$E,1)=$A278,VLOOKUP($A278,Osnova!$A:$E,$E$10)),"")</f>
        <v/>
      </c>
      <c r="C278" s="37" t="e">
        <f>IF(VLOOKUP($A278,Osnova!$A:$C,1)=$A278,VLOOKUP($A278,Osnova!$A:$F,4),0)</f>
        <v>#N/A</v>
      </c>
      <c r="D278" s="26"/>
      <c r="E278" s="26"/>
      <c r="F278" s="544">
        <f t="shared" si="9"/>
        <v>0</v>
      </c>
      <c r="G278" s="26"/>
      <c r="H278" s="26"/>
      <c r="I278" s="537">
        <f t="shared" si="8"/>
        <v>0</v>
      </c>
    </row>
    <row r="279" spans="1:9" s="30" customFormat="1" ht="12" customHeight="1" x14ac:dyDescent="0.2">
      <c r="A279" s="29"/>
      <c r="B279" s="537" t="str">
        <f>IFERROR(IF(VLOOKUP($A279,Osnova!$A:$E,1)=$A279,VLOOKUP($A279,Osnova!$A:$E,$E$10)),"")</f>
        <v/>
      </c>
      <c r="C279" s="37" t="e">
        <f>IF(VLOOKUP($A279,Osnova!$A:$C,1)=$A279,VLOOKUP($A279,Osnova!$A:$F,4),0)</f>
        <v>#N/A</v>
      </c>
      <c r="D279" s="26"/>
      <c r="E279" s="26"/>
      <c r="F279" s="544">
        <f t="shared" si="9"/>
        <v>0</v>
      </c>
      <c r="G279" s="26"/>
      <c r="H279" s="26"/>
      <c r="I279" s="537">
        <f t="shared" si="8"/>
        <v>0</v>
      </c>
    </row>
    <row r="280" spans="1:9" s="30" customFormat="1" ht="12" customHeight="1" x14ac:dyDescent="0.2">
      <c r="A280" s="29"/>
      <c r="B280" s="537" t="str">
        <f>IFERROR(IF(VLOOKUP($A280,Osnova!$A:$E,1)=$A280,VLOOKUP($A280,Osnova!$A:$E,$E$10)),"")</f>
        <v/>
      </c>
      <c r="C280" s="37" t="e">
        <f>IF(VLOOKUP($A280,Osnova!$A:$C,1)=$A280,VLOOKUP($A280,Osnova!$A:$F,4),0)</f>
        <v>#N/A</v>
      </c>
      <c r="D280" s="26"/>
      <c r="E280" s="26"/>
      <c r="F280" s="544">
        <f t="shared" si="9"/>
        <v>0</v>
      </c>
      <c r="G280" s="26"/>
      <c r="H280" s="26"/>
      <c r="I280" s="537">
        <f t="shared" si="8"/>
        <v>0</v>
      </c>
    </row>
    <row r="281" spans="1:9" s="30" customFormat="1" ht="12" customHeight="1" x14ac:dyDescent="0.2">
      <c r="A281" s="29"/>
      <c r="B281" s="537" t="str">
        <f>IFERROR(IF(VLOOKUP($A281,Osnova!$A:$E,1)=$A281,VLOOKUP($A281,Osnova!$A:$E,$E$10)),"")</f>
        <v/>
      </c>
      <c r="C281" s="37" t="e">
        <f>IF(VLOOKUP($A281,Osnova!$A:$C,1)=$A281,VLOOKUP($A281,Osnova!$A:$F,4),0)</f>
        <v>#N/A</v>
      </c>
      <c r="D281" s="26"/>
      <c r="E281" s="26"/>
      <c r="F281" s="544">
        <f t="shared" si="9"/>
        <v>0</v>
      </c>
      <c r="G281" s="26"/>
      <c r="H281" s="26"/>
      <c r="I281" s="537">
        <f t="shared" si="8"/>
        <v>0</v>
      </c>
    </row>
    <row r="282" spans="1:9" s="30" customFormat="1" ht="12" customHeight="1" x14ac:dyDescent="0.2">
      <c r="A282" s="29"/>
      <c r="B282" s="537" t="str">
        <f>IFERROR(IF(VLOOKUP($A282,Osnova!$A:$E,1)=$A282,VLOOKUP($A282,Osnova!$A:$E,$E$10)),"")</f>
        <v/>
      </c>
      <c r="C282" s="37" t="e">
        <f>IF(VLOOKUP($A282,Osnova!$A:$C,1)=$A282,VLOOKUP($A282,Osnova!$A:$F,4),0)</f>
        <v>#N/A</v>
      </c>
      <c r="D282" s="26"/>
      <c r="E282" s="26"/>
      <c r="F282" s="544">
        <f t="shared" si="9"/>
        <v>0</v>
      </c>
      <c r="G282" s="26"/>
      <c r="H282" s="26"/>
      <c r="I282" s="537">
        <f t="shared" si="8"/>
        <v>0</v>
      </c>
    </row>
    <row r="283" spans="1:9" s="30" customFormat="1" ht="12" customHeight="1" x14ac:dyDescent="0.2">
      <c r="A283" s="29"/>
      <c r="B283" s="537" t="str">
        <f>IFERROR(IF(VLOOKUP($A283,Osnova!$A:$E,1)=$A283,VLOOKUP($A283,Osnova!$A:$E,$E$10)),"")</f>
        <v/>
      </c>
      <c r="C283" s="37" t="e">
        <f>IF(VLOOKUP($A283,Osnova!$A:$C,1)=$A283,VLOOKUP($A283,Osnova!$A:$F,4),0)</f>
        <v>#N/A</v>
      </c>
      <c r="D283" s="26"/>
      <c r="E283" s="26"/>
      <c r="F283" s="544">
        <f t="shared" si="9"/>
        <v>0</v>
      </c>
      <c r="G283" s="26"/>
      <c r="H283" s="26"/>
      <c r="I283" s="537">
        <f t="shared" si="8"/>
        <v>0</v>
      </c>
    </row>
    <row r="284" spans="1:9" s="30" customFormat="1" ht="12" customHeight="1" x14ac:dyDescent="0.2">
      <c r="A284" s="29"/>
      <c r="B284" s="537" t="str">
        <f>IFERROR(IF(VLOOKUP($A284,Osnova!$A:$E,1)=$A284,VLOOKUP($A284,Osnova!$A:$E,$E$10)),"")</f>
        <v/>
      </c>
      <c r="C284" s="37" t="e">
        <f>IF(VLOOKUP($A284,Osnova!$A:$C,1)=$A284,VLOOKUP($A284,Osnova!$A:$F,4),0)</f>
        <v>#N/A</v>
      </c>
      <c r="D284" s="26"/>
      <c r="E284" s="26"/>
      <c r="F284" s="544">
        <f t="shared" si="9"/>
        <v>0</v>
      </c>
      <c r="G284" s="26"/>
      <c r="H284" s="26"/>
      <c r="I284" s="537">
        <f t="shared" si="8"/>
        <v>0</v>
      </c>
    </row>
    <row r="285" spans="1:9" s="30" customFormat="1" ht="12" customHeight="1" x14ac:dyDescent="0.2">
      <c r="A285" s="29"/>
      <c r="B285" s="537" t="str">
        <f>IFERROR(IF(VLOOKUP($A285,Osnova!$A:$E,1)=$A285,VLOOKUP($A285,Osnova!$A:$E,$E$10)),"")</f>
        <v/>
      </c>
      <c r="C285" s="37" t="e">
        <f>IF(VLOOKUP($A285,Osnova!$A:$C,1)=$A285,VLOOKUP($A285,Osnova!$A:$F,4),0)</f>
        <v>#N/A</v>
      </c>
      <c r="D285" s="26"/>
      <c r="E285" s="26"/>
      <c r="F285" s="544">
        <f t="shared" si="9"/>
        <v>0</v>
      </c>
      <c r="G285" s="26"/>
      <c r="H285" s="26"/>
      <c r="I285" s="537">
        <f t="shared" si="8"/>
        <v>0</v>
      </c>
    </row>
    <row r="286" spans="1:9" s="30" customFormat="1" ht="12" customHeight="1" x14ac:dyDescent="0.2">
      <c r="A286" s="29"/>
      <c r="B286" s="537" t="str">
        <f>IFERROR(IF(VLOOKUP($A286,Osnova!$A:$E,1)=$A286,VLOOKUP($A286,Osnova!$A:$E,$E$10)),"")</f>
        <v/>
      </c>
      <c r="C286" s="37" t="e">
        <f>IF(VLOOKUP($A286,Osnova!$A:$C,1)=$A286,VLOOKUP($A286,Osnova!$A:$F,4),0)</f>
        <v>#N/A</v>
      </c>
      <c r="D286" s="26"/>
      <c r="E286" s="26"/>
      <c r="F286" s="544">
        <f t="shared" si="9"/>
        <v>0</v>
      </c>
      <c r="G286" s="26"/>
      <c r="H286" s="26"/>
      <c r="I286" s="537">
        <f t="shared" si="8"/>
        <v>0</v>
      </c>
    </row>
    <row r="287" spans="1:9" s="30" customFormat="1" ht="12" customHeight="1" x14ac:dyDescent="0.2">
      <c r="A287" s="29"/>
      <c r="B287" s="537" t="str">
        <f>IFERROR(IF(VLOOKUP($A287,Osnova!$A:$E,1)=$A287,VLOOKUP($A287,Osnova!$A:$E,$E$10)),"")</f>
        <v/>
      </c>
      <c r="C287" s="37" t="e">
        <f>IF(VLOOKUP($A287,Osnova!$A:$C,1)=$A287,VLOOKUP($A287,Osnova!$A:$F,4),0)</f>
        <v>#N/A</v>
      </c>
      <c r="D287" s="26"/>
      <c r="E287" s="26"/>
      <c r="F287" s="544">
        <f t="shared" si="9"/>
        <v>0</v>
      </c>
      <c r="G287" s="26"/>
      <c r="H287" s="26"/>
      <c r="I287" s="537">
        <f t="shared" si="8"/>
        <v>0</v>
      </c>
    </row>
    <row r="288" spans="1:9" s="30" customFormat="1" ht="12" customHeight="1" x14ac:dyDescent="0.2">
      <c r="A288" s="29"/>
      <c r="B288" s="537" t="str">
        <f>IFERROR(IF(VLOOKUP($A288,Osnova!$A:$E,1)=$A288,VLOOKUP($A288,Osnova!$A:$E,$E$10)),"")</f>
        <v/>
      </c>
      <c r="C288" s="37" t="e">
        <f>IF(VLOOKUP($A288,Osnova!$A:$C,1)=$A288,VLOOKUP($A288,Osnova!$A:$F,4),0)</f>
        <v>#N/A</v>
      </c>
      <c r="D288" s="26"/>
      <c r="E288" s="26"/>
      <c r="F288" s="544">
        <f t="shared" si="9"/>
        <v>0</v>
      </c>
      <c r="G288" s="26"/>
      <c r="H288" s="26"/>
      <c r="I288" s="537">
        <f t="shared" si="8"/>
        <v>0</v>
      </c>
    </row>
    <row r="289" spans="1:9" s="30" customFormat="1" ht="12" customHeight="1" x14ac:dyDescent="0.2">
      <c r="A289" s="29"/>
      <c r="B289" s="537" t="str">
        <f>IFERROR(IF(VLOOKUP($A289,Osnova!$A:$E,1)=$A289,VLOOKUP($A289,Osnova!$A:$E,$E$10)),"")</f>
        <v/>
      </c>
      <c r="C289" s="37" t="e">
        <f>IF(VLOOKUP($A289,Osnova!$A:$C,1)=$A289,VLOOKUP($A289,Osnova!$A:$F,4),0)</f>
        <v>#N/A</v>
      </c>
      <c r="D289" s="26"/>
      <c r="E289" s="26"/>
      <c r="F289" s="544">
        <f t="shared" si="9"/>
        <v>0</v>
      </c>
      <c r="G289" s="26"/>
      <c r="H289" s="26"/>
      <c r="I289" s="537">
        <f t="shared" si="8"/>
        <v>0</v>
      </c>
    </row>
    <row r="290" spans="1:9" s="30" customFormat="1" ht="12" customHeight="1" x14ac:dyDescent="0.2">
      <c r="A290" s="29"/>
      <c r="B290" s="537" t="str">
        <f>IFERROR(IF(VLOOKUP($A290,Osnova!$A:$E,1)=$A290,VLOOKUP($A290,Osnova!$A:$E,$E$10)),"")</f>
        <v/>
      </c>
      <c r="C290" s="37" t="e">
        <f>IF(VLOOKUP($A290,Osnova!$A:$C,1)=$A290,VLOOKUP($A290,Osnova!$A:$F,4),0)</f>
        <v>#N/A</v>
      </c>
      <c r="D290" s="26"/>
      <c r="E290" s="26"/>
      <c r="F290" s="544">
        <f t="shared" si="9"/>
        <v>0</v>
      </c>
      <c r="G290" s="26"/>
      <c r="H290" s="26"/>
      <c r="I290" s="537">
        <f t="shared" si="8"/>
        <v>0</v>
      </c>
    </row>
    <row r="291" spans="1:9" s="30" customFormat="1" ht="12" customHeight="1" x14ac:dyDescent="0.2">
      <c r="A291" s="29"/>
      <c r="B291" s="537" t="str">
        <f>IFERROR(IF(VLOOKUP($A291,Osnova!$A:$E,1)=$A291,VLOOKUP($A291,Osnova!$A:$E,$E$10)),"")</f>
        <v/>
      </c>
      <c r="C291" s="37" t="e">
        <f>IF(VLOOKUP($A291,Osnova!$A:$C,1)=$A291,VLOOKUP($A291,Osnova!$A:$F,4),0)</f>
        <v>#N/A</v>
      </c>
      <c r="D291" s="26"/>
      <c r="E291" s="26"/>
      <c r="F291" s="544">
        <f t="shared" si="9"/>
        <v>0</v>
      </c>
      <c r="G291" s="26"/>
      <c r="H291" s="26"/>
      <c r="I291" s="537">
        <f t="shared" si="8"/>
        <v>0</v>
      </c>
    </row>
    <row r="292" spans="1:9" s="30" customFormat="1" ht="12" customHeight="1" x14ac:dyDescent="0.2">
      <c r="A292" s="29"/>
      <c r="B292" s="537" t="str">
        <f>IFERROR(IF(VLOOKUP($A292,Osnova!$A:$E,1)=$A292,VLOOKUP($A292,Osnova!$A:$E,$E$10)),"")</f>
        <v/>
      </c>
      <c r="C292" s="37" t="e">
        <f>IF(VLOOKUP($A292,Osnova!$A:$C,1)=$A292,VLOOKUP($A292,Osnova!$A:$F,4),0)</f>
        <v>#N/A</v>
      </c>
      <c r="D292" s="26"/>
      <c r="E292" s="26"/>
      <c r="F292" s="544">
        <f t="shared" si="9"/>
        <v>0</v>
      </c>
      <c r="G292" s="26"/>
      <c r="H292" s="26"/>
      <c r="I292" s="537">
        <f t="shared" si="8"/>
        <v>0</v>
      </c>
    </row>
    <row r="293" spans="1:9" s="30" customFormat="1" ht="12" customHeight="1" x14ac:dyDescent="0.2">
      <c r="A293" s="29"/>
      <c r="B293" s="537" t="str">
        <f>IFERROR(IF(VLOOKUP($A293,Osnova!$A:$E,1)=$A293,VLOOKUP($A293,Osnova!$A:$E,$E$10)),"")</f>
        <v/>
      </c>
      <c r="C293" s="37" t="e">
        <f>IF(VLOOKUP($A293,Osnova!$A:$C,1)=$A293,VLOOKUP($A293,Osnova!$A:$F,4),0)</f>
        <v>#N/A</v>
      </c>
      <c r="D293" s="26"/>
      <c r="E293" s="26"/>
      <c r="F293" s="544">
        <f t="shared" si="9"/>
        <v>0</v>
      </c>
      <c r="G293" s="26"/>
      <c r="H293" s="26"/>
      <c r="I293" s="537">
        <f t="shared" si="8"/>
        <v>0</v>
      </c>
    </row>
    <row r="294" spans="1:9" s="30" customFormat="1" ht="12" customHeight="1" x14ac:dyDescent="0.2">
      <c r="A294" s="29"/>
      <c r="B294" s="537" t="str">
        <f>IFERROR(IF(VLOOKUP($A294,Osnova!$A:$E,1)=$A294,VLOOKUP($A294,Osnova!$A:$E,$E$10)),"")</f>
        <v/>
      </c>
      <c r="C294" s="37" t="e">
        <f>IF(VLOOKUP($A294,Osnova!$A:$C,1)=$A294,VLOOKUP($A294,Osnova!$A:$F,4),0)</f>
        <v>#N/A</v>
      </c>
      <c r="D294" s="26"/>
      <c r="E294" s="26"/>
      <c r="F294" s="544">
        <f t="shared" si="9"/>
        <v>0</v>
      </c>
      <c r="G294" s="26"/>
      <c r="H294" s="26"/>
      <c r="I294" s="537">
        <f t="shared" si="8"/>
        <v>0</v>
      </c>
    </row>
    <row r="295" spans="1:9" s="30" customFormat="1" ht="12" customHeight="1" x14ac:dyDescent="0.2">
      <c r="A295" s="29"/>
      <c r="B295" s="537" t="str">
        <f>IFERROR(IF(VLOOKUP($A295,Osnova!$A:$E,1)=$A295,VLOOKUP($A295,Osnova!$A:$E,$E$10)),"")</f>
        <v/>
      </c>
      <c r="C295" s="37" t="e">
        <f>IF(VLOOKUP($A295,Osnova!$A:$C,1)=$A295,VLOOKUP($A295,Osnova!$A:$F,4),0)</f>
        <v>#N/A</v>
      </c>
      <c r="D295" s="26"/>
      <c r="E295" s="26"/>
      <c r="F295" s="544">
        <f t="shared" si="9"/>
        <v>0</v>
      </c>
      <c r="G295" s="26"/>
      <c r="H295" s="26"/>
      <c r="I295" s="537">
        <f t="shared" si="8"/>
        <v>0</v>
      </c>
    </row>
    <row r="296" spans="1:9" s="30" customFormat="1" ht="12" customHeight="1" x14ac:dyDescent="0.2">
      <c r="A296" s="29"/>
      <c r="B296" s="537" t="str">
        <f>IFERROR(IF(VLOOKUP($A296,Osnova!$A:$E,1)=$A296,VLOOKUP($A296,Osnova!$A:$E,$E$10)),"")</f>
        <v/>
      </c>
      <c r="C296" s="37" t="e">
        <f>IF(VLOOKUP($A296,Osnova!$A:$C,1)=$A296,VLOOKUP($A296,Osnova!$A:$F,4),0)</f>
        <v>#N/A</v>
      </c>
      <c r="D296" s="26"/>
      <c r="E296" s="26"/>
      <c r="F296" s="544">
        <f t="shared" si="9"/>
        <v>0</v>
      </c>
      <c r="G296" s="26"/>
      <c r="H296" s="26"/>
      <c r="I296" s="537">
        <f t="shared" si="8"/>
        <v>0</v>
      </c>
    </row>
    <row r="297" spans="1:9" s="30" customFormat="1" ht="12" customHeight="1" x14ac:dyDescent="0.2">
      <c r="A297" s="29"/>
      <c r="B297" s="537" t="str">
        <f>IFERROR(IF(VLOOKUP($A297,Osnova!$A:$E,1)=$A297,VLOOKUP($A297,Osnova!$A:$E,$E$10)),"")</f>
        <v/>
      </c>
      <c r="C297" s="37" t="e">
        <f>IF(VLOOKUP($A297,Osnova!$A:$C,1)=$A297,VLOOKUP($A297,Osnova!$A:$F,4),0)</f>
        <v>#N/A</v>
      </c>
      <c r="D297" s="26"/>
      <c r="E297" s="26"/>
      <c r="F297" s="544">
        <f t="shared" si="9"/>
        <v>0</v>
      </c>
      <c r="G297" s="26"/>
      <c r="H297" s="26"/>
      <c r="I297" s="537">
        <f t="shared" si="8"/>
        <v>0</v>
      </c>
    </row>
    <row r="298" spans="1:9" s="30" customFormat="1" ht="12" customHeight="1" x14ac:dyDescent="0.2">
      <c r="A298" s="29"/>
      <c r="B298" s="537" t="str">
        <f>IFERROR(IF(VLOOKUP($A298,Osnova!$A:$E,1)=$A298,VLOOKUP($A298,Osnova!$A:$E,$E$10)),"")</f>
        <v/>
      </c>
      <c r="C298" s="37" t="e">
        <f>IF(VLOOKUP($A298,Osnova!$A:$C,1)=$A298,VLOOKUP($A298,Osnova!$A:$F,4),0)</f>
        <v>#N/A</v>
      </c>
      <c r="D298" s="26"/>
      <c r="E298" s="26"/>
      <c r="F298" s="544">
        <f t="shared" si="9"/>
        <v>0</v>
      </c>
      <c r="G298" s="26"/>
      <c r="H298" s="26"/>
      <c r="I298" s="537">
        <f t="shared" si="8"/>
        <v>0</v>
      </c>
    </row>
    <row r="299" spans="1:9" s="30" customFormat="1" ht="12" customHeight="1" x14ac:dyDescent="0.2">
      <c r="A299" s="29"/>
      <c r="B299" s="537" t="str">
        <f>IFERROR(IF(VLOOKUP($A299,Osnova!$A:$E,1)=$A299,VLOOKUP($A299,Osnova!$A:$E,$E$10)),"")</f>
        <v/>
      </c>
      <c r="C299" s="37" t="e">
        <f>IF(VLOOKUP($A299,Osnova!$A:$C,1)=$A299,VLOOKUP($A299,Osnova!$A:$F,4),0)</f>
        <v>#N/A</v>
      </c>
      <c r="D299" s="26"/>
      <c r="E299" s="26"/>
      <c r="F299" s="544">
        <f t="shared" si="9"/>
        <v>0</v>
      </c>
      <c r="G299" s="26"/>
      <c r="H299" s="26"/>
      <c r="I299" s="537">
        <f t="shared" si="8"/>
        <v>0</v>
      </c>
    </row>
    <row r="300" spans="1:9" s="30" customFormat="1" ht="12" customHeight="1" x14ac:dyDescent="0.2">
      <c r="A300" s="29"/>
      <c r="B300" s="537" t="str">
        <f>IFERROR(IF(VLOOKUP($A300,Osnova!$A:$E,1)=$A300,VLOOKUP($A300,Osnova!$A:$E,$E$10)),"")</f>
        <v/>
      </c>
      <c r="C300" s="37" t="e">
        <f>IF(VLOOKUP($A300,Osnova!$A:$C,1)=$A300,VLOOKUP($A300,Osnova!$A:$F,4),0)</f>
        <v>#N/A</v>
      </c>
      <c r="D300" s="26"/>
      <c r="E300" s="26"/>
      <c r="F300" s="544">
        <f t="shared" si="9"/>
        <v>0</v>
      </c>
      <c r="G300" s="26"/>
      <c r="H300" s="26"/>
      <c r="I300" s="537">
        <f t="shared" si="8"/>
        <v>0</v>
      </c>
    </row>
    <row r="301" spans="1:9" s="30" customFormat="1" ht="12" customHeight="1" x14ac:dyDescent="0.2">
      <c r="A301" s="29"/>
      <c r="B301" s="537" t="str">
        <f>IFERROR(IF(VLOOKUP($A301,Osnova!$A:$E,1)=$A301,VLOOKUP($A301,Osnova!$A:$E,$E$10)),"")</f>
        <v/>
      </c>
      <c r="C301" s="37" t="e">
        <f>IF(VLOOKUP($A301,Osnova!$A:$C,1)=$A301,VLOOKUP($A301,Osnova!$A:$F,4),0)</f>
        <v>#N/A</v>
      </c>
      <c r="D301" s="26"/>
      <c r="E301" s="26"/>
      <c r="F301" s="544">
        <f t="shared" si="9"/>
        <v>0</v>
      </c>
      <c r="G301" s="26"/>
      <c r="H301" s="26"/>
      <c r="I301" s="537">
        <f t="shared" si="8"/>
        <v>0</v>
      </c>
    </row>
    <row r="302" spans="1:9" s="30" customFormat="1" ht="12" customHeight="1" x14ac:dyDescent="0.2">
      <c r="A302" s="29"/>
      <c r="B302" s="537" t="str">
        <f>IFERROR(IF(VLOOKUP($A302,Osnova!$A:$E,1)=$A302,VLOOKUP($A302,Osnova!$A:$E,$E$10)),"")</f>
        <v/>
      </c>
      <c r="C302" s="37" t="e">
        <f>IF(VLOOKUP($A302,Osnova!$A:$C,1)=$A302,VLOOKUP($A302,Osnova!$A:$F,4),0)</f>
        <v>#N/A</v>
      </c>
      <c r="D302" s="26"/>
      <c r="E302" s="26"/>
      <c r="F302" s="544">
        <f t="shared" si="9"/>
        <v>0</v>
      </c>
      <c r="G302" s="26"/>
      <c r="H302" s="26"/>
      <c r="I302" s="537">
        <f t="shared" si="8"/>
        <v>0</v>
      </c>
    </row>
    <row r="303" spans="1:9" s="30" customFormat="1" ht="12" customHeight="1" x14ac:dyDescent="0.2">
      <c r="A303" s="29"/>
      <c r="B303" s="537" t="str">
        <f>IFERROR(IF(VLOOKUP($A303,Osnova!$A:$E,1)=$A303,VLOOKUP($A303,Osnova!$A:$E,$E$10)),"")</f>
        <v/>
      </c>
      <c r="C303" s="37" t="e">
        <f>IF(VLOOKUP($A303,Osnova!$A:$C,1)=$A303,VLOOKUP($A303,Osnova!$A:$F,4),0)</f>
        <v>#N/A</v>
      </c>
      <c r="D303" s="26"/>
      <c r="E303" s="26"/>
      <c r="F303" s="544">
        <f t="shared" si="9"/>
        <v>0</v>
      </c>
      <c r="G303" s="26"/>
      <c r="H303" s="26"/>
      <c r="I303" s="537">
        <f t="shared" si="8"/>
        <v>0</v>
      </c>
    </row>
    <row r="304" spans="1:9" s="30" customFormat="1" ht="12" customHeight="1" x14ac:dyDescent="0.2">
      <c r="A304" s="29"/>
      <c r="B304" s="537" t="str">
        <f>IFERROR(IF(VLOOKUP($A304,Osnova!$A:$E,1)=$A304,VLOOKUP($A304,Osnova!$A:$E,$E$10)),"")</f>
        <v/>
      </c>
      <c r="C304" s="37" t="e">
        <f>IF(VLOOKUP($A304,Osnova!$A:$C,1)=$A304,VLOOKUP($A304,Osnova!$A:$F,4),0)</f>
        <v>#N/A</v>
      </c>
      <c r="D304" s="26"/>
      <c r="E304" s="26"/>
      <c r="F304" s="544">
        <f t="shared" si="9"/>
        <v>0</v>
      </c>
      <c r="G304" s="26"/>
      <c r="H304" s="26"/>
      <c r="I304" s="537">
        <f t="shared" si="8"/>
        <v>0</v>
      </c>
    </row>
    <row r="305" spans="1:9" s="30" customFormat="1" ht="12" customHeight="1" x14ac:dyDescent="0.2">
      <c r="A305" s="29"/>
      <c r="B305" s="537" t="str">
        <f>IFERROR(IF(VLOOKUP($A305,Osnova!$A:$E,1)=$A305,VLOOKUP($A305,Osnova!$A:$E,$E$10)),"")</f>
        <v/>
      </c>
      <c r="C305" s="37" t="e">
        <f>IF(VLOOKUP($A305,Osnova!$A:$C,1)=$A305,VLOOKUP($A305,Osnova!$A:$F,4),0)</f>
        <v>#N/A</v>
      </c>
      <c r="D305" s="26"/>
      <c r="E305" s="26"/>
      <c r="F305" s="544">
        <f t="shared" si="9"/>
        <v>0</v>
      </c>
      <c r="G305" s="26"/>
      <c r="H305" s="26"/>
      <c r="I305" s="537">
        <f t="shared" si="8"/>
        <v>0</v>
      </c>
    </row>
    <row r="306" spans="1:9" s="30" customFormat="1" ht="12" customHeight="1" x14ac:dyDescent="0.2">
      <c r="A306" s="29"/>
      <c r="B306" s="537" t="str">
        <f>IFERROR(IF(VLOOKUP($A306,Osnova!$A:$E,1)=$A306,VLOOKUP($A306,Osnova!$A:$E,$E$10)),"")</f>
        <v/>
      </c>
      <c r="C306" s="37" t="e">
        <f>IF(VLOOKUP($A306,Osnova!$A:$C,1)=$A306,VLOOKUP($A306,Osnova!$A:$F,4),0)</f>
        <v>#N/A</v>
      </c>
      <c r="D306" s="26"/>
      <c r="E306" s="26"/>
      <c r="F306" s="544">
        <f t="shared" si="9"/>
        <v>0</v>
      </c>
      <c r="G306" s="26"/>
      <c r="H306" s="26"/>
      <c r="I306" s="537">
        <f t="shared" si="8"/>
        <v>0</v>
      </c>
    </row>
    <row r="307" spans="1:9" s="30" customFormat="1" ht="12" customHeight="1" x14ac:dyDescent="0.2">
      <c r="A307" s="29"/>
      <c r="B307" s="537" t="str">
        <f>IFERROR(IF(VLOOKUP($A307,Osnova!$A:$E,1)=$A307,VLOOKUP($A307,Osnova!$A:$E,$E$10)),"")</f>
        <v/>
      </c>
      <c r="C307" s="37" t="e">
        <f>IF(VLOOKUP($A307,Osnova!$A:$C,1)=$A307,VLOOKUP($A307,Osnova!$A:$F,4),0)</f>
        <v>#N/A</v>
      </c>
      <c r="D307" s="26"/>
      <c r="E307" s="26"/>
      <c r="F307" s="544">
        <f t="shared" si="9"/>
        <v>0</v>
      </c>
      <c r="G307" s="26"/>
      <c r="H307" s="26"/>
      <c r="I307" s="537">
        <f t="shared" si="8"/>
        <v>0</v>
      </c>
    </row>
    <row r="308" spans="1:9" s="30" customFormat="1" ht="12" customHeight="1" x14ac:dyDescent="0.2">
      <c r="A308" s="29"/>
      <c r="B308" s="537" t="str">
        <f>IFERROR(IF(VLOOKUP($A308,Osnova!$A:$E,1)=$A308,VLOOKUP($A308,Osnova!$A:$E,$E$10)),"")</f>
        <v/>
      </c>
      <c r="C308" s="37" t="e">
        <f>IF(VLOOKUP($A308,Osnova!$A:$C,1)=$A308,VLOOKUP($A308,Osnova!$A:$F,4),0)</f>
        <v>#N/A</v>
      </c>
      <c r="D308" s="26"/>
      <c r="E308" s="26"/>
      <c r="F308" s="544">
        <f t="shared" si="9"/>
        <v>0</v>
      </c>
      <c r="G308" s="26"/>
      <c r="H308" s="26"/>
      <c r="I308" s="537">
        <f t="shared" si="8"/>
        <v>0</v>
      </c>
    </row>
    <row r="309" spans="1:9" s="30" customFormat="1" ht="12" customHeight="1" x14ac:dyDescent="0.2">
      <c r="A309" s="29"/>
      <c r="B309" s="537" t="str">
        <f>IFERROR(IF(VLOOKUP($A309,Osnova!$A:$E,1)=$A309,VLOOKUP($A309,Osnova!$A:$E,$E$10)),"")</f>
        <v/>
      </c>
      <c r="C309" s="37" t="e">
        <f>IF(VLOOKUP($A309,Osnova!$A:$C,1)=$A309,VLOOKUP($A309,Osnova!$A:$F,4),0)</f>
        <v>#N/A</v>
      </c>
      <c r="D309" s="26"/>
      <c r="E309" s="26"/>
      <c r="F309" s="544">
        <f t="shared" si="9"/>
        <v>0</v>
      </c>
      <c r="G309" s="26"/>
      <c r="H309" s="26"/>
      <c r="I309" s="537">
        <f t="shared" si="8"/>
        <v>0</v>
      </c>
    </row>
    <row r="310" spans="1:9" s="30" customFormat="1" ht="12" customHeight="1" x14ac:dyDescent="0.2">
      <c r="A310" s="29"/>
      <c r="B310" s="537" t="str">
        <f>IFERROR(IF(VLOOKUP($A310,Osnova!$A:$E,1)=$A310,VLOOKUP($A310,Osnova!$A:$E,$E$10)),"")</f>
        <v/>
      </c>
      <c r="C310" s="37" t="e">
        <f>IF(VLOOKUP($A310,Osnova!$A:$C,1)=$A310,VLOOKUP($A310,Osnova!$A:$F,4),0)</f>
        <v>#N/A</v>
      </c>
      <c r="D310" s="26"/>
      <c r="E310" s="26"/>
      <c r="F310" s="544">
        <f t="shared" si="9"/>
        <v>0</v>
      </c>
      <c r="G310" s="26"/>
      <c r="H310" s="26"/>
      <c r="I310" s="537">
        <f t="shared" si="8"/>
        <v>0</v>
      </c>
    </row>
    <row r="311" spans="1:9" s="30" customFormat="1" ht="12" customHeight="1" x14ac:dyDescent="0.2">
      <c r="A311" s="29"/>
      <c r="B311" s="537" t="str">
        <f>IFERROR(IF(VLOOKUP($A311,Osnova!$A:$E,1)=$A311,VLOOKUP($A311,Osnova!$A:$E,$E$10)),"")</f>
        <v/>
      </c>
      <c r="C311" s="37" t="e">
        <f>IF(VLOOKUP($A311,Osnova!$A:$C,1)=$A311,VLOOKUP($A311,Osnova!$A:$F,4),0)</f>
        <v>#N/A</v>
      </c>
      <c r="D311" s="26"/>
      <c r="E311" s="26"/>
      <c r="F311" s="544">
        <f t="shared" si="9"/>
        <v>0</v>
      </c>
      <c r="G311" s="26"/>
      <c r="H311" s="26"/>
      <c r="I311" s="537">
        <f t="shared" si="8"/>
        <v>0</v>
      </c>
    </row>
    <row r="312" spans="1:9" s="30" customFormat="1" ht="12" customHeight="1" x14ac:dyDescent="0.2">
      <c r="A312" s="29"/>
      <c r="B312" s="537" t="str">
        <f>IFERROR(IF(VLOOKUP($A312,Osnova!$A:$E,1)=$A312,VLOOKUP($A312,Osnova!$A:$E,$E$10)),"")</f>
        <v/>
      </c>
      <c r="C312" s="37" t="e">
        <f>IF(VLOOKUP($A312,Osnova!$A:$C,1)=$A312,VLOOKUP($A312,Osnova!$A:$F,4),0)</f>
        <v>#N/A</v>
      </c>
      <c r="D312" s="26"/>
      <c r="E312" s="26"/>
      <c r="F312" s="544">
        <f t="shared" si="9"/>
        <v>0</v>
      </c>
      <c r="G312" s="26"/>
      <c r="H312" s="26"/>
      <c r="I312" s="537">
        <f t="shared" si="8"/>
        <v>0</v>
      </c>
    </row>
    <row r="313" spans="1:9" s="30" customFormat="1" ht="12" customHeight="1" x14ac:dyDescent="0.2">
      <c r="A313" s="38"/>
      <c r="B313" s="543" t="str">
        <f>IFERROR(IF(VLOOKUP($A313,Osnova!$A:$E,1)=$A313,VLOOKUP($A313,Osnova!$A:$E,$E$10)),"")</f>
        <v/>
      </c>
      <c r="C313" s="39" t="e">
        <f>IF(VLOOKUP($A313,Osnova!$A:$C,1)=$A313,VLOOKUP($A313,Osnova!$A:$F,4),0)</f>
        <v>#N/A</v>
      </c>
      <c r="D313" s="40"/>
      <c r="E313" s="40"/>
      <c r="F313" s="545">
        <f t="shared" si="9"/>
        <v>0</v>
      </c>
      <c r="G313" s="40"/>
      <c r="H313" s="40"/>
      <c r="I313" s="537">
        <f t="shared" si="8"/>
        <v>0</v>
      </c>
    </row>
    <row r="314" spans="1:9" s="21" customFormat="1" ht="1.1499999999999999" customHeight="1" x14ac:dyDescent="0.2">
      <c r="A314" s="22"/>
      <c r="D314" s="41" t="s">
        <v>153</v>
      </c>
      <c r="E314" s="30"/>
      <c r="F314" s="30"/>
      <c r="G314" s="41" t="s">
        <v>153</v>
      </c>
      <c r="H314" s="41" t="s">
        <v>153</v>
      </c>
      <c r="I314" s="30"/>
    </row>
    <row r="315" spans="1:9" s="21" customFormat="1" ht="12" hidden="1" customHeight="1" x14ac:dyDescent="0.2">
      <c r="A315" s="22"/>
      <c r="D315" s="41" t="s">
        <v>153</v>
      </c>
      <c r="E315" s="30"/>
      <c r="F315" s="30"/>
      <c r="G315" s="41" t="s">
        <v>153</v>
      </c>
      <c r="H315" s="41" t="s">
        <v>153</v>
      </c>
      <c r="I315" s="30"/>
    </row>
    <row r="316" spans="1:9" s="21" customFormat="1" ht="12" hidden="1" customHeight="1" x14ac:dyDescent="0.2">
      <c r="A316" s="22"/>
      <c r="D316" s="41" t="s">
        <v>153</v>
      </c>
      <c r="E316" s="30"/>
      <c r="F316" s="30"/>
      <c r="G316" s="41" t="s">
        <v>153</v>
      </c>
      <c r="H316" s="41" t="s">
        <v>153</v>
      </c>
      <c r="I316" s="30"/>
    </row>
    <row r="317" spans="1:9" s="21" customFormat="1" ht="12" hidden="1" customHeight="1" x14ac:dyDescent="0.2">
      <c r="A317" s="42"/>
      <c r="B317" s="42"/>
      <c r="C317" s="42"/>
      <c r="D317" s="41" t="s">
        <v>153</v>
      </c>
      <c r="E317" s="42"/>
      <c r="F317" s="42"/>
      <c r="G317" s="41" t="s">
        <v>153</v>
      </c>
      <c r="H317" s="41" t="s">
        <v>153</v>
      </c>
      <c r="I317" s="42"/>
    </row>
    <row r="318" spans="1:9" s="21" customFormat="1" ht="12" hidden="1" customHeight="1" x14ac:dyDescent="0.2">
      <c r="A318" s="22"/>
      <c r="D318" s="41" t="s">
        <v>153</v>
      </c>
      <c r="E318" s="30"/>
      <c r="F318" s="30"/>
      <c r="G318" s="41" t="s">
        <v>153</v>
      </c>
      <c r="H318" s="41" t="s">
        <v>153</v>
      </c>
      <c r="I318" s="30"/>
    </row>
    <row r="319" spans="1:9" s="21" customFormat="1" ht="12" hidden="1" customHeight="1" x14ac:dyDescent="0.2">
      <c r="A319" s="22"/>
      <c r="D319" s="41" t="s">
        <v>153</v>
      </c>
      <c r="E319" s="30"/>
      <c r="F319" s="30"/>
      <c r="G319" s="41" t="s">
        <v>153</v>
      </c>
      <c r="H319" s="41" t="s">
        <v>153</v>
      </c>
      <c r="I319" s="30"/>
    </row>
    <row r="320" spans="1:9" s="21" customFormat="1" ht="12" hidden="1" customHeight="1" x14ac:dyDescent="0.2">
      <c r="A320" s="22"/>
      <c r="D320" s="41" t="s">
        <v>153</v>
      </c>
      <c r="E320" s="30"/>
      <c r="F320" s="30"/>
      <c r="G320" s="41" t="s">
        <v>153</v>
      </c>
      <c r="H320" s="41" t="s">
        <v>153</v>
      </c>
      <c r="I320" s="30"/>
    </row>
    <row r="321" spans="1:9" s="21" customFormat="1" ht="12" hidden="1" customHeight="1" x14ac:dyDescent="0.2">
      <c r="A321" s="22"/>
      <c r="D321" s="17">
        <v>3</v>
      </c>
      <c r="E321" s="17" t="s">
        <v>39</v>
      </c>
      <c r="F321" s="30"/>
      <c r="G321" s="41" t="s">
        <v>153</v>
      </c>
      <c r="H321" s="41" t="s">
        <v>153</v>
      </c>
      <c r="I321" s="30"/>
    </row>
    <row r="322" spans="1:9" s="21" customFormat="1" ht="12" hidden="1" customHeight="1" x14ac:dyDescent="0.2">
      <c r="A322" s="22"/>
      <c r="D322" s="17">
        <v>2</v>
      </c>
      <c r="E322" s="17" t="s">
        <v>114</v>
      </c>
      <c r="F322" s="30"/>
      <c r="G322" s="41" t="s">
        <v>153</v>
      </c>
      <c r="H322" s="41" t="s">
        <v>153</v>
      </c>
      <c r="I322" s="30"/>
    </row>
    <row r="323" spans="1:9" s="21" customFormat="1" ht="12" hidden="1" customHeight="1" x14ac:dyDescent="0.2">
      <c r="A323" s="22"/>
      <c r="D323" s="17">
        <v>4</v>
      </c>
      <c r="E323" s="17" t="s">
        <v>115</v>
      </c>
      <c r="F323" s="30"/>
      <c r="G323" s="41" t="s">
        <v>153</v>
      </c>
      <c r="H323" s="41" t="s">
        <v>153</v>
      </c>
      <c r="I323" s="30"/>
    </row>
    <row r="324" spans="1:9" s="21" customFormat="1" ht="12" hidden="1" customHeight="1" x14ac:dyDescent="0.2">
      <c r="A324" s="22"/>
      <c r="D324" s="30"/>
      <c r="E324" s="30"/>
      <c r="F324" s="30"/>
      <c r="G324" s="41" t="s">
        <v>153</v>
      </c>
      <c r="H324" s="41" t="s">
        <v>153</v>
      </c>
      <c r="I324" s="30"/>
    </row>
    <row r="325" spans="1:9" s="21" customFormat="1" ht="12" customHeight="1" x14ac:dyDescent="0.2">
      <c r="A325" s="22"/>
      <c r="D325" s="30"/>
      <c r="E325" s="30"/>
      <c r="F325" s="30"/>
      <c r="G325" s="41" t="s">
        <v>153</v>
      </c>
      <c r="H325" s="41" t="s">
        <v>153</v>
      </c>
      <c r="I325" s="30"/>
    </row>
    <row r="326" spans="1:9" s="21" customFormat="1" ht="12" customHeight="1" x14ac:dyDescent="0.2">
      <c r="A326" s="22"/>
      <c r="D326" s="30"/>
      <c r="E326" s="30"/>
      <c r="F326" s="30"/>
      <c r="G326" s="41" t="s">
        <v>153</v>
      </c>
      <c r="H326" s="41" t="s">
        <v>153</v>
      </c>
      <c r="I326" s="30"/>
    </row>
    <row r="327" spans="1:9" s="21" customFormat="1" ht="12" customHeight="1" x14ac:dyDescent="0.2">
      <c r="A327" s="22"/>
      <c r="D327" s="30"/>
      <c r="E327" s="30"/>
      <c r="F327" s="30"/>
      <c r="G327" s="41" t="s">
        <v>153</v>
      </c>
      <c r="H327" s="41" t="s">
        <v>153</v>
      </c>
      <c r="I327" s="30"/>
    </row>
    <row r="328" spans="1:9" s="21" customFormat="1" ht="12" customHeight="1" x14ac:dyDescent="0.2">
      <c r="A328" s="22"/>
      <c r="D328" s="30"/>
      <c r="E328" s="30"/>
      <c r="F328" s="30"/>
      <c r="G328" s="41" t="s">
        <v>153</v>
      </c>
      <c r="H328" s="41" t="s">
        <v>153</v>
      </c>
      <c r="I328" s="30"/>
    </row>
    <row r="329" spans="1:9" s="21" customFormat="1" ht="12" customHeight="1" x14ac:dyDescent="0.2">
      <c r="A329" s="22"/>
      <c r="D329" s="30"/>
      <c r="E329" s="30"/>
      <c r="F329" s="30"/>
      <c r="G329" s="41" t="s">
        <v>153</v>
      </c>
      <c r="H329" s="41" t="s">
        <v>153</v>
      </c>
      <c r="I329" s="30"/>
    </row>
    <row r="330" spans="1:9" s="21" customFormat="1" ht="12" customHeight="1" x14ac:dyDescent="0.2">
      <c r="A330" s="22"/>
      <c r="D330" s="30"/>
      <c r="E330" s="30"/>
      <c r="F330" s="30"/>
      <c r="G330" s="41" t="s">
        <v>153</v>
      </c>
      <c r="H330" s="41" t="s">
        <v>153</v>
      </c>
      <c r="I330" s="30"/>
    </row>
    <row r="331" spans="1:9" s="21" customFormat="1" ht="12" customHeight="1" x14ac:dyDescent="0.2">
      <c r="A331" s="22"/>
      <c r="D331" s="30"/>
      <c r="E331" s="30"/>
      <c r="F331" s="30"/>
      <c r="G331" s="41" t="s">
        <v>153</v>
      </c>
      <c r="H331" s="41" t="s">
        <v>153</v>
      </c>
      <c r="I331" s="30"/>
    </row>
    <row r="332" spans="1:9" s="21" customFormat="1" ht="12" customHeight="1" x14ac:dyDescent="0.2">
      <c r="A332" s="22"/>
      <c r="D332" s="30"/>
      <c r="E332" s="30"/>
      <c r="F332" s="30"/>
      <c r="G332" s="41" t="s">
        <v>153</v>
      </c>
      <c r="H332" s="41" t="s">
        <v>153</v>
      </c>
      <c r="I332" s="30"/>
    </row>
    <row r="333" spans="1:9" s="21" customFormat="1" ht="12" customHeight="1" x14ac:dyDescent="0.2">
      <c r="A333" s="22"/>
      <c r="D333" s="30"/>
      <c r="E333" s="30"/>
      <c r="F333" s="30"/>
      <c r="G333" s="41" t="s">
        <v>153</v>
      </c>
      <c r="H333" s="41" t="s">
        <v>153</v>
      </c>
      <c r="I333" s="30"/>
    </row>
    <row r="334" spans="1:9" s="21" customFormat="1" ht="12" customHeight="1" x14ac:dyDescent="0.2">
      <c r="A334" s="22"/>
      <c r="D334" s="30"/>
      <c r="E334" s="30"/>
      <c r="F334" s="30"/>
      <c r="G334" s="41" t="s">
        <v>153</v>
      </c>
      <c r="H334" s="41" t="s">
        <v>153</v>
      </c>
      <c r="I334" s="30"/>
    </row>
    <row r="335" spans="1:9" s="21" customFormat="1" ht="12" customHeight="1" x14ac:dyDescent="0.2">
      <c r="A335" s="22"/>
      <c r="D335" s="30"/>
      <c r="E335" s="30"/>
      <c r="F335" s="30"/>
      <c r="G335" s="41" t="s">
        <v>153</v>
      </c>
      <c r="H335" s="41" t="s">
        <v>153</v>
      </c>
      <c r="I335" s="30"/>
    </row>
    <row r="336" spans="1:9" s="21" customFormat="1" ht="12" customHeight="1" x14ac:dyDescent="0.2">
      <c r="A336" s="22"/>
      <c r="D336" s="30"/>
      <c r="E336" s="30"/>
      <c r="F336" s="30"/>
      <c r="G336" s="41" t="s">
        <v>153</v>
      </c>
      <c r="H336" s="41" t="s">
        <v>153</v>
      </c>
      <c r="I336" s="30"/>
    </row>
    <row r="337" spans="1:9" s="21" customFormat="1" ht="12" customHeight="1" x14ac:dyDescent="0.2">
      <c r="A337" s="22"/>
      <c r="D337" s="30"/>
      <c r="E337" s="30"/>
      <c r="F337" s="30"/>
      <c r="G337" s="41" t="s">
        <v>153</v>
      </c>
      <c r="H337" s="41" t="s">
        <v>153</v>
      </c>
      <c r="I337" s="30"/>
    </row>
    <row r="338" spans="1:9" s="21" customFormat="1" ht="12" customHeight="1" x14ac:dyDescent="0.2">
      <c r="A338" s="22"/>
      <c r="D338" s="30"/>
      <c r="E338" s="30"/>
      <c r="F338" s="30"/>
      <c r="G338" s="41" t="s">
        <v>153</v>
      </c>
      <c r="H338" s="41" t="s">
        <v>153</v>
      </c>
      <c r="I338" s="30"/>
    </row>
    <row r="339" spans="1:9" s="21" customFormat="1" ht="12" customHeight="1" x14ac:dyDescent="0.2">
      <c r="A339" s="22"/>
      <c r="D339" s="30"/>
      <c r="E339" s="30"/>
      <c r="F339" s="30"/>
      <c r="G339" s="41" t="s">
        <v>153</v>
      </c>
      <c r="H339" s="41" t="s">
        <v>153</v>
      </c>
      <c r="I339" s="30"/>
    </row>
    <row r="340" spans="1:9" s="21" customFormat="1" ht="12" customHeight="1" x14ac:dyDescent="0.2">
      <c r="A340" s="22"/>
      <c r="D340" s="30"/>
      <c r="E340" s="30"/>
      <c r="F340" s="30"/>
      <c r="G340" s="41" t="s">
        <v>153</v>
      </c>
      <c r="H340" s="41" t="s">
        <v>153</v>
      </c>
      <c r="I340" s="30"/>
    </row>
    <row r="341" spans="1:9" s="21" customFormat="1" ht="12" customHeight="1" x14ac:dyDescent="0.2">
      <c r="A341" s="22"/>
      <c r="D341" s="30"/>
      <c r="E341" s="30"/>
      <c r="F341" s="30"/>
      <c r="G341" s="41" t="s">
        <v>153</v>
      </c>
      <c r="H341" s="41" t="s">
        <v>153</v>
      </c>
      <c r="I341" s="30"/>
    </row>
    <row r="342" spans="1:9" s="21" customFormat="1" ht="12" customHeight="1" x14ac:dyDescent="0.2">
      <c r="A342" s="22"/>
      <c r="D342" s="30"/>
      <c r="E342" s="30"/>
      <c r="F342" s="30"/>
      <c r="G342" s="41" t="s">
        <v>153</v>
      </c>
      <c r="H342" s="41" t="s">
        <v>153</v>
      </c>
      <c r="I342" s="30"/>
    </row>
    <row r="343" spans="1:9" s="21" customFormat="1" ht="12" customHeight="1" x14ac:dyDescent="0.2">
      <c r="A343" s="22"/>
      <c r="D343" s="30"/>
      <c r="E343" s="30"/>
      <c r="F343" s="30"/>
      <c r="G343" s="41" t="s">
        <v>153</v>
      </c>
      <c r="H343" s="41" t="s">
        <v>153</v>
      </c>
      <c r="I343" s="30"/>
    </row>
    <row r="344" spans="1:9" s="21" customFormat="1" ht="12" customHeight="1" x14ac:dyDescent="0.2">
      <c r="A344" s="22"/>
      <c r="D344" s="30"/>
      <c r="E344" s="30"/>
      <c r="F344" s="30"/>
      <c r="G344" s="41" t="s">
        <v>153</v>
      </c>
      <c r="H344" s="41" t="s">
        <v>153</v>
      </c>
      <c r="I344" s="30"/>
    </row>
    <row r="345" spans="1:9" s="21" customFormat="1" ht="12" customHeight="1" x14ac:dyDescent="0.2">
      <c r="A345" s="22"/>
      <c r="D345" s="30"/>
      <c r="E345" s="30"/>
      <c r="F345" s="30"/>
      <c r="G345" s="41" t="s">
        <v>153</v>
      </c>
      <c r="H345" s="41" t="s">
        <v>153</v>
      </c>
      <c r="I345" s="30"/>
    </row>
    <row r="346" spans="1:9" s="21" customFormat="1" ht="12" customHeight="1" x14ac:dyDescent="0.2">
      <c r="A346" s="22"/>
      <c r="D346" s="30"/>
      <c r="E346" s="30"/>
      <c r="F346" s="30"/>
      <c r="G346" s="41" t="s">
        <v>153</v>
      </c>
      <c r="H346" s="41" t="s">
        <v>153</v>
      </c>
      <c r="I346" s="30"/>
    </row>
    <row r="347" spans="1:9" s="21" customFormat="1" ht="12" customHeight="1" x14ac:dyDescent="0.2">
      <c r="A347" s="22"/>
      <c r="D347" s="30"/>
      <c r="E347" s="30"/>
      <c r="F347" s="30"/>
      <c r="G347" s="41" t="s">
        <v>153</v>
      </c>
      <c r="H347" s="41" t="s">
        <v>153</v>
      </c>
      <c r="I347" s="30"/>
    </row>
    <row r="348" spans="1:9" s="21" customFormat="1" ht="12" customHeight="1" x14ac:dyDescent="0.2">
      <c r="A348" s="22"/>
      <c r="D348" s="30"/>
      <c r="E348" s="30"/>
      <c r="F348" s="30"/>
      <c r="G348" s="41" t="s">
        <v>153</v>
      </c>
      <c r="H348" s="41" t="s">
        <v>153</v>
      </c>
      <c r="I348" s="30"/>
    </row>
    <row r="349" spans="1:9" s="21" customFormat="1" ht="12" customHeight="1" x14ac:dyDescent="0.2">
      <c r="A349" s="22"/>
      <c r="D349" s="30"/>
      <c r="E349" s="30"/>
      <c r="F349" s="30"/>
      <c r="G349" s="41" t="s">
        <v>153</v>
      </c>
      <c r="H349" s="41" t="s">
        <v>153</v>
      </c>
      <c r="I349" s="30"/>
    </row>
    <row r="350" spans="1:9" s="21" customFormat="1" ht="12" customHeight="1" x14ac:dyDescent="0.2">
      <c r="A350" s="22"/>
      <c r="D350" s="30"/>
      <c r="E350" s="30"/>
      <c r="F350" s="30"/>
      <c r="G350" s="41" t="s">
        <v>153</v>
      </c>
      <c r="H350" s="41" t="s">
        <v>153</v>
      </c>
      <c r="I350" s="30"/>
    </row>
    <row r="351" spans="1:9" s="21" customFormat="1" ht="12" customHeight="1" x14ac:dyDescent="0.2">
      <c r="A351" s="22"/>
      <c r="D351" s="30"/>
      <c r="E351" s="30"/>
      <c r="F351" s="30"/>
      <c r="G351" s="41" t="s">
        <v>153</v>
      </c>
      <c r="H351" s="41" t="s">
        <v>153</v>
      </c>
      <c r="I351" s="30"/>
    </row>
    <row r="352" spans="1:9" s="21" customFormat="1" ht="12" customHeight="1" x14ac:dyDescent="0.2">
      <c r="A352" s="22"/>
      <c r="D352" s="30"/>
      <c r="E352" s="30"/>
      <c r="F352" s="30"/>
      <c r="G352" s="30"/>
      <c r="H352" s="30"/>
      <c r="I352" s="30"/>
    </row>
    <row r="353" spans="1:9" s="21" customFormat="1" ht="12" customHeight="1" x14ac:dyDescent="0.2">
      <c r="A353" s="22"/>
      <c r="D353" s="30"/>
      <c r="E353" s="30"/>
      <c r="F353" s="30"/>
      <c r="G353" s="30"/>
      <c r="H353" s="30"/>
      <c r="I353" s="30"/>
    </row>
    <row r="354" spans="1:9" s="21" customFormat="1" ht="12" customHeight="1" x14ac:dyDescent="0.2">
      <c r="A354" s="22"/>
      <c r="D354" s="30"/>
      <c r="E354" s="30"/>
      <c r="F354" s="30"/>
      <c r="G354" s="30"/>
      <c r="H354" s="30"/>
      <c r="I354" s="30"/>
    </row>
    <row r="355" spans="1:9" s="21" customFormat="1" ht="12" customHeight="1" x14ac:dyDescent="0.2">
      <c r="A355" s="22"/>
      <c r="D355" s="30"/>
      <c r="E355" s="30"/>
      <c r="F355" s="30"/>
      <c r="G355" s="30"/>
      <c r="H355" s="30"/>
      <c r="I355" s="30"/>
    </row>
    <row r="356" spans="1:9" s="21" customFormat="1" ht="12" customHeight="1" x14ac:dyDescent="0.2">
      <c r="A356" s="22"/>
      <c r="D356" s="30"/>
      <c r="E356" s="30"/>
      <c r="F356" s="30"/>
      <c r="G356" s="30"/>
      <c r="H356" s="30"/>
      <c r="I356" s="30"/>
    </row>
    <row r="357" spans="1:9" s="21" customFormat="1" ht="12" customHeight="1" x14ac:dyDescent="0.2">
      <c r="A357" s="22"/>
      <c r="D357" s="30"/>
      <c r="E357" s="30"/>
      <c r="F357" s="30"/>
      <c r="G357" s="30"/>
      <c r="H357" s="30"/>
      <c r="I357" s="30"/>
    </row>
    <row r="358" spans="1:9" s="21" customFormat="1" ht="12" customHeight="1" x14ac:dyDescent="0.2">
      <c r="A358" s="22"/>
      <c r="D358" s="30"/>
      <c r="E358" s="30"/>
      <c r="F358" s="30"/>
      <c r="G358" s="30"/>
      <c r="H358" s="30"/>
      <c r="I358" s="30"/>
    </row>
    <row r="359" spans="1:9" s="21" customFormat="1" ht="12" customHeight="1" x14ac:dyDescent="0.2">
      <c r="A359" s="22"/>
      <c r="D359" s="30"/>
      <c r="E359" s="30"/>
      <c r="F359" s="30"/>
      <c r="G359" s="30"/>
      <c r="H359" s="30"/>
      <c r="I359" s="30"/>
    </row>
    <row r="360" spans="1:9" s="21" customFormat="1" ht="12" customHeight="1" x14ac:dyDescent="0.2">
      <c r="A360" s="22"/>
      <c r="D360" s="30"/>
      <c r="E360" s="30"/>
      <c r="F360" s="30"/>
      <c r="G360" s="30"/>
      <c r="H360" s="30"/>
      <c r="I360" s="30"/>
    </row>
    <row r="361" spans="1:9" s="21" customFormat="1" ht="12" customHeight="1" x14ac:dyDescent="0.2">
      <c r="A361" s="22"/>
      <c r="D361" s="30"/>
      <c r="E361" s="30"/>
      <c r="F361" s="30"/>
      <c r="G361" s="30"/>
      <c r="H361" s="30"/>
      <c r="I361" s="30"/>
    </row>
    <row r="362" spans="1:9" s="21" customFormat="1" ht="12" customHeight="1" x14ac:dyDescent="0.2">
      <c r="A362" s="22"/>
      <c r="D362" s="30"/>
      <c r="E362" s="30"/>
      <c r="F362" s="30"/>
      <c r="G362" s="30"/>
      <c r="H362" s="30"/>
      <c r="I362" s="30"/>
    </row>
    <row r="363" spans="1:9" s="21" customFormat="1" ht="12" customHeight="1" x14ac:dyDescent="0.2">
      <c r="A363" s="22"/>
      <c r="D363" s="30"/>
      <c r="E363" s="30"/>
      <c r="F363" s="30"/>
      <c r="G363" s="30"/>
      <c r="H363" s="30"/>
      <c r="I363" s="30"/>
    </row>
    <row r="364" spans="1:9" s="21" customFormat="1" ht="12" customHeight="1" x14ac:dyDescent="0.2">
      <c r="A364" s="22"/>
      <c r="D364" s="30"/>
      <c r="E364" s="30"/>
      <c r="F364" s="30"/>
      <c r="G364" s="30"/>
      <c r="H364" s="30"/>
      <c r="I364" s="30"/>
    </row>
    <row r="365" spans="1:9" s="21" customFormat="1" ht="12" customHeight="1" x14ac:dyDescent="0.2">
      <c r="A365" s="22"/>
      <c r="D365" s="30"/>
      <c r="E365" s="30"/>
      <c r="F365" s="30"/>
      <c r="G365" s="30"/>
      <c r="H365" s="30"/>
      <c r="I365" s="30"/>
    </row>
    <row r="366" spans="1:9" s="21" customFormat="1" ht="12" customHeight="1" x14ac:dyDescent="0.2">
      <c r="A366" s="22"/>
      <c r="D366" s="30"/>
      <c r="E366" s="30"/>
      <c r="F366" s="30"/>
      <c r="G366" s="30"/>
      <c r="H366" s="30"/>
      <c r="I366" s="30"/>
    </row>
    <row r="367" spans="1:9" s="21" customFormat="1" ht="12" customHeight="1" x14ac:dyDescent="0.2">
      <c r="A367" s="22"/>
      <c r="D367" s="30"/>
      <c r="E367" s="30"/>
      <c r="F367" s="30"/>
      <c r="G367" s="30"/>
      <c r="H367" s="30"/>
      <c r="I367" s="30"/>
    </row>
    <row r="368" spans="1:9" s="21" customFormat="1" ht="12" customHeight="1" x14ac:dyDescent="0.2">
      <c r="A368" s="22"/>
      <c r="D368" s="30"/>
      <c r="E368" s="30"/>
      <c r="F368" s="30"/>
      <c r="G368" s="30"/>
      <c r="H368" s="30"/>
      <c r="I368" s="30"/>
    </row>
    <row r="369" spans="1:9" s="21" customFormat="1" ht="12" customHeight="1" x14ac:dyDescent="0.2">
      <c r="A369" s="22"/>
      <c r="D369" s="30"/>
      <c r="E369" s="30"/>
      <c r="F369" s="30"/>
      <c r="G369" s="30"/>
      <c r="H369" s="30"/>
      <c r="I369" s="30"/>
    </row>
    <row r="370" spans="1:9" s="21" customFormat="1" ht="12" customHeight="1" x14ac:dyDescent="0.2">
      <c r="A370" s="22"/>
      <c r="D370" s="30"/>
      <c r="E370" s="30"/>
      <c r="F370" s="30"/>
      <c r="G370" s="30"/>
      <c r="H370" s="30"/>
      <c r="I370" s="30"/>
    </row>
    <row r="371" spans="1:9" s="21" customFormat="1" ht="12" customHeight="1" x14ac:dyDescent="0.2">
      <c r="A371" s="22"/>
      <c r="D371" s="30"/>
      <c r="E371" s="30"/>
      <c r="F371" s="30"/>
      <c r="G371" s="30"/>
      <c r="H371" s="30"/>
      <c r="I371" s="30"/>
    </row>
    <row r="372" spans="1:9" s="21" customFormat="1" ht="12" customHeight="1" x14ac:dyDescent="0.2">
      <c r="A372" s="22"/>
      <c r="D372" s="30"/>
      <c r="E372" s="30"/>
      <c r="F372" s="30"/>
      <c r="G372" s="30"/>
      <c r="H372" s="30"/>
      <c r="I372" s="30"/>
    </row>
    <row r="373" spans="1:9" s="21" customFormat="1" ht="12" customHeight="1" x14ac:dyDescent="0.2">
      <c r="A373" s="22"/>
      <c r="D373" s="30"/>
      <c r="E373" s="30"/>
      <c r="F373" s="30"/>
      <c r="G373" s="30"/>
      <c r="H373" s="30"/>
      <c r="I373" s="30"/>
    </row>
    <row r="374" spans="1:9" s="21" customFormat="1" ht="12" customHeight="1" x14ac:dyDescent="0.2">
      <c r="A374" s="22"/>
      <c r="D374" s="30"/>
      <c r="E374" s="30"/>
      <c r="F374" s="30"/>
      <c r="G374" s="30"/>
      <c r="H374" s="30"/>
      <c r="I374" s="30"/>
    </row>
    <row r="375" spans="1:9" s="21" customFormat="1" ht="12" customHeight="1" x14ac:dyDescent="0.2">
      <c r="A375" s="22"/>
      <c r="D375" s="30"/>
      <c r="E375" s="30"/>
      <c r="F375" s="30"/>
      <c r="G375" s="30"/>
      <c r="H375" s="30"/>
      <c r="I375" s="30"/>
    </row>
    <row r="376" spans="1:9" s="21" customFormat="1" ht="12" customHeight="1" x14ac:dyDescent="0.2">
      <c r="A376" s="22"/>
      <c r="D376" s="30"/>
      <c r="E376" s="30"/>
      <c r="F376" s="30"/>
      <c r="G376" s="30"/>
      <c r="H376" s="30"/>
      <c r="I376" s="30"/>
    </row>
    <row r="377" spans="1:9" s="21" customFormat="1" ht="12" customHeight="1" x14ac:dyDescent="0.2">
      <c r="A377" s="22"/>
      <c r="D377" s="30"/>
      <c r="E377" s="30"/>
      <c r="F377" s="30"/>
      <c r="G377" s="30"/>
      <c r="H377" s="30"/>
      <c r="I377" s="30"/>
    </row>
    <row r="378" spans="1:9" s="21" customFormat="1" ht="12" customHeight="1" x14ac:dyDescent="0.2">
      <c r="A378" s="22"/>
      <c r="D378" s="30"/>
      <c r="E378" s="30"/>
      <c r="F378" s="30"/>
      <c r="G378" s="30"/>
      <c r="H378" s="30"/>
      <c r="I378" s="30"/>
    </row>
    <row r="379" spans="1:9" s="21" customFormat="1" ht="12" customHeight="1" x14ac:dyDescent="0.2">
      <c r="A379" s="22"/>
      <c r="D379" s="30"/>
      <c r="E379" s="30"/>
      <c r="F379" s="30"/>
      <c r="G379" s="30"/>
      <c r="H379" s="30"/>
      <c r="I379" s="30"/>
    </row>
    <row r="380" spans="1:9" s="21" customFormat="1" ht="12" customHeight="1" x14ac:dyDescent="0.2">
      <c r="A380" s="22"/>
      <c r="D380" s="30"/>
      <c r="E380" s="30"/>
      <c r="F380" s="30"/>
      <c r="G380" s="30"/>
      <c r="H380" s="30"/>
      <c r="I380" s="30"/>
    </row>
    <row r="381" spans="1:9" s="21" customFormat="1" ht="12" customHeight="1" x14ac:dyDescent="0.2">
      <c r="A381" s="22"/>
      <c r="D381" s="30"/>
      <c r="E381" s="30"/>
      <c r="F381" s="30"/>
      <c r="G381" s="30"/>
      <c r="H381" s="30"/>
      <c r="I381" s="30"/>
    </row>
    <row r="382" spans="1:9" s="21" customFormat="1" ht="12" customHeight="1" x14ac:dyDescent="0.2">
      <c r="A382" s="22"/>
      <c r="D382" s="30"/>
      <c r="E382" s="30"/>
      <c r="F382" s="30"/>
      <c r="G382" s="30"/>
      <c r="H382" s="30"/>
      <c r="I382" s="30"/>
    </row>
    <row r="383" spans="1:9" s="21" customFormat="1" ht="12" customHeight="1" x14ac:dyDescent="0.2">
      <c r="A383" s="22"/>
      <c r="D383" s="30"/>
      <c r="E383" s="30"/>
      <c r="F383" s="30"/>
      <c r="G383" s="30"/>
      <c r="H383" s="30"/>
      <c r="I383" s="30"/>
    </row>
    <row r="384" spans="1:9" s="21" customFormat="1" ht="12" customHeight="1" x14ac:dyDescent="0.2">
      <c r="A384" s="22"/>
      <c r="D384" s="30"/>
      <c r="E384" s="30"/>
      <c r="F384" s="30"/>
      <c r="G384" s="30"/>
      <c r="H384" s="30"/>
      <c r="I384" s="30"/>
    </row>
    <row r="385" spans="1:9" s="21" customFormat="1" ht="12" customHeight="1" x14ac:dyDescent="0.2">
      <c r="A385" s="22"/>
      <c r="D385" s="30"/>
      <c r="E385" s="30"/>
      <c r="F385" s="30"/>
      <c r="G385" s="30"/>
      <c r="H385" s="30"/>
      <c r="I385" s="30"/>
    </row>
    <row r="386" spans="1:9" s="21" customFormat="1" ht="12" customHeight="1" x14ac:dyDescent="0.2">
      <c r="A386" s="22"/>
      <c r="D386" s="30"/>
      <c r="E386" s="30"/>
      <c r="F386" s="30"/>
      <c r="G386" s="30"/>
      <c r="H386" s="30"/>
      <c r="I386" s="30"/>
    </row>
    <row r="387" spans="1:9" s="21" customFormat="1" ht="12" customHeight="1" x14ac:dyDescent="0.2">
      <c r="A387" s="22"/>
      <c r="D387" s="30"/>
      <c r="E387" s="30"/>
      <c r="F387" s="30"/>
      <c r="G387" s="30"/>
      <c r="H387" s="30"/>
      <c r="I387" s="30"/>
    </row>
    <row r="388" spans="1:9" s="21" customFormat="1" ht="12" customHeight="1" x14ac:dyDescent="0.2">
      <c r="A388" s="22"/>
      <c r="D388" s="30"/>
      <c r="E388" s="30"/>
      <c r="F388" s="30"/>
      <c r="G388" s="30"/>
      <c r="H388" s="30"/>
      <c r="I388" s="30"/>
    </row>
    <row r="389" spans="1:9" ht="12" customHeight="1" x14ac:dyDescent="0.2">
      <c r="A389" s="43"/>
      <c r="B389" s="31"/>
      <c r="C389" s="31"/>
      <c r="D389" s="32"/>
      <c r="E389" s="32"/>
      <c r="F389" s="32"/>
      <c r="G389" s="32"/>
      <c r="H389" s="32"/>
      <c r="I389" s="32"/>
    </row>
    <row r="390" spans="1:9" ht="12" customHeight="1" x14ac:dyDescent="0.2">
      <c r="A390" s="43"/>
      <c r="B390" s="31"/>
      <c r="C390" s="31"/>
      <c r="D390" s="32"/>
      <c r="E390" s="32"/>
      <c r="F390" s="32"/>
      <c r="G390" s="32"/>
      <c r="H390" s="32"/>
      <c r="I390" s="32"/>
    </row>
    <row r="391" spans="1:9" ht="12" customHeight="1" x14ac:dyDescent="0.2">
      <c r="A391" s="43"/>
      <c r="B391" s="31"/>
      <c r="C391" s="31"/>
      <c r="D391" s="32"/>
      <c r="E391" s="32"/>
      <c r="F391" s="32"/>
      <c r="G391" s="32"/>
      <c r="H391" s="32"/>
      <c r="I391" s="32"/>
    </row>
    <row r="392" spans="1:9" ht="12" customHeight="1" x14ac:dyDescent="0.2">
      <c r="A392" s="43"/>
      <c r="B392" s="31"/>
      <c r="C392" s="31"/>
      <c r="D392" s="32"/>
      <c r="E392" s="32"/>
      <c r="F392" s="32"/>
      <c r="G392" s="32"/>
      <c r="H392" s="32"/>
      <c r="I392" s="32"/>
    </row>
    <row r="393" spans="1:9" ht="12" customHeight="1" x14ac:dyDescent="0.2">
      <c r="A393" s="43"/>
      <c r="B393" s="31"/>
      <c r="C393" s="31"/>
      <c r="D393" s="32"/>
      <c r="E393" s="32"/>
      <c r="F393" s="32"/>
      <c r="G393" s="32"/>
      <c r="H393" s="32"/>
      <c r="I393" s="32"/>
    </row>
    <row r="394" spans="1:9" ht="12" customHeight="1" x14ac:dyDescent="0.2">
      <c r="A394" s="43"/>
      <c r="B394" s="31"/>
      <c r="C394" s="31"/>
      <c r="D394" s="32"/>
      <c r="E394" s="32"/>
      <c r="F394" s="32"/>
      <c r="G394" s="32"/>
      <c r="H394" s="32"/>
      <c r="I394" s="32"/>
    </row>
    <row r="395" spans="1:9" ht="12" customHeight="1" x14ac:dyDescent="0.2">
      <c r="A395" s="43"/>
      <c r="B395" s="31"/>
      <c r="C395" s="31"/>
      <c r="D395" s="32"/>
      <c r="E395" s="32"/>
      <c r="F395" s="32"/>
      <c r="G395" s="32"/>
      <c r="H395" s="32"/>
      <c r="I395" s="32"/>
    </row>
    <row r="396" spans="1:9" ht="12" customHeight="1" x14ac:dyDescent="0.2">
      <c r="A396" s="43"/>
      <c r="B396" s="31"/>
      <c r="C396" s="31"/>
      <c r="D396" s="32"/>
      <c r="E396" s="32"/>
      <c r="F396" s="32"/>
      <c r="G396" s="32"/>
      <c r="H396" s="32"/>
      <c r="I396" s="32"/>
    </row>
    <row r="397" spans="1:9" ht="12" customHeight="1" x14ac:dyDescent="0.2">
      <c r="A397" s="43"/>
      <c r="B397" s="31"/>
      <c r="C397" s="31"/>
      <c r="D397" s="32"/>
      <c r="E397" s="32"/>
      <c r="F397" s="32"/>
      <c r="G397" s="32"/>
      <c r="H397" s="32"/>
      <c r="I397" s="32"/>
    </row>
    <row r="398" spans="1:9" ht="12" customHeight="1" x14ac:dyDescent="0.2">
      <c r="A398" s="43"/>
      <c r="B398" s="31"/>
      <c r="C398" s="31"/>
      <c r="D398" s="32"/>
      <c r="E398" s="32"/>
      <c r="F398" s="32"/>
      <c r="G398" s="32"/>
      <c r="H398" s="32"/>
      <c r="I398" s="32"/>
    </row>
    <row r="399" spans="1:9" ht="12" customHeight="1" x14ac:dyDescent="0.2">
      <c r="A399" s="43"/>
      <c r="B399" s="31"/>
      <c r="C399" s="31"/>
      <c r="D399" s="32"/>
      <c r="E399" s="32"/>
      <c r="F399" s="32"/>
      <c r="G399" s="32"/>
      <c r="H399" s="32"/>
      <c r="I399" s="32"/>
    </row>
    <row r="400" spans="1:9" ht="12" customHeight="1" x14ac:dyDescent="0.2">
      <c r="A400" s="43"/>
      <c r="B400" s="31"/>
      <c r="C400" s="31"/>
      <c r="D400" s="32"/>
      <c r="E400" s="32"/>
      <c r="F400" s="32"/>
      <c r="G400" s="32"/>
      <c r="H400" s="32"/>
      <c r="I400" s="32"/>
    </row>
    <row r="401" spans="1:9" ht="12" customHeight="1" x14ac:dyDescent="0.2">
      <c r="A401" s="43"/>
      <c r="B401" s="31"/>
      <c r="C401" s="31"/>
      <c r="D401" s="32"/>
      <c r="E401" s="32"/>
      <c r="F401" s="32"/>
      <c r="G401" s="32"/>
      <c r="H401" s="32"/>
      <c r="I401" s="32"/>
    </row>
    <row r="402" spans="1:9" ht="12" customHeight="1" x14ac:dyDescent="0.2">
      <c r="A402" s="43"/>
      <c r="B402" s="31"/>
      <c r="C402" s="31"/>
      <c r="D402" s="32"/>
      <c r="E402" s="32"/>
      <c r="F402" s="32"/>
      <c r="G402" s="32"/>
      <c r="H402" s="32"/>
      <c r="I402" s="32"/>
    </row>
    <row r="403" spans="1:9" ht="12" customHeight="1" x14ac:dyDescent="0.2">
      <c r="A403" s="43"/>
      <c r="B403" s="31"/>
      <c r="C403" s="31"/>
      <c r="D403" s="32"/>
      <c r="E403" s="32"/>
      <c r="F403" s="32"/>
      <c r="G403" s="32"/>
      <c r="H403" s="32"/>
      <c r="I403" s="32"/>
    </row>
    <row r="404" spans="1:9" ht="12" customHeight="1" x14ac:dyDescent="0.2">
      <c r="A404" s="43"/>
      <c r="B404" s="31"/>
      <c r="C404" s="31"/>
      <c r="D404" s="32"/>
      <c r="E404" s="32"/>
      <c r="F404" s="32"/>
      <c r="G404" s="32"/>
      <c r="H404" s="32"/>
      <c r="I404" s="32"/>
    </row>
    <row r="405" spans="1:9" ht="12" customHeight="1" x14ac:dyDescent="0.2">
      <c r="A405" s="43"/>
      <c r="B405" s="31"/>
      <c r="C405" s="31"/>
      <c r="D405" s="32"/>
      <c r="E405" s="32"/>
      <c r="F405" s="32"/>
      <c r="G405" s="32"/>
      <c r="H405" s="32"/>
      <c r="I405" s="32"/>
    </row>
    <row r="406" spans="1:9" ht="12" customHeight="1" x14ac:dyDescent="0.2">
      <c r="A406" s="43"/>
      <c r="B406" s="31"/>
      <c r="C406" s="31"/>
      <c r="D406" s="32"/>
      <c r="E406" s="32"/>
      <c r="F406" s="32"/>
      <c r="G406" s="32"/>
      <c r="H406" s="32"/>
      <c r="I406" s="32"/>
    </row>
    <row r="407" spans="1:9" ht="12" customHeight="1" x14ac:dyDescent="0.2">
      <c r="A407" s="43"/>
      <c r="B407" s="31"/>
      <c r="C407" s="31"/>
      <c r="D407" s="32"/>
      <c r="E407" s="32"/>
      <c r="F407" s="32"/>
      <c r="G407" s="32"/>
      <c r="H407" s="32"/>
      <c r="I407" s="32"/>
    </row>
    <row r="408" spans="1:9" ht="12" customHeight="1" x14ac:dyDescent="0.2">
      <c r="A408" s="43"/>
      <c r="B408" s="31"/>
      <c r="C408" s="31"/>
      <c r="D408" s="32"/>
      <c r="E408" s="32"/>
      <c r="F408" s="32"/>
      <c r="G408" s="32"/>
      <c r="H408" s="32"/>
      <c r="I408" s="32"/>
    </row>
    <row r="409" spans="1:9" ht="12" customHeight="1" x14ac:dyDescent="0.2">
      <c r="A409" s="43"/>
      <c r="B409" s="31"/>
      <c r="C409" s="31"/>
      <c r="D409" s="32"/>
      <c r="E409" s="32"/>
      <c r="F409" s="32"/>
      <c r="G409" s="32"/>
      <c r="H409" s="32"/>
      <c r="I409" s="32"/>
    </row>
    <row r="410" spans="1:9" ht="12" customHeight="1" x14ac:dyDescent="0.2">
      <c r="A410" s="43"/>
      <c r="B410" s="31"/>
      <c r="C410" s="31"/>
      <c r="D410" s="32"/>
      <c r="E410" s="32"/>
      <c r="F410" s="32"/>
      <c r="G410" s="32"/>
      <c r="H410" s="32"/>
      <c r="I410" s="32"/>
    </row>
    <row r="411" spans="1:9" ht="12" customHeight="1" x14ac:dyDescent="0.2">
      <c r="A411" s="43"/>
      <c r="B411" s="31"/>
      <c r="C411" s="31"/>
      <c r="D411" s="32"/>
      <c r="E411" s="32"/>
      <c r="F411" s="32"/>
      <c r="G411" s="32"/>
      <c r="H411" s="32"/>
      <c r="I411" s="32"/>
    </row>
    <row r="412" spans="1:9" ht="12" customHeight="1" x14ac:dyDescent="0.2">
      <c r="A412" s="43"/>
      <c r="B412" s="31"/>
      <c r="C412" s="31"/>
      <c r="D412" s="32"/>
      <c r="E412" s="32"/>
      <c r="F412" s="32"/>
      <c r="G412" s="32"/>
      <c r="H412" s="32"/>
      <c r="I412" s="32"/>
    </row>
    <row r="413" spans="1:9" ht="12" customHeight="1" x14ac:dyDescent="0.2">
      <c r="A413" s="43"/>
      <c r="B413" s="31"/>
      <c r="C413" s="31"/>
      <c r="D413" s="32"/>
      <c r="E413" s="32"/>
      <c r="F413" s="32"/>
      <c r="G413" s="32"/>
      <c r="H413" s="32"/>
      <c r="I413" s="32"/>
    </row>
    <row r="414" spans="1:9" ht="12" customHeight="1" x14ac:dyDescent="0.2">
      <c r="A414" s="43"/>
      <c r="B414" s="31"/>
      <c r="C414" s="31"/>
      <c r="D414" s="32"/>
      <c r="E414" s="32"/>
      <c r="F414" s="32"/>
      <c r="G414" s="32"/>
      <c r="H414" s="32"/>
      <c r="I414" s="32"/>
    </row>
    <row r="415" spans="1:9" ht="12" customHeight="1" x14ac:dyDescent="0.2">
      <c r="A415" s="43"/>
      <c r="B415" s="31"/>
      <c r="C415" s="31"/>
      <c r="D415" s="32"/>
      <c r="E415" s="32"/>
      <c r="F415" s="32"/>
      <c r="G415" s="32"/>
      <c r="H415" s="32"/>
      <c r="I415" s="32"/>
    </row>
    <row r="416" spans="1:9" ht="12" customHeight="1" x14ac:dyDescent="0.2">
      <c r="A416" s="43"/>
      <c r="B416" s="31"/>
      <c r="C416" s="31"/>
      <c r="D416" s="32"/>
      <c r="E416" s="32"/>
      <c r="F416" s="32"/>
      <c r="G416" s="32"/>
      <c r="H416" s="32"/>
      <c r="I416" s="32"/>
    </row>
    <row r="417" spans="1:9" ht="12" customHeight="1" x14ac:dyDescent="0.2">
      <c r="A417" s="43"/>
      <c r="B417" s="31"/>
      <c r="C417" s="31"/>
      <c r="D417" s="32"/>
      <c r="E417" s="32"/>
      <c r="F417" s="32"/>
      <c r="G417" s="32"/>
      <c r="H417" s="32"/>
      <c r="I417" s="32"/>
    </row>
    <row r="418" spans="1:9" ht="12" customHeight="1" x14ac:dyDescent="0.2">
      <c r="A418" s="43"/>
      <c r="B418" s="31"/>
      <c r="C418" s="31"/>
      <c r="D418" s="32"/>
      <c r="E418" s="32"/>
      <c r="F418" s="32"/>
      <c r="G418" s="32"/>
      <c r="H418" s="32"/>
      <c r="I418" s="32"/>
    </row>
    <row r="419" spans="1:9" ht="12" customHeight="1" x14ac:dyDescent="0.2">
      <c r="A419" s="43"/>
      <c r="B419" s="31"/>
      <c r="C419" s="31"/>
      <c r="D419" s="32"/>
      <c r="E419" s="32"/>
      <c r="F419" s="32"/>
      <c r="G419" s="32"/>
      <c r="H419" s="32"/>
      <c r="I419" s="32"/>
    </row>
    <row r="420" spans="1:9" ht="12" customHeight="1" x14ac:dyDescent="0.2">
      <c r="A420" s="43"/>
      <c r="B420" s="31"/>
      <c r="C420" s="31"/>
      <c r="D420" s="32"/>
      <c r="E420" s="32"/>
      <c r="F420" s="32"/>
      <c r="G420" s="32"/>
      <c r="H420" s="32"/>
      <c r="I420" s="32"/>
    </row>
    <row r="421" spans="1:9" ht="12" customHeight="1" x14ac:dyDescent="0.2">
      <c r="A421" s="43"/>
      <c r="B421" s="31"/>
      <c r="C421" s="31"/>
      <c r="D421" s="32"/>
      <c r="E421" s="32"/>
      <c r="F421" s="32"/>
      <c r="G421" s="32"/>
      <c r="H421" s="32"/>
      <c r="I421" s="32"/>
    </row>
    <row r="422" spans="1:9" ht="12" customHeight="1" x14ac:dyDescent="0.2">
      <c r="A422" s="43"/>
      <c r="B422" s="31"/>
      <c r="C422" s="31"/>
      <c r="D422" s="32"/>
      <c r="E422" s="32"/>
      <c r="F422" s="32"/>
      <c r="G422" s="32"/>
      <c r="H422" s="32"/>
      <c r="I422" s="32"/>
    </row>
    <row r="423" spans="1:9" ht="12" customHeight="1" x14ac:dyDescent="0.2">
      <c r="A423" s="43"/>
      <c r="B423" s="31"/>
      <c r="C423" s="31"/>
      <c r="D423" s="32"/>
      <c r="E423" s="32"/>
      <c r="F423" s="32"/>
      <c r="G423" s="32"/>
      <c r="H423" s="32"/>
      <c r="I423" s="32"/>
    </row>
    <row r="424" spans="1:9" ht="12" customHeight="1" x14ac:dyDescent="0.2">
      <c r="A424" s="43"/>
      <c r="B424" s="31"/>
      <c r="C424" s="31"/>
      <c r="D424" s="32"/>
      <c r="E424" s="32"/>
      <c r="F424" s="32"/>
      <c r="G424" s="32"/>
      <c r="H424" s="32"/>
      <c r="I424" s="32"/>
    </row>
    <row r="425" spans="1:9" ht="12" customHeight="1" x14ac:dyDescent="0.2">
      <c r="A425" s="43"/>
      <c r="B425" s="31"/>
      <c r="C425" s="31"/>
      <c r="D425" s="32"/>
      <c r="E425" s="32"/>
      <c r="F425" s="32"/>
      <c r="G425" s="32"/>
      <c r="H425" s="32"/>
      <c r="I425" s="32"/>
    </row>
    <row r="426" spans="1:9" ht="12" customHeight="1" x14ac:dyDescent="0.2">
      <c r="A426" s="43"/>
      <c r="B426" s="31"/>
      <c r="C426" s="31"/>
      <c r="D426" s="32"/>
      <c r="E426" s="32"/>
      <c r="F426" s="32"/>
      <c r="G426" s="32"/>
      <c r="H426" s="32"/>
      <c r="I426" s="32"/>
    </row>
    <row r="427" spans="1:9" ht="12" customHeight="1" x14ac:dyDescent="0.2">
      <c r="A427" s="43"/>
      <c r="B427" s="31"/>
      <c r="C427" s="31"/>
      <c r="D427" s="32"/>
      <c r="E427" s="32"/>
      <c r="F427" s="32"/>
      <c r="G427" s="32"/>
      <c r="H427" s="32"/>
      <c r="I427" s="32"/>
    </row>
    <row r="428" spans="1:9" ht="12" customHeight="1" x14ac:dyDescent="0.2">
      <c r="A428" s="43"/>
      <c r="B428" s="31"/>
      <c r="C428" s="31"/>
      <c r="D428" s="32"/>
      <c r="E428" s="32"/>
      <c r="F428" s="32"/>
      <c r="G428" s="32"/>
      <c r="H428" s="32"/>
      <c r="I428" s="32"/>
    </row>
    <row r="429" spans="1:9" ht="12" customHeight="1" x14ac:dyDescent="0.2">
      <c r="A429" s="43"/>
      <c r="B429" s="31"/>
      <c r="C429" s="31"/>
      <c r="D429" s="32"/>
      <c r="E429" s="32"/>
      <c r="F429" s="32"/>
      <c r="G429" s="32"/>
      <c r="H429" s="32"/>
      <c r="I429" s="32"/>
    </row>
    <row r="430" spans="1:9" ht="12" customHeight="1" x14ac:dyDescent="0.2">
      <c r="A430" s="43"/>
      <c r="B430" s="31"/>
      <c r="C430" s="31"/>
      <c r="D430" s="32"/>
      <c r="E430" s="32"/>
      <c r="F430" s="32"/>
      <c r="G430" s="32"/>
      <c r="H430" s="32"/>
      <c r="I430" s="32"/>
    </row>
    <row r="431" spans="1:9" ht="12" customHeight="1" x14ac:dyDescent="0.2">
      <c r="A431" s="43"/>
      <c r="B431" s="31"/>
      <c r="C431" s="31"/>
      <c r="D431" s="32"/>
      <c r="E431" s="32"/>
      <c r="F431" s="32"/>
      <c r="G431" s="32"/>
      <c r="H431" s="32"/>
      <c r="I431" s="32"/>
    </row>
    <row r="432" spans="1:9" ht="12" customHeight="1" x14ac:dyDescent="0.2">
      <c r="A432" s="43"/>
      <c r="B432" s="31"/>
      <c r="C432" s="31"/>
      <c r="D432" s="32"/>
      <c r="E432" s="32"/>
      <c r="F432" s="32"/>
      <c r="G432" s="32"/>
      <c r="H432" s="32"/>
      <c r="I432" s="32"/>
    </row>
    <row r="433" spans="1:9" ht="12" customHeight="1" x14ac:dyDescent="0.2">
      <c r="A433" s="43"/>
      <c r="B433" s="31"/>
      <c r="C433" s="31"/>
      <c r="D433" s="32"/>
      <c r="E433" s="32"/>
      <c r="F433" s="32"/>
      <c r="G433" s="32"/>
      <c r="H433" s="32"/>
      <c r="I433" s="32"/>
    </row>
    <row r="434" spans="1:9" ht="12" customHeight="1" x14ac:dyDescent="0.2">
      <c r="A434" s="43"/>
      <c r="B434" s="31"/>
      <c r="C434" s="31"/>
      <c r="D434" s="32"/>
      <c r="E434" s="32"/>
      <c r="F434" s="32"/>
      <c r="G434" s="32"/>
      <c r="H434" s="32"/>
      <c r="I434" s="32"/>
    </row>
    <row r="435" spans="1:9" ht="12" customHeight="1" x14ac:dyDescent="0.2">
      <c r="A435" s="43"/>
      <c r="B435" s="31"/>
      <c r="C435" s="31"/>
      <c r="D435" s="32"/>
      <c r="E435" s="32"/>
      <c r="F435" s="32"/>
      <c r="G435" s="32"/>
      <c r="H435" s="32"/>
      <c r="I435" s="32"/>
    </row>
    <row r="436" spans="1:9" ht="12" customHeight="1" x14ac:dyDescent="0.2">
      <c r="A436" s="43"/>
      <c r="B436" s="31"/>
      <c r="C436" s="31"/>
      <c r="D436" s="32"/>
      <c r="E436" s="32"/>
      <c r="F436" s="32"/>
      <c r="G436" s="32"/>
      <c r="H436" s="32"/>
      <c r="I436" s="32"/>
    </row>
    <row r="437" spans="1:9" ht="12" customHeight="1" x14ac:dyDescent="0.2">
      <c r="A437" s="43"/>
      <c r="B437" s="31"/>
      <c r="C437" s="31"/>
      <c r="D437" s="32"/>
      <c r="E437" s="32"/>
      <c r="F437" s="32"/>
      <c r="G437" s="32"/>
      <c r="H437" s="32"/>
      <c r="I437" s="32"/>
    </row>
    <row r="438" spans="1:9" ht="12" customHeight="1" x14ac:dyDescent="0.2">
      <c r="A438" s="43"/>
      <c r="B438" s="31"/>
      <c r="C438" s="31"/>
      <c r="D438" s="32"/>
      <c r="E438" s="32"/>
      <c r="F438" s="32"/>
      <c r="G438" s="32"/>
      <c r="H438" s="32"/>
      <c r="I438" s="32"/>
    </row>
    <row r="439" spans="1:9" ht="12" customHeight="1" x14ac:dyDescent="0.2">
      <c r="A439" s="43"/>
      <c r="B439" s="31"/>
      <c r="C439" s="31"/>
      <c r="D439" s="32"/>
      <c r="E439" s="32"/>
      <c r="F439" s="32"/>
      <c r="G439" s="32"/>
      <c r="H439" s="32"/>
      <c r="I439" s="32"/>
    </row>
    <row r="440" spans="1:9" ht="12" customHeight="1" x14ac:dyDescent="0.2">
      <c r="A440" s="43"/>
      <c r="B440" s="31"/>
      <c r="C440" s="31"/>
      <c r="D440" s="32"/>
      <c r="E440" s="32"/>
      <c r="F440" s="32"/>
      <c r="G440" s="32"/>
      <c r="H440" s="32"/>
      <c r="I440" s="32"/>
    </row>
    <row r="441" spans="1:9" ht="12" customHeight="1" x14ac:dyDescent="0.2">
      <c r="A441" s="43"/>
      <c r="B441" s="31"/>
      <c r="C441" s="31"/>
      <c r="D441" s="32"/>
      <c r="E441" s="32"/>
      <c r="F441" s="32"/>
      <c r="G441" s="32"/>
      <c r="H441" s="32"/>
      <c r="I441" s="32"/>
    </row>
    <row r="442" spans="1:9" ht="12" customHeight="1" x14ac:dyDescent="0.2">
      <c r="A442" s="43"/>
      <c r="B442" s="31"/>
      <c r="C442" s="31"/>
      <c r="D442" s="32"/>
      <c r="E442" s="32"/>
      <c r="F442" s="32"/>
      <c r="G442" s="32"/>
      <c r="H442" s="32"/>
      <c r="I442" s="32"/>
    </row>
    <row r="443" spans="1:9" ht="12" customHeight="1" x14ac:dyDescent="0.2">
      <c r="A443" s="43"/>
      <c r="B443" s="31"/>
      <c r="C443" s="31"/>
      <c r="D443" s="32"/>
      <c r="E443" s="32"/>
      <c r="F443" s="32"/>
      <c r="G443" s="32"/>
      <c r="H443" s="32"/>
      <c r="I443" s="32"/>
    </row>
    <row r="444" spans="1:9" ht="12" customHeight="1" x14ac:dyDescent="0.2">
      <c r="A444" s="43"/>
      <c r="B444" s="31"/>
      <c r="C444" s="31"/>
      <c r="D444" s="32"/>
      <c r="E444" s="32"/>
      <c r="F444" s="32"/>
      <c r="G444" s="32"/>
      <c r="H444" s="32"/>
      <c r="I444" s="32"/>
    </row>
    <row r="445" spans="1:9" ht="12" customHeight="1" x14ac:dyDescent="0.2">
      <c r="A445" s="43"/>
      <c r="B445" s="31"/>
      <c r="C445" s="31"/>
      <c r="D445" s="32"/>
      <c r="E445" s="32"/>
      <c r="F445" s="32"/>
      <c r="G445" s="32"/>
      <c r="H445" s="32"/>
      <c r="I445" s="32"/>
    </row>
    <row r="446" spans="1:9" ht="12" customHeight="1" x14ac:dyDescent="0.2">
      <c r="A446" s="43"/>
      <c r="B446" s="31"/>
      <c r="C446" s="31"/>
      <c r="D446" s="32"/>
      <c r="E446" s="32"/>
      <c r="F446" s="32"/>
      <c r="G446" s="32"/>
      <c r="H446" s="32"/>
      <c r="I446" s="32"/>
    </row>
    <row r="447" spans="1:9" ht="12" customHeight="1" x14ac:dyDescent="0.2">
      <c r="A447" s="43"/>
      <c r="B447" s="31"/>
      <c r="C447" s="31"/>
      <c r="D447" s="32"/>
      <c r="E447" s="32"/>
      <c r="F447" s="32"/>
      <c r="G447" s="32"/>
      <c r="H447" s="32"/>
      <c r="I447" s="32"/>
    </row>
    <row r="448" spans="1:9" ht="12" customHeight="1" x14ac:dyDescent="0.2">
      <c r="A448" s="43"/>
      <c r="B448" s="31"/>
      <c r="C448" s="31"/>
      <c r="D448" s="32"/>
      <c r="E448" s="32"/>
      <c r="F448" s="32"/>
      <c r="G448" s="32"/>
      <c r="H448" s="32"/>
      <c r="I448" s="32"/>
    </row>
    <row r="449" spans="1:9" ht="12" customHeight="1" x14ac:dyDescent="0.2">
      <c r="A449" s="43"/>
      <c r="B449" s="31"/>
      <c r="C449" s="31"/>
      <c r="D449" s="32"/>
      <c r="E449" s="32"/>
      <c r="F449" s="32"/>
      <c r="G449" s="32"/>
      <c r="H449" s="32"/>
      <c r="I449" s="32"/>
    </row>
    <row r="450" spans="1:9" ht="12" customHeight="1" x14ac:dyDescent="0.2">
      <c r="A450" s="43"/>
      <c r="B450" s="31"/>
      <c r="C450" s="31"/>
      <c r="D450" s="32"/>
      <c r="E450" s="32"/>
      <c r="F450" s="32"/>
      <c r="G450" s="32"/>
      <c r="H450" s="32"/>
      <c r="I450" s="32"/>
    </row>
    <row r="451" spans="1:9" ht="12" customHeight="1" x14ac:dyDescent="0.2">
      <c r="A451" s="43"/>
      <c r="B451" s="31"/>
      <c r="C451" s="31"/>
      <c r="D451" s="32"/>
      <c r="E451" s="32"/>
      <c r="F451" s="32"/>
      <c r="G451" s="32"/>
      <c r="H451" s="32"/>
      <c r="I451" s="32"/>
    </row>
    <row r="452" spans="1:9" ht="12" customHeight="1" x14ac:dyDescent="0.2">
      <c r="A452" s="43"/>
      <c r="B452" s="31"/>
      <c r="C452" s="31"/>
      <c r="D452" s="32"/>
      <c r="E452" s="32"/>
      <c r="F452" s="32"/>
      <c r="G452" s="32"/>
      <c r="H452" s="32"/>
      <c r="I452" s="32"/>
    </row>
    <row r="453" spans="1:9" ht="12" customHeight="1" x14ac:dyDescent="0.2">
      <c r="A453" s="43"/>
      <c r="B453" s="31"/>
      <c r="C453" s="31"/>
      <c r="D453" s="32"/>
      <c r="E453" s="32"/>
      <c r="F453" s="32"/>
      <c r="G453" s="32"/>
      <c r="H453" s="32"/>
      <c r="I453" s="32"/>
    </row>
    <row r="454" spans="1:9" ht="12" customHeight="1" x14ac:dyDescent="0.2">
      <c r="A454" s="43"/>
      <c r="B454" s="31"/>
      <c r="C454" s="31"/>
      <c r="D454" s="32"/>
      <c r="E454" s="32"/>
      <c r="F454" s="32"/>
      <c r="G454" s="32"/>
      <c r="H454" s="32"/>
      <c r="I454" s="32"/>
    </row>
    <row r="455" spans="1:9" ht="12" customHeight="1" x14ac:dyDescent="0.2">
      <c r="A455" s="43"/>
      <c r="B455" s="31"/>
      <c r="C455" s="31"/>
      <c r="D455" s="32"/>
      <c r="E455" s="32"/>
      <c r="F455" s="32"/>
      <c r="G455" s="32"/>
      <c r="H455" s="32"/>
      <c r="I455" s="32"/>
    </row>
    <row r="456" spans="1:9" ht="12" customHeight="1" x14ac:dyDescent="0.2">
      <c r="A456" s="43"/>
      <c r="B456" s="31"/>
      <c r="C456" s="31"/>
      <c r="D456" s="32"/>
      <c r="E456" s="32"/>
      <c r="F456" s="32"/>
      <c r="G456" s="32"/>
      <c r="H456" s="32"/>
      <c r="I456" s="32"/>
    </row>
    <row r="457" spans="1:9" ht="12" customHeight="1" x14ac:dyDescent="0.2">
      <c r="A457" s="43"/>
      <c r="B457" s="31"/>
      <c r="C457" s="31"/>
      <c r="D457" s="32"/>
      <c r="E457" s="32"/>
      <c r="F457" s="32"/>
      <c r="G457" s="32"/>
      <c r="H457" s="32"/>
      <c r="I457" s="32"/>
    </row>
    <row r="458" spans="1:9" ht="12" customHeight="1" x14ac:dyDescent="0.2">
      <c r="A458" s="43"/>
      <c r="B458" s="31"/>
      <c r="C458" s="31"/>
      <c r="D458" s="32"/>
      <c r="E458" s="32"/>
      <c r="F458" s="32"/>
      <c r="G458" s="32"/>
      <c r="H458" s="32"/>
      <c r="I458" s="32"/>
    </row>
    <row r="459" spans="1:9" ht="12" customHeight="1" x14ac:dyDescent="0.2">
      <c r="A459" s="43"/>
      <c r="B459" s="31"/>
      <c r="C459" s="31"/>
      <c r="D459" s="32"/>
      <c r="E459" s="32"/>
      <c r="F459" s="32"/>
      <c r="G459" s="32"/>
      <c r="H459" s="32"/>
      <c r="I459" s="32"/>
    </row>
    <row r="460" spans="1:9" ht="12" customHeight="1" x14ac:dyDescent="0.2">
      <c r="A460" s="43"/>
      <c r="B460" s="31"/>
      <c r="C460" s="31"/>
      <c r="D460" s="32"/>
      <c r="E460" s="32"/>
      <c r="F460" s="32"/>
      <c r="G460" s="32"/>
      <c r="H460" s="32"/>
      <c r="I460" s="32"/>
    </row>
    <row r="461" spans="1:9" ht="12" customHeight="1" x14ac:dyDescent="0.2">
      <c r="A461" s="43"/>
      <c r="B461" s="31"/>
      <c r="C461" s="31"/>
      <c r="D461" s="32"/>
      <c r="E461" s="32"/>
      <c r="F461" s="32"/>
      <c r="G461" s="32"/>
      <c r="H461" s="32"/>
      <c r="I461" s="32"/>
    </row>
    <row r="462" spans="1:9" ht="12" customHeight="1" x14ac:dyDescent="0.2">
      <c r="A462" s="43"/>
      <c r="B462" s="31"/>
      <c r="C462" s="31"/>
      <c r="D462" s="32"/>
      <c r="E462" s="32"/>
      <c r="F462" s="32"/>
      <c r="G462" s="32"/>
      <c r="H462" s="32"/>
      <c r="I462" s="32"/>
    </row>
    <row r="463" spans="1:9" ht="12" customHeight="1" x14ac:dyDescent="0.2">
      <c r="A463" s="43"/>
      <c r="B463" s="31"/>
      <c r="C463" s="31"/>
      <c r="D463" s="32"/>
      <c r="E463" s="32"/>
      <c r="F463" s="32"/>
      <c r="G463" s="32"/>
      <c r="H463" s="32"/>
      <c r="I463" s="32"/>
    </row>
    <row r="464" spans="1:9" ht="12" customHeight="1" x14ac:dyDescent="0.2">
      <c r="A464" s="43"/>
      <c r="B464" s="31"/>
      <c r="C464" s="31"/>
      <c r="D464" s="32"/>
      <c r="E464" s="32"/>
      <c r="F464" s="32"/>
      <c r="G464" s="32"/>
      <c r="H464" s="32"/>
      <c r="I464" s="32"/>
    </row>
    <row r="465" spans="1:9" ht="12" customHeight="1" x14ac:dyDescent="0.2">
      <c r="A465" s="43"/>
      <c r="B465" s="31"/>
      <c r="C465" s="31"/>
      <c r="D465" s="32"/>
      <c r="E465" s="32"/>
      <c r="F465" s="32"/>
      <c r="G465" s="32"/>
      <c r="H465" s="32"/>
      <c r="I465" s="32"/>
    </row>
    <row r="466" spans="1:9" ht="12" customHeight="1" x14ac:dyDescent="0.2">
      <c r="A466" s="43"/>
      <c r="B466" s="31"/>
      <c r="C466" s="31"/>
      <c r="D466" s="32"/>
      <c r="E466" s="32"/>
      <c r="F466" s="32"/>
      <c r="G466" s="32"/>
      <c r="H466" s="32"/>
      <c r="I466" s="32"/>
    </row>
    <row r="467" spans="1:9" ht="12" customHeight="1" x14ac:dyDescent="0.2">
      <c r="A467" s="43"/>
      <c r="B467" s="31"/>
      <c r="C467" s="31"/>
      <c r="D467" s="32"/>
      <c r="E467" s="32"/>
      <c r="F467" s="32"/>
      <c r="G467" s="32"/>
      <c r="H467" s="32"/>
      <c r="I467" s="32"/>
    </row>
    <row r="468" spans="1:9" ht="12" customHeight="1" x14ac:dyDescent="0.2">
      <c r="A468" s="43"/>
      <c r="B468" s="31"/>
      <c r="C468" s="31"/>
      <c r="D468" s="32"/>
      <c r="E468" s="32"/>
      <c r="F468" s="32"/>
      <c r="G468" s="32"/>
      <c r="H468" s="32"/>
      <c r="I468" s="32"/>
    </row>
    <row r="469" spans="1:9" ht="12" customHeight="1" x14ac:dyDescent="0.2">
      <c r="A469" s="43"/>
      <c r="B469" s="31"/>
      <c r="C469" s="31"/>
      <c r="D469" s="32"/>
      <c r="E469" s="32"/>
      <c r="F469" s="32"/>
      <c r="G469" s="32"/>
      <c r="H469" s="32"/>
      <c r="I469" s="32"/>
    </row>
    <row r="470" spans="1:9" ht="12" customHeight="1" x14ac:dyDescent="0.2">
      <c r="A470" s="43"/>
      <c r="B470" s="31"/>
      <c r="C470" s="31"/>
      <c r="D470" s="32"/>
      <c r="E470" s="32"/>
      <c r="F470" s="32"/>
      <c r="G470" s="32"/>
      <c r="H470" s="32"/>
      <c r="I470" s="32"/>
    </row>
    <row r="471" spans="1:9" ht="12" customHeight="1" x14ac:dyDescent="0.2">
      <c r="A471" s="43"/>
      <c r="B471" s="31"/>
      <c r="C471" s="31"/>
      <c r="D471" s="32"/>
      <c r="E471" s="32"/>
      <c r="F471" s="32"/>
      <c r="G471" s="32"/>
      <c r="H471" s="32"/>
      <c r="I471" s="32"/>
    </row>
    <row r="472" spans="1:9" ht="12" customHeight="1" x14ac:dyDescent="0.2">
      <c r="A472" s="43"/>
      <c r="B472" s="31"/>
      <c r="C472" s="31"/>
      <c r="D472" s="32"/>
      <c r="E472" s="32"/>
      <c r="F472" s="32"/>
      <c r="G472" s="32"/>
      <c r="H472" s="32"/>
      <c r="I472" s="32"/>
    </row>
    <row r="473" spans="1:9" ht="12" customHeight="1" x14ac:dyDescent="0.2">
      <c r="A473" s="43"/>
      <c r="B473" s="31"/>
      <c r="C473" s="31"/>
      <c r="D473" s="32"/>
      <c r="E473" s="32"/>
      <c r="F473" s="32"/>
      <c r="G473" s="32"/>
      <c r="H473" s="32"/>
      <c r="I473" s="32"/>
    </row>
    <row r="474" spans="1:9" ht="12" customHeight="1" x14ac:dyDescent="0.2">
      <c r="A474" s="43"/>
      <c r="B474" s="31"/>
      <c r="C474" s="31"/>
      <c r="D474" s="32"/>
      <c r="E474" s="32"/>
      <c r="F474" s="32"/>
      <c r="G474" s="32"/>
      <c r="H474" s="32"/>
      <c r="I474" s="32"/>
    </row>
    <row r="475" spans="1:9" ht="12" customHeight="1" x14ac:dyDescent="0.2">
      <c r="A475" s="43"/>
      <c r="B475" s="31"/>
      <c r="C475" s="31"/>
      <c r="D475" s="32"/>
      <c r="E475" s="32"/>
      <c r="F475" s="32"/>
      <c r="G475" s="32"/>
      <c r="H475" s="32"/>
      <c r="I475" s="32"/>
    </row>
    <row r="476" spans="1:9" ht="12" customHeight="1" x14ac:dyDescent="0.2">
      <c r="A476" s="43"/>
      <c r="B476" s="31"/>
      <c r="C476" s="31"/>
      <c r="D476" s="32"/>
      <c r="E476" s="32"/>
      <c r="F476" s="32"/>
      <c r="G476" s="32"/>
      <c r="H476" s="32"/>
      <c r="I476" s="32"/>
    </row>
    <row r="477" spans="1:9" ht="12" customHeight="1" x14ac:dyDescent="0.2">
      <c r="A477" s="43"/>
      <c r="B477" s="31"/>
      <c r="C477" s="31"/>
      <c r="D477" s="32"/>
      <c r="E477" s="32"/>
      <c r="F477" s="32"/>
      <c r="G477" s="32"/>
      <c r="H477" s="32"/>
      <c r="I477" s="32"/>
    </row>
    <row r="478" spans="1:9" ht="12" customHeight="1" x14ac:dyDescent="0.2">
      <c r="A478" s="43"/>
      <c r="B478" s="31"/>
      <c r="C478" s="31"/>
      <c r="D478" s="32"/>
      <c r="E478" s="32"/>
      <c r="F478" s="32"/>
      <c r="G478" s="32"/>
      <c r="H478" s="32"/>
      <c r="I478" s="32"/>
    </row>
    <row r="479" spans="1:9" ht="12" customHeight="1" x14ac:dyDescent="0.2">
      <c r="A479" s="43"/>
      <c r="B479" s="31"/>
      <c r="C479" s="31"/>
      <c r="D479" s="32"/>
      <c r="E479" s="32"/>
      <c r="F479" s="32"/>
      <c r="G479" s="32"/>
      <c r="H479" s="32"/>
      <c r="I479" s="32"/>
    </row>
    <row r="480" spans="1:9" ht="12" customHeight="1" x14ac:dyDescent="0.2">
      <c r="A480" s="43"/>
      <c r="B480" s="31"/>
      <c r="C480" s="31"/>
      <c r="D480" s="32"/>
      <c r="E480" s="32"/>
      <c r="F480" s="32"/>
      <c r="G480" s="32"/>
      <c r="H480" s="32"/>
      <c r="I480" s="32"/>
    </row>
    <row r="481" spans="1:9" ht="12" customHeight="1" x14ac:dyDescent="0.2">
      <c r="A481" s="43"/>
      <c r="B481" s="31"/>
      <c r="C481" s="31"/>
      <c r="D481" s="32"/>
      <c r="E481" s="32"/>
      <c r="F481" s="32"/>
      <c r="G481" s="32"/>
      <c r="H481" s="32"/>
      <c r="I481" s="32"/>
    </row>
    <row r="482" spans="1:9" ht="12" customHeight="1" x14ac:dyDescent="0.2">
      <c r="A482" s="43"/>
      <c r="B482" s="31"/>
      <c r="C482" s="31"/>
      <c r="D482" s="32"/>
      <c r="E482" s="32"/>
      <c r="F482" s="32"/>
      <c r="G482" s="32"/>
      <c r="H482" s="32"/>
      <c r="I482" s="32"/>
    </row>
    <row r="483" spans="1:9" ht="12" customHeight="1" x14ac:dyDescent="0.2">
      <c r="A483" s="43"/>
      <c r="B483" s="31"/>
      <c r="C483" s="31"/>
      <c r="D483" s="32"/>
      <c r="E483" s="32"/>
      <c r="F483" s="32"/>
      <c r="G483" s="32"/>
      <c r="H483" s="32"/>
      <c r="I483" s="32"/>
    </row>
    <row r="484" spans="1:9" ht="12" customHeight="1" x14ac:dyDescent="0.2">
      <c r="A484" s="43"/>
      <c r="B484" s="31"/>
      <c r="C484" s="31"/>
      <c r="D484" s="32"/>
      <c r="E484" s="32"/>
      <c r="F484" s="32"/>
      <c r="G484" s="32"/>
      <c r="H484" s="32"/>
      <c r="I484" s="32"/>
    </row>
    <row r="485" spans="1:9" ht="12" customHeight="1" x14ac:dyDescent="0.2">
      <c r="A485" s="43"/>
      <c r="B485" s="31"/>
      <c r="C485" s="31"/>
      <c r="D485" s="32"/>
      <c r="E485" s="32"/>
      <c r="F485" s="32"/>
      <c r="G485" s="32"/>
      <c r="H485" s="32"/>
      <c r="I485" s="32"/>
    </row>
    <row r="486" spans="1:9" ht="12" customHeight="1" x14ac:dyDescent="0.2">
      <c r="A486" s="43"/>
      <c r="B486" s="31"/>
      <c r="C486" s="31"/>
      <c r="D486" s="32"/>
      <c r="E486" s="32"/>
      <c r="F486" s="32"/>
      <c r="G486" s="32"/>
      <c r="H486" s="32"/>
      <c r="I486" s="32"/>
    </row>
    <row r="487" spans="1:9" ht="12" customHeight="1" x14ac:dyDescent="0.2">
      <c r="A487" s="43"/>
      <c r="B487" s="31"/>
      <c r="C487" s="31"/>
      <c r="D487" s="32"/>
      <c r="E487" s="32"/>
      <c r="F487" s="32"/>
      <c r="G487" s="32"/>
      <c r="H487" s="32"/>
      <c r="I487" s="32"/>
    </row>
    <row r="488" spans="1:9" ht="12" customHeight="1" x14ac:dyDescent="0.2">
      <c r="A488" s="43"/>
      <c r="B488" s="31"/>
      <c r="C488" s="31"/>
      <c r="D488" s="32"/>
      <c r="E488" s="32"/>
      <c r="F488" s="32"/>
      <c r="G488" s="32"/>
      <c r="H488" s="32"/>
      <c r="I488" s="32"/>
    </row>
    <row r="489" spans="1:9" ht="12" customHeight="1" x14ac:dyDescent="0.2">
      <c r="A489" s="43"/>
      <c r="B489" s="31"/>
      <c r="C489" s="31"/>
      <c r="D489" s="32"/>
      <c r="E489" s="32"/>
      <c r="F489" s="32"/>
      <c r="G489" s="32"/>
      <c r="H489" s="32"/>
      <c r="I489" s="32"/>
    </row>
    <row r="490" spans="1:9" ht="12" customHeight="1" x14ac:dyDescent="0.2">
      <c r="A490" s="43"/>
      <c r="B490" s="31"/>
      <c r="C490" s="31"/>
      <c r="D490" s="32"/>
      <c r="E490" s="32"/>
      <c r="F490" s="32"/>
      <c r="G490" s="32"/>
      <c r="H490" s="32"/>
      <c r="I490" s="32"/>
    </row>
    <row r="491" spans="1:9" ht="12" customHeight="1" x14ac:dyDescent="0.2">
      <c r="A491" s="43"/>
      <c r="B491" s="31"/>
      <c r="C491" s="31"/>
      <c r="D491" s="32"/>
      <c r="E491" s="32"/>
      <c r="F491" s="32"/>
      <c r="G491" s="32"/>
      <c r="H491" s="32"/>
      <c r="I491" s="32"/>
    </row>
    <row r="492" spans="1:9" ht="12" customHeight="1" x14ac:dyDescent="0.2">
      <c r="A492" s="43"/>
      <c r="B492" s="31"/>
      <c r="C492" s="31"/>
      <c r="D492" s="32"/>
      <c r="E492" s="32"/>
      <c r="F492" s="32"/>
      <c r="G492" s="32"/>
      <c r="H492" s="32"/>
      <c r="I492" s="32"/>
    </row>
    <row r="493" spans="1:9" ht="12" customHeight="1" x14ac:dyDescent="0.2">
      <c r="A493" s="43"/>
      <c r="B493" s="31"/>
      <c r="C493" s="31"/>
      <c r="D493" s="32"/>
      <c r="E493" s="32"/>
      <c r="F493" s="32"/>
      <c r="G493" s="32"/>
      <c r="H493" s="32"/>
      <c r="I493" s="32"/>
    </row>
    <row r="494" spans="1:9" ht="12" customHeight="1" x14ac:dyDescent="0.2">
      <c r="A494" s="43"/>
      <c r="B494" s="31"/>
      <c r="C494" s="31"/>
      <c r="D494" s="32"/>
      <c r="E494" s="32"/>
      <c r="F494" s="32"/>
      <c r="G494" s="32"/>
      <c r="H494" s="32"/>
      <c r="I494" s="32"/>
    </row>
    <row r="495" spans="1:9" ht="12" customHeight="1" x14ac:dyDescent="0.2">
      <c r="A495" s="43"/>
      <c r="B495" s="31"/>
      <c r="C495" s="31"/>
      <c r="D495" s="32"/>
      <c r="E495" s="32"/>
      <c r="F495" s="32"/>
      <c r="G495" s="32"/>
      <c r="H495" s="32"/>
      <c r="I495" s="32"/>
    </row>
    <row r="496" spans="1:9" ht="12" customHeight="1" x14ac:dyDescent="0.2">
      <c r="A496" s="43"/>
      <c r="B496" s="31"/>
      <c r="C496" s="31"/>
      <c r="D496" s="32"/>
      <c r="E496" s="32"/>
      <c r="F496" s="32"/>
      <c r="G496" s="32"/>
      <c r="H496" s="32"/>
      <c r="I496" s="32"/>
    </row>
    <row r="497" spans="1:9" ht="12" customHeight="1" x14ac:dyDescent="0.2">
      <c r="A497" s="43"/>
      <c r="B497" s="31"/>
      <c r="C497" s="31"/>
      <c r="D497" s="32"/>
      <c r="E497" s="32"/>
      <c r="F497" s="32"/>
      <c r="G497" s="32"/>
      <c r="H497" s="32"/>
      <c r="I497" s="32"/>
    </row>
    <row r="498" spans="1:9" ht="12" customHeight="1" x14ac:dyDescent="0.2">
      <c r="A498" s="43"/>
      <c r="B498" s="31"/>
      <c r="C498" s="31"/>
      <c r="D498" s="32"/>
      <c r="E498" s="32"/>
      <c r="F498" s="32"/>
      <c r="G498" s="32"/>
      <c r="H498" s="32"/>
      <c r="I498" s="32"/>
    </row>
    <row r="499" spans="1:9" ht="12" customHeight="1" x14ac:dyDescent="0.2">
      <c r="A499" s="43"/>
      <c r="B499" s="31"/>
      <c r="C499" s="31"/>
      <c r="D499" s="32"/>
      <c r="E499" s="32"/>
      <c r="F499" s="32"/>
      <c r="G499" s="32"/>
      <c r="H499" s="32"/>
      <c r="I499" s="32"/>
    </row>
    <row r="500" spans="1:9" ht="12" customHeight="1" x14ac:dyDescent="0.2">
      <c r="A500" s="43"/>
      <c r="B500" s="31"/>
      <c r="C500" s="31"/>
      <c r="D500" s="32"/>
      <c r="E500" s="32"/>
      <c r="F500" s="32"/>
      <c r="G500" s="32"/>
      <c r="H500" s="32"/>
      <c r="I500" s="32"/>
    </row>
    <row r="501" spans="1:9" ht="12" customHeight="1" x14ac:dyDescent="0.2">
      <c r="A501" s="43"/>
      <c r="B501" s="31"/>
      <c r="C501" s="31"/>
      <c r="D501" s="32"/>
      <c r="E501" s="32"/>
      <c r="F501" s="32"/>
      <c r="G501" s="32"/>
      <c r="H501" s="32"/>
      <c r="I501" s="32"/>
    </row>
    <row r="502" spans="1:9" ht="12" customHeight="1" x14ac:dyDescent="0.2">
      <c r="A502" s="43"/>
      <c r="B502" s="31"/>
      <c r="C502" s="31"/>
      <c r="D502" s="32"/>
      <c r="E502" s="32"/>
      <c r="F502" s="32"/>
      <c r="G502" s="32"/>
      <c r="H502" s="32"/>
      <c r="I502" s="32"/>
    </row>
    <row r="503" spans="1:9" ht="12" customHeight="1" x14ac:dyDescent="0.2">
      <c r="A503" s="43"/>
      <c r="B503" s="31"/>
      <c r="C503" s="31"/>
      <c r="D503" s="32"/>
      <c r="E503" s="32"/>
      <c r="F503" s="32"/>
      <c r="G503" s="32"/>
      <c r="H503" s="32"/>
      <c r="I503" s="32"/>
    </row>
    <row r="504" spans="1:9" ht="12" customHeight="1" x14ac:dyDescent="0.2">
      <c r="A504" s="43"/>
      <c r="B504" s="31"/>
      <c r="C504" s="31"/>
      <c r="D504" s="32"/>
      <c r="E504" s="32"/>
      <c r="F504" s="32"/>
      <c r="G504" s="32"/>
      <c r="H504" s="32"/>
      <c r="I504" s="32"/>
    </row>
    <row r="505" spans="1:9" ht="12" customHeight="1" x14ac:dyDescent="0.2">
      <c r="A505" s="43"/>
      <c r="B505" s="31"/>
      <c r="C505" s="31"/>
      <c r="D505" s="32"/>
      <c r="E505" s="32"/>
      <c r="F505" s="32"/>
      <c r="G505" s="32"/>
      <c r="H505" s="32"/>
      <c r="I505" s="32"/>
    </row>
    <row r="506" spans="1:9" ht="12" customHeight="1" x14ac:dyDescent="0.2">
      <c r="A506" s="43"/>
      <c r="B506" s="31"/>
      <c r="C506" s="31"/>
      <c r="D506" s="32"/>
      <c r="E506" s="32"/>
      <c r="F506" s="32"/>
      <c r="G506" s="32"/>
      <c r="H506" s="32"/>
      <c r="I506" s="32"/>
    </row>
    <row r="507" spans="1:9" ht="12" customHeight="1" x14ac:dyDescent="0.2">
      <c r="A507" s="43"/>
      <c r="B507" s="31"/>
      <c r="C507" s="31"/>
      <c r="D507" s="32"/>
      <c r="E507" s="32"/>
      <c r="F507" s="32"/>
      <c r="G507" s="32"/>
      <c r="H507" s="32"/>
      <c r="I507" s="32"/>
    </row>
    <row r="508" spans="1:9" ht="12" customHeight="1" x14ac:dyDescent="0.2">
      <c r="A508" s="43"/>
      <c r="B508" s="31"/>
      <c r="C508" s="31"/>
      <c r="D508" s="32"/>
      <c r="E508" s="32"/>
      <c r="F508" s="32"/>
      <c r="G508" s="32"/>
      <c r="H508" s="32"/>
      <c r="I508" s="32"/>
    </row>
    <row r="509" spans="1:9" ht="12" customHeight="1" x14ac:dyDescent="0.2">
      <c r="A509" s="43"/>
      <c r="B509" s="31"/>
      <c r="C509" s="31"/>
      <c r="D509" s="32"/>
      <c r="E509" s="32"/>
      <c r="F509" s="32"/>
      <c r="G509" s="32"/>
      <c r="H509" s="32"/>
      <c r="I509" s="32"/>
    </row>
    <row r="510" spans="1:9" ht="12" customHeight="1" x14ac:dyDescent="0.2">
      <c r="A510" s="43"/>
      <c r="B510" s="31"/>
      <c r="C510" s="31"/>
      <c r="D510" s="32"/>
      <c r="E510" s="32"/>
      <c r="F510" s="32"/>
      <c r="G510" s="32"/>
      <c r="H510" s="32"/>
      <c r="I510" s="32"/>
    </row>
    <row r="511" spans="1:9" ht="12" customHeight="1" x14ac:dyDescent="0.2">
      <c r="A511" s="43"/>
      <c r="B511" s="31"/>
      <c r="C511" s="31"/>
      <c r="D511" s="32"/>
      <c r="E511" s="32"/>
      <c r="F511" s="32"/>
      <c r="G511" s="32"/>
      <c r="H511" s="32"/>
      <c r="I511" s="32"/>
    </row>
    <row r="512" spans="1:9" ht="12" customHeight="1" x14ac:dyDescent="0.2">
      <c r="A512" s="43"/>
      <c r="B512" s="31"/>
      <c r="C512" s="31"/>
      <c r="D512" s="32"/>
      <c r="E512" s="32"/>
      <c r="F512" s="32"/>
      <c r="G512" s="32"/>
      <c r="H512" s="32"/>
      <c r="I512" s="32"/>
    </row>
    <row r="513" spans="1:9" ht="12" customHeight="1" x14ac:dyDescent="0.2">
      <c r="A513" s="43"/>
      <c r="B513" s="31"/>
      <c r="C513" s="31"/>
      <c r="D513" s="32"/>
      <c r="E513" s="32"/>
      <c r="F513" s="32"/>
      <c r="G513" s="32"/>
      <c r="H513" s="32"/>
      <c r="I513" s="32"/>
    </row>
    <row r="514" spans="1:9" ht="12" customHeight="1" x14ac:dyDescent="0.2">
      <c r="A514" s="43"/>
      <c r="B514" s="31"/>
      <c r="C514" s="31"/>
      <c r="D514" s="32"/>
      <c r="E514" s="32"/>
      <c r="F514" s="32"/>
      <c r="G514" s="32"/>
      <c r="H514" s="32"/>
      <c r="I514" s="32"/>
    </row>
    <row r="515" spans="1:9" ht="12" customHeight="1" x14ac:dyDescent="0.2">
      <c r="A515" s="43"/>
      <c r="B515" s="31"/>
      <c r="C515" s="31"/>
      <c r="D515" s="32"/>
      <c r="E515" s="32"/>
      <c r="F515" s="32"/>
      <c r="G515" s="32"/>
      <c r="H515" s="32"/>
      <c r="I515" s="32"/>
    </row>
    <row r="516" spans="1:9" ht="12" customHeight="1" x14ac:dyDescent="0.2">
      <c r="A516" s="43"/>
      <c r="B516" s="31"/>
      <c r="C516" s="31"/>
      <c r="D516" s="32"/>
      <c r="E516" s="32"/>
      <c r="F516" s="32"/>
      <c r="G516" s="32"/>
      <c r="H516" s="32"/>
      <c r="I516" s="32"/>
    </row>
    <row r="517" spans="1:9" ht="12" customHeight="1" x14ac:dyDescent="0.2">
      <c r="A517" s="43"/>
      <c r="B517" s="31"/>
      <c r="C517" s="31"/>
      <c r="D517" s="32"/>
      <c r="E517" s="32"/>
      <c r="F517" s="32"/>
      <c r="G517" s="32"/>
      <c r="H517" s="32"/>
      <c r="I517" s="32"/>
    </row>
    <row r="518" spans="1:9" ht="12" customHeight="1" x14ac:dyDescent="0.2">
      <c r="A518" s="43"/>
      <c r="B518" s="31"/>
      <c r="C518" s="31"/>
      <c r="D518" s="32"/>
      <c r="E518" s="32"/>
      <c r="F518" s="32"/>
      <c r="G518" s="32"/>
      <c r="H518" s="32"/>
      <c r="I518" s="32"/>
    </row>
    <row r="519" spans="1:9" ht="12" customHeight="1" x14ac:dyDescent="0.2">
      <c r="A519" s="43"/>
      <c r="B519" s="31"/>
      <c r="C519" s="31"/>
      <c r="D519" s="32"/>
      <c r="E519" s="32"/>
      <c r="F519" s="32"/>
      <c r="G519" s="32"/>
      <c r="H519" s="32"/>
      <c r="I519" s="32"/>
    </row>
    <row r="520" spans="1:9" ht="12" customHeight="1" x14ac:dyDescent="0.2">
      <c r="A520" s="43"/>
      <c r="B520" s="31"/>
      <c r="C520" s="31"/>
      <c r="D520" s="32"/>
      <c r="E520" s="32"/>
      <c r="F520" s="32"/>
      <c r="G520" s="32"/>
      <c r="H520" s="32"/>
      <c r="I520" s="32"/>
    </row>
    <row r="521" spans="1:9" ht="12" customHeight="1" x14ac:dyDescent="0.2">
      <c r="A521" s="43"/>
      <c r="B521" s="31"/>
      <c r="C521" s="31"/>
      <c r="D521" s="32"/>
      <c r="E521" s="32"/>
      <c r="F521" s="32"/>
      <c r="G521" s="32"/>
      <c r="H521" s="32"/>
      <c r="I521" s="32"/>
    </row>
    <row r="522" spans="1:9" ht="12" customHeight="1" x14ac:dyDescent="0.2">
      <c r="A522" s="43"/>
      <c r="B522" s="31"/>
      <c r="C522" s="31"/>
      <c r="D522" s="32"/>
      <c r="E522" s="32"/>
      <c r="F522" s="32"/>
      <c r="G522" s="32"/>
      <c r="H522" s="32"/>
      <c r="I522" s="32"/>
    </row>
    <row r="523" spans="1:9" ht="12" customHeight="1" x14ac:dyDescent="0.2">
      <c r="A523" s="43"/>
      <c r="B523" s="31"/>
      <c r="C523" s="31"/>
      <c r="D523" s="32"/>
      <c r="E523" s="32"/>
      <c r="F523" s="32"/>
      <c r="G523" s="32"/>
      <c r="H523" s="32"/>
      <c r="I523" s="32"/>
    </row>
    <row r="524" spans="1:9" ht="12" customHeight="1" x14ac:dyDescent="0.2">
      <c r="A524" s="43"/>
      <c r="B524" s="31"/>
      <c r="C524" s="31"/>
      <c r="D524" s="32"/>
      <c r="E524" s="32"/>
      <c r="F524" s="32"/>
      <c r="G524" s="32"/>
      <c r="H524" s="32"/>
      <c r="I524" s="32"/>
    </row>
    <row r="525" spans="1:9" ht="12" customHeight="1" x14ac:dyDescent="0.2">
      <c r="A525" s="43"/>
      <c r="B525" s="31"/>
      <c r="C525" s="31"/>
      <c r="D525" s="32"/>
      <c r="E525" s="32"/>
      <c r="F525" s="32"/>
      <c r="G525" s="32"/>
      <c r="H525" s="32"/>
      <c r="I525" s="32"/>
    </row>
    <row r="526" spans="1:9" ht="12" customHeight="1" x14ac:dyDescent="0.2">
      <c r="A526" s="43"/>
      <c r="B526" s="31"/>
      <c r="C526" s="31"/>
      <c r="D526" s="32"/>
      <c r="E526" s="32"/>
      <c r="F526" s="32"/>
      <c r="G526" s="32"/>
      <c r="H526" s="32"/>
      <c r="I526" s="32"/>
    </row>
    <row r="527" spans="1:9" ht="12" customHeight="1" x14ac:dyDescent="0.2">
      <c r="A527" s="43"/>
      <c r="B527" s="31"/>
      <c r="C527" s="31"/>
      <c r="D527" s="32"/>
      <c r="E527" s="32"/>
      <c r="F527" s="32"/>
      <c r="G527" s="32"/>
      <c r="H527" s="32"/>
      <c r="I527" s="32"/>
    </row>
    <row r="528" spans="1:9" ht="12" customHeight="1" x14ac:dyDescent="0.2">
      <c r="A528" s="43"/>
      <c r="B528" s="31"/>
      <c r="C528" s="31"/>
      <c r="D528" s="32"/>
      <c r="E528" s="32"/>
      <c r="F528" s="32"/>
      <c r="G528" s="32"/>
      <c r="H528" s="32"/>
      <c r="I528" s="32"/>
    </row>
    <row r="529" spans="1:9" ht="12" customHeight="1" x14ac:dyDescent="0.2">
      <c r="A529" s="43"/>
      <c r="B529" s="31"/>
      <c r="C529" s="31"/>
      <c r="D529" s="32"/>
      <c r="E529" s="32"/>
      <c r="F529" s="32"/>
      <c r="G529" s="32"/>
      <c r="H529" s="32"/>
      <c r="I529" s="32"/>
    </row>
    <row r="530" spans="1:9" ht="12" customHeight="1" x14ac:dyDescent="0.2">
      <c r="A530" s="43"/>
      <c r="B530" s="31"/>
      <c r="C530" s="31"/>
      <c r="D530" s="32"/>
      <c r="E530" s="32"/>
      <c r="F530" s="32"/>
      <c r="G530" s="32"/>
      <c r="H530" s="32"/>
      <c r="I530" s="32"/>
    </row>
    <row r="531" spans="1:9" ht="12" customHeight="1" x14ac:dyDescent="0.2">
      <c r="A531" s="43"/>
      <c r="B531" s="31"/>
      <c r="C531" s="31"/>
      <c r="D531" s="32"/>
      <c r="E531" s="32"/>
      <c r="F531" s="32"/>
      <c r="G531" s="32"/>
      <c r="H531" s="32"/>
      <c r="I531" s="32"/>
    </row>
    <row r="532" spans="1:9" ht="12" customHeight="1" x14ac:dyDescent="0.2">
      <c r="A532" s="43"/>
      <c r="B532" s="31"/>
      <c r="C532" s="31"/>
      <c r="D532" s="32"/>
      <c r="E532" s="32"/>
      <c r="F532" s="32"/>
      <c r="G532" s="32"/>
      <c r="H532" s="32"/>
      <c r="I532" s="32"/>
    </row>
    <row r="533" spans="1:9" ht="12" customHeight="1" x14ac:dyDescent="0.2">
      <c r="A533" s="43"/>
      <c r="B533" s="31"/>
      <c r="C533" s="31"/>
      <c r="D533" s="32"/>
      <c r="E533" s="32"/>
      <c r="F533" s="32"/>
      <c r="G533" s="32"/>
      <c r="H533" s="32"/>
      <c r="I533" s="32"/>
    </row>
    <row r="534" spans="1:9" ht="12" customHeight="1" x14ac:dyDescent="0.2">
      <c r="A534" s="43"/>
      <c r="B534" s="31"/>
      <c r="C534" s="31"/>
      <c r="D534" s="32"/>
      <c r="E534" s="32"/>
      <c r="F534" s="32"/>
      <c r="G534" s="32"/>
      <c r="H534" s="32"/>
      <c r="I534" s="32"/>
    </row>
    <row r="535" spans="1:9" ht="12" customHeight="1" x14ac:dyDescent="0.2">
      <c r="A535" s="43"/>
      <c r="B535" s="31"/>
      <c r="C535" s="31"/>
      <c r="D535" s="32"/>
      <c r="E535" s="32"/>
      <c r="F535" s="32"/>
      <c r="G535" s="32"/>
      <c r="H535" s="32"/>
      <c r="I535" s="32"/>
    </row>
    <row r="536" spans="1:9" ht="12" customHeight="1" x14ac:dyDescent="0.2">
      <c r="A536" s="43"/>
      <c r="B536" s="31"/>
      <c r="C536" s="31"/>
      <c r="D536" s="32"/>
      <c r="E536" s="32"/>
      <c r="F536" s="32"/>
      <c r="G536" s="32"/>
      <c r="H536" s="32"/>
      <c r="I536" s="32"/>
    </row>
    <row r="537" spans="1:9" ht="12" customHeight="1" x14ac:dyDescent="0.2">
      <c r="A537" s="43"/>
      <c r="B537" s="31"/>
      <c r="C537" s="31"/>
      <c r="D537" s="32"/>
      <c r="E537" s="32"/>
      <c r="F537" s="32"/>
      <c r="G537" s="32"/>
      <c r="H537" s="32"/>
      <c r="I537" s="32"/>
    </row>
    <row r="538" spans="1:9" ht="12" customHeight="1" x14ac:dyDescent="0.2">
      <c r="A538" s="43"/>
      <c r="B538" s="31"/>
      <c r="C538" s="31"/>
      <c r="D538" s="32"/>
      <c r="E538" s="32"/>
      <c r="F538" s="32"/>
      <c r="G538" s="32"/>
      <c r="H538" s="32"/>
      <c r="I538" s="32"/>
    </row>
    <row r="539" spans="1:9" ht="12" customHeight="1" x14ac:dyDescent="0.2">
      <c r="A539" s="43"/>
      <c r="B539" s="31"/>
      <c r="C539" s="31"/>
      <c r="D539" s="32"/>
      <c r="E539" s="32"/>
      <c r="F539" s="32"/>
      <c r="G539" s="32"/>
      <c r="H539" s="32"/>
      <c r="I539" s="32"/>
    </row>
    <row r="540" spans="1:9" ht="12" customHeight="1" x14ac:dyDescent="0.2">
      <c r="A540" s="43"/>
      <c r="B540" s="31"/>
      <c r="C540" s="31"/>
      <c r="D540" s="32"/>
      <c r="E540" s="32"/>
      <c r="F540" s="32"/>
      <c r="G540" s="32"/>
      <c r="H540" s="32"/>
      <c r="I540" s="32"/>
    </row>
    <row r="541" spans="1:9" ht="12" customHeight="1" x14ac:dyDescent="0.2">
      <c r="A541" s="43"/>
      <c r="B541" s="31"/>
      <c r="C541" s="31"/>
      <c r="D541" s="32"/>
      <c r="E541" s="32"/>
      <c r="F541" s="32"/>
      <c r="G541" s="32"/>
      <c r="H541" s="32"/>
      <c r="I541" s="32"/>
    </row>
    <row r="542" spans="1:9" ht="12" customHeight="1" x14ac:dyDescent="0.2">
      <c r="A542" s="43"/>
      <c r="B542" s="31"/>
      <c r="C542" s="31"/>
      <c r="D542" s="32"/>
      <c r="E542" s="32"/>
      <c r="F542" s="32"/>
      <c r="G542" s="32"/>
      <c r="H542" s="32"/>
      <c r="I542" s="32"/>
    </row>
    <row r="543" spans="1:9" ht="12" customHeight="1" x14ac:dyDescent="0.2">
      <c r="A543" s="43"/>
      <c r="B543" s="31"/>
      <c r="C543" s="31"/>
      <c r="D543" s="32"/>
      <c r="E543" s="32"/>
      <c r="F543" s="32"/>
      <c r="G543" s="32"/>
      <c r="H543" s="32"/>
      <c r="I543" s="32"/>
    </row>
    <row r="544" spans="1:9" ht="12" customHeight="1" x14ac:dyDescent="0.2">
      <c r="A544" s="43"/>
      <c r="B544" s="31"/>
      <c r="C544" s="31"/>
      <c r="D544" s="32"/>
      <c r="E544" s="32"/>
      <c r="F544" s="32"/>
      <c r="G544" s="32"/>
      <c r="H544" s="32"/>
      <c r="I544" s="32"/>
    </row>
    <row r="545" spans="1:9" ht="12" customHeight="1" x14ac:dyDescent="0.2">
      <c r="A545" s="43"/>
      <c r="B545" s="31"/>
      <c r="C545" s="31"/>
      <c r="D545" s="32"/>
      <c r="E545" s="32"/>
      <c r="F545" s="32"/>
      <c r="G545" s="32"/>
      <c r="H545" s="32"/>
      <c r="I545" s="32"/>
    </row>
    <row r="546" spans="1:9" ht="12" customHeight="1" x14ac:dyDescent="0.2">
      <c r="A546" s="43"/>
      <c r="B546" s="31"/>
      <c r="C546" s="31"/>
      <c r="D546" s="32"/>
      <c r="E546" s="32"/>
      <c r="F546" s="32"/>
      <c r="G546" s="32"/>
      <c r="H546" s="32"/>
      <c r="I546" s="32"/>
    </row>
    <row r="547" spans="1:9" ht="12" customHeight="1" x14ac:dyDescent="0.2">
      <c r="A547" s="43"/>
      <c r="B547" s="31"/>
      <c r="C547" s="31"/>
      <c r="D547" s="32"/>
      <c r="E547" s="32"/>
      <c r="F547" s="32"/>
      <c r="G547" s="32"/>
      <c r="H547" s="32"/>
      <c r="I547" s="32"/>
    </row>
    <row r="548" spans="1:9" ht="12" customHeight="1" x14ac:dyDescent="0.2">
      <c r="A548" s="43"/>
      <c r="B548" s="31"/>
      <c r="C548" s="31"/>
      <c r="D548" s="32"/>
      <c r="E548" s="32"/>
      <c r="F548" s="32"/>
      <c r="G548" s="32"/>
      <c r="H548" s="32"/>
      <c r="I548" s="32"/>
    </row>
    <row r="549" spans="1:9" ht="12" customHeight="1" x14ac:dyDescent="0.2">
      <c r="A549" s="43"/>
      <c r="B549" s="31"/>
      <c r="C549" s="31"/>
      <c r="D549" s="32"/>
      <c r="E549" s="32"/>
      <c r="F549" s="32"/>
      <c r="G549" s="32"/>
      <c r="H549" s="32"/>
      <c r="I549" s="32"/>
    </row>
    <row r="550" spans="1:9" ht="12" customHeight="1" x14ac:dyDescent="0.2">
      <c r="A550" s="43"/>
      <c r="B550" s="31"/>
      <c r="C550" s="31"/>
      <c r="D550" s="32"/>
      <c r="E550" s="32"/>
      <c r="F550" s="32"/>
      <c r="G550" s="32"/>
      <c r="H550" s="32"/>
      <c r="I550" s="32"/>
    </row>
    <row r="551" spans="1:9" ht="12" customHeight="1" x14ac:dyDescent="0.2">
      <c r="A551" s="43"/>
      <c r="B551" s="31"/>
      <c r="C551" s="31"/>
      <c r="D551" s="32"/>
      <c r="E551" s="32"/>
      <c r="F551" s="32"/>
      <c r="G551" s="32"/>
      <c r="H551" s="32"/>
      <c r="I551" s="32"/>
    </row>
    <row r="552" spans="1:9" ht="12" customHeight="1" x14ac:dyDescent="0.2">
      <c r="A552" s="43"/>
      <c r="B552" s="31"/>
      <c r="C552" s="31"/>
      <c r="D552" s="32"/>
      <c r="E552" s="32"/>
      <c r="F552" s="32"/>
      <c r="G552" s="32"/>
      <c r="H552" s="32"/>
      <c r="I552" s="32"/>
    </row>
    <row r="553" spans="1:9" ht="12" customHeight="1" x14ac:dyDescent="0.2">
      <c r="A553" s="43"/>
      <c r="B553" s="31"/>
      <c r="C553" s="31"/>
      <c r="D553" s="32"/>
      <c r="E553" s="32"/>
      <c r="F553" s="32"/>
      <c r="G553" s="32"/>
      <c r="H553" s="32"/>
      <c r="I553" s="32"/>
    </row>
    <row r="554" spans="1:9" ht="12" customHeight="1" x14ac:dyDescent="0.2">
      <c r="A554" s="43"/>
      <c r="B554" s="31"/>
      <c r="C554" s="31"/>
      <c r="D554" s="32"/>
      <c r="E554" s="32"/>
      <c r="F554" s="32"/>
      <c r="G554" s="32"/>
      <c r="H554" s="32"/>
      <c r="I554" s="32"/>
    </row>
    <row r="555" spans="1:9" ht="12" customHeight="1" x14ac:dyDescent="0.2">
      <c r="A555" s="43"/>
      <c r="B555" s="31"/>
      <c r="C555" s="31"/>
      <c r="D555" s="32"/>
      <c r="E555" s="32"/>
      <c r="F555" s="32"/>
      <c r="G555" s="32"/>
      <c r="H555" s="32"/>
      <c r="I555" s="32"/>
    </row>
    <row r="556" spans="1:9" ht="12" customHeight="1" x14ac:dyDescent="0.2">
      <c r="A556" s="43"/>
      <c r="B556" s="31"/>
      <c r="C556" s="31"/>
      <c r="D556" s="32"/>
      <c r="E556" s="32"/>
      <c r="F556" s="32"/>
      <c r="G556" s="32"/>
      <c r="H556" s="32"/>
      <c r="I556" s="32"/>
    </row>
    <row r="557" spans="1:9" ht="12" customHeight="1" x14ac:dyDescent="0.2">
      <c r="A557" s="43"/>
      <c r="B557" s="31"/>
      <c r="C557" s="31"/>
      <c r="D557" s="32"/>
      <c r="E557" s="32"/>
      <c r="F557" s="32"/>
      <c r="G557" s="32"/>
      <c r="H557" s="32"/>
      <c r="I557" s="32"/>
    </row>
    <row r="558" spans="1:9" ht="12" customHeight="1" x14ac:dyDescent="0.2">
      <c r="A558" s="43"/>
      <c r="B558" s="31"/>
      <c r="C558" s="31"/>
      <c r="D558" s="32"/>
      <c r="E558" s="32"/>
      <c r="F558" s="32"/>
      <c r="G558" s="32"/>
      <c r="H558" s="32"/>
      <c r="I558" s="32"/>
    </row>
    <row r="559" spans="1:9" ht="12" customHeight="1" x14ac:dyDescent="0.2">
      <c r="A559" s="43"/>
      <c r="B559" s="31"/>
      <c r="C559" s="31"/>
      <c r="D559" s="32"/>
      <c r="E559" s="32"/>
      <c r="F559" s="32"/>
      <c r="G559" s="32"/>
      <c r="H559" s="32"/>
      <c r="I559" s="32"/>
    </row>
    <row r="560" spans="1:9" ht="12" customHeight="1" x14ac:dyDescent="0.2">
      <c r="A560" s="43"/>
      <c r="B560" s="31"/>
      <c r="C560" s="31"/>
      <c r="D560" s="32"/>
      <c r="E560" s="32"/>
      <c r="F560" s="32"/>
      <c r="G560" s="32"/>
      <c r="H560" s="32"/>
      <c r="I560" s="32"/>
    </row>
    <row r="561" spans="1:9" ht="12" customHeight="1" x14ac:dyDescent="0.2">
      <c r="A561" s="43"/>
      <c r="B561" s="31"/>
      <c r="C561" s="31"/>
      <c r="D561" s="32"/>
      <c r="E561" s="32"/>
      <c r="F561" s="32"/>
      <c r="G561" s="32"/>
      <c r="H561" s="32"/>
      <c r="I561" s="32"/>
    </row>
    <row r="562" spans="1:9" ht="12" customHeight="1" x14ac:dyDescent="0.2">
      <c r="A562" s="43"/>
      <c r="B562" s="31"/>
      <c r="C562" s="31"/>
      <c r="D562" s="32"/>
      <c r="E562" s="32"/>
      <c r="F562" s="32"/>
      <c r="G562" s="32"/>
      <c r="H562" s="32"/>
      <c r="I562" s="32"/>
    </row>
    <row r="563" spans="1:9" ht="12" customHeight="1" x14ac:dyDescent="0.2">
      <c r="A563" s="43"/>
      <c r="B563" s="31"/>
      <c r="C563" s="31"/>
      <c r="D563" s="32"/>
      <c r="E563" s="32"/>
      <c r="F563" s="32"/>
      <c r="G563" s="32"/>
      <c r="H563" s="32"/>
      <c r="I563" s="32"/>
    </row>
    <row r="564" spans="1:9" ht="12" customHeight="1" x14ac:dyDescent="0.2">
      <c r="A564" s="43"/>
      <c r="B564" s="31"/>
      <c r="C564" s="31"/>
      <c r="D564" s="32"/>
      <c r="E564" s="32"/>
      <c r="F564" s="32"/>
      <c r="G564" s="32"/>
      <c r="H564" s="32"/>
      <c r="I564" s="32"/>
    </row>
    <row r="565" spans="1:9" ht="12" customHeight="1" x14ac:dyDescent="0.2">
      <c r="A565" s="43"/>
      <c r="B565" s="31"/>
      <c r="C565" s="31"/>
      <c r="D565" s="32"/>
      <c r="E565" s="32"/>
      <c r="F565" s="32"/>
      <c r="G565" s="32"/>
      <c r="H565" s="32"/>
      <c r="I565" s="32"/>
    </row>
    <row r="566" spans="1:9" ht="12" customHeight="1" x14ac:dyDescent="0.2">
      <c r="A566" s="43"/>
      <c r="B566" s="31"/>
      <c r="C566" s="31"/>
      <c r="D566" s="32"/>
      <c r="E566" s="32"/>
      <c r="F566" s="32"/>
      <c r="G566" s="32"/>
      <c r="H566" s="32"/>
      <c r="I566" s="32"/>
    </row>
    <row r="567" spans="1:9" ht="12" customHeight="1" x14ac:dyDescent="0.2">
      <c r="A567" s="43"/>
      <c r="B567" s="31"/>
      <c r="C567" s="31"/>
      <c r="D567" s="32"/>
      <c r="E567" s="32"/>
      <c r="F567" s="32"/>
      <c r="G567" s="32"/>
      <c r="H567" s="32"/>
      <c r="I567" s="32"/>
    </row>
    <row r="568" spans="1:9" ht="12" customHeight="1" x14ac:dyDescent="0.2">
      <c r="A568" s="43"/>
      <c r="B568" s="31"/>
      <c r="C568" s="31"/>
      <c r="D568" s="32"/>
      <c r="E568" s="32"/>
      <c r="F568" s="32"/>
      <c r="G568" s="32"/>
      <c r="H568" s="32"/>
      <c r="I568" s="32"/>
    </row>
    <row r="569" spans="1:9" ht="12" customHeight="1" x14ac:dyDescent="0.2">
      <c r="A569" s="43"/>
      <c r="B569" s="31"/>
      <c r="C569" s="31"/>
      <c r="D569" s="32"/>
      <c r="E569" s="32"/>
      <c r="F569" s="32"/>
      <c r="G569" s="32"/>
      <c r="H569" s="32"/>
      <c r="I569" s="32"/>
    </row>
    <row r="570" spans="1:9" ht="12" customHeight="1" x14ac:dyDescent="0.2">
      <c r="A570" s="43"/>
      <c r="B570" s="31"/>
      <c r="C570" s="31"/>
      <c r="D570" s="32"/>
      <c r="E570" s="32"/>
      <c r="F570" s="32"/>
      <c r="G570" s="32"/>
      <c r="H570" s="32"/>
      <c r="I570" s="32"/>
    </row>
    <row r="571" spans="1:9" ht="12" customHeight="1" x14ac:dyDescent="0.2">
      <c r="A571" s="43"/>
      <c r="B571" s="31"/>
      <c r="C571" s="31"/>
      <c r="D571" s="32"/>
      <c r="E571" s="32"/>
      <c r="F571" s="32"/>
      <c r="G571" s="32"/>
      <c r="H571" s="32"/>
      <c r="I571" s="32"/>
    </row>
    <row r="572" spans="1:9" ht="12" customHeight="1" x14ac:dyDescent="0.2">
      <c r="A572" s="43"/>
      <c r="B572" s="31"/>
      <c r="C572" s="31"/>
      <c r="D572" s="32"/>
      <c r="E572" s="32"/>
      <c r="F572" s="32"/>
      <c r="G572" s="32"/>
      <c r="H572" s="32"/>
      <c r="I572" s="32"/>
    </row>
    <row r="573" spans="1:9" ht="12" customHeight="1" x14ac:dyDescent="0.2">
      <c r="A573" s="43"/>
      <c r="B573" s="31"/>
      <c r="C573" s="31"/>
      <c r="D573" s="32"/>
      <c r="E573" s="32"/>
      <c r="F573" s="32"/>
      <c r="G573" s="32"/>
      <c r="H573" s="32"/>
      <c r="I573" s="32"/>
    </row>
    <row r="574" spans="1:9" ht="12" customHeight="1" x14ac:dyDescent="0.2">
      <c r="A574" s="43"/>
      <c r="B574" s="31"/>
      <c r="C574" s="31"/>
      <c r="D574" s="32"/>
      <c r="E574" s="32"/>
      <c r="F574" s="32"/>
      <c r="G574" s="32"/>
      <c r="H574" s="32"/>
      <c r="I574" s="32"/>
    </row>
    <row r="575" spans="1:9" ht="12" customHeight="1" x14ac:dyDescent="0.2">
      <c r="A575" s="43"/>
      <c r="B575" s="31"/>
      <c r="C575" s="31"/>
      <c r="D575" s="32"/>
      <c r="E575" s="32"/>
      <c r="F575" s="32"/>
      <c r="G575" s="32"/>
      <c r="H575" s="32"/>
      <c r="I575" s="32"/>
    </row>
    <row r="576" spans="1:9" ht="12" customHeight="1" x14ac:dyDescent="0.2">
      <c r="A576" s="43"/>
      <c r="B576" s="31"/>
      <c r="C576" s="31"/>
      <c r="D576" s="32"/>
      <c r="E576" s="32"/>
      <c r="F576" s="32"/>
      <c r="G576" s="32"/>
      <c r="H576" s="32"/>
      <c r="I576" s="32"/>
    </row>
    <row r="577" spans="1:9" ht="12" customHeight="1" x14ac:dyDescent="0.2">
      <c r="A577" s="43"/>
      <c r="B577" s="31"/>
      <c r="C577" s="31"/>
      <c r="D577" s="32"/>
      <c r="E577" s="32"/>
      <c r="F577" s="32"/>
      <c r="G577" s="32"/>
      <c r="H577" s="32"/>
      <c r="I577" s="32"/>
    </row>
    <row r="578" spans="1:9" ht="12" customHeight="1" x14ac:dyDescent="0.2">
      <c r="A578" s="43"/>
      <c r="B578" s="31"/>
      <c r="C578" s="31"/>
      <c r="D578" s="32"/>
      <c r="E578" s="32"/>
      <c r="F578" s="32"/>
      <c r="G578" s="32"/>
      <c r="H578" s="32"/>
      <c r="I578" s="32"/>
    </row>
    <row r="579" spans="1:9" ht="12" customHeight="1" x14ac:dyDescent="0.2">
      <c r="A579" s="43"/>
      <c r="B579" s="31"/>
      <c r="C579" s="31"/>
      <c r="D579" s="32"/>
      <c r="E579" s="32"/>
      <c r="F579" s="32"/>
      <c r="G579" s="32"/>
      <c r="H579" s="32"/>
      <c r="I579" s="32"/>
    </row>
    <row r="580" spans="1:9" ht="12" customHeight="1" x14ac:dyDescent="0.2">
      <c r="A580" s="43"/>
      <c r="B580" s="31"/>
      <c r="C580" s="31"/>
      <c r="D580" s="32"/>
      <c r="E580" s="32"/>
      <c r="F580" s="32"/>
      <c r="G580" s="32"/>
      <c r="H580" s="32"/>
      <c r="I580" s="32"/>
    </row>
    <row r="581" spans="1:9" ht="12" customHeight="1" x14ac:dyDescent="0.2">
      <c r="A581" s="43"/>
      <c r="B581" s="31"/>
      <c r="C581" s="31"/>
      <c r="D581" s="32"/>
      <c r="E581" s="32"/>
      <c r="F581" s="32"/>
      <c r="G581" s="32"/>
      <c r="H581" s="32"/>
      <c r="I581" s="32"/>
    </row>
    <row r="582" spans="1:9" ht="12" customHeight="1" x14ac:dyDescent="0.2">
      <c r="A582" s="43"/>
      <c r="B582" s="31"/>
      <c r="C582" s="31"/>
      <c r="D582" s="32"/>
      <c r="E582" s="32"/>
      <c r="F582" s="32"/>
      <c r="G582" s="32"/>
      <c r="H582" s="32"/>
      <c r="I582" s="32"/>
    </row>
    <row r="583" spans="1:9" ht="12" customHeight="1" x14ac:dyDescent="0.2">
      <c r="A583" s="43"/>
      <c r="B583" s="31"/>
      <c r="C583" s="31"/>
      <c r="D583" s="32"/>
      <c r="E583" s="32"/>
      <c r="F583" s="32"/>
      <c r="G583" s="32"/>
      <c r="H583" s="32"/>
      <c r="I583" s="32"/>
    </row>
    <row r="584" spans="1:9" ht="12" customHeight="1" x14ac:dyDescent="0.2">
      <c r="A584" s="43"/>
      <c r="B584" s="31"/>
      <c r="C584" s="31"/>
      <c r="D584" s="32"/>
      <c r="E584" s="32"/>
      <c r="F584" s="32"/>
      <c r="G584" s="32"/>
      <c r="H584" s="32"/>
      <c r="I584" s="32"/>
    </row>
    <row r="585" spans="1:9" ht="12" customHeight="1" x14ac:dyDescent="0.2">
      <c r="A585" s="43"/>
      <c r="B585" s="31"/>
      <c r="C585" s="31"/>
      <c r="D585" s="32"/>
      <c r="E585" s="32"/>
      <c r="F585" s="32"/>
      <c r="G585" s="32"/>
      <c r="H585" s="32"/>
      <c r="I585" s="32"/>
    </row>
    <row r="586" spans="1:9" ht="12" customHeight="1" x14ac:dyDescent="0.2">
      <c r="A586" s="43"/>
      <c r="B586" s="31"/>
      <c r="C586" s="31"/>
      <c r="D586" s="32"/>
      <c r="E586" s="32"/>
      <c r="F586" s="32"/>
      <c r="G586" s="32"/>
      <c r="H586" s="32"/>
      <c r="I586" s="32"/>
    </row>
    <row r="587" spans="1:9" ht="12" customHeight="1" x14ac:dyDescent="0.2">
      <c r="A587" s="43"/>
      <c r="B587" s="31"/>
      <c r="C587" s="31"/>
      <c r="D587" s="32"/>
      <c r="E587" s="32"/>
      <c r="F587" s="32"/>
      <c r="G587" s="32"/>
      <c r="H587" s="32"/>
      <c r="I587" s="32"/>
    </row>
    <row r="588" spans="1:9" ht="12" customHeight="1" x14ac:dyDescent="0.2">
      <c r="A588" s="43"/>
      <c r="B588" s="31"/>
      <c r="C588" s="31"/>
      <c r="D588" s="32"/>
      <c r="E588" s="32"/>
      <c r="F588" s="32"/>
      <c r="G588" s="32"/>
      <c r="H588" s="32"/>
      <c r="I588" s="32"/>
    </row>
    <row r="589" spans="1:9" ht="12" customHeight="1" x14ac:dyDescent="0.2">
      <c r="A589" s="43"/>
      <c r="B589" s="31"/>
      <c r="C589" s="31"/>
      <c r="D589" s="32"/>
      <c r="E589" s="32"/>
      <c r="F589" s="32"/>
      <c r="G589" s="32"/>
      <c r="H589" s="32"/>
      <c r="I589" s="32"/>
    </row>
    <row r="590" spans="1:9" ht="12" customHeight="1" x14ac:dyDescent="0.2">
      <c r="A590" s="43"/>
      <c r="B590" s="31"/>
      <c r="C590" s="31"/>
      <c r="D590" s="32"/>
      <c r="E590" s="32"/>
      <c r="F590" s="32"/>
      <c r="G590" s="32"/>
      <c r="H590" s="32"/>
      <c r="I590" s="32"/>
    </row>
    <row r="591" spans="1:9" ht="12" customHeight="1" x14ac:dyDescent="0.2">
      <c r="A591" s="43"/>
      <c r="B591" s="31"/>
      <c r="C591" s="31"/>
      <c r="D591" s="32"/>
      <c r="E591" s="32"/>
      <c r="F591" s="32"/>
      <c r="G591" s="32"/>
      <c r="H591" s="32"/>
      <c r="I591" s="32"/>
    </row>
    <row r="592" spans="1:9" ht="12" customHeight="1" x14ac:dyDescent="0.2">
      <c r="A592" s="43"/>
      <c r="B592" s="31"/>
      <c r="C592" s="31"/>
      <c r="D592" s="32"/>
      <c r="E592" s="32"/>
      <c r="F592" s="32"/>
      <c r="G592" s="32"/>
      <c r="H592" s="32"/>
      <c r="I592" s="32"/>
    </row>
    <row r="593" spans="1:9" ht="12" customHeight="1" x14ac:dyDescent="0.2">
      <c r="A593" s="43"/>
      <c r="B593" s="31"/>
      <c r="C593" s="31"/>
      <c r="D593" s="32"/>
      <c r="E593" s="32"/>
      <c r="F593" s="32"/>
      <c r="G593" s="32"/>
      <c r="H593" s="32"/>
      <c r="I593" s="32"/>
    </row>
    <row r="594" spans="1:9" ht="12" customHeight="1" x14ac:dyDescent="0.2">
      <c r="A594" s="43"/>
      <c r="B594" s="31"/>
      <c r="C594" s="31"/>
      <c r="D594" s="32"/>
      <c r="E594" s="32"/>
      <c r="F594" s="32"/>
      <c r="G594" s="32"/>
      <c r="H594" s="32"/>
      <c r="I594" s="32"/>
    </row>
    <row r="595" spans="1:9" ht="12" customHeight="1" x14ac:dyDescent="0.2">
      <c r="A595" s="43"/>
      <c r="B595" s="31"/>
      <c r="C595" s="31"/>
      <c r="D595" s="32"/>
      <c r="E595" s="32"/>
      <c r="F595" s="32"/>
      <c r="G595" s="32"/>
      <c r="H595" s="32"/>
      <c r="I595" s="32"/>
    </row>
    <row r="596" spans="1:9" ht="12" customHeight="1" x14ac:dyDescent="0.2">
      <c r="A596" s="43"/>
      <c r="B596" s="31"/>
      <c r="C596" s="31"/>
      <c r="D596" s="32"/>
      <c r="E596" s="32"/>
      <c r="F596" s="32"/>
      <c r="G596" s="32"/>
      <c r="H596" s="32"/>
      <c r="I596" s="32"/>
    </row>
    <row r="597" spans="1:9" ht="12" customHeight="1" x14ac:dyDescent="0.2">
      <c r="A597" s="43"/>
      <c r="B597" s="31"/>
      <c r="C597" s="31"/>
      <c r="D597" s="32"/>
      <c r="E597" s="32"/>
      <c r="F597" s="32"/>
      <c r="G597" s="32"/>
      <c r="H597" s="32"/>
      <c r="I597" s="32"/>
    </row>
    <row r="598" spans="1:9" ht="12" customHeight="1" x14ac:dyDescent="0.2">
      <c r="A598" s="43"/>
      <c r="B598" s="31"/>
      <c r="C598" s="31"/>
      <c r="D598" s="32"/>
      <c r="E598" s="32"/>
      <c r="F598" s="32"/>
      <c r="G598" s="32"/>
      <c r="H598" s="32"/>
      <c r="I598" s="32"/>
    </row>
    <row r="599" spans="1:9" ht="12" customHeight="1" x14ac:dyDescent="0.2">
      <c r="A599" s="43"/>
      <c r="B599" s="31"/>
      <c r="C599" s="31"/>
      <c r="D599" s="32"/>
      <c r="E599" s="32"/>
      <c r="F599" s="32"/>
      <c r="G599" s="32"/>
      <c r="H599" s="32"/>
      <c r="I599" s="32"/>
    </row>
    <row r="600" spans="1:9" ht="12" customHeight="1" x14ac:dyDescent="0.2">
      <c r="A600" s="43"/>
      <c r="B600" s="31"/>
      <c r="C600" s="31"/>
      <c r="D600" s="32"/>
      <c r="E600" s="32"/>
      <c r="F600" s="32"/>
      <c r="G600" s="32"/>
      <c r="H600" s="32"/>
      <c r="I600" s="32"/>
    </row>
    <row r="601" spans="1:9" ht="12" customHeight="1" x14ac:dyDescent="0.2">
      <c r="A601" s="43"/>
      <c r="B601" s="31"/>
      <c r="C601" s="31"/>
      <c r="D601" s="32"/>
      <c r="E601" s="32"/>
      <c r="F601" s="32"/>
      <c r="G601" s="32"/>
      <c r="H601" s="32"/>
      <c r="I601" s="32"/>
    </row>
    <row r="602" spans="1:9" ht="12" customHeight="1" x14ac:dyDescent="0.2">
      <c r="A602" s="43"/>
      <c r="B602" s="31"/>
      <c r="C602" s="31"/>
      <c r="D602" s="32"/>
      <c r="E602" s="32"/>
      <c r="F602" s="32"/>
      <c r="G602" s="32"/>
      <c r="H602" s="32"/>
      <c r="I602" s="32"/>
    </row>
    <row r="603" spans="1:9" ht="12" customHeight="1" x14ac:dyDescent="0.2">
      <c r="A603" s="43"/>
      <c r="B603" s="31"/>
      <c r="C603" s="31"/>
      <c r="D603" s="32"/>
      <c r="E603" s="32"/>
      <c r="F603" s="32"/>
      <c r="G603" s="32"/>
      <c r="H603" s="32"/>
      <c r="I603" s="32"/>
    </row>
    <row r="604" spans="1:9" ht="12" customHeight="1" x14ac:dyDescent="0.2">
      <c r="A604" s="43"/>
      <c r="B604" s="31"/>
      <c r="C604" s="31"/>
      <c r="D604" s="32"/>
      <c r="E604" s="32"/>
      <c r="F604" s="32"/>
      <c r="G604" s="32"/>
      <c r="H604" s="32"/>
      <c r="I604" s="32"/>
    </row>
    <row r="605" spans="1:9" ht="12" customHeight="1" x14ac:dyDescent="0.2">
      <c r="A605" s="43"/>
      <c r="B605" s="31"/>
      <c r="C605" s="31"/>
      <c r="D605" s="32"/>
      <c r="E605" s="32"/>
      <c r="F605" s="32"/>
      <c r="G605" s="32"/>
      <c r="H605" s="32"/>
      <c r="I605" s="32"/>
    </row>
    <row r="606" spans="1:9" ht="12" customHeight="1" x14ac:dyDescent="0.2">
      <c r="A606" s="43"/>
      <c r="B606" s="31"/>
      <c r="C606" s="31"/>
      <c r="D606" s="32"/>
      <c r="E606" s="32"/>
      <c r="F606" s="32"/>
      <c r="G606" s="32"/>
      <c r="H606" s="32"/>
      <c r="I606" s="32"/>
    </row>
    <row r="607" spans="1:9" ht="12" customHeight="1" x14ac:dyDescent="0.2">
      <c r="A607" s="43"/>
      <c r="B607" s="31"/>
      <c r="C607" s="31"/>
      <c r="D607" s="32"/>
      <c r="E607" s="32"/>
      <c r="F607" s="32"/>
      <c r="G607" s="32"/>
      <c r="H607" s="32"/>
      <c r="I607" s="32"/>
    </row>
    <row r="608" spans="1:9" ht="12" customHeight="1" x14ac:dyDescent="0.2">
      <c r="A608" s="43"/>
      <c r="B608" s="31"/>
      <c r="C608" s="31"/>
      <c r="D608" s="32"/>
      <c r="E608" s="32"/>
      <c r="F608" s="32"/>
      <c r="G608" s="32"/>
      <c r="H608" s="32"/>
      <c r="I608" s="32"/>
    </row>
    <row r="609" spans="1:9" ht="12" customHeight="1" x14ac:dyDescent="0.2">
      <c r="A609" s="43"/>
      <c r="B609" s="31"/>
      <c r="C609" s="31"/>
      <c r="D609" s="32"/>
      <c r="E609" s="32"/>
      <c r="F609" s="32"/>
      <c r="G609" s="32"/>
      <c r="H609" s="32"/>
      <c r="I609" s="32"/>
    </row>
    <row r="610" spans="1:9" ht="12" customHeight="1" x14ac:dyDescent="0.2">
      <c r="A610" s="43"/>
      <c r="B610" s="31"/>
      <c r="C610" s="31"/>
      <c r="D610" s="32"/>
      <c r="E610" s="32"/>
      <c r="F610" s="32"/>
      <c r="G610" s="32"/>
      <c r="H610" s="32"/>
      <c r="I610" s="32"/>
    </row>
    <row r="611" spans="1:9" ht="12" customHeight="1" x14ac:dyDescent="0.2">
      <c r="A611" s="43"/>
      <c r="B611" s="31"/>
      <c r="C611" s="31"/>
      <c r="D611" s="32"/>
      <c r="E611" s="32"/>
      <c r="F611" s="32"/>
      <c r="G611" s="32"/>
      <c r="H611" s="32"/>
      <c r="I611" s="32"/>
    </row>
    <row r="612" spans="1:9" ht="12" customHeight="1" x14ac:dyDescent="0.2">
      <c r="A612" s="43"/>
      <c r="B612" s="31"/>
      <c r="C612" s="31"/>
      <c r="D612" s="32"/>
      <c r="E612" s="32"/>
      <c r="F612" s="32"/>
      <c r="G612" s="32"/>
      <c r="H612" s="32"/>
      <c r="I612" s="32"/>
    </row>
    <row r="613" spans="1:9" ht="12" customHeight="1" x14ac:dyDescent="0.2">
      <c r="A613" s="43"/>
      <c r="B613" s="31"/>
      <c r="C613" s="31"/>
      <c r="D613" s="32"/>
      <c r="E613" s="32"/>
      <c r="F613" s="32"/>
      <c r="G613" s="32"/>
      <c r="H613" s="32"/>
      <c r="I613" s="32"/>
    </row>
    <row r="614" spans="1:9" ht="12" customHeight="1" x14ac:dyDescent="0.2">
      <c r="A614" s="43"/>
      <c r="B614" s="31"/>
      <c r="C614" s="31"/>
      <c r="D614" s="32"/>
      <c r="E614" s="32"/>
      <c r="F614" s="32"/>
      <c r="G614" s="32"/>
      <c r="H614" s="32"/>
      <c r="I614" s="32"/>
    </row>
    <row r="615" spans="1:9" ht="12" customHeight="1" x14ac:dyDescent="0.2">
      <c r="A615" s="43"/>
      <c r="B615" s="31"/>
      <c r="C615" s="31"/>
      <c r="D615" s="32"/>
      <c r="E615" s="32"/>
      <c r="F615" s="32"/>
      <c r="G615" s="32"/>
      <c r="H615" s="32"/>
      <c r="I615" s="32"/>
    </row>
    <row r="616" spans="1:9" ht="12" customHeight="1" x14ac:dyDescent="0.2">
      <c r="A616" s="43"/>
      <c r="B616" s="31"/>
      <c r="C616" s="31"/>
      <c r="D616" s="32"/>
      <c r="E616" s="32"/>
      <c r="F616" s="32"/>
      <c r="G616" s="32"/>
      <c r="H616" s="32"/>
      <c r="I616" s="32"/>
    </row>
    <row r="617" spans="1:9" ht="12" customHeight="1" x14ac:dyDescent="0.2">
      <c r="A617" s="43"/>
      <c r="B617" s="31"/>
      <c r="C617" s="31"/>
      <c r="D617" s="32"/>
      <c r="E617" s="32"/>
      <c r="F617" s="32"/>
      <c r="G617" s="32"/>
      <c r="H617" s="32"/>
      <c r="I617" s="32"/>
    </row>
    <row r="618" spans="1:9" ht="12" customHeight="1" x14ac:dyDescent="0.2">
      <c r="A618" s="43"/>
      <c r="B618" s="31"/>
      <c r="C618" s="31"/>
      <c r="D618" s="32"/>
      <c r="E618" s="32"/>
      <c r="F618" s="32"/>
      <c r="G618" s="32"/>
      <c r="H618" s="32"/>
      <c r="I618" s="32"/>
    </row>
    <row r="619" spans="1:9" ht="12" customHeight="1" x14ac:dyDescent="0.2">
      <c r="A619" s="43"/>
      <c r="B619" s="31"/>
      <c r="C619" s="31"/>
      <c r="D619" s="32"/>
      <c r="E619" s="32"/>
      <c r="F619" s="32"/>
      <c r="G619" s="32"/>
      <c r="H619" s="32"/>
      <c r="I619" s="32"/>
    </row>
    <row r="620" spans="1:9" ht="12" customHeight="1" x14ac:dyDescent="0.2">
      <c r="A620" s="43"/>
      <c r="B620" s="31"/>
      <c r="C620" s="31"/>
      <c r="D620" s="32"/>
      <c r="E620" s="32"/>
      <c r="F620" s="32"/>
      <c r="G620" s="32"/>
      <c r="H620" s="32"/>
      <c r="I620" s="32"/>
    </row>
    <row r="621" spans="1:9" ht="12" customHeight="1" x14ac:dyDescent="0.2">
      <c r="A621" s="43"/>
      <c r="B621" s="31"/>
      <c r="C621" s="31"/>
      <c r="D621" s="32"/>
      <c r="E621" s="32"/>
      <c r="F621" s="32"/>
      <c r="G621" s="32"/>
      <c r="H621" s="32"/>
      <c r="I621" s="32"/>
    </row>
    <row r="622" spans="1:9" ht="12" customHeight="1" x14ac:dyDescent="0.2">
      <c r="A622" s="43"/>
      <c r="B622" s="31"/>
      <c r="C622" s="31"/>
      <c r="D622" s="32"/>
      <c r="E622" s="32"/>
      <c r="F622" s="32"/>
      <c r="G622" s="32"/>
      <c r="H622" s="32"/>
      <c r="I622" s="32"/>
    </row>
    <row r="623" spans="1:9" ht="12" customHeight="1" x14ac:dyDescent="0.2">
      <c r="A623" s="43"/>
      <c r="B623" s="31"/>
      <c r="C623" s="31"/>
      <c r="D623" s="32"/>
      <c r="E623" s="32"/>
      <c r="F623" s="32"/>
      <c r="G623" s="32"/>
      <c r="H623" s="32"/>
      <c r="I623" s="32"/>
    </row>
    <row r="624" spans="1:9" ht="12" customHeight="1" x14ac:dyDescent="0.2">
      <c r="A624" s="43"/>
      <c r="B624" s="31"/>
      <c r="C624" s="31"/>
      <c r="D624" s="32"/>
      <c r="E624" s="32"/>
      <c r="F624" s="32"/>
      <c r="G624" s="32"/>
      <c r="H624" s="32"/>
      <c r="I624" s="32"/>
    </row>
    <row r="625" spans="1:9" ht="12" customHeight="1" x14ac:dyDescent="0.2">
      <c r="A625" s="43"/>
      <c r="B625" s="31"/>
      <c r="C625" s="31"/>
      <c r="D625" s="32"/>
      <c r="E625" s="32"/>
      <c r="F625" s="32"/>
      <c r="G625" s="32"/>
      <c r="H625" s="32"/>
      <c r="I625" s="32"/>
    </row>
    <row r="626" spans="1:9" ht="12" customHeight="1" x14ac:dyDescent="0.2">
      <c r="A626" s="43"/>
      <c r="B626" s="31"/>
      <c r="C626" s="31"/>
      <c r="D626" s="32"/>
      <c r="E626" s="32"/>
      <c r="F626" s="32"/>
      <c r="G626" s="32"/>
      <c r="H626" s="32"/>
      <c r="I626" s="32"/>
    </row>
    <row r="627" spans="1:9" ht="12" customHeight="1" x14ac:dyDescent="0.2">
      <c r="A627" s="43"/>
      <c r="B627" s="31"/>
      <c r="C627" s="31"/>
      <c r="D627" s="32"/>
      <c r="E627" s="32"/>
      <c r="F627" s="32"/>
      <c r="G627" s="32"/>
      <c r="H627" s="32"/>
      <c r="I627" s="32"/>
    </row>
    <row r="628" spans="1:9" ht="12" customHeight="1" x14ac:dyDescent="0.2">
      <c r="A628" s="43"/>
      <c r="B628" s="31"/>
      <c r="C628" s="31"/>
      <c r="D628" s="32"/>
      <c r="E628" s="32"/>
      <c r="F628" s="32"/>
      <c r="G628" s="32"/>
      <c r="H628" s="32"/>
      <c r="I628" s="32"/>
    </row>
    <row r="629" spans="1:9" ht="12" customHeight="1" x14ac:dyDescent="0.2">
      <c r="A629" s="43"/>
      <c r="B629" s="31"/>
      <c r="C629" s="31"/>
      <c r="D629" s="32"/>
      <c r="E629" s="32"/>
      <c r="F629" s="32"/>
      <c r="G629" s="32"/>
      <c r="H629" s="32"/>
      <c r="I629" s="32"/>
    </row>
    <row r="630" spans="1:9" ht="12" customHeight="1" x14ac:dyDescent="0.2">
      <c r="A630" s="43"/>
      <c r="B630" s="31"/>
      <c r="C630" s="31"/>
      <c r="D630" s="32"/>
      <c r="E630" s="32"/>
      <c r="F630" s="32"/>
      <c r="G630" s="32"/>
      <c r="H630" s="32"/>
      <c r="I630" s="32"/>
    </row>
    <row r="631" spans="1:9" ht="12" customHeight="1" x14ac:dyDescent="0.2">
      <c r="A631" s="43"/>
      <c r="B631" s="31"/>
      <c r="C631" s="31"/>
      <c r="D631" s="32"/>
      <c r="E631" s="32"/>
      <c r="F631" s="32"/>
      <c r="G631" s="32"/>
      <c r="H631" s="32"/>
      <c r="I631" s="32"/>
    </row>
    <row r="632" spans="1:9" ht="12" customHeight="1" x14ac:dyDescent="0.2">
      <c r="A632" s="43"/>
      <c r="B632" s="31"/>
      <c r="C632" s="31"/>
      <c r="D632" s="32"/>
      <c r="E632" s="32"/>
      <c r="F632" s="32"/>
      <c r="G632" s="32"/>
      <c r="H632" s="32"/>
      <c r="I632" s="32"/>
    </row>
    <row r="633" spans="1:9" ht="12" customHeight="1" x14ac:dyDescent="0.2">
      <c r="A633" s="43"/>
      <c r="B633" s="31"/>
      <c r="C633" s="31"/>
      <c r="D633" s="32"/>
      <c r="E633" s="32"/>
      <c r="F633" s="32"/>
      <c r="G633" s="32"/>
      <c r="H633" s="32"/>
      <c r="I633" s="32"/>
    </row>
    <row r="634" spans="1:9" ht="12" customHeight="1" x14ac:dyDescent="0.2">
      <c r="A634" s="43"/>
      <c r="B634" s="31"/>
      <c r="C634" s="31"/>
      <c r="D634" s="32"/>
      <c r="E634" s="32"/>
      <c r="F634" s="32"/>
      <c r="G634" s="32"/>
      <c r="H634" s="32"/>
      <c r="I634" s="32"/>
    </row>
    <row r="635" spans="1:9" ht="12" customHeight="1" x14ac:dyDescent="0.2">
      <c r="A635" s="43"/>
      <c r="B635" s="31"/>
      <c r="C635" s="31"/>
      <c r="D635" s="32"/>
      <c r="E635" s="32"/>
      <c r="F635" s="32"/>
      <c r="G635" s="32"/>
      <c r="H635" s="32"/>
      <c r="I635" s="32"/>
    </row>
    <row r="636" spans="1:9" ht="12" customHeight="1" x14ac:dyDescent="0.2">
      <c r="A636" s="43"/>
      <c r="B636" s="31"/>
      <c r="C636" s="31"/>
      <c r="D636" s="32"/>
      <c r="E636" s="32"/>
      <c r="F636" s="32"/>
      <c r="G636" s="32"/>
      <c r="H636" s="32"/>
      <c r="I636" s="32"/>
    </row>
    <row r="637" spans="1:9" ht="12" customHeight="1" x14ac:dyDescent="0.2">
      <c r="A637" s="43"/>
      <c r="B637" s="31"/>
      <c r="C637" s="31"/>
      <c r="D637" s="32"/>
      <c r="E637" s="32"/>
      <c r="F637" s="32"/>
      <c r="G637" s="32"/>
      <c r="H637" s="32"/>
      <c r="I637" s="32"/>
    </row>
    <row r="638" spans="1:9" ht="12" customHeight="1" x14ac:dyDescent="0.2">
      <c r="A638" s="43"/>
      <c r="B638" s="31"/>
      <c r="C638" s="31"/>
      <c r="D638" s="32"/>
      <c r="E638" s="32"/>
      <c r="F638" s="32"/>
      <c r="G638" s="32"/>
      <c r="H638" s="32"/>
      <c r="I638" s="32"/>
    </row>
    <row r="639" spans="1:9" ht="12" customHeight="1" x14ac:dyDescent="0.2">
      <c r="A639" s="43"/>
      <c r="B639" s="31"/>
      <c r="C639" s="31"/>
      <c r="D639" s="32"/>
      <c r="E639" s="32"/>
      <c r="F639" s="32"/>
      <c r="G639" s="32"/>
      <c r="H639" s="32"/>
      <c r="I639" s="32"/>
    </row>
    <row r="640" spans="1:9" ht="12" customHeight="1" x14ac:dyDescent="0.2">
      <c r="A640" s="43"/>
      <c r="B640" s="31"/>
      <c r="C640" s="31"/>
      <c r="D640" s="32"/>
      <c r="E640" s="32"/>
      <c r="F640" s="32"/>
      <c r="G640" s="32"/>
      <c r="H640" s="32"/>
      <c r="I640" s="32"/>
    </row>
    <row r="641" spans="1:9" ht="12" customHeight="1" x14ac:dyDescent="0.2">
      <c r="A641" s="43"/>
      <c r="B641" s="31"/>
      <c r="C641" s="31"/>
      <c r="D641" s="32"/>
      <c r="E641" s="32"/>
      <c r="F641" s="32"/>
      <c r="G641" s="32"/>
      <c r="H641" s="32"/>
      <c r="I641" s="32"/>
    </row>
    <row r="642" spans="1:9" ht="12" customHeight="1" x14ac:dyDescent="0.2">
      <c r="A642" s="43"/>
      <c r="B642" s="31"/>
      <c r="C642" s="31"/>
      <c r="D642" s="32"/>
      <c r="E642" s="32"/>
      <c r="F642" s="32"/>
      <c r="G642" s="32"/>
      <c r="H642" s="32"/>
      <c r="I642" s="32"/>
    </row>
    <row r="643" spans="1:9" ht="12" customHeight="1" x14ac:dyDescent="0.2">
      <c r="A643" s="43"/>
      <c r="B643" s="31"/>
      <c r="C643" s="31"/>
      <c r="D643" s="32"/>
      <c r="E643" s="32"/>
      <c r="F643" s="32"/>
      <c r="G643" s="32"/>
      <c r="H643" s="32"/>
      <c r="I643" s="32"/>
    </row>
    <row r="644" spans="1:9" ht="12" customHeight="1" x14ac:dyDescent="0.2">
      <c r="A644" s="43"/>
      <c r="B644" s="31"/>
      <c r="C644" s="31"/>
      <c r="D644" s="32"/>
      <c r="E644" s="32"/>
      <c r="F644" s="32"/>
      <c r="G644" s="32"/>
      <c r="H644" s="32"/>
      <c r="I644" s="32"/>
    </row>
    <row r="645" spans="1:9" ht="12" customHeight="1" x14ac:dyDescent="0.2">
      <c r="A645" s="43"/>
      <c r="B645" s="31"/>
      <c r="C645" s="31"/>
      <c r="D645" s="32"/>
      <c r="E645" s="32"/>
      <c r="F645" s="32"/>
      <c r="G645" s="32"/>
      <c r="H645" s="32"/>
      <c r="I645" s="32"/>
    </row>
    <row r="646" spans="1:9" ht="12" customHeight="1" x14ac:dyDescent="0.2">
      <c r="A646" s="43"/>
      <c r="B646" s="31"/>
      <c r="C646" s="31"/>
      <c r="D646" s="32"/>
      <c r="E646" s="32"/>
      <c r="F646" s="32"/>
      <c r="G646" s="32"/>
      <c r="H646" s="32"/>
      <c r="I646" s="32"/>
    </row>
    <row r="647" spans="1:9" ht="12" customHeight="1" x14ac:dyDescent="0.2">
      <c r="A647" s="43"/>
      <c r="B647" s="31"/>
      <c r="C647" s="31"/>
      <c r="D647" s="32"/>
      <c r="E647" s="32"/>
      <c r="F647" s="32"/>
      <c r="G647" s="32"/>
      <c r="H647" s="32"/>
      <c r="I647" s="32"/>
    </row>
    <row r="648" spans="1:9" ht="12" customHeight="1" x14ac:dyDescent="0.2">
      <c r="A648" s="43"/>
      <c r="B648" s="31"/>
      <c r="C648" s="31"/>
      <c r="D648" s="32"/>
      <c r="E648" s="32"/>
      <c r="F648" s="32"/>
      <c r="G648" s="32"/>
      <c r="H648" s="32"/>
      <c r="I648" s="32"/>
    </row>
    <row r="649" spans="1:9" ht="12" customHeight="1" x14ac:dyDescent="0.2">
      <c r="A649" s="43"/>
      <c r="B649" s="31"/>
      <c r="C649" s="31"/>
      <c r="D649" s="32"/>
      <c r="E649" s="32"/>
      <c r="F649" s="32"/>
      <c r="G649" s="32"/>
      <c r="H649" s="32"/>
      <c r="I649" s="32"/>
    </row>
    <row r="650" spans="1:9" ht="12" customHeight="1" x14ac:dyDescent="0.2">
      <c r="A650" s="43"/>
      <c r="B650" s="31"/>
      <c r="C650" s="31"/>
      <c r="D650" s="32"/>
      <c r="E650" s="32"/>
      <c r="F650" s="32"/>
      <c r="G650" s="32"/>
      <c r="H650" s="32"/>
      <c r="I650" s="32"/>
    </row>
    <row r="651" spans="1:9" ht="12" customHeight="1" x14ac:dyDescent="0.2">
      <c r="A651" s="43"/>
      <c r="B651" s="31"/>
      <c r="C651" s="31"/>
      <c r="D651" s="32"/>
      <c r="E651" s="32"/>
      <c r="F651" s="32"/>
      <c r="G651" s="32"/>
      <c r="H651" s="32"/>
      <c r="I651" s="32"/>
    </row>
    <row r="652" spans="1:9" ht="12" customHeight="1" x14ac:dyDescent="0.2">
      <c r="A652" s="43"/>
      <c r="B652" s="31"/>
      <c r="C652" s="31"/>
      <c r="D652" s="32"/>
      <c r="E652" s="32"/>
      <c r="F652" s="32"/>
      <c r="G652" s="32"/>
      <c r="H652" s="32"/>
      <c r="I652" s="32"/>
    </row>
    <row r="653" spans="1:9" ht="12" customHeight="1" x14ac:dyDescent="0.2">
      <c r="A653" s="43"/>
      <c r="B653" s="31"/>
      <c r="C653" s="31"/>
      <c r="D653" s="32"/>
      <c r="E653" s="32"/>
      <c r="F653" s="32"/>
      <c r="G653" s="32"/>
      <c r="H653" s="32"/>
      <c r="I653" s="32"/>
    </row>
    <row r="654" spans="1:9" ht="12" customHeight="1" x14ac:dyDescent="0.2">
      <c r="A654" s="43"/>
      <c r="B654" s="31"/>
      <c r="C654" s="31"/>
      <c r="D654" s="32"/>
      <c r="E654" s="32"/>
      <c r="F654" s="32"/>
      <c r="G654" s="32"/>
      <c r="H654" s="32"/>
      <c r="I654" s="32"/>
    </row>
    <row r="655" spans="1:9" ht="12" customHeight="1" x14ac:dyDescent="0.2">
      <c r="A655" s="43"/>
      <c r="B655" s="31"/>
      <c r="C655" s="31"/>
      <c r="D655" s="32"/>
      <c r="E655" s="32"/>
      <c r="F655" s="32"/>
      <c r="G655" s="32"/>
      <c r="H655" s="32"/>
      <c r="I655" s="32"/>
    </row>
    <row r="656" spans="1:9" ht="12" customHeight="1" x14ac:dyDescent="0.2">
      <c r="A656" s="43"/>
      <c r="B656" s="31"/>
      <c r="C656" s="31"/>
      <c r="D656" s="32"/>
      <c r="E656" s="32"/>
      <c r="F656" s="32"/>
      <c r="G656" s="32"/>
      <c r="H656" s="32"/>
      <c r="I656" s="32"/>
    </row>
    <row r="657" spans="1:9" ht="12" customHeight="1" x14ac:dyDescent="0.2">
      <c r="A657" s="43"/>
      <c r="B657" s="31"/>
      <c r="C657" s="31"/>
      <c r="D657" s="32"/>
      <c r="E657" s="32"/>
      <c r="F657" s="32"/>
      <c r="G657" s="32"/>
      <c r="H657" s="32"/>
      <c r="I657" s="32"/>
    </row>
    <row r="658" spans="1:9" ht="12" customHeight="1" x14ac:dyDescent="0.2">
      <c r="A658" s="43"/>
      <c r="B658" s="31"/>
      <c r="C658" s="31"/>
      <c r="D658" s="32"/>
      <c r="E658" s="32"/>
      <c r="F658" s="32"/>
      <c r="G658" s="32"/>
      <c r="H658" s="32"/>
      <c r="I658" s="32"/>
    </row>
    <row r="659" spans="1:9" ht="12" customHeight="1" x14ac:dyDescent="0.2">
      <c r="A659" s="43"/>
      <c r="B659" s="31"/>
      <c r="C659" s="31"/>
      <c r="D659" s="32"/>
      <c r="E659" s="32"/>
      <c r="F659" s="32"/>
      <c r="G659" s="32"/>
      <c r="H659" s="32"/>
      <c r="I659" s="32"/>
    </row>
    <row r="660" spans="1:9" ht="12" customHeight="1" x14ac:dyDescent="0.2">
      <c r="A660" s="43"/>
      <c r="B660" s="31"/>
      <c r="C660" s="31"/>
      <c r="D660" s="32"/>
      <c r="E660" s="32"/>
      <c r="F660" s="32"/>
      <c r="G660" s="32"/>
      <c r="H660" s="32"/>
      <c r="I660" s="32"/>
    </row>
    <row r="661" spans="1:9" ht="12" customHeight="1" x14ac:dyDescent="0.2">
      <c r="A661" s="43"/>
      <c r="B661" s="31"/>
      <c r="C661" s="31"/>
      <c r="D661" s="32"/>
      <c r="E661" s="32"/>
      <c r="F661" s="32"/>
      <c r="G661" s="32"/>
      <c r="H661" s="32"/>
      <c r="I661" s="32"/>
    </row>
    <row r="662" spans="1:9" ht="12" customHeight="1" x14ac:dyDescent="0.2">
      <c r="A662" s="43"/>
      <c r="B662" s="31"/>
      <c r="C662" s="31"/>
      <c r="D662" s="32"/>
      <c r="E662" s="32"/>
      <c r="F662" s="32"/>
      <c r="G662" s="32"/>
      <c r="H662" s="32"/>
      <c r="I662" s="32"/>
    </row>
    <row r="663" spans="1:9" ht="12" customHeight="1" x14ac:dyDescent="0.2">
      <c r="A663" s="43"/>
      <c r="B663" s="31"/>
      <c r="C663" s="31"/>
      <c r="D663" s="32"/>
      <c r="E663" s="32"/>
      <c r="F663" s="32"/>
      <c r="G663" s="32"/>
      <c r="H663" s="32"/>
      <c r="I663" s="32"/>
    </row>
    <row r="664" spans="1:9" ht="12" customHeight="1" x14ac:dyDescent="0.2">
      <c r="A664" s="43"/>
      <c r="B664" s="31"/>
      <c r="C664" s="31"/>
      <c r="D664" s="32"/>
      <c r="E664" s="32"/>
      <c r="F664" s="32"/>
      <c r="G664" s="32"/>
      <c r="H664" s="32"/>
      <c r="I664" s="32"/>
    </row>
    <row r="665" spans="1:9" ht="12" customHeight="1" x14ac:dyDescent="0.2">
      <c r="A665" s="43"/>
      <c r="B665" s="31"/>
      <c r="C665" s="31"/>
      <c r="D665" s="32"/>
      <c r="E665" s="32"/>
      <c r="F665" s="32"/>
      <c r="G665" s="32"/>
      <c r="H665" s="32"/>
      <c r="I665" s="32"/>
    </row>
    <row r="666" spans="1:9" ht="12" customHeight="1" x14ac:dyDescent="0.2">
      <c r="A666" s="43"/>
      <c r="B666" s="31"/>
      <c r="C666" s="31"/>
      <c r="D666" s="32"/>
      <c r="E666" s="32"/>
      <c r="F666" s="32"/>
      <c r="G666" s="32"/>
      <c r="H666" s="32"/>
      <c r="I666" s="32"/>
    </row>
    <row r="667" spans="1:9" ht="12" customHeight="1" x14ac:dyDescent="0.2">
      <c r="A667" s="43"/>
      <c r="B667" s="31"/>
      <c r="C667" s="31"/>
      <c r="D667" s="32"/>
      <c r="E667" s="32"/>
      <c r="F667" s="32"/>
      <c r="G667" s="32"/>
      <c r="H667" s="32"/>
      <c r="I667" s="32"/>
    </row>
    <row r="668" spans="1:9" ht="12" customHeight="1" x14ac:dyDescent="0.2">
      <c r="A668" s="43"/>
      <c r="B668" s="31"/>
      <c r="C668" s="31"/>
      <c r="D668" s="32"/>
      <c r="E668" s="32"/>
      <c r="F668" s="32"/>
      <c r="G668" s="32"/>
      <c r="H668" s="32"/>
      <c r="I668" s="32"/>
    </row>
    <row r="669" spans="1:9" ht="12" customHeight="1" x14ac:dyDescent="0.2">
      <c r="A669" s="43"/>
      <c r="B669" s="31"/>
      <c r="C669" s="31"/>
      <c r="D669" s="32"/>
      <c r="E669" s="32"/>
      <c r="F669" s="32"/>
      <c r="G669" s="32"/>
      <c r="H669" s="32"/>
      <c r="I669" s="32"/>
    </row>
    <row r="670" spans="1:9" ht="12" customHeight="1" x14ac:dyDescent="0.2">
      <c r="A670" s="43"/>
      <c r="B670" s="31"/>
      <c r="C670" s="31"/>
      <c r="D670" s="32"/>
      <c r="E670" s="32"/>
      <c r="F670" s="32"/>
      <c r="G670" s="32"/>
      <c r="H670" s="32"/>
      <c r="I670" s="32"/>
    </row>
    <row r="671" spans="1:9" ht="12" customHeight="1" x14ac:dyDescent="0.2">
      <c r="A671" s="43"/>
      <c r="B671" s="31"/>
      <c r="C671" s="31"/>
      <c r="D671" s="32"/>
      <c r="E671" s="32"/>
      <c r="F671" s="32"/>
      <c r="G671" s="32"/>
      <c r="H671" s="32"/>
      <c r="I671" s="32"/>
    </row>
    <row r="672" spans="1:9" ht="12" customHeight="1" x14ac:dyDescent="0.2">
      <c r="A672" s="43"/>
      <c r="B672" s="31"/>
      <c r="C672" s="31"/>
      <c r="D672" s="32"/>
      <c r="E672" s="32"/>
      <c r="F672" s="32"/>
      <c r="G672" s="32"/>
      <c r="H672" s="32"/>
      <c r="I672" s="32"/>
    </row>
    <row r="673" spans="1:9" ht="12" customHeight="1" x14ac:dyDescent="0.2">
      <c r="A673" s="43"/>
      <c r="B673" s="31"/>
      <c r="C673" s="31"/>
      <c r="D673" s="32"/>
      <c r="E673" s="32"/>
      <c r="F673" s="32"/>
      <c r="G673" s="32"/>
      <c r="H673" s="32"/>
      <c r="I673" s="32"/>
    </row>
    <row r="674" spans="1:9" ht="12" customHeight="1" x14ac:dyDescent="0.2">
      <c r="A674" s="43"/>
      <c r="B674" s="31"/>
      <c r="C674" s="31"/>
      <c r="D674" s="32"/>
      <c r="E674" s="32"/>
      <c r="F674" s="32"/>
      <c r="G674" s="32"/>
      <c r="H674" s="32"/>
      <c r="I674" s="32"/>
    </row>
    <row r="675" spans="1:9" ht="12" customHeight="1" x14ac:dyDescent="0.2">
      <c r="A675" s="43"/>
      <c r="B675" s="31"/>
      <c r="C675" s="31"/>
      <c r="D675" s="32"/>
      <c r="E675" s="32"/>
      <c r="F675" s="32"/>
      <c r="G675" s="32"/>
      <c r="H675" s="32"/>
      <c r="I675" s="32"/>
    </row>
    <row r="676" spans="1:9" ht="12" customHeight="1" x14ac:dyDescent="0.2">
      <c r="A676" s="43"/>
      <c r="B676" s="31"/>
      <c r="C676" s="31"/>
      <c r="D676" s="32"/>
      <c r="E676" s="32"/>
      <c r="F676" s="32"/>
      <c r="G676" s="32"/>
      <c r="H676" s="32"/>
      <c r="I676" s="32"/>
    </row>
    <row r="677" spans="1:9" ht="12" customHeight="1" x14ac:dyDescent="0.2">
      <c r="A677" s="43"/>
      <c r="B677" s="31"/>
      <c r="C677" s="31"/>
      <c r="D677" s="32"/>
      <c r="E677" s="32"/>
      <c r="F677" s="32"/>
      <c r="G677" s="32"/>
      <c r="H677" s="32"/>
      <c r="I677" s="32"/>
    </row>
    <row r="678" spans="1:9" ht="12" customHeight="1" x14ac:dyDescent="0.2">
      <c r="A678" s="43"/>
      <c r="B678" s="31"/>
      <c r="C678" s="31"/>
      <c r="D678" s="32"/>
      <c r="E678" s="32"/>
      <c r="F678" s="32"/>
      <c r="G678" s="32"/>
      <c r="H678" s="32"/>
      <c r="I678" s="32"/>
    </row>
    <row r="679" spans="1:9" ht="12" customHeight="1" x14ac:dyDescent="0.2">
      <c r="A679" s="43"/>
      <c r="B679" s="31"/>
      <c r="C679" s="31"/>
      <c r="D679" s="32"/>
      <c r="E679" s="32"/>
      <c r="F679" s="32"/>
      <c r="G679" s="32"/>
      <c r="H679" s="32"/>
      <c r="I679" s="32"/>
    </row>
    <row r="680" spans="1:9" ht="12" customHeight="1" x14ac:dyDescent="0.2">
      <c r="A680" s="43"/>
      <c r="B680" s="31"/>
      <c r="C680" s="31"/>
      <c r="D680" s="32"/>
      <c r="E680" s="32"/>
      <c r="F680" s="32"/>
      <c r="G680" s="32"/>
      <c r="H680" s="32"/>
      <c r="I680" s="32"/>
    </row>
    <row r="681" spans="1:9" ht="12" customHeight="1" x14ac:dyDescent="0.2">
      <c r="A681" s="43"/>
      <c r="B681" s="31"/>
      <c r="C681" s="31"/>
      <c r="D681" s="32"/>
      <c r="E681" s="32"/>
      <c r="F681" s="32"/>
      <c r="G681" s="32"/>
      <c r="H681" s="32"/>
      <c r="I681" s="32"/>
    </row>
    <row r="682" spans="1:9" ht="12" customHeight="1" x14ac:dyDescent="0.2">
      <c r="A682" s="43"/>
      <c r="B682" s="31"/>
      <c r="C682" s="31"/>
      <c r="D682" s="32"/>
      <c r="E682" s="32"/>
      <c r="F682" s="32"/>
      <c r="G682" s="32"/>
      <c r="H682" s="32"/>
      <c r="I682" s="32"/>
    </row>
    <row r="683" spans="1:9" ht="12" customHeight="1" x14ac:dyDescent="0.2">
      <c r="A683" s="43"/>
      <c r="B683" s="31"/>
      <c r="C683" s="31"/>
      <c r="D683" s="32"/>
      <c r="E683" s="32"/>
      <c r="F683" s="32"/>
      <c r="G683" s="32"/>
      <c r="H683" s="32"/>
      <c r="I683" s="32"/>
    </row>
    <row r="684" spans="1:9" ht="12" customHeight="1" x14ac:dyDescent="0.2">
      <c r="A684" s="43"/>
      <c r="B684" s="31"/>
      <c r="C684" s="31"/>
      <c r="D684" s="32"/>
      <c r="E684" s="32"/>
      <c r="F684" s="32"/>
      <c r="G684" s="32"/>
      <c r="H684" s="32"/>
      <c r="I684" s="32"/>
    </row>
    <row r="685" spans="1:9" ht="12" customHeight="1" x14ac:dyDescent="0.2">
      <c r="A685" s="43"/>
      <c r="B685" s="31"/>
      <c r="C685" s="31"/>
      <c r="D685" s="32"/>
      <c r="E685" s="32"/>
      <c r="F685" s="32"/>
      <c r="G685" s="32"/>
      <c r="H685" s="32"/>
      <c r="I685" s="32"/>
    </row>
    <row r="686" spans="1:9" ht="12" customHeight="1" x14ac:dyDescent="0.2">
      <c r="A686" s="43"/>
      <c r="B686" s="31"/>
      <c r="C686" s="31"/>
      <c r="D686" s="32"/>
      <c r="E686" s="32"/>
      <c r="F686" s="32"/>
      <c r="G686" s="32"/>
      <c r="H686" s="32"/>
      <c r="I686" s="32"/>
    </row>
    <row r="687" spans="1:9" ht="12" customHeight="1" x14ac:dyDescent="0.2">
      <c r="A687" s="43"/>
      <c r="B687" s="31"/>
      <c r="C687" s="31"/>
      <c r="D687" s="32"/>
      <c r="E687" s="32"/>
      <c r="F687" s="32"/>
      <c r="G687" s="32"/>
      <c r="H687" s="32"/>
      <c r="I687" s="32"/>
    </row>
    <row r="688" spans="1:9" ht="12" customHeight="1" x14ac:dyDescent="0.2">
      <c r="A688" s="43"/>
      <c r="B688" s="31"/>
      <c r="C688" s="31"/>
      <c r="D688" s="32"/>
      <c r="E688" s="32"/>
      <c r="F688" s="32"/>
      <c r="G688" s="32"/>
      <c r="H688" s="32"/>
      <c r="I688" s="32"/>
    </row>
    <row r="689" spans="1:9" ht="12" customHeight="1" x14ac:dyDescent="0.2">
      <c r="A689" s="43"/>
      <c r="B689" s="31"/>
      <c r="C689" s="31"/>
      <c r="D689" s="32"/>
      <c r="E689" s="32"/>
      <c r="F689" s="32"/>
      <c r="G689" s="32"/>
      <c r="H689" s="32"/>
      <c r="I689" s="32"/>
    </row>
    <row r="690" spans="1:9" ht="12" customHeight="1" x14ac:dyDescent="0.2">
      <c r="A690" s="43"/>
      <c r="B690" s="31"/>
      <c r="C690" s="31"/>
      <c r="D690" s="32"/>
      <c r="E690" s="32"/>
      <c r="F690" s="32"/>
      <c r="G690" s="32"/>
      <c r="H690" s="32"/>
      <c r="I690" s="32"/>
    </row>
    <row r="691" spans="1:9" ht="12" customHeight="1" x14ac:dyDescent="0.2">
      <c r="A691" s="43"/>
      <c r="B691" s="31"/>
      <c r="C691" s="31"/>
      <c r="D691" s="32"/>
      <c r="E691" s="32"/>
      <c r="F691" s="32"/>
      <c r="G691" s="32"/>
      <c r="H691" s="32"/>
      <c r="I691" s="32"/>
    </row>
    <row r="692" spans="1:9" ht="12" customHeight="1" x14ac:dyDescent="0.2">
      <c r="A692" s="43"/>
      <c r="B692" s="31"/>
      <c r="C692" s="31"/>
      <c r="D692" s="32"/>
      <c r="E692" s="32"/>
      <c r="F692" s="32"/>
      <c r="G692" s="32"/>
      <c r="H692" s="32"/>
      <c r="I692" s="32"/>
    </row>
    <row r="693" spans="1:9" ht="12" customHeight="1" x14ac:dyDescent="0.2">
      <c r="A693" s="43"/>
      <c r="B693" s="31"/>
      <c r="C693" s="31"/>
      <c r="D693" s="32"/>
      <c r="E693" s="32"/>
      <c r="F693" s="32"/>
      <c r="G693" s="32"/>
      <c r="H693" s="32"/>
      <c r="I693" s="32"/>
    </row>
    <row r="694" spans="1:9" ht="12" customHeight="1" x14ac:dyDescent="0.2">
      <c r="A694" s="43"/>
      <c r="B694" s="31"/>
      <c r="C694" s="31"/>
      <c r="D694" s="32"/>
      <c r="E694" s="32"/>
      <c r="F694" s="32"/>
      <c r="G694" s="32"/>
      <c r="H694" s="32"/>
      <c r="I694" s="32"/>
    </row>
    <row r="695" spans="1:9" ht="12" customHeight="1" x14ac:dyDescent="0.2">
      <c r="A695" s="43"/>
      <c r="B695" s="31"/>
      <c r="C695" s="31"/>
      <c r="D695" s="32"/>
      <c r="E695" s="32"/>
      <c r="F695" s="32"/>
      <c r="G695" s="32"/>
      <c r="H695" s="32"/>
      <c r="I695" s="32"/>
    </row>
    <row r="696" spans="1:9" ht="12" customHeight="1" x14ac:dyDescent="0.2">
      <c r="A696" s="43"/>
      <c r="B696" s="31"/>
      <c r="C696" s="31"/>
      <c r="D696" s="32"/>
      <c r="E696" s="32"/>
      <c r="F696" s="32"/>
      <c r="G696" s="32"/>
      <c r="H696" s="32"/>
      <c r="I696" s="32"/>
    </row>
    <row r="697" spans="1:9" ht="12" customHeight="1" x14ac:dyDescent="0.2">
      <c r="A697" s="43"/>
      <c r="B697" s="31"/>
      <c r="C697" s="31"/>
      <c r="D697" s="32"/>
      <c r="E697" s="32"/>
      <c r="F697" s="32"/>
      <c r="G697" s="32"/>
      <c r="H697" s="32"/>
      <c r="I697" s="32"/>
    </row>
    <row r="698" spans="1:9" ht="12" customHeight="1" x14ac:dyDescent="0.2">
      <c r="A698" s="43"/>
      <c r="B698" s="31"/>
      <c r="C698" s="31"/>
      <c r="D698" s="32"/>
      <c r="E698" s="32"/>
      <c r="F698" s="32"/>
      <c r="G698" s="32"/>
      <c r="H698" s="32"/>
      <c r="I698" s="32"/>
    </row>
    <row r="699" spans="1:9" ht="12" customHeight="1" x14ac:dyDescent="0.2">
      <c r="A699" s="43"/>
      <c r="B699" s="31"/>
      <c r="C699" s="31"/>
      <c r="D699" s="32"/>
      <c r="E699" s="32"/>
      <c r="F699" s="32"/>
      <c r="G699" s="32"/>
      <c r="H699" s="32"/>
      <c r="I699" s="32"/>
    </row>
    <row r="700" spans="1:9" ht="12" customHeight="1" x14ac:dyDescent="0.2">
      <c r="A700" s="43"/>
      <c r="B700" s="31"/>
      <c r="C700" s="31"/>
      <c r="D700" s="32"/>
      <c r="E700" s="32"/>
      <c r="F700" s="32"/>
      <c r="G700" s="32"/>
      <c r="H700" s="32"/>
      <c r="I700" s="32"/>
    </row>
    <row r="701" spans="1:9" ht="12" customHeight="1" x14ac:dyDescent="0.2">
      <c r="A701" s="43"/>
      <c r="B701" s="31"/>
      <c r="C701" s="31"/>
      <c r="D701" s="32"/>
      <c r="E701" s="32"/>
      <c r="F701" s="32"/>
      <c r="G701" s="32"/>
      <c r="H701" s="32"/>
      <c r="I701" s="32"/>
    </row>
    <row r="702" spans="1:9" ht="12" customHeight="1" x14ac:dyDescent="0.2">
      <c r="A702" s="43"/>
      <c r="B702" s="31"/>
      <c r="C702" s="31"/>
      <c r="D702" s="32"/>
      <c r="E702" s="32"/>
      <c r="F702" s="32"/>
      <c r="G702" s="32"/>
      <c r="H702" s="32"/>
      <c r="I702" s="32"/>
    </row>
    <row r="703" spans="1:9" ht="12" customHeight="1" x14ac:dyDescent="0.2">
      <c r="A703" s="43"/>
      <c r="B703" s="31"/>
      <c r="C703" s="31"/>
      <c r="D703" s="32"/>
      <c r="E703" s="32"/>
      <c r="F703" s="32"/>
      <c r="G703" s="32"/>
      <c r="H703" s="32"/>
      <c r="I703" s="32"/>
    </row>
    <row r="704" spans="1:9" ht="12" customHeight="1" x14ac:dyDescent="0.2">
      <c r="A704" s="43"/>
      <c r="B704" s="31"/>
      <c r="C704" s="31"/>
      <c r="D704" s="32"/>
      <c r="E704" s="32"/>
      <c r="F704" s="32"/>
      <c r="G704" s="32"/>
      <c r="H704" s="32"/>
      <c r="I704" s="32"/>
    </row>
    <row r="705" spans="1:9" ht="12" customHeight="1" x14ac:dyDescent="0.2">
      <c r="A705" s="43"/>
      <c r="B705" s="31"/>
      <c r="C705" s="31"/>
      <c r="D705" s="32"/>
      <c r="E705" s="32"/>
      <c r="F705" s="32"/>
      <c r="G705" s="32"/>
      <c r="H705" s="32"/>
      <c r="I705" s="32"/>
    </row>
    <row r="706" spans="1:9" ht="12" customHeight="1" x14ac:dyDescent="0.2">
      <c r="A706" s="43"/>
      <c r="B706" s="31"/>
      <c r="C706" s="31"/>
      <c r="D706" s="32"/>
      <c r="E706" s="32"/>
      <c r="F706" s="32"/>
      <c r="G706" s="32"/>
      <c r="H706" s="32"/>
      <c r="I706" s="32"/>
    </row>
    <row r="707" spans="1:9" ht="12" customHeight="1" x14ac:dyDescent="0.2">
      <c r="A707" s="43"/>
      <c r="B707" s="31"/>
      <c r="C707" s="31"/>
      <c r="D707" s="32"/>
      <c r="E707" s="32"/>
      <c r="F707" s="32"/>
      <c r="G707" s="32"/>
      <c r="H707" s="32"/>
      <c r="I707" s="32"/>
    </row>
    <row r="708" spans="1:9" ht="12" customHeight="1" x14ac:dyDescent="0.2">
      <c r="A708" s="43"/>
      <c r="B708" s="31"/>
      <c r="C708" s="31"/>
      <c r="D708" s="32"/>
      <c r="E708" s="32"/>
      <c r="F708" s="32"/>
      <c r="G708" s="32"/>
      <c r="H708" s="32"/>
      <c r="I708" s="32"/>
    </row>
    <row r="709" spans="1:9" ht="12" customHeight="1" x14ac:dyDescent="0.2">
      <c r="A709" s="43"/>
      <c r="B709" s="31"/>
      <c r="C709" s="31"/>
      <c r="D709" s="32"/>
      <c r="E709" s="32"/>
      <c r="F709" s="32"/>
      <c r="G709" s="32"/>
      <c r="H709" s="32"/>
      <c r="I709" s="32"/>
    </row>
    <row r="710" spans="1:9" ht="12" customHeight="1" x14ac:dyDescent="0.2">
      <c r="A710" s="43"/>
      <c r="B710" s="31"/>
      <c r="C710" s="31"/>
      <c r="D710" s="32"/>
      <c r="E710" s="32"/>
      <c r="F710" s="32"/>
      <c r="G710" s="32"/>
      <c r="H710" s="32"/>
      <c r="I710" s="32"/>
    </row>
    <row r="711" spans="1:9" ht="12" customHeight="1" x14ac:dyDescent="0.2">
      <c r="A711" s="43"/>
      <c r="B711" s="31"/>
      <c r="C711" s="31"/>
      <c r="D711" s="32"/>
      <c r="E711" s="32"/>
      <c r="F711" s="32"/>
      <c r="G711" s="32"/>
      <c r="H711" s="32"/>
      <c r="I711" s="32"/>
    </row>
    <row r="712" spans="1:9" ht="12" customHeight="1" x14ac:dyDescent="0.2">
      <c r="A712" s="43"/>
      <c r="B712" s="31"/>
      <c r="C712" s="31"/>
      <c r="D712" s="32"/>
      <c r="E712" s="32"/>
      <c r="F712" s="32"/>
      <c r="G712" s="32"/>
      <c r="H712" s="32"/>
      <c r="I712" s="32"/>
    </row>
    <row r="713" spans="1:9" ht="12" customHeight="1" x14ac:dyDescent="0.2">
      <c r="A713" s="43"/>
      <c r="B713" s="31"/>
      <c r="C713" s="31"/>
      <c r="D713" s="32"/>
      <c r="E713" s="32"/>
      <c r="F713" s="32"/>
      <c r="G713" s="32"/>
      <c r="H713" s="32"/>
      <c r="I713" s="32"/>
    </row>
    <row r="714" spans="1:9" ht="12" customHeight="1" x14ac:dyDescent="0.2">
      <c r="A714" s="43"/>
      <c r="B714" s="31"/>
      <c r="C714" s="31"/>
      <c r="D714" s="32"/>
      <c r="E714" s="32"/>
      <c r="F714" s="32"/>
      <c r="G714" s="32"/>
      <c r="H714" s="32"/>
      <c r="I714" s="32"/>
    </row>
    <row r="715" spans="1:9" ht="12" customHeight="1" x14ac:dyDescent="0.2">
      <c r="A715" s="43"/>
      <c r="B715" s="31"/>
      <c r="C715" s="31"/>
      <c r="D715" s="32"/>
      <c r="E715" s="32"/>
      <c r="F715" s="32"/>
      <c r="G715" s="32"/>
      <c r="H715" s="32"/>
      <c r="I715" s="32"/>
    </row>
    <row r="716" spans="1:9" ht="12" customHeight="1" x14ac:dyDescent="0.2">
      <c r="A716" s="43"/>
      <c r="B716" s="31"/>
      <c r="C716" s="31"/>
      <c r="D716" s="32"/>
      <c r="E716" s="32"/>
      <c r="F716" s="32"/>
      <c r="G716" s="32"/>
      <c r="H716" s="32"/>
      <c r="I716" s="32"/>
    </row>
    <row r="717" spans="1:9" ht="12" customHeight="1" x14ac:dyDescent="0.2">
      <c r="A717" s="43"/>
      <c r="B717" s="31"/>
      <c r="C717" s="31"/>
      <c r="D717" s="32"/>
      <c r="E717" s="32"/>
      <c r="F717" s="32"/>
      <c r="G717" s="32"/>
      <c r="H717" s="32"/>
      <c r="I717" s="32"/>
    </row>
    <row r="718" spans="1:9" ht="12" customHeight="1" x14ac:dyDescent="0.2">
      <c r="A718" s="43"/>
      <c r="B718" s="31"/>
      <c r="C718" s="31"/>
      <c r="D718" s="32"/>
      <c r="E718" s="32"/>
      <c r="F718" s="32"/>
      <c r="G718" s="32"/>
      <c r="H718" s="32"/>
      <c r="I718" s="32"/>
    </row>
    <row r="719" spans="1:9" ht="12" customHeight="1" x14ac:dyDescent="0.2">
      <c r="A719" s="43"/>
      <c r="B719" s="31"/>
      <c r="C719" s="31"/>
      <c r="D719" s="32"/>
      <c r="E719" s="32"/>
      <c r="F719" s="32"/>
      <c r="G719" s="32"/>
      <c r="H719" s="32"/>
      <c r="I719" s="32"/>
    </row>
    <row r="720" spans="1:9" ht="12" customHeight="1" x14ac:dyDescent="0.2">
      <c r="A720" s="43"/>
      <c r="B720" s="31"/>
      <c r="C720" s="31"/>
      <c r="D720" s="32"/>
      <c r="E720" s="32"/>
      <c r="F720" s="32"/>
      <c r="G720" s="32"/>
      <c r="H720" s="32"/>
      <c r="I720" s="32"/>
    </row>
    <row r="721" spans="1:9" ht="12" customHeight="1" x14ac:dyDescent="0.2">
      <c r="A721" s="43"/>
      <c r="B721" s="31"/>
      <c r="C721" s="31"/>
      <c r="D721" s="32"/>
      <c r="E721" s="32"/>
      <c r="F721" s="32"/>
      <c r="G721" s="32"/>
      <c r="H721" s="32"/>
      <c r="I721" s="32"/>
    </row>
    <row r="722" spans="1:9" ht="12" customHeight="1" x14ac:dyDescent="0.2">
      <c r="A722" s="43"/>
      <c r="B722" s="31"/>
      <c r="C722" s="31"/>
      <c r="D722" s="32"/>
      <c r="E722" s="32"/>
      <c r="F722" s="32"/>
      <c r="G722" s="32"/>
      <c r="H722" s="32"/>
      <c r="I722" s="32"/>
    </row>
    <row r="723" spans="1:9" ht="12" customHeight="1" x14ac:dyDescent="0.2">
      <c r="A723" s="43"/>
      <c r="B723" s="31"/>
      <c r="C723" s="31"/>
      <c r="D723" s="32"/>
      <c r="E723" s="32"/>
      <c r="F723" s="32"/>
      <c r="G723" s="32"/>
      <c r="H723" s="32"/>
      <c r="I723" s="32"/>
    </row>
    <row r="724" spans="1:9" ht="12" customHeight="1" x14ac:dyDescent="0.2">
      <c r="A724" s="43"/>
      <c r="B724" s="31"/>
      <c r="C724" s="31"/>
      <c r="D724" s="32"/>
      <c r="E724" s="32"/>
      <c r="F724" s="32"/>
      <c r="G724" s="32"/>
      <c r="H724" s="32"/>
      <c r="I724" s="32"/>
    </row>
    <row r="725" spans="1:9" ht="12" customHeight="1" x14ac:dyDescent="0.2">
      <c r="A725" s="43"/>
      <c r="B725" s="31"/>
      <c r="C725" s="31"/>
      <c r="D725" s="32"/>
      <c r="E725" s="32"/>
      <c r="F725" s="32"/>
      <c r="G725" s="32"/>
      <c r="H725" s="32"/>
      <c r="I725" s="32"/>
    </row>
    <row r="726" spans="1:9" ht="12" customHeight="1" x14ac:dyDescent="0.2">
      <c r="A726" s="43"/>
      <c r="B726" s="31"/>
      <c r="C726" s="31"/>
      <c r="D726" s="32"/>
      <c r="E726" s="32"/>
      <c r="F726" s="32"/>
      <c r="G726" s="32"/>
      <c r="H726" s="32"/>
      <c r="I726" s="32"/>
    </row>
    <row r="727" spans="1:9" ht="12" customHeight="1" x14ac:dyDescent="0.2">
      <c r="A727" s="43"/>
      <c r="B727" s="31"/>
      <c r="C727" s="31"/>
      <c r="D727" s="32"/>
      <c r="E727" s="32"/>
      <c r="F727" s="32"/>
      <c r="G727" s="32"/>
      <c r="H727" s="32"/>
      <c r="I727" s="32"/>
    </row>
    <row r="728" spans="1:9" ht="12" customHeight="1" x14ac:dyDescent="0.2">
      <c r="A728" s="43"/>
      <c r="B728" s="31"/>
      <c r="C728" s="31"/>
      <c r="D728" s="32"/>
      <c r="E728" s="32"/>
      <c r="F728" s="32"/>
      <c r="G728" s="32"/>
      <c r="H728" s="32"/>
      <c r="I728" s="32"/>
    </row>
    <row r="729" spans="1:9" ht="12" customHeight="1" x14ac:dyDescent="0.2">
      <c r="A729" s="43"/>
      <c r="B729" s="31"/>
      <c r="C729" s="31"/>
      <c r="D729" s="32"/>
      <c r="E729" s="32"/>
      <c r="F729" s="32"/>
      <c r="G729" s="32"/>
      <c r="H729" s="32"/>
      <c r="I729" s="32"/>
    </row>
    <row r="730" spans="1:9" ht="12" customHeight="1" x14ac:dyDescent="0.2">
      <c r="A730" s="43"/>
      <c r="B730" s="31"/>
      <c r="C730" s="31"/>
      <c r="D730" s="32"/>
      <c r="E730" s="32"/>
      <c r="F730" s="32"/>
      <c r="G730" s="32"/>
      <c r="H730" s="32"/>
      <c r="I730" s="32"/>
    </row>
    <row r="731" spans="1:9" ht="12" customHeight="1" x14ac:dyDescent="0.2">
      <c r="A731" s="43"/>
      <c r="B731" s="31"/>
      <c r="C731" s="31"/>
      <c r="D731" s="32"/>
      <c r="E731" s="32"/>
      <c r="F731" s="32"/>
      <c r="G731" s="32"/>
      <c r="H731" s="32"/>
      <c r="I731" s="32"/>
    </row>
    <row r="732" spans="1:9" ht="12" customHeight="1" x14ac:dyDescent="0.2">
      <c r="A732" s="43"/>
      <c r="B732" s="31"/>
      <c r="C732" s="31"/>
      <c r="D732" s="32"/>
      <c r="E732" s="32"/>
      <c r="F732" s="32"/>
      <c r="G732" s="32"/>
      <c r="H732" s="32"/>
      <c r="I732" s="32"/>
    </row>
    <row r="733" spans="1:9" ht="12" customHeight="1" x14ac:dyDescent="0.2">
      <c r="A733" s="43"/>
      <c r="B733" s="31"/>
      <c r="C733" s="31"/>
      <c r="D733" s="32"/>
      <c r="E733" s="32"/>
      <c r="F733" s="32"/>
      <c r="G733" s="32"/>
      <c r="H733" s="32"/>
      <c r="I733" s="32"/>
    </row>
    <row r="734" spans="1:9" ht="12" customHeight="1" x14ac:dyDescent="0.2">
      <c r="A734" s="43"/>
      <c r="B734" s="31"/>
      <c r="C734" s="31"/>
      <c r="D734" s="32"/>
      <c r="E734" s="32"/>
      <c r="F734" s="32"/>
      <c r="G734" s="32"/>
      <c r="H734" s="32"/>
      <c r="I734" s="32"/>
    </row>
    <row r="735" spans="1:9" ht="12" customHeight="1" x14ac:dyDescent="0.2">
      <c r="A735" s="43"/>
      <c r="B735" s="31"/>
      <c r="C735" s="31"/>
      <c r="D735" s="32"/>
      <c r="E735" s="32"/>
      <c r="F735" s="32"/>
      <c r="G735" s="32"/>
      <c r="H735" s="32"/>
      <c r="I735" s="32"/>
    </row>
    <row r="736" spans="1:9" ht="12" customHeight="1" x14ac:dyDescent="0.2">
      <c r="A736" s="43"/>
      <c r="B736" s="31"/>
      <c r="C736" s="31"/>
      <c r="D736" s="32"/>
      <c r="E736" s="32"/>
      <c r="F736" s="32"/>
      <c r="G736" s="32"/>
      <c r="H736" s="32"/>
      <c r="I736" s="32"/>
    </row>
    <row r="737" spans="1:9" ht="12" customHeight="1" x14ac:dyDescent="0.2">
      <c r="A737" s="43"/>
      <c r="B737" s="31"/>
      <c r="C737" s="31"/>
      <c r="D737" s="32"/>
      <c r="E737" s="32"/>
      <c r="F737" s="32"/>
      <c r="G737" s="32"/>
      <c r="H737" s="32"/>
      <c r="I737" s="32"/>
    </row>
    <row r="738" spans="1:9" ht="12" customHeight="1" x14ac:dyDescent="0.2">
      <c r="A738" s="43"/>
      <c r="B738" s="31"/>
      <c r="C738" s="31"/>
      <c r="D738" s="32"/>
      <c r="E738" s="32"/>
      <c r="F738" s="32"/>
      <c r="G738" s="32"/>
      <c r="H738" s="32"/>
      <c r="I738" s="32"/>
    </row>
    <row r="739" spans="1:9" ht="12" customHeight="1" x14ac:dyDescent="0.2">
      <c r="A739" s="43"/>
      <c r="B739" s="31"/>
      <c r="C739" s="31"/>
      <c r="D739" s="32"/>
      <c r="E739" s="32"/>
      <c r="F739" s="32"/>
      <c r="G739" s="32"/>
      <c r="H739" s="32"/>
      <c r="I739" s="32"/>
    </row>
    <row r="740" spans="1:9" ht="12" customHeight="1" x14ac:dyDescent="0.2">
      <c r="A740" s="43"/>
      <c r="B740" s="31"/>
      <c r="C740" s="31"/>
      <c r="D740" s="32"/>
      <c r="E740" s="32"/>
      <c r="F740" s="32"/>
      <c r="G740" s="32"/>
      <c r="H740" s="32"/>
      <c r="I740" s="32"/>
    </row>
    <row r="741" spans="1:9" ht="12" customHeight="1" x14ac:dyDescent="0.2">
      <c r="A741" s="43"/>
      <c r="B741" s="31"/>
      <c r="C741" s="31"/>
      <c r="D741" s="32"/>
      <c r="E741" s="32"/>
      <c r="F741" s="32"/>
      <c r="G741" s="32"/>
      <c r="H741" s="32"/>
      <c r="I741" s="32"/>
    </row>
    <row r="742" spans="1:9" ht="12" customHeight="1" x14ac:dyDescent="0.2">
      <c r="A742" s="43"/>
      <c r="B742" s="31"/>
      <c r="C742" s="31"/>
      <c r="D742" s="32"/>
      <c r="E742" s="32"/>
      <c r="F742" s="32"/>
      <c r="G742" s="32"/>
      <c r="H742" s="32"/>
      <c r="I742" s="32"/>
    </row>
    <row r="743" spans="1:9" ht="12" customHeight="1" x14ac:dyDescent="0.2">
      <c r="A743" s="43"/>
      <c r="B743" s="31"/>
      <c r="C743" s="31"/>
      <c r="D743" s="32"/>
      <c r="E743" s="32"/>
      <c r="F743" s="32"/>
      <c r="G743" s="32"/>
      <c r="H743" s="32"/>
      <c r="I743" s="32"/>
    </row>
    <row r="744" spans="1:9" ht="12" customHeight="1" x14ac:dyDescent="0.2">
      <c r="A744" s="43"/>
      <c r="B744" s="31"/>
      <c r="C744" s="31"/>
      <c r="D744" s="32"/>
      <c r="E744" s="32"/>
      <c r="F744" s="32"/>
      <c r="G744" s="32"/>
      <c r="H744" s="32"/>
      <c r="I744" s="32"/>
    </row>
    <row r="745" spans="1:9" ht="12" customHeight="1" x14ac:dyDescent="0.2">
      <c r="A745" s="43"/>
      <c r="B745" s="31"/>
      <c r="C745" s="31"/>
      <c r="D745" s="32"/>
      <c r="E745" s="32"/>
      <c r="F745" s="32"/>
      <c r="G745" s="32"/>
      <c r="H745" s="32"/>
      <c r="I745" s="32"/>
    </row>
    <row r="746" spans="1:9" ht="12" customHeight="1" x14ac:dyDescent="0.2">
      <c r="A746" s="43"/>
      <c r="B746" s="31"/>
      <c r="C746" s="31"/>
      <c r="D746" s="32"/>
      <c r="E746" s="32"/>
      <c r="F746" s="32"/>
      <c r="G746" s="32"/>
      <c r="H746" s="32"/>
      <c r="I746" s="32"/>
    </row>
    <row r="747" spans="1:9" ht="12" customHeight="1" x14ac:dyDescent="0.2">
      <c r="A747" s="43"/>
      <c r="B747" s="31"/>
      <c r="C747" s="31"/>
      <c r="D747" s="32"/>
      <c r="E747" s="32"/>
      <c r="F747" s="32"/>
      <c r="G747" s="32"/>
      <c r="H747" s="32"/>
      <c r="I747" s="32"/>
    </row>
    <row r="748" spans="1:9" ht="12" customHeight="1" x14ac:dyDescent="0.2">
      <c r="A748" s="43"/>
      <c r="B748" s="31"/>
      <c r="C748" s="31"/>
      <c r="D748" s="32"/>
      <c r="E748" s="32"/>
      <c r="F748" s="32"/>
      <c r="G748" s="32"/>
      <c r="H748" s="32"/>
      <c r="I748" s="32"/>
    </row>
    <row r="749" spans="1:9" ht="12" customHeight="1" x14ac:dyDescent="0.2">
      <c r="A749" s="43"/>
      <c r="B749" s="31"/>
      <c r="C749" s="31"/>
      <c r="D749" s="32"/>
      <c r="E749" s="32"/>
      <c r="F749" s="32"/>
      <c r="G749" s="32"/>
      <c r="H749" s="32"/>
      <c r="I749" s="32"/>
    </row>
    <row r="750" spans="1:9" ht="12" customHeight="1" x14ac:dyDescent="0.2">
      <c r="A750" s="43"/>
      <c r="B750" s="31"/>
      <c r="C750" s="31"/>
      <c r="D750" s="32"/>
      <c r="E750" s="32"/>
      <c r="F750" s="32"/>
      <c r="G750" s="32"/>
      <c r="H750" s="32"/>
      <c r="I750" s="32"/>
    </row>
    <row r="751" spans="1:9" ht="12" customHeight="1" x14ac:dyDescent="0.2">
      <c r="A751" s="43"/>
      <c r="B751" s="31"/>
      <c r="C751" s="31"/>
      <c r="D751" s="32"/>
      <c r="E751" s="32"/>
      <c r="F751" s="32"/>
      <c r="G751" s="32"/>
      <c r="H751" s="32"/>
      <c r="I751" s="32"/>
    </row>
    <row r="752" spans="1:9" ht="12" customHeight="1" x14ac:dyDescent="0.2">
      <c r="A752" s="43"/>
      <c r="B752" s="31"/>
      <c r="C752" s="31"/>
      <c r="D752" s="32"/>
      <c r="E752" s="32"/>
      <c r="F752" s="32"/>
      <c r="G752" s="32"/>
      <c r="H752" s="32"/>
      <c r="I752" s="32"/>
    </row>
    <row r="753" spans="1:9" ht="12" customHeight="1" x14ac:dyDescent="0.2">
      <c r="A753" s="43"/>
      <c r="B753" s="31"/>
      <c r="C753" s="31"/>
      <c r="D753" s="32"/>
      <c r="E753" s="32"/>
      <c r="F753" s="32"/>
      <c r="G753" s="32"/>
      <c r="H753" s="32"/>
      <c r="I753" s="32"/>
    </row>
    <row r="754" spans="1:9" ht="12" customHeight="1" x14ac:dyDescent="0.2">
      <c r="A754" s="43"/>
      <c r="B754" s="31"/>
      <c r="C754" s="31"/>
      <c r="D754" s="32"/>
      <c r="E754" s="32"/>
      <c r="F754" s="32"/>
      <c r="G754" s="32"/>
      <c r="H754" s="32"/>
      <c r="I754" s="32"/>
    </row>
    <row r="755" spans="1:9" ht="12" customHeight="1" x14ac:dyDescent="0.2">
      <c r="A755" s="43"/>
      <c r="B755" s="31"/>
      <c r="C755" s="31"/>
      <c r="D755" s="32"/>
      <c r="E755" s="32"/>
      <c r="F755" s="32"/>
      <c r="G755" s="32"/>
      <c r="H755" s="32"/>
      <c r="I755" s="32"/>
    </row>
    <row r="756" spans="1:9" ht="12" customHeight="1" x14ac:dyDescent="0.2">
      <c r="A756" s="43"/>
      <c r="B756" s="31"/>
      <c r="C756" s="31"/>
      <c r="D756" s="32"/>
      <c r="E756" s="32"/>
      <c r="F756" s="32"/>
      <c r="G756" s="32"/>
      <c r="H756" s="32"/>
      <c r="I756" s="32"/>
    </row>
    <row r="757" spans="1:9" ht="12" customHeight="1" x14ac:dyDescent="0.2">
      <c r="A757" s="43"/>
      <c r="B757" s="31"/>
      <c r="C757" s="31"/>
      <c r="D757" s="32"/>
      <c r="E757" s="32"/>
      <c r="F757" s="32"/>
      <c r="G757" s="32"/>
      <c r="H757" s="32"/>
      <c r="I757" s="32"/>
    </row>
    <row r="758" spans="1:9" ht="12" customHeight="1" x14ac:dyDescent="0.2">
      <c r="A758" s="43"/>
      <c r="B758" s="31"/>
      <c r="C758" s="31"/>
      <c r="D758" s="32"/>
      <c r="E758" s="32"/>
      <c r="F758" s="32"/>
      <c r="G758" s="32"/>
      <c r="H758" s="32"/>
      <c r="I758" s="32"/>
    </row>
    <row r="759" spans="1:9" ht="12" customHeight="1" x14ac:dyDescent="0.2">
      <c r="A759" s="43"/>
      <c r="B759" s="31"/>
      <c r="C759" s="31"/>
      <c r="D759" s="32"/>
      <c r="E759" s="32"/>
      <c r="F759" s="32"/>
      <c r="G759" s="32"/>
      <c r="H759" s="32"/>
      <c r="I759" s="32"/>
    </row>
    <row r="760" spans="1:9" ht="12" customHeight="1" x14ac:dyDescent="0.2">
      <c r="A760" s="43"/>
      <c r="B760" s="31"/>
      <c r="C760" s="31"/>
      <c r="D760" s="32"/>
      <c r="E760" s="32"/>
      <c r="F760" s="32"/>
      <c r="G760" s="32"/>
      <c r="H760" s="32"/>
      <c r="I760" s="32"/>
    </row>
    <row r="761" spans="1:9" ht="12" customHeight="1" x14ac:dyDescent="0.2">
      <c r="A761" s="43"/>
      <c r="B761" s="31"/>
      <c r="C761" s="31"/>
      <c r="D761" s="32"/>
      <c r="E761" s="32"/>
      <c r="F761" s="32"/>
      <c r="G761" s="32"/>
      <c r="H761" s="32"/>
      <c r="I761" s="32"/>
    </row>
    <row r="762" spans="1:9" ht="12" customHeight="1" x14ac:dyDescent="0.2">
      <c r="A762" s="43"/>
      <c r="B762" s="31"/>
      <c r="C762" s="31"/>
      <c r="D762" s="32"/>
      <c r="E762" s="32"/>
      <c r="F762" s="32"/>
      <c r="G762" s="32"/>
      <c r="H762" s="32"/>
      <c r="I762" s="32"/>
    </row>
    <row r="763" spans="1:9" ht="12" customHeight="1" x14ac:dyDescent="0.2">
      <c r="A763" s="43"/>
      <c r="B763" s="31"/>
      <c r="C763" s="31"/>
      <c r="D763" s="32"/>
      <c r="E763" s="32"/>
      <c r="F763" s="32"/>
      <c r="G763" s="32"/>
      <c r="H763" s="32"/>
      <c r="I763" s="32"/>
    </row>
    <row r="764" spans="1:9" ht="12" customHeight="1" x14ac:dyDescent="0.2">
      <c r="A764" s="43"/>
      <c r="B764" s="31"/>
      <c r="C764" s="31"/>
      <c r="D764" s="32"/>
      <c r="E764" s="32"/>
      <c r="F764" s="32"/>
      <c r="G764" s="32"/>
      <c r="H764" s="32"/>
      <c r="I764" s="32"/>
    </row>
    <row r="765" spans="1:9" ht="12" customHeight="1" x14ac:dyDescent="0.2">
      <c r="A765" s="43"/>
      <c r="B765" s="31"/>
      <c r="C765" s="31"/>
      <c r="D765" s="32"/>
      <c r="E765" s="32"/>
      <c r="F765" s="32"/>
      <c r="G765" s="32"/>
      <c r="H765" s="32"/>
      <c r="I765" s="32"/>
    </row>
    <row r="766" spans="1:9" ht="12" customHeight="1" x14ac:dyDescent="0.2">
      <c r="A766" s="43"/>
      <c r="B766" s="31"/>
      <c r="C766" s="31"/>
      <c r="D766" s="32"/>
      <c r="E766" s="32"/>
      <c r="F766" s="32"/>
      <c r="G766" s="32"/>
      <c r="H766" s="32"/>
      <c r="I766" s="32"/>
    </row>
    <row r="767" spans="1:9" ht="12" customHeight="1" x14ac:dyDescent="0.2">
      <c r="A767" s="43"/>
      <c r="B767" s="31"/>
      <c r="C767" s="31"/>
      <c r="D767" s="32"/>
      <c r="E767" s="32"/>
      <c r="F767" s="32"/>
      <c r="G767" s="32"/>
      <c r="H767" s="32"/>
      <c r="I767" s="32"/>
    </row>
    <row r="768" spans="1:9" ht="12" customHeight="1" x14ac:dyDescent="0.2">
      <c r="A768" s="43"/>
      <c r="B768" s="31"/>
      <c r="C768" s="31"/>
      <c r="D768" s="32"/>
      <c r="E768" s="32"/>
      <c r="F768" s="32"/>
      <c r="G768" s="32"/>
      <c r="H768" s="32"/>
      <c r="I768" s="32"/>
    </row>
    <row r="769" spans="1:9" ht="12" customHeight="1" x14ac:dyDescent="0.2">
      <c r="A769" s="43"/>
      <c r="B769" s="31"/>
      <c r="C769" s="31"/>
      <c r="D769" s="32"/>
      <c r="E769" s="32"/>
      <c r="F769" s="32"/>
      <c r="G769" s="32"/>
      <c r="H769" s="32"/>
      <c r="I769" s="32"/>
    </row>
    <row r="770" spans="1:9" ht="12" customHeight="1" x14ac:dyDescent="0.2">
      <c r="A770" s="43"/>
      <c r="B770" s="31"/>
      <c r="C770" s="31"/>
      <c r="D770" s="32"/>
      <c r="E770" s="32"/>
      <c r="F770" s="32"/>
      <c r="G770" s="32"/>
      <c r="H770" s="32"/>
      <c r="I770" s="32"/>
    </row>
    <row r="771" spans="1:9" ht="12" customHeight="1" x14ac:dyDescent="0.2">
      <c r="A771" s="43"/>
      <c r="B771" s="31"/>
      <c r="C771" s="31"/>
      <c r="D771" s="32"/>
      <c r="E771" s="32"/>
      <c r="F771" s="32"/>
      <c r="G771" s="32"/>
      <c r="H771" s="32"/>
      <c r="I771" s="32"/>
    </row>
    <row r="772" spans="1:9" ht="12" customHeight="1" x14ac:dyDescent="0.2">
      <c r="A772" s="43"/>
      <c r="B772" s="31"/>
      <c r="C772" s="31"/>
      <c r="D772" s="32"/>
      <c r="E772" s="32"/>
      <c r="F772" s="32"/>
      <c r="G772" s="32"/>
      <c r="H772" s="32"/>
      <c r="I772" s="32"/>
    </row>
    <row r="773" spans="1:9" ht="12" customHeight="1" x14ac:dyDescent="0.2">
      <c r="A773" s="43"/>
      <c r="B773" s="31"/>
      <c r="C773" s="31"/>
      <c r="D773" s="32"/>
      <c r="E773" s="32"/>
      <c r="F773" s="32"/>
      <c r="G773" s="32"/>
      <c r="H773" s="32"/>
      <c r="I773" s="32"/>
    </row>
    <row r="774" spans="1:9" ht="12" customHeight="1" x14ac:dyDescent="0.2">
      <c r="A774" s="43"/>
      <c r="B774" s="31"/>
      <c r="C774" s="31"/>
      <c r="D774" s="32"/>
      <c r="E774" s="32"/>
      <c r="F774" s="32"/>
      <c r="G774" s="32"/>
      <c r="H774" s="32"/>
      <c r="I774" s="32"/>
    </row>
    <row r="775" spans="1:9" ht="12" customHeight="1" x14ac:dyDescent="0.2">
      <c r="A775" s="43"/>
      <c r="B775" s="31"/>
      <c r="C775" s="31"/>
      <c r="D775" s="32"/>
      <c r="E775" s="32"/>
      <c r="F775" s="32"/>
      <c r="G775" s="32"/>
      <c r="H775" s="32"/>
      <c r="I775" s="32"/>
    </row>
    <row r="776" spans="1:9" ht="12" customHeight="1" x14ac:dyDescent="0.2">
      <c r="A776" s="43"/>
      <c r="B776" s="31"/>
      <c r="C776" s="31"/>
      <c r="D776" s="32"/>
      <c r="E776" s="32"/>
      <c r="F776" s="32"/>
      <c r="G776" s="32"/>
      <c r="H776" s="32"/>
      <c r="I776" s="32"/>
    </row>
    <row r="777" spans="1:9" ht="12" customHeight="1" x14ac:dyDescent="0.2">
      <c r="A777" s="43"/>
      <c r="B777" s="31"/>
      <c r="C777" s="31"/>
      <c r="D777" s="32"/>
      <c r="E777" s="32"/>
      <c r="F777" s="32"/>
      <c r="G777" s="32"/>
      <c r="H777" s="32"/>
      <c r="I777" s="32"/>
    </row>
    <row r="778" spans="1:9" ht="12" customHeight="1" x14ac:dyDescent="0.2">
      <c r="A778" s="43"/>
      <c r="B778" s="31"/>
      <c r="C778" s="31"/>
      <c r="D778" s="32"/>
      <c r="E778" s="32"/>
      <c r="F778" s="32"/>
      <c r="G778" s="32"/>
      <c r="H778" s="32"/>
      <c r="I778" s="32"/>
    </row>
    <row r="779" spans="1:9" ht="12" customHeight="1" x14ac:dyDescent="0.2">
      <c r="A779" s="43"/>
      <c r="B779" s="31"/>
      <c r="C779" s="31"/>
      <c r="D779" s="32"/>
      <c r="E779" s="32"/>
      <c r="F779" s="32"/>
      <c r="G779" s="32"/>
      <c r="H779" s="32"/>
      <c r="I779" s="32"/>
    </row>
    <row r="780" spans="1:9" ht="12" customHeight="1" x14ac:dyDescent="0.2">
      <c r="A780" s="43"/>
      <c r="B780" s="31"/>
      <c r="C780" s="31"/>
      <c r="D780" s="32"/>
      <c r="E780" s="32"/>
      <c r="F780" s="32"/>
      <c r="G780" s="32"/>
      <c r="H780" s="32"/>
      <c r="I780" s="32"/>
    </row>
    <row r="781" spans="1:9" ht="12" customHeight="1" x14ac:dyDescent="0.2">
      <c r="A781" s="43"/>
      <c r="B781" s="31"/>
      <c r="C781" s="31"/>
      <c r="D781" s="32"/>
      <c r="E781" s="32"/>
      <c r="F781" s="32"/>
      <c r="G781" s="32"/>
      <c r="H781" s="32"/>
      <c r="I781" s="32"/>
    </row>
    <row r="782" spans="1:9" ht="12" customHeight="1" x14ac:dyDescent="0.2">
      <c r="A782" s="43"/>
      <c r="B782" s="31"/>
      <c r="C782" s="31"/>
      <c r="D782" s="32"/>
      <c r="E782" s="32"/>
      <c r="F782" s="32"/>
      <c r="G782" s="32"/>
      <c r="H782" s="32"/>
      <c r="I782" s="32"/>
    </row>
    <row r="783" spans="1:9" ht="12" customHeight="1" x14ac:dyDescent="0.2">
      <c r="A783" s="43"/>
      <c r="B783" s="31"/>
      <c r="C783" s="31"/>
      <c r="D783" s="32"/>
      <c r="E783" s="32"/>
      <c r="F783" s="32"/>
      <c r="G783" s="32"/>
      <c r="H783" s="32"/>
      <c r="I783" s="32"/>
    </row>
    <row r="784" spans="1:9" ht="12" customHeight="1" x14ac:dyDescent="0.2">
      <c r="A784" s="43"/>
      <c r="B784" s="31"/>
      <c r="C784" s="31"/>
      <c r="D784" s="32"/>
      <c r="E784" s="32"/>
      <c r="F784" s="32"/>
      <c r="G784" s="32"/>
      <c r="H784" s="32"/>
      <c r="I784" s="32"/>
    </row>
    <row r="785" spans="1:9" ht="12" customHeight="1" x14ac:dyDescent="0.2">
      <c r="A785" s="43"/>
      <c r="B785" s="31"/>
      <c r="C785" s="31"/>
      <c r="D785" s="32"/>
      <c r="E785" s="32"/>
      <c r="F785" s="32"/>
      <c r="G785" s="32"/>
      <c r="H785" s="32"/>
      <c r="I785" s="32"/>
    </row>
    <row r="786" spans="1:9" ht="12" customHeight="1" x14ac:dyDescent="0.2">
      <c r="A786" s="43"/>
      <c r="B786" s="31"/>
      <c r="C786" s="31"/>
      <c r="D786" s="32"/>
      <c r="E786" s="32"/>
      <c r="F786" s="32"/>
      <c r="G786" s="32"/>
      <c r="H786" s="32"/>
      <c r="I786" s="32"/>
    </row>
    <row r="787" spans="1:9" ht="12" customHeight="1" x14ac:dyDescent="0.2">
      <c r="A787" s="43"/>
      <c r="B787" s="31"/>
      <c r="C787" s="31"/>
      <c r="D787" s="32"/>
      <c r="E787" s="32"/>
      <c r="F787" s="32"/>
      <c r="G787" s="32"/>
      <c r="H787" s="32"/>
      <c r="I787" s="32"/>
    </row>
    <row r="788" spans="1:9" ht="12" customHeight="1" x14ac:dyDescent="0.2">
      <c r="A788" s="43"/>
      <c r="B788" s="31"/>
      <c r="C788" s="31"/>
      <c r="D788" s="32"/>
      <c r="E788" s="32"/>
      <c r="F788" s="32"/>
      <c r="G788" s="32"/>
      <c r="H788" s="32"/>
      <c r="I788" s="32"/>
    </row>
    <row r="789" spans="1:9" ht="12" customHeight="1" x14ac:dyDescent="0.2">
      <c r="A789" s="43"/>
      <c r="B789" s="31"/>
      <c r="C789" s="31"/>
      <c r="D789" s="32"/>
      <c r="E789" s="32"/>
      <c r="F789" s="32"/>
      <c r="G789" s="32"/>
      <c r="H789" s="32"/>
      <c r="I789" s="32"/>
    </row>
    <row r="790" spans="1:9" ht="12" customHeight="1" x14ac:dyDescent="0.2">
      <c r="A790" s="43"/>
      <c r="B790" s="31"/>
      <c r="C790" s="31"/>
      <c r="D790" s="32"/>
      <c r="E790" s="32"/>
      <c r="F790" s="32"/>
      <c r="G790" s="32"/>
      <c r="H790" s="32"/>
      <c r="I790" s="32"/>
    </row>
    <row r="791" spans="1:9" ht="12" customHeight="1" x14ac:dyDescent="0.2">
      <c r="A791" s="43"/>
      <c r="B791" s="31"/>
      <c r="C791" s="31"/>
      <c r="D791" s="32"/>
      <c r="E791" s="32"/>
      <c r="F791" s="32"/>
      <c r="G791" s="32"/>
      <c r="H791" s="32"/>
      <c r="I791" s="32"/>
    </row>
    <row r="792" spans="1:9" ht="12" customHeight="1" x14ac:dyDescent="0.2">
      <c r="A792" s="43"/>
      <c r="B792" s="31"/>
      <c r="C792" s="31"/>
      <c r="D792" s="32"/>
      <c r="E792" s="32"/>
      <c r="F792" s="32"/>
      <c r="G792" s="32"/>
      <c r="H792" s="32"/>
      <c r="I792" s="32"/>
    </row>
    <row r="793" spans="1:9" ht="12" customHeight="1" x14ac:dyDescent="0.2">
      <c r="A793" s="43"/>
      <c r="B793" s="31"/>
      <c r="C793" s="31"/>
      <c r="D793" s="32"/>
      <c r="E793" s="32"/>
      <c r="F793" s="32"/>
      <c r="G793" s="32"/>
      <c r="H793" s="32"/>
      <c r="I793" s="32"/>
    </row>
    <row r="794" spans="1:9" ht="12" customHeight="1" x14ac:dyDescent="0.2">
      <c r="A794" s="43"/>
      <c r="B794" s="31"/>
      <c r="C794" s="31"/>
      <c r="D794" s="32"/>
      <c r="E794" s="32"/>
      <c r="F794" s="32"/>
      <c r="G794" s="32"/>
      <c r="H794" s="32"/>
      <c r="I794" s="32"/>
    </row>
    <row r="795" spans="1:9" ht="12" customHeight="1" x14ac:dyDescent="0.2">
      <c r="A795" s="43"/>
      <c r="B795" s="31"/>
      <c r="C795" s="31"/>
      <c r="D795" s="32"/>
      <c r="E795" s="32"/>
      <c r="F795" s="32"/>
      <c r="G795" s="32"/>
      <c r="H795" s="32"/>
      <c r="I795" s="32"/>
    </row>
    <row r="796" spans="1:9" ht="12" customHeight="1" x14ac:dyDescent="0.2">
      <c r="A796" s="43"/>
      <c r="B796" s="31"/>
      <c r="C796" s="31"/>
      <c r="D796" s="32"/>
      <c r="E796" s="32"/>
      <c r="F796" s="32"/>
      <c r="G796" s="32"/>
      <c r="H796" s="32"/>
      <c r="I796" s="32"/>
    </row>
    <row r="797" spans="1:9" ht="12" customHeight="1" x14ac:dyDescent="0.2">
      <c r="A797" s="43"/>
      <c r="B797" s="31"/>
      <c r="C797" s="31"/>
      <c r="D797" s="32"/>
      <c r="E797" s="32"/>
      <c r="F797" s="32"/>
      <c r="G797" s="32"/>
      <c r="H797" s="32"/>
      <c r="I797" s="32"/>
    </row>
    <row r="798" spans="1:9" ht="12" customHeight="1" x14ac:dyDescent="0.2">
      <c r="A798" s="43"/>
      <c r="B798" s="31"/>
      <c r="C798" s="31"/>
      <c r="D798" s="32"/>
      <c r="E798" s="32"/>
      <c r="F798" s="32"/>
      <c r="G798" s="32"/>
      <c r="H798" s="32"/>
      <c r="I798" s="32"/>
    </row>
    <row r="799" spans="1:9" ht="12" customHeight="1" x14ac:dyDescent="0.2">
      <c r="A799" s="43"/>
      <c r="B799" s="31"/>
      <c r="C799" s="31"/>
      <c r="D799" s="32"/>
      <c r="E799" s="32"/>
      <c r="F799" s="32"/>
      <c r="G799" s="32"/>
      <c r="H799" s="32"/>
      <c r="I799" s="32"/>
    </row>
    <row r="800" spans="1:9" ht="12" customHeight="1" x14ac:dyDescent="0.2">
      <c r="A800" s="43"/>
      <c r="B800" s="31"/>
      <c r="C800" s="31"/>
      <c r="D800" s="32"/>
      <c r="E800" s="32"/>
      <c r="F800" s="32"/>
      <c r="G800" s="32"/>
      <c r="H800" s="32"/>
      <c r="I800" s="32"/>
    </row>
    <row r="801" spans="1:9" ht="12" customHeight="1" x14ac:dyDescent="0.2">
      <c r="A801" s="43"/>
      <c r="B801" s="31"/>
      <c r="C801" s="31"/>
      <c r="D801" s="32"/>
      <c r="E801" s="32"/>
      <c r="F801" s="32"/>
      <c r="G801" s="32"/>
      <c r="H801" s="32"/>
      <c r="I801" s="32"/>
    </row>
    <row r="802" spans="1:9" ht="12" customHeight="1" x14ac:dyDescent="0.2">
      <c r="A802" s="43"/>
      <c r="B802" s="31"/>
      <c r="C802" s="31"/>
      <c r="D802" s="32"/>
      <c r="E802" s="32"/>
      <c r="F802" s="32"/>
      <c r="G802" s="32"/>
      <c r="H802" s="32"/>
      <c r="I802" s="32"/>
    </row>
    <row r="803" spans="1:9" ht="12" customHeight="1" x14ac:dyDescent="0.2">
      <c r="A803" s="43"/>
      <c r="B803" s="31"/>
      <c r="C803" s="31"/>
      <c r="D803" s="32"/>
      <c r="E803" s="32"/>
      <c r="F803" s="32"/>
      <c r="G803" s="32"/>
      <c r="H803" s="32"/>
      <c r="I803" s="32"/>
    </row>
    <row r="804" spans="1:9" ht="12" customHeight="1" x14ac:dyDescent="0.2">
      <c r="A804" s="43"/>
      <c r="B804" s="31"/>
      <c r="C804" s="31"/>
      <c r="D804" s="32"/>
      <c r="E804" s="32"/>
      <c r="F804" s="32"/>
      <c r="G804" s="32"/>
      <c r="H804" s="32"/>
      <c r="I804" s="32"/>
    </row>
    <row r="805" spans="1:9" ht="12" customHeight="1" x14ac:dyDescent="0.2">
      <c r="A805" s="43"/>
      <c r="B805" s="31"/>
      <c r="C805" s="31"/>
      <c r="D805" s="32"/>
      <c r="E805" s="32"/>
      <c r="F805" s="32"/>
      <c r="G805" s="32"/>
      <c r="H805" s="32"/>
      <c r="I805" s="32"/>
    </row>
    <row r="806" spans="1:9" ht="12" customHeight="1" x14ac:dyDescent="0.2">
      <c r="A806" s="43"/>
      <c r="B806" s="31"/>
      <c r="C806" s="31"/>
      <c r="D806" s="32"/>
      <c r="E806" s="32"/>
      <c r="F806" s="32"/>
      <c r="G806" s="32"/>
      <c r="H806" s="32"/>
      <c r="I806" s="32"/>
    </row>
    <row r="807" spans="1:9" ht="12" customHeight="1" x14ac:dyDescent="0.2">
      <c r="A807" s="43"/>
      <c r="B807" s="31"/>
      <c r="C807" s="31"/>
      <c r="D807" s="32"/>
      <c r="E807" s="32"/>
      <c r="F807" s="32"/>
      <c r="G807" s="32"/>
      <c r="H807" s="32"/>
      <c r="I807" s="32"/>
    </row>
    <row r="808" spans="1:9" ht="12" customHeight="1" x14ac:dyDescent="0.2">
      <c r="A808" s="43"/>
      <c r="B808" s="31"/>
      <c r="C808" s="31"/>
      <c r="D808" s="32"/>
      <c r="E808" s="32"/>
      <c r="F808" s="32"/>
      <c r="G808" s="32"/>
      <c r="H808" s="32"/>
      <c r="I808" s="32"/>
    </row>
    <row r="809" spans="1:9" ht="12" customHeight="1" x14ac:dyDescent="0.2">
      <c r="A809" s="43"/>
      <c r="B809" s="31"/>
      <c r="C809" s="31"/>
      <c r="D809" s="32"/>
      <c r="E809" s="32"/>
      <c r="F809" s="32"/>
      <c r="G809" s="32"/>
      <c r="H809" s="32"/>
      <c r="I809" s="32"/>
    </row>
    <row r="810" spans="1:9" ht="12" customHeight="1" x14ac:dyDescent="0.2">
      <c r="A810" s="43"/>
      <c r="B810" s="31"/>
      <c r="C810" s="31"/>
      <c r="D810" s="32"/>
      <c r="E810" s="32"/>
      <c r="F810" s="32"/>
      <c r="G810" s="32"/>
      <c r="H810" s="32"/>
      <c r="I810" s="32"/>
    </row>
    <row r="811" spans="1:9" ht="12" customHeight="1" x14ac:dyDescent="0.2">
      <c r="A811" s="43"/>
      <c r="B811" s="31"/>
      <c r="C811" s="31"/>
      <c r="D811" s="32"/>
      <c r="E811" s="32"/>
      <c r="F811" s="32"/>
      <c r="G811" s="32"/>
      <c r="H811" s="32"/>
      <c r="I811" s="32"/>
    </row>
    <row r="812" spans="1:9" ht="12" customHeight="1" x14ac:dyDescent="0.2">
      <c r="A812" s="43"/>
      <c r="B812" s="31"/>
      <c r="C812" s="31"/>
      <c r="D812" s="32"/>
      <c r="E812" s="32"/>
      <c r="F812" s="32"/>
      <c r="G812" s="32"/>
      <c r="H812" s="32"/>
      <c r="I812" s="32"/>
    </row>
    <row r="813" spans="1:9" ht="12" customHeight="1" x14ac:dyDescent="0.2">
      <c r="A813" s="43"/>
      <c r="B813" s="31"/>
      <c r="C813" s="31"/>
      <c r="D813" s="32"/>
      <c r="E813" s="32"/>
      <c r="F813" s="32"/>
      <c r="G813" s="32"/>
      <c r="H813" s="32"/>
      <c r="I813" s="32"/>
    </row>
    <row r="814" spans="1:9" ht="12" customHeight="1" x14ac:dyDescent="0.2">
      <c r="A814" s="43"/>
      <c r="B814" s="31"/>
      <c r="C814" s="31"/>
      <c r="D814" s="32"/>
      <c r="E814" s="32"/>
      <c r="F814" s="32"/>
      <c r="G814" s="32"/>
      <c r="H814" s="32"/>
      <c r="I814" s="32"/>
    </row>
    <row r="815" spans="1:9" ht="12" customHeight="1" x14ac:dyDescent="0.2">
      <c r="A815" s="43"/>
      <c r="B815" s="31"/>
      <c r="C815" s="31"/>
      <c r="D815" s="32"/>
      <c r="E815" s="32"/>
      <c r="F815" s="32"/>
      <c r="G815" s="32"/>
      <c r="H815" s="32"/>
      <c r="I815" s="32"/>
    </row>
    <row r="816" spans="1:9" ht="12" customHeight="1" x14ac:dyDescent="0.2">
      <c r="A816" s="43"/>
      <c r="B816" s="31"/>
      <c r="C816" s="31"/>
      <c r="D816" s="32"/>
      <c r="E816" s="32"/>
      <c r="F816" s="32"/>
      <c r="G816" s="32"/>
      <c r="H816" s="32"/>
      <c r="I816" s="32"/>
    </row>
    <row r="817" spans="1:9" ht="12" customHeight="1" x14ac:dyDescent="0.2">
      <c r="A817" s="43"/>
      <c r="B817" s="31"/>
      <c r="C817" s="31"/>
      <c r="D817" s="32"/>
      <c r="E817" s="32"/>
      <c r="F817" s="32"/>
      <c r="G817" s="32"/>
      <c r="H817" s="32"/>
      <c r="I817" s="32"/>
    </row>
    <row r="818" spans="1:9" ht="12" customHeight="1" x14ac:dyDescent="0.2">
      <c r="A818" s="43"/>
      <c r="B818" s="31"/>
      <c r="C818" s="31"/>
      <c r="D818" s="32"/>
      <c r="E818" s="32"/>
      <c r="F818" s="32"/>
      <c r="G818" s="32"/>
      <c r="H818" s="32"/>
      <c r="I818" s="32"/>
    </row>
    <row r="819" spans="1:9" ht="12" customHeight="1" x14ac:dyDescent="0.2">
      <c r="A819" s="43"/>
      <c r="B819" s="31"/>
      <c r="C819" s="31"/>
      <c r="D819" s="32"/>
      <c r="E819" s="32"/>
      <c r="F819" s="32"/>
      <c r="G819" s="32"/>
      <c r="H819" s="32"/>
      <c r="I819" s="32"/>
    </row>
    <row r="820" spans="1:9" ht="12" customHeight="1" x14ac:dyDescent="0.2">
      <c r="A820" s="43"/>
      <c r="B820" s="31"/>
      <c r="C820" s="31"/>
      <c r="D820" s="32"/>
      <c r="E820" s="32"/>
      <c r="F820" s="32"/>
      <c r="G820" s="32"/>
      <c r="H820" s="32"/>
      <c r="I820" s="32"/>
    </row>
    <row r="821" spans="1:9" ht="12" customHeight="1" x14ac:dyDescent="0.2">
      <c r="A821" s="43"/>
      <c r="B821" s="31"/>
      <c r="C821" s="31"/>
      <c r="D821" s="32"/>
      <c r="E821" s="32"/>
      <c r="F821" s="32"/>
      <c r="G821" s="32"/>
      <c r="H821" s="32"/>
      <c r="I821" s="32"/>
    </row>
    <row r="822" spans="1:9" ht="12" customHeight="1" x14ac:dyDescent="0.2">
      <c r="A822" s="43"/>
      <c r="B822" s="31"/>
      <c r="C822" s="31"/>
      <c r="D822" s="32"/>
      <c r="E822" s="32"/>
      <c r="F822" s="32"/>
      <c r="G822" s="32"/>
      <c r="H822" s="32"/>
      <c r="I822" s="32"/>
    </row>
    <row r="823" spans="1:9" ht="12" customHeight="1" x14ac:dyDescent="0.2">
      <c r="A823" s="43"/>
      <c r="B823" s="31"/>
      <c r="C823" s="31"/>
      <c r="D823" s="32"/>
      <c r="E823" s="32"/>
      <c r="F823" s="32"/>
      <c r="G823" s="32"/>
      <c r="H823" s="32"/>
      <c r="I823" s="32"/>
    </row>
    <row r="824" spans="1:9" ht="12" customHeight="1" x14ac:dyDescent="0.2">
      <c r="A824" s="43"/>
      <c r="B824" s="31"/>
      <c r="C824" s="31"/>
      <c r="D824" s="32"/>
      <c r="E824" s="32"/>
      <c r="F824" s="32"/>
      <c r="G824" s="32"/>
      <c r="H824" s="32"/>
      <c r="I824" s="32"/>
    </row>
    <row r="825" spans="1:9" ht="12" customHeight="1" x14ac:dyDescent="0.2">
      <c r="A825" s="43"/>
      <c r="B825" s="31"/>
      <c r="C825" s="31"/>
      <c r="D825" s="32"/>
      <c r="E825" s="32"/>
      <c r="F825" s="32"/>
      <c r="G825" s="32"/>
      <c r="H825" s="32"/>
      <c r="I825" s="32"/>
    </row>
    <row r="826" spans="1:9" ht="12" customHeight="1" x14ac:dyDescent="0.2">
      <c r="A826" s="43"/>
      <c r="B826" s="31"/>
      <c r="C826" s="31"/>
      <c r="D826" s="32"/>
      <c r="E826" s="32"/>
      <c r="F826" s="32"/>
      <c r="G826" s="32"/>
      <c r="H826" s="32"/>
      <c r="I826" s="32"/>
    </row>
    <row r="827" spans="1:9" ht="12" customHeight="1" x14ac:dyDescent="0.2">
      <c r="A827" s="43"/>
      <c r="B827" s="31"/>
      <c r="C827" s="31"/>
      <c r="D827" s="32"/>
      <c r="E827" s="32"/>
      <c r="F827" s="32"/>
      <c r="G827" s="32"/>
      <c r="H827" s="32"/>
      <c r="I827" s="32"/>
    </row>
    <row r="828" spans="1:9" ht="12" customHeight="1" x14ac:dyDescent="0.2">
      <c r="A828" s="43"/>
      <c r="B828" s="31"/>
      <c r="C828" s="31"/>
      <c r="D828" s="32"/>
      <c r="E828" s="32"/>
      <c r="F828" s="32"/>
      <c r="G828" s="32"/>
      <c r="H828" s="32"/>
      <c r="I828" s="32"/>
    </row>
    <row r="829" spans="1:9" ht="12" customHeight="1" x14ac:dyDescent="0.2">
      <c r="A829" s="43"/>
      <c r="B829" s="31"/>
      <c r="C829" s="31"/>
      <c r="D829" s="32"/>
      <c r="E829" s="32"/>
      <c r="F829" s="32"/>
      <c r="G829" s="32"/>
      <c r="H829" s="32"/>
      <c r="I829" s="32"/>
    </row>
    <row r="830" spans="1:9" ht="12" customHeight="1" x14ac:dyDescent="0.2">
      <c r="A830" s="43"/>
      <c r="B830" s="31"/>
      <c r="C830" s="31"/>
      <c r="D830" s="32"/>
      <c r="E830" s="32"/>
      <c r="F830" s="32"/>
      <c r="G830" s="32"/>
      <c r="H830" s="32"/>
      <c r="I830" s="32"/>
    </row>
    <row r="831" spans="1:9" ht="12" customHeight="1" x14ac:dyDescent="0.2">
      <c r="A831" s="43"/>
      <c r="B831" s="31"/>
      <c r="C831" s="31"/>
      <c r="D831" s="32"/>
      <c r="E831" s="32"/>
      <c r="F831" s="32"/>
      <c r="G831" s="32"/>
      <c r="H831" s="32"/>
      <c r="I831" s="32"/>
    </row>
    <row r="832" spans="1:9" ht="12" customHeight="1" x14ac:dyDescent="0.2">
      <c r="A832" s="43"/>
      <c r="B832" s="31"/>
      <c r="C832" s="31"/>
      <c r="D832" s="32"/>
      <c r="E832" s="32"/>
      <c r="F832" s="32"/>
      <c r="G832" s="32"/>
      <c r="H832" s="32"/>
      <c r="I832" s="32"/>
    </row>
    <row r="833" spans="1:9" ht="12" customHeight="1" x14ac:dyDescent="0.2">
      <c r="A833" s="43"/>
      <c r="B833" s="31"/>
      <c r="C833" s="31"/>
      <c r="D833" s="32"/>
      <c r="E833" s="32"/>
      <c r="F833" s="32"/>
      <c r="G833" s="32"/>
      <c r="H833" s="32"/>
      <c r="I833" s="32"/>
    </row>
    <row r="834" spans="1:9" ht="12" customHeight="1" x14ac:dyDescent="0.2">
      <c r="A834" s="43"/>
      <c r="B834" s="31"/>
      <c r="C834" s="31"/>
      <c r="D834" s="32"/>
      <c r="E834" s="32"/>
      <c r="F834" s="32"/>
      <c r="G834" s="32"/>
      <c r="H834" s="32"/>
      <c r="I834" s="32"/>
    </row>
    <row r="835" spans="1:9" ht="12" customHeight="1" x14ac:dyDescent="0.2">
      <c r="A835" s="43"/>
      <c r="B835" s="31"/>
      <c r="C835" s="31"/>
      <c r="D835" s="32"/>
      <c r="E835" s="32"/>
      <c r="F835" s="32"/>
      <c r="G835" s="32"/>
      <c r="H835" s="32"/>
      <c r="I835" s="32"/>
    </row>
    <row r="836" spans="1:9" ht="12" customHeight="1" x14ac:dyDescent="0.2">
      <c r="A836" s="43"/>
      <c r="B836" s="31"/>
      <c r="C836" s="31"/>
      <c r="D836" s="32"/>
      <c r="E836" s="32"/>
      <c r="F836" s="32"/>
      <c r="G836" s="32"/>
      <c r="H836" s="32"/>
      <c r="I836" s="32"/>
    </row>
    <row r="837" spans="1:9" ht="12" customHeight="1" x14ac:dyDescent="0.2">
      <c r="A837" s="43"/>
      <c r="B837" s="31"/>
      <c r="C837" s="31"/>
      <c r="D837" s="32"/>
      <c r="E837" s="32"/>
      <c r="F837" s="32"/>
      <c r="G837" s="32"/>
      <c r="H837" s="32"/>
      <c r="I837" s="32"/>
    </row>
    <row r="838" spans="1:9" ht="12" customHeight="1" x14ac:dyDescent="0.2">
      <c r="A838" s="43"/>
      <c r="B838" s="31"/>
      <c r="C838" s="31"/>
      <c r="D838" s="32"/>
      <c r="E838" s="32"/>
      <c r="F838" s="32"/>
      <c r="G838" s="32"/>
      <c r="H838" s="32"/>
      <c r="I838" s="32"/>
    </row>
    <row r="839" spans="1:9" ht="12" customHeight="1" x14ac:dyDescent="0.2">
      <c r="A839" s="43"/>
      <c r="B839" s="31"/>
      <c r="C839" s="31"/>
      <c r="D839" s="32"/>
      <c r="E839" s="32"/>
      <c r="F839" s="32"/>
      <c r="G839" s="32"/>
      <c r="H839" s="32"/>
      <c r="I839" s="32"/>
    </row>
    <row r="840" spans="1:9" ht="12" customHeight="1" x14ac:dyDescent="0.2">
      <c r="A840" s="43"/>
      <c r="B840" s="31"/>
      <c r="C840" s="31"/>
      <c r="D840" s="32"/>
      <c r="E840" s="32"/>
      <c r="F840" s="32"/>
      <c r="G840" s="32"/>
      <c r="H840" s="32"/>
      <c r="I840" s="32"/>
    </row>
    <row r="841" spans="1:9" ht="12" customHeight="1" x14ac:dyDescent="0.2">
      <c r="A841" s="43"/>
      <c r="B841" s="31"/>
      <c r="C841" s="31"/>
      <c r="D841" s="32"/>
      <c r="E841" s="32"/>
      <c r="F841" s="32"/>
      <c r="G841" s="32"/>
      <c r="H841" s="32"/>
      <c r="I841" s="32"/>
    </row>
    <row r="842" spans="1:9" ht="12" customHeight="1" x14ac:dyDescent="0.2">
      <c r="A842" s="43"/>
      <c r="B842" s="31"/>
      <c r="C842" s="31"/>
      <c r="D842" s="32"/>
      <c r="E842" s="32"/>
      <c r="F842" s="32"/>
      <c r="G842" s="32"/>
      <c r="H842" s="32"/>
      <c r="I842" s="32"/>
    </row>
    <row r="843" spans="1:9" ht="12" customHeight="1" x14ac:dyDescent="0.2">
      <c r="A843" s="43"/>
      <c r="B843" s="31"/>
      <c r="C843" s="31"/>
      <c r="D843" s="32"/>
      <c r="E843" s="32"/>
      <c r="F843" s="32"/>
      <c r="G843" s="32"/>
      <c r="H843" s="32"/>
      <c r="I843" s="32"/>
    </row>
    <row r="844" spans="1:9" ht="12" customHeight="1" x14ac:dyDescent="0.2">
      <c r="A844" s="43"/>
      <c r="B844" s="31"/>
      <c r="C844" s="31"/>
      <c r="D844" s="32"/>
      <c r="E844" s="32"/>
      <c r="F844" s="32"/>
      <c r="G844" s="32"/>
      <c r="H844" s="32"/>
      <c r="I844" s="32"/>
    </row>
    <row r="845" spans="1:9" ht="12" customHeight="1" x14ac:dyDescent="0.2">
      <c r="A845" s="43"/>
      <c r="B845" s="31"/>
      <c r="C845" s="31"/>
      <c r="D845" s="32"/>
      <c r="E845" s="32"/>
      <c r="F845" s="32"/>
      <c r="G845" s="32"/>
      <c r="H845" s="32"/>
      <c r="I845" s="32"/>
    </row>
    <row r="846" spans="1:9" ht="12" customHeight="1" x14ac:dyDescent="0.2">
      <c r="A846" s="43"/>
      <c r="B846" s="31"/>
      <c r="C846" s="31"/>
      <c r="D846" s="32"/>
      <c r="E846" s="32"/>
      <c r="F846" s="32"/>
      <c r="G846" s="32"/>
      <c r="H846" s="32"/>
      <c r="I846" s="32"/>
    </row>
    <row r="847" spans="1:9" ht="12" customHeight="1" x14ac:dyDescent="0.2">
      <c r="A847" s="43"/>
      <c r="B847" s="31"/>
      <c r="C847" s="31"/>
      <c r="D847" s="32"/>
      <c r="E847" s="32"/>
      <c r="F847" s="32"/>
      <c r="G847" s="32"/>
      <c r="H847" s="32"/>
      <c r="I847" s="32"/>
    </row>
    <row r="848" spans="1:9" ht="12" customHeight="1" x14ac:dyDescent="0.2">
      <c r="A848" s="43"/>
      <c r="B848" s="31"/>
      <c r="C848" s="31"/>
      <c r="D848" s="32"/>
      <c r="E848" s="32"/>
      <c r="F848" s="32"/>
      <c r="G848" s="32"/>
      <c r="H848" s="32"/>
      <c r="I848" s="32"/>
    </row>
    <row r="849" spans="1:9" ht="12" customHeight="1" x14ac:dyDescent="0.2">
      <c r="A849" s="43"/>
      <c r="B849" s="31"/>
      <c r="C849" s="31"/>
      <c r="D849" s="32"/>
      <c r="E849" s="32"/>
      <c r="F849" s="32"/>
      <c r="G849" s="32"/>
      <c r="H849" s="32"/>
      <c r="I849" s="32"/>
    </row>
    <row r="850" spans="1:9" ht="12" customHeight="1" x14ac:dyDescent="0.2">
      <c r="A850" s="43"/>
      <c r="B850" s="31"/>
      <c r="C850" s="31"/>
      <c r="D850" s="32"/>
      <c r="E850" s="32"/>
      <c r="F850" s="32"/>
      <c r="G850" s="32"/>
      <c r="H850" s="32"/>
      <c r="I850" s="32"/>
    </row>
    <row r="851" spans="1:9" ht="12" customHeight="1" x14ac:dyDescent="0.2">
      <c r="A851" s="43"/>
      <c r="B851" s="31"/>
      <c r="C851" s="31"/>
      <c r="D851" s="32"/>
      <c r="E851" s="32"/>
      <c r="F851" s="32"/>
      <c r="G851" s="32"/>
      <c r="H851" s="32"/>
      <c r="I851" s="32"/>
    </row>
    <row r="852" spans="1:9" ht="12" customHeight="1" x14ac:dyDescent="0.2">
      <c r="A852" s="43"/>
      <c r="B852" s="31"/>
      <c r="C852" s="31"/>
      <c r="D852" s="32"/>
      <c r="E852" s="32"/>
      <c r="F852" s="32"/>
      <c r="G852" s="32"/>
      <c r="H852" s="32"/>
      <c r="I852" s="32"/>
    </row>
    <row r="853" spans="1:9" ht="12" customHeight="1" x14ac:dyDescent="0.2">
      <c r="A853" s="43"/>
      <c r="B853" s="31"/>
      <c r="C853" s="31"/>
      <c r="D853" s="32"/>
      <c r="E853" s="32"/>
      <c r="F853" s="32"/>
      <c r="G853" s="32"/>
      <c r="H853" s="32"/>
      <c r="I853" s="32"/>
    </row>
    <row r="854" spans="1:9" ht="12" customHeight="1" x14ac:dyDescent="0.2">
      <c r="A854" s="43"/>
      <c r="B854" s="31"/>
      <c r="C854" s="31"/>
      <c r="D854" s="32"/>
      <c r="E854" s="32"/>
      <c r="F854" s="32"/>
      <c r="G854" s="32"/>
      <c r="H854" s="32"/>
      <c r="I854" s="32"/>
    </row>
    <row r="855" spans="1:9" ht="12" customHeight="1" x14ac:dyDescent="0.2">
      <c r="A855" s="43"/>
      <c r="B855" s="31"/>
      <c r="C855" s="31"/>
      <c r="D855" s="32"/>
      <c r="E855" s="32"/>
      <c r="F855" s="32"/>
      <c r="G855" s="32"/>
      <c r="H855" s="32"/>
      <c r="I855" s="32"/>
    </row>
    <row r="856" spans="1:9" ht="12" customHeight="1" x14ac:dyDescent="0.2">
      <c r="A856" s="43"/>
      <c r="B856" s="31"/>
      <c r="C856" s="31"/>
      <c r="D856" s="32"/>
      <c r="E856" s="32"/>
      <c r="F856" s="32"/>
      <c r="G856" s="32"/>
      <c r="H856" s="32"/>
      <c r="I856" s="32"/>
    </row>
    <row r="857" spans="1:9" ht="12" customHeight="1" x14ac:dyDescent="0.2">
      <c r="A857" s="43"/>
      <c r="B857" s="31"/>
      <c r="C857" s="31"/>
      <c r="D857" s="32"/>
      <c r="E857" s="32"/>
      <c r="F857" s="32"/>
      <c r="G857" s="32"/>
      <c r="H857" s="32"/>
      <c r="I857" s="32"/>
    </row>
    <row r="858" spans="1:9" ht="12" customHeight="1" x14ac:dyDescent="0.2">
      <c r="A858" s="43"/>
      <c r="B858" s="31"/>
      <c r="C858" s="31"/>
      <c r="D858" s="32"/>
      <c r="E858" s="32"/>
      <c r="F858" s="32"/>
      <c r="G858" s="32"/>
      <c r="H858" s="32"/>
      <c r="I858" s="32"/>
    </row>
    <row r="859" spans="1:9" ht="12" customHeight="1" x14ac:dyDescent="0.2">
      <c r="A859" s="43"/>
      <c r="B859" s="31"/>
      <c r="C859" s="31"/>
      <c r="D859" s="32"/>
      <c r="E859" s="32"/>
      <c r="F859" s="32"/>
      <c r="G859" s="32"/>
      <c r="H859" s="32"/>
      <c r="I859" s="32"/>
    </row>
    <row r="860" spans="1:9" ht="12" customHeight="1" x14ac:dyDescent="0.2">
      <c r="A860" s="43"/>
      <c r="B860" s="31"/>
      <c r="C860" s="31"/>
      <c r="D860" s="32"/>
      <c r="E860" s="32"/>
      <c r="F860" s="32"/>
      <c r="G860" s="32"/>
      <c r="H860" s="32"/>
      <c r="I860" s="32"/>
    </row>
    <row r="861" spans="1:9" ht="12" customHeight="1" x14ac:dyDescent="0.2">
      <c r="A861" s="43"/>
      <c r="B861" s="31"/>
      <c r="C861" s="31"/>
      <c r="D861" s="32"/>
      <c r="E861" s="32"/>
      <c r="F861" s="32"/>
      <c r="G861" s="32"/>
      <c r="H861" s="32"/>
      <c r="I861" s="32"/>
    </row>
    <row r="862" spans="1:9" ht="12" customHeight="1" x14ac:dyDescent="0.2">
      <c r="A862" s="43"/>
      <c r="B862" s="31"/>
      <c r="C862" s="31"/>
      <c r="D862" s="32"/>
      <c r="E862" s="32"/>
      <c r="F862" s="32"/>
      <c r="G862" s="32"/>
      <c r="H862" s="32"/>
      <c r="I862" s="32"/>
    </row>
    <row r="863" spans="1:9" ht="12" customHeight="1" x14ac:dyDescent="0.2">
      <c r="A863" s="43"/>
      <c r="B863" s="31"/>
      <c r="C863" s="31"/>
      <c r="D863" s="32"/>
      <c r="E863" s="32"/>
      <c r="F863" s="32"/>
      <c r="G863" s="32"/>
      <c r="H863" s="32"/>
      <c r="I863" s="32"/>
    </row>
    <row r="864" spans="1:9" ht="12" customHeight="1" x14ac:dyDescent="0.2">
      <c r="A864" s="43"/>
      <c r="B864" s="31"/>
      <c r="C864" s="31"/>
      <c r="D864" s="32"/>
      <c r="E864" s="32"/>
      <c r="F864" s="32"/>
      <c r="G864" s="32"/>
      <c r="H864" s="32"/>
      <c r="I864" s="32"/>
    </row>
    <row r="865" spans="1:9" ht="12" customHeight="1" x14ac:dyDescent="0.2">
      <c r="A865" s="43"/>
      <c r="B865" s="31"/>
      <c r="C865" s="31"/>
      <c r="D865" s="32"/>
      <c r="E865" s="32"/>
      <c r="F865" s="32"/>
      <c r="G865" s="32"/>
      <c r="H865" s="32"/>
      <c r="I865" s="32"/>
    </row>
    <row r="866" spans="1:9" ht="12" customHeight="1" x14ac:dyDescent="0.2">
      <c r="A866" s="43"/>
      <c r="B866" s="31"/>
      <c r="C866" s="31"/>
      <c r="D866" s="32"/>
      <c r="E866" s="32"/>
      <c r="F866" s="32"/>
      <c r="G866" s="32"/>
      <c r="H866" s="32"/>
      <c r="I866" s="32"/>
    </row>
    <row r="867" spans="1:9" ht="12" customHeight="1" x14ac:dyDescent="0.2">
      <c r="A867" s="43"/>
      <c r="B867" s="31"/>
      <c r="C867" s="31"/>
      <c r="D867" s="32"/>
      <c r="E867" s="32"/>
      <c r="F867" s="32"/>
      <c r="G867" s="32"/>
      <c r="H867" s="32"/>
      <c r="I867" s="32"/>
    </row>
    <row r="868" spans="1:9" ht="12" customHeight="1" x14ac:dyDescent="0.2">
      <c r="A868" s="43"/>
      <c r="B868" s="31"/>
      <c r="C868" s="31"/>
      <c r="D868" s="32"/>
      <c r="E868" s="32"/>
      <c r="F868" s="32"/>
      <c r="G868" s="32"/>
      <c r="H868" s="32"/>
      <c r="I868" s="32"/>
    </row>
    <row r="869" spans="1:9" ht="12" customHeight="1" x14ac:dyDescent="0.2">
      <c r="A869" s="43"/>
      <c r="B869" s="31"/>
      <c r="C869" s="31"/>
      <c r="D869" s="32"/>
      <c r="E869" s="32"/>
      <c r="F869" s="32"/>
      <c r="G869" s="32"/>
      <c r="H869" s="32"/>
      <c r="I869" s="32"/>
    </row>
    <row r="870" spans="1:9" ht="12" customHeight="1" x14ac:dyDescent="0.2">
      <c r="A870" s="43"/>
      <c r="B870" s="31"/>
      <c r="C870" s="31"/>
      <c r="D870" s="32"/>
      <c r="E870" s="32"/>
      <c r="F870" s="32"/>
      <c r="G870" s="32"/>
      <c r="H870" s="32"/>
      <c r="I870" s="32"/>
    </row>
    <row r="871" spans="1:9" ht="12" customHeight="1" x14ac:dyDescent="0.2">
      <c r="A871" s="43"/>
      <c r="B871" s="31"/>
      <c r="C871" s="31"/>
      <c r="D871" s="32"/>
      <c r="E871" s="32"/>
      <c r="F871" s="32"/>
      <c r="G871" s="32"/>
      <c r="H871" s="32"/>
      <c r="I871" s="32"/>
    </row>
    <row r="872" spans="1:9" ht="12" customHeight="1" x14ac:dyDescent="0.2">
      <c r="A872" s="43"/>
      <c r="B872" s="31"/>
      <c r="C872" s="31"/>
      <c r="D872" s="32"/>
      <c r="E872" s="32"/>
      <c r="F872" s="32"/>
      <c r="G872" s="32"/>
      <c r="H872" s="32"/>
      <c r="I872" s="32"/>
    </row>
    <row r="873" spans="1:9" ht="12" customHeight="1" x14ac:dyDescent="0.2">
      <c r="A873" s="43"/>
      <c r="B873" s="31"/>
      <c r="C873" s="31"/>
      <c r="D873" s="32"/>
      <c r="E873" s="32"/>
      <c r="F873" s="32"/>
      <c r="G873" s="32"/>
      <c r="H873" s="32"/>
      <c r="I873" s="32"/>
    </row>
    <row r="874" spans="1:9" ht="12" customHeight="1" x14ac:dyDescent="0.2">
      <c r="A874" s="43"/>
      <c r="B874" s="31"/>
      <c r="C874" s="31"/>
      <c r="D874" s="32"/>
      <c r="E874" s="32"/>
      <c r="F874" s="32"/>
      <c r="G874" s="32"/>
      <c r="H874" s="32"/>
      <c r="I874" s="32"/>
    </row>
    <row r="875" spans="1:9" ht="12" customHeight="1" x14ac:dyDescent="0.2">
      <c r="A875" s="43"/>
      <c r="B875" s="31"/>
      <c r="C875" s="31"/>
      <c r="D875" s="32"/>
      <c r="E875" s="32"/>
      <c r="F875" s="32"/>
      <c r="G875" s="32"/>
      <c r="H875" s="32"/>
      <c r="I875" s="32"/>
    </row>
    <row r="876" spans="1:9" ht="12" customHeight="1" x14ac:dyDescent="0.2">
      <c r="A876" s="43"/>
      <c r="B876" s="31"/>
      <c r="C876" s="31"/>
      <c r="D876" s="32"/>
      <c r="E876" s="32"/>
      <c r="F876" s="32"/>
      <c r="G876" s="32"/>
      <c r="H876" s="32"/>
      <c r="I876" s="32"/>
    </row>
    <row r="877" spans="1:9" ht="12" customHeight="1" x14ac:dyDescent="0.2">
      <c r="A877" s="43"/>
      <c r="B877" s="31"/>
      <c r="C877" s="31"/>
      <c r="D877" s="32"/>
      <c r="E877" s="32"/>
      <c r="F877" s="32"/>
      <c r="G877" s="32"/>
      <c r="H877" s="32"/>
      <c r="I877" s="32"/>
    </row>
    <row r="878" spans="1:9" ht="12" customHeight="1" x14ac:dyDescent="0.2">
      <c r="A878" s="43"/>
      <c r="B878" s="31"/>
      <c r="C878" s="31"/>
      <c r="D878" s="32"/>
      <c r="E878" s="32"/>
      <c r="F878" s="32"/>
      <c r="G878" s="32"/>
      <c r="H878" s="32"/>
      <c r="I878" s="32"/>
    </row>
    <row r="879" spans="1:9" ht="12" customHeight="1" x14ac:dyDescent="0.2">
      <c r="A879" s="43"/>
      <c r="B879" s="31"/>
      <c r="C879" s="31"/>
      <c r="D879" s="32"/>
      <c r="E879" s="32"/>
      <c r="F879" s="32"/>
      <c r="G879" s="32"/>
      <c r="H879" s="32"/>
      <c r="I879" s="32"/>
    </row>
    <row r="880" spans="1:9" ht="12" customHeight="1" x14ac:dyDescent="0.2">
      <c r="A880" s="43"/>
      <c r="B880" s="31"/>
      <c r="C880" s="31"/>
      <c r="D880" s="32"/>
      <c r="E880" s="32"/>
      <c r="F880" s="32"/>
      <c r="G880" s="32"/>
      <c r="H880" s="32"/>
      <c r="I880" s="32"/>
    </row>
    <row r="881" spans="1:9" ht="12" customHeight="1" x14ac:dyDescent="0.2">
      <c r="A881" s="43"/>
      <c r="B881" s="31"/>
      <c r="C881" s="31"/>
      <c r="D881" s="32"/>
      <c r="E881" s="32"/>
      <c r="F881" s="32"/>
      <c r="G881" s="32"/>
      <c r="H881" s="32"/>
      <c r="I881" s="32"/>
    </row>
    <row r="882" spans="1:9" ht="12" customHeight="1" x14ac:dyDescent="0.2">
      <c r="A882" s="43"/>
      <c r="B882" s="31"/>
      <c r="C882" s="31"/>
      <c r="D882" s="32"/>
      <c r="E882" s="32"/>
      <c r="F882" s="32"/>
      <c r="G882" s="32"/>
      <c r="H882" s="32"/>
      <c r="I882" s="32"/>
    </row>
    <row r="883" spans="1:9" ht="12" customHeight="1" x14ac:dyDescent="0.2">
      <c r="A883" s="43"/>
      <c r="B883" s="31"/>
      <c r="C883" s="31"/>
      <c r="D883" s="32"/>
      <c r="E883" s="32"/>
      <c r="F883" s="32"/>
      <c r="G883" s="32"/>
      <c r="H883" s="32"/>
      <c r="I883" s="32"/>
    </row>
    <row r="884" spans="1:9" ht="12" customHeight="1" x14ac:dyDescent="0.2">
      <c r="A884" s="43"/>
      <c r="B884" s="31"/>
      <c r="C884" s="31"/>
      <c r="D884" s="32"/>
      <c r="E884" s="32"/>
      <c r="F884" s="32"/>
      <c r="G884" s="32"/>
      <c r="H884" s="32"/>
      <c r="I884" s="32"/>
    </row>
    <row r="885" spans="1:9" ht="12" customHeight="1" x14ac:dyDescent="0.2">
      <c r="A885" s="43"/>
      <c r="B885" s="31"/>
      <c r="C885" s="31"/>
      <c r="D885" s="32"/>
      <c r="E885" s="32"/>
      <c r="F885" s="32"/>
      <c r="G885" s="32"/>
      <c r="H885" s="32"/>
      <c r="I885" s="32"/>
    </row>
    <row r="886" spans="1:9" ht="12" customHeight="1" x14ac:dyDescent="0.2">
      <c r="A886" s="43"/>
      <c r="B886" s="31"/>
      <c r="C886" s="31"/>
      <c r="D886" s="32"/>
      <c r="E886" s="32"/>
      <c r="F886" s="32"/>
      <c r="G886" s="32"/>
      <c r="H886" s="32"/>
      <c r="I886" s="32"/>
    </row>
    <row r="887" spans="1:9" ht="12" customHeight="1" x14ac:dyDescent="0.2">
      <c r="A887" s="43"/>
      <c r="B887" s="31"/>
      <c r="C887" s="31"/>
      <c r="D887" s="32"/>
      <c r="E887" s="32"/>
      <c r="F887" s="32"/>
      <c r="G887" s="32"/>
      <c r="H887" s="32"/>
      <c r="I887" s="32"/>
    </row>
    <row r="888" spans="1:9" ht="12" customHeight="1" x14ac:dyDescent="0.2">
      <c r="A888" s="43"/>
      <c r="B888" s="31"/>
      <c r="C888" s="31"/>
      <c r="D888" s="32"/>
      <c r="E888" s="32"/>
      <c r="F888" s="32"/>
      <c r="G888" s="32"/>
      <c r="H888" s="32"/>
      <c r="I888" s="32"/>
    </row>
    <row r="889" spans="1:9" ht="12" customHeight="1" x14ac:dyDescent="0.2">
      <c r="A889" s="43"/>
      <c r="B889" s="31"/>
      <c r="C889" s="31"/>
      <c r="D889" s="32"/>
      <c r="E889" s="32"/>
      <c r="F889" s="32"/>
      <c r="G889" s="32"/>
      <c r="H889" s="32"/>
      <c r="I889" s="32"/>
    </row>
    <row r="890" spans="1:9" ht="12" customHeight="1" x14ac:dyDescent="0.2">
      <c r="A890" s="43"/>
      <c r="B890" s="31"/>
      <c r="C890" s="31"/>
      <c r="D890" s="32"/>
      <c r="E890" s="32"/>
      <c r="F890" s="32"/>
      <c r="G890" s="32"/>
      <c r="H890" s="32"/>
      <c r="I890" s="32"/>
    </row>
    <row r="891" spans="1:9" ht="12" customHeight="1" x14ac:dyDescent="0.2">
      <c r="A891" s="43"/>
      <c r="B891" s="31"/>
      <c r="C891" s="31"/>
      <c r="D891" s="32"/>
      <c r="E891" s="32"/>
      <c r="F891" s="32"/>
      <c r="G891" s="32"/>
      <c r="H891" s="32"/>
      <c r="I891" s="32"/>
    </row>
    <row r="892" spans="1:9" ht="12" customHeight="1" x14ac:dyDescent="0.2">
      <c r="A892" s="43"/>
      <c r="B892" s="31"/>
      <c r="C892" s="31"/>
      <c r="D892" s="32"/>
      <c r="E892" s="32"/>
      <c r="F892" s="32"/>
      <c r="G892" s="32"/>
      <c r="H892" s="32"/>
      <c r="I892" s="32"/>
    </row>
    <row r="893" spans="1:9" ht="12" customHeight="1" x14ac:dyDescent="0.2">
      <c r="A893" s="43"/>
      <c r="B893" s="31"/>
      <c r="C893" s="31"/>
      <c r="D893" s="32"/>
      <c r="E893" s="32"/>
      <c r="F893" s="32"/>
      <c r="G893" s="32"/>
      <c r="H893" s="32"/>
      <c r="I893" s="32"/>
    </row>
    <row r="894" spans="1:9" ht="12" customHeight="1" x14ac:dyDescent="0.2">
      <c r="A894" s="43"/>
      <c r="B894" s="31"/>
      <c r="C894" s="31"/>
      <c r="D894" s="32"/>
      <c r="E894" s="32"/>
      <c r="F894" s="32"/>
      <c r="G894" s="32"/>
      <c r="H894" s="32"/>
      <c r="I894" s="32"/>
    </row>
    <row r="895" spans="1:9" ht="12" customHeight="1" x14ac:dyDescent="0.2">
      <c r="A895" s="43"/>
      <c r="B895" s="31"/>
      <c r="C895" s="31"/>
      <c r="D895" s="32"/>
      <c r="E895" s="32"/>
      <c r="F895" s="32"/>
      <c r="G895" s="32"/>
      <c r="H895" s="32"/>
      <c r="I895" s="32"/>
    </row>
    <row r="896" spans="1:9" ht="12" customHeight="1" x14ac:dyDescent="0.2">
      <c r="A896" s="43"/>
      <c r="B896" s="31"/>
      <c r="C896" s="31"/>
      <c r="D896" s="32"/>
      <c r="E896" s="32"/>
      <c r="F896" s="32"/>
      <c r="G896" s="32"/>
      <c r="H896" s="32"/>
      <c r="I896" s="32"/>
    </row>
    <row r="897" spans="1:9" ht="12" customHeight="1" x14ac:dyDescent="0.2">
      <c r="A897" s="43"/>
      <c r="B897" s="31"/>
      <c r="C897" s="31"/>
      <c r="D897" s="32"/>
      <c r="E897" s="32"/>
      <c r="F897" s="32"/>
      <c r="G897" s="32"/>
      <c r="H897" s="32"/>
      <c r="I897" s="32"/>
    </row>
    <row r="898" spans="1:9" ht="12" customHeight="1" x14ac:dyDescent="0.2">
      <c r="A898" s="43"/>
      <c r="B898" s="31"/>
      <c r="C898" s="31"/>
      <c r="D898" s="32"/>
      <c r="E898" s="32"/>
      <c r="F898" s="32"/>
      <c r="G898" s="32"/>
      <c r="H898" s="32"/>
      <c r="I898" s="32"/>
    </row>
    <row r="899" spans="1:9" ht="12" customHeight="1" x14ac:dyDescent="0.2">
      <c r="A899" s="43"/>
      <c r="B899" s="31"/>
      <c r="C899" s="31"/>
      <c r="D899" s="32"/>
      <c r="E899" s="32"/>
      <c r="F899" s="32"/>
      <c r="G899" s="32"/>
      <c r="H899" s="32"/>
      <c r="I899" s="32"/>
    </row>
    <row r="900" spans="1:9" ht="12" customHeight="1" x14ac:dyDescent="0.2">
      <c r="A900" s="43"/>
      <c r="B900" s="31"/>
      <c r="C900" s="31"/>
      <c r="D900" s="32"/>
      <c r="E900" s="32"/>
      <c r="F900" s="32"/>
      <c r="G900" s="32"/>
      <c r="H900" s="32"/>
      <c r="I900" s="32"/>
    </row>
    <row r="901" spans="1:9" ht="12" customHeight="1" x14ac:dyDescent="0.2">
      <c r="A901" s="43"/>
      <c r="B901" s="31"/>
      <c r="C901" s="31"/>
      <c r="D901" s="32"/>
      <c r="E901" s="32"/>
      <c r="F901" s="32"/>
      <c r="G901" s="32"/>
      <c r="H901" s="32"/>
      <c r="I901" s="32"/>
    </row>
    <row r="902" spans="1:9" ht="12" customHeight="1" x14ac:dyDescent="0.2">
      <c r="A902" s="43"/>
      <c r="B902" s="31"/>
      <c r="C902" s="31"/>
      <c r="D902" s="32"/>
      <c r="E902" s="32"/>
      <c r="F902" s="32"/>
      <c r="G902" s="32"/>
      <c r="H902" s="32"/>
      <c r="I902" s="32"/>
    </row>
    <row r="903" spans="1:9" ht="12" customHeight="1" x14ac:dyDescent="0.2">
      <c r="A903" s="43"/>
      <c r="B903" s="31"/>
      <c r="C903" s="31"/>
      <c r="D903" s="32"/>
      <c r="E903" s="32"/>
      <c r="F903" s="32"/>
      <c r="G903" s="32"/>
      <c r="H903" s="32"/>
      <c r="I903" s="32"/>
    </row>
    <row r="904" spans="1:9" ht="12" customHeight="1" x14ac:dyDescent="0.2">
      <c r="A904" s="43"/>
      <c r="B904" s="31"/>
      <c r="C904" s="31"/>
      <c r="D904" s="32"/>
      <c r="E904" s="32"/>
      <c r="F904" s="32"/>
      <c r="G904" s="32"/>
      <c r="H904" s="32"/>
      <c r="I904" s="32"/>
    </row>
    <row r="905" spans="1:9" ht="12" customHeight="1" x14ac:dyDescent="0.2">
      <c r="A905" s="43"/>
      <c r="B905" s="31"/>
      <c r="C905" s="31"/>
      <c r="D905" s="32"/>
      <c r="E905" s="32"/>
      <c r="F905" s="32"/>
      <c r="G905" s="32"/>
      <c r="H905" s="32"/>
      <c r="I905" s="32"/>
    </row>
    <row r="906" spans="1:9" ht="12" customHeight="1" x14ac:dyDescent="0.2">
      <c r="A906" s="43"/>
      <c r="B906" s="31"/>
      <c r="C906" s="31"/>
      <c r="D906" s="32"/>
      <c r="E906" s="32"/>
      <c r="F906" s="32"/>
      <c r="G906" s="32"/>
      <c r="H906" s="32"/>
      <c r="I906" s="32"/>
    </row>
    <row r="907" spans="1:9" ht="12" customHeight="1" x14ac:dyDescent="0.2">
      <c r="A907" s="43"/>
      <c r="B907" s="31"/>
      <c r="C907" s="31"/>
      <c r="D907" s="32"/>
      <c r="E907" s="32"/>
      <c r="F907" s="32"/>
      <c r="G907" s="32"/>
      <c r="H907" s="32"/>
      <c r="I907" s="32"/>
    </row>
    <row r="908" spans="1:9" ht="12" customHeight="1" x14ac:dyDescent="0.2">
      <c r="A908" s="43"/>
      <c r="B908" s="31"/>
      <c r="C908" s="31"/>
      <c r="D908" s="32"/>
      <c r="E908" s="32"/>
      <c r="F908" s="32"/>
      <c r="G908" s="32"/>
      <c r="H908" s="32"/>
      <c r="I908" s="32"/>
    </row>
    <row r="909" spans="1:9" ht="12" customHeight="1" x14ac:dyDescent="0.2">
      <c r="A909" s="43"/>
      <c r="B909" s="31"/>
      <c r="C909" s="31"/>
      <c r="D909" s="32"/>
      <c r="E909" s="32"/>
      <c r="F909" s="32"/>
      <c r="G909" s="32"/>
      <c r="H909" s="32"/>
      <c r="I909" s="32"/>
    </row>
    <row r="910" spans="1:9" ht="12" customHeight="1" x14ac:dyDescent="0.2">
      <c r="A910" s="43"/>
      <c r="B910" s="31"/>
      <c r="C910" s="31"/>
      <c r="D910" s="32"/>
      <c r="E910" s="32"/>
      <c r="F910" s="32"/>
      <c r="G910" s="32"/>
      <c r="H910" s="32"/>
      <c r="I910" s="32"/>
    </row>
    <row r="911" spans="1:9" ht="12" customHeight="1" x14ac:dyDescent="0.2">
      <c r="A911" s="43"/>
      <c r="B911" s="31"/>
      <c r="C911" s="31"/>
      <c r="D911" s="32"/>
      <c r="E911" s="32"/>
      <c r="F911" s="32"/>
      <c r="G911" s="32"/>
      <c r="H911" s="32"/>
      <c r="I911" s="32"/>
    </row>
    <row r="912" spans="1:9" ht="12" customHeight="1" x14ac:dyDescent="0.2">
      <c r="A912" s="43"/>
      <c r="B912" s="31"/>
      <c r="C912" s="31"/>
      <c r="D912" s="32"/>
      <c r="E912" s="32"/>
      <c r="F912" s="32"/>
      <c r="G912" s="32"/>
      <c r="H912" s="32"/>
      <c r="I912" s="32"/>
    </row>
    <row r="913" spans="1:9" ht="12" customHeight="1" x14ac:dyDescent="0.2">
      <c r="A913" s="43"/>
      <c r="B913" s="31"/>
      <c r="C913" s="31"/>
      <c r="D913" s="32"/>
      <c r="E913" s="32"/>
      <c r="F913" s="32"/>
      <c r="G913" s="32"/>
      <c r="H913" s="32"/>
      <c r="I913" s="32"/>
    </row>
    <row r="914" spans="1:9" ht="12" customHeight="1" x14ac:dyDescent="0.2">
      <c r="A914" s="43"/>
      <c r="B914" s="31"/>
      <c r="C914" s="31"/>
      <c r="D914" s="32"/>
      <c r="E914" s="32"/>
      <c r="F914" s="32"/>
      <c r="G914" s="32"/>
      <c r="H914" s="32"/>
      <c r="I914" s="32"/>
    </row>
    <row r="915" spans="1:9" ht="12" customHeight="1" x14ac:dyDescent="0.2">
      <c r="A915" s="43"/>
      <c r="B915" s="31"/>
      <c r="C915" s="31"/>
      <c r="D915" s="32"/>
      <c r="E915" s="32"/>
      <c r="F915" s="32"/>
      <c r="G915" s="32"/>
      <c r="H915" s="32"/>
      <c r="I915" s="32"/>
    </row>
    <row r="916" spans="1:9" ht="12" customHeight="1" x14ac:dyDescent="0.2">
      <c r="A916" s="43"/>
      <c r="B916" s="31"/>
      <c r="C916" s="31"/>
      <c r="D916" s="32"/>
      <c r="E916" s="32"/>
      <c r="F916" s="32"/>
      <c r="G916" s="32"/>
      <c r="H916" s="32"/>
      <c r="I916" s="32"/>
    </row>
    <row r="917" spans="1:9" ht="12" customHeight="1" x14ac:dyDescent="0.2">
      <c r="A917" s="43"/>
      <c r="B917" s="31"/>
      <c r="C917" s="31"/>
      <c r="D917" s="32"/>
      <c r="E917" s="32"/>
      <c r="F917" s="32"/>
      <c r="G917" s="32"/>
      <c r="H917" s="32"/>
      <c r="I917" s="32"/>
    </row>
    <row r="918" spans="1:9" ht="12" customHeight="1" x14ac:dyDescent="0.2">
      <c r="A918" s="43"/>
      <c r="B918" s="31"/>
      <c r="C918" s="31"/>
      <c r="D918" s="32"/>
      <c r="E918" s="32"/>
      <c r="F918" s="32"/>
      <c r="G918" s="32"/>
      <c r="H918" s="32"/>
      <c r="I918" s="32"/>
    </row>
    <row r="919" spans="1:9" ht="12" customHeight="1" x14ac:dyDescent="0.2">
      <c r="A919" s="43"/>
      <c r="B919" s="31"/>
      <c r="C919" s="31"/>
      <c r="D919" s="32"/>
      <c r="E919" s="32"/>
      <c r="F919" s="32"/>
      <c r="G919" s="32"/>
      <c r="H919" s="32"/>
      <c r="I919" s="32"/>
    </row>
    <row r="920" spans="1:9" ht="12" customHeight="1" x14ac:dyDescent="0.2">
      <c r="A920" s="43"/>
      <c r="B920" s="31"/>
      <c r="C920" s="31"/>
      <c r="D920" s="32"/>
      <c r="E920" s="32"/>
      <c r="F920" s="32"/>
      <c r="G920" s="32"/>
      <c r="H920" s="32"/>
      <c r="I920" s="32"/>
    </row>
    <row r="921" spans="1:9" ht="12" customHeight="1" x14ac:dyDescent="0.2">
      <c r="A921" s="43"/>
      <c r="B921" s="31"/>
      <c r="C921" s="31"/>
      <c r="D921" s="32"/>
      <c r="E921" s="32"/>
      <c r="F921" s="32"/>
      <c r="G921" s="32"/>
      <c r="H921" s="32"/>
      <c r="I921" s="32"/>
    </row>
    <row r="922" spans="1:9" ht="12" customHeight="1" x14ac:dyDescent="0.2">
      <c r="A922" s="43"/>
      <c r="B922" s="31"/>
      <c r="C922" s="31"/>
      <c r="D922" s="32"/>
      <c r="E922" s="32"/>
      <c r="F922" s="32"/>
      <c r="G922" s="32"/>
      <c r="H922" s="32"/>
      <c r="I922" s="32"/>
    </row>
    <row r="923" spans="1:9" ht="12" customHeight="1" x14ac:dyDescent="0.2">
      <c r="A923" s="43"/>
      <c r="B923" s="31"/>
      <c r="C923" s="31"/>
      <c r="D923" s="32"/>
      <c r="E923" s="32"/>
      <c r="F923" s="32"/>
      <c r="G923" s="32"/>
      <c r="H923" s="32"/>
      <c r="I923" s="32"/>
    </row>
    <row r="924" spans="1:9" ht="12" customHeight="1" x14ac:dyDescent="0.2">
      <c r="A924" s="43"/>
      <c r="B924" s="31"/>
      <c r="C924" s="31"/>
      <c r="D924" s="32"/>
      <c r="E924" s="32"/>
      <c r="F924" s="32"/>
      <c r="G924" s="32"/>
      <c r="H924" s="32"/>
      <c r="I924" s="32"/>
    </row>
    <row r="925" spans="1:9" ht="12" customHeight="1" x14ac:dyDescent="0.2">
      <c r="A925" s="43"/>
      <c r="B925" s="31"/>
      <c r="C925" s="31"/>
      <c r="D925" s="32"/>
      <c r="E925" s="32"/>
      <c r="F925" s="32"/>
      <c r="G925" s="32"/>
      <c r="H925" s="32"/>
      <c r="I925" s="32"/>
    </row>
    <row r="926" spans="1:9" ht="12" customHeight="1" x14ac:dyDescent="0.2">
      <c r="A926" s="43"/>
      <c r="B926" s="31"/>
      <c r="C926" s="31"/>
      <c r="D926" s="32"/>
      <c r="E926" s="32"/>
      <c r="F926" s="32"/>
      <c r="G926" s="32"/>
      <c r="H926" s="32"/>
      <c r="I926" s="32"/>
    </row>
    <row r="927" spans="1:9" ht="12" customHeight="1" x14ac:dyDescent="0.2">
      <c r="A927" s="43"/>
      <c r="B927" s="31"/>
      <c r="C927" s="31"/>
      <c r="D927" s="32"/>
      <c r="E927" s="32"/>
      <c r="F927" s="32"/>
      <c r="G927" s="32"/>
      <c r="H927" s="32"/>
      <c r="I927" s="32"/>
    </row>
    <row r="928" spans="1:9" ht="12" customHeight="1" x14ac:dyDescent="0.2">
      <c r="A928" s="43"/>
      <c r="B928" s="31"/>
      <c r="C928" s="31"/>
      <c r="D928" s="32"/>
      <c r="E928" s="32"/>
      <c r="F928" s="32"/>
      <c r="G928" s="32"/>
      <c r="H928" s="32"/>
      <c r="I928" s="32"/>
    </row>
    <row r="929" spans="1:9" ht="12" customHeight="1" x14ac:dyDescent="0.2">
      <c r="A929" s="43"/>
      <c r="B929" s="31"/>
      <c r="C929" s="31"/>
      <c r="D929" s="32"/>
      <c r="E929" s="32"/>
      <c r="F929" s="32"/>
      <c r="G929" s="32"/>
      <c r="H929" s="32"/>
      <c r="I929" s="32"/>
    </row>
    <row r="930" spans="1:9" ht="12" customHeight="1" x14ac:dyDescent="0.2">
      <c r="A930" s="43"/>
      <c r="B930" s="31"/>
      <c r="C930" s="31"/>
      <c r="D930" s="32"/>
      <c r="E930" s="32"/>
      <c r="F930" s="32"/>
      <c r="G930" s="32"/>
      <c r="H930" s="32"/>
      <c r="I930" s="32"/>
    </row>
    <row r="931" spans="1:9" ht="12" customHeight="1" x14ac:dyDescent="0.2">
      <c r="A931" s="43"/>
      <c r="B931" s="31"/>
      <c r="C931" s="31"/>
      <c r="D931" s="32"/>
      <c r="E931" s="32"/>
      <c r="F931" s="32"/>
      <c r="G931" s="32"/>
      <c r="H931" s="32"/>
      <c r="I931" s="32"/>
    </row>
    <row r="932" spans="1:9" ht="12" customHeight="1" x14ac:dyDescent="0.2">
      <c r="A932" s="43"/>
      <c r="B932" s="31"/>
      <c r="C932" s="31"/>
      <c r="D932" s="32"/>
      <c r="E932" s="32"/>
      <c r="F932" s="32"/>
      <c r="G932" s="32"/>
      <c r="H932" s="32"/>
      <c r="I932" s="32"/>
    </row>
    <row r="933" spans="1:9" ht="12" customHeight="1" x14ac:dyDescent="0.2">
      <c r="A933" s="43"/>
      <c r="B933" s="31"/>
      <c r="C933" s="31"/>
      <c r="D933" s="32"/>
      <c r="E933" s="32"/>
      <c r="F933" s="32"/>
      <c r="G933" s="32"/>
      <c r="H933" s="32"/>
      <c r="I933" s="32"/>
    </row>
    <row r="934" spans="1:9" ht="12" customHeight="1" x14ac:dyDescent="0.2">
      <c r="A934" s="43"/>
      <c r="B934" s="31"/>
      <c r="C934" s="31"/>
      <c r="D934" s="32"/>
      <c r="E934" s="32"/>
      <c r="F934" s="32"/>
      <c r="G934" s="32"/>
      <c r="H934" s="32"/>
      <c r="I934" s="32"/>
    </row>
    <row r="935" spans="1:9" ht="12" customHeight="1" x14ac:dyDescent="0.2">
      <c r="A935" s="43"/>
      <c r="B935" s="31"/>
      <c r="C935" s="31"/>
      <c r="D935" s="32"/>
      <c r="E935" s="32"/>
      <c r="F935" s="32"/>
      <c r="G935" s="32"/>
      <c r="H935" s="32"/>
      <c r="I935" s="32"/>
    </row>
    <row r="936" spans="1:9" ht="12" customHeight="1" x14ac:dyDescent="0.2">
      <c r="A936" s="43"/>
      <c r="B936" s="31"/>
      <c r="C936" s="31"/>
      <c r="D936" s="32"/>
      <c r="E936" s="32"/>
      <c r="F936" s="32"/>
      <c r="G936" s="32"/>
      <c r="H936" s="32"/>
      <c r="I936" s="32"/>
    </row>
    <row r="937" spans="1:9" ht="12" customHeight="1" x14ac:dyDescent="0.2">
      <c r="A937" s="43"/>
      <c r="B937" s="31"/>
      <c r="C937" s="31"/>
      <c r="D937" s="32"/>
      <c r="E937" s="32"/>
      <c r="F937" s="32"/>
      <c r="G937" s="32"/>
      <c r="H937" s="32"/>
      <c r="I937" s="32"/>
    </row>
    <row r="938" spans="1:9" ht="12" customHeight="1" x14ac:dyDescent="0.2">
      <c r="A938" s="43"/>
      <c r="B938" s="31"/>
      <c r="C938" s="31"/>
      <c r="D938" s="32"/>
      <c r="E938" s="32"/>
      <c r="F938" s="32"/>
      <c r="G938" s="32"/>
      <c r="H938" s="32"/>
      <c r="I938" s="32"/>
    </row>
    <row r="939" spans="1:9" ht="12" customHeight="1" x14ac:dyDescent="0.2">
      <c r="A939" s="43"/>
      <c r="B939" s="31"/>
      <c r="C939" s="31"/>
      <c r="D939" s="32"/>
      <c r="E939" s="32"/>
      <c r="F939" s="32"/>
      <c r="G939" s="32"/>
      <c r="H939" s="32"/>
      <c r="I939" s="32"/>
    </row>
    <row r="940" spans="1:9" ht="12" customHeight="1" x14ac:dyDescent="0.2">
      <c r="A940" s="43"/>
      <c r="B940" s="31"/>
      <c r="C940" s="31"/>
      <c r="D940" s="32"/>
      <c r="E940" s="32"/>
      <c r="F940" s="32"/>
      <c r="G940" s="32"/>
      <c r="H940" s="32"/>
      <c r="I940" s="32"/>
    </row>
    <row r="941" spans="1:9" ht="12" customHeight="1" x14ac:dyDescent="0.2">
      <c r="A941" s="43"/>
      <c r="B941" s="31"/>
      <c r="C941" s="31"/>
      <c r="D941" s="32"/>
      <c r="E941" s="32"/>
      <c r="F941" s="32"/>
      <c r="G941" s="32"/>
      <c r="H941" s="32"/>
      <c r="I941" s="32"/>
    </row>
    <row r="942" spans="1:9" ht="12" customHeight="1" x14ac:dyDescent="0.2">
      <c r="A942" s="43"/>
      <c r="B942" s="31"/>
      <c r="C942" s="31"/>
      <c r="D942" s="32"/>
      <c r="E942" s="32"/>
      <c r="F942" s="32"/>
      <c r="G942" s="32"/>
      <c r="H942" s="32"/>
      <c r="I942" s="32"/>
    </row>
    <row r="943" spans="1:9" ht="12" customHeight="1" x14ac:dyDescent="0.2">
      <c r="A943" s="43"/>
      <c r="B943" s="31"/>
      <c r="C943" s="31"/>
      <c r="D943" s="32"/>
      <c r="E943" s="32"/>
      <c r="F943" s="32"/>
      <c r="G943" s="32"/>
      <c r="H943" s="32"/>
      <c r="I943" s="32"/>
    </row>
    <row r="944" spans="1:9" ht="12" customHeight="1" x14ac:dyDescent="0.2">
      <c r="A944" s="43"/>
      <c r="B944" s="31"/>
      <c r="C944" s="31"/>
      <c r="D944" s="32"/>
      <c r="E944" s="32"/>
      <c r="F944" s="32"/>
      <c r="G944" s="32"/>
      <c r="H944" s="32"/>
      <c r="I944" s="32"/>
    </row>
    <row r="945" spans="1:9" ht="12" customHeight="1" x14ac:dyDescent="0.2">
      <c r="A945" s="43"/>
      <c r="B945" s="31"/>
      <c r="C945" s="31"/>
      <c r="D945" s="32"/>
      <c r="E945" s="32"/>
      <c r="F945" s="32"/>
      <c r="G945" s="32"/>
      <c r="H945" s="32"/>
      <c r="I945" s="32"/>
    </row>
    <row r="946" spans="1:9" ht="12" customHeight="1" x14ac:dyDescent="0.2">
      <c r="A946" s="43"/>
      <c r="B946" s="31"/>
      <c r="C946" s="31"/>
      <c r="D946" s="32"/>
      <c r="E946" s="32"/>
      <c r="F946" s="32"/>
      <c r="G946" s="32"/>
      <c r="H946" s="32"/>
      <c r="I946" s="32"/>
    </row>
    <row r="947" spans="1:9" ht="12" customHeight="1" x14ac:dyDescent="0.2">
      <c r="A947" s="43"/>
      <c r="B947" s="31"/>
      <c r="C947" s="31"/>
      <c r="D947" s="32"/>
      <c r="E947" s="32"/>
      <c r="F947" s="32"/>
      <c r="G947" s="32"/>
      <c r="H947" s="32"/>
      <c r="I947" s="32"/>
    </row>
    <row r="948" spans="1:9" ht="12" customHeight="1" x14ac:dyDescent="0.2">
      <c r="A948" s="43"/>
      <c r="B948" s="31"/>
      <c r="C948" s="31"/>
      <c r="D948" s="32"/>
      <c r="E948" s="32"/>
      <c r="F948" s="32"/>
      <c r="G948" s="32"/>
      <c r="H948" s="32"/>
      <c r="I948" s="32"/>
    </row>
    <row r="949" spans="1:9" ht="12" customHeight="1" x14ac:dyDescent="0.2">
      <c r="A949" s="43"/>
      <c r="B949" s="31"/>
      <c r="C949" s="31"/>
      <c r="D949" s="32"/>
      <c r="E949" s="32"/>
      <c r="F949" s="32"/>
      <c r="G949" s="32"/>
      <c r="H949" s="32"/>
      <c r="I949" s="32"/>
    </row>
    <row r="950" spans="1:9" ht="12" customHeight="1" x14ac:dyDescent="0.2">
      <c r="A950" s="43"/>
      <c r="B950" s="31"/>
      <c r="C950" s="31"/>
      <c r="D950" s="32"/>
      <c r="E950" s="32"/>
      <c r="F950" s="32"/>
      <c r="G950" s="32"/>
      <c r="H950" s="32"/>
      <c r="I950" s="32"/>
    </row>
    <row r="951" spans="1:9" ht="12" customHeight="1" x14ac:dyDescent="0.2">
      <c r="A951" s="43"/>
      <c r="B951" s="31"/>
      <c r="C951" s="31"/>
      <c r="D951" s="32"/>
      <c r="E951" s="32"/>
      <c r="F951" s="32"/>
      <c r="G951" s="32"/>
      <c r="H951" s="32"/>
      <c r="I951" s="32"/>
    </row>
    <row r="952" spans="1:9" ht="12" customHeight="1" x14ac:dyDescent="0.2">
      <c r="A952" s="43"/>
      <c r="B952" s="31"/>
      <c r="C952" s="31"/>
      <c r="D952" s="32"/>
      <c r="E952" s="32"/>
      <c r="F952" s="32"/>
      <c r="G952" s="32"/>
      <c r="H952" s="32"/>
      <c r="I952" s="32"/>
    </row>
    <row r="953" spans="1:9" ht="12" customHeight="1" x14ac:dyDescent="0.2">
      <c r="A953" s="43"/>
      <c r="B953" s="31"/>
      <c r="C953" s="31"/>
      <c r="D953" s="32"/>
      <c r="E953" s="32"/>
      <c r="F953" s="32"/>
      <c r="G953" s="32"/>
      <c r="H953" s="32"/>
      <c r="I953" s="32"/>
    </row>
    <row r="954" spans="1:9" ht="12" customHeight="1" x14ac:dyDescent="0.2">
      <c r="A954" s="43"/>
      <c r="B954" s="31"/>
      <c r="C954" s="31"/>
      <c r="D954" s="32"/>
      <c r="E954" s="32"/>
      <c r="F954" s="32"/>
      <c r="G954" s="32"/>
      <c r="H954" s="32"/>
      <c r="I954" s="32"/>
    </row>
    <row r="955" spans="1:9" ht="12" customHeight="1" x14ac:dyDescent="0.2">
      <c r="A955" s="43"/>
      <c r="B955" s="31"/>
      <c r="C955" s="31"/>
      <c r="D955" s="32"/>
      <c r="E955" s="32"/>
      <c r="F955" s="32"/>
      <c r="G955" s="32"/>
      <c r="H955" s="32"/>
      <c r="I955" s="32"/>
    </row>
    <row r="956" spans="1:9" ht="12" customHeight="1" x14ac:dyDescent="0.2">
      <c r="A956" s="43"/>
      <c r="B956" s="31"/>
      <c r="C956" s="31"/>
      <c r="D956" s="32"/>
      <c r="E956" s="32"/>
      <c r="F956" s="32"/>
      <c r="G956" s="32"/>
      <c r="H956" s="32"/>
      <c r="I956" s="32"/>
    </row>
    <row r="957" spans="1:9" ht="12" customHeight="1" x14ac:dyDescent="0.2">
      <c r="A957" s="43"/>
      <c r="B957" s="31"/>
      <c r="C957" s="31"/>
      <c r="D957" s="32"/>
      <c r="E957" s="32"/>
      <c r="F957" s="32"/>
      <c r="G957" s="32"/>
      <c r="H957" s="32"/>
      <c r="I957" s="32"/>
    </row>
    <row r="958" spans="1:9" ht="12" customHeight="1" x14ac:dyDescent="0.2">
      <c r="A958" s="43"/>
      <c r="B958" s="31"/>
      <c r="C958" s="31"/>
      <c r="D958" s="32"/>
      <c r="E958" s="32"/>
      <c r="F958" s="32"/>
      <c r="G958" s="32"/>
      <c r="H958" s="32"/>
      <c r="I958" s="32"/>
    </row>
    <row r="959" spans="1:9" ht="12" customHeight="1" x14ac:dyDescent="0.2">
      <c r="A959" s="43"/>
      <c r="B959" s="31"/>
      <c r="C959" s="31"/>
      <c r="D959" s="32"/>
      <c r="E959" s="32"/>
      <c r="F959" s="32"/>
      <c r="G959" s="32"/>
      <c r="H959" s="32"/>
      <c r="I959" s="32"/>
    </row>
    <row r="960" spans="1:9" ht="12" customHeight="1" x14ac:dyDescent="0.2">
      <c r="A960" s="43"/>
      <c r="B960" s="31"/>
      <c r="C960" s="31"/>
      <c r="D960" s="32"/>
      <c r="E960" s="32"/>
      <c r="F960" s="32"/>
      <c r="G960" s="32"/>
      <c r="H960" s="32"/>
      <c r="I960" s="32"/>
    </row>
    <row r="961" spans="1:9" ht="12" customHeight="1" x14ac:dyDescent="0.2">
      <c r="A961" s="43"/>
      <c r="B961" s="31"/>
      <c r="C961" s="31"/>
      <c r="D961" s="32"/>
      <c r="E961" s="32"/>
      <c r="F961" s="32"/>
      <c r="G961" s="32"/>
      <c r="H961" s="32"/>
      <c r="I961" s="32"/>
    </row>
    <row r="962" spans="1:9" ht="12" customHeight="1" x14ac:dyDescent="0.2">
      <c r="A962" s="43"/>
      <c r="B962" s="31"/>
      <c r="C962" s="31"/>
      <c r="D962" s="32"/>
      <c r="E962" s="32"/>
      <c r="F962" s="32"/>
      <c r="G962" s="32"/>
      <c r="H962" s="32"/>
      <c r="I962" s="32"/>
    </row>
    <row r="963" spans="1:9" ht="12" customHeight="1" x14ac:dyDescent="0.2">
      <c r="A963" s="43"/>
      <c r="B963" s="31"/>
      <c r="C963" s="31"/>
      <c r="D963" s="32"/>
      <c r="E963" s="32"/>
      <c r="F963" s="32"/>
      <c r="G963" s="32"/>
      <c r="H963" s="32"/>
      <c r="I963" s="32"/>
    </row>
    <row r="964" spans="1:9" ht="12" customHeight="1" x14ac:dyDescent="0.2">
      <c r="A964" s="43"/>
      <c r="B964" s="31"/>
      <c r="C964" s="31"/>
      <c r="D964" s="32"/>
      <c r="E964" s="32"/>
      <c r="F964" s="32"/>
      <c r="G964" s="32"/>
      <c r="H964" s="32"/>
      <c r="I964" s="32"/>
    </row>
    <row r="965" spans="1:9" ht="12" customHeight="1" x14ac:dyDescent="0.2">
      <c r="A965" s="43"/>
      <c r="B965" s="31"/>
      <c r="C965" s="31"/>
      <c r="D965" s="32"/>
      <c r="E965" s="32"/>
      <c r="F965" s="32"/>
      <c r="G965" s="32"/>
      <c r="H965" s="32"/>
      <c r="I965" s="32"/>
    </row>
    <row r="966" spans="1:9" ht="12" customHeight="1" x14ac:dyDescent="0.2">
      <c r="A966" s="43"/>
      <c r="B966" s="31"/>
      <c r="C966" s="31"/>
      <c r="D966" s="32"/>
      <c r="E966" s="32"/>
      <c r="F966" s="32"/>
      <c r="G966" s="32"/>
      <c r="H966" s="32"/>
      <c r="I966" s="32"/>
    </row>
    <row r="967" spans="1:9" ht="12" customHeight="1" x14ac:dyDescent="0.2">
      <c r="A967" s="43"/>
      <c r="B967" s="31"/>
      <c r="C967" s="31"/>
      <c r="D967" s="32"/>
      <c r="E967" s="32"/>
      <c r="F967" s="32"/>
      <c r="G967" s="32"/>
      <c r="H967" s="32"/>
      <c r="I967" s="32"/>
    </row>
    <row r="968" spans="1:9" ht="12" customHeight="1" x14ac:dyDescent="0.2">
      <c r="A968" s="43"/>
      <c r="B968" s="31"/>
      <c r="C968" s="31"/>
      <c r="D968" s="32"/>
      <c r="E968" s="32"/>
      <c r="F968" s="32"/>
      <c r="G968" s="32"/>
      <c r="H968" s="32"/>
      <c r="I968" s="32"/>
    </row>
    <row r="969" spans="1:9" ht="12" customHeight="1" x14ac:dyDescent="0.2">
      <c r="A969" s="43"/>
      <c r="B969" s="31"/>
      <c r="C969" s="31"/>
      <c r="D969" s="32"/>
      <c r="E969" s="32"/>
      <c r="F969" s="32"/>
      <c r="G969" s="32"/>
      <c r="H969" s="32"/>
      <c r="I969" s="32"/>
    </row>
    <row r="970" spans="1:9" ht="12" customHeight="1" x14ac:dyDescent="0.2">
      <c r="A970" s="43"/>
      <c r="B970" s="31"/>
      <c r="C970" s="31"/>
      <c r="D970" s="32"/>
      <c r="E970" s="32"/>
      <c r="F970" s="32"/>
      <c r="G970" s="32"/>
      <c r="H970" s="32"/>
      <c r="I970" s="32"/>
    </row>
    <row r="971" spans="1:9" ht="12" customHeight="1" x14ac:dyDescent="0.2">
      <c r="A971" s="43"/>
      <c r="B971" s="31"/>
      <c r="C971" s="31"/>
      <c r="D971" s="32"/>
      <c r="E971" s="32"/>
      <c r="F971" s="32"/>
      <c r="G971" s="32"/>
      <c r="H971" s="32"/>
      <c r="I971" s="32"/>
    </row>
    <row r="972" spans="1:9" ht="12" customHeight="1" x14ac:dyDescent="0.2">
      <c r="A972" s="43"/>
      <c r="B972" s="31"/>
      <c r="C972" s="31"/>
      <c r="D972" s="32"/>
      <c r="E972" s="32"/>
      <c r="F972" s="32"/>
      <c r="G972" s="32"/>
      <c r="H972" s="32"/>
      <c r="I972" s="32"/>
    </row>
    <row r="973" spans="1:9" ht="12" customHeight="1" x14ac:dyDescent="0.2">
      <c r="A973" s="43"/>
      <c r="B973" s="31"/>
      <c r="C973" s="31"/>
      <c r="D973" s="32"/>
      <c r="E973" s="32"/>
      <c r="F973" s="32"/>
      <c r="G973" s="32"/>
      <c r="H973" s="32"/>
      <c r="I973" s="32"/>
    </row>
    <row r="974" spans="1:9" ht="12" customHeight="1" x14ac:dyDescent="0.2">
      <c r="A974" s="43"/>
      <c r="B974" s="31"/>
      <c r="C974" s="31"/>
      <c r="D974" s="32"/>
      <c r="E974" s="32"/>
      <c r="F974" s="32"/>
      <c r="G974" s="32"/>
      <c r="H974" s="32"/>
      <c r="I974" s="32"/>
    </row>
    <row r="975" spans="1:9" ht="12" customHeight="1" x14ac:dyDescent="0.2">
      <c r="A975" s="43"/>
      <c r="B975" s="31"/>
      <c r="C975" s="31"/>
      <c r="D975" s="32"/>
      <c r="E975" s="32"/>
      <c r="F975" s="32"/>
      <c r="G975" s="32"/>
      <c r="H975" s="32"/>
      <c r="I975" s="32"/>
    </row>
    <row r="976" spans="1:9" ht="12" customHeight="1" x14ac:dyDescent="0.2">
      <c r="A976" s="43"/>
      <c r="B976" s="31"/>
      <c r="C976" s="31"/>
      <c r="D976" s="32"/>
      <c r="E976" s="32"/>
      <c r="F976" s="32"/>
      <c r="G976" s="32"/>
      <c r="H976" s="32"/>
      <c r="I976" s="32"/>
    </row>
    <row r="977" spans="1:9" ht="12" customHeight="1" x14ac:dyDescent="0.2">
      <c r="A977" s="43"/>
      <c r="B977" s="31"/>
      <c r="C977" s="31"/>
      <c r="D977" s="32"/>
      <c r="E977" s="32"/>
      <c r="F977" s="32"/>
      <c r="G977" s="32"/>
      <c r="H977" s="32"/>
      <c r="I977" s="32"/>
    </row>
    <row r="978" spans="1:9" ht="12" customHeight="1" x14ac:dyDescent="0.2">
      <c r="A978" s="43"/>
      <c r="B978" s="31"/>
      <c r="C978" s="31"/>
      <c r="D978" s="32"/>
      <c r="E978" s="32"/>
      <c r="F978" s="32"/>
      <c r="G978" s="32"/>
      <c r="H978" s="32"/>
      <c r="I978" s="32"/>
    </row>
    <row r="979" spans="1:9" ht="12" customHeight="1" x14ac:dyDescent="0.2">
      <c r="A979" s="43"/>
      <c r="B979" s="31"/>
      <c r="C979" s="31"/>
      <c r="D979" s="32"/>
      <c r="E979" s="32"/>
      <c r="F979" s="32"/>
      <c r="G979" s="32"/>
      <c r="H979" s="32"/>
      <c r="I979" s="32"/>
    </row>
    <row r="980" spans="1:9" ht="12" customHeight="1" x14ac:dyDescent="0.2">
      <c r="A980" s="43"/>
      <c r="B980" s="31"/>
      <c r="C980" s="31"/>
      <c r="D980" s="32"/>
      <c r="E980" s="32"/>
      <c r="F980" s="32"/>
      <c r="G980" s="32"/>
      <c r="H980" s="32"/>
      <c r="I980" s="32"/>
    </row>
    <row r="981" spans="1:9" ht="12" customHeight="1" x14ac:dyDescent="0.2">
      <c r="A981" s="43"/>
      <c r="B981" s="31"/>
      <c r="C981" s="31"/>
      <c r="D981" s="32"/>
      <c r="E981" s="32"/>
      <c r="F981" s="32"/>
      <c r="G981" s="32"/>
      <c r="H981" s="32"/>
      <c r="I981" s="32"/>
    </row>
    <row r="982" spans="1:9" ht="12" customHeight="1" x14ac:dyDescent="0.2">
      <c r="A982" s="43"/>
      <c r="B982" s="31"/>
      <c r="C982" s="31"/>
      <c r="D982" s="32"/>
      <c r="E982" s="32"/>
      <c r="F982" s="32"/>
      <c r="G982" s="32"/>
      <c r="H982" s="32"/>
      <c r="I982" s="32"/>
    </row>
    <row r="983" spans="1:9" ht="12" customHeight="1" x14ac:dyDescent="0.2">
      <c r="A983" s="43"/>
      <c r="B983" s="31"/>
      <c r="C983" s="31"/>
      <c r="D983" s="32"/>
      <c r="E983" s="32"/>
      <c r="F983" s="32"/>
      <c r="G983" s="32"/>
      <c r="H983" s="32"/>
      <c r="I983" s="32"/>
    </row>
    <row r="984" spans="1:9" ht="12" customHeight="1" x14ac:dyDescent="0.2">
      <c r="A984" s="43"/>
      <c r="B984" s="31"/>
      <c r="C984" s="31"/>
      <c r="D984" s="32"/>
      <c r="E984" s="32"/>
      <c r="F984" s="32"/>
      <c r="G984" s="32"/>
      <c r="H984" s="32"/>
      <c r="I984" s="32"/>
    </row>
    <row r="985" spans="1:9" ht="12" customHeight="1" x14ac:dyDescent="0.2">
      <c r="A985" s="43"/>
      <c r="B985" s="31"/>
      <c r="C985" s="31"/>
      <c r="D985" s="32"/>
      <c r="E985" s="32"/>
      <c r="F985" s="32"/>
      <c r="G985" s="32"/>
      <c r="H985" s="32"/>
      <c r="I985" s="32"/>
    </row>
    <row r="986" spans="1:9" ht="12" customHeight="1" x14ac:dyDescent="0.2">
      <c r="A986" s="43"/>
      <c r="B986" s="31"/>
      <c r="C986" s="31"/>
      <c r="D986" s="32"/>
      <c r="E986" s="32"/>
      <c r="F986" s="32"/>
      <c r="G986" s="32"/>
      <c r="H986" s="32"/>
      <c r="I986" s="32"/>
    </row>
    <row r="987" spans="1:9" ht="12" customHeight="1" x14ac:dyDescent="0.2">
      <c r="A987" s="43"/>
      <c r="B987" s="31"/>
      <c r="C987" s="31"/>
      <c r="D987" s="32"/>
      <c r="E987" s="32"/>
      <c r="F987" s="32"/>
      <c r="G987" s="32"/>
      <c r="H987" s="32"/>
      <c r="I987" s="32"/>
    </row>
    <row r="988" spans="1:9" ht="12" customHeight="1" x14ac:dyDescent="0.2">
      <c r="A988" s="43"/>
      <c r="B988" s="31"/>
      <c r="C988" s="31"/>
      <c r="D988" s="32"/>
      <c r="E988" s="32"/>
      <c r="F988" s="32"/>
      <c r="G988" s="32"/>
      <c r="H988" s="32"/>
      <c r="I988" s="32"/>
    </row>
    <row r="989" spans="1:9" ht="12" customHeight="1" x14ac:dyDescent="0.2">
      <c r="A989" s="43"/>
      <c r="B989" s="31"/>
      <c r="C989" s="31"/>
      <c r="D989" s="32"/>
      <c r="E989" s="32"/>
      <c r="F989" s="32"/>
      <c r="G989" s="32"/>
      <c r="H989" s="32"/>
      <c r="I989" s="32"/>
    </row>
    <row r="990" spans="1:9" ht="12" customHeight="1" x14ac:dyDescent="0.2">
      <c r="A990" s="43"/>
      <c r="B990" s="31"/>
      <c r="C990" s="31"/>
      <c r="D990" s="32"/>
      <c r="E990" s="32"/>
      <c r="F990" s="32"/>
      <c r="G990" s="32"/>
      <c r="H990" s="32"/>
      <c r="I990" s="32"/>
    </row>
    <row r="991" spans="1:9" ht="12" customHeight="1" x14ac:dyDescent="0.2">
      <c r="A991" s="43"/>
      <c r="B991" s="31"/>
      <c r="C991" s="31"/>
      <c r="D991" s="32"/>
      <c r="E991" s="32"/>
      <c r="F991" s="32"/>
      <c r="G991" s="32"/>
      <c r="H991" s="32"/>
      <c r="I991" s="32"/>
    </row>
    <row r="992" spans="1:9" ht="12" customHeight="1" x14ac:dyDescent="0.2">
      <c r="A992" s="43"/>
      <c r="B992" s="31"/>
      <c r="C992" s="31"/>
      <c r="D992" s="32"/>
      <c r="E992" s="32"/>
      <c r="F992" s="32"/>
      <c r="G992" s="32"/>
      <c r="H992" s="32"/>
      <c r="I992" s="32"/>
    </row>
    <row r="993" spans="1:9" ht="12" customHeight="1" x14ac:dyDescent="0.2">
      <c r="A993" s="43"/>
      <c r="B993" s="31"/>
      <c r="C993" s="31"/>
      <c r="D993" s="32"/>
      <c r="E993" s="32"/>
      <c r="F993" s="32"/>
      <c r="G993" s="32"/>
      <c r="H993" s="32"/>
      <c r="I993" s="32"/>
    </row>
    <row r="994" spans="1:9" ht="12" customHeight="1" x14ac:dyDescent="0.2">
      <c r="A994" s="43"/>
      <c r="B994" s="31"/>
      <c r="C994" s="31"/>
      <c r="D994" s="32"/>
      <c r="E994" s="32"/>
      <c r="F994" s="32"/>
      <c r="G994" s="32"/>
      <c r="H994" s="32"/>
      <c r="I994" s="32"/>
    </row>
    <row r="995" spans="1:9" ht="12" customHeight="1" x14ac:dyDescent="0.2">
      <c r="A995" s="43"/>
      <c r="B995" s="31"/>
      <c r="C995" s="31"/>
      <c r="D995" s="32"/>
      <c r="E995" s="32"/>
      <c r="F995" s="32"/>
      <c r="G995" s="32"/>
      <c r="H995" s="32"/>
      <c r="I995" s="32"/>
    </row>
    <row r="996" spans="1:9" ht="12" customHeight="1" x14ac:dyDescent="0.2">
      <c r="A996" s="43"/>
      <c r="B996" s="31"/>
      <c r="C996" s="31"/>
      <c r="D996" s="32"/>
      <c r="E996" s="32"/>
      <c r="F996" s="32"/>
      <c r="G996" s="32"/>
      <c r="H996" s="32"/>
      <c r="I996" s="32"/>
    </row>
    <row r="997" spans="1:9" ht="12" customHeight="1" x14ac:dyDescent="0.2">
      <c r="A997" s="43"/>
      <c r="B997" s="31"/>
      <c r="C997" s="31"/>
      <c r="D997" s="32"/>
      <c r="E997" s="32"/>
      <c r="F997" s="32"/>
      <c r="G997" s="32"/>
      <c r="H997" s="32"/>
      <c r="I997" s="32"/>
    </row>
    <row r="998" spans="1:9" ht="12" customHeight="1" x14ac:dyDescent="0.2">
      <c r="A998" s="43"/>
      <c r="B998" s="31"/>
      <c r="C998" s="31"/>
      <c r="D998" s="32"/>
      <c r="E998" s="32"/>
      <c r="F998" s="32"/>
      <c r="G998" s="32"/>
      <c r="H998" s="32"/>
      <c r="I998" s="32"/>
    </row>
    <row r="999" spans="1:9" ht="12" customHeight="1" x14ac:dyDescent="0.2">
      <c r="A999" s="43"/>
      <c r="B999" s="31"/>
      <c r="C999" s="31"/>
      <c r="D999" s="32"/>
      <c r="E999" s="32"/>
      <c r="F999" s="32"/>
      <c r="G999" s="32"/>
      <c r="H999" s="32"/>
      <c r="I999" s="32"/>
    </row>
    <row r="1000" spans="1:9" ht="12" customHeight="1" x14ac:dyDescent="0.2">
      <c r="A1000" s="43"/>
      <c r="B1000" s="31"/>
      <c r="C1000" s="31"/>
      <c r="D1000" s="32"/>
      <c r="E1000" s="32"/>
      <c r="F1000" s="32"/>
      <c r="G1000" s="32"/>
      <c r="H1000" s="32"/>
      <c r="I1000" s="32"/>
    </row>
    <row r="1001" spans="1:9" ht="12" customHeight="1" x14ac:dyDescent="0.2">
      <c r="A1001" s="43"/>
      <c r="B1001" s="31"/>
      <c r="C1001" s="31"/>
      <c r="D1001" s="32"/>
      <c r="E1001" s="32"/>
      <c r="F1001" s="32"/>
      <c r="G1001" s="32"/>
      <c r="H1001" s="32"/>
      <c r="I1001" s="32"/>
    </row>
    <row r="1002" spans="1:9" ht="12" customHeight="1" x14ac:dyDescent="0.2">
      <c r="A1002" s="43"/>
      <c r="B1002" s="31"/>
      <c r="C1002" s="31"/>
      <c r="D1002" s="32"/>
      <c r="E1002" s="32"/>
      <c r="F1002" s="32"/>
      <c r="G1002" s="32"/>
      <c r="H1002" s="32"/>
      <c r="I1002" s="32"/>
    </row>
    <row r="1003" spans="1:9" ht="12" customHeight="1" x14ac:dyDescent="0.2">
      <c r="A1003" s="43"/>
      <c r="B1003" s="31"/>
      <c r="C1003" s="31"/>
      <c r="D1003" s="32"/>
      <c r="E1003" s="32"/>
      <c r="F1003" s="32"/>
      <c r="G1003" s="32"/>
      <c r="H1003" s="32"/>
      <c r="I1003" s="32"/>
    </row>
    <row r="1004" spans="1:9" ht="12" customHeight="1" x14ac:dyDescent="0.2">
      <c r="A1004" s="43"/>
      <c r="B1004" s="31"/>
      <c r="C1004" s="31"/>
      <c r="D1004" s="32"/>
      <c r="E1004" s="32"/>
      <c r="F1004" s="32"/>
      <c r="G1004" s="32"/>
      <c r="H1004" s="32"/>
      <c r="I1004" s="32"/>
    </row>
    <row r="1005" spans="1:9" ht="12" customHeight="1" x14ac:dyDescent="0.2">
      <c r="A1005" s="43"/>
      <c r="B1005" s="31"/>
      <c r="C1005" s="31"/>
      <c r="D1005" s="32"/>
      <c r="E1005" s="32"/>
      <c r="F1005" s="32"/>
      <c r="G1005" s="32"/>
      <c r="H1005" s="32"/>
      <c r="I1005" s="32"/>
    </row>
    <row r="1006" spans="1:9" ht="12" customHeight="1" x14ac:dyDescent="0.2">
      <c r="A1006" s="43"/>
      <c r="B1006" s="31"/>
      <c r="C1006" s="31"/>
      <c r="D1006" s="32"/>
      <c r="E1006" s="32"/>
      <c r="F1006" s="32"/>
      <c r="G1006" s="32"/>
      <c r="H1006" s="32"/>
      <c r="I1006" s="32"/>
    </row>
    <row r="1007" spans="1:9" ht="12" customHeight="1" x14ac:dyDescent="0.2">
      <c r="A1007" s="43"/>
      <c r="B1007" s="31"/>
      <c r="C1007" s="31"/>
      <c r="D1007" s="32"/>
      <c r="E1007" s="32"/>
      <c r="F1007" s="32"/>
      <c r="G1007" s="32"/>
      <c r="H1007" s="32"/>
      <c r="I1007" s="32"/>
    </row>
    <row r="1008" spans="1:9" ht="12" customHeight="1" x14ac:dyDescent="0.2">
      <c r="A1008" s="43"/>
      <c r="B1008" s="31"/>
      <c r="C1008" s="31"/>
      <c r="D1008" s="32"/>
      <c r="E1008" s="32"/>
      <c r="F1008" s="32"/>
      <c r="G1008" s="32"/>
      <c r="H1008" s="32"/>
      <c r="I1008" s="32"/>
    </row>
    <row r="1009" spans="1:9" ht="12" customHeight="1" x14ac:dyDescent="0.2">
      <c r="A1009" s="43"/>
      <c r="B1009" s="31"/>
      <c r="C1009" s="31"/>
      <c r="D1009" s="32"/>
      <c r="E1009" s="32"/>
      <c r="F1009" s="32"/>
      <c r="G1009" s="32"/>
      <c r="H1009" s="32"/>
      <c r="I1009" s="32"/>
    </row>
    <row r="1010" spans="1:9" ht="12" customHeight="1" x14ac:dyDescent="0.2">
      <c r="A1010" s="43"/>
      <c r="B1010" s="31"/>
      <c r="C1010" s="31"/>
      <c r="D1010" s="32"/>
      <c r="E1010" s="32"/>
      <c r="F1010" s="32"/>
      <c r="G1010" s="32"/>
      <c r="H1010" s="32"/>
      <c r="I1010" s="32"/>
    </row>
    <row r="1011" spans="1:9" ht="12" customHeight="1" x14ac:dyDescent="0.2">
      <c r="A1011" s="43"/>
      <c r="B1011" s="31"/>
      <c r="C1011" s="31"/>
      <c r="D1011" s="32"/>
      <c r="E1011" s="32"/>
      <c r="F1011" s="32"/>
      <c r="G1011" s="32"/>
      <c r="H1011" s="32"/>
      <c r="I1011" s="32"/>
    </row>
    <row r="1012" spans="1:9" ht="12" customHeight="1" x14ac:dyDescent="0.2">
      <c r="A1012" s="43"/>
      <c r="B1012" s="31"/>
      <c r="C1012" s="31"/>
      <c r="D1012" s="32"/>
      <c r="E1012" s="32"/>
      <c r="F1012" s="32"/>
      <c r="G1012" s="32"/>
      <c r="H1012" s="32"/>
      <c r="I1012" s="32"/>
    </row>
    <row r="1013" spans="1:9" ht="12" customHeight="1" x14ac:dyDescent="0.2">
      <c r="A1013" s="43"/>
      <c r="B1013" s="31"/>
      <c r="C1013" s="31"/>
      <c r="D1013" s="32"/>
      <c r="E1013" s="32"/>
      <c r="F1013" s="32"/>
      <c r="G1013" s="32"/>
      <c r="H1013" s="32"/>
      <c r="I1013" s="32"/>
    </row>
    <row r="1014" spans="1:9" ht="12" customHeight="1" x14ac:dyDescent="0.2">
      <c r="A1014" s="43"/>
      <c r="B1014" s="31"/>
      <c r="C1014" s="31"/>
      <c r="D1014" s="32"/>
      <c r="E1014" s="32"/>
      <c r="F1014" s="32"/>
      <c r="G1014" s="32"/>
      <c r="H1014" s="32"/>
      <c r="I1014" s="32"/>
    </row>
    <row r="1015" spans="1:9" ht="12" customHeight="1" x14ac:dyDescent="0.2">
      <c r="A1015" s="43"/>
      <c r="B1015" s="31"/>
      <c r="C1015" s="31"/>
      <c r="D1015" s="32"/>
      <c r="E1015" s="32"/>
      <c r="F1015" s="32"/>
      <c r="G1015" s="32"/>
      <c r="H1015" s="32"/>
      <c r="I1015" s="32"/>
    </row>
    <row r="1016" spans="1:9" ht="12" customHeight="1" x14ac:dyDescent="0.2">
      <c r="A1016" s="43"/>
      <c r="B1016" s="31"/>
      <c r="C1016" s="31"/>
      <c r="D1016" s="32"/>
      <c r="E1016" s="32"/>
      <c r="F1016" s="32"/>
      <c r="G1016" s="32"/>
      <c r="H1016" s="32"/>
      <c r="I1016" s="32"/>
    </row>
    <row r="1017" spans="1:9" ht="12" customHeight="1" x14ac:dyDescent="0.2">
      <c r="A1017" s="43"/>
      <c r="B1017" s="31"/>
      <c r="C1017" s="31"/>
      <c r="D1017" s="32"/>
      <c r="E1017" s="32"/>
      <c r="F1017" s="32"/>
      <c r="G1017" s="32"/>
      <c r="H1017" s="32"/>
      <c r="I1017" s="32"/>
    </row>
    <row r="1018" spans="1:9" ht="12" customHeight="1" x14ac:dyDescent="0.2">
      <c r="A1018" s="43"/>
      <c r="B1018" s="31"/>
      <c r="C1018" s="31"/>
      <c r="D1018" s="32"/>
      <c r="E1018" s="32"/>
      <c r="F1018" s="32"/>
      <c r="G1018" s="32"/>
      <c r="H1018" s="32"/>
      <c r="I1018" s="32"/>
    </row>
    <row r="1019" spans="1:9" ht="12" customHeight="1" x14ac:dyDescent="0.2">
      <c r="A1019" s="43"/>
      <c r="B1019" s="31"/>
      <c r="C1019" s="31"/>
      <c r="D1019" s="32"/>
      <c r="E1019" s="32"/>
      <c r="F1019" s="32"/>
      <c r="G1019" s="32"/>
      <c r="H1019" s="32"/>
      <c r="I1019" s="32"/>
    </row>
    <row r="1020" spans="1:9" ht="12" customHeight="1" x14ac:dyDescent="0.2">
      <c r="A1020" s="43"/>
      <c r="B1020" s="31"/>
      <c r="C1020" s="31"/>
      <c r="D1020" s="32"/>
      <c r="E1020" s="32"/>
      <c r="F1020" s="32"/>
      <c r="G1020" s="32"/>
      <c r="H1020" s="32"/>
      <c r="I1020" s="32"/>
    </row>
    <row r="1021" spans="1:9" ht="12" customHeight="1" x14ac:dyDescent="0.2">
      <c r="A1021" s="43"/>
      <c r="B1021" s="31"/>
      <c r="C1021" s="31"/>
      <c r="D1021" s="32"/>
      <c r="E1021" s="32"/>
      <c r="F1021" s="32"/>
      <c r="G1021" s="32"/>
      <c r="H1021" s="32"/>
      <c r="I1021" s="32"/>
    </row>
    <row r="1022" spans="1:9" ht="12" customHeight="1" x14ac:dyDescent="0.2">
      <c r="A1022" s="43"/>
      <c r="B1022" s="31"/>
      <c r="C1022" s="31"/>
      <c r="D1022" s="32"/>
      <c r="E1022" s="32"/>
      <c r="F1022" s="32"/>
      <c r="G1022" s="32"/>
      <c r="H1022" s="32"/>
      <c r="I1022" s="32"/>
    </row>
    <row r="1023" spans="1:9" ht="12" customHeight="1" x14ac:dyDescent="0.2">
      <c r="A1023" s="43"/>
      <c r="B1023" s="31"/>
      <c r="C1023" s="31"/>
      <c r="D1023" s="32"/>
      <c r="E1023" s="32"/>
      <c r="F1023" s="32"/>
      <c r="G1023" s="32"/>
      <c r="H1023" s="32"/>
      <c r="I1023" s="32"/>
    </row>
    <row r="1024" spans="1:9" ht="12" customHeight="1" x14ac:dyDescent="0.2">
      <c r="A1024" s="43"/>
      <c r="B1024" s="31"/>
      <c r="C1024" s="31"/>
      <c r="D1024" s="32"/>
      <c r="E1024" s="32"/>
      <c r="F1024" s="32"/>
      <c r="G1024" s="32"/>
      <c r="H1024" s="32"/>
      <c r="I1024" s="32"/>
    </row>
    <row r="1025" spans="1:9" ht="12" customHeight="1" x14ac:dyDescent="0.2">
      <c r="A1025" s="43"/>
      <c r="B1025" s="31"/>
      <c r="C1025" s="31"/>
      <c r="D1025" s="32"/>
      <c r="E1025" s="32"/>
      <c r="F1025" s="32"/>
      <c r="G1025" s="32"/>
      <c r="H1025" s="32"/>
      <c r="I1025" s="32"/>
    </row>
    <row r="1026" spans="1:9" ht="12" customHeight="1" x14ac:dyDescent="0.2">
      <c r="A1026" s="43"/>
      <c r="B1026" s="31"/>
      <c r="C1026" s="31"/>
      <c r="D1026" s="32"/>
      <c r="E1026" s="32"/>
      <c r="F1026" s="32"/>
      <c r="G1026" s="32"/>
      <c r="H1026" s="32"/>
      <c r="I1026" s="32"/>
    </row>
    <row r="1027" spans="1:9" ht="12" customHeight="1" x14ac:dyDescent="0.2">
      <c r="A1027" s="43"/>
      <c r="B1027" s="31"/>
      <c r="C1027" s="31"/>
      <c r="D1027" s="32"/>
      <c r="E1027" s="32"/>
      <c r="F1027" s="32"/>
      <c r="G1027" s="32"/>
      <c r="H1027" s="32"/>
      <c r="I1027" s="32"/>
    </row>
    <row r="1028" spans="1:9" ht="12" customHeight="1" x14ac:dyDescent="0.2">
      <c r="A1028" s="43"/>
      <c r="B1028" s="31"/>
      <c r="C1028" s="31"/>
      <c r="D1028" s="32"/>
      <c r="E1028" s="32"/>
      <c r="F1028" s="32"/>
      <c r="G1028" s="32"/>
      <c r="H1028" s="32"/>
      <c r="I1028" s="32"/>
    </row>
    <row r="1029" spans="1:9" ht="12" customHeight="1" x14ac:dyDescent="0.2">
      <c r="A1029" s="43"/>
      <c r="B1029" s="31"/>
      <c r="C1029" s="31"/>
      <c r="D1029" s="32"/>
      <c r="E1029" s="32"/>
      <c r="F1029" s="32"/>
      <c r="G1029" s="32"/>
      <c r="H1029" s="32"/>
      <c r="I1029" s="32"/>
    </row>
    <row r="1030" spans="1:9" ht="12" customHeight="1" x14ac:dyDescent="0.2">
      <c r="A1030" s="43"/>
      <c r="B1030" s="31"/>
      <c r="C1030" s="31"/>
      <c r="D1030" s="32"/>
      <c r="E1030" s="32"/>
      <c r="F1030" s="32"/>
      <c r="G1030" s="32"/>
      <c r="H1030" s="32"/>
      <c r="I1030" s="32"/>
    </row>
    <row r="1031" spans="1:9" ht="12" customHeight="1" x14ac:dyDescent="0.2">
      <c r="A1031" s="43"/>
      <c r="B1031" s="31"/>
      <c r="C1031" s="31"/>
      <c r="D1031" s="32"/>
      <c r="E1031" s="32"/>
      <c r="F1031" s="32"/>
      <c r="G1031" s="32"/>
      <c r="H1031" s="32"/>
      <c r="I1031" s="32"/>
    </row>
    <row r="1032" spans="1:9" ht="12" customHeight="1" x14ac:dyDescent="0.2">
      <c r="A1032" s="43"/>
      <c r="B1032" s="31"/>
      <c r="C1032" s="31"/>
      <c r="D1032" s="32"/>
      <c r="E1032" s="32"/>
      <c r="F1032" s="32"/>
      <c r="G1032" s="32"/>
      <c r="H1032" s="32"/>
      <c r="I1032" s="32"/>
    </row>
    <row r="1033" spans="1:9" ht="12" customHeight="1" x14ac:dyDescent="0.2">
      <c r="A1033" s="43"/>
      <c r="B1033" s="31"/>
      <c r="C1033" s="31"/>
      <c r="D1033" s="32"/>
      <c r="E1033" s="32"/>
      <c r="F1033" s="32"/>
      <c r="G1033" s="32"/>
      <c r="H1033" s="32"/>
      <c r="I1033" s="32"/>
    </row>
    <row r="1034" spans="1:9" ht="12" customHeight="1" x14ac:dyDescent="0.2">
      <c r="A1034" s="43"/>
      <c r="B1034" s="31"/>
      <c r="C1034" s="31"/>
      <c r="D1034" s="32"/>
      <c r="E1034" s="32"/>
      <c r="F1034" s="32"/>
      <c r="G1034" s="32"/>
      <c r="H1034" s="32"/>
      <c r="I1034" s="32"/>
    </row>
    <row r="1035" spans="1:9" ht="12" customHeight="1" x14ac:dyDescent="0.2">
      <c r="A1035" s="43"/>
      <c r="B1035" s="31"/>
      <c r="C1035" s="31"/>
      <c r="D1035" s="32"/>
      <c r="E1035" s="32"/>
      <c r="F1035" s="32"/>
      <c r="G1035" s="32"/>
      <c r="H1035" s="32"/>
      <c r="I1035" s="32"/>
    </row>
    <row r="1036" spans="1:9" ht="12" customHeight="1" x14ac:dyDescent="0.2">
      <c r="A1036" s="43"/>
      <c r="B1036" s="31"/>
      <c r="C1036" s="31"/>
      <c r="D1036" s="32"/>
      <c r="E1036" s="32"/>
      <c r="F1036" s="32"/>
      <c r="G1036" s="32"/>
      <c r="H1036" s="32"/>
      <c r="I1036" s="32"/>
    </row>
    <row r="1037" spans="1:9" ht="12" customHeight="1" x14ac:dyDescent="0.2">
      <c r="A1037" s="43"/>
      <c r="B1037" s="31"/>
      <c r="C1037" s="31"/>
      <c r="D1037" s="32"/>
      <c r="E1037" s="32"/>
      <c r="F1037" s="32"/>
      <c r="G1037" s="32"/>
      <c r="H1037" s="32"/>
      <c r="I1037" s="32"/>
    </row>
    <row r="1038" spans="1:9" ht="12" customHeight="1" x14ac:dyDescent="0.2">
      <c r="A1038" s="43"/>
      <c r="B1038" s="31"/>
      <c r="C1038" s="31"/>
      <c r="D1038" s="32"/>
      <c r="E1038" s="32"/>
      <c r="F1038" s="32"/>
      <c r="G1038" s="32"/>
      <c r="H1038" s="32"/>
      <c r="I1038" s="32"/>
    </row>
    <row r="1039" spans="1:9" ht="12" customHeight="1" x14ac:dyDescent="0.2">
      <c r="A1039" s="43"/>
      <c r="B1039" s="31"/>
      <c r="C1039" s="31"/>
      <c r="D1039" s="32"/>
      <c r="E1039" s="32"/>
      <c r="F1039" s="32"/>
      <c r="G1039" s="32"/>
      <c r="H1039" s="32"/>
      <c r="I1039" s="32"/>
    </row>
    <row r="1040" spans="1:9" ht="12" customHeight="1" x14ac:dyDescent="0.2">
      <c r="A1040" s="43"/>
      <c r="B1040" s="31"/>
      <c r="C1040" s="31"/>
      <c r="D1040" s="32"/>
      <c r="E1040" s="32"/>
      <c r="F1040" s="32"/>
      <c r="G1040" s="32"/>
      <c r="H1040" s="32"/>
      <c r="I1040" s="32"/>
    </row>
    <row r="1041" spans="1:9" ht="12" customHeight="1" x14ac:dyDescent="0.2">
      <c r="A1041" s="43"/>
      <c r="B1041" s="31"/>
      <c r="C1041" s="31"/>
      <c r="D1041" s="32"/>
      <c r="E1041" s="32"/>
      <c r="F1041" s="32"/>
      <c r="G1041" s="32"/>
      <c r="H1041" s="32"/>
      <c r="I1041" s="32"/>
    </row>
    <row r="1042" spans="1:9" ht="12" customHeight="1" x14ac:dyDescent="0.2">
      <c r="A1042" s="43"/>
      <c r="B1042" s="31"/>
      <c r="C1042" s="31"/>
      <c r="D1042" s="32"/>
      <c r="E1042" s="32"/>
      <c r="F1042" s="32"/>
      <c r="G1042" s="32"/>
      <c r="H1042" s="32"/>
      <c r="I1042" s="32"/>
    </row>
    <row r="1043" spans="1:9" ht="12" customHeight="1" x14ac:dyDescent="0.2">
      <c r="A1043" s="43"/>
      <c r="B1043" s="31"/>
      <c r="C1043" s="31"/>
      <c r="D1043" s="32"/>
      <c r="E1043" s="32"/>
      <c r="F1043" s="32"/>
      <c r="G1043" s="32"/>
      <c r="H1043" s="32"/>
      <c r="I1043" s="32"/>
    </row>
    <row r="1044" spans="1:9" ht="12" customHeight="1" x14ac:dyDescent="0.2">
      <c r="A1044" s="43"/>
      <c r="B1044" s="31"/>
      <c r="C1044" s="31"/>
      <c r="D1044" s="32"/>
      <c r="E1044" s="32"/>
      <c r="F1044" s="32"/>
      <c r="G1044" s="32"/>
      <c r="H1044" s="32"/>
      <c r="I1044" s="32"/>
    </row>
    <row r="1045" spans="1:9" ht="12" customHeight="1" x14ac:dyDescent="0.2">
      <c r="A1045" s="43"/>
      <c r="B1045" s="31"/>
      <c r="C1045" s="31"/>
      <c r="D1045" s="32"/>
      <c r="E1045" s="32"/>
      <c r="F1045" s="32"/>
      <c r="G1045" s="32"/>
      <c r="H1045" s="32"/>
      <c r="I1045" s="32"/>
    </row>
    <row r="1046" spans="1:9" ht="12" customHeight="1" x14ac:dyDescent="0.2">
      <c r="A1046" s="43"/>
      <c r="B1046" s="31"/>
      <c r="C1046" s="31"/>
      <c r="D1046" s="32"/>
      <c r="E1046" s="32"/>
      <c r="F1046" s="32"/>
      <c r="G1046" s="32"/>
      <c r="H1046" s="32"/>
      <c r="I1046" s="32"/>
    </row>
    <row r="1047" spans="1:9" ht="12" customHeight="1" x14ac:dyDescent="0.2">
      <c r="A1047" s="43"/>
      <c r="B1047" s="31"/>
      <c r="C1047" s="31"/>
      <c r="D1047" s="32"/>
      <c r="E1047" s="32"/>
      <c r="F1047" s="32"/>
      <c r="G1047" s="32"/>
      <c r="H1047" s="32"/>
      <c r="I1047" s="32"/>
    </row>
    <row r="1048" spans="1:9" ht="12" customHeight="1" x14ac:dyDescent="0.2">
      <c r="A1048" s="43"/>
      <c r="B1048" s="31"/>
      <c r="C1048" s="31"/>
      <c r="D1048" s="32"/>
      <c r="E1048" s="32"/>
      <c r="F1048" s="32"/>
      <c r="G1048" s="32"/>
      <c r="H1048" s="32"/>
      <c r="I1048" s="32"/>
    </row>
    <row r="1049" spans="1:9" ht="12" customHeight="1" x14ac:dyDescent="0.2">
      <c r="A1049" s="43"/>
      <c r="B1049" s="31"/>
      <c r="C1049" s="31"/>
      <c r="D1049" s="32"/>
      <c r="E1049" s="32"/>
      <c r="F1049" s="32"/>
      <c r="G1049" s="32"/>
      <c r="H1049" s="32"/>
      <c r="I1049" s="32"/>
    </row>
    <row r="1050" spans="1:9" ht="12" customHeight="1" x14ac:dyDescent="0.2">
      <c r="A1050" s="43"/>
      <c r="B1050" s="31"/>
      <c r="C1050" s="31"/>
      <c r="D1050" s="32"/>
      <c r="E1050" s="32"/>
      <c r="F1050" s="32"/>
      <c r="G1050" s="32"/>
      <c r="H1050" s="32"/>
      <c r="I1050" s="32"/>
    </row>
    <row r="1051" spans="1:9" ht="12" customHeight="1" x14ac:dyDescent="0.2">
      <c r="A1051" s="43"/>
      <c r="B1051" s="31"/>
      <c r="C1051" s="31"/>
      <c r="D1051" s="32"/>
      <c r="E1051" s="32"/>
      <c r="F1051" s="32"/>
      <c r="G1051" s="32"/>
      <c r="H1051" s="32"/>
      <c r="I1051" s="32"/>
    </row>
    <row r="1052" spans="1:9" ht="12" customHeight="1" x14ac:dyDescent="0.2">
      <c r="A1052" s="43"/>
      <c r="B1052" s="31"/>
      <c r="C1052" s="31"/>
      <c r="D1052" s="32"/>
      <c r="E1052" s="32"/>
      <c r="F1052" s="32"/>
      <c r="G1052" s="32"/>
      <c r="H1052" s="32"/>
      <c r="I1052" s="32"/>
    </row>
    <row r="1053" spans="1:9" ht="12" customHeight="1" x14ac:dyDescent="0.2">
      <c r="A1053" s="43"/>
      <c r="B1053" s="31"/>
      <c r="C1053" s="31"/>
      <c r="D1053" s="32"/>
      <c r="E1053" s="32"/>
      <c r="F1053" s="32"/>
      <c r="G1053" s="32"/>
      <c r="H1053" s="32"/>
      <c r="I1053" s="32"/>
    </row>
    <row r="1054" spans="1:9" ht="12" customHeight="1" x14ac:dyDescent="0.2">
      <c r="A1054" s="43"/>
      <c r="B1054" s="31"/>
      <c r="C1054" s="31"/>
      <c r="D1054" s="32"/>
      <c r="E1054" s="32"/>
      <c r="F1054" s="32"/>
      <c r="G1054" s="32"/>
      <c r="H1054" s="32"/>
      <c r="I1054" s="32"/>
    </row>
    <row r="1055" spans="1:9" ht="12" customHeight="1" x14ac:dyDescent="0.2">
      <c r="A1055" s="43"/>
      <c r="B1055" s="31"/>
      <c r="C1055" s="31"/>
      <c r="D1055" s="32"/>
      <c r="E1055" s="32"/>
      <c r="F1055" s="32"/>
      <c r="G1055" s="32"/>
      <c r="H1055" s="32"/>
      <c r="I1055" s="32"/>
    </row>
    <row r="1056" spans="1:9" ht="12" customHeight="1" x14ac:dyDescent="0.2">
      <c r="A1056" s="43"/>
      <c r="B1056" s="31"/>
      <c r="C1056" s="31"/>
      <c r="D1056" s="32"/>
      <c r="E1056" s="32"/>
      <c r="F1056" s="32"/>
      <c r="G1056" s="32"/>
      <c r="H1056" s="32"/>
      <c r="I1056" s="32"/>
    </row>
    <row r="1057" spans="1:9" ht="12" customHeight="1" x14ac:dyDescent="0.2">
      <c r="A1057" s="43"/>
      <c r="B1057" s="31"/>
      <c r="C1057" s="31"/>
      <c r="D1057" s="32"/>
      <c r="E1057" s="32"/>
      <c r="F1057" s="32"/>
      <c r="G1057" s="32"/>
      <c r="H1057" s="32"/>
      <c r="I1057" s="32"/>
    </row>
    <row r="1058" spans="1:9" ht="12" customHeight="1" x14ac:dyDescent="0.2">
      <c r="A1058" s="43"/>
      <c r="B1058" s="31"/>
      <c r="C1058" s="31"/>
      <c r="D1058" s="32"/>
      <c r="E1058" s="32"/>
      <c r="F1058" s="32"/>
      <c r="G1058" s="32"/>
      <c r="H1058" s="32"/>
      <c r="I1058" s="32"/>
    </row>
    <row r="1059" spans="1:9" ht="12" customHeight="1" x14ac:dyDescent="0.2">
      <c r="A1059" s="43"/>
      <c r="B1059" s="31"/>
      <c r="C1059" s="31"/>
      <c r="D1059" s="32"/>
      <c r="E1059" s="32"/>
      <c r="F1059" s="32"/>
      <c r="G1059" s="32"/>
      <c r="H1059" s="32"/>
      <c r="I1059" s="32"/>
    </row>
    <row r="1060" spans="1:9" ht="12" customHeight="1" x14ac:dyDescent="0.2">
      <c r="A1060" s="43"/>
      <c r="B1060" s="31"/>
      <c r="C1060" s="31"/>
      <c r="D1060" s="32"/>
      <c r="E1060" s="32"/>
      <c r="F1060" s="32"/>
      <c r="G1060" s="32"/>
      <c r="H1060" s="32"/>
      <c r="I1060" s="32"/>
    </row>
    <row r="1061" spans="1:9" ht="12" customHeight="1" x14ac:dyDescent="0.2">
      <c r="A1061" s="43"/>
      <c r="B1061" s="31"/>
      <c r="C1061" s="31"/>
      <c r="D1061" s="32"/>
      <c r="E1061" s="32"/>
      <c r="F1061" s="32"/>
      <c r="G1061" s="32"/>
      <c r="H1061" s="32"/>
      <c r="I1061" s="32"/>
    </row>
    <row r="1062" spans="1:9" ht="12" customHeight="1" x14ac:dyDescent="0.2">
      <c r="A1062" s="43"/>
      <c r="B1062" s="31"/>
      <c r="C1062" s="31"/>
      <c r="D1062" s="32"/>
      <c r="E1062" s="32"/>
      <c r="F1062" s="32"/>
      <c r="G1062" s="32"/>
      <c r="H1062" s="32"/>
      <c r="I1062" s="32"/>
    </row>
    <row r="1063" spans="1:9" ht="12" customHeight="1" x14ac:dyDescent="0.2">
      <c r="A1063" s="43"/>
      <c r="B1063" s="31"/>
      <c r="C1063" s="31"/>
      <c r="D1063" s="32"/>
      <c r="E1063" s="32"/>
      <c r="F1063" s="32"/>
      <c r="G1063" s="32"/>
      <c r="H1063" s="32"/>
      <c r="I1063" s="32"/>
    </row>
    <row r="1064" spans="1:9" ht="12" customHeight="1" x14ac:dyDescent="0.2">
      <c r="A1064" s="43"/>
      <c r="B1064" s="31"/>
      <c r="C1064" s="31"/>
      <c r="D1064" s="32"/>
      <c r="E1064" s="32"/>
      <c r="F1064" s="32"/>
      <c r="G1064" s="32"/>
      <c r="H1064" s="32"/>
      <c r="I1064" s="32"/>
    </row>
    <row r="1065" spans="1:9" ht="12" customHeight="1" x14ac:dyDescent="0.2">
      <c r="A1065" s="43"/>
      <c r="B1065" s="31"/>
      <c r="C1065" s="31"/>
      <c r="D1065" s="32"/>
      <c r="E1065" s="32"/>
      <c r="F1065" s="32"/>
      <c r="G1065" s="32"/>
      <c r="H1065" s="32"/>
      <c r="I1065" s="32"/>
    </row>
    <row r="1066" spans="1:9" ht="12" customHeight="1" x14ac:dyDescent="0.2">
      <c r="A1066" s="43"/>
      <c r="B1066" s="31"/>
      <c r="C1066" s="31"/>
      <c r="D1066" s="32"/>
      <c r="E1066" s="32"/>
      <c r="F1066" s="32"/>
      <c r="G1066" s="32"/>
      <c r="H1066" s="32"/>
      <c r="I1066" s="32"/>
    </row>
    <row r="1067" spans="1:9" ht="12" customHeight="1" x14ac:dyDescent="0.2">
      <c r="A1067" s="43"/>
      <c r="B1067" s="31"/>
      <c r="C1067" s="31"/>
      <c r="D1067" s="32"/>
      <c r="E1067" s="32"/>
      <c r="F1067" s="32"/>
      <c r="G1067" s="32"/>
      <c r="H1067" s="32"/>
      <c r="I1067" s="32"/>
    </row>
    <row r="1068" spans="1:9" ht="12" customHeight="1" x14ac:dyDescent="0.2">
      <c r="A1068" s="43"/>
      <c r="B1068" s="31"/>
      <c r="C1068" s="31"/>
      <c r="D1068" s="32"/>
      <c r="E1068" s="32"/>
      <c r="F1068" s="32"/>
      <c r="G1068" s="32"/>
      <c r="H1068" s="32"/>
      <c r="I1068" s="32"/>
    </row>
    <row r="1069" spans="1:9" ht="12" customHeight="1" x14ac:dyDescent="0.2">
      <c r="A1069" s="43"/>
      <c r="B1069" s="31"/>
      <c r="C1069" s="31"/>
      <c r="D1069" s="32"/>
      <c r="E1069" s="32"/>
      <c r="F1069" s="32"/>
      <c r="G1069" s="32"/>
      <c r="H1069" s="32"/>
      <c r="I1069" s="32"/>
    </row>
    <row r="1070" spans="1:9" ht="12" customHeight="1" x14ac:dyDescent="0.2">
      <c r="A1070" s="43"/>
      <c r="B1070" s="31"/>
      <c r="C1070" s="31"/>
      <c r="D1070" s="32"/>
      <c r="E1070" s="32"/>
      <c r="F1070" s="32"/>
      <c r="G1070" s="32"/>
      <c r="H1070" s="32"/>
      <c r="I1070" s="32"/>
    </row>
    <row r="1071" spans="1:9" ht="12" customHeight="1" x14ac:dyDescent="0.2">
      <c r="A1071" s="43"/>
      <c r="B1071" s="31"/>
      <c r="C1071" s="31"/>
      <c r="D1071" s="32"/>
      <c r="E1071" s="32"/>
      <c r="F1071" s="32"/>
      <c r="G1071" s="32"/>
      <c r="H1071" s="32"/>
      <c r="I1071" s="32"/>
    </row>
    <row r="1072" spans="1:9" ht="12" customHeight="1" x14ac:dyDescent="0.2">
      <c r="A1072" s="43"/>
      <c r="B1072" s="31"/>
      <c r="C1072" s="31"/>
      <c r="D1072" s="32"/>
      <c r="E1072" s="32"/>
      <c r="F1072" s="32"/>
      <c r="G1072" s="32"/>
      <c r="H1072" s="32"/>
      <c r="I1072" s="32"/>
    </row>
    <row r="1073" spans="1:9" ht="12" customHeight="1" x14ac:dyDescent="0.2">
      <c r="A1073" s="43"/>
      <c r="B1073" s="31"/>
      <c r="C1073" s="31"/>
      <c r="D1073" s="32"/>
      <c r="E1073" s="32"/>
      <c r="F1073" s="32"/>
      <c r="G1073" s="32"/>
      <c r="H1073" s="32"/>
      <c r="I1073" s="32"/>
    </row>
    <row r="1074" spans="1:9" ht="12" customHeight="1" x14ac:dyDescent="0.2">
      <c r="A1074" s="43"/>
      <c r="B1074" s="31"/>
      <c r="C1074" s="31"/>
      <c r="D1074" s="32"/>
      <c r="E1074" s="32"/>
      <c r="F1074" s="32"/>
      <c r="G1074" s="32"/>
      <c r="H1074" s="32"/>
      <c r="I1074" s="32"/>
    </row>
    <row r="1075" spans="1:9" ht="12" customHeight="1" x14ac:dyDescent="0.2">
      <c r="A1075" s="43"/>
      <c r="B1075" s="31"/>
      <c r="C1075" s="31"/>
      <c r="D1075" s="32"/>
      <c r="E1075" s="32"/>
      <c r="F1075" s="32"/>
      <c r="G1075" s="32"/>
      <c r="H1075" s="32"/>
      <c r="I1075" s="32"/>
    </row>
    <row r="1076" spans="1:9" ht="12" customHeight="1" x14ac:dyDescent="0.2">
      <c r="A1076" s="43"/>
      <c r="B1076" s="31"/>
      <c r="C1076" s="31"/>
      <c r="D1076" s="32"/>
      <c r="E1076" s="32"/>
      <c r="F1076" s="32"/>
      <c r="G1076" s="32"/>
      <c r="H1076" s="32"/>
      <c r="I1076" s="32"/>
    </row>
    <row r="1077" spans="1:9" ht="12" customHeight="1" x14ac:dyDescent="0.2">
      <c r="A1077" s="43"/>
      <c r="B1077" s="31"/>
      <c r="C1077" s="31"/>
      <c r="D1077" s="32"/>
      <c r="E1077" s="32"/>
      <c r="F1077" s="32"/>
      <c r="G1077" s="32"/>
      <c r="H1077" s="32"/>
      <c r="I1077" s="32"/>
    </row>
    <row r="1078" spans="1:9" ht="12" customHeight="1" x14ac:dyDescent="0.2">
      <c r="A1078" s="43"/>
      <c r="B1078" s="31"/>
      <c r="C1078" s="31"/>
      <c r="D1078" s="32"/>
      <c r="E1078" s="32"/>
      <c r="F1078" s="32"/>
      <c r="G1078" s="32"/>
      <c r="H1078" s="32"/>
      <c r="I1078" s="32"/>
    </row>
    <row r="1079" spans="1:9" ht="12" customHeight="1" x14ac:dyDescent="0.2">
      <c r="A1079" s="43"/>
      <c r="B1079" s="31"/>
      <c r="C1079" s="31"/>
      <c r="D1079" s="32"/>
      <c r="E1079" s="32"/>
      <c r="F1079" s="32"/>
      <c r="G1079" s="32"/>
      <c r="H1079" s="32"/>
      <c r="I1079" s="32"/>
    </row>
    <row r="1080" spans="1:9" ht="12" customHeight="1" x14ac:dyDescent="0.2">
      <c r="A1080" s="43"/>
      <c r="B1080" s="31"/>
      <c r="C1080" s="31"/>
      <c r="D1080" s="32"/>
      <c r="E1080" s="32"/>
      <c r="F1080" s="32"/>
      <c r="G1080" s="32"/>
      <c r="H1080" s="32"/>
      <c r="I1080" s="32"/>
    </row>
    <row r="1081" spans="1:9" ht="12" customHeight="1" x14ac:dyDescent="0.2">
      <c r="A1081" s="43"/>
      <c r="B1081" s="31"/>
      <c r="C1081" s="31"/>
      <c r="D1081" s="32"/>
      <c r="E1081" s="32"/>
      <c r="F1081" s="32"/>
      <c r="G1081" s="32"/>
      <c r="H1081" s="32"/>
      <c r="I1081" s="32"/>
    </row>
    <row r="1082" spans="1:9" ht="12" customHeight="1" x14ac:dyDescent="0.2">
      <c r="A1082" s="43"/>
      <c r="B1082" s="31"/>
      <c r="C1082" s="31"/>
      <c r="D1082" s="32"/>
      <c r="E1082" s="32"/>
      <c r="F1082" s="32"/>
      <c r="G1082" s="32"/>
      <c r="H1082" s="32"/>
      <c r="I1082" s="32"/>
    </row>
    <row r="1083" spans="1:9" ht="12" customHeight="1" x14ac:dyDescent="0.2">
      <c r="A1083" s="43"/>
      <c r="B1083" s="31"/>
      <c r="C1083" s="31"/>
      <c r="D1083" s="32"/>
      <c r="E1083" s="32"/>
      <c r="F1083" s="32"/>
      <c r="G1083" s="32"/>
      <c r="H1083" s="32"/>
      <c r="I1083" s="32"/>
    </row>
  </sheetData>
  <sheetProtection formatCells="0" formatColumns="0" formatRows="0" insertColumns="0" insertRows="0" deleteColumns="0" deleteRows="0"/>
  <mergeCells count="14">
    <mergeCell ref="B10:D10"/>
    <mergeCell ref="D11:F11"/>
    <mergeCell ref="G11:H11"/>
    <mergeCell ref="K25:L25"/>
    <mergeCell ref="J1:M1"/>
    <mergeCell ref="B2:D2"/>
    <mergeCell ref="L2:L11"/>
    <mergeCell ref="B3:D3"/>
    <mergeCell ref="B4:D4"/>
    <mergeCell ref="B5:D5"/>
    <mergeCell ref="B6:D6"/>
    <mergeCell ref="B7:D7"/>
    <mergeCell ref="B8:D8"/>
    <mergeCell ref="B9:D9"/>
  </mergeCells>
  <dataValidations count="1">
    <dataValidation type="list" allowBlank="1" showInputMessage="1" showErrorMessage="1" sqref="B10:D10">
      <formula1>$E$321:$E$323</formula1>
    </dataValidation>
  </dataValidations>
  <pageMargins left="0.75" right="0.75" top="1" bottom="1" header="0.4921259845" footer="0.4921259845"/>
  <pageSetup paperSize="9" orientation="landscape" horizontalDpi="300" r:id="rId1"/>
  <headerFooter alignWithMargins="0"/>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318"/>
  <sheetViews>
    <sheetView workbookViewId="0"/>
  </sheetViews>
  <sheetFormatPr defaultColWidth="9.140625" defaultRowHeight="11.25" x14ac:dyDescent="0.2"/>
  <cols>
    <col min="1" max="1" width="30.5703125" style="48" bestFit="1" customWidth="1"/>
    <col min="2" max="2" width="48.28515625" style="48" bestFit="1" customWidth="1"/>
    <col min="3" max="3" width="71" style="47" bestFit="1" customWidth="1"/>
    <col min="4" max="4" width="55.42578125" style="47" bestFit="1" customWidth="1"/>
    <col min="5" max="5" width="41.7109375" style="47" customWidth="1"/>
    <col min="6" max="6" width="7.85546875" style="51" customWidth="1"/>
    <col min="7" max="16384" width="9.140625" style="47"/>
  </cols>
  <sheetData>
    <row r="1" spans="1:7" x14ac:dyDescent="0.2">
      <c r="A1" s="44" t="s">
        <v>128</v>
      </c>
      <c r="B1" s="44"/>
      <c r="C1" s="45"/>
      <c r="D1" s="45"/>
      <c r="E1" s="45"/>
      <c r="F1" s="46" t="s">
        <v>129</v>
      </c>
      <c r="G1" s="45"/>
    </row>
    <row r="2" spans="1:7" x14ac:dyDescent="0.2">
      <c r="A2" s="48" t="s">
        <v>130</v>
      </c>
      <c r="F2" s="47"/>
    </row>
    <row r="3" spans="1:7" x14ac:dyDescent="0.2">
      <c r="A3" s="48" t="s">
        <v>131</v>
      </c>
      <c r="C3" s="47" t="s">
        <v>132</v>
      </c>
      <c r="F3" s="47" t="s">
        <v>133</v>
      </c>
      <c r="G3" s="47" t="s">
        <v>134</v>
      </c>
    </row>
    <row r="4" spans="1:7" x14ac:dyDescent="0.2">
      <c r="A4" s="48" t="s">
        <v>135</v>
      </c>
      <c r="B4" s="48" t="s">
        <v>136</v>
      </c>
      <c r="C4" s="47" t="s">
        <v>137</v>
      </c>
      <c r="D4" s="48" t="s">
        <v>138</v>
      </c>
      <c r="F4" s="47" t="s">
        <v>133</v>
      </c>
      <c r="G4" s="47" t="s">
        <v>134</v>
      </c>
    </row>
    <row r="5" spans="1:7" x14ac:dyDescent="0.2">
      <c r="A5" s="48" t="s">
        <v>43</v>
      </c>
      <c r="B5" s="48" t="s">
        <v>139</v>
      </c>
      <c r="C5" s="47" t="s">
        <v>140</v>
      </c>
      <c r="D5" s="48" t="s">
        <v>139</v>
      </c>
      <c r="F5" s="47" t="s">
        <v>133</v>
      </c>
      <c r="G5" s="47" t="s">
        <v>134</v>
      </c>
    </row>
    <row r="6" spans="1:7" x14ac:dyDescent="0.2">
      <c r="A6" s="48" t="s">
        <v>141</v>
      </c>
      <c r="B6" s="48" t="s">
        <v>142</v>
      </c>
      <c r="C6" s="47" t="s">
        <v>143</v>
      </c>
      <c r="D6" s="48" t="s">
        <v>144</v>
      </c>
      <c r="F6" s="47" t="s">
        <v>133</v>
      </c>
      <c r="G6" s="47" t="s">
        <v>134</v>
      </c>
    </row>
    <row r="7" spans="1:7" x14ac:dyDescent="0.2">
      <c r="A7" s="48" t="s">
        <v>145</v>
      </c>
      <c r="B7" s="48" t="s">
        <v>146</v>
      </c>
      <c r="C7" s="47" t="s">
        <v>147</v>
      </c>
      <c r="D7" s="48" t="s">
        <v>146</v>
      </c>
      <c r="F7" s="47" t="s">
        <v>133</v>
      </c>
      <c r="G7" s="47" t="s">
        <v>134</v>
      </c>
    </row>
    <row r="8" spans="1:7" x14ac:dyDescent="0.2">
      <c r="A8" s="48" t="s">
        <v>148</v>
      </c>
      <c r="B8" s="48" t="s">
        <v>149</v>
      </c>
      <c r="C8" s="47" t="s">
        <v>150</v>
      </c>
      <c r="D8" s="48" t="s">
        <v>151</v>
      </c>
      <c r="F8" s="47" t="s">
        <v>133</v>
      </c>
      <c r="G8" s="47" t="s">
        <v>134</v>
      </c>
    </row>
    <row r="9" spans="1:7" x14ac:dyDescent="0.2">
      <c r="A9" s="48" t="s">
        <v>152</v>
      </c>
      <c r="B9" s="48" t="s">
        <v>153</v>
      </c>
      <c r="C9" s="47" t="s">
        <v>154</v>
      </c>
      <c r="F9" s="47" t="s">
        <v>133</v>
      </c>
      <c r="G9" s="47" t="s">
        <v>134</v>
      </c>
    </row>
    <row r="10" spans="1:7" ht="12.75" x14ac:dyDescent="0.2">
      <c r="A10" s="48" t="s">
        <v>155</v>
      </c>
      <c r="B10" s="48" t="s">
        <v>156</v>
      </c>
      <c r="C10" s="47" t="s">
        <v>157</v>
      </c>
      <c r="D10" s="47" t="s">
        <v>158</v>
      </c>
      <c r="E10" s="49" t="s">
        <v>159</v>
      </c>
      <c r="F10" s="47" t="s">
        <v>133</v>
      </c>
      <c r="G10" s="47" t="s">
        <v>134</v>
      </c>
    </row>
    <row r="11" spans="1:7" x14ac:dyDescent="0.2">
      <c r="A11" s="48" t="s">
        <v>44</v>
      </c>
      <c r="B11" s="48" t="s">
        <v>160</v>
      </c>
      <c r="C11" s="47" t="s">
        <v>161</v>
      </c>
      <c r="D11" s="47" t="s">
        <v>162</v>
      </c>
      <c r="E11" s="47" t="s">
        <v>163</v>
      </c>
      <c r="F11" s="47" t="s">
        <v>133</v>
      </c>
      <c r="G11" s="47" t="s">
        <v>134</v>
      </c>
    </row>
    <row r="12" spans="1:7" x14ac:dyDescent="0.2">
      <c r="A12" s="48" t="s">
        <v>164</v>
      </c>
      <c r="B12" s="48" t="s">
        <v>165</v>
      </c>
      <c r="C12" s="47" t="s">
        <v>166</v>
      </c>
      <c r="D12" s="47" t="s">
        <v>167</v>
      </c>
      <c r="F12" s="47" t="s">
        <v>133</v>
      </c>
      <c r="G12" s="47" t="s">
        <v>134</v>
      </c>
    </row>
    <row r="13" spans="1:7" x14ac:dyDescent="0.2">
      <c r="A13" s="48" t="s">
        <v>168</v>
      </c>
      <c r="B13" s="48" t="s">
        <v>169</v>
      </c>
      <c r="C13" s="47" t="s">
        <v>170</v>
      </c>
      <c r="D13" s="47" t="s">
        <v>171</v>
      </c>
      <c r="F13" s="47" t="s">
        <v>133</v>
      </c>
      <c r="G13" s="47" t="s">
        <v>134</v>
      </c>
    </row>
    <row r="14" spans="1:7" x14ac:dyDescent="0.2">
      <c r="A14" s="48" t="s">
        <v>172</v>
      </c>
      <c r="B14" s="48" t="s">
        <v>173</v>
      </c>
      <c r="C14" s="47" t="s">
        <v>174</v>
      </c>
      <c r="D14" s="47" t="s">
        <v>175</v>
      </c>
      <c r="F14" s="47" t="s">
        <v>133</v>
      </c>
      <c r="G14" s="47" t="s">
        <v>134</v>
      </c>
    </row>
    <row r="15" spans="1:7" x14ac:dyDescent="0.2">
      <c r="A15" s="48" t="s">
        <v>176</v>
      </c>
      <c r="B15" s="48" t="s">
        <v>153</v>
      </c>
      <c r="C15" s="47" t="s">
        <v>177</v>
      </c>
      <c r="F15" s="47" t="s">
        <v>133</v>
      </c>
      <c r="G15" s="47" t="s">
        <v>134</v>
      </c>
    </row>
    <row r="16" spans="1:7" ht="12.75" x14ac:dyDescent="0.2">
      <c r="A16" s="48" t="s">
        <v>178</v>
      </c>
      <c r="B16" s="48" t="s">
        <v>179</v>
      </c>
      <c r="C16" s="47" t="s">
        <v>180</v>
      </c>
      <c r="D16" s="47" t="s">
        <v>181</v>
      </c>
      <c r="E16" s="49" t="s">
        <v>182</v>
      </c>
      <c r="F16" s="47" t="s">
        <v>133</v>
      </c>
      <c r="G16" s="47" t="s">
        <v>134</v>
      </c>
    </row>
    <row r="17" spans="1:7" x14ac:dyDescent="0.2">
      <c r="A17" s="48" t="s">
        <v>183</v>
      </c>
      <c r="B17" s="48" t="s">
        <v>184</v>
      </c>
      <c r="C17" s="47" t="s">
        <v>185</v>
      </c>
      <c r="D17" s="47" t="s">
        <v>186</v>
      </c>
      <c r="F17" s="47" t="s">
        <v>133</v>
      </c>
      <c r="G17" s="47" t="s">
        <v>134</v>
      </c>
    </row>
    <row r="18" spans="1:7" x14ac:dyDescent="0.2">
      <c r="A18" s="48" t="s">
        <v>187</v>
      </c>
      <c r="B18" s="48" t="s">
        <v>153</v>
      </c>
      <c r="C18" s="47" t="s">
        <v>188</v>
      </c>
      <c r="F18" s="47" t="s">
        <v>133</v>
      </c>
      <c r="G18" s="47" t="s">
        <v>134</v>
      </c>
    </row>
    <row r="19" spans="1:7" x14ac:dyDescent="0.2">
      <c r="A19" s="48" t="s">
        <v>45</v>
      </c>
      <c r="B19" s="48" t="s">
        <v>189</v>
      </c>
      <c r="C19" s="47" t="s">
        <v>190</v>
      </c>
      <c r="D19" s="50"/>
      <c r="F19" s="47" t="s">
        <v>133</v>
      </c>
      <c r="G19" s="47" t="s">
        <v>134</v>
      </c>
    </row>
    <row r="20" spans="1:7" ht="12.75" x14ac:dyDescent="0.2">
      <c r="A20" s="48" t="s">
        <v>46</v>
      </c>
      <c r="B20" s="48" t="s">
        <v>191</v>
      </c>
      <c r="C20" s="47" t="s">
        <v>192</v>
      </c>
      <c r="D20" s="47" t="s">
        <v>193</v>
      </c>
      <c r="E20" s="49" t="s">
        <v>194</v>
      </c>
      <c r="F20" s="47" t="s">
        <v>133</v>
      </c>
      <c r="G20" s="47" t="s">
        <v>134</v>
      </c>
    </row>
    <row r="21" spans="1:7" x14ac:dyDescent="0.2">
      <c r="A21" s="48" t="s">
        <v>195</v>
      </c>
      <c r="B21" s="48" t="s">
        <v>196</v>
      </c>
      <c r="C21" s="47" t="s">
        <v>197</v>
      </c>
      <c r="D21" s="47" t="s">
        <v>198</v>
      </c>
      <c r="F21" s="47" t="s">
        <v>133</v>
      </c>
      <c r="G21" s="47" t="s">
        <v>134</v>
      </c>
    </row>
    <row r="22" spans="1:7" x14ac:dyDescent="0.2">
      <c r="A22" s="48" t="s">
        <v>199</v>
      </c>
      <c r="B22" s="48" t="s">
        <v>153</v>
      </c>
      <c r="C22" s="47" t="s">
        <v>200</v>
      </c>
      <c r="F22" s="47" t="s">
        <v>133</v>
      </c>
      <c r="G22" s="47" t="s">
        <v>134</v>
      </c>
    </row>
    <row r="23" spans="1:7" x14ac:dyDescent="0.2">
      <c r="A23" s="48" t="s">
        <v>201</v>
      </c>
      <c r="B23" s="48" t="s">
        <v>202</v>
      </c>
      <c r="C23" s="47" t="s">
        <v>203</v>
      </c>
      <c r="D23" s="47" t="s">
        <v>204</v>
      </c>
      <c r="F23" s="47" t="s">
        <v>133</v>
      </c>
      <c r="G23" s="47" t="s">
        <v>134</v>
      </c>
    </row>
    <row r="24" spans="1:7" x14ac:dyDescent="0.2">
      <c r="A24" s="48" t="s">
        <v>205</v>
      </c>
      <c r="B24" s="48" t="s">
        <v>206</v>
      </c>
      <c r="C24" s="47" t="s">
        <v>207</v>
      </c>
      <c r="D24" s="47" t="s">
        <v>208</v>
      </c>
      <c r="F24" s="47" t="s">
        <v>133</v>
      </c>
      <c r="G24" s="47" t="s">
        <v>134</v>
      </c>
    </row>
    <row r="25" spans="1:7" x14ac:dyDescent="0.2">
      <c r="A25" s="48" t="s">
        <v>209</v>
      </c>
      <c r="B25" s="48" t="s">
        <v>210</v>
      </c>
      <c r="C25" s="47" t="s">
        <v>211</v>
      </c>
      <c r="D25" s="47" t="s">
        <v>212</v>
      </c>
      <c r="F25" s="47" t="s">
        <v>133</v>
      </c>
      <c r="G25" s="47" t="s">
        <v>134</v>
      </c>
    </row>
    <row r="26" spans="1:7" x14ac:dyDescent="0.2">
      <c r="A26" s="48" t="s">
        <v>213</v>
      </c>
      <c r="B26" s="48" t="s">
        <v>153</v>
      </c>
      <c r="C26" s="47" t="s">
        <v>214</v>
      </c>
      <c r="F26" s="47" t="s">
        <v>133</v>
      </c>
      <c r="G26" s="47" t="s">
        <v>134</v>
      </c>
    </row>
    <row r="27" spans="1:7" x14ac:dyDescent="0.2">
      <c r="A27" s="48" t="s">
        <v>215</v>
      </c>
      <c r="B27" s="48" t="s">
        <v>216</v>
      </c>
      <c r="C27" s="47" t="s">
        <v>217</v>
      </c>
      <c r="D27" s="47" t="s">
        <v>218</v>
      </c>
      <c r="F27" s="47" t="s">
        <v>133</v>
      </c>
      <c r="G27" s="47" t="s">
        <v>134</v>
      </c>
    </row>
    <row r="28" spans="1:7" x14ac:dyDescent="0.2">
      <c r="A28" s="48" t="s">
        <v>219</v>
      </c>
      <c r="B28" s="48" t="s">
        <v>220</v>
      </c>
      <c r="C28" s="47" t="s">
        <v>221</v>
      </c>
      <c r="D28" s="47" t="s">
        <v>222</v>
      </c>
      <c r="F28" s="47" t="s">
        <v>133</v>
      </c>
      <c r="G28" s="47" t="s">
        <v>134</v>
      </c>
    </row>
    <row r="29" spans="1:7" x14ac:dyDescent="0.2">
      <c r="A29" s="48" t="s">
        <v>223</v>
      </c>
      <c r="B29" s="48" t="s">
        <v>224</v>
      </c>
      <c r="C29" s="47" t="s">
        <v>225</v>
      </c>
      <c r="D29" s="47" t="s">
        <v>226</v>
      </c>
      <c r="F29" s="47" t="s">
        <v>133</v>
      </c>
      <c r="G29" s="47" t="s">
        <v>134</v>
      </c>
    </row>
    <row r="30" spans="1:7" x14ac:dyDescent="0.2">
      <c r="A30" s="48" t="s">
        <v>227</v>
      </c>
      <c r="B30" s="48" t="s">
        <v>228</v>
      </c>
      <c r="C30" s="47" t="s">
        <v>229</v>
      </c>
      <c r="D30" s="47" t="s">
        <v>230</v>
      </c>
      <c r="F30" s="47" t="s">
        <v>133</v>
      </c>
      <c r="G30" s="47" t="s">
        <v>134</v>
      </c>
    </row>
    <row r="31" spans="1:7" x14ac:dyDescent="0.2">
      <c r="A31" s="48" t="s">
        <v>231</v>
      </c>
      <c r="B31" s="48" t="s">
        <v>232</v>
      </c>
      <c r="C31" s="47" t="s">
        <v>233</v>
      </c>
      <c r="D31" s="47" t="s">
        <v>234</v>
      </c>
      <c r="F31" s="47" t="s">
        <v>133</v>
      </c>
      <c r="G31" s="47" t="s">
        <v>134</v>
      </c>
    </row>
    <row r="32" spans="1:7" x14ac:dyDescent="0.2">
      <c r="A32" s="48" t="s">
        <v>235</v>
      </c>
      <c r="B32" s="48" t="s">
        <v>236</v>
      </c>
      <c r="C32" s="47" t="s">
        <v>237</v>
      </c>
      <c r="D32" s="47" t="s">
        <v>238</v>
      </c>
      <c r="F32" s="47" t="s">
        <v>133</v>
      </c>
      <c r="G32" s="47" t="s">
        <v>134</v>
      </c>
    </row>
    <row r="33" spans="1:7" x14ac:dyDescent="0.2">
      <c r="A33" s="48" t="s">
        <v>239</v>
      </c>
      <c r="B33" s="48" t="s">
        <v>240</v>
      </c>
      <c r="C33" s="47" t="s">
        <v>241</v>
      </c>
      <c r="D33" s="47" t="s">
        <v>242</v>
      </c>
      <c r="F33" s="47" t="s">
        <v>133</v>
      </c>
      <c r="G33" s="47" t="s">
        <v>134</v>
      </c>
    </row>
    <row r="34" spans="1:7" x14ac:dyDescent="0.2">
      <c r="A34" s="48" t="s">
        <v>243</v>
      </c>
      <c r="B34" s="48" t="s">
        <v>153</v>
      </c>
      <c r="C34" s="47" t="s">
        <v>244</v>
      </c>
      <c r="F34" s="47" t="s">
        <v>245</v>
      </c>
      <c r="G34" s="47" t="s">
        <v>134</v>
      </c>
    </row>
    <row r="35" spans="1:7" x14ac:dyDescent="0.2">
      <c r="A35" s="48" t="s">
        <v>246</v>
      </c>
      <c r="B35" s="48" t="s">
        <v>247</v>
      </c>
      <c r="C35" s="47" t="s">
        <v>248</v>
      </c>
      <c r="D35" s="47" t="s">
        <v>249</v>
      </c>
      <c r="F35" s="47" t="s">
        <v>245</v>
      </c>
      <c r="G35" s="47" t="s">
        <v>134</v>
      </c>
    </row>
    <row r="36" spans="1:7" x14ac:dyDescent="0.2">
      <c r="A36" s="48" t="s">
        <v>47</v>
      </c>
      <c r="B36" s="48" t="s">
        <v>250</v>
      </c>
      <c r="C36" s="47" t="s">
        <v>251</v>
      </c>
      <c r="D36" s="47" t="s">
        <v>252</v>
      </c>
      <c r="F36" s="47" t="s">
        <v>245</v>
      </c>
      <c r="G36" s="47" t="s">
        <v>134</v>
      </c>
    </row>
    <row r="37" spans="1:7" x14ac:dyDescent="0.2">
      <c r="A37" s="48" t="s">
        <v>253</v>
      </c>
      <c r="B37" s="48" t="s">
        <v>254</v>
      </c>
      <c r="C37" s="47" t="s">
        <v>255</v>
      </c>
      <c r="D37" s="47" t="s">
        <v>256</v>
      </c>
      <c r="F37" s="47" t="s">
        <v>245</v>
      </c>
      <c r="G37" s="47" t="s">
        <v>134</v>
      </c>
    </row>
    <row r="38" spans="1:7" x14ac:dyDescent="0.2">
      <c r="A38" s="48" t="s">
        <v>257</v>
      </c>
      <c r="B38" s="48" t="s">
        <v>258</v>
      </c>
      <c r="C38" s="47" t="s">
        <v>259</v>
      </c>
      <c r="D38" s="47" t="s">
        <v>260</v>
      </c>
      <c r="F38" s="47" t="s">
        <v>245</v>
      </c>
      <c r="G38" s="47" t="s">
        <v>134</v>
      </c>
    </row>
    <row r="39" spans="1:7" x14ac:dyDescent="0.2">
      <c r="A39" s="48" t="s">
        <v>261</v>
      </c>
      <c r="B39" s="48" t="s">
        <v>262</v>
      </c>
      <c r="C39" s="47" t="s">
        <v>263</v>
      </c>
      <c r="D39" s="47" t="s">
        <v>264</v>
      </c>
      <c r="F39" s="47" t="s">
        <v>245</v>
      </c>
      <c r="G39" s="47" t="s">
        <v>134</v>
      </c>
    </row>
    <row r="40" spans="1:7" x14ac:dyDescent="0.2">
      <c r="A40" s="48" t="s">
        <v>265</v>
      </c>
      <c r="B40" s="48" t="s">
        <v>153</v>
      </c>
      <c r="C40" s="47" t="s">
        <v>266</v>
      </c>
      <c r="F40" s="47" t="s">
        <v>245</v>
      </c>
      <c r="G40" s="47" t="s">
        <v>134</v>
      </c>
    </row>
    <row r="41" spans="1:7" x14ac:dyDescent="0.2">
      <c r="A41" s="48" t="s">
        <v>267</v>
      </c>
      <c r="B41" s="48" t="s">
        <v>268</v>
      </c>
      <c r="C41" s="47" t="s">
        <v>269</v>
      </c>
      <c r="D41" s="47" t="s">
        <v>270</v>
      </c>
      <c r="E41" s="47" t="s">
        <v>271</v>
      </c>
      <c r="F41" s="47" t="s">
        <v>245</v>
      </c>
      <c r="G41" s="47" t="s">
        <v>134</v>
      </c>
    </row>
    <row r="42" spans="1:7" x14ac:dyDescent="0.2">
      <c r="A42" s="48" t="s">
        <v>48</v>
      </c>
      <c r="B42" s="48" t="s">
        <v>272</v>
      </c>
      <c r="C42" s="47" t="s">
        <v>273</v>
      </c>
      <c r="D42" s="47" t="s">
        <v>274</v>
      </c>
      <c r="F42" s="47" t="s">
        <v>245</v>
      </c>
      <c r="G42" s="47" t="s">
        <v>134</v>
      </c>
    </row>
    <row r="43" spans="1:7" x14ac:dyDescent="0.2">
      <c r="A43" s="48" t="s">
        <v>275</v>
      </c>
      <c r="B43" s="48" t="s">
        <v>276</v>
      </c>
      <c r="C43" s="47" t="s">
        <v>277</v>
      </c>
      <c r="D43" s="47" t="s">
        <v>278</v>
      </c>
      <c r="F43" s="47" t="s">
        <v>245</v>
      </c>
      <c r="G43" s="47" t="s">
        <v>134</v>
      </c>
    </row>
    <row r="44" spans="1:7" x14ac:dyDescent="0.2">
      <c r="A44" s="48" t="s">
        <v>279</v>
      </c>
      <c r="B44" s="48" t="s">
        <v>280</v>
      </c>
      <c r="C44" s="47" t="s">
        <v>281</v>
      </c>
      <c r="D44" s="47" t="s">
        <v>282</v>
      </c>
      <c r="F44" s="47" t="s">
        <v>245</v>
      </c>
      <c r="G44" s="47" t="s">
        <v>134</v>
      </c>
    </row>
    <row r="45" spans="1:7" x14ac:dyDescent="0.2">
      <c r="A45" s="48" t="s">
        <v>283</v>
      </c>
      <c r="B45" s="48" t="s">
        <v>284</v>
      </c>
      <c r="C45" s="47" t="s">
        <v>285</v>
      </c>
      <c r="D45" s="47" t="s">
        <v>286</v>
      </c>
      <c r="F45" s="47" t="s">
        <v>245</v>
      </c>
      <c r="G45" s="47" t="s">
        <v>134</v>
      </c>
    </row>
    <row r="46" spans="1:7" x14ac:dyDescent="0.2">
      <c r="A46" s="48" t="s">
        <v>287</v>
      </c>
      <c r="B46" s="48" t="s">
        <v>153</v>
      </c>
      <c r="C46" s="47" t="s">
        <v>288</v>
      </c>
      <c r="F46" s="47" t="s">
        <v>245</v>
      </c>
      <c r="G46" s="47" t="s">
        <v>134</v>
      </c>
    </row>
    <row r="47" spans="1:7" x14ac:dyDescent="0.2">
      <c r="A47" s="48" t="s">
        <v>289</v>
      </c>
      <c r="B47" s="48" t="s">
        <v>290</v>
      </c>
      <c r="C47" s="47" t="s">
        <v>291</v>
      </c>
      <c r="D47" s="47" t="s">
        <v>292</v>
      </c>
      <c r="F47" s="47" t="s">
        <v>245</v>
      </c>
      <c r="G47" s="47" t="s">
        <v>134</v>
      </c>
    </row>
    <row r="48" spans="1:7" x14ac:dyDescent="0.2">
      <c r="A48" s="48" t="s">
        <v>293</v>
      </c>
      <c r="B48" s="48" t="s">
        <v>294</v>
      </c>
      <c r="C48" s="47" t="s">
        <v>295</v>
      </c>
      <c r="D48" s="47" t="s">
        <v>296</v>
      </c>
      <c r="F48" s="47" t="s">
        <v>245</v>
      </c>
      <c r="G48" s="47" t="s">
        <v>134</v>
      </c>
    </row>
    <row r="49" spans="1:7" x14ac:dyDescent="0.2">
      <c r="A49" s="48" t="s">
        <v>297</v>
      </c>
      <c r="B49" s="48" t="s">
        <v>298</v>
      </c>
      <c r="C49" s="47" t="s">
        <v>299</v>
      </c>
      <c r="D49" s="47" t="s">
        <v>300</v>
      </c>
      <c r="F49" s="47" t="s">
        <v>245</v>
      </c>
      <c r="G49" s="47" t="s">
        <v>134</v>
      </c>
    </row>
    <row r="50" spans="1:7" x14ac:dyDescent="0.2">
      <c r="A50" s="48" t="s">
        <v>301</v>
      </c>
      <c r="B50" s="48" t="s">
        <v>302</v>
      </c>
      <c r="C50" s="47" t="s">
        <v>303</v>
      </c>
      <c r="D50" s="47" t="s">
        <v>304</v>
      </c>
      <c r="F50" s="47" t="s">
        <v>245</v>
      </c>
      <c r="G50" s="47" t="s">
        <v>134</v>
      </c>
    </row>
    <row r="51" spans="1:7" x14ac:dyDescent="0.2">
      <c r="A51" s="48" t="s">
        <v>305</v>
      </c>
      <c r="B51" s="48" t="s">
        <v>306</v>
      </c>
      <c r="C51" s="47" t="s">
        <v>307</v>
      </c>
      <c r="D51" s="47" t="s">
        <v>308</v>
      </c>
      <c r="F51" s="47" t="s">
        <v>245</v>
      </c>
      <c r="G51" s="47" t="s">
        <v>134</v>
      </c>
    </row>
    <row r="52" spans="1:7" x14ac:dyDescent="0.2">
      <c r="A52" s="48" t="s">
        <v>309</v>
      </c>
      <c r="B52" s="48" t="s">
        <v>310</v>
      </c>
      <c r="C52" s="47" t="s">
        <v>311</v>
      </c>
      <c r="D52" s="47" t="s">
        <v>312</v>
      </c>
      <c r="F52" s="47" t="s">
        <v>245</v>
      </c>
      <c r="G52" s="47" t="s">
        <v>134</v>
      </c>
    </row>
    <row r="53" spans="1:7" x14ac:dyDescent="0.2">
      <c r="A53" s="48" t="s">
        <v>313</v>
      </c>
      <c r="B53" s="48" t="s">
        <v>314</v>
      </c>
      <c r="C53" s="47" t="s">
        <v>315</v>
      </c>
      <c r="D53" s="47" t="s">
        <v>316</v>
      </c>
      <c r="F53" s="47" t="s">
        <v>245</v>
      </c>
      <c r="G53" s="47" t="s">
        <v>134</v>
      </c>
    </row>
    <row r="54" spans="1:7" x14ac:dyDescent="0.2">
      <c r="A54" s="48" t="s">
        <v>317</v>
      </c>
      <c r="B54" s="48" t="s">
        <v>318</v>
      </c>
      <c r="C54" s="47" t="s">
        <v>319</v>
      </c>
      <c r="D54" s="47" t="s">
        <v>320</v>
      </c>
      <c r="F54" s="47" t="s">
        <v>245</v>
      </c>
      <c r="G54" s="47" t="s">
        <v>134</v>
      </c>
    </row>
    <row r="55" spans="1:7" x14ac:dyDescent="0.2">
      <c r="B55" s="47" t="s">
        <v>153</v>
      </c>
      <c r="F55" s="47"/>
    </row>
    <row r="56" spans="1:7" x14ac:dyDescent="0.2">
      <c r="A56" s="48" t="s">
        <v>321</v>
      </c>
      <c r="B56" s="48" t="s">
        <v>153</v>
      </c>
      <c r="F56" s="47"/>
    </row>
    <row r="57" spans="1:7" x14ac:dyDescent="0.2">
      <c r="A57" s="48" t="s">
        <v>322</v>
      </c>
      <c r="B57" s="48" t="s">
        <v>153</v>
      </c>
      <c r="C57" s="47" t="s">
        <v>323</v>
      </c>
      <c r="F57" s="47" t="s">
        <v>133</v>
      </c>
      <c r="G57" s="47" t="s">
        <v>134</v>
      </c>
    </row>
    <row r="58" spans="1:7" x14ac:dyDescent="0.2">
      <c r="A58" s="48" t="s">
        <v>49</v>
      </c>
      <c r="B58" s="48" t="s">
        <v>324</v>
      </c>
      <c r="C58" s="47" t="s">
        <v>325</v>
      </c>
      <c r="D58" s="47" t="s">
        <v>326</v>
      </c>
      <c r="F58" s="47" t="s">
        <v>133</v>
      </c>
      <c r="G58" s="47" t="s">
        <v>134</v>
      </c>
    </row>
    <row r="59" spans="1:7" x14ac:dyDescent="0.2">
      <c r="A59" s="48" t="s">
        <v>50</v>
      </c>
      <c r="B59" s="48" t="s">
        <v>327</v>
      </c>
      <c r="C59" s="47" t="s">
        <v>328</v>
      </c>
      <c r="D59" s="47" t="s">
        <v>329</v>
      </c>
      <c r="F59" s="47" t="s">
        <v>133</v>
      </c>
      <c r="G59" s="47" t="s">
        <v>134</v>
      </c>
    </row>
    <row r="60" spans="1:7" x14ac:dyDescent="0.2">
      <c r="A60" s="48" t="s">
        <v>330</v>
      </c>
      <c r="B60" s="48" t="s">
        <v>331</v>
      </c>
      <c r="C60" s="47" t="s">
        <v>332</v>
      </c>
      <c r="D60" s="47" t="s">
        <v>333</v>
      </c>
      <c r="F60" s="47" t="s">
        <v>133</v>
      </c>
      <c r="G60" s="47" t="s">
        <v>134</v>
      </c>
    </row>
    <row r="61" spans="1:7" x14ac:dyDescent="0.2">
      <c r="A61" s="48" t="s">
        <v>334</v>
      </c>
      <c r="B61" s="48" t="s">
        <v>153</v>
      </c>
      <c r="C61" s="47" t="s">
        <v>335</v>
      </c>
      <c r="F61" s="47" t="s">
        <v>133</v>
      </c>
      <c r="G61" s="47" t="s">
        <v>134</v>
      </c>
    </row>
    <row r="62" spans="1:7" x14ac:dyDescent="0.2">
      <c r="A62" s="48" t="s">
        <v>51</v>
      </c>
      <c r="B62" s="48" t="s">
        <v>336</v>
      </c>
      <c r="C62" s="47" t="s">
        <v>337</v>
      </c>
      <c r="D62" s="47" t="s">
        <v>338</v>
      </c>
      <c r="F62" s="47" t="s">
        <v>133</v>
      </c>
      <c r="G62" s="47" t="s">
        <v>134</v>
      </c>
    </row>
    <row r="63" spans="1:7" x14ac:dyDescent="0.2">
      <c r="A63" s="48" t="s">
        <v>339</v>
      </c>
      <c r="B63" s="48" t="s">
        <v>340</v>
      </c>
      <c r="C63" s="47" t="s">
        <v>341</v>
      </c>
      <c r="D63" s="47" t="s">
        <v>342</v>
      </c>
      <c r="F63" s="47" t="s">
        <v>133</v>
      </c>
      <c r="G63" s="47" t="s">
        <v>134</v>
      </c>
    </row>
    <row r="64" spans="1:7" x14ac:dyDescent="0.2">
      <c r="A64" s="48" t="s">
        <v>52</v>
      </c>
      <c r="B64" s="48" t="s">
        <v>343</v>
      </c>
      <c r="C64" s="47" t="s">
        <v>344</v>
      </c>
      <c r="D64" s="47" t="s">
        <v>345</v>
      </c>
      <c r="F64" s="47" t="s">
        <v>133</v>
      </c>
      <c r="G64" s="47" t="s">
        <v>134</v>
      </c>
    </row>
    <row r="65" spans="1:7" x14ac:dyDescent="0.2">
      <c r="A65" s="48" t="s">
        <v>346</v>
      </c>
      <c r="B65" s="48" t="s">
        <v>347</v>
      </c>
      <c r="C65" s="47" t="s">
        <v>348</v>
      </c>
      <c r="D65" s="47" t="s">
        <v>349</v>
      </c>
      <c r="F65" s="47" t="s">
        <v>133</v>
      </c>
      <c r="G65" s="47" t="s">
        <v>134</v>
      </c>
    </row>
    <row r="66" spans="1:7" x14ac:dyDescent="0.2">
      <c r="A66" s="48" t="s">
        <v>350</v>
      </c>
      <c r="B66" s="48" t="s">
        <v>153</v>
      </c>
      <c r="C66" s="47" t="s">
        <v>351</v>
      </c>
      <c r="F66" s="47" t="s">
        <v>133</v>
      </c>
      <c r="G66" s="47" t="s">
        <v>134</v>
      </c>
    </row>
    <row r="67" spans="1:7" x14ac:dyDescent="0.2">
      <c r="A67" s="48" t="s">
        <v>352</v>
      </c>
      <c r="B67" s="48" t="s">
        <v>353</v>
      </c>
      <c r="C67" s="47" t="s">
        <v>354</v>
      </c>
      <c r="D67" s="47" t="s">
        <v>355</v>
      </c>
      <c r="F67" s="47" t="s">
        <v>133</v>
      </c>
      <c r="G67" s="47" t="s">
        <v>134</v>
      </c>
    </row>
    <row r="68" spans="1:7" x14ac:dyDescent="0.2">
      <c r="A68" s="48" t="s">
        <v>356</v>
      </c>
      <c r="B68" s="48" t="s">
        <v>357</v>
      </c>
      <c r="C68" s="47" t="s">
        <v>358</v>
      </c>
      <c r="D68" s="47" t="s">
        <v>359</v>
      </c>
      <c r="F68" s="47" t="s">
        <v>133</v>
      </c>
      <c r="G68" s="47" t="s">
        <v>134</v>
      </c>
    </row>
    <row r="69" spans="1:7" x14ac:dyDescent="0.2">
      <c r="A69" s="48" t="s">
        <v>360</v>
      </c>
      <c r="B69" s="48" t="s">
        <v>19</v>
      </c>
      <c r="C69" s="47" t="s">
        <v>361</v>
      </c>
      <c r="D69" s="47" t="s">
        <v>362</v>
      </c>
      <c r="F69" s="47" t="s">
        <v>133</v>
      </c>
      <c r="G69" s="47" t="s">
        <v>134</v>
      </c>
    </row>
    <row r="70" spans="1:7" x14ac:dyDescent="0.2">
      <c r="A70" s="48" t="s">
        <v>363</v>
      </c>
      <c r="B70" s="48" t="s">
        <v>364</v>
      </c>
      <c r="C70" s="47" t="s">
        <v>365</v>
      </c>
      <c r="D70" s="47" t="s">
        <v>366</v>
      </c>
      <c r="F70" s="47" t="s">
        <v>133</v>
      </c>
      <c r="G70" s="47" t="s">
        <v>134</v>
      </c>
    </row>
    <row r="71" spans="1:7" x14ac:dyDescent="0.2">
      <c r="A71" s="48" t="s">
        <v>367</v>
      </c>
      <c r="B71" s="48" t="s">
        <v>153</v>
      </c>
      <c r="C71" s="47" t="s">
        <v>368</v>
      </c>
      <c r="F71" s="47" t="s">
        <v>245</v>
      </c>
      <c r="G71" s="47" t="s">
        <v>134</v>
      </c>
    </row>
    <row r="72" spans="1:7" x14ac:dyDescent="0.2">
      <c r="A72" s="48" t="s">
        <v>369</v>
      </c>
      <c r="B72" s="48" t="s">
        <v>370</v>
      </c>
      <c r="C72" s="47" t="s">
        <v>371</v>
      </c>
      <c r="D72" s="47" t="s">
        <v>372</v>
      </c>
      <c r="F72" s="47" t="s">
        <v>245</v>
      </c>
      <c r="G72" s="47" t="s">
        <v>134</v>
      </c>
    </row>
    <row r="73" spans="1:7" x14ac:dyDescent="0.2">
      <c r="A73" s="48" t="s">
        <v>373</v>
      </c>
      <c r="B73" s="48" t="s">
        <v>374</v>
      </c>
      <c r="C73" s="47" t="s">
        <v>375</v>
      </c>
      <c r="D73" s="47" t="s">
        <v>376</v>
      </c>
      <c r="F73" s="47" t="s">
        <v>245</v>
      </c>
      <c r="G73" s="47" t="s">
        <v>134</v>
      </c>
    </row>
    <row r="74" spans="1:7" x14ac:dyDescent="0.2">
      <c r="A74" s="48" t="s">
        <v>377</v>
      </c>
      <c r="B74" s="48" t="s">
        <v>378</v>
      </c>
      <c r="C74" s="47" t="s">
        <v>379</v>
      </c>
      <c r="D74" s="47" t="s">
        <v>380</v>
      </c>
      <c r="F74" s="47" t="s">
        <v>245</v>
      </c>
      <c r="G74" s="47" t="s">
        <v>134</v>
      </c>
    </row>
    <row r="75" spans="1:7" x14ac:dyDescent="0.2">
      <c r="A75" s="48" t="s">
        <v>381</v>
      </c>
      <c r="B75" s="48" t="s">
        <v>382</v>
      </c>
      <c r="C75" s="47" t="s">
        <v>383</v>
      </c>
      <c r="D75" s="47" t="s">
        <v>384</v>
      </c>
      <c r="F75" s="47" t="s">
        <v>245</v>
      </c>
      <c r="G75" s="47" t="s">
        <v>134</v>
      </c>
    </row>
    <row r="76" spans="1:7" x14ac:dyDescent="0.2">
      <c r="A76" s="48" t="s">
        <v>385</v>
      </c>
      <c r="B76" s="48" t="s">
        <v>386</v>
      </c>
      <c r="C76" s="47" t="s">
        <v>387</v>
      </c>
      <c r="D76" s="47" t="s">
        <v>388</v>
      </c>
      <c r="F76" s="47" t="s">
        <v>245</v>
      </c>
      <c r="G76" s="47" t="s">
        <v>134</v>
      </c>
    </row>
    <row r="77" spans="1:7" x14ac:dyDescent="0.2">
      <c r="A77" s="48" t="s">
        <v>389</v>
      </c>
      <c r="B77" s="48" t="s">
        <v>390</v>
      </c>
      <c r="C77" s="47" t="s">
        <v>391</v>
      </c>
      <c r="D77" s="47" t="s">
        <v>392</v>
      </c>
      <c r="F77" s="47" t="s">
        <v>245</v>
      </c>
      <c r="G77" s="47" t="s">
        <v>134</v>
      </c>
    </row>
    <row r="78" spans="1:7" x14ac:dyDescent="0.2">
      <c r="B78" s="47" t="s">
        <v>153</v>
      </c>
      <c r="F78" s="47"/>
    </row>
    <row r="79" spans="1:7" x14ac:dyDescent="0.2">
      <c r="A79" s="48" t="s">
        <v>393</v>
      </c>
      <c r="B79" s="48" t="s">
        <v>153</v>
      </c>
      <c r="F79" s="47"/>
    </row>
    <row r="80" spans="1:7" x14ac:dyDescent="0.2">
      <c r="A80" s="48" t="s">
        <v>394</v>
      </c>
      <c r="B80" s="48" t="s">
        <v>153</v>
      </c>
      <c r="C80" s="47" t="s">
        <v>395</v>
      </c>
      <c r="F80" s="47" t="s">
        <v>133</v>
      </c>
      <c r="G80" s="47" t="s">
        <v>134</v>
      </c>
    </row>
    <row r="81" spans="1:7" x14ac:dyDescent="0.2">
      <c r="A81" s="48" t="s">
        <v>53</v>
      </c>
      <c r="B81" s="48" t="s">
        <v>396</v>
      </c>
      <c r="C81" s="47" t="s">
        <v>397</v>
      </c>
      <c r="D81" s="47" t="s">
        <v>398</v>
      </c>
      <c r="F81" s="47" t="s">
        <v>133</v>
      </c>
      <c r="G81" s="47" t="s">
        <v>134</v>
      </c>
    </row>
    <row r="82" spans="1:7" x14ac:dyDescent="0.2">
      <c r="A82" s="48" t="s">
        <v>54</v>
      </c>
      <c r="B82" s="48" t="s">
        <v>399</v>
      </c>
      <c r="C82" s="47" t="s">
        <v>400</v>
      </c>
      <c r="D82" s="47" t="s">
        <v>401</v>
      </c>
      <c r="F82" s="47" t="s">
        <v>133</v>
      </c>
      <c r="G82" s="47" t="s">
        <v>134</v>
      </c>
    </row>
    <row r="83" spans="1:7" x14ac:dyDescent="0.2">
      <c r="A83" s="48" t="s">
        <v>402</v>
      </c>
      <c r="B83" s="48" t="s">
        <v>153</v>
      </c>
      <c r="C83" s="47" t="s">
        <v>403</v>
      </c>
      <c r="F83" s="47" t="s">
        <v>133</v>
      </c>
      <c r="G83" s="47" t="s">
        <v>134</v>
      </c>
    </row>
    <row r="84" spans="1:7" x14ac:dyDescent="0.2">
      <c r="A84" s="48" t="s">
        <v>55</v>
      </c>
      <c r="B84" s="48" t="s">
        <v>404</v>
      </c>
      <c r="C84" s="47" t="s">
        <v>405</v>
      </c>
      <c r="D84" s="47" t="s">
        <v>406</v>
      </c>
      <c r="F84" s="47" t="s">
        <v>133</v>
      </c>
      <c r="G84" s="47" t="s">
        <v>134</v>
      </c>
    </row>
    <row r="85" spans="1:7" x14ac:dyDescent="0.2">
      <c r="A85" s="48" t="s">
        <v>407</v>
      </c>
      <c r="B85" s="48" t="s">
        <v>153</v>
      </c>
      <c r="C85" s="47" t="s">
        <v>408</v>
      </c>
      <c r="F85" s="47" t="s">
        <v>245</v>
      </c>
      <c r="G85" s="47" t="s">
        <v>134</v>
      </c>
    </row>
    <row r="86" spans="1:7" x14ac:dyDescent="0.2">
      <c r="A86" s="48" t="s">
        <v>409</v>
      </c>
      <c r="B86" s="48" t="s">
        <v>410</v>
      </c>
      <c r="C86" s="47" t="s">
        <v>411</v>
      </c>
      <c r="D86" s="47" t="s">
        <v>412</v>
      </c>
      <c r="F86" s="47" t="s">
        <v>245</v>
      </c>
      <c r="G86" s="47" t="s">
        <v>134</v>
      </c>
    </row>
    <row r="87" spans="1:7" x14ac:dyDescent="0.2">
      <c r="A87" s="48" t="s">
        <v>413</v>
      </c>
      <c r="B87" s="48" t="s">
        <v>414</v>
      </c>
      <c r="C87" s="47" t="s">
        <v>415</v>
      </c>
      <c r="D87" s="47" t="s">
        <v>416</v>
      </c>
      <c r="F87" s="47" t="s">
        <v>245</v>
      </c>
      <c r="G87" s="47" t="s">
        <v>134</v>
      </c>
    </row>
    <row r="88" spans="1:7" x14ac:dyDescent="0.2">
      <c r="A88" s="48" t="s">
        <v>417</v>
      </c>
      <c r="B88" s="48" t="s">
        <v>153</v>
      </c>
      <c r="C88" s="47" t="s">
        <v>418</v>
      </c>
      <c r="F88" s="47" t="s">
        <v>245</v>
      </c>
      <c r="G88" s="47" t="s">
        <v>134</v>
      </c>
    </row>
    <row r="89" spans="1:7" x14ac:dyDescent="0.2">
      <c r="A89" s="48" t="s">
        <v>419</v>
      </c>
      <c r="B89" s="48" t="s">
        <v>420</v>
      </c>
      <c r="C89" s="47" t="s">
        <v>421</v>
      </c>
      <c r="D89" s="47" t="s">
        <v>422</v>
      </c>
      <c r="F89" s="47" t="s">
        <v>245</v>
      </c>
      <c r="G89" s="47" t="s">
        <v>134</v>
      </c>
    </row>
    <row r="90" spans="1:7" x14ac:dyDescent="0.2">
      <c r="A90" s="48" t="s">
        <v>423</v>
      </c>
      <c r="B90" s="48" t="s">
        <v>424</v>
      </c>
      <c r="C90" s="47" t="s">
        <v>425</v>
      </c>
      <c r="D90" s="47" t="s">
        <v>426</v>
      </c>
      <c r="F90" s="47" t="s">
        <v>245</v>
      </c>
      <c r="G90" s="47" t="s">
        <v>134</v>
      </c>
    </row>
    <row r="91" spans="1:7" x14ac:dyDescent="0.2">
      <c r="A91" s="48" t="s">
        <v>427</v>
      </c>
      <c r="B91" s="48" t="s">
        <v>153</v>
      </c>
      <c r="C91" s="47" t="s">
        <v>428</v>
      </c>
      <c r="F91" s="47" t="s">
        <v>133</v>
      </c>
      <c r="G91" s="47" t="s">
        <v>134</v>
      </c>
    </row>
    <row r="92" spans="1:7" x14ac:dyDescent="0.2">
      <c r="A92" s="48" t="s">
        <v>429</v>
      </c>
      <c r="B92" s="48" t="s">
        <v>430</v>
      </c>
      <c r="C92" s="47" t="s">
        <v>431</v>
      </c>
      <c r="D92" s="47" t="s">
        <v>432</v>
      </c>
      <c r="F92" s="47" t="s">
        <v>133</v>
      </c>
      <c r="G92" s="47" t="s">
        <v>134</v>
      </c>
    </row>
    <row r="93" spans="1:7" x14ac:dyDescent="0.2">
      <c r="A93" s="48" t="s">
        <v>433</v>
      </c>
      <c r="B93" s="48" t="s">
        <v>434</v>
      </c>
      <c r="C93" s="47" t="s">
        <v>435</v>
      </c>
      <c r="D93" s="47" t="s">
        <v>436</v>
      </c>
      <c r="F93" s="47" t="s">
        <v>133</v>
      </c>
      <c r="G93" s="47" t="s">
        <v>134</v>
      </c>
    </row>
    <row r="94" spans="1:7" x14ac:dyDescent="0.2">
      <c r="A94" s="48" t="s">
        <v>437</v>
      </c>
      <c r="B94" s="48" t="s">
        <v>438</v>
      </c>
      <c r="C94" s="47" t="s">
        <v>439</v>
      </c>
      <c r="D94" s="47" t="s">
        <v>440</v>
      </c>
      <c r="F94" s="47" t="s">
        <v>133</v>
      </c>
      <c r="G94" s="47" t="s">
        <v>134</v>
      </c>
    </row>
    <row r="95" spans="1:7" x14ac:dyDescent="0.2">
      <c r="A95" s="48" t="s">
        <v>441</v>
      </c>
      <c r="B95" s="48" t="s">
        <v>442</v>
      </c>
      <c r="C95" s="47" t="s">
        <v>443</v>
      </c>
      <c r="D95" s="47" t="s">
        <v>444</v>
      </c>
      <c r="F95" s="47" t="s">
        <v>133</v>
      </c>
      <c r="G95" s="47" t="s">
        <v>134</v>
      </c>
    </row>
    <row r="96" spans="1:7" x14ac:dyDescent="0.2">
      <c r="A96" s="48" t="s">
        <v>445</v>
      </c>
      <c r="B96" s="48" t="s">
        <v>446</v>
      </c>
      <c r="C96" s="47" t="s">
        <v>447</v>
      </c>
      <c r="D96" s="47" t="s">
        <v>448</v>
      </c>
      <c r="F96" s="47" t="s">
        <v>133</v>
      </c>
      <c r="G96" s="47" t="s">
        <v>134</v>
      </c>
    </row>
    <row r="97" spans="1:7" x14ac:dyDescent="0.2">
      <c r="A97" s="48" t="s">
        <v>449</v>
      </c>
      <c r="B97" s="48" t="s">
        <v>450</v>
      </c>
      <c r="C97" s="47" t="s">
        <v>451</v>
      </c>
      <c r="D97" s="47" t="s">
        <v>452</v>
      </c>
      <c r="F97" s="47" t="s">
        <v>133</v>
      </c>
      <c r="G97" s="47" t="s">
        <v>134</v>
      </c>
    </row>
    <row r="98" spans="1:7" x14ac:dyDescent="0.2">
      <c r="A98" s="48" t="s">
        <v>453</v>
      </c>
      <c r="B98" s="48" t="s">
        <v>454</v>
      </c>
      <c r="C98" s="47" t="s">
        <v>455</v>
      </c>
      <c r="D98" s="47" t="s">
        <v>456</v>
      </c>
      <c r="F98" s="47" t="s">
        <v>133</v>
      </c>
      <c r="G98" s="47" t="s">
        <v>134</v>
      </c>
    </row>
    <row r="99" spans="1:7" x14ac:dyDescent="0.2">
      <c r="A99" s="48" t="s">
        <v>457</v>
      </c>
      <c r="B99" s="48" t="s">
        <v>153</v>
      </c>
      <c r="C99" s="47" t="s">
        <v>458</v>
      </c>
      <c r="F99" s="47" t="s">
        <v>133</v>
      </c>
      <c r="G99" s="47" t="s">
        <v>134</v>
      </c>
    </row>
    <row r="100" spans="1:7" x14ac:dyDescent="0.2">
      <c r="A100" s="48" t="s">
        <v>56</v>
      </c>
      <c r="B100" s="48" t="s">
        <v>459</v>
      </c>
      <c r="C100" s="47" t="s">
        <v>460</v>
      </c>
      <c r="D100" s="47" t="s">
        <v>461</v>
      </c>
      <c r="F100" s="47" t="s">
        <v>133</v>
      </c>
      <c r="G100" s="47" t="s">
        <v>134</v>
      </c>
    </row>
    <row r="101" spans="1:7" x14ac:dyDescent="0.2">
      <c r="A101" s="48" t="s">
        <v>462</v>
      </c>
      <c r="B101" s="48" t="s">
        <v>153</v>
      </c>
      <c r="C101" s="47" t="s">
        <v>463</v>
      </c>
      <c r="F101" s="47" t="s">
        <v>245</v>
      </c>
      <c r="G101" s="47" t="s">
        <v>134</v>
      </c>
    </row>
    <row r="102" spans="1:7" x14ac:dyDescent="0.2">
      <c r="A102" s="48" t="s">
        <v>464</v>
      </c>
      <c r="B102" s="48" t="s">
        <v>465</v>
      </c>
      <c r="C102" s="47" t="s">
        <v>463</v>
      </c>
      <c r="D102" s="47" t="s">
        <v>466</v>
      </c>
      <c r="F102" s="47" t="s">
        <v>245</v>
      </c>
      <c r="G102" s="47" t="s">
        <v>134</v>
      </c>
    </row>
    <row r="103" spans="1:7" x14ac:dyDescent="0.2">
      <c r="B103" s="47" t="s">
        <v>153</v>
      </c>
      <c r="F103" s="47"/>
    </row>
    <row r="104" spans="1:7" x14ac:dyDescent="0.2">
      <c r="A104" s="48" t="s">
        <v>467</v>
      </c>
      <c r="B104" s="48" t="s">
        <v>153</v>
      </c>
      <c r="F104" s="47"/>
    </row>
    <row r="105" spans="1:7" x14ac:dyDescent="0.2">
      <c r="A105" s="48" t="s">
        <v>468</v>
      </c>
      <c r="B105" s="48" t="s">
        <v>153</v>
      </c>
      <c r="C105" s="47" t="s">
        <v>469</v>
      </c>
      <c r="F105" s="47" t="s">
        <v>133</v>
      </c>
      <c r="G105" s="47" t="s">
        <v>134</v>
      </c>
    </row>
    <row r="106" spans="1:7" x14ac:dyDescent="0.2">
      <c r="A106" s="48" t="s">
        <v>57</v>
      </c>
      <c r="B106" s="48" t="s">
        <v>470</v>
      </c>
      <c r="C106" s="47" t="s">
        <v>471</v>
      </c>
      <c r="D106" s="47" t="s">
        <v>472</v>
      </c>
      <c r="F106" s="47" t="s">
        <v>133</v>
      </c>
      <c r="G106" s="47" t="s">
        <v>134</v>
      </c>
    </row>
    <row r="107" spans="1:7" x14ac:dyDescent="0.2">
      <c r="A107" s="48" t="s">
        <v>473</v>
      </c>
      <c r="B107" s="48" t="s">
        <v>474</v>
      </c>
      <c r="C107" s="47" t="s">
        <v>475</v>
      </c>
      <c r="D107" s="47" t="s">
        <v>476</v>
      </c>
      <c r="F107" s="47" t="s">
        <v>133</v>
      </c>
      <c r="G107" s="47" t="s">
        <v>134</v>
      </c>
    </row>
    <row r="108" spans="1:7" x14ac:dyDescent="0.2">
      <c r="A108" s="48" t="s">
        <v>477</v>
      </c>
      <c r="B108" s="48" t="s">
        <v>478</v>
      </c>
      <c r="C108" s="47" t="s">
        <v>479</v>
      </c>
      <c r="D108" s="47" t="s">
        <v>480</v>
      </c>
      <c r="F108" s="47" t="s">
        <v>133</v>
      </c>
      <c r="G108" s="47" t="s">
        <v>134</v>
      </c>
    </row>
    <row r="109" spans="1:7" x14ac:dyDescent="0.2">
      <c r="A109" s="48" t="s">
        <v>58</v>
      </c>
      <c r="B109" s="48" t="s">
        <v>481</v>
      </c>
      <c r="C109" s="47" t="s">
        <v>482</v>
      </c>
      <c r="D109" s="47" t="s">
        <v>483</v>
      </c>
      <c r="F109" s="47" t="s">
        <v>133</v>
      </c>
      <c r="G109" s="47" t="s">
        <v>134</v>
      </c>
    </row>
    <row r="110" spans="1:7" x14ac:dyDescent="0.2">
      <c r="A110" s="48" t="s">
        <v>59</v>
      </c>
      <c r="B110" s="48" t="s">
        <v>484</v>
      </c>
      <c r="C110" s="47" t="s">
        <v>485</v>
      </c>
      <c r="D110" s="47" t="s">
        <v>486</v>
      </c>
      <c r="F110" s="47" t="s">
        <v>133</v>
      </c>
      <c r="G110" s="47" t="s">
        <v>134</v>
      </c>
    </row>
    <row r="111" spans="1:7" x14ac:dyDescent="0.2">
      <c r="A111" s="48" t="s">
        <v>487</v>
      </c>
      <c r="B111" s="48" t="s">
        <v>488</v>
      </c>
      <c r="C111" s="47" t="s">
        <v>489</v>
      </c>
      <c r="D111" s="47" t="s">
        <v>490</v>
      </c>
      <c r="F111" s="47" t="s">
        <v>133</v>
      </c>
      <c r="G111" s="47" t="s">
        <v>134</v>
      </c>
    </row>
    <row r="112" spans="1:7" x14ac:dyDescent="0.2">
      <c r="A112" s="48" t="s">
        <v>491</v>
      </c>
      <c r="B112" s="48" t="s">
        <v>153</v>
      </c>
      <c r="C112" s="47" t="s">
        <v>492</v>
      </c>
      <c r="F112" s="47" t="s">
        <v>245</v>
      </c>
      <c r="G112" s="47" t="s">
        <v>134</v>
      </c>
    </row>
    <row r="113" spans="1:7" x14ac:dyDescent="0.2">
      <c r="A113" s="48" t="s">
        <v>60</v>
      </c>
      <c r="B113" s="48" t="s">
        <v>493</v>
      </c>
      <c r="C113" s="47" t="s">
        <v>494</v>
      </c>
      <c r="D113" s="47" t="s">
        <v>495</v>
      </c>
      <c r="F113" s="47" t="s">
        <v>245</v>
      </c>
      <c r="G113" s="47" t="s">
        <v>134</v>
      </c>
    </row>
    <row r="114" spans="1:7" x14ac:dyDescent="0.2">
      <c r="A114" s="48" t="s">
        <v>496</v>
      </c>
      <c r="B114" s="48" t="s">
        <v>497</v>
      </c>
      <c r="C114" s="47" t="s">
        <v>498</v>
      </c>
      <c r="D114" s="47" t="s">
        <v>499</v>
      </c>
      <c r="F114" s="47" t="s">
        <v>245</v>
      </c>
      <c r="G114" s="47" t="s">
        <v>134</v>
      </c>
    </row>
    <row r="115" spans="1:7" x14ac:dyDescent="0.2">
      <c r="A115" s="48" t="s">
        <v>61</v>
      </c>
      <c r="B115" s="48" t="s">
        <v>500</v>
      </c>
      <c r="C115" s="47" t="s">
        <v>501</v>
      </c>
      <c r="D115" s="47" t="s">
        <v>502</v>
      </c>
      <c r="F115" s="47" t="s">
        <v>245</v>
      </c>
      <c r="G115" s="47" t="s">
        <v>134</v>
      </c>
    </row>
    <row r="116" spans="1:7" x14ac:dyDescent="0.2">
      <c r="A116" s="48" t="s">
        <v>62</v>
      </c>
      <c r="B116" s="48" t="s">
        <v>503</v>
      </c>
      <c r="C116" s="47" t="s">
        <v>504</v>
      </c>
      <c r="D116" s="47" t="s">
        <v>505</v>
      </c>
      <c r="F116" s="47" t="s">
        <v>245</v>
      </c>
      <c r="G116" s="47" t="s">
        <v>134</v>
      </c>
    </row>
    <row r="117" spans="1:7" x14ac:dyDescent="0.2">
      <c r="A117" s="48" t="s">
        <v>63</v>
      </c>
      <c r="B117" s="48" t="s">
        <v>506</v>
      </c>
      <c r="C117" s="47" t="s">
        <v>507</v>
      </c>
      <c r="D117" s="50"/>
      <c r="F117" s="47" t="s">
        <v>245</v>
      </c>
      <c r="G117" s="47" t="s">
        <v>134</v>
      </c>
    </row>
    <row r="118" spans="1:7" x14ac:dyDescent="0.2">
      <c r="A118" s="48" t="s">
        <v>64</v>
      </c>
      <c r="B118" s="48" t="s">
        <v>508</v>
      </c>
      <c r="C118" s="47" t="s">
        <v>509</v>
      </c>
      <c r="D118" s="50"/>
      <c r="F118" s="47" t="s">
        <v>245</v>
      </c>
      <c r="G118" s="47" t="s">
        <v>134</v>
      </c>
    </row>
    <row r="119" spans="1:7" x14ac:dyDescent="0.2">
      <c r="A119" s="48" t="s">
        <v>510</v>
      </c>
      <c r="B119" s="48" t="s">
        <v>153</v>
      </c>
      <c r="C119" s="47" t="s">
        <v>511</v>
      </c>
      <c r="F119" s="47" t="s">
        <v>245</v>
      </c>
      <c r="G119" s="47" t="s">
        <v>134</v>
      </c>
    </row>
    <row r="120" spans="1:7" x14ac:dyDescent="0.2">
      <c r="A120" s="48" t="s">
        <v>65</v>
      </c>
      <c r="B120" s="48" t="s">
        <v>512</v>
      </c>
      <c r="C120" s="47" t="s">
        <v>513</v>
      </c>
      <c r="D120" s="47" t="s">
        <v>514</v>
      </c>
      <c r="F120" s="47" t="s">
        <v>245</v>
      </c>
      <c r="G120" s="47" t="s">
        <v>134</v>
      </c>
    </row>
    <row r="121" spans="1:7" x14ac:dyDescent="0.2">
      <c r="A121" s="48" t="s">
        <v>515</v>
      </c>
      <c r="B121" s="48" t="s">
        <v>516</v>
      </c>
      <c r="C121" s="47" t="s">
        <v>517</v>
      </c>
      <c r="F121" s="47" t="s">
        <v>245</v>
      </c>
      <c r="G121" s="47" t="s">
        <v>134</v>
      </c>
    </row>
    <row r="122" spans="1:7" x14ac:dyDescent="0.2">
      <c r="A122" s="48" t="s">
        <v>124</v>
      </c>
      <c r="B122" s="48" t="s">
        <v>518</v>
      </c>
      <c r="C122" s="47" t="s">
        <v>519</v>
      </c>
      <c r="D122" s="47" t="s">
        <v>520</v>
      </c>
      <c r="F122" s="47" t="s">
        <v>133</v>
      </c>
      <c r="G122" s="47" t="s">
        <v>134</v>
      </c>
    </row>
    <row r="123" spans="1:7" x14ac:dyDescent="0.2">
      <c r="A123" s="48" t="s">
        <v>66</v>
      </c>
      <c r="B123" s="48" t="s">
        <v>521</v>
      </c>
      <c r="C123" s="47" t="s">
        <v>522</v>
      </c>
      <c r="D123" s="47" t="s">
        <v>523</v>
      </c>
      <c r="F123" s="47" t="s">
        <v>245</v>
      </c>
      <c r="G123" s="47" t="s">
        <v>134</v>
      </c>
    </row>
    <row r="124" spans="1:7" x14ac:dyDescent="0.2">
      <c r="A124" s="48" t="s">
        <v>524</v>
      </c>
      <c r="B124" s="48" t="s">
        <v>153</v>
      </c>
      <c r="C124" s="47" t="s">
        <v>525</v>
      </c>
      <c r="F124" s="47" t="s">
        <v>245</v>
      </c>
      <c r="G124" s="47" t="s">
        <v>134</v>
      </c>
    </row>
    <row r="125" spans="1:7" x14ac:dyDescent="0.2">
      <c r="A125" s="48" t="s">
        <v>67</v>
      </c>
      <c r="B125" s="48" t="s">
        <v>526</v>
      </c>
      <c r="C125" s="47" t="s">
        <v>527</v>
      </c>
      <c r="D125" s="47" t="s">
        <v>528</v>
      </c>
      <c r="F125" s="47" t="s">
        <v>245</v>
      </c>
      <c r="G125" s="47" t="s">
        <v>134</v>
      </c>
    </row>
    <row r="126" spans="1:7" x14ac:dyDescent="0.2">
      <c r="A126" s="48" t="s">
        <v>68</v>
      </c>
      <c r="B126" s="48" t="s">
        <v>529</v>
      </c>
      <c r="C126" s="47" t="s">
        <v>530</v>
      </c>
      <c r="D126" s="47" t="s">
        <v>531</v>
      </c>
      <c r="F126" s="47" t="s">
        <v>245</v>
      </c>
      <c r="G126" s="47" t="s">
        <v>134</v>
      </c>
    </row>
    <row r="127" spans="1:7" x14ac:dyDescent="0.2">
      <c r="A127" s="48" t="s">
        <v>69</v>
      </c>
      <c r="B127" s="48" t="s">
        <v>532</v>
      </c>
      <c r="C127" s="47" t="s">
        <v>533</v>
      </c>
      <c r="D127" s="47" t="s">
        <v>534</v>
      </c>
      <c r="F127" s="47" t="s">
        <v>245</v>
      </c>
      <c r="G127" s="47" t="s">
        <v>134</v>
      </c>
    </row>
    <row r="128" spans="1:7" x14ac:dyDescent="0.2">
      <c r="A128" s="48" t="s">
        <v>70</v>
      </c>
      <c r="B128" s="48" t="s">
        <v>535</v>
      </c>
      <c r="C128" s="47" t="s">
        <v>536</v>
      </c>
      <c r="D128" s="47" t="s">
        <v>537</v>
      </c>
      <c r="E128" s="47" t="s">
        <v>538</v>
      </c>
      <c r="F128" s="47" t="s">
        <v>245</v>
      </c>
      <c r="G128" s="47" t="s">
        <v>134</v>
      </c>
    </row>
    <row r="129" spans="1:7" x14ac:dyDescent="0.2">
      <c r="A129" s="48" t="s">
        <v>539</v>
      </c>
      <c r="B129" s="48" t="s">
        <v>540</v>
      </c>
      <c r="C129" s="47" t="s">
        <v>541</v>
      </c>
      <c r="D129" s="47" t="s">
        <v>542</v>
      </c>
      <c r="F129" s="47" t="s">
        <v>245</v>
      </c>
      <c r="G129" s="47" t="s">
        <v>134</v>
      </c>
    </row>
    <row r="130" spans="1:7" x14ac:dyDescent="0.2">
      <c r="A130" s="48" t="s">
        <v>543</v>
      </c>
      <c r="B130" s="48" t="s">
        <v>540</v>
      </c>
      <c r="C130" s="47" t="s">
        <v>544</v>
      </c>
      <c r="D130" s="47" t="s">
        <v>545</v>
      </c>
      <c r="F130" s="47" t="s">
        <v>245</v>
      </c>
      <c r="G130" s="47" t="s">
        <v>134</v>
      </c>
    </row>
    <row r="131" spans="1:7" x14ac:dyDescent="0.2">
      <c r="A131" s="48" t="s">
        <v>546</v>
      </c>
      <c r="B131" s="48" t="s">
        <v>153</v>
      </c>
      <c r="C131" s="47" t="s">
        <v>547</v>
      </c>
      <c r="F131" s="47" t="s">
        <v>133</v>
      </c>
      <c r="G131" s="47" t="s">
        <v>134</v>
      </c>
    </row>
    <row r="132" spans="1:7" x14ac:dyDescent="0.2">
      <c r="A132" s="48" t="s">
        <v>548</v>
      </c>
      <c r="B132" s="48" t="s">
        <v>549</v>
      </c>
      <c r="C132" s="47" t="s">
        <v>550</v>
      </c>
      <c r="D132" s="47" t="s">
        <v>551</v>
      </c>
      <c r="F132" s="47" t="s">
        <v>133</v>
      </c>
      <c r="G132" s="47" t="s">
        <v>134</v>
      </c>
    </row>
    <row r="133" spans="1:7" x14ac:dyDescent="0.2">
      <c r="A133" s="48" t="s">
        <v>552</v>
      </c>
      <c r="B133" s="48" t="s">
        <v>553</v>
      </c>
      <c r="C133" s="47" t="s">
        <v>554</v>
      </c>
      <c r="D133" s="47" t="s">
        <v>555</v>
      </c>
      <c r="F133" s="47" t="s">
        <v>133</v>
      </c>
      <c r="G133" s="47" t="s">
        <v>134</v>
      </c>
    </row>
    <row r="134" spans="1:7" x14ac:dyDescent="0.2">
      <c r="A134" s="48" t="s">
        <v>556</v>
      </c>
      <c r="B134" s="48" t="s">
        <v>557</v>
      </c>
      <c r="C134" s="47" t="s">
        <v>558</v>
      </c>
      <c r="D134" s="47" t="s">
        <v>559</v>
      </c>
      <c r="F134" s="47" t="s">
        <v>133</v>
      </c>
      <c r="G134" s="47" t="s">
        <v>134</v>
      </c>
    </row>
    <row r="135" spans="1:7" x14ac:dyDescent="0.2">
      <c r="A135" s="48" t="s">
        <v>560</v>
      </c>
      <c r="B135" s="48" t="s">
        <v>561</v>
      </c>
      <c r="C135" s="47" t="s">
        <v>562</v>
      </c>
      <c r="D135" s="47" t="s">
        <v>563</v>
      </c>
      <c r="F135" s="47" t="s">
        <v>133</v>
      </c>
      <c r="G135" s="47" t="s">
        <v>134</v>
      </c>
    </row>
    <row r="136" spans="1:7" x14ac:dyDescent="0.2">
      <c r="A136" s="48" t="s">
        <v>564</v>
      </c>
      <c r="B136" s="48" t="s">
        <v>565</v>
      </c>
      <c r="C136" s="47" t="s">
        <v>566</v>
      </c>
      <c r="D136" s="47" t="s">
        <v>567</v>
      </c>
      <c r="F136" s="47" t="s">
        <v>133</v>
      </c>
      <c r="G136" s="47" t="s">
        <v>134</v>
      </c>
    </row>
    <row r="137" spans="1:7" x14ac:dyDescent="0.2">
      <c r="A137" s="48" t="s">
        <v>568</v>
      </c>
      <c r="B137" s="48" t="s">
        <v>153</v>
      </c>
      <c r="C137" s="47" t="s">
        <v>569</v>
      </c>
      <c r="F137" s="47" t="s">
        <v>245</v>
      </c>
      <c r="G137" s="47" t="s">
        <v>134</v>
      </c>
    </row>
    <row r="138" spans="1:7" x14ac:dyDescent="0.2">
      <c r="A138" s="48" t="s">
        <v>570</v>
      </c>
      <c r="B138" s="48" t="s">
        <v>571</v>
      </c>
      <c r="C138" s="47" t="s">
        <v>572</v>
      </c>
      <c r="D138" s="47" t="s">
        <v>573</v>
      </c>
      <c r="F138" s="47" t="s">
        <v>245</v>
      </c>
      <c r="G138" s="47" t="s">
        <v>134</v>
      </c>
    </row>
    <row r="139" spans="1:7" x14ac:dyDescent="0.2">
      <c r="A139" s="48" t="s">
        <v>574</v>
      </c>
      <c r="B139" s="48" t="s">
        <v>575</v>
      </c>
      <c r="C139" s="47" t="s">
        <v>576</v>
      </c>
      <c r="D139" s="47" t="s">
        <v>577</v>
      </c>
      <c r="F139" s="47" t="s">
        <v>245</v>
      </c>
      <c r="G139" s="47" t="s">
        <v>134</v>
      </c>
    </row>
    <row r="140" spans="1:7" x14ac:dyDescent="0.2">
      <c r="A140" s="48" t="s">
        <v>71</v>
      </c>
      <c r="B140" s="48" t="s">
        <v>578</v>
      </c>
      <c r="C140" s="47" t="s">
        <v>579</v>
      </c>
      <c r="D140" s="47" t="s">
        <v>580</v>
      </c>
      <c r="E140" s="47" t="s">
        <v>581</v>
      </c>
      <c r="F140" s="47" t="s">
        <v>245</v>
      </c>
      <c r="G140" s="47" t="s">
        <v>134</v>
      </c>
    </row>
    <row r="141" spans="1:7" x14ac:dyDescent="0.2">
      <c r="A141" s="48" t="s">
        <v>582</v>
      </c>
      <c r="B141" s="48" t="s">
        <v>583</v>
      </c>
      <c r="C141" s="47" t="s">
        <v>584</v>
      </c>
      <c r="D141" s="47" t="s">
        <v>585</v>
      </c>
      <c r="F141" s="47" t="s">
        <v>245</v>
      </c>
      <c r="G141" s="47" t="s">
        <v>134</v>
      </c>
    </row>
    <row r="142" spans="1:7" x14ac:dyDescent="0.2">
      <c r="A142" s="48" t="s">
        <v>586</v>
      </c>
      <c r="B142" s="48" t="s">
        <v>587</v>
      </c>
      <c r="C142" s="47" t="s">
        <v>588</v>
      </c>
      <c r="D142" s="47" t="s">
        <v>589</v>
      </c>
      <c r="F142" s="47" t="s">
        <v>245</v>
      </c>
      <c r="G142" s="47" t="s">
        <v>134</v>
      </c>
    </row>
    <row r="143" spans="1:7" x14ac:dyDescent="0.2">
      <c r="A143" s="48" t="s">
        <v>590</v>
      </c>
      <c r="B143" s="48" t="s">
        <v>591</v>
      </c>
      <c r="C143" s="47" t="s">
        <v>592</v>
      </c>
      <c r="D143" s="47" t="s">
        <v>593</v>
      </c>
      <c r="F143" s="47" t="s">
        <v>245</v>
      </c>
      <c r="G143" s="47" t="s">
        <v>134</v>
      </c>
    </row>
    <row r="144" spans="1:7" x14ac:dyDescent="0.2">
      <c r="A144" s="48" t="s">
        <v>594</v>
      </c>
      <c r="B144" s="48" t="s">
        <v>153</v>
      </c>
      <c r="C144" s="47" t="s">
        <v>595</v>
      </c>
      <c r="F144" s="47" t="s">
        <v>133</v>
      </c>
      <c r="G144" s="47" t="s">
        <v>134</v>
      </c>
    </row>
    <row r="145" spans="1:7" x14ac:dyDescent="0.2">
      <c r="A145" s="48" t="s">
        <v>596</v>
      </c>
      <c r="B145" s="48" t="s">
        <v>597</v>
      </c>
      <c r="C145" s="47" t="s">
        <v>598</v>
      </c>
      <c r="D145" s="47" t="s">
        <v>599</v>
      </c>
      <c r="F145" s="47" t="s">
        <v>133</v>
      </c>
      <c r="G145" s="47" t="s">
        <v>134</v>
      </c>
    </row>
    <row r="146" spans="1:7" x14ac:dyDescent="0.2">
      <c r="A146" s="48" t="s">
        <v>600</v>
      </c>
      <c r="B146" s="48" t="s">
        <v>601</v>
      </c>
      <c r="C146" s="47" t="s">
        <v>602</v>
      </c>
      <c r="D146" s="47" t="s">
        <v>603</v>
      </c>
      <c r="F146" s="47" t="s">
        <v>245</v>
      </c>
      <c r="G146" s="47" t="s">
        <v>134</v>
      </c>
    </row>
    <row r="147" spans="1:7" x14ac:dyDescent="0.2">
      <c r="A147" s="48" t="s">
        <v>604</v>
      </c>
      <c r="B147" s="48" t="s">
        <v>605</v>
      </c>
      <c r="C147" s="47" t="s">
        <v>606</v>
      </c>
      <c r="D147" s="47" t="s">
        <v>607</v>
      </c>
      <c r="F147" s="47" t="s">
        <v>133</v>
      </c>
      <c r="G147" s="47" t="s">
        <v>134</v>
      </c>
    </row>
    <row r="148" spans="1:7" x14ac:dyDescent="0.2">
      <c r="A148" s="48" t="s">
        <v>608</v>
      </c>
      <c r="B148" s="48" t="s">
        <v>609</v>
      </c>
      <c r="C148" s="47" t="s">
        <v>610</v>
      </c>
      <c r="D148" s="47" t="s">
        <v>611</v>
      </c>
      <c r="F148" s="47" t="s">
        <v>133</v>
      </c>
      <c r="G148" s="47" t="s">
        <v>134</v>
      </c>
    </row>
    <row r="149" spans="1:7" x14ac:dyDescent="0.2">
      <c r="A149" s="48" t="s">
        <v>612</v>
      </c>
      <c r="B149" s="48" t="s">
        <v>613</v>
      </c>
      <c r="C149" s="47" t="s">
        <v>614</v>
      </c>
      <c r="D149" s="47" t="s">
        <v>615</v>
      </c>
      <c r="F149" s="47" t="s">
        <v>133</v>
      </c>
      <c r="G149" s="47" t="s">
        <v>134</v>
      </c>
    </row>
    <row r="150" spans="1:7" x14ac:dyDescent="0.2">
      <c r="A150" s="48" t="s">
        <v>616</v>
      </c>
      <c r="B150" s="48" t="s">
        <v>617</v>
      </c>
      <c r="C150" s="47" t="s">
        <v>618</v>
      </c>
      <c r="D150" s="47" t="s">
        <v>619</v>
      </c>
      <c r="F150" s="47" t="s">
        <v>133</v>
      </c>
      <c r="G150" s="47" t="s">
        <v>134</v>
      </c>
    </row>
    <row r="151" spans="1:7" x14ac:dyDescent="0.2">
      <c r="A151" s="48" t="s">
        <v>620</v>
      </c>
      <c r="B151" s="48" t="s">
        <v>621</v>
      </c>
      <c r="C151" s="47" t="s">
        <v>622</v>
      </c>
      <c r="D151" s="47" t="s">
        <v>623</v>
      </c>
      <c r="F151" s="47" t="s">
        <v>245</v>
      </c>
      <c r="G151" s="47" t="s">
        <v>134</v>
      </c>
    </row>
    <row r="152" spans="1:7" x14ac:dyDescent="0.2">
      <c r="A152" s="48" t="s">
        <v>72</v>
      </c>
      <c r="B152" s="48" t="s">
        <v>624</v>
      </c>
      <c r="C152" s="47" t="s">
        <v>625</v>
      </c>
      <c r="D152" s="47" t="s">
        <v>486</v>
      </c>
      <c r="E152" s="47" t="s">
        <v>626</v>
      </c>
      <c r="F152" s="47" t="s">
        <v>133</v>
      </c>
      <c r="G152" s="47" t="s">
        <v>134</v>
      </c>
    </row>
    <row r="153" spans="1:7" x14ac:dyDescent="0.2">
      <c r="A153" s="48" t="s">
        <v>73</v>
      </c>
      <c r="B153" s="48" t="s">
        <v>627</v>
      </c>
      <c r="C153" s="47" t="s">
        <v>628</v>
      </c>
      <c r="D153" s="47" t="s">
        <v>629</v>
      </c>
      <c r="E153" s="47" t="s">
        <v>630</v>
      </c>
      <c r="F153" s="47" t="s">
        <v>245</v>
      </c>
      <c r="G153" s="47" t="s">
        <v>134</v>
      </c>
    </row>
    <row r="154" spans="1:7" x14ac:dyDescent="0.2">
      <c r="A154" s="48" t="s">
        <v>631</v>
      </c>
      <c r="B154" s="48" t="s">
        <v>153</v>
      </c>
      <c r="C154" s="47" t="s">
        <v>632</v>
      </c>
      <c r="F154" s="47" t="s">
        <v>133</v>
      </c>
      <c r="G154" s="47" t="s">
        <v>134</v>
      </c>
    </row>
    <row r="155" spans="1:7" x14ac:dyDescent="0.2">
      <c r="A155" s="48" t="s">
        <v>74</v>
      </c>
      <c r="B155" s="48" t="s">
        <v>633</v>
      </c>
      <c r="C155" s="47" t="s">
        <v>634</v>
      </c>
      <c r="D155" s="47" t="s">
        <v>635</v>
      </c>
      <c r="E155" s="47" t="s">
        <v>636</v>
      </c>
      <c r="F155" s="47" t="s">
        <v>133</v>
      </c>
      <c r="G155" s="47" t="s">
        <v>134</v>
      </c>
    </row>
    <row r="156" spans="1:7" x14ac:dyDescent="0.2">
      <c r="A156" s="48" t="s">
        <v>637</v>
      </c>
      <c r="B156" s="48" t="s">
        <v>638</v>
      </c>
      <c r="C156" s="47" t="s">
        <v>639</v>
      </c>
      <c r="D156" s="47" t="s">
        <v>640</v>
      </c>
      <c r="F156" s="47" t="s">
        <v>133</v>
      </c>
      <c r="G156" s="47" t="s">
        <v>134</v>
      </c>
    </row>
    <row r="157" spans="1:7" x14ac:dyDescent="0.2">
      <c r="A157" s="48" t="s">
        <v>641</v>
      </c>
      <c r="B157" s="48" t="s">
        <v>642</v>
      </c>
      <c r="C157" s="47" t="s">
        <v>643</v>
      </c>
      <c r="D157" s="47" t="s">
        <v>644</v>
      </c>
      <c r="F157" s="47" t="s">
        <v>245</v>
      </c>
      <c r="G157" s="47" t="s">
        <v>134</v>
      </c>
    </row>
    <row r="158" spans="1:7" x14ac:dyDescent="0.2">
      <c r="A158" s="48" t="s">
        <v>645</v>
      </c>
      <c r="B158" s="48" t="s">
        <v>646</v>
      </c>
      <c r="C158" s="47" t="s">
        <v>647</v>
      </c>
      <c r="D158" s="47" t="s">
        <v>648</v>
      </c>
      <c r="F158" s="47" t="s">
        <v>245</v>
      </c>
      <c r="G158" s="47" t="s">
        <v>134</v>
      </c>
    </row>
    <row r="159" spans="1:7" x14ac:dyDescent="0.2">
      <c r="A159" s="48" t="s">
        <v>649</v>
      </c>
      <c r="B159" s="48" t="s">
        <v>650</v>
      </c>
      <c r="C159" s="47" t="s">
        <v>651</v>
      </c>
      <c r="D159" s="47" t="s">
        <v>652</v>
      </c>
      <c r="E159" s="47" t="s">
        <v>653</v>
      </c>
      <c r="F159" s="47" t="s">
        <v>133</v>
      </c>
      <c r="G159" s="47" t="s">
        <v>134</v>
      </c>
    </row>
    <row r="160" spans="1:7" x14ac:dyDescent="0.2">
      <c r="A160" s="48" t="s">
        <v>654</v>
      </c>
      <c r="B160" s="48" t="s">
        <v>153</v>
      </c>
      <c r="C160" s="47" t="s">
        <v>655</v>
      </c>
      <c r="F160" s="47" t="s">
        <v>245</v>
      </c>
      <c r="G160" s="47" t="s">
        <v>134</v>
      </c>
    </row>
    <row r="161" spans="1:7" x14ac:dyDescent="0.2">
      <c r="A161" s="48" t="s">
        <v>656</v>
      </c>
      <c r="B161" s="48" t="s">
        <v>657</v>
      </c>
      <c r="C161" s="47" t="s">
        <v>658</v>
      </c>
      <c r="D161" s="47" t="s">
        <v>659</v>
      </c>
      <c r="E161" s="47" t="s">
        <v>660</v>
      </c>
      <c r="F161" s="47" t="s">
        <v>245</v>
      </c>
      <c r="G161" s="47" t="s">
        <v>134</v>
      </c>
    </row>
    <row r="162" spans="1:7" x14ac:dyDescent="0.2">
      <c r="A162" s="48" t="s">
        <v>661</v>
      </c>
      <c r="B162" s="48" t="s">
        <v>662</v>
      </c>
      <c r="C162" s="47" t="s">
        <v>663</v>
      </c>
      <c r="D162" s="47" t="s">
        <v>664</v>
      </c>
      <c r="E162" s="47" t="s">
        <v>665</v>
      </c>
      <c r="F162" s="47" t="s">
        <v>133</v>
      </c>
      <c r="G162" s="47" t="s">
        <v>134</v>
      </c>
    </row>
    <row r="163" spans="1:7" x14ac:dyDescent="0.2">
      <c r="A163" s="48" t="s">
        <v>666</v>
      </c>
      <c r="B163" s="48" t="s">
        <v>667</v>
      </c>
      <c r="C163" s="47" t="s">
        <v>668</v>
      </c>
      <c r="D163" s="47" t="s">
        <v>669</v>
      </c>
      <c r="F163" s="47" t="s">
        <v>133</v>
      </c>
      <c r="G163" s="47" t="s">
        <v>134</v>
      </c>
    </row>
    <row r="164" spans="1:7" x14ac:dyDescent="0.2">
      <c r="B164" s="47" t="s">
        <v>153</v>
      </c>
      <c r="F164" s="47"/>
    </row>
    <row r="165" spans="1:7" x14ac:dyDescent="0.2">
      <c r="A165" s="48" t="s">
        <v>670</v>
      </c>
      <c r="B165" s="48" t="s">
        <v>153</v>
      </c>
      <c r="F165" s="47"/>
    </row>
    <row r="166" spans="1:7" x14ac:dyDescent="0.2">
      <c r="A166" s="48" t="s">
        <v>671</v>
      </c>
      <c r="B166" s="48" t="s">
        <v>153</v>
      </c>
      <c r="C166" s="47" t="s">
        <v>672</v>
      </c>
      <c r="F166" s="47" t="s">
        <v>245</v>
      </c>
      <c r="G166" s="47" t="s">
        <v>673</v>
      </c>
    </row>
    <row r="167" spans="1:7" x14ac:dyDescent="0.2">
      <c r="A167" s="48" t="s">
        <v>75</v>
      </c>
      <c r="B167" s="48" t="s">
        <v>674</v>
      </c>
      <c r="C167" s="47" t="s">
        <v>675</v>
      </c>
      <c r="D167" s="47" t="s">
        <v>676</v>
      </c>
      <c r="E167" s="47" t="s">
        <v>677</v>
      </c>
      <c r="F167" s="47" t="s">
        <v>245</v>
      </c>
      <c r="G167" s="47" t="s">
        <v>134</v>
      </c>
    </row>
    <row r="168" spans="1:7" x14ac:dyDescent="0.2">
      <c r="A168" s="48" t="s">
        <v>678</v>
      </c>
      <c r="B168" s="48" t="s">
        <v>679</v>
      </c>
      <c r="C168" s="47" t="s">
        <v>680</v>
      </c>
      <c r="D168" s="47" t="s">
        <v>681</v>
      </c>
      <c r="F168" s="47" t="s">
        <v>245</v>
      </c>
      <c r="G168" s="47" t="s">
        <v>134</v>
      </c>
    </row>
    <row r="169" spans="1:7" x14ac:dyDescent="0.2">
      <c r="A169" s="48" t="s">
        <v>682</v>
      </c>
      <c r="B169" s="48" t="s">
        <v>683</v>
      </c>
      <c r="C169" s="47" t="s">
        <v>684</v>
      </c>
      <c r="D169" s="47" t="s">
        <v>685</v>
      </c>
      <c r="E169" s="47" t="s">
        <v>686</v>
      </c>
      <c r="F169" s="47" t="s">
        <v>245</v>
      </c>
      <c r="G169" s="47" t="s">
        <v>134</v>
      </c>
    </row>
    <row r="170" spans="1:7" x14ac:dyDescent="0.2">
      <c r="A170" s="48" t="s">
        <v>687</v>
      </c>
      <c r="B170" s="48" t="s">
        <v>688</v>
      </c>
      <c r="C170" s="47" t="s">
        <v>689</v>
      </c>
      <c r="D170" s="47" t="s">
        <v>690</v>
      </c>
      <c r="F170" s="47" t="s">
        <v>245</v>
      </c>
      <c r="G170" s="47" t="s">
        <v>134</v>
      </c>
    </row>
    <row r="171" spans="1:7" x14ac:dyDescent="0.2">
      <c r="A171" s="48" t="s">
        <v>691</v>
      </c>
      <c r="B171" s="48" t="s">
        <v>692</v>
      </c>
      <c r="C171" s="47" t="s">
        <v>693</v>
      </c>
      <c r="D171" s="47" t="s">
        <v>694</v>
      </c>
      <c r="F171" s="47" t="s">
        <v>245</v>
      </c>
      <c r="G171" s="47" t="s">
        <v>134</v>
      </c>
    </row>
    <row r="172" spans="1:7" x14ac:dyDescent="0.2">
      <c r="A172" s="48" t="s">
        <v>695</v>
      </c>
      <c r="B172" s="48" t="s">
        <v>696</v>
      </c>
      <c r="C172" s="47" t="s">
        <v>697</v>
      </c>
      <c r="D172" s="47" t="s">
        <v>698</v>
      </c>
      <c r="F172" s="47" t="s">
        <v>245</v>
      </c>
      <c r="G172" s="47" t="s">
        <v>134</v>
      </c>
    </row>
    <row r="173" spans="1:7" x14ac:dyDescent="0.2">
      <c r="A173" s="48" t="s">
        <v>699</v>
      </c>
      <c r="B173" s="48" t="s">
        <v>696</v>
      </c>
      <c r="C173" s="47" t="s">
        <v>700</v>
      </c>
      <c r="D173" s="47" t="s">
        <v>701</v>
      </c>
      <c r="F173" s="47" t="s">
        <v>245</v>
      </c>
      <c r="G173" s="47" t="s">
        <v>134</v>
      </c>
    </row>
    <row r="174" spans="1:7" x14ac:dyDescent="0.2">
      <c r="A174" s="48" t="s">
        <v>702</v>
      </c>
      <c r="B174" s="48" t="s">
        <v>703</v>
      </c>
      <c r="C174" s="47" t="s">
        <v>704</v>
      </c>
      <c r="D174" s="47" t="s">
        <v>705</v>
      </c>
      <c r="F174" s="47" t="s">
        <v>245</v>
      </c>
      <c r="G174" s="47" t="s">
        <v>134</v>
      </c>
    </row>
    <row r="175" spans="1:7" x14ac:dyDescent="0.2">
      <c r="A175" s="48" t="s">
        <v>706</v>
      </c>
      <c r="B175" s="48" t="s">
        <v>707</v>
      </c>
      <c r="C175" s="47" t="s">
        <v>708</v>
      </c>
      <c r="D175" s="47" t="s">
        <v>709</v>
      </c>
      <c r="F175" s="47" t="s">
        <v>245</v>
      </c>
      <c r="G175" s="47" t="s">
        <v>134</v>
      </c>
    </row>
    <row r="176" spans="1:7" x14ac:dyDescent="0.2">
      <c r="A176" s="48" t="s">
        <v>710</v>
      </c>
      <c r="B176" s="48" t="s">
        <v>153</v>
      </c>
      <c r="C176" s="47" t="s">
        <v>711</v>
      </c>
      <c r="F176" s="47" t="s">
        <v>245</v>
      </c>
      <c r="G176" s="47" t="s">
        <v>134</v>
      </c>
    </row>
    <row r="177" spans="1:7" x14ac:dyDescent="0.2">
      <c r="A177" s="48" t="s">
        <v>76</v>
      </c>
      <c r="B177" s="48" t="s">
        <v>712</v>
      </c>
      <c r="C177" s="47" t="s">
        <v>713</v>
      </c>
      <c r="D177" s="47" t="s">
        <v>714</v>
      </c>
      <c r="E177" s="47" t="s">
        <v>715</v>
      </c>
      <c r="F177" s="47" t="s">
        <v>245</v>
      </c>
      <c r="G177" s="47" t="s">
        <v>134</v>
      </c>
    </row>
    <row r="178" spans="1:7" x14ac:dyDescent="0.2">
      <c r="A178" s="48" t="s">
        <v>716</v>
      </c>
      <c r="B178" s="48" t="s">
        <v>717</v>
      </c>
      <c r="C178" s="47" t="s">
        <v>718</v>
      </c>
      <c r="D178" s="47" t="s">
        <v>719</v>
      </c>
      <c r="F178" s="47" t="s">
        <v>245</v>
      </c>
      <c r="G178" s="47" t="s">
        <v>134</v>
      </c>
    </row>
    <row r="179" spans="1:7" x14ac:dyDescent="0.2">
      <c r="A179" s="48" t="s">
        <v>720</v>
      </c>
      <c r="B179" s="48" t="s">
        <v>721</v>
      </c>
      <c r="C179" s="47" t="s">
        <v>722</v>
      </c>
      <c r="D179" s="47" t="s">
        <v>723</v>
      </c>
      <c r="F179" s="47" t="s">
        <v>245</v>
      </c>
      <c r="G179" s="47" t="s">
        <v>134</v>
      </c>
    </row>
    <row r="180" spans="1:7" x14ac:dyDescent="0.2">
      <c r="A180" s="48" t="s">
        <v>724</v>
      </c>
      <c r="B180" s="48" t="s">
        <v>725</v>
      </c>
      <c r="C180" s="47" t="s">
        <v>726</v>
      </c>
      <c r="D180" s="47" t="s">
        <v>727</v>
      </c>
      <c r="F180" s="47" t="s">
        <v>245</v>
      </c>
      <c r="G180" s="47" t="s">
        <v>134</v>
      </c>
    </row>
    <row r="181" spans="1:7" x14ac:dyDescent="0.2">
      <c r="A181" s="48" t="s">
        <v>77</v>
      </c>
      <c r="B181" s="48" t="s">
        <v>728</v>
      </c>
      <c r="C181" s="47" t="s">
        <v>729</v>
      </c>
      <c r="D181" s="47" t="s">
        <v>730</v>
      </c>
      <c r="E181" s="47" t="s">
        <v>731</v>
      </c>
      <c r="F181" s="47" t="s">
        <v>245</v>
      </c>
      <c r="G181" s="47" t="s">
        <v>134</v>
      </c>
    </row>
    <row r="182" spans="1:7" x14ac:dyDescent="0.2">
      <c r="A182" s="48" t="s">
        <v>125</v>
      </c>
      <c r="B182" s="48" t="s">
        <v>732</v>
      </c>
      <c r="C182" s="47" t="s">
        <v>733</v>
      </c>
      <c r="D182" s="47" t="s">
        <v>734</v>
      </c>
      <c r="E182" s="47" t="s">
        <v>735</v>
      </c>
      <c r="F182" s="47" t="s">
        <v>245</v>
      </c>
      <c r="G182" s="47" t="s">
        <v>134</v>
      </c>
    </row>
    <row r="183" spans="1:7" x14ac:dyDescent="0.2">
      <c r="A183" s="48" t="s">
        <v>736</v>
      </c>
      <c r="B183" s="48" t="s">
        <v>153</v>
      </c>
      <c r="C183" s="47" t="s">
        <v>737</v>
      </c>
      <c r="F183" s="47" t="s">
        <v>245</v>
      </c>
      <c r="G183" s="47" t="s">
        <v>134</v>
      </c>
    </row>
    <row r="184" spans="1:7" x14ac:dyDescent="0.2">
      <c r="A184" s="48" t="s">
        <v>78</v>
      </c>
      <c r="B184" s="48" t="s">
        <v>738</v>
      </c>
      <c r="C184" s="47" t="s">
        <v>739</v>
      </c>
      <c r="D184" s="47" t="s">
        <v>740</v>
      </c>
      <c r="E184" s="47" t="s">
        <v>741</v>
      </c>
      <c r="F184" s="47" t="s">
        <v>245</v>
      </c>
      <c r="G184" s="47" t="s">
        <v>134</v>
      </c>
    </row>
    <row r="185" spans="1:7" x14ac:dyDescent="0.2">
      <c r="A185" s="48" t="s">
        <v>742</v>
      </c>
      <c r="B185" s="48" t="s">
        <v>153</v>
      </c>
      <c r="C185" s="47" t="s">
        <v>743</v>
      </c>
      <c r="F185" s="47" t="s">
        <v>245</v>
      </c>
      <c r="G185" s="47" t="s">
        <v>134</v>
      </c>
    </row>
    <row r="186" spans="1:7" x14ac:dyDescent="0.2">
      <c r="A186" s="48" t="s">
        <v>744</v>
      </c>
      <c r="B186" s="48" t="s">
        <v>745</v>
      </c>
      <c r="C186" s="47" t="s">
        <v>746</v>
      </c>
      <c r="D186" s="47" t="s">
        <v>747</v>
      </c>
      <c r="F186" s="47" t="s">
        <v>245</v>
      </c>
      <c r="G186" s="47" t="s">
        <v>134</v>
      </c>
    </row>
    <row r="187" spans="1:7" x14ac:dyDescent="0.2">
      <c r="A187" s="48" t="s">
        <v>748</v>
      </c>
      <c r="B187" s="48" t="s">
        <v>749</v>
      </c>
      <c r="C187" s="47" t="s">
        <v>750</v>
      </c>
      <c r="D187" s="47" t="s">
        <v>751</v>
      </c>
      <c r="F187" s="47" t="s">
        <v>245</v>
      </c>
      <c r="G187" s="47" t="s">
        <v>134</v>
      </c>
    </row>
    <row r="188" spans="1:7" x14ac:dyDescent="0.2">
      <c r="A188" s="48" t="s">
        <v>752</v>
      </c>
      <c r="B188" s="48" t="s">
        <v>153</v>
      </c>
      <c r="C188" s="47" t="s">
        <v>753</v>
      </c>
      <c r="F188" s="47" t="s">
        <v>245</v>
      </c>
      <c r="G188" s="47" t="s">
        <v>134</v>
      </c>
    </row>
    <row r="189" spans="1:7" x14ac:dyDescent="0.2">
      <c r="A189" s="48" t="s">
        <v>754</v>
      </c>
      <c r="B189" s="48" t="s">
        <v>755</v>
      </c>
      <c r="C189" s="47" t="s">
        <v>753</v>
      </c>
      <c r="D189" s="47" t="s">
        <v>756</v>
      </c>
      <c r="E189" s="47" t="s">
        <v>757</v>
      </c>
      <c r="F189" s="47" t="s">
        <v>245</v>
      </c>
      <c r="G189" s="47" t="s">
        <v>134</v>
      </c>
    </row>
    <row r="190" spans="1:7" x14ac:dyDescent="0.2">
      <c r="A190" s="48" t="s">
        <v>758</v>
      </c>
      <c r="B190" s="48" t="s">
        <v>153</v>
      </c>
      <c r="C190" s="47" t="s">
        <v>759</v>
      </c>
      <c r="F190" s="47" t="s">
        <v>245</v>
      </c>
      <c r="G190" s="47" t="s">
        <v>134</v>
      </c>
    </row>
    <row r="191" spans="1:7" x14ac:dyDescent="0.2">
      <c r="A191" s="48" t="s">
        <v>760</v>
      </c>
      <c r="B191" s="48" t="s">
        <v>761</v>
      </c>
      <c r="C191" s="47" t="s">
        <v>762</v>
      </c>
      <c r="D191" s="47" t="s">
        <v>763</v>
      </c>
      <c r="F191" s="47" t="s">
        <v>245</v>
      </c>
      <c r="G191" s="47" t="s">
        <v>134</v>
      </c>
    </row>
    <row r="192" spans="1:7" x14ac:dyDescent="0.2">
      <c r="A192" s="48" t="s">
        <v>79</v>
      </c>
      <c r="B192" s="48" t="s">
        <v>764</v>
      </c>
      <c r="C192" s="47" t="s">
        <v>765</v>
      </c>
      <c r="D192" s="47" t="s">
        <v>766</v>
      </c>
      <c r="E192" s="47" t="s">
        <v>767</v>
      </c>
      <c r="F192" s="47" t="s">
        <v>245</v>
      </c>
      <c r="G192" s="47" t="s">
        <v>134</v>
      </c>
    </row>
    <row r="193" spans="1:7" x14ac:dyDescent="0.2">
      <c r="A193" s="48" t="s">
        <v>768</v>
      </c>
      <c r="B193" s="48" t="s">
        <v>769</v>
      </c>
      <c r="C193" s="47" t="s">
        <v>770</v>
      </c>
      <c r="D193" s="47" t="s">
        <v>771</v>
      </c>
      <c r="F193" s="47" t="s">
        <v>245</v>
      </c>
      <c r="G193" s="47" t="s">
        <v>134</v>
      </c>
    </row>
    <row r="194" spans="1:7" x14ac:dyDescent="0.2">
      <c r="A194" s="48" t="s">
        <v>80</v>
      </c>
      <c r="B194" s="48" t="s">
        <v>772</v>
      </c>
      <c r="C194" s="47" t="s">
        <v>773</v>
      </c>
      <c r="D194" s="47" t="s">
        <v>774</v>
      </c>
      <c r="E194" s="47" t="s">
        <v>775</v>
      </c>
      <c r="F194" s="47" t="s">
        <v>245</v>
      </c>
      <c r="G194" s="47" t="s">
        <v>134</v>
      </c>
    </row>
    <row r="195" spans="1:7" x14ac:dyDescent="0.2">
      <c r="A195" s="48" t="s">
        <v>776</v>
      </c>
      <c r="B195" s="48" t="s">
        <v>777</v>
      </c>
      <c r="C195" s="47" t="s">
        <v>778</v>
      </c>
      <c r="D195" s="47" t="s">
        <v>779</v>
      </c>
      <c r="F195" s="47" t="s">
        <v>245</v>
      </c>
      <c r="G195" s="47" t="s">
        <v>134</v>
      </c>
    </row>
    <row r="196" spans="1:7" x14ac:dyDescent="0.2">
      <c r="A196" s="48" t="s">
        <v>780</v>
      </c>
      <c r="B196" s="48" t="s">
        <v>781</v>
      </c>
      <c r="C196" s="47" t="s">
        <v>782</v>
      </c>
      <c r="D196" s="47" t="s">
        <v>783</v>
      </c>
      <c r="F196" s="47" t="s">
        <v>245</v>
      </c>
      <c r="G196" s="47" t="s">
        <v>134</v>
      </c>
    </row>
    <row r="197" spans="1:7" x14ac:dyDescent="0.2">
      <c r="A197" s="48" t="s">
        <v>784</v>
      </c>
      <c r="B197" s="48" t="s">
        <v>785</v>
      </c>
      <c r="C197" s="47" t="s">
        <v>786</v>
      </c>
      <c r="D197" s="47" t="s">
        <v>787</v>
      </c>
      <c r="F197" s="47" t="s">
        <v>245</v>
      </c>
      <c r="G197" s="47" t="s">
        <v>134</v>
      </c>
    </row>
    <row r="198" spans="1:7" x14ac:dyDescent="0.2">
      <c r="A198" s="48" t="s">
        <v>788</v>
      </c>
      <c r="B198" s="48" t="s">
        <v>789</v>
      </c>
      <c r="C198" s="47" t="s">
        <v>790</v>
      </c>
      <c r="D198" s="47" t="s">
        <v>791</v>
      </c>
      <c r="E198" s="47" t="s">
        <v>792</v>
      </c>
      <c r="F198" s="47" t="s">
        <v>245</v>
      </c>
      <c r="G198" s="47" t="s">
        <v>134</v>
      </c>
    </row>
    <row r="199" spans="1:7" x14ac:dyDescent="0.2">
      <c r="A199" s="48" t="s">
        <v>793</v>
      </c>
      <c r="B199" s="48" t="s">
        <v>153</v>
      </c>
      <c r="C199" s="47" t="s">
        <v>794</v>
      </c>
      <c r="F199" s="47" t="s">
        <v>245</v>
      </c>
      <c r="G199" s="47" t="s">
        <v>134</v>
      </c>
    </row>
    <row r="200" spans="1:7" x14ac:dyDescent="0.2">
      <c r="A200" s="48" t="s">
        <v>81</v>
      </c>
      <c r="B200" s="48" t="s">
        <v>795</v>
      </c>
      <c r="C200" s="47" t="s">
        <v>794</v>
      </c>
      <c r="D200" s="47" t="s">
        <v>796</v>
      </c>
      <c r="F200" s="47" t="s">
        <v>245</v>
      </c>
      <c r="G200" s="47" t="s">
        <v>134</v>
      </c>
    </row>
    <row r="201" spans="1:7" x14ac:dyDescent="0.2">
      <c r="A201" s="48" t="s">
        <v>797</v>
      </c>
      <c r="B201" s="48" t="s">
        <v>153</v>
      </c>
      <c r="C201" s="47" t="s">
        <v>798</v>
      </c>
      <c r="F201" s="47" t="s">
        <v>245</v>
      </c>
      <c r="G201" s="47" t="s">
        <v>134</v>
      </c>
    </row>
    <row r="202" spans="1:7" x14ac:dyDescent="0.2">
      <c r="A202" s="48" t="s">
        <v>799</v>
      </c>
      <c r="B202" s="48" t="s">
        <v>800</v>
      </c>
      <c r="C202" s="47" t="s">
        <v>801</v>
      </c>
      <c r="D202" s="47" t="s">
        <v>802</v>
      </c>
      <c r="F202" s="47" t="s">
        <v>245</v>
      </c>
      <c r="G202" s="47" t="s">
        <v>134</v>
      </c>
    </row>
    <row r="203" spans="1:7" x14ac:dyDescent="0.2">
      <c r="B203" s="47" t="s">
        <v>153</v>
      </c>
      <c r="F203" s="47"/>
    </row>
    <row r="204" spans="1:7" x14ac:dyDescent="0.2">
      <c r="A204" s="48" t="s">
        <v>803</v>
      </c>
      <c r="B204" s="48" t="s">
        <v>153</v>
      </c>
      <c r="F204" s="47"/>
    </row>
    <row r="205" spans="1:7" x14ac:dyDescent="0.2">
      <c r="A205" s="48" t="s">
        <v>804</v>
      </c>
      <c r="B205" s="48" t="s">
        <v>153</v>
      </c>
      <c r="C205" s="47" t="s">
        <v>805</v>
      </c>
      <c r="F205" s="47" t="s">
        <v>806</v>
      </c>
      <c r="G205" s="47" t="s">
        <v>807</v>
      </c>
    </row>
    <row r="206" spans="1:7" x14ac:dyDescent="0.2">
      <c r="A206" s="48" t="s">
        <v>82</v>
      </c>
      <c r="B206" s="48" t="s">
        <v>808</v>
      </c>
      <c r="C206" s="47" t="s">
        <v>809</v>
      </c>
      <c r="D206" s="47" t="s">
        <v>810</v>
      </c>
      <c r="E206" s="47" t="s">
        <v>811</v>
      </c>
      <c r="F206" s="47" t="s">
        <v>806</v>
      </c>
      <c r="G206" s="47" t="s">
        <v>807</v>
      </c>
    </row>
    <row r="207" spans="1:7" x14ac:dyDescent="0.2">
      <c r="A207" s="48" t="s">
        <v>83</v>
      </c>
      <c r="B207" s="48" t="s">
        <v>812</v>
      </c>
      <c r="C207" s="47" t="s">
        <v>813</v>
      </c>
      <c r="D207" s="47" t="s">
        <v>814</v>
      </c>
      <c r="E207" s="47" t="s">
        <v>815</v>
      </c>
      <c r="F207" s="47" t="s">
        <v>806</v>
      </c>
      <c r="G207" s="47" t="s">
        <v>807</v>
      </c>
    </row>
    <row r="208" spans="1:7" x14ac:dyDescent="0.2">
      <c r="A208" s="48" t="s">
        <v>84</v>
      </c>
      <c r="B208" s="48" t="s">
        <v>816</v>
      </c>
      <c r="C208" s="47" t="s">
        <v>817</v>
      </c>
      <c r="D208" s="47" t="s">
        <v>818</v>
      </c>
      <c r="E208" s="47" t="s">
        <v>819</v>
      </c>
      <c r="F208" s="47" t="s">
        <v>806</v>
      </c>
      <c r="G208" s="47" t="s">
        <v>807</v>
      </c>
    </row>
    <row r="209" spans="1:7" x14ac:dyDescent="0.2">
      <c r="A209" s="48" t="s">
        <v>820</v>
      </c>
      <c r="B209" s="48" t="s">
        <v>821</v>
      </c>
      <c r="C209" s="47" t="s">
        <v>822</v>
      </c>
      <c r="D209" s="47" t="s">
        <v>823</v>
      </c>
      <c r="E209" s="47" t="s">
        <v>824</v>
      </c>
      <c r="F209" s="47" t="s">
        <v>806</v>
      </c>
      <c r="G209" s="47" t="s">
        <v>807</v>
      </c>
    </row>
    <row r="210" spans="1:7" x14ac:dyDescent="0.2">
      <c r="A210" s="48" t="s">
        <v>825</v>
      </c>
      <c r="B210" s="48" t="s">
        <v>826</v>
      </c>
      <c r="C210" s="47" t="s">
        <v>827</v>
      </c>
      <c r="D210" s="47" t="s">
        <v>828</v>
      </c>
      <c r="F210" s="47" t="s">
        <v>806</v>
      </c>
      <c r="G210" s="47" t="s">
        <v>807</v>
      </c>
    </row>
    <row r="211" spans="1:7" x14ac:dyDescent="0.2">
      <c r="A211" s="48" t="s">
        <v>829</v>
      </c>
      <c r="B211" s="48" t="s">
        <v>153</v>
      </c>
      <c r="C211" s="47" t="s">
        <v>830</v>
      </c>
      <c r="D211" s="47" t="s">
        <v>831</v>
      </c>
      <c r="F211" s="47" t="s">
        <v>806</v>
      </c>
      <c r="G211" s="47" t="s">
        <v>807</v>
      </c>
    </row>
    <row r="212" spans="1:7" x14ac:dyDescent="0.2">
      <c r="A212" s="48" t="s">
        <v>832</v>
      </c>
      <c r="B212" s="48" t="s">
        <v>153</v>
      </c>
      <c r="C212" s="47" t="s">
        <v>833</v>
      </c>
      <c r="F212" s="47" t="s">
        <v>806</v>
      </c>
      <c r="G212" s="47" t="s">
        <v>807</v>
      </c>
    </row>
    <row r="213" spans="1:7" x14ac:dyDescent="0.2">
      <c r="A213" s="48" t="s">
        <v>85</v>
      </c>
      <c r="B213" s="48" t="s">
        <v>834</v>
      </c>
      <c r="C213" s="47" t="s">
        <v>835</v>
      </c>
      <c r="D213" s="47" t="s">
        <v>836</v>
      </c>
      <c r="E213" s="47" t="s">
        <v>837</v>
      </c>
      <c r="F213" s="47" t="s">
        <v>806</v>
      </c>
      <c r="G213" s="47" t="s">
        <v>807</v>
      </c>
    </row>
    <row r="214" spans="1:7" x14ac:dyDescent="0.2">
      <c r="A214" s="48" t="s">
        <v>86</v>
      </c>
      <c r="B214" s="48" t="s">
        <v>838</v>
      </c>
      <c r="C214" s="47" t="s">
        <v>839</v>
      </c>
      <c r="D214" s="47" t="s">
        <v>840</v>
      </c>
      <c r="F214" s="47" t="s">
        <v>806</v>
      </c>
      <c r="G214" s="47" t="s">
        <v>807</v>
      </c>
    </row>
    <row r="215" spans="1:7" x14ac:dyDescent="0.2">
      <c r="A215" s="48" t="s">
        <v>87</v>
      </c>
      <c r="B215" s="48" t="s">
        <v>841</v>
      </c>
      <c r="C215" s="47" t="s">
        <v>842</v>
      </c>
      <c r="D215" s="47" t="s">
        <v>843</v>
      </c>
      <c r="E215" s="47" t="s">
        <v>844</v>
      </c>
      <c r="F215" s="47" t="s">
        <v>806</v>
      </c>
      <c r="G215" s="47" t="s">
        <v>807</v>
      </c>
    </row>
    <row r="216" spans="1:7" x14ac:dyDescent="0.2">
      <c r="A216" s="48" t="s">
        <v>88</v>
      </c>
      <c r="B216" s="48" t="s">
        <v>845</v>
      </c>
      <c r="C216" s="47" t="s">
        <v>846</v>
      </c>
      <c r="D216" s="47" t="s">
        <v>847</v>
      </c>
      <c r="E216" s="47" t="s">
        <v>848</v>
      </c>
      <c r="F216" s="47" t="s">
        <v>806</v>
      </c>
      <c r="G216" s="47" t="s">
        <v>807</v>
      </c>
    </row>
    <row r="217" spans="1:7" x14ac:dyDescent="0.2">
      <c r="A217" s="48" t="s">
        <v>849</v>
      </c>
      <c r="B217" s="48" t="s">
        <v>153</v>
      </c>
      <c r="C217" s="47" t="s">
        <v>850</v>
      </c>
      <c r="F217" s="47" t="s">
        <v>806</v>
      </c>
      <c r="G217" s="47" t="s">
        <v>807</v>
      </c>
    </row>
    <row r="218" spans="1:7" x14ac:dyDescent="0.2">
      <c r="A218" s="48" t="s">
        <v>89</v>
      </c>
      <c r="B218" s="48" t="s">
        <v>851</v>
      </c>
      <c r="C218" s="47" t="s">
        <v>852</v>
      </c>
      <c r="D218" s="47" t="s">
        <v>853</v>
      </c>
      <c r="E218" s="47" t="s">
        <v>854</v>
      </c>
      <c r="F218" s="47" t="s">
        <v>806</v>
      </c>
      <c r="G218" s="47" t="s">
        <v>807</v>
      </c>
    </row>
    <row r="219" spans="1:7" x14ac:dyDescent="0.2">
      <c r="A219" s="48" t="s">
        <v>855</v>
      </c>
      <c r="B219" s="48" t="s">
        <v>856</v>
      </c>
      <c r="C219" s="47" t="s">
        <v>857</v>
      </c>
      <c r="D219" s="47" t="s">
        <v>858</v>
      </c>
      <c r="E219" s="47" t="s">
        <v>859</v>
      </c>
      <c r="F219" s="47" t="s">
        <v>806</v>
      </c>
      <c r="G219" s="47" t="s">
        <v>807</v>
      </c>
    </row>
    <row r="220" spans="1:7" x14ac:dyDescent="0.2">
      <c r="A220" s="48" t="s">
        <v>860</v>
      </c>
      <c r="B220" s="48" t="s">
        <v>861</v>
      </c>
      <c r="C220" s="47" t="s">
        <v>862</v>
      </c>
      <c r="D220" s="47" t="s">
        <v>863</v>
      </c>
      <c r="F220" s="47" t="s">
        <v>806</v>
      </c>
      <c r="G220" s="47" t="s">
        <v>807</v>
      </c>
    </row>
    <row r="221" spans="1:7" x14ac:dyDescent="0.2">
      <c r="A221" s="48" t="s">
        <v>90</v>
      </c>
      <c r="B221" s="48" t="s">
        <v>864</v>
      </c>
      <c r="C221" s="47" t="s">
        <v>865</v>
      </c>
      <c r="D221" s="47" t="s">
        <v>866</v>
      </c>
      <c r="E221" s="47" t="s">
        <v>867</v>
      </c>
      <c r="F221" s="47" t="s">
        <v>806</v>
      </c>
      <c r="G221" s="47" t="s">
        <v>807</v>
      </c>
    </row>
    <row r="222" spans="1:7" x14ac:dyDescent="0.2">
      <c r="A222" s="48" t="s">
        <v>868</v>
      </c>
      <c r="B222" s="48" t="s">
        <v>869</v>
      </c>
      <c r="C222" s="47" t="s">
        <v>870</v>
      </c>
      <c r="D222" s="47" t="s">
        <v>871</v>
      </c>
      <c r="F222" s="47" t="s">
        <v>806</v>
      </c>
      <c r="G222" s="47" t="s">
        <v>807</v>
      </c>
    </row>
    <row r="223" spans="1:7" x14ac:dyDescent="0.2">
      <c r="A223" s="48" t="s">
        <v>872</v>
      </c>
      <c r="B223" s="48" t="s">
        <v>873</v>
      </c>
      <c r="C223" s="47" t="s">
        <v>874</v>
      </c>
      <c r="D223" s="47" t="s">
        <v>875</v>
      </c>
      <c r="F223" s="47" t="s">
        <v>806</v>
      </c>
      <c r="G223" s="47" t="s">
        <v>807</v>
      </c>
    </row>
    <row r="224" spans="1:7" x14ac:dyDescent="0.2">
      <c r="A224" s="48" t="s">
        <v>91</v>
      </c>
      <c r="B224" s="48" t="s">
        <v>876</v>
      </c>
      <c r="C224" s="47" t="s">
        <v>877</v>
      </c>
      <c r="D224" s="47" t="s">
        <v>878</v>
      </c>
      <c r="E224" s="47" t="s">
        <v>879</v>
      </c>
      <c r="F224" s="47" t="s">
        <v>806</v>
      </c>
      <c r="G224" s="47" t="s">
        <v>807</v>
      </c>
    </row>
    <row r="225" spans="1:7" x14ac:dyDescent="0.2">
      <c r="A225" s="48" t="s">
        <v>880</v>
      </c>
      <c r="B225" s="48" t="s">
        <v>881</v>
      </c>
      <c r="C225" s="47" t="s">
        <v>882</v>
      </c>
      <c r="D225" s="47" t="s">
        <v>883</v>
      </c>
      <c r="F225" s="47" t="s">
        <v>806</v>
      </c>
      <c r="G225" s="47" t="s">
        <v>807</v>
      </c>
    </row>
    <row r="226" spans="1:7" x14ac:dyDescent="0.2">
      <c r="A226" s="48" t="s">
        <v>884</v>
      </c>
      <c r="B226" s="48" t="s">
        <v>153</v>
      </c>
      <c r="C226" s="47" t="s">
        <v>885</v>
      </c>
      <c r="F226" s="47" t="s">
        <v>806</v>
      </c>
      <c r="G226" s="47" t="s">
        <v>807</v>
      </c>
    </row>
    <row r="227" spans="1:7" x14ac:dyDescent="0.2">
      <c r="A227" s="48" t="s">
        <v>92</v>
      </c>
      <c r="B227" s="48" t="s">
        <v>886</v>
      </c>
      <c r="C227" s="47" t="s">
        <v>887</v>
      </c>
      <c r="D227" s="47" t="s">
        <v>888</v>
      </c>
      <c r="E227" s="47" t="s">
        <v>889</v>
      </c>
      <c r="F227" s="47" t="s">
        <v>806</v>
      </c>
      <c r="G227" s="47" t="s">
        <v>807</v>
      </c>
    </row>
    <row r="228" spans="1:7" x14ac:dyDescent="0.2">
      <c r="A228" s="48" t="s">
        <v>890</v>
      </c>
      <c r="B228" s="48" t="s">
        <v>891</v>
      </c>
      <c r="C228" s="47" t="s">
        <v>892</v>
      </c>
      <c r="D228" s="47" t="s">
        <v>893</v>
      </c>
      <c r="E228" s="47" t="s">
        <v>894</v>
      </c>
      <c r="F228" s="47" t="s">
        <v>806</v>
      </c>
      <c r="G228" s="47" t="s">
        <v>807</v>
      </c>
    </row>
    <row r="229" spans="1:7" x14ac:dyDescent="0.2">
      <c r="A229" s="48" t="s">
        <v>93</v>
      </c>
      <c r="B229" s="48" t="s">
        <v>895</v>
      </c>
      <c r="C229" s="47" t="s">
        <v>536</v>
      </c>
      <c r="D229" s="47" t="s">
        <v>537</v>
      </c>
      <c r="E229" s="47" t="s">
        <v>896</v>
      </c>
      <c r="F229" s="47" t="s">
        <v>806</v>
      </c>
      <c r="G229" s="47" t="s">
        <v>807</v>
      </c>
    </row>
    <row r="230" spans="1:7" x14ac:dyDescent="0.2">
      <c r="A230" s="48" t="s">
        <v>897</v>
      </c>
      <c r="B230" s="48" t="s">
        <v>153</v>
      </c>
      <c r="C230" s="47" t="s">
        <v>898</v>
      </c>
      <c r="F230" s="47" t="s">
        <v>806</v>
      </c>
      <c r="G230" s="47" t="s">
        <v>807</v>
      </c>
    </row>
    <row r="231" spans="1:7" x14ac:dyDescent="0.2">
      <c r="A231" s="48" t="s">
        <v>94</v>
      </c>
      <c r="B231" s="48" t="s">
        <v>899</v>
      </c>
      <c r="C231" s="47" t="s">
        <v>900</v>
      </c>
      <c r="D231" s="47" t="s">
        <v>901</v>
      </c>
      <c r="E231" s="47" t="s">
        <v>902</v>
      </c>
      <c r="F231" s="47" t="s">
        <v>806</v>
      </c>
      <c r="G231" s="47" t="s">
        <v>807</v>
      </c>
    </row>
    <row r="232" spans="1:7" x14ac:dyDescent="0.2">
      <c r="A232" s="48" t="s">
        <v>903</v>
      </c>
      <c r="B232" s="48" t="s">
        <v>904</v>
      </c>
      <c r="C232" s="47" t="s">
        <v>905</v>
      </c>
      <c r="D232" s="47" t="s">
        <v>906</v>
      </c>
      <c r="F232" s="47" t="s">
        <v>806</v>
      </c>
      <c r="G232" s="47" t="s">
        <v>807</v>
      </c>
    </row>
    <row r="233" spans="1:7" x14ac:dyDescent="0.2">
      <c r="A233" s="48" t="s">
        <v>95</v>
      </c>
      <c r="B233" s="48" t="s">
        <v>907</v>
      </c>
      <c r="C233" s="47" t="s">
        <v>908</v>
      </c>
      <c r="D233" s="47" t="s">
        <v>909</v>
      </c>
      <c r="F233" s="47" t="s">
        <v>806</v>
      </c>
      <c r="G233" s="47" t="s">
        <v>807</v>
      </c>
    </row>
    <row r="234" spans="1:7" x14ac:dyDescent="0.2">
      <c r="A234" s="48" t="s">
        <v>96</v>
      </c>
      <c r="B234" s="48" t="s">
        <v>910</v>
      </c>
      <c r="C234" s="47" t="s">
        <v>911</v>
      </c>
      <c r="D234" s="47" t="s">
        <v>912</v>
      </c>
      <c r="E234" s="47" t="s">
        <v>913</v>
      </c>
      <c r="F234" s="47" t="s">
        <v>806</v>
      </c>
      <c r="G234" s="47" t="s">
        <v>807</v>
      </c>
    </row>
    <row r="235" spans="1:7" x14ac:dyDescent="0.2">
      <c r="A235" s="48" t="s">
        <v>97</v>
      </c>
      <c r="B235" s="48" t="s">
        <v>914</v>
      </c>
      <c r="C235" s="47" t="s">
        <v>915</v>
      </c>
      <c r="D235" s="47" t="s">
        <v>916</v>
      </c>
      <c r="E235" s="47" t="s">
        <v>917</v>
      </c>
      <c r="F235" s="47" t="s">
        <v>806</v>
      </c>
      <c r="G235" s="47" t="s">
        <v>807</v>
      </c>
    </row>
    <row r="236" spans="1:7" x14ac:dyDescent="0.2">
      <c r="A236" s="48" t="s">
        <v>918</v>
      </c>
      <c r="B236" s="48" t="s">
        <v>919</v>
      </c>
      <c r="C236" s="47" t="s">
        <v>920</v>
      </c>
      <c r="D236" s="47" t="s">
        <v>921</v>
      </c>
      <c r="E236" s="47" t="s">
        <v>922</v>
      </c>
      <c r="F236" s="47" t="s">
        <v>806</v>
      </c>
      <c r="G236" s="47" t="s">
        <v>807</v>
      </c>
    </row>
    <row r="237" spans="1:7" x14ac:dyDescent="0.2">
      <c r="A237" s="48" t="s">
        <v>923</v>
      </c>
      <c r="B237" s="48" t="s">
        <v>924</v>
      </c>
      <c r="C237" s="47" t="s">
        <v>925</v>
      </c>
      <c r="D237" s="47" t="s">
        <v>926</v>
      </c>
      <c r="E237" s="47" t="s">
        <v>927</v>
      </c>
      <c r="F237" s="47" t="s">
        <v>806</v>
      </c>
      <c r="G237" s="47" t="s">
        <v>807</v>
      </c>
    </row>
    <row r="238" spans="1:7" x14ac:dyDescent="0.2">
      <c r="A238" s="48" t="s">
        <v>98</v>
      </c>
      <c r="B238" s="48" t="s">
        <v>928</v>
      </c>
      <c r="C238" s="47" t="s">
        <v>929</v>
      </c>
      <c r="D238" s="47" t="s">
        <v>930</v>
      </c>
      <c r="E238" s="47" t="s">
        <v>927</v>
      </c>
      <c r="F238" s="47" t="s">
        <v>806</v>
      </c>
      <c r="G238" s="47" t="s">
        <v>807</v>
      </c>
    </row>
    <row r="239" spans="1:7" x14ac:dyDescent="0.2">
      <c r="A239" s="48" t="s">
        <v>931</v>
      </c>
      <c r="B239" s="48" t="s">
        <v>932</v>
      </c>
      <c r="C239" s="47" t="s">
        <v>933</v>
      </c>
      <c r="D239" s="47" t="s">
        <v>934</v>
      </c>
      <c r="F239" s="47" t="s">
        <v>806</v>
      </c>
      <c r="G239" s="47" t="s">
        <v>807</v>
      </c>
    </row>
    <row r="240" spans="1:7" x14ac:dyDescent="0.2">
      <c r="A240" s="48" t="s">
        <v>935</v>
      </c>
      <c r="B240" s="48" t="s">
        <v>153</v>
      </c>
      <c r="C240" s="47" t="s">
        <v>936</v>
      </c>
      <c r="F240" s="47" t="s">
        <v>806</v>
      </c>
      <c r="G240" s="47" t="s">
        <v>807</v>
      </c>
    </row>
    <row r="241" spans="1:7" x14ac:dyDescent="0.2">
      <c r="A241" s="48" t="s">
        <v>99</v>
      </c>
      <c r="B241" s="48" t="s">
        <v>937</v>
      </c>
      <c r="C241" s="47" t="s">
        <v>938</v>
      </c>
      <c r="D241" s="47" t="s">
        <v>939</v>
      </c>
      <c r="E241" s="47" t="s">
        <v>940</v>
      </c>
      <c r="F241" s="47" t="s">
        <v>806</v>
      </c>
      <c r="G241" s="47" t="s">
        <v>807</v>
      </c>
    </row>
    <row r="242" spans="1:7" x14ac:dyDescent="0.2">
      <c r="A242" s="48" t="s">
        <v>941</v>
      </c>
      <c r="B242" s="48" t="s">
        <v>942</v>
      </c>
      <c r="C242" s="47" t="s">
        <v>943</v>
      </c>
      <c r="D242" s="47" t="s">
        <v>944</v>
      </c>
      <c r="F242" s="47" t="s">
        <v>806</v>
      </c>
      <c r="G242" s="47" t="s">
        <v>807</v>
      </c>
    </row>
    <row r="243" spans="1:7" x14ac:dyDescent="0.2">
      <c r="A243" s="48" t="s">
        <v>945</v>
      </c>
      <c r="B243" s="48" t="s">
        <v>946</v>
      </c>
      <c r="C243" s="47" t="s">
        <v>947</v>
      </c>
      <c r="D243" s="47" t="s">
        <v>948</v>
      </c>
      <c r="F243" s="47" t="s">
        <v>806</v>
      </c>
      <c r="G243" s="47" t="s">
        <v>807</v>
      </c>
    </row>
    <row r="244" spans="1:7" x14ac:dyDescent="0.2">
      <c r="A244" s="48" t="s">
        <v>949</v>
      </c>
      <c r="B244" s="48" t="s">
        <v>950</v>
      </c>
      <c r="C244" s="47" t="s">
        <v>951</v>
      </c>
      <c r="D244" s="47" t="s">
        <v>952</v>
      </c>
      <c r="F244" s="47" t="s">
        <v>806</v>
      </c>
      <c r="G244" s="47" t="s">
        <v>807</v>
      </c>
    </row>
    <row r="245" spans="1:7" x14ac:dyDescent="0.2">
      <c r="A245" s="48" t="s">
        <v>953</v>
      </c>
      <c r="B245" s="48" t="s">
        <v>153</v>
      </c>
      <c r="C245" s="47" t="s">
        <v>954</v>
      </c>
      <c r="F245" s="47" t="s">
        <v>806</v>
      </c>
      <c r="G245" s="47" t="s">
        <v>807</v>
      </c>
    </row>
    <row r="246" spans="1:7" x14ac:dyDescent="0.2">
      <c r="A246" s="48" t="s">
        <v>955</v>
      </c>
      <c r="B246" s="48" t="s">
        <v>956</v>
      </c>
      <c r="C246" s="47" t="s">
        <v>957</v>
      </c>
      <c r="D246" s="47" t="s">
        <v>958</v>
      </c>
      <c r="F246" s="47" t="s">
        <v>806</v>
      </c>
      <c r="G246" s="47" t="s">
        <v>807</v>
      </c>
    </row>
    <row r="247" spans="1:7" x14ac:dyDescent="0.2">
      <c r="A247" s="48" t="s">
        <v>100</v>
      </c>
      <c r="B247" s="48" t="s">
        <v>959</v>
      </c>
      <c r="C247" s="47" t="s">
        <v>960</v>
      </c>
      <c r="D247" s="47" t="s">
        <v>961</v>
      </c>
      <c r="E247" s="47" t="s">
        <v>962</v>
      </c>
      <c r="F247" s="47" t="s">
        <v>806</v>
      </c>
      <c r="G247" s="47" t="s">
        <v>807</v>
      </c>
    </row>
    <row r="248" spans="1:7" x14ac:dyDescent="0.2">
      <c r="A248" s="48" t="s">
        <v>101</v>
      </c>
      <c r="B248" s="48" t="s">
        <v>963</v>
      </c>
      <c r="C248" s="47" t="s">
        <v>964</v>
      </c>
      <c r="D248" s="47" t="s">
        <v>965</v>
      </c>
      <c r="E248" s="47" t="s">
        <v>966</v>
      </c>
      <c r="F248" s="47" t="s">
        <v>806</v>
      </c>
      <c r="G248" s="47" t="s">
        <v>807</v>
      </c>
    </row>
    <row r="249" spans="1:7" x14ac:dyDescent="0.2">
      <c r="A249" s="48" t="s">
        <v>967</v>
      </c>
      <c r="B249" s="48" t="s">
        <v>968</v>
      </c>
      <c r="C249" s="47" t="s">
        <v>969</v>
      </c>
      <c r="D249" s="47" t="s">
        <v>970</v>
      </c>
      <c r="F249" s="47" t="s">
        <v>806</v>
      </c>
      <c r="G249" s="47" t="s">
        <v>807</v>
      </c>
    </row>
    <row r="250" spans="1:7" x14ac:dyDescent="0.2">
      <c r="A250" s="48" t="s">
        <v>971</v>
      </c>
      <c r="B250" s="48" t="s">
        <v>972</v>
      </c>
      <c r="C250" s="47" t="s">
        <v>973</v>
      </c>
      <c r="D250" s="47" t="s">
        <v>974</v>
      </c>
      <c r="F250" s="47" t="s">
        <v>806</v>
      </c>
      <c r="G250" s="47" t="s">
        <v>807</v>
      </c>
    </row>
    <row r="251" spans="1:7" x14ac:dyDescent="0.2">
      <c r="A251" s="48" t="s">
        <v>975</v>
      </c>
      <c r="B251" s="48" t="s">
        <v>976</v>
      </c>
      <c r="C251" s="47" t="s">
        <v>977</v>
      </c>
      <c r="D251" s="47" t="s">
        <v>978</v>
      </c>
      <c r="F251" s="47" t="s">
        <v>806</v>
      </c>
      <c r="G251" s="47" t="s">
        <v>807</v>
      </c>
    </row>
    <row r="252" spans="1:7" x14ac:dyDescent="0.2">
      <c r="A252" s="48" t="s">
        <v>979</v>
      </c>
      <c r="B252" s="48" t="s">
        <v>980</v>
      </c>
      <c r="C252" s="47" t="s">
        <v>981</v>
      </c>
      <c r="D252" s="47" t="s">
        <v>982</v>
      </c>
      <c r="F252" s="47" t="s">
        <v>806</v>
      </c>
      <c r="G252" s="47" t="s">
        <v>807</v>
      </c>
    </row>
    <row r="253" spans="1:7" x14ac:dyDescent="0.2">
      <c r="A253" s="48" t="s">
        <v>102</v>
      </c>
      <c r="B253" s="48" t="s">
        <v>983</v>
      </c>
      <c r="C253" s="47" t="s">
        <v>984</v>
      </c>
      <c r="D253" s="47" t="s">
        <v>985</v>
      </c>
      <c r="E253" s="47" t="s">
        <v>986</v>
      </c>
      <c r="F253" s="47" t="s">
        <v>806</v>
      </c>
      <c r="G253" s="47" t="s">
        <v>807</v>
      </c>
    </row>
    <row r="254" spans="1:7" x14ac:dyDescent="0.2">
      <c r="A254" s="48" t="s">
        <v>987</v>
      </c>
      <c r="B254" s="48" t="s">
        <v>988</v>
      </c>
      <c r="C254" s="47" t="s">
        <v>989</v>
      </c>
      <c r="D254" s="47" t="s">
        <v>990</v>
      </c>
      <c r="F254" s="47" t="s">
        <v>806</v>
      </c>
      <c r="G254" s="47" t="s">
        <v>807</v>
      </c>
    </row>
    <row r="255" spans="1:7" x14ac:dyDescent="0.2">
      <c r="A255" s="48" t="s">
        <v>991</v>
      </c>
      <c r="B255" s="48" t="s">
        <v>153</v>
      </c>
      <c r="C255" s="47" t="s">
        <v>992</v>
      </c>
      <c r="D255" s="47" t="s">
        <v>993</v>
      </c>
      <c r="F255" s="47" t="s">
        <v>806</v>
      </c>
      <c r="G255" s="47" t="s">
        <v>807</v>
      </c>
    </row>
    <row r="256" spans="1:7" x14ac:dyDescent="0.2">
      <c r="A256" s="48" t="s">
        <v>994</v>
      </c>
      <c r="B256" s="48" t="s">
        <v>153</v>
      </c>
      <c r="C256" s="47" t="s">
        <v>995</v>
      </c>
      <c r="D256" s="50"/>
      <c r="F256" s="47" t="s">
        <v>806</v>
      </c>
      <c r="G256" s="47" t="s">
        <v>807</v>
      </c>
    </row>
    <row r="257" spans="1:7" x14ac:dyDescent="0.2">
      <c r="A257" s="48" t="s">
        <v>996</v>
      </c>
      <c r="B257" s="48" t="s">
        <v>153</v>
      </c>
      <c r="C257" s="47" t="s">
        <v>997</v>
      </c>
      <c r="F257" s="47" t="s">
        <v>806</v>
      </c>
      <c r="G257" s="47" t="s">
        <v>807</v>
      </c>
    </row>
    <row r="258" spans="1:7" x14ac:dyDescent="0.2">
      <c r="A258" s="48" t="s">
        <v>998</v>
      </c>
      <c r="B258" s="48" t="s">
        <v>999</v>
      </c>
      <c r="C258" s="47" t="s">
        <v>1000</v>
      </c>
      <c r="F258" s="47" t="s">
        <v>806</v>
      </c>
      <c r="G258" s="47" t="s">
        <v>807</v>
      </c>
    </row>
    <row r="259" spans="1:7" x14ac:dyDescent="0.2">
      <c r="A259" s="48" t="s">
        <v>1001</v>
      </c>
      <c r="B259" s="48" t="s">
        <v>1002</v>
      </c>
      <c r="C259" s="47" t="s">
        <v>1003</v>
      </c>
      <c r="F259" s="47" t="s">
        <v>806</v>
      </c>
      <c r="G259" s="47" t="s">
        <v>807</v>
      </c>
    </row>
    <row r="260" spans="1:7" x14ac:dyDescent="0.2">
      <c r="A260" s="48" t="s">
        <v>1004</v>
      </c>
      <c r="B260" s="48" t="s">
        <v>153</v>
      </c>
      <c r="C260" s="47" t="s">
        <v>1005</v>
      </c>
      <c r="F260" s="47" t="s">
        <v>806</v>
      </c>
      <c r="G260" s="47" t="s">
        <v>807</v>
      </c>
    </row>
    <row r="261" spans="1:7" x14ac:dyDescent="0.2">
      <c r="A261" s="48" t="s">
        <v>103</v>
      </c>
      <c r="B261" s="48" t="s">
        <v>1006</v>
      </c>
      <c r="C261" s="47" t="s">
        <v>1007</v>
      </c>
      <c r="D261" s="47" t="s">
        <v>1008</v>
      </c>
      <c r="E261" s="47" t="s">
        <v>1009</v>
      </c>
      <c r="F261" s="47" t="s">
        <v>806</v>
      </c>
      <c r="G261" s="47" t="s">
        <v>807</v>
      </c>
    </row>
    <row r="262" spans="1:7" x14ac:dyDescent="0.2">
      <c r="A262" s="48" t="s">
        <v>104</v>
      </c>
      <c r="B262" s="48" t="s">
        <v>1010</v>
      </c>
      <c r="C262" s="47" t="s">
        <v>1011</v>
      </c>
      <c r="D262" s="47" t="s">
        <v>1012</v>
      </c>
      <c r="E262" s="47" t="s">
        <v>1013</v>
      </c>
      <c r="F262" s="47" t="s">
        <v>806</v>
      </c>
      <c r="G262" s="47" t="s">
        <v>807</v>
      </c>
    </row>
    <row r="263" spans="1:7" x14ac:dyDescent="0.2">
      <c r="A263" s="48" t="s">
        <v>1014</v>
      </c>
      <c r="B263" s="48" t="s">
        <v>1015</v>
      </c>
      <c r="C263" s="47" t="s">
        <v>1016</v>
      </c>
      <c r="D263" s="47" t="s">
        <v>1017</v>
      </c>
      <c r="F263" s="47" t="s">
        <v>806</v>
      </c>
      <c r="G263" s="47" t="s">
        <v>807</v>
      </c>
    </row>
    <row r="264" spans="1:7" x14ac:dyDescent="0.2">
      <c r="A264" s="48" t="s">
        <v>1018</v>
      </c>
      <c r="B264" s="48" t="s">
        <v>1019</v>
      </c>
      <c r="C264" s="47" t="s">
        <v>1020</v>
      </c>
      <c r="D264" s="47" t="s">
        <v>1021</v>
      </c>
      <c r="F264" s="47" t="s">
        <v>806</v>
      </c>
      <c r="G264" s="47" t="s">
        <v>807</v>
      </c>
    </row>
    <row r="265" spans="1:7" x14ac:dyDescent="0.2">
      <c r="A265" s="48" t="s">
        <v>1022</v>
      </c>
      <c r="B265" s="48" t="s">
        <v>1023</v>
      </c>
      <c r="C265" s="47" t="s">
        <v>1024</v>
      </c>
      <c r="D265" s="47" t="s">
        <v>1025</v>
      </c>
      <c r="F265" s="47" t="s">
        <v>806</v>
      </c>
      <c r="G265" s="47" t="s">
        <v>807</v>
      </c>
    </row>
    <row r="266" spans="1:7" x14ac:dyDescent="0.2">
      <c r="A266" s="48" t="s">
        <v>1026</v>
      </c>
      <c r="B266" s="48" t="s">
        <v>1027</v>
      </c>
      <c r="C266" s="47" t="s">
        <v>1028</v>
      </c>
      <c r="D266" s="47" t="s">
        <v>1029</v>
      </c>
      <c r="F266" s="47" t="s">
        <v>806</v>
      </c>
      <c r="G266" s="47" t="s">
        <v>807</v>
      </c>
    </row>
    <row r="267" spans="1:7" x14ac:dyDescent="0.2">
      <c r="A267" s="48" t="s">
        <v>1030</v>
      </c>
      <c r="B267" s="48" t="s">
        <v>1031</v>
      </c>
      <c r="C267" s="47" t="s">
        <v>1032</v>
      </c>
      <c r="D267" s="47" t="s">
        <v>1033</v>
      </c>
      <c r="F267" s="47" t="s">
        <v>806</v>
      </c>
      <c r="G267" s="47" t="s">
        <v>807</v>
      </c>
    </row>
    <row r="268" spans="1:7" x14ac:dyDescent="0.2">
      <c r="A268" s="48" t="s">
        <v>1034</v>
      </c>
      <c r="B268" s="48" t="s">
        <v>1035</v>
      </c>
      <c r="C268" s="47" t="s">
        <v>1036</v>
      </c>
      <c r="D268" s="47" t="s">
        <v>1037</v>
      </c>
      <c r="F268" s="47" t="s">
        <v>806</v>
      </c>
      <c r="G268" s="47" t="s">
        <v>807</v>
      </c>
    </row>
    <row r="269" spans="1:7" x14ac:dyDescent="0.2">
      <c r="B269" s="47" t="s">
        <v>153</v>
      </c>
      <c r="F269" s="47"/>
    </row>
    <row r="270" spans="1:7" x14ac:dyDescent="0.2">
      <c r="A270" s="48" t="s">
        <v>1038</v>
      </c>
      <c r="B270" s="48" t="s">
        <v>153</v>
      </c>
      <c r="F270" s="47"/>
    </row>
    <row r="271" spans="1:7" x14ac:dyDescent="0.2">
      <c r="A271" s="48" t="s">
        <v>1039</v>
      </c>
      <c r="B271" s="48" t="s">
        <v>153</v>
      </c>
      <c r="C271" s="47" t="s">
        <v>1040</v>
      </c>
      <c r="F271" s="47" t="s">
        <v>1041</v>
      </c>
      <c r="G271" s="47" t="s">
        <v>807</v>
      </c>
    </row>
    <row r="272" spans="1:7" x14ac:dyDescent="0.2">
      <c r="A272" s="48" t="s">
        <v>105</v>
      </c>
      <c r="B272" s="48" t="s">
        <v>1042</v>
      </c>
      <c r="C272" s="47" t="s">
        <v>1043</v>
      </c>
      <c r="D272" s="47" t="s">
        <v>1044</v>
      </c>
      <c r="F272" s="47" t="s">
        <v>1041</v>
      </c>
      <c r="G272" s="47" t="s">
        <v>807</v>
      </c>
    </row>
    <row r="273" spans="1:7" x14ac:dyDescent="0.2">
      <c r="A273" s="48" t="s">
        <v>106</v>
      </c>
      <c r="B273" s="48" t="s">
        <v>1045</v>
      </c>
      <c r="C273" s="47" t="s">
        <v>1046</v>
      </c>
      <c r="D273" s="47" t="s">
        <v>1047</v>
      </c>
      <c r="E273" s="47" t="s">
        <v>1048</v>
      </c>
      <c r="F273" s="47" t="s">
        <v>1041</v>
      </c>
      <c r="G273" s="47" t="s">
        <v>807</v>
      </c>
    </row>
    <row r="274" spans="1:7" x14ac:dyDescent="0.2">
      <c r="A274" s="48" t="s">
        <v>126</v>
      </c>
      <c r="B274" s="48" t="s">
        <v>1049</v>
      </c>
      <c r="C274" s="47" t="s">
        <v>1050</v>
      </c>
      <c r="D274" s="47" t="s">
        <v>1051</v>
      </c>
      <c r="E274" s="47" t="s">
        <v>1052</v>
      </c>
      <c r="F274" s="47" t="s">
        <v>1041</v>
      </c>
      <c r="G274" s="47" t="s">
        <v>807</v>
      </c>
    </row>
    <row r="275" spans="1:7" x14ac:dyDescent="0.2">
      <c r="A275" s="48" t="s">
        <v>1053</v>
      </c>
      <c r="B275" s="48" t="s">
        <v>153</v>
      </c>
      <c r="C275" s="47" t="s">
        <v>1054</v>
      </c>
      <c r="D275" s="47" t="s">
        <v>1055</v>
      </c>
      <c r="F275" s="47" t="s">
        <v>1041</v>
      </c>
      <c r="G275" s="47" t="s">
        <v>807</v>
      </c>
    </row>
    <row r="276" spans="1:7" x14ac:dyDescent="0.2">
      <c r="A276" s="48" t="s">
        <v>1056</v>
      </c>
      <c r="B276" s="48" t="s">
        <v>153</v>
      </c>
      <c r="C276" s="47" t="s">
        <v>1057</v>
      </c>
      <c r="D276" s="47" t="s">
        <v>1058</v>
      </c>
      <c r="F276" s="47" t="s">
        <v>1041</v>
      </c>
      <c r="G276" s="47" t="s">
        <v>807</v>
      </c>
    </row>
    <row r="277" spans="1:7" x14ac:dyDescent="0.2">
      <c r="A277" s="48" t="s">
        <v>1059</v>
      </c>
      <c r="B277" s="48" t="s">
        <v>153</v>
      </c>
      <c r="C277" s="47" t="s">
        <v>1060</v>
      </c>
      <c r="F277" s="47" t="s">
        <v>1041</v>
      </c>
      <c r="G277" s="47" t="s">
        <v>807</v>
      </c>
    </row>
    <row r="278" spans="1:7" x14ac:dyDescent="0.2">
      <c r="A278" s="48" t="s">
        <v>107</v>
      </c>
      <c r="B278" s="48" t="s">
        <v>1061</v>
      </c>
      <c r="C278" s="47" t="s">
        <v>1062</v>
      </c>
      <c r="D278" s="47" t="s">
        <v>1063</v>
      </c>
      <c r="F278" s="47" t="s">
        <v>1041</v>
      </c>
      <c r="G278" s="47" t="s">
        <v>807</v>
      </c>
    </row>
    <row r="279" spans="1:7" x14ac:dyDescent="0.2">
      <c r="A279" s="48" t="s">
        <v>1064</v>
      </c>
      <c r="B279" s="48" t="s">
        <v>1065</v>
      </c>
      <c r="C279" s="47" t="s">
        <v>1066</v>
      </c>
      <c r="D279" s="47" t="s">
        <v>1067</v>
      </c>
      <c r="F279" s="47" t="s">
        <v>1041</v>
      </c>
      <c r="G279" s="47" t="s">
        <v>807</v>
      </c>
    </row>
    <row r="280" spans="1:7" x14ac:dyDescent="0.2">
      <c r="A280" s="48" t="s">
        <v>108</v>
      </c>
      <c r="B280" s="48" t="s">
        <v>1068</v>
      </c>
      <c r="C280" s="47" t="s">
        <v>1069</v>
      </c>
      <c r="D280" s="47" t="s">
        <v>1070</v>
      </c>
      <c r="F280" s="47" t="s">
        <v>1041</v>
      </c>
      <c r="G280" s="47" t="s">
        <v>807</v>
      </c>
    </row>
    <row r="281" spans="1:7" x14ac:dyDescent="0.2">
      <c r="A281" s="48" t="s">
        <v>1071</v>
      </c>
      <c r="B281" s="48" t="s">
        <v>1072</v>
      </c>
      <c r="C281" s="47" t="s">
        <v>1073</v>
      </c>
      <c r="D281" s="47" t="s">
        <v>1074</v>
      </c>
      <c r="F281" s="47" t="s">
        <v>1041</v>
      </c>
      <c r="G281" s="47" t="s">
        <v>807</v>
      </c>
    </row>
    <row r="282" spans="1:7" x14ac:dyDescent="0.2">
      <c r="A282" s="48" t="s">
        <v>1075</v>
      </c>
      <c r="B282" s="48" t="s">
        <v>153</v>
      </c>
      <c r="C282" s="47" t="s">
        <v>1076</v>
      </c>
      <c r="F282" s="47" t="s">
        <v>1041</v>
      </c>
      <c r="G282" s="47" t="s">
        <v>807</v>
      </c>
    </row>
    <row r="283" spans="1:7" x14ac:dyDescent="0.2">
      <c r="A283" s="48" t="s">
        <v>1077</v>
      </c>
      <c r="B283" s="48" t="s">
        <v>1078</v>
      </c>
      <c r="C283" s="47" t="s">
        <v>1079</v>
      </c>
      <c r="D283" s="47" t="s">
        <v>1080</v>
      </c>
      <c r="F283" s="47" t="s">
        <v>1041</v>
      </c>
      <c r="G283" s="47" t="s">
        <v>807</v>
      </c>
    </row>
    <row r="284" spans="1:7" x14ac:dyDescent="0.2">
      <c r="A284" s="48" t="s">
        <v>1081</v>
      </c>
      <c r="B284" s="48" t="s">
        <v>1082</v>
      </c>
      <c r="C284" s="47" t="s">
        <v>1083</v>
      </c>
      <c r="D284" s="47" t="s">
        <v>1084</v>
      </c>
      <c r="F284" s="47" t="s">
        <v>1041</v>
      </c>
      <c r="G284" s="47" t="s">
        <v>807</v>
      </c>
    </row>
    <row r="285" spans="1:7" x14ac:dyDescent="0.2">
      <c r="A285" s="48" t="s">
        <v>1085</v>
      </c>
      <c r="B285" s="48" t="s">
        <v>1086</v>
      </c>
      <c r="C285" s="47" t="s">
        <v>1087</v>
      </c>
      <c r="D285" s="47" t="s">
        <v>1088</v>
      </c>
      <c r="F285" s="47" t="s">
        <v>1041</v>
      </c>
      <c r="G285" s="47" t="s">
        <v>807</v>
      </c>
    </row>
    <row r="286" spans="1:7" x14ac:dyDescent="0.2">
      <c r="A286" s="48" t="s">
        <v>1089</v>
      </c>
      <c r="B286" s="48" t="s">
        <v>1090</v>
      </c>
      <c r="C286" s="47" t="s">
        <v>1091</v>
      </c>
      <c r="D286" s="47" t="s">
        <v>1092</v>
      </c>
      <c r="F286" s="47" t="s">
        <v>1041</v>
      </c>
      <c r="G286" s="47" t="s">
        <v>807</v>
      </c>
    </row>
    <row r="287" spans="1:7" x14ac:dyDescent="0.2">
      <c r="A287" s="48" t="s">
        <v>1093</v>
      </c>
      <c r="B287" s="48" t="s">
        <v>153</v>
      </c>
      <c r="C287" s="47" t="s">
        <v>1094</v>
      </c>
      <c r="F287" s="47" t="s">
        <v>1041</v>
      </c>
      <c r="G287" s="47" t="s">
        <v>807</v>
      </c>
    </row>
    <row r="288" spans="1:7" x14ac:dyDescent="0.2">
      <c r="A288" s="48" t="s">
        <v>109</v>
      </c>
      <c r="B288" s="48" t="s">
        <v>1095</v>
      </c>
      <c r="C288" s="47" t="s">
        <v>1096</v>
      </c>
      <c r="D288" s="47" t="s">
        <v>1097</v>
      </c>
      <c r="E288" s="47" t="s">
        <v>1098</v>
      </c>
      <c r="F288" s="47" t="s">
        <v>1041</v>
      </c>
      <c r="G288" s="47" t="s">
        <v>807</v>
      </c>
    </row>
    <row r="289" spans="1:7" x14ac:dyDescent="0.2">
      <c r="A289" s="48" t="s">
        <v>127</v>
      </c>
      <c r="B289" s="48" t="s">
        <v>1099</v>
      </c>
      <c r="C289" s="47" t="s">
        <v>1100</v>
      </c>
      <c r="D289" s="47" t="s">
        <v>1101</v>
      </c>
      <c r="E289" s="47" t="s">
        <v>1102</v>
      </c>
      <c r="F289" s="47" t="s">
        <v>1041</v>
      </c>
      <c r="G289" s="47" t="s">
        <v>807</v>
      </c>
    </row>
    <row r="290" spans="1:7" x14ac:dyDescent="0.2">
      <c r="A290" s="48" t="s">
        <v>110</v>
      </c>
      <c r="B290" s="48" t="s">
        <v>1103</v>
      </c>
      <c r="C290" s="47" t="s">
        <v>911</v>
      </c>
      <c r="D290" s="47" t="s">
        <v>912</v>
      </c>
      <c r="F290" s="47" t="s">
        <v>1041</v>
      </c>
      <c r="G290" s="47" t="s">
        <v>807</v>
      </c>
    </row>
    <row r="291" spans="1:7" x14ac:dyDescent="0.2">
      <c r="A291" s="48" t="s">
        <v>1104</v>
      </c>
      <c r="B291" s="48" t="s">
        <v>914</v>
      </c>
      <c r="C291" s="47" t="s">
        <v>915</v>
      </c>
      <c r="D291" s="47" t="s">
        <v>1105</v>
      </c>
      <c r="F291" s="47" t="s">
        <v>1041</v>
      </c>
      <c r="G291" s="47" t="s">
        <v>807</v>
      </c>
    </row>
    <row r="292" spans="1:7" x14ac:dyDescent="0.2">
      <c r="A292" s="48" t="s">
        <v>1106</v>
      </c>
      <c r="B292" s="48" t="s">
        <v>1107</v>
      </c>
      <c r="C292" s="47" t="s">
        <v>1108</v>
      </c>
      <c r="D292" s="47" t="s">
        <v>1109</v>
      </c>
      <c r="F292" s="47" t="s">
        <v>1041</v>
      </c>
      <c r="G292" s="47" t="s">
        <v>807</v>
      </c>
    </row>
    <row r="293" spans="1:7" x14ac:dyDescent="0.2">
      <c r="A293" s="48" t="s">
        <v>111</v>
      </c>
      <c r="B293" s="48" t="s">
        <v>1110</v>
      </c>
      <c r="C293" s="47" t="s">
        <v>1111</v>
      </c>
      <c r="D293" s="47" t="s">
        <v>1112</v>
      </c>
      <c r="E293" s="47" t="s">
        <v>1113</v>
      </c>
      <c r="F293" s="47" t="s">
        <v>1041</v>
      </c>
      <c r="G293" s="47" t="s">
        <v>807</v>
      </c>
    </row>
    <row r="294" spans="1:7" x14ac:dyDescent="0.2">
      <c r="A294" s="48" t="s">
        <v>1114</v>
      </c>
      <c r="B294" s="48" t="s">
        <v>153</v>
      </c>
      <c r="C294" s="47" t="s">
        <v>1115</v>
      </c>
      <c r="F294" s="47" t="s">
        <v>1041</v>
      </c>
      <c r="G294" s="47" t="s">
        <v>807</v>
      </c>
    </row>
    <row r="295" spans="1:7" x14ac:dyDescent="0.2">
      <c r="A295" s="48" t="s">
        <v>1116</v>
      </c>
      <c r="B295" s="48" t="s">
        <v>946</v>
      </c>
      <c r="C295" s="47" t="s">
        <v>947</v>
      </c>
      <c r="D295" s="47" t="s">
        <v>948</v>
      </c>
      <c r="F295" s="47" t="s">
        <v>1041</v>
      </c>
      <c r="G295" s="47" t="s">
        <v>807</v>
      </c>
    </row>
    <row r="296" spans="1:7" x14ac:dyDescent="0.2">
      <c r="A296" s="48" t="s">
        <v>1117</v>
      </c>
      <c r="B296" s="48" t="s">
        <v>1118</v>
      </c>
      <c r="C296" s="47" t="s">
        <v>1119</v>
      </c>
      <c r="D296" s="47" t="s">
        <v>1120</v>
      </c>
      <c r="F296" s="47" t="s">
        <v>1041</v>
      </c>
      <c r="G296" s="47" t="s">
        <v>807</v>
      </c>
    </row>
    <row r="297" spans="1:7" x14ac:dyDescent="0.2">
      <c r="A297" s="48" t="s">
        <v>1121</v>
      </c>
      <c r="B297" s="48" t="s">
        <v>153</v>
      </c>
      <c r="C297" s="47" t="s">
        <v>1122</v>
      </c>
      <c r="F297" s="47" t="s">
        <v>1041</v>
      </c>
      <c r="G297" s="47" t="s">
        <v>807</v>
      </c>
    </row>
    <row r="298" spans="1:7" x14ac:dyDescent="0.2">
      <c r="A298" s="48" t="s">
        <v>1123</v>
      </c>
      <c r="B298" s="48" t="s">
        <v>1124</v>
      </c>
      <c r="C298" s="47" t="s">
        <v>1125</v>
      </c>
      <c r="D298" s="47" t="s">
        <v>1126</v>
      </c>
      <c r="F298" s="47" t="s">
        <v>1041</v>
      </c>
      <c r="G298" s="47" t="s">
        <v>807</v>
      </c>
    </row>
    <row r="299" spans="1:7" x14ac:dyDescent="0.2">
      <c r="A299" s="48" t="s">
        <v>112</v>
      </c>
      <c r="B299" s="48" t="s">
        <v>1127</v>
      </c>
      <c r="C299" s="47" t="s">
        <v>960</v>
      </c>
      <c r="D299" s="47" t="s">
        <v>961</v>
      </c>
      <c r="E299" s="47" t="s">
        <v>1128</v>
      </c>
      <c r="F299" s="47" t="s">
        <v>1041</v>
      </c>
      <c r="G299" s="47" t="s">
        <v>807</v>
      </c>
    </row>
    <row r="300" spans="1:7" x14ac:dyDescent="0.2">
      <c r="A300" s="48" t="s">
        <v>1129</v>
      </c>
      <c r="B300" s="48" t="s">
        <v>1130</v>
      </c>
      <c r="C300" s="47" t="s">
        <v>1131</v>
      </c>
      <c r="D300" s="47" t="s">
        <v>1132</v>
      </c>
      <c r="E300" s="47" t="s">
        <v>1133</v>
      </c>
      <c r="F300" s="47" t="s">
        <v>1041</v>
      </c>
      <c r="G300" s="47" t="s">
        <v>807</v>
      </c>
    </row>
    <row r="301" spans="1:7" x14ac:dyDescent="0.2">
      <c r="A301" s="48" t="s">
        <v>1134</v>
      </c>
      <c r="B301" s="48" t="s">
        <v>1135</v>
      </c>
      <c r="C301" s="47" t="s">
        <v>1136</v>
      </c>
      <c r="D301" s="47" t="s">
        <v>1137</v>
      </c>
      <c r="F301" s="47" t="s">
        <v>1041</v>
      </c>
      <c r="G301" s="47" t="s">
        <v>807</v>
      </c>
    </row>
    <row r="302" spans="1:7" x14ac:dyDescent="0.2">
      <c r="A302" s="48" t="s">
        <v>1138</v>
      </c>
      <c r="B302" s="48" t="s">
        <v>1139</v>
      </c>
      <c r="C302" s="47" t="s">
        <v>1140</v>
      </c>
      <c r="D302" s="47" t="s">
        <v>1141</v>
      </c>
      <c r="F302" s="47" t="s">
        <v>1041</v>
      </c>
      <c r="G302" s="47" t="s">
        <v>807</v>
      </c>
    </row>
    <row r="303" spans="1:7" x14ac:dyDescent="0.2">
      <c r="A303" s="48" t="s">
        <v>1142</v>
      </c>
      <c r="B303" s="48" t="s">
        <v>1143</v>
      </c>
      <c r="C303" s="47" t="s">
        <v>1144</v>
      </c>
      <c r="D303" s="47" t="s">
        <v>1145</v>
      </c>
      <c r="F303" s="47" t="s">
        <v>1041</v>
      </c>
      <c r="G303" s="47" t="s">
        <v>807</v>
      </c>
    </row>
    <row r="304" spans="1:7" x14ac:dyDescent="0.2">
      <c r="A304" s="48" t="s">
        <v>1146</v>
      </c>
      <c r="B304" s="48" t="s">
        <v>1147</v>
      </c>
      <c r="C304" s="47" t="s">
        <v>1148</v>
      </c>
      <c r="D304" s="47" t="s">
        <v>1149</v>
      </c>
      <c r="F304" s="47" t="s">
        <v>1041</v>
      </c>
      <c r="G304" s="47" t="s">
        <v>807</v>
      </c>
    </row>
    <row r="305" spans="1:7" x14ac:dyDescent="0.2">
      <c r="A305" s="48" t="s">
        <v>113</v>
      </c>
      <c r="B305" s="48" t="s">
        <v>1150</v>
      </c>
      <c r="C305" s="47" t="s">
        <v>1151</v>
      </c>
      <c r="D305" s="47" t="s">
        <v>1152</v>
      </c>
      <c r="E305" s="47" t="s">
        <v>1153</v>
      </c>
      <c r="F305" s="47" t="s">
        <v>1041</v>
      </c>
      <c r="G305" s="47" t="s">
        <v>807</v>
      </c>
    </row>
    <row r="306" spans="1:7" x14ac:dyDescent="0.2">
      <c r="A306" s="48" t="s">
        <v>1154</v>
      </c>
      <c r="B306" s="48" t="s">
        <v>153</v>
      </c>
      <c r="C306" s="47" t="s">
        <v>1155</v>
      </c>
      <c r="F306" s="47" t="s">
        <v>1041</v>
      </c>
      <c r="G306" s="47" t="s">
        <v>807</v>
      </c>
    </row>
    <row r="307" spans="1:7" x14ac:dyDescent="0.2">
      <c r="A307" s="48" t="s">
        <v>1156</v>
      </c>
      <c r="B307" s="48" t="s">
        <v>1157</v>
      </c>
      <c r="C307" s="47" t="s">
        <v>1158</v>
      </c>
      <c r="D307" s="47" t="s">
        <v>1159</v>
      </c>
      <c r="F307" s="47" t="s">
        <v>1041</v>
      </c>
      <c r="G307" s="47" t="s">
        <v>807</v>
      </c>
    </row>
    <row r="308" spans="1:7" x14ac:dyDescent="0.2">
      <c r="A308" s="48" t="s">
        <v>1160</v>
      </c>
      <c r="B308" s="48" t="s">
        <v>1161</v>
      </c>
      <c r="C308" s="47" t="s">
        <v>1162</v>
      </c>
      <c r="D308" s="47" t="s">
        <v>1163</v>
      </c>
      <c r="F308" s="47" t="s">
        <v>1041</v>
      </c>
      <c r="G308" s="47" t="s">
        <v>807</v>
      </c>
    </row>
    <row r="309" spans="1:7" x14ac:dyDescent="0.2">
      <c r="A309" s="48" t="s">
        <v>1164</v>
      </c>
      <c r="B309" s="48" t="s">
        <v>153</v>
      </c>
      <c r="C309" s="47" t="s">
        <v>1165</v>
      </c>
      <c r="F309" s="47" t="s">
        <v>1041</v>
      </c>
      <c r="G309" s="47" t="s">
        <v>807</v>
      </c>
    </row>
    <row r="310" spans="1:7" x14ac:dyDescent="0.2">
      <c r="A310" s="48" t="s">
        <v>1166</v>
      </c>
      <c r="B310" s="48" t="s">
        <v>1167</v>
      </c>
      <c r="C310" s="47" t="s">
        <v>1168</v>
      </c>
      <c r="D310" s="47" t="s">
        <v>1169</v>
      </c>
      <c r="F310" s="47" t="s">
        <v>1041</v>
      </c>
      <c r="G310" s="47" t="s">
        <v>807</v>
      </c>
    </row>
    <row r="311" spans="1:7" x14ac:dyDescent="0.2">
      <c r="A311" s="48" t="s">
        <v>1170</v>
      </c>
      <c r="B311" s="48" t="s">
        <v>1171</v>
      </c>
      <c r="C311" s="47" t="s">
        <v>1172</v>
      </c>
      <c r="D311" s="47" t="s">
        <v>1173</v>
      </c>
      <c r="F311" s="47" t="s">
        <v>1041</v>
      </c>
      <c r="G311" s="47" t="s">
        <v>807</v>
      </c>
    </row>
    <row r="312" spans="1:7" x14ac:dyDescent="0.2">
      <c r="B312" s="47" t="s">
        <v>153</v>
      </c>
      <c r="F312" s="47"/>
    </row>
    <row r="313" spans="1:7" x14ac:dyDescent="0.2">
      <c r="A313" s="48" t="s">
        <v>1174</v>
      </c>
      <c r="B313" s="48" t="s">
        <v>153</v>
      </c>
      <c r="F313" s="47"/>
    </row>
    <row r="314" spans="1:7" x14ac:dyDescent="0.2">
      <c r="A314" s="48" t="s">
        <v>1175</v>
      </c>
      <c r="B314" s="48" t="s">
        <v>153</v>
      </c>
      <c r="C314" s="47" t="s">
        <v>1176</v>
      </c>
      <c r="F314" s="47" t="s">
        <v>1177</v>
      </c>
      <c r="G314" s="47" t="s">
        <v>1178</v>
      </c>
    </row>
    <row r="315" spans="1:7" x14ac:dyDescent="0.2">
      <c r="A315" s="48" t="s">
        <v>1179</v>
      </c>
      <c r="B315" s="48" t="s">
        <v>1180</v>
      </c>
      <c r="C315" s="47" t="s">
        <v>1181</v>
      </c>
      <c r="D315" s="47" t="s">
        <v>1182</v>
      </c>
      <c r="F315" s="47" t="s">
        <v>134</v>
      </c>
      <c r="G315" s="47" t="s">
        <v>1183</v>
      </c>
    </row>
    <row r="316" spans="1:7" x14ac:dyDescent="0.2">
      <c r="A316" s="48" t="s">
        <v>1184</v>
      </c>
      <c r="B316" s="48" t="s">
        <v>1185</v>
      </c>
      <c r="C316" s="47" t="s">
        <v>1186</v>
      </c>
      <c r="D316" s="47" t="s">
        <v>1187</v>
      </c>
      <c r="F316" s="47" t="s">
        <v>134</v>
      </c>
      <c r="G316" s="47" t="s">
        <v>1183</v>
      </c>
    </row>
    <row r="317" spans="1:7" x14ac:dyDescent="0.2">
      <c r="A317" s="48" t="s">
        <v>1188</v>
      </c>
      <c r="B317" s="48" t="s">
        <v>1189</v>
      </c>
      <c r="C317" s="47" t="s">
        <v>1190</v>
      </c>
      <c r="D317" s="47" t="s">
        <v>1191</v>
      </c>
      <c r="F317" s="47" t="s">
        <v>1183</v>
      </c>
    </row>
    <row r="318" spans="1:7" x14ac:dyDescent="0.2">
      <c r="A318" s="48" t="s">
        <v>1192</v>
      </c>
      <c r="C318" s="47" t="s">
        <v>1193</v>
      </c>
      <c r="F318" s="47" t="s">
        <v>1183</v>
      </c>
    </row>
  </sheetData>
  <sheetProtection algorithmName="SHA-512" hashValue="CEppvOCwh6eUL5kkjfSpCwzQ+gLh0VkJb2W4ojsgjkq89FxSHFEMoK8VCR012Y5qG3g2bgi2+Y+36bNeBZcGKg==" saltValue="peeYgZ/KQ7V7MkY2lJgO/w==" spinCount="100000" sheet="1" objects="1" scenarios="1" formatCells="0" formatColumns="0" formatRows="0" insertColumns="0" insertRows="0"/>
  <printOptions gridLines="1" gridLinesSet="0"/>
  <pageMargins left="0.75" right="0.75" top="1" bottom="1" header="0.5" footer="0.5"/>
  <pageSetup paperSize="9" orientation="portrait" horizontalDpi="4294967293" verticalDpi="1200" r:id="rId1"/>
  <headerFooter alignWithMargins="0">
    <oddHeader>&amp;C&amp;A</oddHeader>
    <oddFooter>&amp;Lwww.ruz.sk&amp;CBlue soft s r.o.&amp;R&amp;G</oddFooter>
  </headerFooter>
  <legacyDrawingHF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P346"/>
  <sheetViews>
    <sheetView workbookViewId="0">
      <selection activeCell="K144" sqref="K144:M144"/>
    </sheetView>
  </sheetViews>
  <sheetFormatPr defaultColWidth="9.140625" defaultRowHeight="14.1" customHeight="1" x14ac:dyDescent="0.2"/>
  <cols>
    <col min="1" max="1" width="9.140625" style="33"/>
    <col min="2" max="2" width="9.140625" style="54"/>
    <col min="3" max="4" width="15" style="77" customWidth="1"/>
    <col min="5" max="5" width="11.140625" style="77" bestFit="1" customWidth="1"/>
    <col min="6" max="6" width="10.140625" style="285" bestFit="1" customWidth="1"/>
    <col min="7" max="8" width="10.140625" style="2" bestFit="1" customWidth="1"/>
    <col min="9" max="9" width="4" style="2" bestFit="1" customWidth="1"/>
    <col min="10" max="10" width="9" style="2" customWidth="1"/>
    <col min="11" max="12" width="15.42578125" style="2" customWidth="1"/>
    <col min="13" max="13" width="11.42578125" style="2" customWidth="1"/>
    <col min="14" max="14" width="9.5703125" style="281" bestFit="1" customWidth="1"/>
    <col min="15" max="16" width="9.5703125" style="2" bestFit="1" customWidth="1"/>
    <col min="17" max="18" width="9" style="2" customWidth="1"/>
    <col min="19" max="16384" width="9.140625" style="2"/>
  </cols>
  <sheetData>
    <row r="1" spans="1:16" ht="14.1" customHeight="1" x14ac:dyDescent="0.2">
      <c r="A1" s="794" t="s">
        <v>1194</v>
      </c>
      <c r="B1" s="794"/>
      <c r="C1" s="794"/>
      <c r="D1" s="794"/>
      <c r="E1" s="794"/>
      <c r="F1" s="794"/>
      <c r="G1" s="794"/>
      <c r="H1" s="794"/>
      <c r="I1" s="794"/>
      <c r="J1" s="794"/>
      <c r="K1" s="794"/>
      <c r="L1" s="794"/>
      <c r="M1" s="52"/>
    </row>
    <row r="2" spans="1:16" ht="14.1" customHeight="1" x14ac:dyDescent="0.3">
      <c r="A2" s="52"/>
      <c r="B2" s="52"/>
      <c r="C2" s="52"/>
      <c r="D2" s="52"/>
      <c r="E2" s="52"/>
      <c r="F2" s="284"/>
      <c r="G2" s="52"/>
      <c r="H2" s="52"/>
      <c r="I2" s="52"/>
      <c r="J2" s="52"/>
      <c r="K2" s="53">
        <v>2023</v>
      </c>
      <c r="L2" s="53">
        <v>2022</v>
      </c>
      <c r="M2" s="53">
        <v>2021</v>
      </c>
    </row>
    <row r="3" spans="1:16" ht="14.1" customHeight="1" x14ac:dyDescent="0.3">
      <c r="C3" s="53">
        <v>2023</v>
      </c>
      <c r="D3" s="53">
        <v>2022</v>
      </c>
      <c r="E3" s="53">
        <v>2021</v>
      </c>
      <c r="I3" s="55" t="s">
        <v>124</v>
      </c>
      <c r="J3" s="56" t="s">
        <v>1195</v>
      </c>
      <c r="K3" s="57">
        <f>SUM('HL KNIHA VYPOC'!G159)</f>
        <v>0</v>
      </c>
      <c r="L3" s="57">
        <f>SUM('HL KNIHA VYPOC'!K159)</f>
        <v>0</v>
      </c>
      <c r="M3" s="57">
        <f>SUM('HL KNIHA VYPOC'!H159)</f>
        <v>0</v>
      </c>
    </row>
    <row r="4" spans="1:16" ht="14.1" customHeight="1" x14ac:dyDescent="0.25">
      <c r="A4" s="55" t="s">
        <v>219</v>
      </c>
      <c r="B4" s="56" t="s">
        <v>1195</v>
      </c>
      <c r="C4" s="57">
        <f>SUM('HL KNIHA VYPOC'!G43)</f>
        <v>0</v>
      </c>
      <c r="D4" s="57">
        <f>SUM('HL KNIHA VYPOC'!K43)</f>
        <v>0</v>
      </c>
      <c r="E4" s="57">
        <f>SUM('HL KNIHA VYPOC'!H43)</f>
        <v>0</v>
      </c>
      <c r="I4" s="58" t="s">
        <v>124</v>
      </c>
      <c r="J4" s="59" t="s">
        <v>1196</v>
      </c>
      <c r="K4" s="60"/>
      <c r="L4" s="61"/>
      <c r="M4" s="62"/>
    </row>
    <row r="5" spans="1:16" ht="14.1" customHeight="1" x14ac:dyDescent="0.25">
      <c r="A5" s="63" t="s">
        <v>219</v>
      </c>
      <c r="B5" s="64" t="s">
        <v>1197</v>
      </c>
      <c r="C5" s="65">
        <f>SUM(C4-C6)</f>
        <v>0</v>
      </c>
      <c r="D5" s="66">
        <f>SUM(D4-D6)</f>
        <v>0</v>
      </c>
      <c r="E5" s="66">
        <f>SUM(E4-E6)</f>
        <v>0</v>
      </c>
      <c r="I5" s="67" t="s">
        <v>124</v>
      </c>
      <c r="J5" s="68" t="s">
        <v>1198</v>
      </c>
      <c r="K5" s="69">
        <f>SUM(K3-K4)</f>
        <v>0</v>
      </c>
      <c r="L5" s="70">
        <f>SUM(L3-L4)</f>
        <v>0</v>
      </c>
      <c r="M5" s="70">
        <f>SUM(M3-M4)</f>
        <v>0</v>
      </c>
    </row>
    <row r="6" spans="1:16" ht="14.1" customHeight="1" x14ac:dyDescent="0.25">
      <c r="A6" s="71" t="s">
        <v>219</v>
      </c>
      <c r="B6" s="72" t="s">
        <v>1199</v>
      </c>
      <c r="C6" s="73"/>
      <c r="D6" s="74"/>
      <c r="E6" s="62"/>
      <c r="I6" s="75"/>
      <c r="J6" s="76"/>
      <c r="K6" s="77"/>
      <c r="L6" s="77"/>
      <c r="M6" s="77"/>
    </row>
    <row r="7" spans="1:16" ht="14.1" customHeight="1" x14ac:dyDescent="0.25">
      <c r="A7" s="75"/>
      <c r="B7" s="76"/>
      <c r="I7" s="55" t="s">
        <v>548</v>
      </c>
      <c r="J7" s="56" t="s">
        <v>1195</v>
      </c>
      <c r="K7" s="57">
        <f>SUM('HL KNIHA VYPOC'!G171)</f>
        <v>0</v>
      </c>
      <c r="L7" s="57">
        <f>SUM('HL KNIHA VYPOC'!K171)</f>
        <v>0</v>
      </c>
      <c r="M7" s="57">
        <f>SUM('HL KNIHA VYPOC'!H171)</f>
        <v>0</v>
      </c>
    </row>
    <row r="8" spans="1:16" ht="14.1" customHeight="1" x14ac:dyDescent="0.25">
      <c r="A8" s="55" t="s">
        <v>223</v>
      </c>
      <c r="B8" s="56" t="s">
        <v>1195</v>
      </c>
      <c r="C8" s="57">
        <f>SUM('HL KNIHA VYPOC'!G44)</f>
        <v>0</v>
      </c>
      <c r="D8" s="57">
        <f>SUM('HL KNIHA VYPOC'!K44)</f>
        <v>0</v>
      </c>
      <c r="E8" s="57">
        <f>SUM('HL KNIHA VYPOC'!H44)</f>
        <v>0</v>
      </c>
      <c r="I8" s="58" t="s">
        <v>548</v>
      </c>
      <c r="J8" s="59" t="s">
        <v>1200</v>
      </c>
      <c r="K8" s="60"/>
      <c r="L8" s="61"/>
      <c r="M8" s="62"/>
    </row>
    <row r="9" spans="1:16" ht="14.1" customHeight="1" x14ac:dyDescent="0.25">
      <c r="A9" s="63" t="s">
        <v>223</v>
      </c>
      <c r="B9" s="64" t="s">
        <v>1197</v>
      </c>
      <c r="C9" s="65">
        <f>SUM(C8-C10)</f>
        <v>0</v>
      </c>
      <c r="D9" s="66">
        <f>SUM(D8-D10)</f>
        <v>0</v>
      </c>
      <c r="E9" s="66">
        <f>SUM(E8-E10)</f>
        <v>0</v>
      </c>
      <c r="I9" s="78" t="s">
        <v>548</v>
      </c>
      <c r="J9" s="76" t="s">
        <v>1201</v>
      </c>
      <c r="K9" s="62"/>
      <c r="L9" s="79"/>
      <c r="M9" s="62"/>
    </row>
    <row r="10" spans="1:16" ht="14.1" customHeight="1" x14ac:dyDescent="0.25">
      <c r="A10" s="71" t="s">
        <v>223</v>
      </c>
      <c r="B10" s="72" t="s">
        <v>1202</v>
      </c>
      <c r="C10" s="73"/>
      <c r="D10" s="74"/>
      <c r="E10" s="74"/>
      <c r="I10" s="80" t="s">
        <v>548</v>
      </c>
      <c r="J10" s="81" t="s">
        <v>1203</v>
      </c>
      <c r="K10" s="82">
        <f>SUM(K7-K8-K9-K11)</f>
        <v>0</v>
      </c>
      <c r="L10" s="83">
        <f>SUM(L7-L8-L9-L11)</f>
        <v>0</v>
      </c>
      <c r="M10" s="83">
        <f>SUM(M7-M8-M9-M11)</f>
        <v>0</v>
      </c>
    </row>
    <row r="11" spans="1:16" ht="14.1" customHeight="1" x14ac:dyDescent="0.25">
      <c r="A11" s="75"/>
      <c r="B11" s="76"/>
      <c r="I11" s="71" t="s">
        <v>548</v>
      </c>
      <c r="J11" s="72" t="s">
        <v>1204</v>
      </c>
      <c r="K11" s="73"/>
      <c r="L11" s="74"/>
      <c r="M11" s="62"/>
    </row>
    <row r="12" spans="1:16" ht="14.1" customHeight="1" x14ac:dyDescent="0.25">
      <c r="A12" s="55" t="s">
        <v>231</v>
      </c>
      <c r="B12" s="56" t="s">
        <v>1195</v>
      </c>
      <c r="C12" s="57">
        <f>SUM('HL KNIHA VYPOC'!G46)</f>
        <v>0</v>
      </c>
      <c r="D12" s="57">
        <f>SUM('HL KNIHA VYPOC'!K46)</f>
        <v>0</v>
      </c>
      <c r="E12" s="57">
        <f>SUM('HL KNIHA VYPOC'!H46)</f>
        <v>0</v>
      </c>
      <c r="I12" s="75"/>
      <c r="J12" s="76"/>
      <c r="K12" s="77"/>
      <c r="L12" s="77"/>
      <c r="M12" s="77"/>
    </row>
    <row r="13" spans="1:16" ht="14.1" customHeight="1" x14ac:dyDescent="0.25">
      <c r="A13" s="63" t="s">
        <v>231</v>
      </c>
      <c r="B13" s="64" t="s">
        <v>1205</v>
      </c>
      <c r="C13" s="65">
        <f>SUM(C12-C14-C15)</f>
        <v>0</v>
      </c>
      <c r="D13" s="66">
        <f>SUM(D12-D14-D15)</f>
        <v>0</v>
      </c>
      <c r="E13" s="66">
        <f>SUM(E12-E14-E15)</f>
        <v>0</v>
      </c>
      <c r="I13" s="75"/>
      <c r="J13" s="76"/>
      <c r="K13" s="77"/>
      <c r="L13" s="77"/>
      <c r="M13" s="77"/>
    </row>
    <row r="14" spans="1:16" ht="14.1" customHeight="1" x14ac:dyDescent="0.25">
      <c r="A14" s="78" t="s">
        <v>231</v>
      </c>
      <c r="B14" s="76" t="s">
        <v>1206</v>
      </c>
      <c r="C14" s="62"/>
      <c r="D14" s="79"/>
      <c r="E14" s="62"/>
      <c r="I14" s="55" t="s">
        <v>556</v>
      </c>
      <c r="J14" s="56" t="s">
        <v>1195</v>
      </c>
      <c r="K14" s="57">
        <f>SUM('HL KNIHA VYPOC'!G173)</f>
        <v>0</v>
      </c>
      <c r="L14" s="57">
        <f>SUM('HL KNIHA VYPOC'!K173)</f>
        <v>0</v>
      </c>
      <c r="M14" s="57">
        <f>SUM('HL KNIHA VYPOC'!H173)</f>
        <v>0</v>
      </c>
    </row>
    <row r="15" spans="1:16" ht="14.1" customHeight="1" x14ac:dyDescent="0.25">
      <c r="A15" s="71" t="s">
        <v>231</v>
      </c>
      <c r="B15" s="72" t="s">
        <v>1207</v>
      </c>
      <c r="C15" s="73"/>
      <c r="D15" s="74"/>
      <c r="E15" s="62"/>
      <c r="I15" s="58" t="s">
        <v>556</v>
      </c>
      <c r="J15" s="59" t="s">
        <v>1208</v>
      </c>
      <c r="K15" s="60"/>
      <c r="L15" s="61"/>
      <c r="M15" s="62"/>
    </row>
    <row r="16" spans="1:16" ht="14.1" customHeight="1" x14ac:dyDescent="0.25">
      <c r="A16" s="75"/>
      <c r="B16" s="76"/>
      <c r="I16" s="67" t="s">
        <v>556</v>
      </c>
      <c r="J16" s="68" t="s">
        <v>1209</v>
      </c>
      <c r="K16" s="69">
        <f>SUM(K14-K15)</f>
        <v>0</v>
      </c>
      <c r="L16" s="70">
        <f>SUM(L14-L15)</f>
        <v>0</v>
      </c>
      <c r="M16" s="70">
        <f>SUM(M14-M15)</f>
        <v>0</v>
      </c>
    </row>
    <row r="17" spans="1:13" ht="14.1" customHeight="1" x14ac:dyDescent="0.25">
      <c r="A17" s="55" t="s">
        <v>235</v>
      </c>
      <c r="B17" s="56" t="s">
        <v>1195</v>
      </c>
      <c r="C17" s="57">
        <f>SUM('HL KNIHA VYPOC'!G47)</f>
        <v>0</v>
      </c>
      <c r="D17" s="57">
        <f>SUM('HL KNIHA VYPOC'!K47)</f>
        <v>0</v>
      </c>
      <c r="E17" s="57">
        <f>SUM('HL KNIHA VYPOC'!H47)</f>
        <v>0</v>
      </c>
      <c r="I17" s="75"/>
      <c r="J17" s="76"/>
      <c r="K17" s="77"/>
      <c r="L17" s="77"/>
      <c r="M17" s="77"/>
    </row>
    <row r="18" spans="1:13" ht="14.1" customHeight="1" x14ac:dyDescent="0.25">
      <c r="A18" s="63" t="s">
        <v>235</v>
      </c>
      <c r="B18" s="64" t="s">
        <v>1210</v>
      </c>
      <c r="C18" s="65">
        <f>SUM(C17-C19)</f>
        <v>0</v>
      </c>
      <c r="D18" s="66">
        <f>SUM(D17-D19)</f>
        <v>0</v>
      </c>
      <c r="E18" s="66">
        <f>SUM(E17-E19)</f>
        <v>0</v>
      </c>
      <c r="I18" s="55" t="s">
        <v>560</v>
      </c>
      <c r="J18" s="56" t="s">
        <v>1195</v>
      </c>
      <c r="K18" s="57">
        <f>SUM('HL KNIHA VYPOC'!G174)</f>
        <v>0</v>
      </c>
      <c r="L18" s="57">
        <f>SUM('HL KNIHA VYPOC'!K174)</f>
        <v>0</v>
      </c>
      <c r="M18" s="57">
        <f>SUM('HL KNIHA VYPOC'!H174)</f>
        <v>0</v>
      </c>
    </row>
    <row r="19" spans="1:13" ht="14.1" customHeight="1" x14ac:dyDescent="0.25">
      <c r="A19" s="71" t="s">
        <v>235</v>
      </c>
      <c r="B19" s="72" t="s">
        <v>1207</v>
      </c>
      <c r="C19" s="73"/>
      <c r="D19" s="74"/>
      <c r="E19" s="62"/>
      <c r="I19" s="58" t="s">
        <v>560</v>
      </c>
      <c r="J19" s="59" t="s">
        <v>1208</v>
      </c>
      <c r="K19" s="60"/>
      <c r="L19" s="61"/>
      <c r="M19" s="62"/>
    </row>
    <row r="20" spans="1:13" ht="14.1" customHeight="1" x14ac:dyDescent="0.25">
      <c r="A20" s="75"/>
      <c r="B20" s="76"/>
      <c r="I20" s="67" t="s">
        <v>560</v>
      </c>
      <c r="J20" s="68" t="s">
        <v>1209</v>
      </c>
      <c r="K20" s="69">
        <f>SUM(K18-K19)</f>
        <v>0</v>
      </c>
      <c r="L20" s="70">
        <f>SUM(L18-L19)</f>
        <v>0</v>
      </c>
      <c r="M20" s="70">
        <f>SUM(M18-M19)</f>
        <v>0</v>
      </c>
    </row>
    <row r="21" spans="1:13" ht="14.1" customHeight="1" x14ac:dyDescent="0.2">
      <c r="A21" s="55" t="s">
        <v>239</v>
      </c>
      <c r="B21" s="56" t="s">
        <v>1195</v>
      </c>
      <c r="C21" s="57">
        <f>SUM('HL KNIHA VYPOC'!G48)</f>
        <v>0</v>
      </c>
      <c r="D21" s="57">
        <f>SUM('HL KNIHA VYPOC'!K48)</f>
        <v>0</v>
      </c>
      <c r="E21" s="57">
        <f>SUM('HL KNIHA VYPOC'!H48)</f>
        <v>0</v>
      </c>
      <c r="I21" s="75"/>
      <c r="J21" s="76"/>
      <c r="K21" s="77"/>
      <c r="L21" s="77"/>
      <c r="M21" s="77"/>
    </row>
    <row r="22" spans="1:13" ht="14.1" customHeight="1" x14ac:dyDescent="0.2">
      <c r="A22" s="63" t="s">
        <v>239</v>
      </c>
      <c r="B22" s="64" t="s">
        <v>1211</v>
      </c>
      <c r="C22" s="65">
        <f>SUM(C21-C23)</f>
        <v>0</v>
      </c>
      <c r="D22" s="66">
        <f>SUM(D21-D23)</f>
        <v>0</v>
      </c>
      <c r="E22" s="66">
        <f>SUM(E21-E23)</f>
        <v>0</v>
      </c>
      <c r="I22" s="55" t="s">
        <v>564</v>
      </c>
      <c r="J22" s="56" t="s">
        <v>1195</v>
      </c>
      <c r="K22" s="57">
        <f>SUM('HL KNIHA VYPOC'!G175)</f>
        <v>0</v>
      </c>
      <c r="L22" s="57">
        <f>SUM('HL KNIHA VYPOC'!K175)</f>
        <v>0</v>
      </c>
      <c r="M22" s="57">
        <f>SUM('HL KNIHA VYPOC'!H175)</f>
        <v>0</v>
      </c>
    </row>
    <row r="23" spans="1:13" ht="14.1" customHeight="1" x14ac:dyDescent="0.2">
      <c r="A23" s="71" t="s">
        <v>239</v>
      </c>
      <c r="B23" s="72" t="s">
        <v>1207</v>
      </c>
      <c r="C23" s="73"/>
      <c r="D23" s="74"/>
      <c r="E23" s="62"/>
      <c r="I23" s="58" t="s">
        <v>564</v>
      </c>
      <c r="J23" s="59" t="s">
        <v>1208</v>
      </c>
      <c r="K23" s="60"/>
      <c r="L23" s="61"/>
      <c r="M23" s="62"/>
    </row>
    <row r="24" spans="1:13" ht="14.1" customHeight="1" x14ac:dyDescent="0.2">
      <c r="A24" s="75"/>
      <c r="B24" s="76"/>
      <c r="I24" s="67" t="s">
        <v>564</v>
      </c>
      <c r="J24" s="68" t="s">
        <v>1209</v>
      </c>
      <c r="K24" s="69">
        <f>SUM(K22-K23)</f>
        <v>0</v>
      </c>
      <c r="L24" s="70">
        <f>SUM(L22-L23)</f>
        <v>0</v>
      </c>
      <c r="M24" s="70">
        <f>SUM(M22-M23)</f>
        <v>0</v>
      </c>
    </row>
    <row r="25" spans="1:13" ht="14.1" customHeight="1" x14ac:dyDescent="0.2">
      <c r="A25" s="55" t="s">
        <v>289</v>
      </c>
      <c r="B25" s="56" t="s">
        <v>1195</v>
      </c>
      <c r="C25" s="57">
        <f>SUM('HL KNIHA VYPOC'!G71)</f>
        <v>0</v>
      </c>
      <c r="D25" s="57">
        <f>SUM('HL KNIHA VYPOC'!K71)</f>
        <v>0</v>
      </c>
      <c r="E25" s="57">
        <f>SUM('HL KNIHA VYPOC'!H71)</f>
        <v>0</v>
      </c>
      <c r="I25" s="75"/>
      <c r="J25" s="76"/>
      <c r="K25" s="77"/>
      <c r="L25" s="77"/>
      <c r="M25" s="77"/>
    </row>
    <row r="26" spans="1:13" ht="14.1" customHeight="1" x14ac:dyDescent="0.2">
      <c r="A26" s="58" t="s">
        <v>289</v>
      </c>
      <c r="B26" s="59" t="s">
        <v>1212</v>
      </c>
      <c r="C26" s="60"/>
      <c r="D26" s="61"/>
      <c r="E26" s="62"/>
      <c r="I26" s="55" t="s">
        <v>596</v>
      </c>
      <c r="J26" s="56" t="s">
        <v>1195</v>
      </c>
      <c r="K26" s="57">
        <f>SUM('HL KNIHA VYPOC'!G186)</f>
        <v>0</v>
      </c>
      <c r="L26" s="57">
        <f>SUM('HL KNIHA VYPOC'!K186)</f>
        <v>0</v>
      </c>
      <c r="M26" s="57">
        <f>SUM('HL KNIHA VYPOC'!H186)</f>
        <v>0</v>
      </c>
    </row>
    <row r="27" spans="1:13" ht="14.1" customHeight="1" x14ac:dyDescent="0.2">
      <c r="A27" s="80" t="s">
        <v>289</v>
      </c>
      <c r="B27" s="81" t="s">
        <v>1213</v>
      </c>
      <c r="C27" s="82">
        <f>SUM(C25-C26-C28-C29-C30)</f>
        <v>0</v>
      </c>
      <c r="D27" s="83">
        <f>SUM(D25-D26-D28-D29-D30)</f>
        <v>0</v>
      </c>
      <c r="E27" s="83">
        <f>SUM(E25-E26-E28-E29-E30)</f>
        <v>0</v>
      </c>
      <c r="I27" s="58" t="s">
        <v>596</v>
      </c>
      <c r="J27" s="59" t="s">
        <v>1196</v>
      </c>
      <c r="K27" s="60"/>
      <c r="L27" s="61"/>
      <c r="M27" s="62"/>
    </row>
    <row r="28" spans="1:13" ht="14.1" customHeight="1" x14ac:dyDescent="0.2">
      <c r="A28" s="78" t="s">
        <v>289</v>
      </c>
      <c r="B28" s="76" t="s">
        <v>1214</v>
      </c>
      <c r="C28" s="62"/>
      <c r="D28" s="79"/>
      <c r="E28" s="62"/>
      <c r="I28" s="67" t="s">
        <v>596</v>
      </c>
      <c r="J28" s="68" t="s">
        <v>1198</v>
      </c>
      <c r="K28" s="69">
        <f>SUM(K26-K27)</f>
        <v>0</v>
      </c>
      <c r="L28" s="69">
        <f>SUM(L26-L27)</f>
        <v>0</v>
      </c>
      <c r="M28" s="69">
        <f>SUM(M26-M27)</f>
        <v>0</v>
      </c>
    </row>
    <row r="29" spans="1:13" ht="14.1" customHeight="1" x14ac:dyDescent="0.2">
      <c r="A29" s="78" t="s">
        <v>289</v>
      </c>
      <c r="B29" s="76" t="s">
        <v>1215</v>
      </c>
      <c r="C29" s="62"/>
      <c r="D29" s="79"/>
      <c r="E29" s="62"/>
      <c r="I29" s="75"/>
      <c r="J29" s="76"/>
      <c r="K29" s="77"/>
      <c r="L29" s="77"/>
      <c r="M29" s="77"/>
    </row>
    <row r="30" spans="1:13" ht="14.1" customHeight="1" x14ac:dyDescent="0.2">
      <c r="A30" s="71" t="s">
        <v>289</v>
      </c>
      <c r="B30" s="72" t="s">
        <v>1216</v>
      </c>
      <c r="C30" s="73"/>
      <c r="D30" s="74"/>
      <c r="E30" s="62"/>
      <c r="I30" s="55" t="s">
        <v>608</v>
      </c>
      <c r="J30" s="56" t="s">
        <v>1195</v>
      </c>
      <c r="K30" s="57">
        <f>SUM('HL KNIHA VYPOC'!G189)</f>
        <v>0</v>
      </c>
      <c r="L30" s="57">
        <f>SUM('HL KNIHA VYPOC'!K189)</f>
        <v>0</v>
      </c>
      <c r="M30" s="57">
        <f>SUM('HL KNIHA VYPOC'!H189)</f>
        <v>0</v>
      </c>
    </row>
    <row r="31" spans="1:13" ht="14.1" customHeight="1" x14ac:dyDescent="0.2">
      <c r="A31" s="75"/>
      <c r="B31" s="76"/>
      <c r="I31" s="58" t="s">
        <v>608</v>
      </c>
      <c r="J31" s="59" t="s">
        <v>1196</v>
      </c>
      <c r="K31" s="60"/>
      <c r="L31" s="61"/>
      <c r="M31" s="62"/>
    </row>
    <row r="32" spans="1:13" ht="14.1" customHeight="1" x14ac:dyDescent="0.2">
      <c r="A32" s="55" t="s">
        <v>293</v>
      </c>
      <c r="B32" s="56" t="s">
        <v>1195</v>
      </c>
      <c r="C32" s="57">
        <f>SUM('HL KNIHA VYPOC'!G72)</f>
        <v>0</v>
      </c>
      <c r="D32" s="57">
        <f>SUM('HL KNIHA VYPOC'!K72)</f>
        <v>0</v>
      </c>
      <c r="E32" s="57">
        <f>SUM('HL KNIHA VYPOC'!H72)</f>
        <v>0</v>
      </c>
      <c r="I32" s="67" t="s">
        <v>608</v>
      </c>
      <c r="J32" s="68" t="s">
        <v>1198</v>
      </c>
      <c r="K32" s="69">
        <f>SUM(K30-K31)</f>
        <v>0</v>
      </c>
      <c r="L32" s="70">
        <f>SUM(L30-L31)</f>
        <v>0</v>
      </c>
      <c r="M32" s="70">
        <f>SUM(M30-M31)</f>
        <v>0</v>
      </c>
    </row>
    <row r="33" spans="1:13" ht="14.1" customHeight="1" x14ac:dyDescent="0.2">
      <c r="A33" s="58" t="s">
        <v>293</v>
      </c>
      <c r="B33" s="59" t="s">
        <v>1217</v>
      </c>
      <c r="C33" s="60"/>
      <c r="D33" s="61"/>
      <c r="E33" s="62"/>
      <c r="I33" s="75"/>
      <c r="J33" s="76"/>
      <c r="K33" s="77"/>
      <c r="L33" s="77"/>
      <c r="M33" s="77"/>
    </row>
    <row r="34" spans="1:13" ht="14.1" customHeight="1" x14ac:dyDescent="0.2">
      <c r="A34" s="78" t="s">
        <v>293</v>
      </c>
      <c r="B34" s="76" t="s">
        <v>1218</v>
      </c>
      <c r="C34" s="62"/>
      <c r="D34" s="79"/>
      <c r="E34" s="62"/>
      <c r="I34" s="55" t="s">
        <v>612</v>
      </c>
      <c r="J34" s="56" t="s">
        <v>1195</v>
      </c>
      <c r="K34" s="57">
        <f>SUM('HL KNIHA VYPOC'!G190)</f>
        <v>0</v>
      </c>
      <c r="L34" s="57">
        <f>SUM('HL KNIHA VYPOC'!K190)</f>
        <v>0</v>
      </c>
      <c r="M34" s="57">
        <f>SUM('HL KNIHA VYPOC'!H190)</f>
        <v>0</v>
      </c>
    </row>
    <row r="35" spans="1:13" ht="14.1" customHeight="1" x14ac:dyDescent="0.2">
      <c r="A35" s="80" t="s">
        <v>293</v>
      </c>
      <c r="B35" s="81" t="s">
        <v>1219</v>
      </c>
      <c r="C35" s="82">
        <f>SUM(C32-C33-C34-C36-C37-C38)</f>
        <v>0</v>
      </c>
      <c r="D35" s="82">
        <f>SUM(D32-D33-D34-D36-D37-D38)</f>
        <v>0</v>
      </c>
      <c r="E35" s="82">
        <f>SUM(E32-E33-E34-E36-E37-E38)</f>
        <v>0</v>
      </c>
      <c r="I35" s="58" t="s">
        <v>612</v>
      </c>
      <c r="J35" s="59" t="s">
        <v>1196</v>
      </c>
      <c r="K35" s="60"/>
      <c r="L35" s="61"/>
      <c r="M35" s="62"/>
    </row>
    <row r="36" spans="1:13" ht="14.1" customHeight="1" x14ac:dyDescent="0.2">
      <c r="A36" s="78" t="s">
        <v>293</v>
      </c>
      <c r="B36" s="76" t="s">
        <v>1220</v>
      </c>
      <c r="C36" s="62"/>
      <c r="D36" s="79"/>
      <c r="E36" s="62"/>
      <c r="I36" s="67" t="s">
        <v>612</v>
      </c>
      <c r="J36" s="68" t="s">
        <v>1198</v>
      </c>
      <c r="K36" s="69">
        <f>SUM(K34-K35)</f>
        <v>0</v>
      </c>
      <c r="L36" s="70">
        <f>SUM(L34-L35)</f>
        <v>0</v>
      </c>
      <c r="M36" s="70">
        <f>SUM(M34-M35)</f>
        <v>0</v>
      </c>
    </row>
    <row r="37" spans="1:13" ht="14.1" customHeight="1" x14ac:dyDescent="0.2">
      <c r="A37" s="78" t="s">
        <v>293</v>
      </c>
      <c r="B37" s="76" t="s">
        <v>1221</v>
      </c>
      <c r="C37" s="62"/>
      <c r="D37" s="79"/>
      <c r="E37" s="62"/>
      <c r="I37" s="75"/>
      <c r="J37" s="76"/>
      <c r="K37" s="77"/>
      <c r="L37" s="77"/>
      <c r="M37" s="77"/>
    </row>
    <row r="38" spans="1:13" ht="14.1" customHeight="1" x14ac:dyDescent="0.2">
      <c r="A38" s="71" t="s">
        <v>293</v>
      </c>
      <c r="B38" s="72" t="s">
        <v>1222</v>
      </c>
      <c r="C38" s="73"/>
      <c r="D38" s="74"/>
      <c r="E38" s="62"/>
      <c r="I38" s="55" t="s">
        <v>616</v>
      </c>
      <c r="J38" s="56" t="s">
        <v>1195</v>
      </c>
      <c r="K38" s="57">
        <f>SUM('HL KNIHA VYPOC'!G191)</f>
        <v>0</v>
      </c>
      <c r="L38" s="57">
        <f>SUM('HL KNIHA VYPOC'!K191)</f>
        <v>0</v>
      </c>
      <c r="M38" s="57">
        <f>SUM('HL KNIHA VYPOC'!H191)</f>
        <v>0</v>
      </c>
    </row>
    <row r="39" spans="1:13" ht="14.1" customHeight="1" x14ac:dyDescent="0.2">
      <c r="A39" s="75"/>
      <c r="B39" s="76"/>
      <c r="I39" s="58" t="s">
        <v>616</v>
      </c>
      <c r="J39" s="59" t="s">
        <v>1223</v>
      </c>
      <c r="K39" s="60"/>
      <c r="L39" s="61"/>
      <c r="M39" s="62"/>
    </row>
    <row r="40" spans="1:13" ht="14.1" customHeight="1" x14ac:dyDescent="0.2">
      <c r="A40" s="55" t="s">
        <v>305</v>
      </c>
      <c r="B40" s="56" t="s">
        <v>1195</v>
      </c>
      <c r="C40" s="57">
        <f>SUM('HL KNIHA VYPOC'!G75)</f>
        <v>0</v>
      </c>
      <c r="D40" s="57">
        <f>SUM('HL KNIHA VYPOC'!K75)</f>
        <v>0</v>
      </c>
      <c r="E40" s="57">
        <f>SUM('HL KNIHA VYPOC'!H75)</f>
        <v>0</v>
      </c>
      <c r="I40" s="80" t="s">
        <v>616</v>
      </c>
      <c r="J40" s="81" t="s">
        <v>1224</v>
      </c>
      <c r="K40" s="82">
        <f>SUM(K38-K39-K41)</f>
        <v>0</v>
      </c>
      <c r="L40" s="83">
        <f>SUM(L38-L39-L41)</f>
        <v>0</v>
      </c>
      <c r="M40" s="83">
        <f>SUM(M38-M39-M41)</f>
        <v>0</v>
      </c>
    </row>
    <row r="41" spans="1:13" ht="14.1" customHeight="1" x14ac:dyDescent="0.2">
      <c r="A41" s="58" t="s">
        <v>305</v>
      </c>
      <c r="B41" s="59" t="s">
        <v>1225</v>
      </c>
      <c r="C41" s="60"/>
      <c r="D41" s="61"/>
      <c r="E41" s="62"/>
      <c r="I41" s="71" t="s">
        <v>616</v>
      </c>
      <c r="J41" s="72" t="s">
        <v>1198</v>
      </c>
      <c r="K41" s="84"/>
      <c r="L41" s="85"/>
      <c r="M41" s="77"/>
    </row>
    <row r="42" spans="1:13" ht="14.1" customHeight="1" x14ac:dyDescent="0.2">
      <c r="A42" s="78" t="s">
        <v>305</v>
      </c>
      <c r="B42" s="76" t="s">
        <v>1226</v>
      </c>
      <c r="C42" s="82">
        <f>SUM(C40-C41-C43)</f>
        <v>0</v>
      </c>
      <c r="D42" s="83">
        <f>SUM(D40-D41-D43)</f>
        <v>0</v>
      </c>
      <c r="E42" s="83">
        <f>SUM(E40-E41-E43)</f>
        <v>0</v>
      </c>
      <c r="I42" s="75"/>
      <c r="J42" s="76"/>
      <c r="K42" s="77"/>
      <c r="L42" s="77"/>
      <c r="M42" s="77"/>
    </row>
    <row r="43" spans="1:13" ht="14.1" customHeight="1" x14ac:dyDescent="0.2">
      <c r="A43" s="71" t="s">
        <v>305</v>
      </c>
      <c r="B43" s="72" t="s">
        <v>1227</v>
      </c>
      <c r="C43" s="73"/>
      <c r="D43" s="74"/>
      <c r="E43" s="62"/>
      <c r="I43" s="55" t="s">
        <v>72</v>
      </c>
      <c r="J43" s="56" t="s">
        <v>1195</v>
      </c>
      <c r="K43" s="57">
        <f>SUM('HL KNIHA VYPOC'!G193)</f>
        <v>0</v>
      </c>
      <c r="L43" s="57">
        <f>SUM('HL KNIHA VYPOC'!K193)</f>
        <v>0</v>
      </c>
      <c r="M43" s="57">
        <f>SUM('HL KNIHA VYPOC'!H193)</f>
        <v>0</v>
      </c>
    </row>
    <row r="44" spans="1:13" ht="14.1" customHeight="1" x14ac:dyDescent="0.2">
      <c r="A44" s="75"/>
      <c r="B44" s="76"/>
      <c r="I44" s="58" t="s">
        <v>72</v>
      </c>
      <c r="J44" s="59" t="s">
        <v>1196</v>
      </c>
      <c r="K44" s="60"/>
      <c r="L44" s="61"/>
      <c r="M44" s="62"/>
    </row>
    <row r="45" spans="1:13" ht="14.1" customHeight="1" x14ac:dyDescent="0.2">
      <c r="A45" s="55" t="s">
        <v>309</v>
      </c>
      <c r="B45" s="56" t="s">
        <v>1195</v>
      </c>
      <c r="C45" s="57">
        <f>SUM('HL KNIHA VYPOC'!G76)</f>
        <v>0</v>
      </c>
      <c r="D45" s="57">
        <f>SUM('HL KNIHA VYPOC'!K76)</f>
        <v>0</v>
      </c>
      <c r="E45" s="57">
        <f>SUM('HL KNIHA VYPOC'!H76)</f>
        <v>0</v>
      </c>
      <c r="I45" s="67" t="s">
        <v>72</v>
      </c>
      <c r="J45" s="68" t="s">
        <v>1198</v>
      </c>
      <c r="K45" s="69">
        <f>SUM(K43-K44)</f>
        <v>0</v>
      </c>
      <c r="L45" s="70">
        <f>SUM(L43-L44)</f>
        <v>0</v>
      </c>
      <c r="M45" s="70">
        <f>SUM(M43-M44)</f>
        <v>0</v>
      </c>
    </row>
    <row r="46" spans="1:13" ht="14.1" customHeight="1" x14ac:dyDescent="0.2">
      <c r="A46" s="63" t="s">
        <v>309</v>
      </c>
      <c r="B46" s="64" t="s">
        <v>1197</v>
      </c>
      <c r="C46" s="65">
        <f>SUM(C45-C47-C48-C49-C50-C51-C52-C53-C54)</f>
        <v>0</v>
      </c>
      <c r="D46" s="66">
        <f>SUM(D45-D47-D48-D49-D50-D51-D52-D53-D54)</f>
        <v>0</v>
      </c>
      <c r="E46" s="66">
        <f>SUM(E45-E47-E48-E49-E50-E51-E52-E53-E54)</f>
        <v>0</v>
      </c>
      <c r="I46" s="75"/>
      <c r="J46" s="76"/>
      <c r="K46" s="77"/>
      <c r="L46" s="77"/>
      <c r="M46" s="77"/>
    </row>
    <row r="47" spans="1:13" ht="14.1" customHeight="1" x14ac:dyDescent="0.2">
      <c r="A47" s="78" t="s">
        <v>309</v>
      </c>
      <c r="B47" s="76" t="s">
        <v>1199</v>
      </c>
      <c r="C47" s="62"/>
      <c r="D47" s="79"/>
      <c r="E47" s="62"/>
      <c r="I47" s="55" t="s">
        <v>74</v>
      </c>
      <c r="J47" s="56" t="s">
        <v>1195</v>
      </c>
      <c r="K47" s="57">
        <f>SUM('HL KNIHA VYPOC'!G197)</f>
        <v>62.56</v>
      </c>
      <c r="L47" s="57">
        <f>SUM('HL KNIHA VYPOC'!K197)</f>
        <v>44.8</v>
      </c>
      <c r="M47" s="57">
        <f>SUM('HL KNIHA VYPOC'!H197)</f>
        <v>0</v>
      </c>
    </row>
    <row r="48" spans="1:13" ht="14.1" customHeight="1" x14ac:dyDescent="0.2">
      <c r="A48" s="78" t="s">
        <v>309</v>
      </c>
      <c r="B48" s="76" t="s">
        <v>1202</v>
      </c>
      <c r="C48" s="62"/>
      <c r="D48" s="79"/>
      <c r="E48" s="62"/>
      <c r="I48" s="58" t="s">
        <v>74</v>
      </c>
      <c r="J48" s="59">
        <v>75</v>
      </c>
      <c r="K48" s="60"/>
      <c r="L48" s="61"/>
      <c r="M48" s="62"/>
    </row>
    <row r="49" spans="1:13" ht="14.1" customHeight="1" x14ac:dyDescent="0.2">
      <c r="A49" s="78" t="s">
        <v>309</v>
      </c>
      <c r="B49" s="76" t="s">
        <v>1205</v>
      </c>
      <c r="C49" s="62"/>
      <c r="D49" s="79"/>
      <c r="E49" s="62"/>
      <c r="I49" s="67" t="s">
        <v>74</v>
      </c>
      <c r="J49" s="68">
        <v>76</v>
      </c>
      <c r="K49" s="69">
        <f>SUM(K47-K48)</f>
        <v>62.56</v>
      </c>
      <c r="L49" s="70">
        <f>SUM(L47-L48)</f>
        <v>44.8</v>
      </c>
      <c r="M49" s="70">
        <f>SUM(M47-M48)</f>
        <v>0</v>
      </c>
    </row>
    <row r="50" spans="1:13" ht="14.1" customHeight="1" x14ac:dyDescent="0.2">
      <c r="A50" s="78" t="s">
        <v>309</v>
      </c>
      <c r="B50" s="76" t="s">
        <v>1206</v>
      </c>
      <c r="C50" s="62"/>
      <c r="D50" s="79"/>
      <c r="E50" s="62"/>
      <c r="I50" s="75"/>
      <c r="J50" s="76"/>
      <c r="K50" s="77"/>
      <c r="L50" s="77"/>
      <c r="M50" s="77"/>
    </row>
    <row r="51" spans="1:13" ht="14.1" customHeight="1" x14ac:dyDescent="0.2">
      <c r="A51" s="78" t="s">
        <v>309</v>
      </c>
      <c r="B51" s="76" t="s">
        <v>1210</v>
      </c>
      <c r="C51" s="62"/>
      <c r="D51" s="79"/>
      <c r="E51" s="62"/>
      <c r="I51" s="55" t="s">
        <v>637</v>
      </c>
      <c r="J51" s="56" t="s">
        <v>1195</v>
      </c>
      <c r="K51" s="57">
        <f>SUM('HL KNIHA VYPOC'!G198)</f>
        <v>0</v>
      </c>
      <c r="L51" s="57">
        <f>SUM('HL KNIHA VYPOC'!K198)</f>
        <v>0</v>
      </c>
      <c r="M51" s="57">
        <f>SUM('HL KNIHA VYPOC'!H198)</f>
        <v>0</v>
      </c>
    </row>
    <row r="52" spans="1:13" ht="14.1" customHeight="1" x14ac:dyDescent="0.2">
      <c r="A52" s="78" t="s">
        <v>309</v>
      </c>
      <c r="B52" s="76" t="s">
        <v>1211</v>
      </c>
      <c r="C52" s="62"/>
      <c r="D52" s="79"/>
      <c r="E52" s="62"/>
      <c r="I52" s="58" t="s">
        <v>637</v>
      </c>
      <c r="J52" s="59">
        <v>75</v>
      </c>
      <c r="K52" s="60"/>
      <c r="L52" s="61"/>
      <c r="M52" s="62"/>
    </row>
    <row r="53" spans="1:13" ht="14.1" customHeight="1" x14ac:dyDescent="0.2">
      <c r="A53" s="78" t="s">
        <v>309</v>
      </c>
      <c r="B53" s="76" t="s">
        <v>1207</v>
      </c>
      <c r="C53" s="62"/>
      <c r="D53" s="79"/>
      <c r="E53" s="62"/>
      <c r="I53" s="67" t="s">
        <v>637</v>
      </c>
      <c r="J53" s="68">
        <v>76</v>
      </c>
      <c r="K53" s="69">
        <f>SUM(K51-K52)</f>
        <v>0</v>
      </c>
      <c r="L53" s="70">
        <f>SUM(L51-L52)</f>
        <v>0</v>
      </c>
      <c r="M53" s="70">
        <f>SUM(M51-M52)</f>
        <v>0</v>
      </c>
    </row>
    <row r="54" spans="1:13" ht="14.1" customHeight="1" x14ac:dyDescent="0.2">
      <c r="A54" s="71" t="s">
        <v>309</v>
      </c>
      <c r="B54" s="72" t="s">
        <v>1228</v>
      </c>
      <c r="C54" s="73"/>
      <c r="D54" s="74"/>
      <c r="E54" s="62"/>
      <c r="I54" s="75"/>
      <c r="J54" s="76"/>
      <c r="K54" s="77"/>
      <c r="L54" s="77"/>
      <c r="M54" s="77"/>
    </row>
    <row r="55" spans="1:13" ht="14.1" customHeight="1" x14ac:dyDescent="0.2">
      <c r="A55" s="75"/>
      <c r="B55" s="76"/>
      <c r="I55" s="55" t="s">
        <v>649</v>
      </c>
      <c r="J55" s="56" t="s">
        <v>1195</v>
      </c>
      <c r="K55" s="57">
        <f>SUM('HL KNIHA VYPOC'!G201)</f>
        <v>0</v>
      </c>
      <c r="L55" s="57">
        <f>SUM('HL KNIHA VYPOC'!K201)</f>
        <v>0</v>
      </c>
      <c r="M55" s="57">
        <f>SUM('HL KNIHA VYPOC'!H201)</f>
        <v>0</v>
      </c>
    </row>
    <row r="56" spans="1:13" ht="14.1" customHeight="1" x14ac:dyDescent="0.2">
      <c r="A56" s="55" t="s">
        <v>429</v>
      </c>
      <c r="B56" s="56" t="s">
        <v>1195</v>
      </c>
      <c r="C56" s="57">
        <f>SUM('HL KNIHA VYPOC'!G125)</f>
        <v>0</v>
      </c>
      <c r="D56" s="57">
        <f>SUM('HL KNIHA VYPOC'!K125)</f>
        <v>0</v>
      </c>
      <c r="E56" s="57">
        <f>SUM('HL KNIHA VYPOC'!H125)</f>
        <v>0</v>
      </c>
      <c r="I56" s="58" t="s">
        <v>649</v>
      </c>
      <c r="J56" s="59">
        <v>77</v>
      </c>
      <c r="K56" s="60"/>
      <c r="L56" s="61"/>
      <c r="M56" s="62"/>
    </row>
    <row r="57" spans="1:13" ht="14.1" customHeight="1" x14ac:dyDescent="0.2">
      <c r="A57" s="63" t="s">
        <v>429</v>
      </c>
      <c r="B57" s="64">
        <v>67</v>
      </c>
      <c r="C57" s="65">
        <f>SUM(C56-C58)</f>
        <v>0</v>
      </c>
      <c r="D57" s="66">
        <f>SUM(D56-D58)</f>
        <v>0</v>
      </c>
      <c r="E57" s="66">
        <f>SUM(E56-E58)</f>
        <v>0</v>
      </c>
      <c r="I57" s="67" t="s">
        <v>649</v>
      </c>
      <c r="J57" s="68">
        <v>78</v>
      </c>
      <c r="K57" s="86">
        <f>SUM(K55-K56)</f>
        <v>0</v>
      </c>
      <c r="L57" s="87">
        <f>SUM(L55-L56)</f>
        <v>0</v>
      </c>
      <c r="M57" s="87">
        <f>SUM(M55-M56)</f>
        <v>0</v>
      </c>
    </row>
    <row r="58" spans="1:13" ht="14.1" customHeight="1" x14ac:dyDescent="0.2">
      <c r="A58" s="71" t="s">
        <v>429</v>
      </c>
      <c r="B58" s="72">
        <v>68</v>
      </c>
      <c r="C58" s="73"/>
      <c r="D58" s="74"/>
      <c r="E58" s="62"/>
      <c r="I58" s="75"/>
      <c r="J58" s="76"/>
      <c r="K58" s="77"/>
      <c r="L58" s="77"/>
      <c r="M58" s="77"/>
    </row>
    <row r="59" spans="1:13" ht="14.1" customHeight="1" x14ac:dyDescent="0.2">
      <c r="A59" s="75"/>
      <c r="B59" s="76"/>
      <c r="I59" s="55" t="s">
        <v>656</v>
      </c>
      <c r="J59" s="56" t="s">
        <v>1195</v>
      </c>
      <c r="K59" s="57">
        <f>SUM('HL KNIHA VYPOC'!G208)</f>
        <v>0</v>
      </c>
      <c r="L59" s="57">
        <f>SUM('HL KNIHA VYPOC'!K208)</f>
        <v>0</v>
      </c>
      <c r="M59" s="57">
        <f>SUM('HL KNIHA VYPOC'!H208)</f>
        <v>0</v>
      </c>
    </row>
    <row r="60" spans="1:13" ht="14.1" customHeight="1" x14ac:dyDescent="0.2">
      <c r="A60" s="55" t="s">
        <v>437</v>
      </c>
      <c r="B60" s="56" t="s">
        <v>1195</v>
      </c>
      <c r="C60" s="57">
        <f>SUM('HL KNIHA VYPOC'!G127)</f>
        <v>0</v>
      </c>
      <c r="D60" s="57">
        <f>SUM('HL KNIHA VYPOC'!K127)</f>
        <v>0</v>
      </c>
      <c r="E60" s="57">
        <f>SUM('HL KNIHA VYPOC'!H127)</f>
        <v>0</v>
      </c>
      <c r="I60" s="58" t="s">
        <v>656</v>
      </c>
      <c r="J60" s="59" t="s">
        <v>1229</v>
      </c>
      <c r="K60" s="60"/>
      <c r="L60" s="61"/>
      <c r="M60" s="62"/>
    </row>
    <row r="61" spans="1:13" ht="14.1" customHeight="1" x14ac:dyDescent="0.2">
      <c r="A61" s="63" t="s">
        <v>437</v>
      </c>
      <c r="B61" s="64">
        <v>67</v>
      </c>
      <c r="C61" s="65">
        <f>SUM(C60-C62)</f>
        <v>0</v>
      </c>
      <c r="D61" s="66">
        <f>SUM(D60-D62)</f>
        <v>0</v>
      </c>
      <c r="E61" s="66">
        <f>SUM(-E62)</f>
        <v>0</v>
      </c>
      <c r="I61" s="78" t="s">
        <v>656</v>
      </c>
      <c r="J61" s="76" t="s">
        <v>1230</v>
      </c>
      <c r="K61" s="62"/>
      <c r="L61" s="79"/>
      <c r="M61" s="62"/>
    </row>
    <row r="62" spans="1:13" ht="14.1" customHeight="1" x14ac:dyDescent="0.2">
      <c r="A62" s="71" t="s">
        <v>437</v>
      </c>
      <c r="B62" s="72">
        <v>68</v>
      </c>
      <c r="C62" s="73"/>
      <c r="D62" s="74"/>
      <c r="E62" s="62"/>
      <c r="I62" s="78" t="s">
        <v>656</v>
      </c>
      <c r="J62" s="76" t="s">
        <v>1231</v>
      </c>
      <c r="K62" s="62"/>
      <c r="L62" s="79"/>
      <c r="M62" s="62"/>
    </row>
    <row r="63" spans="1:13" ht="14.1" customHeight="1" x14ac:dyDescent="0.2">
      <c r="A63" s="75"/>
      <c r="B63" s="76"/>
      <c r="I63" s="78" t="s">
        <v>656</v>
      </c>
      <c r="J63" s="76" t="s">
        <v>1232</v>
      </c>
      <c r="K63" s="62"/>
      <c r="L63" s="79"/>
      <c r="M63" s="62"/>
    </row>
    <row r="64" spans="1:13" ht="14.1" customHeight="1" x14ac:dyDescent="0.2">
      <c r="A64" s="55" t="s">
        <v>445</v>
      </c>
      <c r="B64" s="56" t="s">
        <v>1195</v>
      </c>
      <c r="C64" s="57">
        <f>SUM('HL KNIHA VYPOC'!G129)</f>
        <v>0</v>
      </c>
      <c r="D64" s="57">
        <f>SUM('HL KNIHA VYPOC'!K129)</f>
        <v>0</v>
      </c>
      <c r="E64" s="57">
        <f>SUM('HL KNIHA VYPOC'!H129)</f>
        <v>0</v>
      </c>
      <c r="I64" s="78" t="s">
        <v>656</v>
      </c>
      <c r="J64" s="76" t="s">
        <v>1200</v>
      </c>
      <c r="K64" s="62"/>
      <c r="L64" s="79"/>
      <c r="M64" s="62"/>
    </row>
    <row r="65" spans="1:13" ht="14.1" customHeight="1" x14ac:dyDescent="0.2">
      <c r="A65" s="63" t="s">
        <v>445</v>
      </c>
      <c r="B65" s="64">
        <v>67</v>
      </c>
      <c r="C65" s="65">
        <f>SUM(C64-C66)</f>
        <v>0</v>
      </c>
      <c r="D65" s="66">
        <f>SUM(D64-D66)</f>
        <v>0</v>
      </c>
      <c r="E65" s="66">
        <f>SUM(E64-E66)</f>
        <v>0</v>
      </c>
      <c r="I65" s="78" t="s">
        <v>656</v>
      </c>
      <c r="J65" s="76" t="s">
        <v>1201</v>
      </c>
      <c r="K65" s="62"/>
      <c r="L65" s="79"/>
      <c r="M65" s="62"/>
    </row>
    <row r="66" spans="1:13" ht="14.1" customHeight="1" x14ac:dyDescent="0.2">
      <c r="A66" s="71" t="s">
        <v>445</v>
      </c>
      <c r="B66" s="72">
        <v>68</v>
      </c>
      <c r="C66" s="73"/>
      <c r="D66" s="74"/>
      <c r="E66" s="62"/>
      <c r="I66" s="78" t="s">
        <v>656</v>
      </c>
      <c r="J66" s="76" t="s">
        <v>1208</v>
      </c>
      <c r="K66" s="62"/>
      <c r="L66" s="79"/>
      <c r="M66" s="62"/>
    </row>
    <row r="67" spans="1:13" ht="14.1" customHeight="1" x14ac:dyDescent="0.2">
      <c r="A67" s="75"/>
      <c r="B67" s="76"/>
      <c r="I67" s="78" t="s">
        <v>656</v>
      </c>
      <c r="J67" s="76" t="s">
        <v>1196</v>
      </c>
      <c r="K67" s="62"/>
      <c r="L67" s="79"/>
      <c r="M67" s="62"/>
    </row>
    <row r="68" spans="1:13" ht="14.1" customHeight="1" x14ac:dyDescent="0.2">
      <c r="A68" s="55" t="s">
        <v>449</v>
      </c>
      <c r="B68" s="56" t="s">
        <v>1195</v>
      </c>
      <c r="C68" s="57">
        <f>SUM('HL KNIHA VYPOC'!G130)</f>
        <v>0</v>
      </c>
      <c r="D68" s="57">
        <f>SUM('HL KNIHA VYPOC'!K130)</f>
        <v>0</v>
      </c>
      <c r="E68" s="57">
        <f>SUM('HL KNIHA VYPOC'!H130)</f>
        <v>0</v>
      </c>
      <c r="I68" s="80" t="s">
        <v>656</v>
      </c>
      <c r="J68" s="81" t="s">
        <v>1233</v>
      </c>
      <c r="K68" s="82">
        <f>SUM(K59-K60-K61-K62-K63-K64-K65-K66-K67-K69-K70-K71-K72-K73-K74-K75-K76)</f>
        <v>0</v>
      </c>
      <c r="L68" s="83">
        <f>SUM(L59-L60-L61-L62-L63-L64-L65-L66-L67-L69-L70-L71-L72-L73-L74-L75-L76)</f>
        <v>0</v>
      </c>
      <c r="M68" s="83">
        <f>SUM(M59-M60-M61-M62-M63-M64-M65-M66-M67-M69-M70-M71-M72-M73-M74-M75-M76)</f>
        <v>0</v>
      </c>
    </row>
    <row r="69" spans="1:13" ht="14.1" customHeight="1" x14ac:dyDescent="0.2">
      <c r="A69" s="63" t="s">
        <v>449</v>
      </c>
      <c r="B69" s="64">
        <v>67</v>
      </c>
      <c r="C69" s="65">
        <f>SUM(C68-C70)</f>
        <v>0</v>
      </c>
      <c r="D69" s="66">
        <f>SUM(D68-D70)</f>
        <v>0</v>
      </c>
      <c r="E69" s="66">
        <f>SUM(E68-E70)</f>
        <v>0</v>
      </c>
      <c r="I69" s="78" t="s">
        <v>656</v>
      </c>
      <c r="J69" s="76" t="s">
        <v>1234</v>
      </c>
      <c r="K69" s="62"/>
      <c r="L69" s="79"/>
      <c r="M69" s="62"/>
    </row>
    <row r="70" spans="1:13" ht="14.1" customHeight="1" x14ac:dyDescent="0.2">
      <c r="A70" s="71" t="s">
        <v>449</v>
      </c>
      <c r="B70" s="72">
        <v>68</v>
      </c>
      <c r="C70" s="73"/>
      <c r="D70" s="74"/>
      <c r="E70" s="62"/>
      <c r="I70" s="78" t="s">
        <v>656</v>
      </c>
      <c r="J70" s="76" t="s">
        <v>1235</v>
      </c>
      <c r="K70" s="62"/>
      <c r="L70" s="79"/>
      <c r="M70" s="62"/>
    </row>
    <row r="71" spans="1:13" ht="14.1" customHeight="1" x14ac:dyDescent="0.2">
      <c r="A71" s="75"/>
      <c r="B71" s="76"/>
      <c r="I71" s="78" t="s">
        <v>656</v>
      </c>
      <c r="J71" s="76" t="s">
        <v>1203</v>
      </c>
      <c r="K71" s="62"/>
      <c r="L71" s="79"/>
      <c r="M71" s="62"/>
    </row>
    <row r="72" spans="1:13" ht="14.1" customHeight="1" x14ac:dyDescent="0.2">
      <c r="A72" s="55" t="s">
        <v>464</v>
      </c>
      <c r="B72" s="56" t="s">
        <v>1195</v>
      </c>
      <c r="C72" s="57">
        <f>SUM('HL KNIHA VYPOC'!G137)</f>
        <v>0</v>
      </c>
      <c r="D72" s="57">
        <f>SUM('HL KNIHA VYPOC'!K137)</f>
        <v>0</v>
      </c>
      <c r="E72" s="57">
        <f>SUM('HL KNIHA VYPOC'!H137)</f>
        <v>0</v>
      </c>
      <c r="I72" s="78" t="s">
        <v>656</v>
      </c>
      <c r="J72" s="76" t="s">
        <v>1204</v>
      </c>
      <c r="K72" s="62"/>
      <c r="L72" s="79"/>
      <c r="M72" s="62"/>
    </row>
    <row r="73" spans="1:13" ht="14.1" customHeight="1" x14ac:dyDescent="0.2">
      <c r="A73" s="63" t="s">
        <v>464</v>
      </c>
      <c r="B73" s="64">
        <v>67</v>
      </c>
      <c r="C73" s="65">
        <f>SUM(C72-C74)</f>
        <v>0</v>
      </c>
      <c r="D73" s="66">
        <f>SUM(D72-D74)</f>
        <v>0</v>
      </c>
      <c r="E73" s="66">
        <f>SUM(E72-E74)</f>
        <v>0</v>
      </c>
      <c r="I73" s="78" t="s">
        <v>656</v>
      </c>
      <c r="J73" s="76" t="s">
        <v>1209</v>
      </c>
      <c r="K73" s="62"/>
      <c r="L73" s="79"/>
      <c r="M73" s="62"/>
    </row>
    <row r="74" spans="1:13" ht="14.1" customHeight="1" x14ac:dyDescent="0.2">
      <c r="A74" s="78" t="s">
        <v>464</v>
      </c>
      <c r="B74" s="76">
        <v>68</v>
      </c>
      <c r="C74" s="62"/>
      <c r="D74" s="79"/>
      <c r="E74" s="62"/>
      <c r="I74" s="78" t="s">
        <v>656</v>
      </c>
      <c r="J74" s="76" t="s">
        <v>1236</v>
      </c>
      <c r="K74" s="62"/>
      <c r="L74" s="79"/>
      <c r="M74" s="62"/>
    </row>
    <row r="75" spans="1:13" ht="14.1" customHeight="1" x14ac:dyDescent="0.2">
      <c r="A75" s="71" t="s">
        <v>464</v>
      </c>
      <c r="B75" s="72" t="s">
        <v>1237</v>
      </c>
      <c r="C75" s="73"/>
      <c r="D75" s="74"/>
      <c r="E75" s="62"/>
      <c r="I75" s="78" t="s">
        <v>656</v>
      </c>
      <c r="J75" s="76" t="s">
        <v>1238</v>
      </c>
      <c r="K75" s="62"/>
      <c r="L75" s="79"/>
      <c r="M75" s="62"/>
    </row>
    <row r="76" spans="1:13" ht="14.1" customHeight="1" x14ac:dyDescent="0.2">
      <c r="I76" s="71" t="s">
        <v>656</v>
      </c>
      <c r="J76" s="72" t="s">
        <v>1198</v>
      </c>
      <c r="K76" s="73"/>
      <c r="L76" s="74"/>
      <c r="M76" s="62"/>
    </row>
    <row r="78" spans="1:13" ht="14.1" customHeight="1" x14ac:dyDescent="0.2">
      <c r="A78" s="55" t="s">
        <v>57</v>
      </c>
      <c r="B78" s="56" t="s">
        <v>1195</v>
      </c>
      <c r="C78" s="57">
        <f>SUM('HL KNIHA VYPOC'!G142)</f>
        <v>715.80000000001746</v>
      </c>
      <c r="D78" s="57">
        <f>SUM('HL KNIHA VYPOC'!K142)</f>
        <v>692.0399999999936</v>
      </c>
      <c r="E78" s="57">
        <f>SUM('HL KNIHA VYPOC'!H142)</f>
        <v>0</v>
      </c>
      <c r="I78" s="55" t="s">
        <v>477</v>
      </c>
      <c r="J78" s="56" t="s">
        <v>1195</v>
      </c>
      <c r="K78" s="57">
        <f>SUM('HL KNIHA VYPOC'!G144)</f>
        <v>0</v>
      </c>
      <c r="L78" s="57">
        <f>SUM('HL KNIHA VYPOC'!K144)</f>
        <v>0</v>
      </c>
      <c r="M78" s="57">
        <f>SUM('HL KNIHA VYPOC'!H144)</f>
        <v>0</v>
      </c>
    </row>
    <row r="79" spans="1:13" ht="14.1" customHeight="1" x14ac:dyDescent="0.2">
      <c r="A79" s="58" t="s">
        <v>57</v>
      </c>
      <c r="B79" s="59" t="s">
        <v>1230</v>
      </c>
      <c r="C79" s="60"/>
      <c r="D79" s="61"/>
      <c r="E79" s="62"/>
      <c r="I79" s="58" t="s">
        <v>477</v>
      </c>
      <c r="J79" s="59" t="s">
        <v>1230</v>
      </c>
      <c r="K79" s="60"/>
      <c r="L79" s="61"/>
      <c r="M79" s="62"/>
    </row>
    <row r="80" spans="1:13" ht="14.1" customHeight="1" x14ac:dyDescent="0.2">
      <c r="A80" s="78" t="s">
        <v>57</v>
      </c>
      <c r="B80" s="76" t="s">
        <v>1231</v>
      </c>
      <c r="C80" s="62"/>
      <c r="D80" s="79"/>
      <c r="E80" s="62"/>
      <c r="I80" s="78" t="s">
        <v>477</v>
      </c>
      <c r="J80" s="76" t="s">
        <v>1231</v>
      </c>
      <c r="K80" s="62"/>
      <c r="L80" s="79"/>
      <c r="M80" s="62"/>
    </row>
    <row r="81" spans="1:13" ht="14.1" customHeight="1" x14ac:dyDescent="0.2">
      <c r="A81" s="78" t="s">
        <v>57</v>
      </c>
      <c r="B81" s="76" t="s">
        <v>1232</v>
      </c>
      <c r="C81" s="62"/>
      <c r="D81" s="79"/>
      <c r="E81" s="62"/>
      <c r="I81" s="78" t="s">
        <v>477</v>
      </c>
      <c r="J81" s="76" t="s">
        <v>1232</v>
      </c>
      <c r="K81" s="62"/>
      <c r="L81" s="79"/>
      <c r="M81" s="62"/>
    </row>
    <row r="82" spans="1:13" ht="14.1" customHeight="1" x14ac:dyDescent="0.2">
      <c r="A82" s="80" t="s">
        <v>57</v>
      </c>
      <c r="B82" s="81" t="s">
        <v>1233</v>
      </c>
      <c r="C82" s="82">
        <f>SUM(C78-C79-C80-C81-C83-C84)</f>
        <v>715.80000000001746</v>
      </c>
      <c r="D82" s="83">
        <f>SUM(D78-D79-D80-D81-D83-D84)</f>
        <v>692.0399999999936</v>
      </c>
      <c r="E82" s="83">
        <f>SUM(E78-E79-E80-E81-E83-E84)</f>
        <v>0</v>
      </c>
      <c r="I82" s="80" t="s">
        <v>477</v>
      </c>
      <c r="J82" s="81" t="s">
        <v>1233</v>
      </c>
      <c r="K82" s="82">
        <f>SUM(K78-K79-K80-K81-K83-K84)</f>
        <v>0</v>
      </c>
      <c r="L82" s="83">
        <f>SUM(L78-L79-L80-L81-L83-L84)</f>
        <v>0</v>
      </c>
      <c r="M82" s="83">
        <f>SUM(M78-M79-M80-M81-M83-M84)</f>
        <v>0</v>
      </c>
    </row>
    <row r="83" spans="1:13" ht="14.1" customHeight="1" x14ac:dyDescent="0.2">
      <c r="A83" s="78" t="s">
        <v>57</v>
      </c>
      <c r="B83" s="76" t="s">
        <v>1234</v>
      </c>
      <c r="C83" s="62"/>
      <c r="D83" s="79"/>
      <c r="E83" s="62"/>
      <c r="I83" s="78" t="s">
        <v>477</v>
      </c>
      <c r="J83" s="76" t="s">
        <v>1234</v>
      </c>
      <c r="K83" s="62"/>
      <c r="L83" s="79"/>
      <c r="M83" s="62"/>
    </row>
    <row r="84" spans="1:13" ht="14.1" customHeight="1" x14ac:dyDescent="0.2">
      <c r="A84" s="71" t="s">
        <v>57</v>
      </c>
      <c r="B84" s="72" t="s">
        <v>1235</v>
      </c>
      <c r="C84" s="73">
        <v>0</v>
      </c>
      <c r="D84" s="74">
        <v>0</v>
      </c>
      <c r="E84" s="62">
        <v>0</v>
      </c>
      <c r="I84" s="71" t="s">
        <v>477</v>
      </c>
      <c r="J84" s="72" t="s">
        <v>1235</v>
      </c>
      <c r="K84" s="73"/>
      <c r="L84" s="74"/>
      <c r="M84" s="62"/>
    </row>
    <row r="85" spans="1:13" ht="14.1" customHeight="1" x14ac:dyDescent="0.2">
      <c r="A85" s="75"/>
      <c r="B85" s="76"/>
      <c r="I85" s="75"/>
      <c r="J85" s="76"/>
      <c r="K85" s="77"/>
      <c r="L85" s="77"/>
      <c r="M85" s="77"/>
    </row>
    <row r="86" spans="1:13" ht="14.1" customHeight="1" x14ac:dyDescent="0.2">
      <c r="A86" s="55" t="s">
        <v>473</v>
      </c>
      <c r="B86" s="56" t="s">
        <v>1195</v>
      </c>
      <c r="C86" s="57">
        <f>SUM('HL KNIHA VYPOC'!G143)</f>
        <v>0</v>
      </c>
      <c r="D86" s="57">
        <f>SUM('HL KNIHA VYPOC'!K143)</f>
        <v>0</v>
      </c>
      <c r="E86" s="57">
        <f>SUM('HL KNIHA VYPOC'!H143)</f>
        <v>0</v>
      </c>
      <c r="I86" s="55" t="s">
        <v>58</v>
      </c>
      <c r="J86" s="56" t="s">
        <v>1195</v>
      </c>
      <c r="K86" s="57">
        <f>SUM('HL KNIHA VYPOC'!G145)</f>
        <v>0</v>
      </c>
      <c r="L86" s="57">
        <f>SUM('HL KNIHA VYPOC'!K145)</f>
        <v>2100</v>
      </c>
      <c r="M86" s="57">
        <f>SUM('HL KNIHA VYPOC'!H145)</f>
        <v>0</v>
      </c>
    </row>
    <row r="87" spans="1:13" ht="14.1" customHeight="1" x14ac:dyDescent="0.2">
      <c r="A87" s="58" t="s">
        <v>473</v>
      </c>
      <c r="B87" s="59" t="s">
        <v>1230</v>
      </c>
      <c r="C87" s="60"/>
      <c r="D87" s="61"/>
      <c r="E87" s="62"/>
      <c r="I87" s="58" t="s">
        <v>58</v>
      </c>
      <c r="J87" s="59" t="s">
        <v>1229</v>
      </c>
      <c r="K87" s="60"/>
      <c r="L87" s="61"/>
      <c r="M87" s="62"/>
    </row>
    <row r="88" spans="1:13" ht="14.1" customHeight="1" x14ac:dyDescent="0.2">
      <c r="A88" s="78" t="s">
        <v>473</v>
      </c>
      <c r="B88" s="76" t="s">
        <v>1231</v>
      </c>
      <c r="C88" s="62"/>
      <c r="D88" s="79"/>
      <c r="E88" s="62"/>
      <c r="I88" s="78" t="s">
        <v>58</v>
      </c>
      <c r="J88" s="76" t="s">
        <v>1230</v>
      </c>
      <c r="K88" s="62"/>
      <c r="L88" s="79"/>
      <c r="M88" s="62"/>
    </row>
    <row r="89" spans="1:13" ht="14.1" customHeight="1" x14ac:dyDescent="0.2">
      <c r="A89" s="78" t="s">
        <v>473</v>
      </c>
      <c r="B89" s="76" t="s">
        <v>1232</v>
      </c>
      <c r="C89" s="62"/>
      <c r="D89" s="79"/>
      <c r="E89" s="62"/>
      <c r="I89" s="78" t="s">
        <v>58</v>
      </c>
      <c r="J89" s="76" t="s">
        <v>1231</v>
      </c>
      <c r="K89" s="62"/>
      <c r="L89" s="79"/>
      <c r="M89" s="62"/>
    </row>
    <row r="90" spans="1:13" ht="14.1" customHeight="1" x14ac:dyDescent="0.2">
      <c r="A90" s="80" t="s">
        <v>473</v>
      </c>
      <c r="B90" s="81" t="s">
        <v>1233</v>
      </c>
      <c r="C90" s="82">
        <f>SUM(C86-C87-C88-C89-C91-C92)</f>
        <v>0</v>
      </c>
      <c r="D90" s="83">
        <f>SUM(D86-D87-D88-D89-D91-D92)</f>
        <v>0</v>
      </c>
      <c r="E90" s="83">
        <f>SUM(E86-E87-E88-E89-E91-E92)</f>
        <v>0</v>
      </c>
      <c r="I90" s="78" t="s">
        <v>58</v>
      </c>
      <c r="J90" s="76" t="s">
        <v>1232</v>
      </c>
      <c r="K90" s="62"/>
      <c r="L90" s="79"/>
      <c r="M90" s="62"/>
    </row>
    <row r="91" spans="1:13" ht="14.1" customHeight="1" x14ac:dyDescent="0.2">
      <c r="A91" s="78" t="s">
        <v>473</v>
      </c>
      <c r="B91" s="76" t="s">
        <v>1234</v>
      </c>
      <c r="C91" s="62"/>
      <c r="D91" s="79"/>
      <c r="E91" s="62"/>
      <c r="I91" s="80" t="s">
        <v>58</v>
      </c>
      <c r="J91" s="81" t="s">
        <v>1233</v>
      </c>
      <c r="K91" s="82">
        <f>SUM(K86-K87-K88-K89-K90-K92-K93-K94)</f>
        <v>0</v>
      </c>
      <c r="L91" s="83">
        <f>SUM(L86-L87-L88-L89-L90-L92-L93-L94)</f>
        <v>2100</v>
      </c>
      <c r="M91" s="83">
        <f>SUM(M86-M87-M88-M89-M90-M92-M93-M94)</f>
        <v>0</v>
      </c>
    </row>
    <row r="92" spans="1:13" ht="14.1" customHeight="1" x14ac:dyDescent="0.2">
      <c r="A92" s="71" t="s">
        <v>473</v>
      </c>
      <c r="B92" s="72" t="s">
        <v>1235</v>
      </c>
      <c r="C92" s="73"/>
      <c r="D92" s="74"/>
      <c r="E92" s="62"/>
      <c r="I92" s="78" t="s">
        <v>58</v>
      </c>
      <c r="J92" s="76" t="s">
        <v>1234</v>
      </c>
      <c r="K92" s="62"/>
      <c r="L92" s="79"/>
      <c r="M92" s="62"/>
    </row>
    <row r="93" spans="1:13" ht="14.1" customHeight="1" x14ac:dyDescent="0.2">
      <c r="I93" s="78" t="s">
        <v>58</v>
      </c>
      <c r="J93" s="76" t="s">
        <v>1235</v>
      </c>
      <c r="K93" s="62">
        <v>0</v>
      </c>
      <c r="L93" s="79">
        <v>0</v>
      </c>
      <c r="M93" s="62">
        <v>0</v>
      </c>
    </row>
    <row r="94" spans="1:13" ht="14.1" customHeight="1" x14ac:dyDescent="0.2">
      <c r="A94" s="55" t="s">
        <v>570</v>
      </c>
      <c r="B94" s="56" t="s">
        <v>1195</v>
      </c>
      <c r="C94" s="57">
        <f>'HL KNIHA VYPOC'!$G$178</f>
        <v>0</v>
      </c>
      <c r="D94" s="57">
        <f>'HL KNIHA VYPOC'!$K$178</f>
        <v>0</v>
      </c>
      <c r="E94" s="57">
        <f>'HL KNIHA VYPOC'!$H$178</f>
        <v>0</v>
      </c>
      <c r="I94" s="71" t="s">
        <v>58</v>
      </c>
      <c r="J94" s="72" t="s">
        <v>1237</v>
      </c>
      <c r="K94" s="73"/>
      <c r="L94" s="74"/>
      <c r="M94" s="62"/>
    </row>
    <row r="95" spans="1:13" ht="14.1" customHeight="1" x14ac:dyDescent="0.2">
      <c r="A95" s="63" t="s">
        <v>570</v>
      </c>
      <c r="B95" s="64">
        <v>128</v>
      </c>
      <c r="C95" s="65">
        <f>SUM(C94-C96)</f>
        <v>0</v>
      </c>
      <c r="D95" s="66">
        <f>SUM(D94-D96)</f>
        <v>0</v>
      </c>
      <c r="E95" s="66">
        <f>SUM(E94-E96)</f>
        <v>0</v>
      </c>
      <c r="I95" s="75"/>
      <c r="J95" s="76"/>
      <c r="K95" s="77"/>
      <c r="L95" s="77"/>
      <c r="M95" s="77"/>
    </row>
    <row r="96" spans="1:13" ht="14.1" customHeight="1" x14ac:dyDescent="0.2">
      <c r="A96" s="71" t="s">
        <v>570</v>
      </c>
      <c r="B96" s="72">
        <v>129</v>
      </c>
      <c r="C96" s="73"/>
      <c r="D96" s="74"/>
      <c r="E96" s="74"/>
      <c r="I96" s="55" t="s">
        <v>59</v>
      </c>
      <c r="J96" s="56" t="s">
        <v>1195</v>
      </c>
      <c r="K96" s="57">
        <f>SUM('HL KNIHA VYPOC'!G146)</f>
        <v>0</v>
      </c>
      <c r="L96" s="57">
        <f>SUM('HL KNIHA VYPOC'!K146)</f>
        <v>0</v>
      </c>
      <c r="M96" s="57">
        <f>SUM('HL KNIHA VYPOC'!H146)</f>
        <v>0</v>
      </c>
    </row>
    <row r="97" spans="1:16" ht="14.1" customHeight="1" x14ac:dyDescent="0.2">
      <c r="I97" s="58" t="s">
        <v>59</v>
      </c>
      <c r="J97" s="59" t="s">
        <v>1230</v>
      </c>
      <c r="K97" s="60"/>
      <c r="L97" s="61"/>
      <c r="M97" s="62"/>
    </row>
    <row r="98" spans="1:16" ht="14.1" customHeight="1" x14ac:dyDescent="0.2">
      <c r="I98" s="78" t="s">
        <v>59</v>
      </c>
      <c r="J98" s="76" t="s">
        <v>1231</v>
      </c>
      <c r="K98" s="62"/>
      <c r="L98" s="79"/>
      <c r="M98" s="62"/>
    </row>
    <row r="99" spans="1:16" ht="14.1" customHeight="1" x14ac:dyDescent="0.2">
      <c r="I99" s="78" t="s">
        <v>59</v>
      </c>
      <c r="J99" s="76" t="s">
        <v>1232</v>
      </c>
      <c r="K99" s="62"/>
      <c r="L99" s="79"/>
      <c r="M99" s="62"/>
    </row>
    <row r="100" spans="1:16" ht="14.1" customHeight="1" x14ac:dyDescent="0.2">
      <c r="I100" s="80" t="s">
        <v>59</v>
      </c>
      <c r="J100" s="81" t="s">
        <v>1233</v>
      </c>
      <c r="K100" s="82">
        <f>SUM(K96-K97-K98-K99-K101-K102)</f>
        <v>0</v>
      </c>
      <c r="L100" s="83">
        <f>SUM(L96-L97-L98-L99-L101-L102)</f>
        <v>0</v>
      </c>
      <c r="M100" s="83">
        <f>SUM(M96-M97-M98-M99-M101-M102)</f>
        <v>0</v>
      </c>
    </row>
    <row r="101" spans="1:16" ht="14.1" customHeight="1" x14ac:dyDescent="0.2">
      <c r="I101" s="78" t="s">
        <v>59</v>
      </c>
      <c r="J101" s="76" t="s">
        <v>1234</v>
      </c>
      <c r="K101" s="62"/>
      <c r="L101" s="79"/>
      <c r="M101" s="62"/>
    </row>
    <row r="102" spans="1:16" ht="14.1" customHeight="1" x14ac:dyDescent="0.2">
      <c r="I102" s="71" t="s">
        <v>59</v>
      </c>
      <c r="J102" s="72" t="s">
        <v>1235</v>
      </c>
      <c r="K102" s="73">
        <v>0</v>
      </c>
      <c r="L102" s="74">
        <v>0</v>
      </c>
      <c r="M102" s="62">
        <v>0</v>
      </c>
    </row>
    <row r="104" spans="1:16" ht="14.1" customHeight="1" x14ac:dyDescent="0.2">
      <c r="A104" s="794" t="s">
        <v>1239</v>
      </c>
      <c r="B104" s="794"/>
      <c r="C104" s="794"/>
      <c r="D104" s="794"/>
      <c r="E104" s="794"/>
      <c r="F104" s="794"/>
      <c r="G104" s="794"/>
      <c r="H104" s="794"/>
      <c r="I104" s="794"/>
      <c r="J104" s="794"/>
      <c r="K104" s="794"/>
      <c r="L104" s="794"/>
      <c r="M104" s="52"/>
    </row>
    <row r="105" spans="1:16" ht="14.1" customHeight="1" x14ac:dyDescent="0.25">
      <c r="A105" s="52"/>
      <c r="B105" s="52"/>
      <c r="C105" s="53">
        <v>2023</v>
      </c>
      <c r="D105" s="53">
        <v>2022</v>
      </c>
      <c r="E105" s="53">
        <v>2021</v>
      </c>
      <c r="F105" s="284"/>
      <c r="G105" s="52"/>
      <c r="H105" s="52"/>
      <c r="I105" s="52"/>
      <c r="J105" s="52"/>
      <c r="K105" s="53">
        <v>2023</v>
      </c>
      <c r="L105" s="53">
        <v>2022</v>
      </c>
      <c r="M105" s="53">
        <v>2021</v>
      </c>
    </row>
    <row r="106" spans="1:16" ht="14.1" customHeight="1" x14ac:dyDescent="0.2">
      <c r="A106" s="88" t="s">
        <v>55</v>
      </c>
      <c r="B106" s="89" t="s">
        <v>1195</v>
      </c>
      <c r="C106" s="57">
        <f>SUM('HL KNIHA VYPOC'!G114)</f>
        <v>9600.8299999999872</v>
      </c>
      <c r="D106" s="57">
        <f>SUM('HL KNIHA VYPOC'!K114)</f>
        <v>7906.2200000000012</v>
      </c>
      <c r="E106" s="57">
        <f>SUM('HL KNIHA VYPOC'!H114)</f>
        <v>0</v>
      </c>
      <c r="F106" s="77">
        <f>SUM(C106)</f>
        <v>9600.8299999999872</v>
      </c>
      <c r="G106" s="77">
        <f>SUM(D106)</f>
        <v>7906.2200000000012</v>
      </c>
      <c r="H106" s="77">
        <f>SUM(E106)</f>
        <v>0</v>
      </c>
      <c r="I106" s="88" t="s">
        <v>67</v>
      </c>
      <c r="J106" s="89" t="s">
        <v>1195</v>
      </c>
      <c r="K106" s="57">
        <f>SUM('HL KNIHA VYPOC'!G163)</f>
        <v>-4922.38</v>
      </c>
      <c r="L106" s="57">
        <f>SUM('HL KNIHA VYPOC'!K163)</f>
        <v>-3209.08</v>
      </c>
      <c r="M106" s="57">
        <f>SUM('HL KNIHA VYPOC'!H163)</f>
        <v>0</v>
      </c>
      <c r="N106" s="77">
        <f>SUM(K106)</f>
        <v>-4922.38</v>
      </c>
      <c r="O106" s="77">
        <f>SUM(L106)</f>
        <v>-3209.08</v>
      </c>
      <c r="P106" s="77">
        <f>SUM(M106)</f>
        <v>0</v>
      </c>
    </row>
    <row r="107" spans="1:16" ht="14.1" customHeight="1" x14ac:dyDescent="0.2">
      <c r="A107" s="90"/>
      <c r="B107" s="91"/>
      <c r="C107" s="93">
        <f t="shared" ref="C107:D107" si="0">SUM(IF(C106&gt;=0,F106,0))</f>
        <v>9600.8299999999872</v>
      </c>
      <c r="D107" s="93">
        <f t="shared" si="0"/>
        <v>7906.2200000000012</v>
      </c>
      <c r="E107" s="93">
        <f>SUM(IF(E106&gt;=0,H106,0))</f>
        <v>0</v>
      </c>
      <c r="I107" s="90" t="s">
        <v>67</v>
      </c>
      <c r="J107" s="94" t="s">
        <v>1238</v>
      </c>
      <c r="K107" s="92">
        <f>SUM(IF(K106&gt;=0,N106,0))</f>
        <v>0</v>
      </c>
      <c r="L107" s="93">
        <f>SUM(IF(L106&gt;=0,O106,0))</f>
        <v>0</v>
      </c>
      <c r="M107" s="93">
        <f>SUM(IF(M106&gt;=0,P106,0))</f>
        <v>0</v>
      </c>
    </row>
    <row r="108" spans="1:16" ht="14.1" customHeight="1" x14ac:dyDescent="0.2">
      <c r="A108" s="95" t="s">
        <v>55</v>
      </c>
      <c r="B108" s="96" t="s">
        <v>1240</v>
      </c>
      <c r="C108" s="62"/>
      <c r="D108" s="79"/>
      <c r="E108" s="62">
        <v>0</v>
      </c>
      <c r="I108" s="97" t="s">
        <v>67</v>
      </c>
      <c r="J108" s="98">
        <v>133</v>
      </c>
      <c r="K108" s="99">
        <f>SUM(IF(K106&lt;=0,N106,0))</f>
        <v>-4922.38</v>
      </c>
      <c r="L108" s="100">
        <f>SUM(IF(L106&lt;=0,O106,0))</f>
        <v>-3209.08</v>
      </c>
      <c r="M108" s="100">
        <f>SUM(IF(M106&lt;=0,P106,0))</f>
        <v>0</v>
      </c>
    </row>
    <row r="109" spans="1:16" ht="14.1" customHeight="1" x14ac:dyDescent="0.2">
      <c r="A109" s="95" t="s">
        <v>55</v>
      </c>
      <c r="B109" s="96">
        <v>73</v>
      </c>
      <c r="C109" s="101">
        <f t="shared" ref="C109:D109" si="1">SUM(C107-C108)</f>
        <v>9600.8299999999872</v>
      </c>
      <c r="D109" s="101">
        <f t="shared" si="1"/>
        <v>7906.2200000000012</v>
      </c>
      <c r="E109" s="101">
        <f>SUM(E107-E108)</f>
        <v>0</v>
      </c>
      <c r="I109" s="102"/>
      <c r="J109" s="96"/>
      <c r="K109" s="77"/>
      <c r="L109" s="77"/>
      <c r="M109" s="77"/>
    </row>
    <row r="110" spans="1:16" ht="14.1" customHeight="1" x14ac:dyDescent="0.2">
      <c r="A110" s="97">
        <v>221</v>
      </c>
      <c r="B110" s="98">
        <v>139</v>
      </c>
      <c r="C110" s="93">
        <f>SUM(IF(C106&lt;=0,F106,0))</f>
        <v>0</v>
      </c>
      <c r="D110" s="93">
        <f t="shared" ref="D110:E110" si="2">SUM(IF(D106&lt;=0,G106,0))</f>
        <v>0</v>
      </c>
      <c r="E110" s="93">
        <f t="shared" si="2"/>
        <v>0</v>
      </c>
      <c r="G110" s="77"/>
      <c r="I110" s="88" t="s">
        <v>68</v>
      </c>
      <c r="J110" s="89" t="s">
        <v>1195</v>
      </c>
      <c r="K110" s="57">
        <f>SUM('HL KNIHA VYPOC'!G164)</f>
        <v>-86.590000000000032</v>
      </c>
      <c r="L110" s="57">
        <f>SUM('HL KNIHA VYPOC'!K164)</f>
        <v>-15</v>
      </c>
      <c r="M110" s="57">
        <f>SUM('HL KNIHA VYPOC'!H164)</f>
        <v>0</v>
      </c>
      <c r="N110" s="77">
        <f>SUM(K110)</f>
        <v>-86.590000000000032</v>
      </c>
      <c r="O110" s="77">
        <f>SUM(L110)</f>
        <v>-15</v>
      </c>
      <c r="P110" s="77">
        <f>SUM(M110)</f>
        <v>0</v>
      </c>
    </row>
    <row r="111" spans="1:16" ht="14.1" customHeight="1" x14ac:dyDescent="0.2">
      <c r="A111" s="102"/>
      <c r="B111" s="96"/>
      <c r="I111" s="90" t="s">
        <v>68</v>
      </c>
      <c r="J111" s="94" t="s">
        <v>1238</v>
      </c>
      <c r="K111" s="92">
        <f>SUM(IF(K110&gt;=0,N110,0))</f>
        <v>0</v>
      </c>
      <c r="L111" s="93">
        <f>SUM(IF(L110&gt;=0,O110,0))</f>
        <v>0</v>
      </c>
      <c r="M111" s="93">
        <f>SUM(IF(M110&gt;=0,P110,0))</f>
        <v>0</v>
      </c>
    </row>
    <row r="112" spans="1:16" ht="14.1" customHeight="1" x14ac:dyDescent="0.2">
      <c r="A112" s="88" t="s">
        <v>487</v>
      </c>
      <c r="B112" s="89" t="s">
        <v>1195</v>
      </c>
      <c r="C112" s="57">
        <f>SUM('HL KNIHA VYPOC'!G147)</f>
        <v>0</v>
      </c>
      <c r="D112" s="57">
        <f>SUM('HL KNIHA VYPOC'!K147)</f>
        <v>0</v>
      </c>
      <c r="E112" s="57">
        <f>SUM('HL KNIHA VYPOC'!H147)</f>
        <v>0</v>
      </c>
      <c r="F112" s="77">
        <f>SUM(C112)</f>
        <v>0</v>
      </c>
      <c r="G112" s="77">
        <f>SUM(D112)</f>
        <v>0</v>
      </c>
      <c r="H112" s="77">
        <f>SUM(E112)</f>
        <v>0</v>
      </c>
      <c r="I112" s="97" t="s">
        <v>68</v>
      </c>
      <c r="J112" s="98">
        <v>133</v>
      </c>
      <c r="K112" s="99">
        <f>SUM(IF(K110&lt;=0,N110,0))</f>
        <v>-86.590000000000032</v>
      </c>
      <c r="L112" s="100">
        <f>SUM(IF(L110&lt;=0,O110,0))</f>
        <v>-15</v>
      </c>
      <c r="M112" s="100">
        <f>SUM(IF(M110&lt;=0,P110,0))</f>
        <v>0</v>
      </c>
    </row>
    <row r="113" spans="1:16" ht="14.1" customHeight="1" x14ac:dyDescent="0.2">
      <c r="A113" s="90"/>
      <c r="B113" s="94"/>
      <c r="C113" s="92">
        <f>SUM(IF(C112&gt;=0,F112,0))</f>
        <v>0</v>
      </c>
      <c r="D113" s="93">
        <f>SUM(IF(D112&gt;=0,G112,0))</f>
        <v>0</v>
      </c>
      <c r="E113" s="93">
        <f>SUM(IF(E112&gt;=0,H112,0))</f>
        <v>0</v>
      </c>
      <c r="F113" s="286"/>
      <c r="G113" s="77"/>
      <c r="I113" s="102"/>
      <c r="J113" s="96"/>
      <c r="K113" s="77"/>
      <c r="L113" s="77"/>
      <c r="M113" s="77"/>
    </row>
    <row r="114" spans="1:16" ht="14.1" customHeight="1" x14ac:dyDescent="0.2">
      <c r="A114" s="95" t="s">
        <v>487</v>
      </c>
      <c r="B114" s="96" t="s">
        <v>1241</v>
      </c>
      <c r="C114" s="62"/>
      <c r="D114" s="79"/>
      <c r="E114" s="62"/>
      <c r="I114" s="88" t="s">
        <v>69</v>
      </c>
      <c r="J114" s="89" t="s">
        <v>1195</v>
      </c>
      <c r="K114" s="57">
        <f>SUM('HL KNIHA VYPOC'!G165)</f>
        <v>-323.43000000000757</v>
      </c>
      <c r="L114" s="57">
        <f>SUM('HL KNIHA VYPOC'!K165)</f>
        <v>-827.41000000000349</v>
      </c>
      <c r="M114" s="57">
        <f>SUM('HL KNIHA VYPOC'!H165)</f>
        <v>0</v>
      </c>
      <c r="N114" s="77">
        <f>SUM(K114)</f>
        <v>-323.43000000000757</v>
      </c>
      <c r="O114" s="77">
        <f>SUM(L114)</f>
        <v>-827.41000000000349</v>
      </c>
      <c r="P114" s="77">
        <f>SUM(M114)</f>
        <v>0</v>
      </c>
    </row>
    <row r="115" spans="1:16" ht="14.1" customHeight="1" x14ac:dyDescent="0.2">
      <c r="A115" s="95" t="s">
        <v>487</v>
      </c>
      <c r="B115" s="96" t="s">
        <v>1242</v>
      </c>
      <c r="C115" s="103">
        <f>SUM(C113-C114)</f>
        <v>0</v>
      </c>
      <c r="D115" s="104">
        <f>SUM(D113-D114)</f>
        <v>0</v>
      </c>
      <c r="E115" s="104">
        <f>SUM(E113-E114)</f>
        <v>0</v>
      </c>
      <c r="I115" s="90" t="s">
        <v>69</v>
      </c>
      <c r="J115" s="94" t="s">
        <v>1238</v>
      </c>
      <c r="K115" s="92">
        <f>SUM(IF(K114&gt;=0,N114,0))</f>
        <v>0</v>
      </c>
      <c r="L115" s="93">
        <f>SUM(IF(L114&gt;=0,O114,0))</f>
        <v>0</v>
      </c>
      <c r="M115" s="93">
        <f>SUM(IF(M114&gt;=0,P114,0))</f>
        <v>0</v>
      </c>
    </row>
    <row r="116" spans="1:16" ht="14.1" customHeight="1" x14ac:dyDescent="0.2">
      <c r="A116" s="95"/>
      <c r="B116" s="96"/>
      <c r="C116" s="105">
        <f>SUM(IF(C112&lt;=0,F112,0))</f>
        <v>0</v>
      </c>
      <c r="D116" s="106">
        <f>SUM(IF(D112&lt;=0,G112,0))</f>
        <v>0</v>
      </c>
      <c r="E116" s="106">
        <f>SUM(IF(E112&lt;=0,H112,0))</f>
        <v>0</v>
      </c>
      <c r="I116" s="97" t="s">
        <v>69</v>
      </c>
      <c r="J116" s="98">
        <v>133</v>
      </c>
      <c r="K116" s="99">
        <f>SUM(IF(K114&lt;=0,N114,0))</f>
        <v>-323.43000000000757</v>
      </c>
      <c r="L116" s="100">
        <f>SUM(IF(L114&lt;=0,O114,0))</f>
        <v>-827.41000000000349</v>
      </c>
      <c r="M116" s="100">
        <f>SUM(IF(M114&lt;=0,P114,0))</f>
        <v>0</v>
      </c>
    </row>
    <row r="117" spans="1:16" ht="14.1" customHeight="1" x14ac:dyDescent="0.2">
      <c r="A117" s="95" t="s">
        <v>487</v>
      </c>
      <c r="B117" s="96" t="s">
        <v>1243</v>
      </c>
      <c r="C117" s="62"/>
      <c r="D117" s="79"/>
      <c r="E117" s="62"/>
      <c r="I117" s="102"/>
      <c r="J117" s="96"/>
      <c r="K117" s="77"/>
      <c r="L117" s="77"/>
      <c r="M117" s="77"/>
    </row>
    <row r="118" spans="1:16" ht="14.1" customHeight="1" x14ac:dyDescent="0.2">
      <c r="A118" s="97">
        <v>316</v>
      </c>
      <c r="B118" s="98">
        <v>127</v>
      </c>
      <c r="C118" s="107">
        <f>SUM(C116-C117)</f>
        <v>0</v>
      </c>
      <c r="D118" s="108">
        <f>SUM(D116-D117)</f>
        <v>0</v>
      </c>
      <c r="E118" s="108">
        <f>SUM(E116-E117)</f>
        <v>0</v>
      </c>
      <c r="I118" s="88" t="s">
        <v>70</v>
      </c>
      <c r="J118" s="89" t="s">
        <v>1195</v>
      </c>
      <c r="K118" s="57">
        <f>SUM('HL KNIHA VYPOC'!G166)</f>
        <v>-141.94</v>
      </c>
      <c r="L118" s="57">
        <f>SUM('HL KNIHA VYPOC'!K166)</f>
        <v>-113.46</v>
      </c>
      <c r="M118" s="57">
        <f>SUM('HL KNIHA VYPOC'!H166)</f>
        <v>0</v>
      </c>
      <c r="N118" s="77">
        <f>SUM(K118)</f>
        <v>-141.94</v>
      </c>
      <c r="O118" s="77">
        <f>SUM(L118)</f>
        <v>-113.46</v>
      </c>
      <c r="P118" s="77">
        <f>SUM(M118)</f>
        <v>0</v>
      </c>
    </row>
    <row r="119" spans="1:16" ht="14.1" customHeight="1" x14ac:dyDescent="0.2">
      <c r="A119" s="102"/>
      <c r="B119" s="96"/>
      <c r="I119" s="90" t="s">
        <v>70</v>
      </c>
      <c r="J119" s="94" t="s">
        <v>1238</v>
      </c>
      <c r="K119" s="92">
        <f>SUM(IF(K118&gt;=0,N118,0))</f>
        <v>0</v>
      </c>
      <c r="L119" s="93">
        <f>SUM(IF(L118&gt;=0,O118,0))</f>
        <v>0</v>
      </c>
      <c r="M119" s="93">
        <f>SUM(IF(M118&gt;=0,P118,0))</f>
        <v>0</v>
      </c>
    </row>
    <row r="120" spans="1:16" ht="14.1" customHeight="1" x14ac:dyDescent="0.2">
      <c r="A120" s="88" t="s">
        <v>66</v>
      </c>
      <c r="B120" s="89" t="s">
        <v>1195</v>
      </c>
      <c r="C120" s="57">
        <f>SUM('HL KNIHA VYPOC'!G160)</f>
        <v>-486</v>
      </c>
      <c r="D120" s="57">
        <f>SUM('HL KNIHA VYPOC'!K160)</f>
        <v>-258.38999999999987</v>
      </c>
      <c r="E120" s="57">
        <f>SUM('HL KNIHA VYPOC'!H160)</f>
        <v>0</v>
      </c>
      <c r="F120" s="77">
        <f>SUM(C120)</f>
        <v>-486</v>
      </c>
      <c r="G120" s="77">
        <f>SUM(D120)</f>
        <v>-258.38999999999987</v>
      </c>
      <c r="H120" s="77">
        <f>SUM(E120)</f>
        <v>0</v>
      </c>
      <c r="I120" s="97" t="s">
        <v>70</v>
      </c>
      <c r="J120" s="98">
        <v>133</v>
      </c>
      <c r="K120" s="99">
        <f>SUM(IF(K118&lt;=0,N118,0))</f>
        <v>-141.94</v>
      </c>
      <c r="L120" s="100">
        <f>SUM(IF(L118&lt;=0,O118,0))</f>
        <v>-113.46</v>
      </c>
      <c r="M120" s="100">
        <f>SUM(IF(M118&lt;=0,P118,0))</f>
        <v>0</v>
      </c>
    </row>
    <row r="121" spans="1:16" ht="14.1" customHeight="1" x14ac:dyDescent="0.2">
      <c r="A121" s="90"/>
      <c r="B121" s="94"/>
      <c r="C121" s="92">
        <f>SUM(IF(C120&gt;=0,F120,0))</f>
        <v>0</v>
      </c>
      <c r="D121" s="93">
        <f>SUM(IF(D120&gt;=0,G120,0))</f>
        <v>0</v>
      </c>
      <c r="E121" s="93">
        <f>SUM(IF(E120&gt;=0,H120,0))</f>
        <v>0</v>
      </c>
      <c r="F121" s="286"/>
      <c r="G121" s="77"/>
      <c r="I121" s="102"/>
      <c r="J121" s="96"/>
      <c r="K121" s="77"/>
      <c r="L121" s="77"/>
      <c r="M121" s="77"/>
    </row>
    <row r="122" spans="1:16" ht="14.1" customHeight="1" x14ac:dyDescent="0.2">
      <c r="A122" s="95" t="s">
        <v>66</v>
      </c>
      <c r="B122" s="96" t="s">
        <v>1196</v>
      </c>
      <c r="C122" s="62"/>
      <c r="D122" s="79"/>
      <c r="E122" s="62"/>
      <c r="I122" s="88" t="s">
        <v>539</v>
      </c>
      <c r="J122" s="89" t="s">
        <v>1195</v>
      </c>
      <c r="K122" s="57">
        <f>SUM('HL KNIHA VYPOC'!G167)</f>
        <v>0</v>
      </c>
      <c r="L122" s="57">
        <f>SUM('HL KNIHA VYPOC'!K167)</f>
        <v>0</v>
      </c>
      <c r="M122" s="57">
        <f>SUM('HL KNIHA VYPOC'!H167)</f>
        <v>0</v>
      </c>
      <c r="N122" s="77">
        <f>SUM(K122)</f>
        <v>0</v>
      </c>
      <c r="O122" s="77">
        <f>SUM(L122)</f>
        <v>0</v>
      </c>
      <c r="P122" s="77">
        <f>SUM(M122)</f>
        <v>0</v>
      </c>
    </row>
    <row r="123" spans="1:16" ht="14.1" customHeight="1" x14ac:dyDescent="0.2">
      <c r="A123" s="95" t="s">
        <v>66</v>
      </c>
      <c r="B123" s="96" t="s">
        <v>1236</v>
      </c>
      <c r="C123" s="103">
        <f>SUM(C121-C122)</f>
        <v>0</v>
      </c>
      <c r="D123" s="104">
        <f>SUM(D121-D122)</f>
        <v>0</v>
      </c>
      <c r="E123" s="104">
        <f>SUM(E121-E122)</f>
        <v>0</v>
      </c>
      <c r="I123" s="90" t="s">
        <v>539</v>
      </c>
      <c r="J123" s="94" t="s">
        <v>1238</v>
      </c>
      <c r="K123" s="92">
        <f>SUM(IF(K122&gt;=0,N122,0))</f>
        <v>0</v>
      </c>
      <c r="L123" s="93">
        <f>SUM(IF(L122&gt;=0,O122,0))</f>
        <v>0</v>
      </c>
      <c r="M123" s="93">
        <f>SUM(IF(M122&gt;=0,P122,0))</f>
        <v>0</v>
      </c>
    </row>
    <row r="124" spans="1:16" ht="14.1" customHeight="1" x14ac:dyDescent="0.2">
      <c r="A124" s="95"/>
      <c r="B124" s="96"/>
      <c r="C124" s="105">
        <f>SUM(IF(C120&lt;=0,F120,0))</f>
        <v>-486</v>
      </c>
      <c r="D124" s="106">
        <f>SUM(IF(D120&lt;=0,G120,0))</f>
        <v>-258.38999999999987</v>
      </c>
      <c r="E124" s="106">
        <f>SUM(IF(E120&lt;=0,H120,0))</f>
        <v>0</v>
      </c>
      <c r="I124" s="97" t="s">
        <v>539</v>
      </c>
      <c r="J124" s="98">
        <v>133</v>
      </c>
      <c r="K124" s="99">
        <f>SUM(IF(K122&lt;=0,N122,0))</f>
        <v>0</v>
      </c>
      <c r="L124" s="100">
        <f>SUM(IF(L122&lt;=0,O122,0))</f>
        <v>0</v>
      </c>
      <c r="M124" s="100">
        <f>SUM(IF(M122&lt;=0,P122,0))</f>
        <v>0</v>
      </c>
    </row>
    <row r="125" spans="1:16" ht="14.1" customHeight="1" x14ac:dyDescent="0.2">
      <c r="A125" s="95" t="s">
        <v>66</v>
      </c>
      <c r="B125" s="96" t="s">
        <v>1244</v>
      </c>
      <c r="C125" s="62"/>
      <c r="D125" s="79"/>
      <c r="E125" s="62"/>
      <c r="I125" s="102"/>
      <c r="J125" s="96"/>
      <c r="K125" s="77"/>
      <c r="L125" s="77"/>
      <c r="M125" s="77"/>
    </row>
    <row r="126" spans="1:16" ht="14.1" customHeight="1" x14ac:dyDescent="0.2">
      <c r="A126" s="97">
        <v>336</v>
      </c>
      <c r="B126" s="98">
        <v>132</v>
      </c>
      <c r="C126" s="107">
        <f>SUM(C124-C125)</f>
        <v>-486</v>
      </c>
      <c r="D126" s="108">
        <f>SUM(D124-D125)</f>
        <v>-258.38999999999987</v>
      </c>
      <c r="E126" s="108">
        <f>SUM(E124-E125)</f>
        <v>0</v>
      </c>
      <c r="I126" s="88" t="s">
        <v>543</v>
      </c>
      <c r="J126" s="89" t="s">
        <v>1195</v>
      </c>
      <c r="K126" s="57">
        <f>SUM('HL KNIHA VYPOC'!G168)</f>
        <v>0</v>
      </c>
      <c r="L126" s="57">
        <f>SUM('HL KNIHA VYPOC'!K168)</f>
        <v>0</v>
      </c>
      <c r="M126" s="57">
        <f>SUM('HL KNIHA VYPOC'!H168)</f>
        <v>0</v>
      </c>
      <c r="N126" s="77">
        <f>SUM(K126)</f>
        <v>0</v>
      </c>
      <c r="O126" s="77">
        <f>SUM(L126)</f>
        <v>0</v>
      </c>
      <c r="P126" s="77">
        <f>SUM(M126)</f>
        <v>0</v>
      </c>
    </row>
    <row r="127" spans="1:16" ht="14.1" customHeight="1" x14ac:dyDescent="0.2">
      <c r="A127" s="102"/>
      <c r="B127" s="96"/>
      <c r="I127" s="90" t="s">
        <v>543</v>
      </c>
      <c r="J127" s="94" t="s">
        <v>1238</v>
      </c>
      <c r="K127" s="92">
        <f>SUM(IF(K126&gt;=0,N126,0))</f>
        <v>0</v>
      </c>
      <c r="L127" s="93">
        <f>SUM(IF(L126&gt;=0,O126,0))</f>
        <v>0</v>
      </c>
      <c r="M127" s="93">
        <f>SUM(IF(M126&gt;=0,P126,0))</f>
        <v>0</v>
      </c>
    </row>
    <row r="128" spans="1:16" ht="14.1" customHeight="1" x14ac:dyDescent="0.2">
      <c r="I128" s="97" t="s">
        <v>543</v>
      </c>
      <c r="J128" s="98">
        <v>133</v>
      </c>
      <c r="K128" s="99">
        <f>SUM(IF(K126&lt;=0,N126,0))</f>
        <v>0</v>
      </c>
      <c r="L128" s="100">
        <f>SUM(IF(L126&lt;=0,O126,0))</f>
        <v>0</v>
      </c>
      <c r="M128" s="100">
        <f>SUM(IF(M126&lt;=0,P126,0))</f>
        <v>0</v>
      </c>
    </row>
    <row r="129" spans="1:16" ht="14.1" customHeight="1" x14ac:dyDescent="0.2">
      <c r="I129" s="102"/>
      <c r="J129" s="96"/>
      <c r="K129" s="77"/>
      <c r="L129" s="77"/>
      <c r="M129" s="77"/>
    </row>
    <row r="130" spans="1:16" ht="14.1" customHeight="1" x14ac:dyDescent="0.2">
      <c r="I130" s="88" t="s">
        <v>604</v>
      </c>
      <c r="J130" s="89" t="s">
        <v>1195</v>
      </c>
      <c r="K130" s="57">
        <f>SUM('HL KNIHA VYPOC'!G188)</f>
        <v>0</v>
      </c>
      <c r="L130" s="57">
        <f>SUM('HL KNIHA VYPOC'!K188)</f>
        <v>0</v>
      </c>
      <c r="M130" s="57">
        <f>SUM('HL KNIHA VYPOC'!H188)</f>
        <v>0</v>
      </c>
      <c r="N130" s="77">
        <f>SUM(K130)</f>
        <v>0</v>
      </c>
      <c r="O130" s="77">
        <f>SUM(L130)</f>
        <v>0</v>
      </c>
      <c r="P130" s="77">
        <f>SUM(M130)</f>
        <v>0</v>
      </c>
    </row>
    <row r="131" spans="1:16" ht="14.1" customHeight="1" x14ac:dyDescent="0.2">
      <c r="I131" s="90"/>
      <c r="J131" s="94"/>
      <c r="K131" s="92">
        <f>SUM(IF(K130&gt;=0,N130,0))</f>
        <v>0</v>
      </c>
      <c r="L131" s="93">
        <f>SUM(IF(L130&gt;=0,O130,0))</f>
        <v>0</v>
      </c>
      <c r="M131" s="93">
        <f>SUM(IF(M130&gt;=0,P130,0))</f>
        <v>0</v>
      </c>
      <c r="N131" s="282"/>
      <c r="O131" s="77"/>
    </row>
    <row r="132" spans="1:16" ht="14.1" customHeight="1" x14ac:dyDescent="0.2">
      <c r="I132" s="95" t="s">
        <v>604</v>
      </c>
      <c r="J132" s="96" t="s">
        <v>1223</v>
      </c>
      <c r="K132" s="62"/>
      <c r="L132" s="79"/>
      <c r="M132" s="62"/>
    </row>
    <row r="133" spans="1:16" ht="14.1" customHeight="1" x14ac:dyDescent="0.2">
      <c r="I133" s="95" t="s">
        <v>604</v>
      </c>
      <c r="J133" s="96" t="s">
        <v>1224</v>
      </c>
      <c r="K133" s="62">
        <f>SUM(K131)</f>
        <v>0</v>
      </c>
      <c r="L133" s="79"/>
      <c r="M133" s="62"/>
    </row>
    <row r="134" spans="1:16" ht="14.1" customHeight="1" x14ac:dyDescent="0.2">
      <c r="I134" s="95" t="s">
        <v>604</v>
      </c>
      <c r="J134" s="96" t="s">
        <v>1198</v>
      </c>
      <c r="K134" s="62"/>
      <c r="L134" s="79"/>
      <c r="M134" s="62"/>
    </row>
    <row r="135" spans="1:16" ht="14.1" customHeight="1" x14ac:dyDescent="0.2">
      <c r="I135" s="95"/>
      <c r="J135" s="96"/>
      <c r="K135" s="105">
        <f>SUM(IF(K130&lt;=0,N130,0))</f>
        <v>0</v>
      </c>
      <c r="L135" s="106">
        <f>SUM(IF(L130&lt;=0,O130,0))</f>
        <v>0</v>
      </c>
      <c r="M135" s="106">
        <f>SUM(IF(M130&lt;=0,P130,0))</f>
        <v>0</v>
      </c>
    </row>
    <row r="136" spans="1:16" ht="14.1" customHeight="1" x14ac:dyDescent="0.2">
      <c r="I136" s="95" t="s">
        <v>604</v>
      </c>
      <c r="J136" s="96" t="s">
        <v>1245</v>
      </c>
      <c r="K136" s="62">
        <f>SUM(K135)</f>
        <v>0</v>
      </c>
      <c r="L136" s="79"/>
      <c r="M136" s="62"/>
    </row>
    <row r="137" spans="1:16" ht="14.1" customHeight="1" x14ac:dyDescent="0.2">
      <c r="I137" s="97">
        <v>373</v>
      </c>
      <c r="J137" s="98">
        <v>134</v>
      </c>
      <c r="K137" s="73"/>
      <c r="L137" s="74"/>
      <c r="M137" s="62"/>
    </row>
    <row r="138" spans="1:16" ht="14.1" customHeight="1" x14ac:dyDescent="0.2">
      <c r="I138" s="33"/>
      <c r="J138" s="54"/>
      <c r="K138" s="77"/>
      <c r="L138" s="77"/>
      <c r="M138" s="77"/>
    </row>
    <row r="139" spans="1:16" ht="14.1" customHeight="1" x14ac:dyDescent="0.2">
      <c r="I139" s="88" t="s">
        <v>81</v>
      </c>
      <c r="J139" s="89" t="s">
        <v>1195</v>
      </c>
      <c r="K139" s="57">
        <f>SUM('HL KNIHA VYPOC'!G257)</f>
        <v>0</v>
      </c>
      <c r="L139" s="57">
        <f>SUM('HL KNIHA VYPOC'!K257)</f>
        <v>0</v>
      </c>
      <c r="M139" s="57">
        <f>SUM('HL KNIHA VYPOC'!H257)</f>
        <v>0</v>
      </c>
      <c r="N139" s="77">
        <f>SUM(K139)</f>
        <v>0</v>
      </c>
      <c r="O139" s="77">
        <f>SUM(L139)</f>
        <v>0</v>
      </c>
      <c r="P139" s="77">
        <f>SUM(M139)</f>
        <v>0</v>
      </c>
    </row>
    <row r="140" spans="1:16" ht="14.1" customHeight="1" x14ac:dyDescent="0.2">
      <c r="I140" s="90" t="s">
        <v>81</v>
      </c>
      <c r="J140" s="94" t="s">
        <v>1246</v>
      </c>
      <c r="K140" s="93">
        <f t="shared" ref="K140" si="3">SUM(IF(K139&gt;=0,N139,0))</f>
        <v>0</v>
      </c>
      <c r="L140" s="93"/>
      <c r="M140" s="93">
        <f>SUM(IF(M139&gt;=0,P139,0))</f>
        <v>0</v>
      </c>
    </row>
    <row r="141" spans="1:16" ht="14.1" customHeight="1" x14ac:dyDescent="0.2">
      <c r="I141" s="97" t="s">
        <v>81</v>
      </c>
      <c r="J141" s="98" t="s">
        <v>1247</v>
      </c>
      <c r="K141" s="99">
        <f>SUM(IF(K139&lt;=0,N139,0))</f>
        <v>0</v>
      </c>
      <c r="L141" s="99">
        <f>SUM(IF(L139&lt;=0,O139,0))</f>
        <v>0</v>
      </c>
      <c r="M141" s="100">
        <f>SUM(IF(M139&lt;=0,P139,0))</f>
        <v>0</v>
      </c>
    </row>
    <row r="143" spans="1:16" ht="14.1" customHeight="1" x14ac:dyDescent="0.2">
      <c r="A143" s="794" t="s">
        <v>1248</v>
      </c>
      <c r="B143" s="794"/>
      <c r="C143" s="794"/>
      <c r="D143" s="794"/>
      <c r="E143" s="794"/>
      <c r="F143" s="794"/>
      <c r="G143" s="794"/>
      <c r="H143" s="794"/>
      <c r="I143" s="794"/>
      <c r="J143" s="794"/>
      <c r="K143" s="794"/>
      <c r="L143" s="794"/>
      <c r="M143" s="52"/>
    </row>
    <row r="144" spans="1:16" ht="14.1" customHeight="1" x14ac:dyDescent="0.25">
      <c r="A144" s="52"/>
      <c r="B144" s="52"/>
      <c r="C144" s="53">
        <v>2023</v>
      </c>
      <c r="D144" s="53">
        <v>2022</v>
      </c>
      <c r="E144" s="53">
        <v>2021</v>
      </c>
      <c r="F144" s="284"/>
      <c r="G144" s="52"/>
      <c r="H144" s="52"/>
      <c r="I144" s="52"/>
      <c r="J144" s="52"/>
      <c r="K144" s="53">
        <v>2023</v>
      </c>
      <c r="L144" s="53">
        <v>2022</v>
      </c>
      <c r="M144" s="53">
        <v>2021</v>
      </c>
    </row>
    <row r="145" spans="1:13" ht="14.1" customHeight="1" x14ac:dyDescent="0.2">
      <c r="A145" s="109" t="s">
        <v>441</v>
      </c>
      <c r="B145" s="110" t="s">
        <v>1195</v>
      </c>
      <c r="C145" s="57">
        <f>SUM('HL KNIHA VYPOC'!G128)</f>
        <v>0</v>
      </c>
      <c r="D145" s="57">
        <f>SUM('HL KNIHA VYPOC'!K128)</f>
        <v>0</v>
      </c>
      <c r="E145" s="57">
        <f>SUM('HL KNIHA VYPOC'!H128)</f>
        <v>0</v>
      </c>
      <c r="I145" s="109" t="s">
        <v>699</v>
      </c>
      <c r="J145" s="110" t="s">
        <v>1195</v>
      </c>
      <c r="K145" s="57">
        <f>SUM('HL KNIHA VYPOC'!G221)</f>
        <v>0</v>
      </c>
      <c r="L145" s="57">
        <f>SUM('HL KNIHA VYPOC'!K221)</f>
        <v>0</v>
      </c>
      <c r="M145" s="57">
        <f>SUM('HL KNIHA VYPOC'!H221)</f>
        <v>0</v>
      </c>
    </row>
    <row r="146" spans="1:13" ht="14.1" customHeight="1" x14ac:dyDescent="0.2">
      <c r="A146" s="111" t="s">
        <v>441</v>
      </c>
      <c r="B146" s="112">
        <v>113</v>
      </c>
      <c r="C146" s="60"/>
      <c r="D146" s="61"/>
      <c r="E146" s="62"/>
      <c r="I146" s="111" t="s">
        <v>699</v>
      </c>
      <c r="J146" s="112">
        <v>88</v>
      </c>
      <c r="K146" s="65">
        <f>SUM(K145-K147)</f>
        <v>0</v>
      </c>
      <c r="L146" s="66">
        <f>SUM(L145-L147)</f>
        <v>0</v>
      </c>
      <c r="M146" s="66">
        <f>SUM(M145-M147)</f>
        <v>0</v>
      </c>
    </row>
    <row r="147" spans="1:13" ht="14.1" customHeight="1" x14ac:dyDescent="0.2">
      <c r="A147" s="113">
        <v>255</v>
      </c>
      <c r="B147" s="114">
        <v>140</v>
      </c>
      <c r="C147" s="69">
        <f>SUM(C145-C146)</f>
        <v>0</v>
      </c>
      <c r="D147" s="70">
        <f>SUM(D145-D146)</f>
        <v>0</v>
      </c>
      <c r="E147" s="70">
        <f>SUM(E145-E146)</f>
        <v>0</v>
      </c>
      <c r="I147" s="113" t="s">
        <v>699</v>
      </c>
      <c r="J147" s="114">
        <v>89</v>
      </c>
      <c r="K147" s="73"/>
      <c r="L147" s="74"/>
      <c r="M147" s="62"/>
    </row>
    <row r="148" spans="1:13" ht="14.1" customHeight="1" x14ac:dyDescent="0.2">
      <c r="A148" s="115"/>
      <c r="B148" s="116"/>
      <c r="I148" s="115"/>
      <c r="J148" s="116"/>
      <c r="K148" s="77"/>
      <c r="L148" s="77"/>
      <c r="M148" s="77"/>
    </row>
    <row r="149" spans="1:13" ht="14.1" customHeight="1" x14ac:dyDescent="0.2">
      <c r="A149" s="109" t="s">
        <v>60</v>
      </c>
      <c r="B149" s="110" t="s">
        <v>1195</v>
      </c>
      <c r="C149" s="57">
        <f>SUM('HL KNIHA VYPOC'!G149)</f>
        <v>-2320.5599999999977</v>
      </c>
      <c r="D149" s="57">
        <f>SUM('HL KNIHA VYPOC'!K149)</f>
        <v>-1755.3499999999985</v>
      </c>
      <c r="E149" s="57">
        <f>SUM('HL KNIHA VYPOC'!H149)</f>
        <v>0</v>
      </c>
      <c r="I149" s="109" t="s">
        <v>76</v>
      </c>
      <c r="J149" s="110" t="s">
        <v>1195</v>
      </c>
      <c r="K149" s="57">
        <f>SUM('HL KNIHA VYPOC'!G226)</f>
        <v>-500</v>
      </c>
      <c r="L149" s="57">
        <f>SUM('HL KNIHA VYPOC'!K226)</f>
        <v>0</v>
      </c>
      <c r="M149" s="57">
        <f>SUM('HL KNIHA VYPOC'!H226)</f>
        <v>0</v>
      </c>
    </row>
    <row r="150" spans="1:13" ht="14.1" customHeight="1" x14ac:dyDescent="0.2">
      <c r="A150" s="111" t="s">
        <v>60</v>
      </c>
      <c r="B150" s="112">
        <v>104</v>
      </c>
      <c r="C150" s="60"/>
      <c r="D150" s="61"/>
      <c r="E150" s="62"/>
      <c r="I150" s="111" t="s">
        <v>76</v>
      </c>
      <c r="J150" s="112">
        <v>88</v>
      </c>
      <c r="K150" s="65">
        <f>SUM(K149-K151)</f>
        <v>-500</v>
      </c>
      <c r="L150" s="66">
        <f>SUM(L149-L151)</f>
        <v>0</v>
      </c>
      <c r="M150" s="66">
        <f>SUM(M149-M151)</f>
        <v>0</v>
      </c>
    </row>
    <row r="151" spans="1:13" ht="14.1" customHeight="1" x14ac:dyDescent="0.2">
      <c r="A151" s="117" t="s">
        <v>60</v>
      </c>
      <c r="B151" s="116">
        <v>105</v>
      </c>
      <c r="C151" s="62"/>
      <c r="D151" s="79"/>
      <c r="E151" s="62"/>
      <c r="I151" s="113" t="s">
        <v>76</v>
      </c>
      <c r="J151" s="114">
        <v>89</v>
      </c>
      <c r="K151" s="73"/>
      <c r="L151" s="74"/>
      <c r="M151" s="62"/>
    </row>
    <row r="152" spans="1:13" ht="14.1" customHeight="1" x14ac:dyDescent="0.2">
      <c r="A152" s="117" t="s">
        <v>60</v>
      </c>
      <c r="B152" s="116">
        <v>106</v>
      </c>
      <c r="C152" s="62"/>
      <c r="D152" s="79"/>
      <c r="E152" s="62"/>
      <c r="I152" s="115"/>
      <c r="J152" s="116"/>
      <c r="K152" s="77"/>
      <c r="L152" s="77"/>
      <c r="M152" s="77"/>
    </row>
    <row r="153" spans="1:13" ht="14.1" customHeight="1" x14ac:dyDescent="0.2">
      <c r="A153" s="117">
        <v>321</v>
      </c>
      <c r="B153" s="116">
        <v>124</v>
      </c>
      <c r="C153" s="82">
        <f>SUM(C149-C150-C151-C152-C154-C155)</f>
        <v>-2320.5599999999977</v>
      </c>
      <c r="D153" s="83">
        <f>SUM(D149-D150-D151-D152-D154-D155)</f>
        <v>-1755.3499999999985</v>
      </c>
      <c r="E153" s="83">
        <f>SUM(E149-E150-E151-E152-E154-E155)</f>
        <v>0</v>
      </c>
      <c r="I153" s="109" t="s">
        <v>744</v>
      </c>
      <c r="J153" s="110" t="s">
        <v>1195</v>
      </c>
      <c r="K153" s="57">
        <f>SUM('HL KNIHA VYPOC'!G239)</f>
        <v>0</v>
      </c>
      <c r="L153" s="57">
        <f>SUM('HL KNIHA VYPOC'!K239)</f>
        <v>0</v>
      </c>
      <c r="M153" s="57">
        <f>SUM('HL KNIHA VYPOC'!H239)</f>
        <v>0</v>
      </c>
    </row>
    <row r="154" spans="1:13" ht="14.1" customHeight="1" x14ac:dyDescent="0.2">
      <c r="A154" s="117">
        <v>321</v>
      </c>
      <c r="B154" s="116">
        <v>125</v>
      </c>
      <c r="C154" s="62"/>
      <c r="D154" s="79"/>
      <c r="E154" s="62"/>
      <c r="I154" s="111" t="s">
        <v>744</v>
      </c>
      <c r="J154" s="112">
        <v>119</v>
      </c>
      <c r="K154" s="60"/>
      <c r="L154" s="61"/>
      <c r="M154" s="62"/>
    </row>
    <row r="155" spans="1:13" ht="14.1" customHeight="1" x14ac:dyDescent="0.2">
      <c r="A155" s="113">
        <v>321</v>
      </c>
      <c r="B155" s="114">
        <v>126</v>
      </c>
      <c r="C155" s="73"/>
      <c r="D155" s="74"/>
      <c r="E155" s="62"/>
      <c r="I155" s="113">
        <v>451</v>
      </c>
      <c r="J155" s="114">
        <v>137</v>
      </c>
      <c r="K155" s="69">
        <f>SUM(K153-K154)</f>
        <v>0</v>
      </c>
      <c r="L155" s="70">
        <f>SUM(L153-L154)</f>
        <v>0</v>
      </c>
      <c r="M155" s="70">
        <f>SUM(M153-M154)</f>
        <v>0</v>
      </c>
    </row>
    <row r="156" spans="1:13" ht="14.1" customHeight="1" x14ac:dyDescent="0.2">
      <c r="A156" s="115"/>
      <c r="B156" s="116"/>
      <c r="I156" s="115"/>
      <c r="J156" s="116"/>
      <c r="K156" s="77"/>
      <c r="L156" s="77"/>
      <c r="M156" s="77"/>
    </row>
    <row r="157" spans="1:13" ht="14.1" customHeight="1" x14ac:dyDescent="0.2">
      <c r="A157" s="109" t="s">
        <v>496</v>
      </c>
      <c r="B157" s="110" t="s">
        <v>1195</v>
      </c>
      <c r="C157" s="118">
        <f>SUM('HL KNIHA VYPOC'!G150)</f>
        <v>0</v>
      </c>
      <c r="D157" s="118">
        <f>SUM('HL KNIHA VYPOC'!K150)</f>
        <v>0</v>
      </c>
      <c r="E157" s="118">
        <f>SUM('HL KNIHA VYPOC'!H150)</f>
        <v>0</v>
      </c>
      <c r="I157" s="109" t="s">
        <v>748</v>
      </c>
      <c r="J157" s="110" t="s">
        <v>1195</v>
      </c>
      <c r="K157" s="57">
        <f>SUM('HL KNIHA VYPOC'!G241)</f>
        <v>0</v>
      </c>
      <c r="L157" s="57">
        <f>SUM('HL KNIHA VYPOC'!K241)</f>
        <v>0</v>
      </c>
      <c r="M157" s="57">
        <f>SUM('HL KNIHA VYPOC'!H241)</f>
        <v>0</v>
      </c>
    </row>
    <row r="158" spans="1:13" ht="14.1" customHeight="1" x14ac:dyDescent="0.2">
      <c r="A158" s="111" t="s">
        <v>496</v>
      </c>
      <c r="B158" s="112">
        <v>124</v>
      </c>
      <c r="C158" s="65">
        <f>SUM(C157-C159-C160)</f>
        <v>0</v>
      </c>
      <c r="D158" s="65">
        <f>SUM(D157-D159-D160)</f>
        <v>0</v>
      </c>
      <c r="E158" s="65">
        <f>SUM(E157-E159-E160)</f>
        <v>0</v>
      </c>
      <c r="I158" s="111" t="s">
        <v>748</v>
      </c>
      <c r="J158" s="112">
        <v>120</v>
      </c>
      <c r="K158" s="60"/>
      <c r="L158" s="61"/>
      <c r="M158" s="62"/>
    </row>
    <row r="159" spans="1:13" ht="14.1" customHeight="1" x14ac:dyDescent="0.2">
      <c r="A159" s="117" t="s">
        <v>496</v>
      </c>
      <c r="B159" s="116">
        <v>125</v>
      </c>
      <c r="C159" s="62"/>
      <c r="D159" s="79"/>
      <c r="E159" s="62"/>
      <c r="I159" s="113">
        <v>459</v>
      </c>
      <c r="J159" s="114">
        <v>138</v>
      </c>
      <c r="K159" s="69">
        <f>SUM(K157-K158)</f>
        <v>0</v>
      </c>
      <c r="L159" s="70">
        <f>SUM(L157-L158)</f>
        <v>0</v>
      </c>
      <c r="M159" s="70">
        <f>SUM(M157-M158)</f>
        <v>0</v>
      </c>
    </row>
    <row r="160" spans="1:13" ht="14.1" customHeight="1" x14ac:dyDescent="0.2">
      <c r="A160" s="113" t="s">
        <v>496</v>
      </c>
      <c r="B160" s="114">
        <v>126</v>
      </c>
      <c r="C160" s="73"/>
      <c r="D160" s="74"/>
      <c r="E160" s="62"/>
      <c r="I160" s="115"/>
      <c r="J160" s="116"/>
      <c r="K160" s="77"/>
      <c r="L160" s="77"/>
      <c r="M160" s="77"/>
    </row>
    <row r="161" spans="1:13" ht="14.1" customHeight="1" x14ac:dyDescent="0.2">
      <c r="A161" s="115"/>
      <c r="B161" s="116"/>
      <c r="I161" s="109" t="s">
        <v>754</v>
      </c>
      <c r="J161" s="110" t="s">
        <v>1195</v>
      </c>
      <c r="K161" s="57">
        <f>SUM('HL KNIHA VYPOC'!G244)</f>
        <v>0</v>
      </c>
      <c r="L161" s="57">
        <f>SUM('HL KNIHA VYPOC'!K244)</f>
        <v>0</v>
      </c>
      <c r="M161" s="57">
        <f>SUM('HL KNIHA VYPOC'!H244)</f>
        <v>0</v>
      </c>
    </row>
    <row r="162" spans="1:13" ht="14.1" customHeight="1" x14ac:dyDescent="0.2">
      <c r="A162" s="109" t="s">
        <v>61</v>
      </c>
      <c r="B162" s="110" t="s">
        <v>1195</v>
      </c>
      <c r="C162" s="118">
        <f>SUM('HL KNIHA VYPOC'!G151)</f>
        <v>0</v>
      </c>
      <c r="D162" s="118">
        <f>SUM('HL KNIHA VYPOC'!K151)</f>
        <v>0</v>
      </c>
      <c r="E162" s="118">
        <f>SUM('HL KNIHA VYPOC'!H151)</f>
        <v>0</v>
      </c>
      <c r="I162" s="111" t="s">
        <v>754</v>
      </c>
      <c r="J162" s="112">
        <v>121</v>
      </c>
      <c r="K162" s="60"/>
      <c r="L162" s="61"/>
      <c r="M162" s="62"/>
    </row>
    <row r="163" spans="1:13" ht="14.1" customHeight="1" x14ac:dyDescent="0.2">
      <c r="A163" s="111">
        <v>323</v>
      </c>
      <c r="B163" s="112">
        <v>137</v>
      </c>
      <c r="C163" s="65">
        <f>SUM(C162-C164)</f>
        <v>0</v>
      </c>
      <c r="D163" s="66">
        <f>SUM(D162-D164)</f>
        <v>0</v>
      </c>
      <c r="E163" s="66">
        <f>SUM(E162-E164)</f>
        <v>0</v>
      </c>
      <c r="I163" s="113">
        <v>461</v>
      </c>
      <c r="J163" s="114">
        <v>139</v>
      </c>
      <c r="K163" s="69">
        <f>SUM(K161-K162)</f>
        <v>0</v>
      </c>
      <c r="L163" s="70">
        <f>SUM(L161-L162)</f>
        <v>0</v>
      </c>
      <c r="M163" s="70">
        <f>SUM(M161-M162)</f>
        <v>0</v>
      </c>
    </row>
    <row r="164" spans="1:13" ht="14.1" customHeight="1" x14ac:dyDescent="0.2">
      <c r="A164" s="117">
        <v>323</v>
      </c>
      <c r="B164" s="116">
        <v>138</v>
      </c>
      <c r="C164" s="62"/>
      <c r="D164" s="79"/>
      <c r="E164" s="62"/>
      <c r="I164" s="115"/>
      <c r="J164" s="116"/>
      <c r="K164" s="77"/>
      <c r="L164" s="77"/>
      <c r="M164" s="77"/>
    </row>
    <row r="165" spans="1:13" ht="14.1" customHeight="1" x14ac:dyDescent="0.2">
      <c r="A165" s="115"/>
      <c r="B165" s="116"/>
      <c r="I165" s="109" t="s">
        <v>760</v>
      </c>
      <c r="J165" s="110" t="s">
        <v>1195</v>
      </c>
      <c r="K165" s="57">
        <f>SUM('HL KNIHA VYPOC'!G247)</f>
        <v>0</v>
      </c>
      <c r="L165" s="57">
        <f>SUM('HL KNIHA VYPOC'!K247)</f>
        <v>0</v>
      </c>
      <c r="M165" s="57">
        <f>SUM('HL KNIHA VYPOC'!H247)</f>
        <v>0</v>
      </c>
    </row>
    <row r="166" spans="1:13" ht="14.1" customHeight="1" x14ac:dyDescent="0.2">
      <c r="A166" s="109" t="s">
        <v>62</v>
      </c>
      <c r="B166" s="110" t="s">
        <v>1195</v>
      </c>
      <c r="C166" s="118">
        <f>SUM('HL KNIHA VYPOC'!G152)</f>
        <v>0</v>
      </c>
      <c r="D166" s="118">
        <f>SUM('HL KNIHA VYPOC'!K152)</f>
        <v>-2770.83</v>
      </c>
      <c r="E166" s="118">
        <f>SUM('HL KNIHA VYPOC'!H152)</f>
        <v>0</v>
      </c>
      <c r="I166" s="111" t="s">
        <v>760</v>
      </c>
      <c r="J166" s="112">
        <v>108</v>
      </c>
      <c r="K166" s="60"/>
      <c r="L166" s="61"/>
      <c r="M166" s="62"/>
    </row>
    <row r="167" spans="1:13" ht="14.1" customHeight="1" x14ac:dyDescent="0.2">
      <c r="A167" s="111" t="s">
        <v>62</v>
      </c>
      <c r="B167" s="112">
        <v>124</v>
      </c>
      <c r="C167" s="65">
        <f>SUM(C166-C168-C169)</f>
        <v>0</v>
      </c>
      <c r="D167" s="65">
        <f>SUM(D166-D168-D169)</f>
        <v>-2770.83</v>
      </c>
      <c r="E167" s="65">
        <f>SUM(E166-E168-E169)</f>
        <v>0</v>
      </c>
      <c r="I167" s="117" t="s">
        <v>760</v>
      </c>
      <c r="J167" s="116">
        <v>109</v>
      </c>
      <c r="K167" s="62"/>
      <c r="L167" s="79"/>
      <c r="M167" s="62"/>
    </row>
    <row r="168" spans="1:13" ht="14.1" customHeight="1" x14ac:dyDescent="0.2">
      <c r="A168" s="117" t="s">
        <v>62</v>
      </c>
      <c r="B168" s="116">
        <v>125</v>
      </c>
      <c r="C168" s="62"/>
      <c r="D168" s="79"/>
      <c r="E168" s="62"/>
      <c r="I168" s="117">
        <v>471</v>
      </c>
      <c r="J168" s="116">
        <v>128</v>
      </c>
      <c r="K168" s="82">
        <f>SUM(K165-K166-K167-K169)</f>
        <v>0</v>
      </c>
      <c r="L168" s="83">
        <f>SUM(L165-L166-L167-L169)</f>
        <v>0</v>
      </c>
      <c r="M168" s="83">
        <f>SUM(M165-M166-M167-M169)</f>
        <v>0</v>
      </c>
    </row>
    <row r="169" spans="1:13" ht="14.1" customHeight="1" x14ac:dyDescent="0.2">
      <c r="A169" s="113" t="s">
        <v>62</v>
      </c>
      <c r="B169" s="114">
        <v>126</v>
      </c>
      <c r="C169" s="73"/>
      <c r="D169" s="74"/>
      <c r="E169" s="62"/>
      <c r="I169" s="113">
        <v>471</v>
      </c>
      <c r="J169" s="114">
        <v>129</v>
      </c>
      <c r="K169" s="73"/>
      <c r="L169" s="74"/>
      <c r="M169" s="62"/>
    </row>
    <row r="170" spans="1:13" ht="14.1" customHeight="1" x14ac:dyDescent="0.2">
      <c r="A170" s="115"/>
      <c r="B170" s="116"/>
      <c r="I170" s="115"/>
      <c r="J170" s="116"/>
      <c r="K170" s="77"/>
      <c r="L170" s="77"/>
      <c r="M170" s="77"/>
    </row>
    <row r="171" spans="1:13" ht="14.1" customHeight="1" x14ac:dyDescent="0.2">
      <c r="A171" s="109" t="s">
        <v>63</v>
      </c>
      <c r="B171" s="110" t="s">
        <v>1195</v>
      </c>
      <c r="C171" s="57">
        <f>SUM('HL KNIHA VYPOC'!G153)</f>
        <v>-48.110000000000582</v>
      </c>
      <c r="D171" s="57">
        <f>SUM('HL KNIHA VYPOC'!K153)</f>
        <v>0</v>
      </c>
      <c r="E171" s="57">
        <f>SUM('HL KNIHA VYPOC'!H153)</f>
        <v>0</v>
      </c>
      <c r="I171" s="109" t="s">
        <v>768</v>
      </c>
      <c r="J171" s="110" t="s">
        <v>1195</v>
      </c>
      <c r="K171" s="57">
        <f>SUM('HL KNIHA VYPOC'!G249)</f>
        <v>0</v>
      </c>
      <c r="L171" s="57">
        <f>SUM('HL KNIHA VYPOC'!K249)</f>
        <v>0</v>
      </c>
      <c r="M171" s="57">
        <f>SUM('HL KNIHA VYPOC'!H249)</f>
        <v>0</v>
      </c>
    </row>
    <row r="172" spans="1:13" ht="14.1" customHeight="1" x14ac:dyDescent="0.2">
      <c r="A172" s="111" t="s">
        <v>63</v>
      </c>
      <c r="B172" s="112">
        <v>124</v>
      </c>
      <c r="C172" s="65">
        <f>SUM(C171-C173-C174)</f>
        <v>-48.110000000000582</v>
      </c>
      <c r="D172" s="65">
        <f>SUM(D171-D173-D174)</f>
        <v>0</v>
      </c>
      <c r="E172" s="65">
        <f>SUM(E171-E173-E174)</f>
        <v>0</v>
      </c>
      <c r="I172" s="111" t="s">
        <v>768</v>
      </c>
      <c r="J172" s="112">
        <v>113</v>
      </c>
      <c r="K172" s="60"/>
      <c r="L172" s="61"/>
      <c r="M172" s="62"/>
    </row>
    <row r="173" spans="1:13" ht="14.1" customHeight="1" x14ac:dyDescent="0.2">
      <c r="A173" s="117" t="s">
        <v>63</v>
      </c>
      <c r="B173" s="116">
        <v>125</v>
      </c>
      <c r="C173" s="62"/>
      <c r="D173" s="79"/>
      <c r="E173" s="62"/>
      <c r="I173" s="113">
        <v>473</v>
      </c>
      <c r="J173" s="114">
        <v>140</v>
      </c>
      <c r="K173" s="69">
        <f>SUM(K171-K172)</f>
        <v>0</v>
      </c>
      <c r="L173" s="70">
        <f>SUM(L171-L172)</f>
        <v>0</v>
      </c>
      <c r="M173" s="70">
        <f>SUM(M171-M172)</f>
        <v>0</v>
      </c>
    </row>
    <row r="174" spans="1:13" ht="14.1" customHeight="1" x14ac:dyDescent="0.2">
      <c r="A174" s="113" t="s">
        <v>63</v>
      </c>
      <c r="B174" s="114">
        <v>126</v>
      </c>
      <c r="C174" s="73"/>
      <c r="D174" s="74"/>
      <c r="E174" s="62"/>
      <c r="I174" s="115"/>
      <c r="J174" s="116"/>
      <c r="K174" s="77"/>
      <c r="L174" s="77"/>
      <c r="M174" s="77"/>
    </row>
    <row r="175" spans="1:13" ht="14.1" customHeight="1" x14ac:dyDescent="0.2">
      <c r="A175" s="115"/>
      <c r="B175" s="116"/>
      <c r="I175" s="109" t="s">
        <v>80</v>
      </c>
      <c r="J175" s="110" t="s">
        <v>1195</v>
      </c>
      <c r="K175" s="57">
        <f>SUM('HL KNIHA VYPOC'!G250)</f>
        <v>0</v>
      </c>
      <c r="L175" s="57">
        <f>SUM('HL KNIHA VYPOC'!K250)</f>
        <v>0</v>
      </c>
      <c r="M175" s="57">
        <f>SUM('HL KNIHA VYPOC'!H250)</f>
        <v>0</v>
      </c>
    </row>
    <row r="176" spans="1:13" ht="14.1" customHeight="1" x14ac:dyDescent="0.2">
      <c r="A176" s="109" t="s">
        <v>64</v>
      </c>
      <c r="B176" s="110" t="s">
        <v>1195</v>
      </c>
      <c r="C176" s="57">
        <f>SUM('HL KNIHA VYPOC'!G154)</f>
        <v>0</v>
      </c>
      <c r="D176" s="57">
        <f>SUM('HL KNIHA VYPOC'!K154)</f>
        <v>0</v>
      </c>
      <c r="E176" s="57">
        <f>SUM('HL KNIHA VYPOC'!H154)</f>
        <v>0</v>
      </c>
      <c r="I176" s="111" t="s">
        <v>80</v>
      </c>
      <c r="J176" s="112">
        <v>115</v>
      </c>
      <c r="K176" s="60"/>
      <c r="L176" s="61"/>
      <c r="M176" s="62"/>
    </row>
    <row r="177" spans="1:13" ht="14.1" customHeight="1" x14ac:dyDescent="0.2">
      <c r="A177" s="111" t="s">
        <v>64</v>
      </c>
      <c r="B177" s="112">
        <v>124</v>
      </c>
      <c r="C177" s="65">
        <f>SUM(C176-C178-C179)</f>
        <v>0</v>
      </c>
      <c r="D177" s="65">
        <f>SUM(D176-D178-D179)</f>
        <v>0</v>
      </c>
      <c r="E177" s="65">
        <f>SUM(E176-E178-E179)</f>
        <v>0</v>
      </c>
      <c r="I177" s="113">
        <v>474</v>
      </c>
      <c r="J177" s="114">
        <v>135</v>
      </c>
      <c r="K177" s="69">
        <f>SUM(K175-K176)</f>
        <v>0</v>
      </c>
      <c r="L177" s="70">
        <f>SUM(L175-L176)</f>
        <v>0</v>
      </c>
      <c r="M177" s="70">
        <f>SUM(M175-M176)</f>
        <v>0</v>
      </c>
    </row>
    <row r="178" spans="1:13" ht="14.1" customHeight="1" x14ac:dyDescent="0.2">
      <c r="A178" s="117" t="s">
        <v>64</v>
      </c>
      <c r="B178" s="116">
        <v>125</v>
      </c>
      <c r="C178" s="62"/>
      <c r="D178" s="79"/>
      <c r="E178" s="62"/>
      <c r="I178" s="115"/>
      <c r="J178" s="116"/>
      <c r="K178" s="77"/>
      <c r="L178" s="77"/>
      <c r="M178" s="77"/>
    </row>
    <row r="179" spans="1:13" ht="14.1" customHeight="1" x14ac:dyDescent="0.2">
      <c r="A179" s="113" t="s">
        <v>64</v>
      </c>
      <c r="B179" s="114">
        <v>126</v>
      </c>
      <c r="C179" s="73"/>
      <c r="D179" s="74"/>
      <c r="E179" s="62"/>
      <c r="I179" s="109" t="s">
        <v>776</v>
      </c>
      <c r="J179" s="110" t="s">
        <v>1195</v>
      </c>
      <c r="K179" s="57">
        <f>SUM('HL KNIHA VYPOC'!G251)</f>
        <v>0</v>
      </c>
      <c r="L179" s="57">
        <f>SUM('HL KNIHA VYPOC'!K251)</f>
        <v>0</v>
      </c>
      <c r="M179" s="57">
        <f>SUM('HL KNIHA VYPOC'!H251)</f>
        <v>0</v>
      </c>
    </row>
    <row r="180" spans="1:13" ht="14.1" customHeight="1" x14ac:dyDescent="0.2">
      <c r="A180" s="115"/>
      <c r="B180" s="116"/>
      <c r="I180" s="111" t="s">
        <v>776</v>
      </c>
      <c r="J180" s="112">
        <v>104</v>
      </c>
      <c r="K180" s="60"/>
      <c r="L180" s="61"/>
      <c r="M180" s="62"/>
    </row>
    <row r="181" spans="1:13" ht="14.1" customHeight="1" x14ac:dyDescent="0.2">
      <c r="A181" s="109" t="s">
        <v>600</v>
      </c>
      <c r="B181" s="110" t="s">
        <v>1195</v>
      </c>
      <c r="C181" s="57">
        <f>SUM('HL KNIHA VYPOC'!G187)</f>
        <v>0</v>
      </c>
      <c r="D181" s="57">
        <f>SUM('HL KNIHA VYPOC'!K187)</f>
        <v>0</v>
      </c>
      <c r="E181" s="57">
        <f>SUM('HL KNIHA VYPOC'!H187)</f>
        <v>0</v>
      </c>
      <c r="I181" s="117" t="s">
        <v>776</v>
      </c>
      <c r="J181" s="116">
        <v>105</v>
      </c>
      <c r="K181" s="62"/>
      <c r="L181" s="79"/>
      <c r="M181" s="62"/>
    </row>
    <row r="182" spans="1:13" ht="14.1" customHeight="1" x14ac:dyDescent="0.2">
      <c r="A182" s="111" t="s">
        <v>600</v>
      </c>
      <c r="B182" s="112">
        <v>115</v>
      </c>
      <c r="C182" s="60"/>
      <c r="D182" s="61"/>
      <c r="E182" s="62"/>
      <c r="I182" s="117" t="s">
        <v>776</v>
      </c>
      <c r="J182" s="116">
        <v>106</v>
      </c>
      <c r="K182" s="62"/>
      <c r="L182" s="79"/>
      <c r="M182" s="62"/>
    </row>
    <row r="183" spans="1:13" ht="14.1" customHeight="1" x14ac:dyDescent="0.2">
      <c r="A183" s="113">
        <v>372</v>
      </c>
      <c r="B183" s="114">
        <v>135</v>
      </c>
      <c r="C183" s="69">
        <f>SUM(C181-C182)</f>
        <v>0</v>
      </c>
      <c r="D183" s="70">
        <f>SUM(D181-D182)</f>
        <v>0</v>
      </c>
      <c r="E183" s="70">
        <f>SUM(E181-E182)</f>
        <v>0</v>
      </c>
      <c r="I183" s="117" t="s">
        <v>776</v>
      </c>
      <c r="J183" s="116">
        <v>111</v>
      </c>
      <c r="K183" s="62"/>
      <c r="L183" s="79"/>
      <c r="M183" s="62"/>
    </row>
    <row r="184" spans="1:13" ht="14.1" customHeight="1" x14ac:dyDescent="0.2">
      <c r="A184" s="115"/>
      <c r="B184" s="116"/>
      <c r="I184" s="117">
        <v>475</v>
      </c>
      <c r="J184" s="116">
        <v>124</v>
      </c>
      <c r="K184" s="82">
        <f>SUM(K179-K180-K181-K182-K183-K185-K186-K187)</f>
        <v>0</v>
      </c>
      <c r="L184" s="83">
        <f>SUM(L179-L180-L181-L182-L183-L185-L186-L187)</f>
        <v>0</v>
      </c>
      <c r="M184" s="83">
        <f>SUM(M179-M180-M181-M182-M183-M185-M186-M187)</f>
        <v>0</v>
      </c>
    </row>
    <row r="185" spans="1:13" ht="14.1" customHeight="1" x14ac:dyDescent="0.2">
      <c r="A185" s="109" t="s">
        <v>620</v>
      </c>
      <c r="B185" s="110" t="s">
        <v>1195</v>
      </c>
      <c r="C185" s="57">
        <f>SUM('HL KNIHA VYPOC'!G192)</f>
        <v>0</v>
      </c>
      <c r="D185" s="57">
        <f>SUM('HL KNIHA VYPOC'!K192)</f>
        <v>0</v>
      </c>
      <c r="E185" s="57">
        <f>SUM('HL KNIHA VYPOC'!H192)</f>
        <v>0</v>
      </c>
      <c r="I185" s="117">
        <v>475</v>
      </c>
      <c r="J185" s="116">
        <v>125</v>
      </c>
      <c r="K185" s="62"/>
      <c r="L185" s="79"/>
      <c r="M185" s="62"/>
    </row>
    <row r="186" spans="1:13" ht="14.1" customHeight="1" x14ac:dyDescent="0.2">
      <c r="A186" s="111" t="s">
        <v>620</v>
      </c>
      <c r="B186" s="112">
        <v>116</v>
      </c>
      <c r="C186" s="60"/>
      <c r="D186" s="61"/>
      <c r="E186" s="62"/>
      <c r="I186" s="117">
        <v>475</v>
      </c>
      <c r="J186" s="116">
        <v>126</v>
      </c>
      <c r="K186" s="62"/>
      <c r="L186" s="79"/>
      <c r="M186" s="62"/>
    </row>
    <row r="187" spans="1:13" ht="14.1" customHeight="1" x14ac:dyDescent="0.2">
      <c r="A187" s="113">
        <v>377</v>
      </c>
      <c r="B187" s="114">
        <v>134</v>
      </c>
      <c r="C187" s="69">
        <f>SUM(C185-C186)</f>
        <v>0</v>
      </c>
      <c r="D187" s="70">
        <f>SUM(D185-D186)</f>
        <v>0</v>
      </c>
      <c r="E187" s="70">
        <f>SUM(E185-E186)</f>
        <v>0</v>
      </c>
      <c r="I187" s="113">
        <v>475</v>
      </c>
      <c r="J187" s="114">
        <v>135</v>
      </c>
      <c r="K187" s="73"/>
      <c r="L187" s="74"/>
      <c r="M187" s="62"/>
    </row>
    <row r="188" spans="1:13" ht="14.1" customHeight="1" x14ac:dyDescent="0.2">
      <c r="A188" s="115"/>
      <c r="B188" s="116"/>
      <c r="I188" s="115"/>
      <c r="J188" s="116"/>
      <c r="K188" s="77"/>
      <c r="L188" s="77"/>
      <c r="M188" s="77"/>
    </row>
    <row r="189" spans="1:13" ht="14.1" customHeight="1" x14ac:dyDescent="0.2">
      <c r="A189" s="109" t="s">
        <v>641</v>
      </c>
      <c r="B189" s="110" t="s">
        <v>1195</v>
      </c>
      <c r="C189" s="57">
        <f>SUM('HL KNIHA VYPOC'!G199)</f>
        <v>0</v>
      </c>
      <c r="D189" s="57">
        <f>SUM('HL KNIHA VYPOC'!K199)</f>
        <v>0</v>
      </c>
      <c r="E189" s="57">
        <f>SUM('HL KNIHA VYPOC'!H199)</f>
        <v>0</v>
      </c>
      <c r="I189" s="109" t="s">
        <v>780</v>
      </c>
      <c r="J189" s="110" t="s">
        <v>1195</v>
      </c>
      <c r="K189" s="57">
        <f>SUM('HL KNIHA VYPOC'!G252)</f>
        <v>0</v>
      </c>
      <c r="L189" s="57">
        <f>SUM('HL KNIHA VYPOC'!K252)</f>
        <v>0</v>
      </c>
      <c r="M189" s="57">
        <f>SUM('HL KNIHA VYPOC'!H252)</f>
        <v>0</v>
      </c>
    </row>
    <row r="190" spans="1:13" ht="14.1" customHeight="1" x14ac:dyDescent="0.2">
      <c r="A190" s="111">
        <v>383</v>
      </c>
      <c r="B190" s="112">
        <v>142</v>
      </c>
      <c r="C190" s="60"/>
      <c r="D190" s="61"/>
      <c r="E190" s="62"/>
      <c r="I190" s="111" t="s">
        <v>780</v>
      </c>
      <c r="J190" s="112">
        <v>104</v>
      </c>
      <c r="K190" s="60"/>
      <c r="L190" s="61"/>
      <c r="M190" s="62"/>
    </row>
    <row r="191" spans="1:13" ht="14.1" customHeight="1" x14ac:dyDescent="0.2">
      <c r="A191" s="113">
        <v>383</v>
      </c>
      <c r="B191" s="114">
        <v>143</v>
      </c>
      <c r="C191" s="69">
        <f>SUM(C189-C190)</f>
        <v>0</v>
      </c>
      <c r="D191" s="70">
        <f>SUM(D189-D190)</f>
        <v>0</v>
      </c>
      <c r="E191" s="70">
        <f>SUM(E189-E190)</f>
        <v>0</v>
      </c>
      <c r="I191" s="117" t="s">
        <v>780</v>
      </c>
      <c r="J191" s="116">
        <v>105</v>
      </c>
      <c r="K191" s="62"/>
      <c r="L191" s="79"/>
      <c r="M191" s="62"/>
    </row>
    <row r="192" spans="1:13" ht="14.1" customHeight="1" x14ac:dyDescent="0.2">
      <c r="A192" s="115"/>
      <c r="B192" s="116"/>
      <c r="I192" s="117" t="s">
        <v>780</v>
      </c>
      <c r="J192" s="116">
        <v>106</v>
      </c>
      <c r="K192" s="62"/>
      <c r="L192" s="79"/>
      <c r="M192" s="62"/>
    </row>
    <row r="193" spans="1:13" ht="14.1" customHeight="1" x14ac:dyDescent="0.2">
      <c r="A193" s="109" t="s">
        <v>645</v>
      </c>
      <c r="B193" s="110" t="s">
        <v>1195</v>
      </c>
      <c r="C193" s="57">
        <f>SUM('HL KNIHA VYPOC'!G200)</f>
        <v>0</v>
      </c>
      <c r="D193" s="57">
        <f>SUM('HL KNIHA VYPOC'!K200)</f>
        <v>0</v>
      </c>
      <c r="E193" s="57">
        <f>SUM('HL KNIHA VYPOC'!H200)</f>
        <v>0</v>
      </c>
      <c r="I193" s="117">
        <v>476</v>
      </c>
      <c r="J193" s="116">
        <v>124</v>
      </c>
      <c r="K193" s="82">
        <f>SUM(K189-K190-K191-K192-K194-K195)</f>
        <v>0</v>
      </c>
      <c r="L193" s="83">
        <f>SUM(L189-L190-L191-L192-L194-L195)</f>
        <v>0</v>
      </c>
      <c r="M193" s="83">
        <f>SUM(M189-M190-M191-M192-M194-M195)</f>
        <v>0</v>
      </c>
    </row>
    <row r="194" spans="1:13" ht="14.1" customHeight="1" x14ac:dyDescent="0.2">
      <c r="A194" s="111">
        <v>384</v>
      </c>
      <c r="B194" s="112">
        <v>144</v>
      </c>
      <c r="C194" s="60">
        <v>0</v>
      </c>
      <c r="D194" s="61">
        <v>0</v>
      </c>
      <c r="E194" s="62"/>
      <c r="I194" s="117">
        <v>476</v>
      </c>
      <c r="J194" s="116">
        <v>125</v>
      </c>
      <c r="K194" s="62"/>
      <c r="L194" s="79"/>
      <c r="M194" s="62"/>
    </row>
    <row r="195" spans="1:13" ht="14.1" customHeight="1" x14ac:dyDescent="0.2">
      <c r="A195" s="113">
        <v>384</v>
      </c>
      <c r="B195" s="114">
        <v>145</v>
      </c>
      <c r="C195" s="69">
        <f>SUM(C193-C194)</f>
        <v>0</v>
      </c>
      <c r="D195" s="70">
        <f>SUM(D193-D194)</f>
        <v>0</v>
      </c>
      <c r="E195" s="70">
        <f>SUM(E193-E194)</f>
        <v>0</v>
      </c>
      <c r="I195" s="113">
        <v>476</v>
      </c>
      <c r="J195" s="114">
        <v>126</v>
      </c>
      <c r="K195" s="73"/>
      <c r="L195" s="74"/>
      <c r="M195" s="62"/>
    </row>
    <row r="196" spans="1:13" ht="14.1" customHeight="1" x14ac:dyDescent="0.2">
      <c r="A196" s="115"/>
      <c r="B196" s="116"/>
      <c r="I196" s="115"/>
      <c r="J196" s="116"/>
      <c r="K196" s="77"/>
      <c r="L196" s="77"/>
      <c r="M196" s="77"/>
    </row>
    <row r="197" spans="1:13" ht="14.1" customHeight="1" x14ac:dyDescent="0.2">
      <c r="I197" s="109" t="s">
        <v>784</v>
      </c>
      <c r="J197" s="110" t="s">
        <v>1195</v>
      </c>
      <c r="K197" s="57">
        <f>SUM('HL KNIHA VYPOC'!G253)</f>
        <v>0</v>
      </c>
      <c r="L197" s="57">
        <f>SUM('HL KNIHA VYPOC'!K253)</f>
        <v>0</v>
      </c>
      <c r="M197" s="57">
        <f>SUM('HL KNIHA VYPOC'!H253)</f>
        <v>0</v>
      </c>
    </row>
    <row r="198" spans="1:13" ht="14.1" customHeight="1" x14ac:dyDescent="0.2">
      <c r="I198" s="111" t="s">
        <v>784</v>
      </c>
      <c r="J198" s="112">
        <v>112</v>
      </c>
      <c r="K198" s="60"/>
      <c r="L198" s="61"/>
      <c r="M198" s="62"/>
    </row>
    <row r="199" spans="1:13" ht="14.1" customHeight="1" x14ac:dyDescent="0.2">
      <c r="I199" s="117" t="s">
        <v>784</v>
      </c>
      <c r="J199" s="116">
        <v>124</v>
      </c>
      <c r="K199" s="62"/>
      <c r="L199" s="79"/>
      <c r="M199" s="62"/>
    </row>
    <row r="200" spans="1:13" ht="14.1" customHeight="1" x14ac:dyDescent="0.2">
      <c r="I200" s="117" t="s">
        <v>784</v>
      </c>
      <c r="J200" s="116">
        <v>125</v>
      </c>
      <c r="K200" s="62"/>
      <c r="L200" s="79"/>
      <c r="M200" s="62"/>
    </row>
    <row r="201" spans="1:13" ht="14.1" customHeight="1" x14ac:dyDescent="0.2">
      <c r="I201" s="119" t="s">
        <v>784</v>
      </c>
      <c r="J201" s="116">
        <v>126</v>
      </c>
      <c r="K201" s="62"/>
      <c r="L201" s="79"/>
      <c r="M201" s="62"/>
    </row>
    <row r="202" spans="1:13" ht="14.1" customHeight="1" x14ac:dyDescent="0.2">
      <c r="I202" s="113">
        <v>478</v>
      </c>
      <c r="J202" s="114">
        <v>130</v>
      </c>
      <c r="K202" s="69">
        <f>SUM(K197-K198-K199-K200-K201)</f>
        <v>0</v>
      </c>
      <c r="L202" s="70">
        <f>SUM(L197-L198-L199-L200-L201)</f>
        <v>0</v>
      </c>
      <c r="M202" s="70">
        <f>SUM(M197-M198-M199-M200-M201)</f>
        <v>0</v>
      </c>
    </row>
    <row r="203" spans="1:13" ht="14.1" customHeight="1" x14ac:dyDescent="0.2">
      <c r="I203" s="115"/>
      <c r="J203" s="116"/>
      <c r="K203" s="77"/>
      <c r="L203" s="77"/>
      <c r="M203" s="77"/>
    </row>
    <row r="204" spans="1:13" ht="14.1" customHeight="1" x14ac:dyDescent="0.2">
      <c r="I204" s="109" t="s">
        <v>788</v>
      </c>
      <c r="J204" s="110" t="s">
        <v>1195</v>
      </c>
      <c r="K204" s="57">
        <f>SUM('HL KNIHA VYPOC'!G254)</f>
        <v>-24550.82</v>
      </c>
      <c r="L204" s="57">
        <f>SUM('HL KNIHA VYPOC'!K254)</f>
        <v>0</v>
      </c>
      <c r="M204" s="57">
        <f>SUM('HL KNIHA VYPOC'!H254)</f>
        <v>0</v>
      </c>
    </row>
    <row r="205" spans="1:13" ht="14.1" customHeight="1" x14ac:dyDescent="0.2">
      <c r="I205" s="111" t="s">
        <v>788</v>
      </c>
      <c r="J205" s="112">
        <v>110</v>
      </c>
      <c r="K205" s="60"/>
      <c r="L205" s="61"/>
      <c r="M205" s="62"/>
    </row>
    <row r="206" spans="1:13" ht="14.1" customHeight="1" x14ac:dyDescent="0.2">
      <c r="I206" s="117">
        <v>479</v>
      </c>
      <c r="J206" s="116">
        <v>130</v>
      </c>
      <c r="K206" s="82">
        <f>SUM(K204-K205-K207-K208)</f>
        <v>-24550.82</v>
      </c>
      <c r="L206" s="83">
        <f>SUM(L204-L205-L207-L208)</f>
        <v>0</v>
      </c>
      <c r="M206" s="83">
        <f>SUM(M204-M205-M207-M208)</f>
        <v>0</v>
      </c>
    </row>
    <row r="207" spans="1:13" ht="14.1" customHeight="1" x14ac:dyDescent="0.2">
      <c r="I207" s="117">
        <v>479</v>
      </c>
      <c r="J207" s="116">
        <v>131</v>
      </c>
      <c r="K207" s="62"/>
      <c r="L207" s="79"/>
      <c r="M207" s="62"/>
    </row>
    <row r="208" spans="1:13" ht="14.1" customHeight="1" x14ac:dyDescent="0.2">
      <c r="I208" s="113">
        <v>479</v>
      </c>
      <c r="J208" s="114">
        <v>135</v>
      </c>
      <c r="K208" s="73"/>
      <c r="L208" s="74"/>
      <c r="M208" s="62"/>
    </row>
    <row r="210" spans="1:15" ht="14.1" customHeight="1" x14ac:dyDescent="0.2">
      <c r="A210" s="794" t="s">
        <v>1249</v>
      </c>
      <c r="B210" s="794"/>
      <c r="C210" s="794"/>
      <c r="D210" s="794"/>
      <c r="E210" s="794"/>
      <c r="F210" s="794"/>
      <c r="G210" s="794"/>
      <c r="H210" s="794"/>
      <c r="I210" s="794"/>
      <c r="J210" s="794"/>
      <c r="K210" s="794"/>
      <c r="L210" s="794"/>
      <c r="M210" s="52"/>
    </row>
    <row r="211" spans="1:15" ht="14.1" customHeight="1" x14ac:dyDescent="0.2">
      <c r="A211" s="109" t="s">
        <v>100</v>
      </c>
      <c r="B211" s="110" t="s">
        <v>1195</v>
      </c>
      <c r="C211" s="118">
        <f>SUM('HL KNIHA VYPOC'!G318)</f>
        <v>1057.3599999999999</v>
      </c>
      <c r="D211" s="118">
        <f>SUM('HL KNIHA VYPOC'!K318)</f>
        <v>0</v>
      </c>
      <c r="E211" s="118">
        <f>SUM('HL KNIHA VYPOC'!H318)</f>
        <v>0</v>
      </c>
      <c r="I211" s="109" t="s">
        <v>112</v>
      </c>
      <c r="J211" s="110" t="s">
        <v>1195</v>
      </c>
      <c r="K211" s="118">
        <f>SUM('HL KNIHA VYPOC'!G391)</f>
        <v>0</v>
      </c>
      <c r="L211" s="118">
        <f>SUM('HL KNIHA VYPOC'!K391)</f>
        <v>0</v>
      </c>
      <c r="M211" s="118">
        <f>SUM('HL KNIHA VYPOC'!H391)</f>
        <v>0</v>
      </c>
    </row>
    <row r="212" spans="1:15" ht="14.1" customHeight="1" x14ac:dyDescent="0.2">
      <c r="A212" s="111" t="s">
        <v>100</v>
      </c>
      <c r="B212" s="112">
        <v>32</v>
      </c>
      <c r="C212" s="65">
        <f>SUM(C211-C213)</f>
        <v>1057.3599999999999</v>
      </c>
      <c r="D212" s="66">
        <f>SUM(D211-D213)</f>
        <v>0</v>
      </c>
      <c r="E212" s="66">
        <f>SUM(E211-E213)</f>
        <v>0</v>
      </c>
      <c r="I212" s="111" t="s">
        <v>112</v>
      </c>
      <c r="J212" s="112">
        <v>32</v>
      </c>
      <c r="K212" s="65">
        <f>SUM(K211-K213)</f>
        <v>0</v>
      </c>
      <c r="L212" s="66">
        <f>SUM(L211-L213)</f>
        <v>0</v>
      </c>
      <c r="M212" s="66">
        <f>SUM(M211-M213)</f>
        <v>0</v>
      </c>
      <c r="N212" s="283">
        <f>SUM(N211-N213)</f>
        <v>0</v>
      </c>
      <c r="O212" s="65">
        <f>SUM(O211-O213)</f>
        <v>0</v>
      </c>
    </row>
    <row r="213" spans="1:15" ht="14.1" customHeight="1" x14ac:dyDescent="0.2">
      <c r="A213" s="113" t="s">
        <v>100</v>
      </c>
      <c r="B213" s="114">
        <v>33</v>
      </c>
      <c r="C213" s="73"/>
      <c r="D213" s="74"/>
      <c r="E213" s="62"/>
      <c r="I213" s="113" t="s">
        <v>112</v>
      </c>
      <c r="J213" s="114">
        <v>33</v>
      </c>
      <c r="K213" s="73"/>
      <c r="L213" s="74"/>
      <c r="M213" s="62"/>
    </row>
    <row r="214" spans="1:15" ht="14.1" customHeight="1" x14ac:dyDescent="0.2">
      <c r="A214" s="115"/>
      <c r="B214" s="116"/>
      <c r="I214" s="115"/>
      <c r="J214" s="116"/>
      <c r="K214" s="77"/>
      <c r="L214" s="77"/>
      <c r="M214" s="77"/>
    </row>
    <row r="216" spans="1:15" ht="14.1" customHeight="1" x14ac:dyDescent="0.2">
      <c r="A216" s="109" t="s">
        <v>1138</v>
      </c>
      <c r="B216" s="110" t="s">
        <v>1195</v>
      </c>
      <c r="C216" s="118">
        <f>SUM('HL KNIHA VYPOC'!G394)</f>
        <v>0</v>
      </c>
      <c r="D216" s="118">
        <f>SUM('HL KNIHA VYPOC'!K394)</f>
        <v>0</v>
      </c>
      <c r="E216" s="118">
        <f>SUM('HL KNIHA VYPOC'!H394)</f>
        <v>0</v>
      </c>
      <c r="I216" s="109">
        <v>666</v>
      </c>
      <c r="J216" s="110" t="s">
        <v>1195</v>
      </c>
      <c r="K216" s="118">
        <f>SUM('HL KNIHA VYPOC'!G395)</f>
        <v>0</v>
      </c>
      <c r="L216" s="118">
        <f>SUM('HL KNIHA VYPOC'!K395)</f>
        <v>0</v>
      </c>
      <c r="M216" s="118">
        <f>SUM('HL KNIHA VYPOC'!H395)</f>
        <v>0</v>
      </c>
    </row>
    <row r="217" spans="1:15" ht="14.1" customHeight="1" x14ac:dyDescent="0.2">
      <c r="A217" s="111" t="s">
        <v>1138</v>
      </c>
      <c r="B217" s="112">
        <v>32</v>
      </c>
      <c r="C217" s="65">
        <f>SUM(C216-C218-C219)</f>
        <v>0</v>
      </c>
      <c r="D217" s="66">
        <f>SUM(D216-D218-D219)</f>
        <v>0</v>
      </c>
      <c r="E217" s="66">
        <f>SUM(E216-E218-E219)</f>
        <v>0</v>
      </c>
      <c r="I217" s="111" t="s">
        <v>1142</v>
      </c>
      <c r="J217" s="112">
        <v>36</v>
      </c>
      <c r="K217" s="65">
        <f>SUM(K216-K218-K219)</f>
        <v>0</v>
      </c>
      <c r="L217" s="66">
        <f>SUM(L216-L218-L219)</f>
        <v>0</v>
      </c>
      <c r="M217" s="66">
        <f>SUM(M216-M218-M219)</f>
        <v>0</v>
      </c>
    </row>
    <row r="218" spans="1:15" ht="14.1" customHeight="1" x14ac:dyDescent="0.2">
      <c r="A218" s="117" t="s">
        <v>1138</v>
      </c>
      <c r="B218" s="116">
        <v>33</v>
      </c>
      <c r="C218" s="62"/>
      <c r="D218" s="79"/>
      <c r="E218" s="62"/>
      <c r="I218" s="117" t="s">
        <v>1142</v>
      </c>
      <c r="J218" s="116">
        <v>37</v>
      </c>
      <c r="K218" s="62"/>
      <c r="L218" s="79"/>
      <c r="M218" s="62"/>
    </row>
    <row r="219" spans="1:15" ht="14.1" customHeight="1" x14ac:dyDescent="0.2">
      <c r="A219" s="113" t="s">
        <v>1138</v>
      </c>
      <c r="B219" s="114">
        <v>34</v>
      </c>
      <c r="C219" s="73"/>
      <c r="D219" s="74"/>
      <c r="E219" s="62"/>
      <c r="I219" s="113" t="s">
        <v>1142</v>
      </c>
      <c r="J219" s="114">
        <v>38</v>
      </c>
      <c r="K219" s="73"/>
      <c r="L219" s="74"/>
      <c r="M219" s="62"/>
    </row>
    <row r="292" spans="6:7" ht="14.1" customHeight="1" x14ac:dyDescent="0.2">
      <c r="F292" s="286"/>
      <c r="G292" s="77"/>
    </row>
    <row r="310" spans="6:7" ht="14.1" customHeight="1" x14ac:dyDescent="0.2">
      <c r="F310" s="286"/>
      <c r="G310" s="77"/>
    </row>
    <row r="330" spans="6:7" ht="14.1" customHeight="1" x14ac:dyDescent="0.2">
      <c r="F330" s="286"/>
      <c r="G330" s="77"/>
    </row>
    <row r="346" spans="1:2" ht="14.1" customHeight="1" x14ac:dyDescent="0.2">
      <c r="A346" s="115"/>
      <c r="B346" s="116"/>
    </row>
  </sheetData>
  <mergeCells count="4">
    <mergeCell ref="A1:L1"/>
    <mergeCell ref="A104:L104"/>
    <mergeCell ref="A143:L143"/>
    <mergeCell ref="A210:L210"/>
  </mergeCells>
  <pageMargins left="0.7" right="0.7" top="0.78740157499999996" bottom="0.78740157499999996"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DDDDDD"/>
  </sheetPr>
  <dimension ref="A1:AV230"/>
  <sheetViews>
    <sheetView topLeftCell="B1" workbookViewId="0">
      <selection activeCell="I1" sqref="I1:N1"/>
    </sheetView>
  </sheetViews>
  <sheetFormatPr defaultColWidth="15.7109375" defaultRowHeight="12.75" outlineLevelRow="1" x14ac:dyDescent="0.25"/>
  <cols>
    <col min="1" max="1" width="2.7109375" style="126" hidden="1" customWidth="1"/>
    <col min="2" max="2" width="5.7109375" style="126" customWidth="1"/>
    <col min="3" max="3" width="4.85546875" style="126" customWidth="1"/>
    <col min="4" max="4" width="45.42578125" style="126" customWidth="1"/>
    <col min="5" max="5" width="8.7109375" style="499" customWidth="1"/>
    <col min="6" max="6" width="0.42578125" style="502" customWidth="1"/>
    <col min="7" max="7" width="0.42578125" style="126" customWidth="1"/>
    <col min="8" max="8" width="3" style="126" customWidth="1"/>
    <col min="9" max="9" width="12.7109375" style="126" customWidth="1"/>
    <col min="10" max="10" width="0.140625" style="126" customWidth="1"/>
    <col min="11" max="11" width="8.7109375" style="126" hidden="1" customWidth="1"/>
    <col min="12" max="12" width="1.28515625" style="126" hidden="1" customWidth="1"/>
    <col min="13" max="13" width="5.28515625" style="126" hidden="1" customWidth="1"/>
    <col min="14" max="14" width="12.7109375" style="496" customWidth="1"/>
    <col min="15" max="15" width="0.140625" style="496" customWidth="1"/>
    <col min="16" max="16" width="5" style="500" hidden="1" customWidth="1"/>
    <col min="17" max="17" width="0.28515625" style="496" customWidth="1"/>
    <col min="18" max="18" width="0.5703125" style="496" customWidth="1"/>
    <col min="19" max="19" width="12.7109375" style="496" customWidth="1"/>
    <col min="20" max="20" width="0.140625" style="496" customWidth="1"/>
    <col min="21" max="23" width="9.7109375" style="496" hidden="1" customWidth="1"/>
    <col min="24" max="24" width="12.7109375" style="496" customWidth="1"/>
    <col min="25" max="25" width="2.140625" style="126" hidden="1" customWidth="1"/>
    <col min="26" max="26" width="0.140625" style="126" customWidth="1"/>
    <col min="27" max="27" width="5.28515625" style="126" hidden="1" customWidth="1"/>
    <col min="28" max="28" width="7" style="126" hidden="1" customWidth="1"/>
    <col min="29" max="29" width="6" style="126" hidden="1" customWidth="1"/>
    <col min="30" max="31" width="10.5703125" style="422" hidden="1" customWidth="1"/>
    <col min="32" max="33" width="7.7109375" style="422" hidden="1" customWidth="1"/>
    <col min="34" max="35" width="15.7109375" style="126" hidden="1" customWidth="1"/>
    <col min="36" max="36" width="0.140625" style="126" hidden="1" customWidth="1"/>
    <col min="37" max="37" width="7.85546875" style="502" hidden="1" customWidth="1"/>
    <col min="38" max="38" width="7.5703125" style="126" hidden="1" customWidth="1"/>
    <col min="39" max="39" width="6.140625" style="126" hidden="1" customWidth="1"/>
    <col min="40" max="40" width="12.7109375" style="126" customWidth="1"/>
    <col min="41" max="41" width="0.140625" style="126" customWidth="1"/>
    <col min="42" max="42" width="7.85546875" style="126" hidden="1" customWidth="1"/>
    <col min="43" max="43" width="3.5703125" style="126" hidden="1" customWidth="1"/>
    <col min="44" max="44" width="12.5703125" style="126" hidden="1" customWidth="1"/>
    <col min="45" max="45" width="12.7109375" style="126" customWidth="1"/>
    <col min="46" max="47" width="8.7109375" style="126" customWidth="1"/>
    <col min="48" max="16384" width="15.7109375" style="126"/>
  </cols>
  <sheetData>
    <row r="1" spans="2:48" ht="39.75" customHeight="1" x14ac:dyDescent="0.25">
      <c r="B1" s="127">
        <f>IF(D225=D1,C225,IF(D226=D1,C226,IF(D227=D1,C227,)))</f>
        <v>3</v>
      </c>
      <c r="C1" s="495"/>
      <c r="D1" s="129" t="s">
        <v>39</v>
      </c>
      <c r="E1" s="126"/>
      <c r="F1" s="128"/>
      <c r="G1" s="128"/>
      <c r="H1" s="128"/>
      <c r="I1" s="795" t="str">
        <f>_xlfn.CONCAT($D$216," ","rok 2023")</f>
        <v>Bežné účtovné obdobie rok 2023</v>
      </c>
      <c r="J1" s="795"/>
      <c r="K1" s="795"/>
      <c r="L1" s="795"/>
      <c r="M1" s="795"/>
      <c r="N1" s="795"/>
      <c r="P1" s="496"/>
      <c r="S1" s="796" t="str">
        <f>_xlfn.CONCAT($D$217," ","rok 2022")</f>
        <v>Bezprostredne predchádzajúce účtovné obdobie rok 2022</v>
      </c>
      <c r="T1" s="796"/>
      <c r="U1" s="796"/>
      <c r="V1" s="796"/>
      <c r="W1" s="796"/>
      <c r="X1" s="796"/>
      <c r="AD1" s="422" t="str">
        <f>$D$213</f>
        <v>STRANA AKTÍV</v>
      </c>
      <c r="AE1" s="422" t="str">
        <f>$D$214</f>
        <v>STRANA PASÍV</v>
      </c>
      <c r="AK1" s="126"/>
      <c r="AN1" s="795" t="str">
        <f>_xlfn.CONCAT($D$217," ","rok 2021")</f>
        <v>Bezprostredne predchádzajúce účtovné obdobie rok 2021</v>
      </c>
      <c r="AO1" s="795"/>
      <c r="AP1" s="795"/>
      <c r="AQ1" s="795"/>
      <c r="AR1" s="795"/>
      <c r="AS1" s="795"/>
    </row>
    <row r="2" spans="2:48" ht="24.75" customHeight="1" x14ac:dyDescent="0.3">
      <c r="C2" s="426" t="str">
        <f>$D$212</f>
        <v>Označenie</v>
      </c>
      <c r="D2" s="426" t="str">
        <f>$D$223</f>
        <v>Text</v>
      </c>
      <c r="E2" s="423" t="str">
        <f>$D$215</f>
        <v>Číslo riadku</v>
      </c>
      <c r="F2" s="428"/>
      <c r="G2" s="428"/>
      <c r="H2" s="428"/>
      <c r="I2" s="421" t="str">
        <f>$D$218</f>
        <v>Brutto-časť 1</v>
      </c>
      <c r="J2" s="428"/>
      <c r="K2" s="421" t="str">
        <f>$D$219</f>
        <v>Oprávky</v>
      </c>
      <c r="L2" s="428"/>
      <c r="M2" s="421" t="str">
        <f>$D$220</f>
        <v>Opravné položky</v>
      </c>
      <c r="N2" s="497" t="s">
        <v>1992</v>
      </c>
      <c r="P2" s="496"/>
      <c r="S2" s="497" t="str">
        <f>$D$218</f>
        <v>Brutto-časť 1</v>
      </c>
      <c r="T2" s="498"/>
      <c r="U2" s="497" t="str">
        <f>$D$219</f>
        <v>Oprávky</v>
      </c>
      <c r="V2" s="498"/>
      <c r="W2" s="497" t="str">
        <f>$D$220</f>
        <v>Opravné položky</v>
      </c>
      <c r="X2" s="497" t="str">
        <f>$D$221</f>
        <v>Netto</v>
      </c>
      <c r="AK2" s="126"/>
      <c r="AN2" s="421" t="str">
        <f>$D$218</f>
        <v>Brutto-časť 1</v>
      </c>
      <c r="AO2" s="428"/>
      <c r="AP2" s="421" t="str">
        <f>$D$219</f>
        <v>Oprávky</v>
      </c>
      <c r="AQ2" s="428"/>
      <c r="AR2" s="421" t="str">
        <f>$D$220</f>
        <v>Opravné položky</v>
      </c>
      <c r="AS2" s="421" t="str">
        <f>$D$221</f>
        <v>Netto</v>
      </c>
    </row>
    <row r="3" spans="2:48" s="412" customFormat="1" ht="12" x14ac:dyDescent="0.25">
      <c r="B3" s="432" t="s">
        <v>2011</v>
      </c>
      <c r="D3" s="412" t="str">
        <f>IF(VLOOKUP($B3,suvaha_p!$A:$G,1)=$B3,VLOOKUP($B3,suvaha_p!$A:$G,$B$1),0)</f>
        <v>Spolu majetok r. 02 + r. 33 + r. 74</v>
      </c>
      <c r="E3" s="433" t="s">
        <v>2011</v>
      </c>
      <c r="F3" s="433"/>
      <c r="I3" s="434">
        <f>SUM(I4+I35+I76)</f>
        <v>46962</v>
      </c>
      <c r="J3" s="435"/>
      <c r="K3" s="436">
        <f>SUM(K4+K35+K76)</f>
        <v>5931</v>
      </c>
      <c r="L3" s="436"/>
      <c r="M3" s="436">
        <f>SUM(M4+M35+M76)</f>
        <v>0</v>
      </c>
      <c r="N3" s="434">
        <f>SUM(N4+N35+N76)</f>
        <v>41031</v>
      </c>
      <c r="O3" s="437"/>
      <c r="P3" s="438"/>
      <c r="Q3" s="437"/>
      <c r="R3" s="437"/>
      <c r="S3" s="434">
        <f>SUM(S4+S35+S76)</f>
        <v>19482.499999999993</v>
      </c>
      <c r="T3" s="434"/>
      <c r="U3" s="434">
        <f>SUM(U4+U35+U76)</f>
        <v>0</v>
      </c>
      <c r="V3" s="434"/>
      <c r="W3" s="434">
        <f>SUM(W4+W35+W76)</f>
        <v>0</v>
      </c>
      <c r="X3" s="439">
        <f>SUM(X4+X35+X76)</f>
        <v>19438</v>
      </c>
      <c r="Z3" s="440">
        <f>ROUND(I3,0)</f>
        <v>46962</v>
      </c>
      <c r="AA3" s="440">
        <f>ROUND(K3+M3,0)</f>
        <v>5931</v>
      </c>
      <c r="AB3" s="441">
        <f>ROUND(N3,0)</f>
        <v>41031</v>
      </c>
      <c r="AC3" s="440">
        <f>ROUND(X3,0)</f>
        <v>19438</v>
      </c>
      <c r="AD3" s="442" t="str">
        <f>REPT(" ",11-LEN(Z3))&amp;Z3</f>
        <v xml:space="preserve">      46962</v>
      </c>
      <c r="AE3" s="442" t="str">
        <f>REPT(" ",11-LEN(AA3))&amp;AA3</f>
        <v xml:space="preserve">       5931</v>
      </c>
      <c r="AF3" s="442" t="str">
        <f>REPT(" ",11-LEN(AB3))&amp;AB3</f>
        <v xml:space="preserve">      41031</v>
      </c>
      <c r="AG3" s="442" t="str">
        <f>REPT(" ",11-LEN(AC3))&amp;AC3</f>
        <v xml:space="preserve">      19438</v>
      </c>
      <c r="AK3" s="433"/>
      <c r="AN3" s="443">
        <f>SUM(AN4+AN35+AN76)</f>
        <v>0</v>
      </c>
      <c r="AO3" s="413"/>
      <c r="AP3" s="443">
        <f>SUM(AP4+AP35+AP76)</f>
        <v>0</v>
      </c>
      <c r="AQ3" s="443"/>
      <c r="AR3" s="443">
        <f>SUM(AR4+AR35+AR76)</f>
        <v>0</v>
      </c>
      <c r="AS3" s="443">
        <f>SUM(AS4+AS35+AS76)</f>
        <v>0</v>
      </c>
      <c r="AV3" s="444"/>
    </row>
    <row r="4" spans="2:48" s="412" customFormat="1" ht="10.15" x14ac:dyDescent="0.2">
      <c r="B4" s="432" t="s">
        <v>2012</v>
      </c>
      <c r="C4" s="412" t="s">
        <v>2013</v>
      </c>
      <c r="D4" s="412" t="str">
        <f>IF(VLOOKUP($B4,suvaha_p!$A:$G,1)=$B4,VLOOKUP($B4,suvaha_p!$A:$G,$B$1),0)</f>
        <v>Neobežný majetok r. 03 + r. 11 + r. 21</v>
      </c>
      <c r="E4" s="433" t="s">
        <v>2012</v>
      </c>
      <c r="F4" s="433"/>
      <c r="I4" s="443">
        <f>SUM(I5+I13+I23)</f>
        <v>31633</v>
      </c>
      <c r="J4" s="413"/>
      <c r="K4" s="443">
        <f>SUM(K5+K13+K23)</f>
        <v>5931</v>
      </c>
      <c r="L4" s="443"/>
      <c r="M4" s="443">
        <f>SUM(M5+M13+M23)</f>
        <v>0</v>
      </c>
      <c r="N4" s="414">
        <f>SUM(N5+N13+N23)</f>
        <v>25702</v>
      </c>
      <c r="O4" s="415"/>
      <c r="P4" s="445"/>
      <c r="Q4" s="415"/>
      <c r="R4" s="415"/>
      <c r="S4" s="414">
        <f>SUM(S5+S13+S23)</f>
        <v>0</v>
      </c>
      <c r="T4" s="414"/>
      <c r="U4" s="414">
        <f>SUM(U5+U13+U23)</f>
        <v>0</v>
      </c>
      <c r="V4" s="414"/>
      <c r="W4" s="414">
        <f>SUM(W5+W13+W23)</f>
        <v>0</v>
      </c>
      <c r="X4" s="414">
        <f>SUM(X5+X13+X23)</f>
        <v>0</v>
      </c>
      <c r="Z4" s="440">
        <f t="shared" ref="Z4:Z67" si="0">ROUND(I4,0)</f>
        <v>31633</v>
      </c>
      <c r="AA4" s="440">
        <f t="shared" ref="AA4:AA67" si="1">ROUND(K4+M4,0)</f>
        <v>5931</v>
      </c>
      <c r="AB4" s="440">
        <f t="shared" ref="AB4:AB67" si="2">ROUND(N4,0)</f>
        <v>25702</v>
      </c>
      <c r="AC4" s="440">
        <f t="shared" ref="AC4:AC67" si="3">ROUND(X4,0)</f>
        <v>0</v>
      </c>
      <c r="AD4" s="442" t="str">
        <f t="shared" ref="AD4:AG67" si="4">REPT(" ",11-LEN(Z4))&amp;Z4</f>
        <v xml:space="preserve">      31633</v>
      </c>
      <c r="AE4" s="442" t="str">
        <f t="shared" si="4"/>
        <v xml:space="preserve">       5931</v>
      </c>
      <c r="AF4" s="442" t="str">
        <f t="shared" si="4"/>
        <v xml:space="preserve">      25702</v>
      </c>
      <c r="AG4" s="442" t="str">
        <f t="shared" si="4"/>
        <v xml:space="preserve">          0</v>
      </c>
      <c r="AK4" s="433"/>
      <c r="AN4" s="443">
        <f>SUM(AN5+AN13+AN23)</f>
        <v>0</v>
      </c>
      <c r="AO4" s="413"/>
      <c r="AP4" s="443">
        <f>SUM(AP5+AP13+AP23)</f>
        <v>0</v>
      </c>
      <c r="AQ4" s="443"/>
      <c r="AR4" s="443">
        <f>SUM(AR5+AR13+AR23)</f>
        <v>0</v>
      </c>
      <c r="AS4" s="443">
        <f>SUM(AS5+AS13+AS23)</f>
        <v>0</v>
      </c>
    </row>
    <row r="5" spans="2:48" s="412" customFormat="1" ht="10.15" outlineLevel="1" x14ac:dyDescent="0.2">
      <c r="B5" s="432" t="s">
        <v>2014</v>
      </c>
      <c r="C5" s="412" t="s">
        <v>2015</v>
      </c>
      <c r="D5" s="412" t="str">
        <f>IF(VLOOKUP($B5,suvaha_p!$A:$G,1)=$B5,VLOOKUP($B5,suvaha_p!$A:$G,$B$1),0)</f>
        <v>Dlhodobý nehmotný majetok súčet  (r. 04 až r. 10)</v>
      </c>
      <c r="E5" s="433" t="s">
        <v>2014</v>
      </c>
      <c r="F5" s="433"/>
      <c r="G5" s="413"/>
      <c r="I5" s="443">
        <f>SUM(I6:I12)</f>
        <v>0</v>
      </c>
      <c r="J5" s="443"/>
      <c r="K5" s="443">
        <f>SUM(K6:K12)</f>
        <v>0</v>
      </c>
      <c r="L5" s="414"/>
      <c r="M5" s="443">
        <f>SUM(M6:M12)</f>
        <v>0</v>
      </c>
      <c r="N5" s="414">
        <f>SUM(N6:N12)</f>
        <v>0</v>
      </c>
      <c r="O5" s="415"/>
      <c r="P5" s="445"/>
      <c r="Q5" s="414"/>
      <c r="R5" s="415"/>
      <c r="S5" s="414">
        <f>SUM(S6:S12)</f>
        <v>0</v>
      </c>
      <c r="T5" s="414"/>
      <c r="U5" s="414">
        <f>SUM(U6:U12)</f>
        <v>0</v>
      </c>
      <c r="V5" s="414"/>
      <c r="W5" s="414">
        <f>SUM(W6:W12)</f>
        <v>0</v>
      </c>
      <c r="X5" s="414">
        <f>SUM(X6:X12)</f>
        <v>0</v>
      </c>
      <c r="Z5" s="440">
        <f t="shared" si="0"/>
        <v>0</v>
      </c>
      <c r="AA5" s="440">
        <f t="shared" si="1"/>
        <v>0</v>
      </c>
      <c r="AB5" s="440">
        <f t="shared" si="2"/>
        <v>0</v>
      </c>
      <c r="AC5" s="440">
        <f t="shared" si="3"/>
        <v>0</v>
      </c>
      <c r="AD5" s="442" t="str">
        <f t="shared" si="4"/>
        <v xml:space="preserve">          0</v>
      </c>
      <c r="AE5" s="442" t="str">
        <f t="shared" si="4"/>
        <v xml:space="preserve">          0</v>
      </c>
      <c r="AF5" s="442" t="str">
        <f t="shared" si="4"/>
        <v xml:space="preserve">          0</v>
      </c>
      <c r="AG5" s="442" t="str">
        <f t="shared" si="4"/>
        <v xml:space="preserve">          0</v>
      </c>
      <c r="AK5" s="433"/>
      <c r="AL5" s="413"/>
      <c r="AN5" s="443">
        <f>SUM(AN6:AN12)</f>
        <v>0</v>
      </c>
      <c r="AO5" s="443"/>
      <c r="AP5" s="443">
        <f>SUM(AP6:AP12)</f>
        <v>0</v>
      </c>
      <c r="AQ5" s="414"/>
      <c r="AR5" s="443">
        <f>SUM(AR6:AR12)</f>
        <v>0</v>
      </c>
      <c r="AS5" s="443">
        <f>SUM(AS6:AS12)</f>
        <v>0</v>
      </c>
    </row>
    <row r="6" spans="2:48" s="17" customFormat="1" ht="10.15" outlineLevel="1" x14ac:dyDescent="0.2">
      <c r="B6" s="133" t="s">
        <v>1212</v>
      </c>
      <c r="C6" s="17" t="s">
        <v>2016</v>
      </c>
      <c r="D6" s="17" t="str">
        <f>IF(VLOOKUP($B6,suvaha_p!$A:$G,1)=$B6,VLOOKUP($B6,suvaha_p!$A:$G,$B$1),0)</f>
        <v>Aktivované náklady na vývoj (012) - /072, 091A/</v>
      </c>
      <c r="E6" s="139" t="s">
        <v>1212</v>
      </c>
      <c r="F6" s="140">
        <f>SUM('HL KNIHA VYPOC'!G8)</f>
        <v>0</v>
      </c>
      <c r="I6" s="141">
        <f>ROUND(SUM(F6:H6),0)</f>
        <v>0</v>
      </c>
      <c r="J6" s="141">
        <f>SUM('HL KNIHA VYPOC'!G53)*-1</f>
        <v>0</v>
      </c>
      <c r="K6" s="131">
        <f>ROUND(SUM(J6),0)</f>
        <v>0</v>
      </c>
      <c r="L6" s="131">
        <f>SUM(ANALYTIKAVUJ!C26)*-1</f>
        <v>0</v>
      </c>
      <c r="M6" s="131">
        <f>ROUND(SUM(L6),0)</f>
        <v>0</v>
      </c>
      <c r="N6" s="131">
        <f>SUM(I6-K6-M6)</f>
        <v>0</v>
      </c>
      <c r="O6" s="131"/>
      <c r="P6" s="142">
        <f>SUM('HL KNIHA VYPOC'!K8)</f>
        <v>0</v>
      </c>
      <c r="Q6" s="131"/>
      <c r="R6" s="131"/>
      <c r="S6" s="131">
        <f>SUM(P6:R6)</f>
        <v>0</v>
      </c>
      <c r="T6" s="131">
        <f>SUM('HL KNIHA VYPOC'!K53)*-1</f>
        <v>0</v>
      </c>
      <c r="U6" s="131">
        <f>SUM(T6)</f>
        <v>0</v>
      </c>
      <c r="V6" s="131">
        <f>SUM(ANALYTIKAVUJ!D26)*-1</f>
        <v>0</v>
      </c>
      <c r="W6" s="131">
        <f>SUM(V6)</f>
        <v>0</v>
      </c>
      <c r="X6" s="131">
        <f>ROUND((S6-U6-W6),0)</f>
        <v>0</v>
      </c>
      <c r="Z6" s="135">
        <f t="shared" si="0"/>
        <v>0</v>
      </c>
      <c r="AA6" s="135">
        <f t="shared" si="1"/>
        <v>0</v>
      </c>
      <c r="AB6" s="135">
        <f t="shared" si="2"/>
        <v>0</v>
      </c>
      <c r="AC6" s="135">
        <f t="shared" si="3"/>
        <v>0</v>
      </c>
      <c r="AD6" s="132" t="str">
        <f t="shared" si="4"/>
        <v xml:space="preserve">          0</v>
      </c>
      <c r="AE6" s="132" t="str">
        <f t="shared" si="4"/>
        <v xml:space="preserve">          0</v>
      </c>
      <c r="AF6" s="132" t="str">
        <f t="shared" si="4"/>
        <v xml:space="preserve">          0</v>
      </c>
      <c r="AG6" s="132" t="str">
        <f t="shared" si="4"/>
        <v xml:space="preserve">          0</v>
      </c>
      <c r="AK6" s="140">
        <f>SUM('HL KNIHA VYPOC'!H8)</f>
        <v>0</v>
      </c>
      <c r="AN6" s="141">
        <f>SUM(AK6:AM6)</f>
        <v>0</v>
      </c>
      <c r="AO6" s="141">
        <f>SUM('HL KNIHA VYPOC'!H53)*-1</f>
        <v>0</v>
      </c>
      <c r="AP6" s="131">
        <f>SUM(AO6)</f>
        <v>0</v>
      </c>
      <c r="AQ6" s="131">
        <f>SUM(ANALYTIKAVUJ!E26)*-1</f>
        <v>0</v>
      </c>
      <c r="AR6" s="131">
        <f>SUM(AQ6)</f>
        <v>0</v>
      </c>
      <c r="AS6" s="141">
        <f>ROUND((AN6-AP6-AR6),0)</f>
        <v>0</v>
      </c>
    </row>
    <row r="7" spans="2:48" s="17" customFormat="1" ht="10.15" outlineLevel="1" x14ac:dyDescent="0.2">
      <c r="B7" s="133" t="s">
        <v>1213</v>
      </c>
      <c r="C7" s="17" t="s">
        <v>2017</v>
      </c>
      <c r="D7" s="17" t="str">
        <f>IF(VLOOKUP($B7,suvaha_p!$A:$G,1)=$B7,VLOOKUP($B7,suvaha_p!$A:$G,$B$1),0)</f>
        <v>Softvér (013)-/073, 091A/</v>
      </c>
      <c r="E7" s="139" t="s">
        <v>1213</v>
      </c>
      <c r="F7" s="140">
        <f>SUM('HL KNIHA VYPOC'!G9)</f>
        <v>0</v>
      </c>
      <c r="I7" s="141">
        <f>ROUND(SUM(F7:H7),0)</f>
        <v>0</v>
      </c>
      <c r="J7" s="141">
        <f>SUM('HL KNIHA VYPOC'!G54)*-1</f>
        <v>0</v>
      </c>
      <c r="K7" s="131">
        <f t="shared" ref="K7:K34" si="5">ROUND(SUM(J7),0)</f>
        <v>0</v>
      </c>
      <c r="L7" s="131">
        <f>SUM(ANALYTIKAVUJ!C27)*-1</f>
        <v>0</v>
      </c>
      <c r="M7" s="131">
        <f t="shared" ref="M7:M34" si="6">ROUND(SUM(L7),0)</f>
        <v>0</v>
      </c>
      <c r="N7" s="131">
        <f t="shared" ref="N7:N70" si="7">SUM(I7-K7-M7)</f>
        <v>0</v>
      </c>
      <c r="O7" s="131"/>
      <c r="P7" s="142">
        <f>SUM('HL KNIHA VYPOC'!K9)</f>
        <v>0</v>
      </c>
      <c r="Q7" s="131"/>
      <c r="R7" s="131"/>
      <c r="S7" s="131">
        <f t="shared" ref="S7:S12" si="8">SUM(P7:R7)</f>
        <v>0</v>
      </c>
      <c r="T7" s="131">
        <f>SUM('HL KNIHA VYPOC'!K54)*-1</f>
        <v>0</v>
      </c>
      <c r="U7" s="131">
        <f t="shared" ref="U7:U12" si="9">SUM(T7)</f>
        <v>0</v>
      </c>
      <c r="V7" s="131">
        <f>SUM(ANALYTIKAVUJ!D27)*-1</f>
        <v>0</v>
      </c>
      <c r="W7" s="131">
        <f t="shared" ref="W7:W12" si="10">SUM(V7)</f>
        <v>0</v>
      </c>
      <c r="X7" s="131">
        <f t="shared" ref="X7:X22" si="11">ROUND((S7-U7-W7),0)</f>
        <v>0</v>
      </c>
      <c r="Z7" s="135">
        <f t="shared" si="0"/>
        <v>0</v>
      </c>
      <c r="AA7" s="135">
        <f t="shared" si="1"/>
        <v>0</v>
      </c>
      <c r="AB7" s="135">
        <f t="shared" si="2"/>
        <v>0</v>
      </c>
      <c r="AC7" s="135">
        <f t="shared" si="3"/>
        <v>0</v>
      </c>
      <c r="AD7" s="132" t="str">
        <f t="shared" si="4"/>
        <v xml:space="preserve">          0</v>
      </c>
      <c r="AE7" s="132" t="str">
        <f t="shared" si="4"/>
        <v xml:space="preserve">          0</v>
      </c>
      <c r="AF7" s="132" t="str">
        <f t="shared" si="4"/>
        <v xml:space="preserve">          0</v>
      </c>
      <c r="AG7" s="132" t="str">
        <f t="shared" si="4"/>
        <v xml:space="preserve">          0</v>
      </c>
      <c r="AK7" s="140">
        <f>SUM('HL KNIHA VYPOC'!H9)</f>
        <v>0</v>
      </c>
      <c r="AN7" s="141">
        <f t="shared" ref="AN7:AN12" si="12">SUM(AK7:AM7)</f>
        <v>0</v>
      </c>
      <c r="AO7" s="141">
        <f>SUM('HL KNIHA VYPOC'!H54)*-1</f>
        <v>0</v>
      </c>
      <c r="AP7" s="131">
        <f t="shared" ref="AP7:AP12" si="13">SUM(AO7)</f>
        <v>0</v>
      </c>
      <c r="AQ7" s="131">
        <f>SUM(ANALYTIKAVUJ!E27)*-1</f>
        <v>0</v>
      </c>
      <c r="AR7" s="131">
        <f t="shared" ref="AR7:AR12" si="14">SUM(AQ7)</f>
        <v>0</v>
      </c>
      <c r="AS7" s="141">
        <f t="shared" ref="AS7:AS12" si="15">ROUND((AN7-AP7-AR7),0)</f>
        <v>0</v>
      </c>
    </row>
    <row r="8" spans="2:48" s="17" customFormat="1" ht="10.15" outlineLevel="1" x14ac:dyDescent="0.2">
      <c r="B8" s="133" t="s">
        <v>1214</v>
      </c>
      <c r="C8" s="17" t="s">
        <v>2018</v>
      </c>
      <c r="D8" s="17" t="str">
        <f>IF(VLOOKUP($B8,suvaha_p!$A:$G,1)=$B8,VLOOKUP($B8,suvaha_p!$A:$G,$B$1),0)</f>
        <v>Oceniteľné práva (014)-/074, 091A/</v>
      </c>
      <c r="E8" s="139" t="s">
        <v>1214</v>
      </c>
      <c r="F8" s="140">
        <f>SUM('HL KNIHA VYPOC'!G10)</f>
        <v>0</v>
      </c>
      <c r="I8" s="141">
        <f t="shared" ref="I8:I34" si="16">ROUND(SUM(F8:H8),0)</f>
        <v>0</v>
      </c>
      <c r="J8" s="141">
        <f>SUM('HL KNIHA VYPOC'!G55)*-1</f>
        <v>0</v>
      </c>
      <c r="K8" s="131">
        <f t="shared" si="5"/>
        <v>0</v>
      </c>
      <c r="L8" s="131">
        <f>SUM(ANALYTIKAVUJ!C28)*-1</f>
        <v>0</v>
      </c>
      <c r="M8" s="131">
        <f t="shared" si="6"/>
        <v>0</v>
      </c>
      <c r="N8" s="131">
        <f t="shared" si="7"/>
        <v>0</v>
      </c>
      <c r="O8" s="131"/>
      <c r="P8" s="142">
        <f>SUM('HL KNIHA VYPOC'!K10)</f>
        <v>0</v>
      </c>
      <c r="Q8" s="131"/>
      <c r="R8" s="131"/>
      <c r="S8" s="131">
        <f t="shared" si="8"/>
        <v>0</v>
      </c>
      <c r="T8" s="131">
        <f>SUM('HL KNIHA VYPOC'!K55)*-1</f>
        <v>0</v>
      </c>
      <c r="U8" s="131">
        <f t="shared" si="9"/>
        <v>0</v>
      </c>
      <c r="V8" s="131">
        <f>SUM(ANALYTIKAVUJ!D28)*-1</f>
        <v>0</v>
      </c>
      <c r="W8" s="131">
        <f t="shared" si="10"/>
        <v>0</v>
      </c>
      <c r="X8" s="131">
        <f t="shared" si="11"/>
        <v>0</v>
      </c>
      <c r="Z8" s="135">
        <f t="shared" si="0"/>
        <v>0</v>
      </c>
      <c r="AA8" s="135">
        <f t="shared" si="1"/>
        <v>0</v>
      </c>
      <c r="AB8" s="135">
        <f t="shared" si="2"/>
        <v>0</v>
      </c>
      <c r="AC8" s="135">
        <f t="shared" si="3"/>
        <v>0</v>
      </c>
      <c r="AD8" s="132" t="str">
        <f t="shared" si="4"/>
        <v xml:space="preserve">          0</v>
      </c>
      <c r="AE8" s="132" t="str">
        <f t="shared" si="4"/>
        <v xml:space="preserve">          0</v>
      </c>
      <c r="AF8" s="132" t="str">
        <f t="shared" si="4"/>
        <v xml:space="preserve">          0</v>
      </c>
      <c r="AG8" s="132" t="str">
        <f t="shared" si="4"/>
        <v xml:space="preserve">          0</v>
      </c>
      <c r="AK8" s="140">
        <f>SUM('HL KNIHA VYPOC'!H10)</f>
        <v>0</v>
      </c>
      <c r="AN8" s="141">
        <f t="shared" si="12"/>
        <v>0</v>
      </c>
      <c r="AO8" s="141">
        <f>SUM('HL KNIHA VYPOC'!H55)*-1</f>
        <v>0</v>
      </c>
      <c r="AP8" s="131">
        <f t="shared" si="13"/>
        <v>0</v>
      </c>
      <c r="AQ8" s="131">
        <f>SUM(ANALYTIKAVUJ!E28)*-1</f>
        <v>0</v>
      </c>
      <c r="AR8" s="131">
        <f t="shared" si="14"/>
        <v>0</v>
      </c>
      <c r="AS8" s="141">
        <f t="shared" si="15"/>
        <v>0</v>
      </c>
    </row>
    <row r="9" spans="2:48" s="17" customFormat="1" ht="10.15" outlineLevel="1" x14ac:dyDescent="0.2">
      <c r="B9" s="133" t="s">
        <v>1215</v>
      </c>
      <c r="C9" s="17" t="s">
        <v>2019</v>
      </c>
      <c r="D9" s="17" t="str">
        <f>IF(VLOOKUP($B9,suvaha_p!$A:$G,1)=$B9,VLOOKUP($B9,suvaha_p!$A:$G,$B$1),0)</f>
        <v>Goodwill (015) - /075, 091A/</v>
      </c>
      <c r="E9" s="139" t="s">
        <v>1215</v>
      </c>
      <c r="F9" s="140">
        <f>SUM('HL KNIHA VYPOC'!G11)</f>
        <v>0</v>
      </c>
      <c r="I9" s="141">
        <f t="shared" si="16"/>
        <v>0</v>
      </c>
      <c r="J9" s="141">
        <f>SUM('HL KNIHA VYPOC'!G56)*-1</f>
        <v>0</v>
      </c>
      <c r="K9" s="131">
        <f t="shared" si="5"/>
        <v>0</v>
      </c>
      <c r="L9" s="131">
        <f>SUM(ANALYTIKAVUJ!C29)*-1</f>
        <v>0</v>
      </c>
      <c r="M9" s="131">
        <f t="shared" si="6"/>
        <v>0</v>
      </c>
      <c r="N9" s="131">
        <f t="shared" si="7"/>
        <v>0</v>
      </c>
      <c r="O9" s="131"/>
      <c r="P9" s="142">
        <f>SUM('HL KNIHA VYPOC'!K11)</f>
        <v>0</v>
      </c>
      <c r="Q9" s="131"/>
      <c r="R9" s="131"/>
      <c r="S9" s="131">
        <f t="shared" si="8"/>
        <v>0</v>
      </c>
      <c r="T9" s="131">
        <f>SUM('HL KNIHA VYPOC'!K56)*-1</f>
        <v>0</v>
      </c>
      <c r="U9" s="131">
        <f t="shared" si="9"/>
        <v>0</v>
      </c>
      <c r="V9" s="131">
        <f>SUM(ANALYTIKAVUJ!D29)*-1</f>
        <v>0</v>
      </c>
      <c r="W9" s="131">
        <f t="shared" si="10"/>
        <v>0</v>
      </c>
      <c r="X9" s="131">
        <f t="shared" si="11"/>
        <v>0</v>
      </c>
      <c r="Z9" s="135">
        <f t="shared" si="0"/>
        <v>0</v>
      </c>
      <c r="AA9" s="135">
        <f t="shared" si="1"/>
        <v>0</v>
      </c>
      <c r="AB9" s="135">
        <f t="shared" si="2"/>
        <v>0</v>
      </c>
      <c r="AC9" s="135">
        <f t="shared" si="3"/>
        <v>0</v>
      </c>
      <c r="AD9" s="132" t="str">
        <f t="shared" si="4"/>
        <v xml:space="preserve">          0</v>
      </c>
      <c r="AE9" s="132" t="str">
        <f t="shared" si="4"/>
        <v xml:space="preserve">          0</v>
      </c>
      <c r="AF9" s="132" t="str">
        <f t="shared" si="4"/>
        <v xml:space="preserve">          0</v>
      </c>
      <c r="AG9" s="132" t="str">
        <f t="shared" si="4"/>
        <v xml:space="preserve">          0</v>
      </c>
      <c r="AK9" s="140">
        <f>SUM('HL KNIHA VYPOC'!H11)</f>
        <v>0</v>
      </c>
      <c r="AN9" s="141">
        <f t="shared" si="12"/>
        <v>0</v>
      </c>
      <c r="AO9" s="141">
        <f>SUM('HL KNIHA VYPOC'!H56)*-1</f>
        <v>0</v>
      </c>
      <c r="AP9" s="131">
        <f t="shared" si="13"/>
        <v>0</v>
      </c>
      <c r="AQ9" s="131">
        <f>SUM(ANALYTIKAVUJ!E29)*-1</f>
        <v>0</v>
      </c>
      <c r="AR9" s="131">
        <f t="shared" si="14"/>
        <v>0</v>
      </c>
      <c r="AS9" s="141">
        <f t="shared" si="15"/>
        <v>0</v>
      </c>
    </row>
    <row r="10" spans="2:48" s="17" customFormat="1" ht="10.15" outlineLevel="1" x14ac:dyDescent="0.2">
      <c r="B10" s="133" t="s">
        <v>1216</v>
      </c>
      <c r="C10" s="17" t="s">
        <v>2020</v>
      </c>
      <c r="D10" s="17" t="str">
        <f>IF(VLOOKUP($B10,suvaha_p!$A:$G,1)=$B10,VLOOKUP($B10,suvaha_p!$A:$G,$B$1),0)</f>
        <v>Ostatný dlhodobý nehmotný majetok (019, 01X)
- /079, 07X, 091A/</v>
      </c>
      <c r="E10" s="139" t="s">
        <v>1216</v>
      </c>
      <c r="F10" s="140">
        <f>SUM('HL KNIHA VYPOC'!G13)</f>
        <v>0</v>
      </c>
      <c r="I10" s="141">
        <f t="shared" si="16"/>
        <v>0</v>
      </c>
      <c r="J10" s="141">
        <f>SUM('HL KNIHA VYPOC'!G58)*-1</f>
        <v>0</v>
      </c>
      <c r="K10" s="131">
        <f t="shared" si="5"/>
        <v>0</v>
      </c>
      <c r="L10" s="131">
        <f>SUM(ANALYTIKAVUJ!C30)*-1</f>
        <v>0</v>
      </c>
      <c r="M10" s="131">
        <f t="shared" si="6"/>
        <v>0</v>
      </c>
      <c r="N10" s="131">
        <f t="shared" si="7"/>
        <v>0</v>
      </c>
      <c r="O10" s="131"/>
      <c r="P10" s="142">
        <f>SUM('HL KNIHA VYPOC'!K13)</f>
        <v>0</v>
      </c>
      <c r="Q10" s="131"/>
      <c r="R10" s="131"/>
      <c r="S10" s="131">
        <f t="shared" si="8"/>
        <v>0</v>
      </c>
      <c r="T10" s="131">
        <f>SUM('HL KNIHA VYPOC'!K58)*-1</f>
        <v>0</v>
      </c>
      <c r="U10" s="131">
        <f t="shared" si="9"/>
        <v>0</v>
      </c>
      <c r="V10" s="131">
        <f>SUM(ANALYTIKAVUJ!D30)*-1</f>
        <v>0</v>
      </c>
      <c r="W10" s="131">
        <f t="shared" si="10"/>
        <v>0</v>
      </c>
      <c r="X10" s="131">
        <f t="shared" si="11"/>
        <v>0</v>
      </c>
      <c r="Z10" s="135">
        <f t="shared" si="0"/>
        <v>0</v>
      </c>
      <c r="AA10" s="135">
        <f t="shared" si="1"/>
        <v>0</v>
      </c>
      <c r="AB10" s="135">
        <f t="shared" si="2"/>
        <v>0</v>
      </c>
      <c r="AC10" s="135">
        <f t="shared" si="3"/>
        <v>0</v>
      </c>
      <c r="AD10" s="132" t="str">
        <f t="shared" si="4"/>
        <v xml:space="preserve">          0</v>
      </c>
      <c r="AE10" s="132" t="str">
        <f t="shared" si="4"/>
        <v xml:space="preserve">          0</v>
      </c>
      <c r="AF10" s="132" t="str">
        <f t="shared" si="4"/>
        <v xml:space="preserve">          0</v>
      </c>
      <c r="AG10" s="132" t="str">
        <f t="shared" si="4"/>
        <v xml:space="preserve">          0</v>
      </c>
      <c r="AK10" s="140">
        <f>SUM('HL KNIHA VYPOC'!H13)</f>
        <v>0</v>
      </c>
      <c r="AN10" s="141">
        <f t="shared" si="12"/>
        <v>0</v>
      </c>
      <c r="AO10" s="141">
        <f>SUM('HL KNIHA VYPOC'!H58)*-1</f>
        <v>0</v>
      </c>
      <c r="AP10" s="131">
        <f t="shared" si="13"/>
        <v>0</v>
      </c>
      <c r="AQ10" s="131">
        <f>SUM(ANALYTIKAVUJ!E30)*-1</f>
        <v>0</v>
      </c>
      <c r="AR10" s="131">
        <f t="shared" si="14"/>
        <v>0</v>
      </c>
      <c r="AS10" s="141">
        <f t="shared" si="15"/>
        <v>0</v>
      </c>
    </row>
    <row r="11" spans="2:48" s="17" customFormat="1" ht="10.15" outlineLevel="1" x14ac:dyDescent="0.2">
      <c r="B11" s="133" t="s">
        <v>2021</v>
      </c>
      <c r="C11" s="17" t="s">
        <v>2022</v>
      </c>
      <c r="D11" s="17" t="str">
        <f>IF(VLOOKUP($B11,suvaha_p!$A:$G,1)=$B11,VLOOKUP($B11,suvaha_p!$A:$G,$B$1),0)</f>
        <v>Obstarávaný dlhodobý nehmotný majetok (041)
- /093/</v>
      </c>
      <c r="E11" s="139" t="s">
        <v>2021</v>
      </c>
      <c r="F11" s="140">
        <f>SUM('HL KNIHA VYPOC'!G31)</f>
        <v>0</v>
      </c>
      <c r="I11" s="141">
        <f t="shared" si="16"/>
        <v>0</v>
      </c>
      <c r="J11" s="141"/>
      <c r="K11" s="131">
        <f t="shared" si="5"/>
        <v>0</v>
      </c>
      <c r="L11" s="131">
        <f>SUM('HL KNIHA VYPOC'!G73)*-1</f>
        <v>0</v>
      </c>
      <c r="M11" s="131">
        <f t="shared" si="6"/>
        <v>0</v>
      </c>
      <c r="N11" s="131">
        <f t="shared" si="7"/>
        <v>0</v>
      </c>
      <c r="O11" s="131"/>
      <c r="P11" s="142">
        <f>SUM('HL KNIHA VYPOC'!K31)</f>
        <v>0</v>
      </c>
      <c r="Q11" s="131"/>
      <c r="R11" s="131"/>
      <c r="S11" s="131">
        <f t="shared" si="8"/>
        <v>0</v>
      </c>
      <c r="T11" s="131"/>
      <c r="U11" s="131">
        <f t="shared" si="9"/>
        <v>0</v>
      </c>
      <c r="V11" s="131">
        <f>SUM('HL KNIHA VYPOC'!K73)*-1</f>
        <v>0</v>
      </c>
      <c r="W11" s="131">
        <f t="shared" si="10"/>
        <v>0</v>
      </c>
      <c r="X11" s="131">
        <f t="shared" si="11"/>
        <v>0</v>
      </c>
      <c r="Z11" s="135">
        <f t="shared" si="0"/>
        <v>0</v>
      </c>
      <c r="AA11" s="135">
        <f t="shared" si="1"/>
        <v>0</v>
      </c>
      <c r="AB11" s="135">
        <f t="shared" si="2"/>
        <v>0</v>
      </c>
      <c r="AC11" s="135">
        <f t="shared" si="3"/>
        <v>0</v>
      </c>
      <c r="AD11" s="132" t="str">
        <f t="shared" si="4"/>
        <v xml:space="preserve">          0</v>
      </c>
      <c r="AE11" s="132" t="str">
        <f t="shared" si="4"/>
        <v xml:space="preserve">          0</v>
      </c>
      <c r="AF11" s="132" t="str">
        <f t="shared" si="4"/>
        <v xml:space="preserve">          0</v>
      </c>
      <c r="AG11" s="132" t="str">
        <f t="shared" si="4"/>
        <v xml:space="preserve">          0</v>
      </c>
      <c r="AK11" s="140">
        <f>SUM('HL KNIHA VYPOC'!H31)</f>
        <v>0</v>
      </c>
      <c r="AN11" s="141">
        <f t="shared" si="12"/>
        <v>0</v>
      </c>
      <c r="AO11" s="141"/>
      <c r="AP11" s="131">
        <f t="shared" si="13"/>
        <v>0</v>
      </c>
      <c r="AQ11" s="131">
        <f>SUM('HL KNIHA VYPOC'!H73)*-1</f>
        <v>0</v>
      </c>
      <c r="AR11" s="131">
        <f t="shared" si="14"/>
        <v>0</v>
      </c>
      <c r="AS11" s="141">
        <f t="shared" si="15"/>
        <v>0</v>
      </c>
    </row>
    <row r="12" spans="2:48" s="17" customFormat="1" ht="10.15" outlineLevel="1" x14ac:dyDescent="0.2">
      <c r="B12" s="133">
        <v>10</v>
      </c>
      <c r="C12" s="17" t="s">
        <v>2023</v>
      </c>
      <c r="D12" s="17" t="str">
        <f>IF(VLOOKUP($B12,suvaha_p!$A:$G,1)=$B12,VLOOKUP($B12,suvaha_p!$A:$G,$B$1),0)</f>
        <v>Poskytnuté preddavky na dlhodobý nehmotný majetok (051) - /095A/</v>
      </c>
      <c r="E12" s="139" t="s">
        <v>1225</v>
      </c>
      <c r="F12" s="140">
        <f>SUM('HL KNIHA VYPOC'!G37)</f>
        <v>0</v>
      </c>
      <c r="I12" s="141">
        <f t="shared" si="16"/>
        <v>0</v>
      </c>
      <c r="J12" s="131"/>
      <c r="K12" s="131">
        <f t="shared" si="5"/>
        <v>0</v>
      </c>
      <c r="L12" s="131">
        <f>SUM(ANALYTIKAVUJ!C41)*-1</f>
        <v>0</v>
      </c>
      <c r="M12" s="131">
        <f t="shared" si="6"/>
        <v>0</v>
      </c>
      <c r="N12" s="131">
        <f t="shared" si="7"/>
        <v>0</v>
      </c>
      <c r="O12" s="131"/>
      <c r="P12" s="142">
        <f>SUM('HL KNIHA VYPOC'!K37)</f>
        <v>0</v>
      </c>
      <c r="Q12" s="131"/>
      <c r="R12" s="131"/>
      <c r="S12" s="131">
        <f t="shared" si="8"/>
        <v>0</v>
      </c>
      <c r="T12" s="131"/>
      <c r="U12" s="131">
        <f t="shared" si="9"/>
        <v>0</v>
      </c>
      <c r="V12" s="131">
        <f>SUM(ANALYTIKAVUJ!D41)*-1</f>
        <v>0</v>
      </c>
      <c r="W12" s="131">
        <f t="shared" si="10"/>
        <v>0</v>
      </c>
      <c r="X12" s="131">
        <f t="shared" si="11"/>
        <v>0</v>
      </c>
      <c r="Z12" s="135">
        <f t="shared" si="0"/>
        <v>0</v>
      </c>
      <c r="AA12" s="135">
        <f t="shared" si="1"/>
        <v>0</v>
      </c>
      <c r="AB12" s="135">
        <f t="shared" si="2"/>
        <v>0</v>
      </c>
      <c r="AC12" s="135">
        <f t="shared" si="3"/>
        <v>0</v>
      </c>
      <c r="AD12" s="132" t="str">
        <f t="shared" si="4"/>
        <v xml:space="preserve">          0</v>
      </c>
      <c r="AE12" s="132" t="str">
        <f t="shared" si="4"/>
        <v xml:space="preserve">          0</v>
      </c>
      <c r="AF12" s="132" t="str">
        <f t="shared" si="4"/>
        <v xml:space="preserve">          0</v>
      </c>
      <c r="AG12" s="132" t="str">
        <f t="shared" si="4"/>
        <v xml:space="preserve">          0</v>
      </c>
      <c r="AK12" s="140">
        <f>SUM('HL KNIHA VYPOC'!H37)</f>
        <v>0</v>
      </c>
      <c r="AN12" s="141">
        <f t="shared" si="12"/>
        <v>0</v>
      </c>
      <c r="AO12" s="131"/>
      <c r="AP12" s="131">
        <f t="shared" si="13"/>
        <v>0</v>
      </c>
      <c r="AQ12" s="131">
        <f>SUM(ANALYTIKAVUJ!E41)*-1</f>
        <v>0</v>
      </c>
      <c r="AR12" s="131">
        <f t="shared" si="14"/>
        <v>0</v>
      </c>
      <c r="AS12" s="141">
        <f t="shared" si="15"/>
        <v>0</v>
      </c>
    </row>
    <row r="13" spans="2:48" s="412" customFormat="1" ht="10.15" outlineLevel="1" x14ac:dyDescent="0.2">
      <c r="B13" s="432">
        <v>11</v>
      </c>
      <c r="C13" s="412" t="s">
        <v>2024</v>
      </c>
      <c r="D13" s="412" t="str">
        <f>IF(VLOOKUP($B13,suvaha_p!$A:$G,1)=$B13,VLOOKUP($B13,suvaha_p!$A:$G,$B$1),0)</f>
        <v>Dlhodobý hmotný majetok súčet (r. 12 až r. 20)</v>
      </c>
      <c r="E13" s="433" t="s">
        <v>2025</v>
      </c>
      <c r="F13" s="433"/>
      <c r="G13" s="413"/>
      <c r="H13" s="413"/>
      <c r="I13" s="443">
        <f>SUM(I14:I22)</f>
        <v>31633</v>
      </c>
      <c r="J13" s="443"/>
      <c r="K13" s="443">
        <f>SUM(K14:K22)</f>
        <v>5931</v>
      </c>
      <c r="L13" s="414"/>
      <c r="M13" s="443">
        <f>SUM(M14:M22)</f>
        <v>0</v>
      </c>
      <c r="N13" s="414">
        <f>SUM(N14:N22)</f>
        <v>25702</v>
      </c>
      <c r="O13" s="415"/>
      <c r="P13" s="445"/>
      <c r="Q13" s="414"/>
      <c r="R13" s="414"/>
      <c r="S13" s="414">
        <f>SUM(S14:S22)</f>
        <v>0</v>
      </c>
      <c r="T13" s="414"/>
      <c r="U13" s="414">
        <f>SUM(U14:U22)</f>
        <v>0</v>
      </c>
      <c r="V13" s="414"/>
      <c r="W13" s="414">
        <f>SUM(W14:W22)</f>
        <v>0</v>
      </c>
      <c r="X13" s="414">
        <f>SUM(X14:X22)</f>
        <v>0</v>
      </c>
      <c r="Z13" s="440">
        <f t="shared" si="0"/>
        <v>31633</v>
      </c>
      <c r="AA13" s="440">
        <f t="shared" si="1"/>
        <v>5931</v>
      </c>
      <c r="AB13" s="440">
        <f t="shared" si="2"/>
        <v>25702</v>
      </c>
      <c r="AC13" s="440">
        <f t="shared" si="3"/>
        <v>0</v>
      </c>
      <c r="AD13" s="442" t="str">
        <f t="shared" si="4"/>
        <v xml:space="preserve">      31633</v>
      </c>
      <c r="AE13" s="442" t="str">
        <f t="shared" si="4"/>
        <v xml:space="preserve">       5931</v>
      </c>
      <c r="AF13" s="442" t="str">
        <f t="shared" si="4"/>
        <v xml:space="preserve">      25702</v>
      </c>
      <c r="AG13" s="442" t="str">
        <f t="shared" si="4"/>
        <v xml:space="preserve">          0</v>
      </c>
      <c r="AK13" s="433"/>
      <c r="AL13" s="413"/>
      <c r="AM13" s="413"/>
      <c r="AN13" s="443">
        <f>SUM(AN14:AN22)</f>
        <v>0</v>
      </c>
      <c r="AO13" s="443"/>
      <c r="AP13" s="443">
        <f>SUM(AP14:AP22)</f>
        <v>0</v>
      </c>
      <c r="AQ13" s="414"/>
      <c r="AR13" s="443">
        <f>SUM(AR14:AR22)</f>
        <v>0</v>
      </c>
      <c r="AS13" s="443">
        <f>SUM(AS14:AS22)</f>
        <v>0</v>
      </c>
    </row>
    <row r="14" spans="2:48" s="17" customFormat="1" ht="10.15" outlineLevel="1" x14ac:dyDescent="0.2">
      <c r="B14" s="133">
        <v>12</v>
      </c>
      <c r="C14" s="17" t="s">
        <v>2026</v>
      </c>
      <c r="D14" s="17" t="str">
        <f>IF(VLOOKUP($B14,suvaha_p!$A:$G,1)=$B14,VLOOKUP($B14,suvaha_p!$A:$G,$B$1),0)</f>
        <v>Pozemky (031) - /092A/</v>
      </c>
      <c r="E14" s="139" t="s">
        <v>1217</v>
      </c>
      <c r="F14" s="140">
        <f>SUM('HL KNIHA VYPOC'!G26)</f>
        <v>0</v>
      </c>
      <c r="I14" s="141">
        <f t="shared" si="16"/>
        <v>0</v>
      </c>
      <c r="J14" s="131"/>
      <c r="K14" s="131">
        <f t="shared" si="5"/>
        <v>0</v>
      </c>
      <c r="L14" s="131">
        <f>SUM(ANALYTIKAVUJ!C33)*-1</f>
        <v>0</v>
      </c>
      <c r="M14" s="131">
        <f t="shared" si="6"/>
        <v>0</v>
      </c>
      <c r="N14" s="131">
        <f t="shared" si="7"/>
        <v>0</v>
      </c>
      <c r="O14" s="131"/>
      <c r="P14" s="142">
        <f>SUM('HL KNIHA VYPOC'!K26)</f>
        <v>0</v>
      </c>
      <c r="Q14" s="131"/>
      <c r="R14" s="131"/>
      <c r="S14" s="131">
        <f t="shared" ref="S14:S22" si="17">SUM(P14:R14)</f>
        <v>0</v>
      </c>
      <c r="T14" s="131"/>
      <c r="U14" s="131">
        <f t="shared" ref="U14:U22" si="18">SUM(T14)</f>
        <v>0</v>
      </c>
      <c r="V14" s="131">
        <f>SUM(ANALYTIKAVUJ!D33)*-1</f>
        <v>0</v>
      </c>
      <c r="W14" s="131">
        <f t="shared" ref="W14:W22" si="19">SUM(V14)</f>
        <v>0</v>
      </c>
      <c r="X14" s="131">
        <f t="shared" si="11"/>
        <v>0</v>
      </c>
      <c r="Z14" s="135">
        <f t="shared" si="0"/>
        <v>0</v>
      </c>
      <c r="AA14" s="135">
        <f t="shared" si="1"/>
        <v>0</v>
      </c>
      <c r="AB14" s="135">
        <f t="shared" si="2"/>
        <v>0</v>
      </c>
      <c r="AC14" s="135">
        <f t="shared" si="3"/>
        <v>0</v>
      </c>
      <c r="AD14" s="132" t="str">
        <f t="shared" si="4"/>
        <v xml:space="preserve">          0</v>
      </c>
      <c r="AE14" s="132" t="str">
        <f t="shared" si="4"/>
        <v xml:space="preserve">          0</v>
      </c>
      <c r="AF14" s="132" t="str">
        <f t="shared" si="4"/>
        <v xml:space="preserve">          0</v>
      </c>
      <c r="AG14" s="132" t="str">
        <f t="shared" si="4"/>
        <v xml:space="preserve">          0</v>
      </c>
      <c r="AK14" s="140">
        <f>SUM('HL KNIHA VYPOC'!H26)</f>
        <v>0</v>
      </c>
      <c r="AN14" s="141">
        <f t="shared" ref="AN14:AN22" si="20">SUM(AK14:AM14)</f>
        <v>0</v>
      </c>
      <c r="AO14" s="131"/>
      <c r="AP14" s="131">
        <f t="shared" ref="AP14:AP22" si="21">SUM(AO14)</f>
        <v>0</v>
      </c>
      <c r="AQ14" s="131">
        <f>SUM(ANALYTIKAVUJ!E33)*-1</f>
        <v>0</v>
      </c>
      <c r="AR14" s="131">
        <f t="shared" ref="AR14:AR22" si="22">SUM(AQ14)</f>
        <v>0</v>
      </c>
      <c r="AS14" s="141">
        <f t="shared" ref="AS14:AS22" si="23">ROUND((AN14-AP14-AR14),0)</f>
        <v>0</v>
      </c>
    </row>
    <row r="15" spans="2:48" s="17" customFormat="1" ht="10.15" outlineLevel="1" x14ac:dyDescent="0.2">
      <c r="B15" s="133">
        <v>13</v>
      </c>
      <c r="C15" s="17" t="s">
        <v>2017</v>
      </c>
      <c r="D15" s="17" t="str">
        <f>IF(VLOOKUP($B15,suvaha_p!$A:$G,1)=$B15,VLOOKUP($B15,suvaha_p!$A:$G,$B$1),0)</f>
        <v>Stavby (021) - /081, 092A/</v>
      </c>
      <c r="E15" s="139" t="s">
        <v>1218</v>
      </c>
      <c r="F15" s="140">
        <f>SUM('HL KNIHA VYPOC'!G16)</f>
        <v>0</v>
      </c>
      <c r="I15" s="141">
        <f t="shared" si="16"/>
        <v>0</v>
      </c>
      <c r="J15" s="141">
        <f>SUM('HL KNIHA VYPOC'!G61)*-1</f>
        <v>0</v>
      </c>
      <c r="K15" s="131">
        <f t="shared" si="5"/>
        <v>0</v>
      </c>
      <c r="L15" s="131">
        <f>SUM(ANALYTIKAVUJ!C34)*-1</f>
        <v>0</v>
      </c>
      <c r="M15" s="131">
        <f t="shared" si="6"/>
        <v>0</v>
      </c>
      <c r="N15" s="131">
        <f t="shared" si="7"/>
        <v>0</v>
      </c>
      <c r="O15" s="131"/>
      <c r="P15" s="142">
        <f>SUM('HL KNIHA VYPOC'!K16)</f>
        <v>0</v>
      </c>
      <c r="Q15" s="131"/>
      <c r="R15" s="131"/>
      <c r="S15" s="131">
        <f t="shared" si="17"/>
        <v>0</v>
      </c>
      <c r="T15" s="131">
        <f>SUM('HL KNIHA VYPOC'!K61)*-1</f>
        <v>0</v>
      </c>
      <c r="U15" s="131">
        <f t="shared" si="18"/>
        <v>0</v>
      </c>
      <c r="V15" s="131">
        <f>SUM(ANALYTIKAVUJ!D34)*-1</f>
        <v>0</v>
      </c>
      <c r="W15" s="131">
        <f t="shared" si="19"/>
        <v>0</v>
      </c>
      <c r="X15" s="131">
        <f t="shared" si="11"/>
        <v>0</v>
      </c>
      <c r="Z15" s="135">
        <f t="shared" si="0"/>
        <v>0</v>
      </c>
      <c r="AA15" s="135">
        <f t="shared" si="1"/>
        <v>0</v>
      </c>
      <c r="AB15" s="135">
        <f t="shared" si="2"/>
        <v>0</v>
      </c>
      <c r="AC15" s="135">
        <f t="shared" si="3"/>
        <v>0</v>
      </c>
      <c r="AD15" s="132" t="str">
        <f t="shared" si="4"/>
        <v xml:space="preserve">          0</v>
      </c>
      <c r="AE15" s="132" t="str">
        <f t="shared" si="4"/>
        <v xml:space="preserve">          0</v>
      </c>
      <c r="AF15" s="132" t="str">
        <f t="shared" si="4"/>
        <v xml:space="preserve">          0</v>
      </c>
      <c r="AG15" s="132" t="str">
        <f t="shared" si="4"/>
        <v xml:space="preserve">          0</v>
      </c>
      <c r="AK15" s="140">
        <f>SUM('HL KNIHA VYPOC'!H16)</f>
        <v>0</v>
      </c>
      <c r="AN15" s="141">
        <f t="shared" si="20"/>
        <v>0</v>
      </c>
      <c r="AO15" s="141">
        <f>SUM('HL KNIHA VYPOC'!H61)*-1</f>
        <v>0</v>
      </c>
      <c r="AP15" s="131">
        <f t="shared" si="21"/>
        <v>0</v>
      </c>
      <c r="AQ15" s="131">
        <f>SUM(ANALYTIKAVUJ!E34)*-1</f>
        <v>0</v>
      </c>
      <c r="AR15" s="131">
        <f t="shared" si="22"/>
        <v>0</v>
      </c>
      <c r="AS15" s="141">
        <f t="shared" si="23"/>
        <v>0</v>
      </c>
    </row>
    <row r="16" spans="2:48" s="17" customFormat="1" ht="13.5" customHeight="1" outlineLevel="1" x14ac:dyDescent="0.2">
      <c r="B16" s="133">
        <v>14</v>
      </c>
      <c r="C16" s="17" t="s">
        <v>2018</v>
      </c>
      <c r="D16" s="17" t="str">
        <f>IF(VLOOKUP($B16,suvaha_p!$A:$G,1)=$B16,VLOOKUP($B16,suvaha_p!$A:$G,$B$1),0)</f>
        <v>Samostatné hnuteľné veci a súbory hnuteľných vecí (022) - /082, 092A/</v>
      </c>
      <c r="E16" s="139" t="s">
        <v>1219</v>
      </c>
      <c r="F16" s="140">
        <f>SUM('HL KNIHA VYPOC'!G17)</f>
        <v>31633.33</v>
      </c>
      <c r="I16" s="141">
        <f t="shared" si="16"/>
        <v>31633</v>
      </c>
      <c r="J16" s="141">
        <f>SUM('HL KNIHA VYPOC'!G62)*-1</f>
        <v>5931.25</v>
      </c>
      <c r="K16" s="131">
        <f t="shared" si="5"/>
        <v>5931</v>
      </c>
      <c r="L16" s="131">
        <f>SUM(ANALYTIKAVUJ!C35)*-1</f>
        <v>0</v>
      </c>
      <c r="M16" s="131">
        <f t="shared" si="6"/>
        <v>0</v>
      </c>
      <c r="N16" s="131">
        <f t="shared" si="7"/>
        <v>25702</v>
      </c>
      <c r="O16" s="131"/>
      <c r="P16" s="142">
        <f>SUM('HL KNIHA VYPOC'!K17)</f>
        <v>0</v>
      </c>
      <c r="Q16" s="131"/>
      <c r="R16" s="131"/>
      <c r="S16" s="131">
        <f t="shared" si="17"/>
        <v>0</v>
      </c>
      <c r="T16" s="131">
        <f>SUM('HL KNIHA VYPOC'!K62)*-1</f>
        <v>0</v>
      </c>
      <c r="U16" s="131">
        <f t="shared" si="18"/>
        <v>0</v>
      </c>
      <c r="V16" s="131">
        <f>SUM(ANALYTIKAVUJ!D35)*-1</f>
        <v>0</v>
      </c>
      <c r="W16" s="131">
        <f t="shared" si="19"/>
        <v>0</v>
      </c>
      <c r="X16" s="131">
        <f t="shared" si="11"/>
        <v>0</v>
      </c>
      <c r="Z16" s="135">
        <f t="shared" si="0"/>
        <v>31633</v>
      </c>
      <c r="AA16" s="135">
        <f t="shared" si="1"/>
        <v>5931</v>
      </c>
      <c r="AB16" s="135">
        <f t="shared" si="2"/>
        <v>25702</v>
      </c>
      <c r="AC16" s="135">
        <f t="shared" si="3"/>
        <v>0</v>
      </c>
      <c r="AD16" s="132" t="str">
        <f t="shared" si="4"/>
        <v xml:space="preserve">      31633</v>
      </c>
      <c r="AE16" s="132" t="str">
        <f t="shared" si="4"/>
        <v xml:space="preserve">       5931</v>
      </c>
      <c r="AF16" s="132" t="str">
        <f t="shared" si="4"/>
        <v xml:space="preserve">      25702</v>
      </c>
      <c r="AG16" s="132" t="str">
        <f t="shared" si="4"/>
        <v xml:space="preserve">          0</v>
      </c>
      <c r="AK16" s="140">
        <f>SUM('HL KNIHA VYPOC'!H17)</f>
        <v>0</v>
      </c>
      <c r="AN16" s="141">
        <f t="shared" si="20"/>
        <v>0</v>
      </c>
      <c r="AO16" s="141">
        <f>SUM('HL KNIHA VYPOC'!H62)*-1</f>
        <v>0</v>
      </c>
      <c r="AP16" s="131">
        <f t="shared" si="21"/>
        <v>0</v>
      </c>
      <c r="AQ16" s="131">
        <f>SUM(ANALYTIKAVUJ!E35)*-1</f>
        <v>0</v>
      </c>
      <c r="AR16" s="131">
        <f t="shared" si="22"/>
        <v>0</v>
      </c>
      <c r="AS16" s="141">
        <f t="shared" si="23"/>
        <v>0</v>
      </c>
    </row>
    <row r="17" spans="2:45" s="17" customFormat="1" ht="10.15" outlineLevel="1" x14ac:dyDescent="0.2">
      <c r="B17" s="133">
        <v>15</v>
      </c>
      <c r="C17" s="17" t="s">
        <v>2019</v>
      </c>
      <c r="D17" s="17" t="str">
        <f>IF(VLOOKUP($B17,suvaha_p!$A:$G,1)=$B17,VLOOKUP($B17,suvaha_p!$A:$G,$B$1),0)</f>
        <v>Pestovateľské celky trvalých porastov (025)
- /085, 092A/</v>
      </c>
      <c r="E17" s="139" t="s">
        <v>1220</v>
      </c>
      <c r="F17" s="140">
        <f>SUM('HL KNIHA VYPOC'!G20)</f>
        <v>0</v>
      </c>
      <c r="I17" s="141">
        <f t="shared" si="16"/>
        <v>0</v>
      </c>
      <c r="J17" s="141">
        <f>SUM('HL KNIHA VYPOC'!G65)*-1</f>
        <v>0</v>
      </c>
      <c r="K17" s="131">
        <f t="shared" si="5"/>
        <v>0</v>
      </c>
      <c r="L17" s="131">
        <f>SUM(ANALYTIKAVUJ!C36)*-1</f>
        <v>0</v>
      </c>
      <c r="M17" s="131">
        <f t="shared" si="6"/>
        <v>0</v>
      </c>
      <c r="N17" s="131">
        <f t="shared" si="7"/>
        <v>0</v>
      </c>
      <c r="O17" s="131"/>
      <c r="P17" s="142">
        <f>SUM('HL KNIHA VYPOC'!K20)</f>
        <v>0</v>
      </c>
      <c r="Q17" s="131"/>
      <c r="R17" s="131"/>
      <c r="S17" s="131">
        <f t="shared" si="17"/>
        <v>0</v>
      </c>
      <c r="T17" s="131">
        <f>SUM('HL KNIHA VYPOC'!K65)*-1</f>
        <v>0</v>
      </c>
      <c r="U17" s="131">
        <f t="shared" si="18"/>
        <v>0</v>
      </c>
      <c r="V17" s="131">
        <f>SUM(ANALYTIKAVUJ!D36)*-1</f>
        <v>0</v>
      </c>
      <c r="W17" s="131">
        <f t="shared" si="19"/>
        <v>0</v>
      </c>
      <c r="X17" s="131">
        <f t="shared" si="11"/>
        <v>0</v>
      </c>
      <c r="Z17" s="135">
        <f t="shared" si="0"/>
        <v>0</v>
      </c>
      <c r="AA17" s="135">
        <f t="shared" si="1"/>
        <v>0</v>
      </c>
      <c r="AB17" s="135">
        <f t="shared" si="2"/>
        <v>0</v>
      </c>
      <c r="AC17" s="135">
        <f t="shared" si="3"/>
        <v>0</v>
      </c>
      <c r="AD17" s="132" t="str">
        <f t="shared" si="4"/>
        <v xml:space="preserve">          0</v>
      </c>
      <c r="AE17" s="132" t="str">
        <f t="shared" si="4"/>
        <v xml:space="preserve">          0</v>
      </c>
      <c r="AF17" s="132" t="str">
        <f t="shared" si="4"/>
        <v xml:space="preserve">          0</v>
      </c>
      <c r="AG17" s="132" t="str">
        <f t="shared" si="4"/>
        <v xml:space="preserve">          0</v>
      </c>
      <c r="AK17" s="140">
        <f>SUM('HL KNIHA VYPOC'!H20)</f>
        <v>0</v>
      </c>
      <c r="AN17" s="141">
        <f t="shared" si="20"/>
        <v>0</v>
      </c>
      <c r="AO17" s="141">
        <f>SUM('HL KNIHA VYPOC'!H65)*-1</f>
        <v>0</v>
      </c>
      <c r="AP17" s="131">
        <f t="shared" si="21"/>
        <v>0</v>
      </c>
      <c r="AQ17" s="131">
        <f>SUM(ANALYTIKAVUJ!E36)*-1</f>
        <v>0</v>
      </c>
      <c r="AR17" s="131">
        <f t="shared" si="22"/>
        <v>0</v>
      </c>
      <c r="AS17" s="141">
        <f t="shared" si="23"/>
        <v>0</v>
      </c>
    </row>
    <row r="18" spans="2:45" s="17" customFormat="1" ht="10.15" outlineLevel="1" x14ac:dyDescent="0.2">
      <c r="B18" s="133">
        <v>16</v>
      </c>
      <c r="C18" s="17" t="s">
        <v>2020</v>
      </c>
      <c r="D18" s="17" t="str">
        <f>IF(VLOOKUP($B18,suvaha_p!$A:$G,1)=$B18,VLOOKUP($B18,suvaha_p!$A:$G,$B$1),0)</f>
        <v>Základné stádo a ťažné zvieratá (026) - /086, 092A/</v>
      </c>
      <c r="E18" s="139" t="s">
        <v>1221</v>
      </c>
      <c r="F18" s="140">
        <f>SUM('HL KNIHA VYPOC'!G21)</f>
        <v>0</v>
      </c>
      <c r="I18" s="141">
        <f t="shared" si="16"/>
        <v>0</v>
      </c>
      <c r="J18" s="141">
        <f>SUM('HL KNIHA VYPOC'!G66)*-1</f>
        <v>0</v>
      </c>
      <c r="K18" s="131">
        <f t="shared" si="5"/>
        <v>0</v>
      </c>
      <c r="L18" s="131">
        <f>SUM(ANALYTIKAVUJ!C37)*-1</f>
        <v>0</v>
      </c>
      <c r="M18" s="131">
        <f t="shared" si="6"/>
        <v>0</v>
      </c>
      <c r="N18" s="131">
        <f t="shared" si="7"/>
        <v>0</v>
      </c>
      <c r="O18" s="131"/>
      <c r="P18" s="142">
        <f>SUM('HL KNIHA VYPOC'!K21)</f>
        <v>0</v>
      </c>
      <c r="Q18" s="131"/>
      <c r="R18" s="131"/>
      <c r="S18" s="131">
        <f t="shared" si="17"/>
        <v>0</v>
      </c>
      <c r="T18" s="131">
        <f>SUM('HL KNIHA VYPOC'!K66)*-1</f>
        <v>0</v>
      </c>
      <c r="U18" s="131">
        <f t="shared" si="18"/>
        <v>0</v>
      </c>
      <c r="V18" s="131">
        <f>SUM(ANALYTIKAVUJ!D37)*-1</f>
        <v>0</v>
      </c>
      <c r="W18" s="131">
        <f t="shared" si="19"/>
        <v>0</v>
      </c>
      <c r="X18" s="131">
        <f t="shared" si="11"/>
        <v>0</v>
      </c>
      <c r="Z18" s="135">
        <f t="shared" si="0"/>
        <v>0</v>
      </c>
      <c r="AA18" s="135">
        <f t="shared" si="1"/>
        <v>0</v>
      </c>
      <c r="AB18" s="135">
        <f t="shared" si="2"/>
        <v>0</v>
      </c>
      <c r="AC18" s="135">
        <f t="shared" si="3"/>
        <v>0</v>
      </c>
      <c r="AD18" s="132" t="str">
        <f t="shared" si="4"/>
        <v xml:space="preserve">          0</v>
      </c>
      <c r="AE18" s="132" t="str">
        <f t="shared" si="4"/>
        <v xml:space="preserve">          0</v>
      </c>
      <c r="AF18" s="132" t="str">
        <f t="shared" si="4"/>
        <v xml:space="preserve">          0</v>
      </c>
      <c r="AG18" s="132" t="str">
        <f t="shared" si="4"/>
        <v xml:space="preserve">          0</v>
      </c>
      <c r="AK18" s="140">
        <f>SUM('HL KNIHA VYPOC'!H21)</f>
        <v>0</v>
      </c>
      <c r="AN18" s="141">
        <f t="shared" si="20"/>
        <v>0</v>
      </c>
      <c r="AO18" s="141">
        <f>SUM('HL KNIHA VYPOC'!H66)*-1</f>
        <v>0</v>
      </c>
      <c r="AP18" s="131">
        <f t="shared" si="21"/>
        <v>0</v>
      </c>
      <c r="AQ18" s="131">
        <f>SUM(ANALYTIKAVUJ!E37)*-1</f>
        <v>0</v>
      </c>
      <c r="AR18" s="131">
        <f t="shared" si="22"/>
        <v>0</v>
      </c>
      <c r="AS18" s="141">
        <f t="shared" si="23"/>
        <v>0</v>
      </c>
    </row>
    <row r="19" spans="2:45" s="17" customFormat="1" ht="10.15" outlineLevel="1" x14ac:dyDescent="0.2">
      <c r="B19" s="133">
        <v>17</v>
      </c>
      <c r="C19" s="17" t="s">
        <v>2022</v>
      </c>
      <c r="D19" s="17" t="str">
        <f>IF(VLOOKUP($B19,suvaha_p!$A:$G,1)=$B19,VLOOKUP($B19,suvaha_p!$A:$G,$B$1),0)</f>
        <v>Ostatný dlhodobý hmotný majetok
(029, 02X, 032) - /089, 08X, 092A/</v>
      </c>
      <c r="E19" s="139" t="s">
        <v>1222</v>
      </c>
      <c r="F19" s="140">
        <f>SUM('HL KNIHA VYPOC'!G23+'HL KNIHA VYPOC'!G27)</f>
        <v>0</v>
      </c>
      <c r="I19" s="141">
        <f t="shared" si="16"/>
        <v>0</v>
      </c>
      <c r="J19" s="141">
        <f>SUM('HL KNIHA VYPOC'!G68)*-1</f>
        <v>0</v>
      </c>
      <c r="K19" s="131">
        <f t="shared" si="5"/>
        <v>0</v>
      </c>
      <c r="L19" s="131">
        <f>SUM(ANALYTIKAVUJ!C38)*-1</f>
        <v>0</v>
      </c>
      <c r="M19" s="131">
        <f t="shared" si="6"/>
        <v>0</v>
      </c>
      <c r="N19" s="131">
        <f t="shared" si="7"/>
        <v>0</v>
      </c>
      <c r="O19" s="131"/>
      <c r="P19" s="142">
        <f>SUM('HL KNIHA VYPOC'!K23+'HL KNIHA VYPOC'!K27)</f>
        <v>0</v>
      </c>
      <c r="Q19" s="131"/>
      <c r="R19" s="131"/>
      <c r="S19" s="131">
        <f t="shared" si="17"/>
        <v>0</v>
      </c>
      <c r="T19" s="131">
        <f>SUM('HL KNIHA VYPOC'!K68)*-1</f>
        <v>0</v>
      </c>
      <c r="U19" s="131">
        <f t="shared" si="18"/>
        <v>0</v>
      </c>
      <c r="V19" s="131">
        <f>SUM(ANALYTIKAVUJ!D38)*-1</f>
        <v>0</v>
      </c>
      <c r="W19" s="131">
        <f t="shared" si="19"/>
        <v>0</v>
      </c>
      <c r="X19" s="131">
        <f t="shared" si="11"/>
        <v>0</v>
      </c>
      <c r="Z19" s="135">
        <f t="shared" si="0"/>
        <v>0</v>
      </c>
      <c r="AA19" s="135">
        <f t="shared" si="1"/>
        <v>0</v>
      </c>
      <c r="AB19" s="135">
        <f t="shared" si="2"/>
        <v>0</v>
      </c>
      <c r="AC19" s="135">
        <f t="shared" si="3"/>
        <v>0</v>
      </c>
      <c r="AD19" s="132" t="str">
        <f t="shared" si="4"/>
        <v xml:space="preserve">          0</v>
      </c>
      <c r="AE19" s="132" t="str">
        <f t="shared" si="4"/>
        <v xml:space="preserve">          0</v>
      </c>
      <c r="AF19" s="132" t="str">
        <f t="shared" si="4"/>
        <v xml:space="preserve">          0</v>
      </c>
      <c r="AG19" s="132" t="str">
        <f t="shared" si="4"/>
        <v xml:space="preserve">          0</v>
      </c>
      <c r="AK19" s="140">
        <f>SUM('HL KNIHA VYPOC'!H23+'HL KNIHA VYPOC'!H27)</f>
        <v>0</v>
      </c>
      <c r="AN19" s="141">
        <f t="shared" si="20"/>
        <v>0</v>
      </c>
      <c r="AO19" s="141">
        <f>SUM('HL KNIHA VYPOC'!H68)*-1</f>
        <v>0</v>
      </c>
      <c r="AP19" s="131">
        <f t="shared" si="21"/>
        <v>0</v>
      </c>
      <c r="AQ19" s="131">
        <f>SUM(ANALYTIKAVUJ!E38)*-1</f>
        <v>0</v>
      </c>
      <c r="AR19" s="131">
        <f t="shared" si="22"/>
        <v>0</v>
      </c>
      <c r="AS19" s="141">
        <f t="shared" si="23"/>
        <v>0</v>
      </c>
    </row>
    <row r="20" spans="2:45" s="17" customFormat="1" ht="10.15" outlineLevel="1" x14ac:dyDescent="0.2">
      <c r="B20" s="133">
        <v>18</v>
      </c>
      <c r="C20" s="17" t="s">
        <v>2023</v>
      </c>
      <c r="D20" s="17" t="str">
        <f>IF(VLOOKUP($B20,suvaha_p!$A:$G,1)=$B20,VLOOKUP($B20,suvaha_p!$A:$G,$B$1),0)</f>
        <v>Obstarávaný dlhodobý hmotný majetok
(042) - /094/</v>
      </c>
      <c r="E20" s="139" t="s">
        <v>2027</v>
      </c>
      <c r="F20" s="140">
        <f>SUM('HL KNIHA VYPOC'!G32)</f>
        <v>0</v>
      </c>
      <c r="I20" s="141">
        <f t="shared" si="16"/>
        <v>0</v>
      </c>
      <c r="J20" s="141"/>
      <c r="K20" s="131">
        <f t="shared" si="5"/>
        <v>0</v>
      </c>
      <c r="L20" s="131">
        <f>SUM('HL KNIHA VYPOC'!G74)*-1</f>
        <v>0</v>
      </c>
      <c r="M20" s="131">
        <f t="shared" si="6"/>
        <v>0</v>
      </c>
      <c r="N20" s="131">
        <f t="shared" si="7"/>
        <v>0</v>
      </c>
      <c r="O20" s="131"/>
      <c r="P20" s="142">
        <f>SUM('HL KNIHA VYPOC'!K32)</f>
        <v>0</v>
      </c>
      <c r="Q20" s="131"/>
      <c r="R20" s="131"/>
      <c r="S20" s="131">
        <f t="shared" si="17"/>
        <v>0</v>
      </c>
      <c r="T20" s="131"/>
      <c r="U20" s="131">
        <f t="shared" si="18"/>
        <v>0</v>
      </c>
      <c r="V20" s="131">
        <f>SUM('HL KNIHA VYPOC'!K74)*-1</f>
        <v>0</v>
      </c>
      <c r="W20" s="131">
        <f t="shared" si="19"/>
        <v>0</v>
      </c>
      <c r="X20" s="131">
        <f t="shared" si="11"/>
        <v>0</v>
      </c>
      <c r="Z20" s="135">
        <f t="shared" si="0"/>
        <v>0</v>
      </c>
      <c r="AA20" s="135">
        <f t="shared" si="1"/>
        <v>0</v>
      </c>
      <c r="AB20" s="135">
        <f t="shared" si="2"/>
        <v>0</v>
      </c>
      <c r="AC20" s="135">
        <f t="shared" si="3"/>
        <v>0</v>
      </c>
      <c r="AD20" s="132" t="str">
        <f t="shared" si="4"/>
        <v xml:space="preserve">          0</v>
      </c>
      <c r="AE20" s="132" t="str">
        <f t="shared" si="4"/>
        <v xml:space="preserve">          0</v>
      </c>
      <c r="AF20" s="132" t="str">
        <f t="shared" si="4"/>
        <v xml:space="preserve">          0</v>
      </c>
      <c r="AG20" s="132" t="str">
        <f t="shared" si="4"/>
        <v xml:space="preserve">          0</v>
      </c>
      <c r="AK20" s="140">
        <f>SUM('HL KNIHA VYPOC'!H32)</f>
        <v>0</v>
      </c>
      <c r="AN20" s="141">
        <f t="shared" si="20"/>
        <v>0</v>
      </c>
      <c r="AO20" s="141"/>
      <c r="AP20" s="131">
        <f t="shared" si="21"/>
        <v>0</v>
      </c>
      <c r="AQ20" s="131">
        <f>SUM('HL KNIHA VYPOC'!H74)*-1</f>
        <v>0</v>
      </c>
      <c r="AR20" s="131">
        <f t="shared" si="22"/>
        <v>0</v>
      </c>
      <c r="AS20" s="141">
        <f t="shared" si="23"/>
        <v>0</v>
      </c>
    </row>
    <row r="21" spans="2:45" s="17" customFormat="1" ht="10.15" outlineLevel="1" x14ac:dyDescent="0.2">
      <c r="B21" s="133">
        <v>19</v>
      </c>
      <c r="C21" s="17" t="s">
        <v>2028</v>
      </c>
      <c r="D21" s="17" t="str">
        <f>IF(VLOOKUP($B21,suvaha_p!$A:$G,1)=$B21,VLOOKUP($B21,suvaha_p!$A:$G,$B$1),0)</f>
        <v>Poskytnuté preddavky na dlhodobý hmotný majetok (052) - /095A/</v>
      </c>
      <c r="E21" s="139" t="s">
        <v>1226</v>
      </c>
      <c r="F21" s="140">
        <f>SUM('HL KNIHA VYPOC'!G38)</f>
        <v>0</v>
      </c>
      <c r="I21" s="141">
        <f t="shared" si="16"/>
        <v>0</v>
      </c>
      <c r="J21" s="131"/>
      <c r="K21" s="131">
        <f t="shared" si="5"/>
        <v>0</v>
      </c>
      <c r="L21" s="131">
        <f>SUM(ANALYTIKAVUJ!C42)*-1</f>
        <v>0</v>
      </c>
      <c r="M21" s="131">
        <f t="shared" si="6"/>
        <v>0</v>
      </c>
      <c r="N21" s="131">
        <f t="shared" si="7"/>
        <v>0</v>
      </c>
      <c r="O21" s="131"/>
      <c r="P21" s="142">
        <f>SUM('HL KNIHA VYPOC'!K38)</f>
        <v>0</v>
      </c>
      <c r="Q21" s="131"/>
      <c r="R21" s="131"/>
      <c r="S21" s="131">
        <f t="shared" si="17"/>
        <v>0</v>
      </c>
      <c r="T21" s="131"/>
      <c r="U21" s="131">
        <f t="shared" si="18"/>
        <v>0</v>
      </c>
      <c r="V21" s="131">
        <f>SUM(ANALYTIKAVUJ!D42)*-1</f>
        <v>0</v>
      </c>
      <c r="W21" s="131">
        <f t="shared" si="19"/>
        <v>0</v>
      </c>
      <c r="X21" s="131">
        <f t="shared" si="11"/>
        <v>0</v>
      </c>
      <c r="Z21" s="135">
        <f t="shared" si="0"/>
        <v>0</v>
      </c>
      <c r="AA21" s="135">
        <f t="shared" si="1"/>
        <v>0</v>
      </c>
      <c r="AB21" s="135">
        <f t="shared" si="2"/>
        <v>0</v>
      </c>
      <c r="AC21" s="135">
        <f t="shared" si="3"/>
        <v>0</v>
      </c>
      <c r="AD21" s="132" t="str">
        <f t="shared" si="4"/>
        <v xml:space="preserve">          0</v>
      </c>
      <c r="AE21" s="132" t="str">
        <f t="shared" si="4"/>
        <v xml:space="preserve">          0</v>
      </c>
      <c r="AF21" s="132" t="str">
        <f t="shared" si="4"/>
        <v xml:space="preserve">          0</v>
      </c>
      <c r="AG21" s="132" t="str">
        <f t="shared" si="4"/>
        <v xml:space="preserve">          0</v>
      </c>
      <c r="AK21" s="140">
        <f>SUM('HL KNIHA VYPOC'!H38)</f>
        <v>0</v>
      </c>
      <c r="AN21" s="141">
        <f t="shared" si="20"/>
        <v>0</v>
      </c>
      <c r="AO21" s="131"/>
      <c r="AP21" s="131">
        <f t="shared" si="21"/>
        <v>0</v>
      </c>
      <c r="AQ21" s="131">
        <f>SUM(ANALYTIKAVUJ!E42)*-1</f>
        <v>0</v>
      </c>
      <c r="AR21" s="131">
        <f t="shared" si="22"/>
        <v>0</v>
      </c>
      <c r="AS21" s="141">
        <f t="shared" si="23"/>
        <v>0</v>
      </c>
    </row>
    <row r="22" spans="2:45" s="17" customFormat="1" ht="10.15" outlineLevel="1" x14ac:dyDescent="0.2">
      <c r="B22" s="133">
        <v>20</v>
      </c>
      <c r="C22" s="17" t="s">
        <v>2029</v>
      </c>
      <c r="D22" s="17" t="str">
        <f>IF(VLOOKUP($B22,suvaha_p!$A:$G,1)=$B22,VLOOKUP($B22,suvaha_p!$A:$G,$B$1),0)</f>
        <v>Opravná položka k nadobudnutému majetku 
(+/- 097) +/- 098</v>
      </c>
      <c r="E22" s="139" t="s">
        <v>2030</v>
      </c>
      <c r="F22" s="140">
        <f>SUM('HL KNIHA VYPOC'!G77+'HL KNIHA VYPOC'!G78)</f>
        <v>0</v>
      </c>
      <c r="I22" s="141">
        <f t="shared" si="16"/>
        <v>0</v>
      </c>
      <c r="J22" s="141"/>
      <c r="K22" s="131">
        <f t="shared" si="5"/>
        <v>0</v>
      </c>
      <c r="L22" s="131"/>
      <c r="M22" s="131">
        <f t="shared" si="6"/>
        <v>0</v>
      </c>
      <c r="N22" s="131">
        <f t="shared" si="7"/>
        <v>0</v>
      </c>
      <c r="O22" s="131"/>
      <c r="P22" s="142">
        <f>SUM('HL KNIHA VYPOC'!K77+'HL KNIHA VYPOC'!K78)</f>
        <v>0</v>
      </c>
      <c r="Q22" s="131"/>
      <c r="R22" s="131"/>
      <c r="S22" s="131">
        <f t="shared" si="17"/>
        <v>0</v>
      </c>
      <c r="T22" s="131"/>
      <c r="U22" s="131">
        <f t="shared" si="18"/>
        <v>0</v>
      </c>
      <c r="V22" s="131"/>
      <c r="W22" s="131">
        <f t="shared" si="19"/>
        <v>0</v>
      </c>
      <c r="X22" s="131">
        <f t="shared" si="11"/>
        <v>0</v>
      </c>
      <c r="Z22" s="135">
        <f t="shared" si="0"/>
        <v>0</v>
      </c>
      <c r="AA22" s="135">
        <f t="shared" si="1"/>
        <v>0</v>
      </c>
      <c r="AB22" s="135">
        <f t="shared" si="2"/>
        <v>0</v>
      </c>
      <c r="AC22" s="135">
        <f t="shared" si="3"/>
        <v>0</v>
      </c>
      <c r="AD22" s="132" t="str">
        <f t="shared" si="4"/>
        <v xml:space="preserve">          0</v>
      </c>
      <c r="AE22" s="132" t="str">
        <f t="shared" si="4"/>
        <v xml:space="preserve">          0</v>
      </c>
      <c r="AF22" s="132" t="str">
        <f t="shared" si="4"/>
        <v xml:space="preserve">          0</v>
      </c>
      <c r="AG22" s="132" t="str">
        <f t="shared" si="4"/>
        <v xml:space="preserve">          0</v>
      </c>
      <c r="AK22" s="140">
        <f>SUM('HL KNIHA VYPOC'!H77+'HL KNIHA VYPOC'!H78)</f>
        <v>0</v>
      </c>
      <c r="AN22" s="141">
        <f t="shared" si="20"/>
        <v>0</v>
      </c>
      <c r="AO22" s="141"/>
      <c r="AP22" s="131">
        <f t="shared" si="21"/>
        <v>0</v>
      </c>
      <c r="AQ22" s="131"/>
      <c r="AR22" s="131">
        <f t="shared" si="22"/>
        <v>0</v>
      </c>
      <c r="AS22" s="141">
        <f t="shared" si="23"/>
        <v>0</v>
      </c>
    </row>
    <row r="23" spans="2:45" s="412" customFormat="1" ht="10.15" outlineLevel="1" x14ac:dyDescent="0.2">
      <c r="B23" s="432">
        <v>21</v>
      </c>
      <c r="C23" s="412" t="s">
        <v>2031</v>
      </c>
      <c r="D23" s="412" t="str">
        <f>IF(VLOOKUP($B23,suvaha_p!$A:$G,1)=$B23,VLOOKUP($B23,suvaha_p!$A:$G,$B$1),0)</f>
        <v>Dlhodobý finančný majetok súčet (r. 22 až r. 32)</v>
      </c>
      <c r="E23" s="433" t="s">
        <v>2032</v>
      </c>
      <c r="F23" s="433"/>
      <c r="G23" s="413"/>
      <c r="H23" s="413"/>
      <c r="I23" s="443">
        <f>SUM(I24:I34)</f>
        <v>0</v>
      </c>
      <c r="J23" s="413"/>
      <c r="K23" s="443">
        <f>SUM(K24:K34)</f>
        <v>0</v>
      </c>
      <c r="L23" s="414"/>
      <c r="M23" s="443">
        <f>SUM(M24:M34)</f>
        <v>0</v>
      </c>
      <c r="N23" s="414">
        <f>SUM(N24:N34)</f>
        <v>0</v>
      </c>
      <c r="O23" s="415"/>
      <c r="P23" s="445"/>
      <c r="Q23" s="414"/>
      <c r="R23" s="414"/>
      <c r="S23" s="414">
        <f>SUM(S24:S34)</f>
        <v>0</v>
      </c>
      <c r="T23" s="414"/>
      <c r="U23" s="414">
        <f>SUM(U24:U34)</f>
        <v>0</v>
      </c>
      <c r="V23" s="414"/>
      <c r="W23" s="414">
        <f>SUM(W24:W34)</f>
        <v>0</v>
      </c>
      <c r="X23" s="414">
        <f>SUM(X24:X34)</f>
        <v>0</v>
      </c>
      <c r="Z23" s="440">
        <f t="shared" si="0"/>
        <v>0</v>
      </c>
      <c r="AA23" s="440">
        <f t="shared" si="1"/>
        <v>0</v>
      </c>
      <c r="AB23" s="440">
        <f t="shared" si="2"/>
        <v>0</v>
      </c>
      <c r="AC23" s="440">
        <f t="shared" si="3"/>
        <v>0</v>
      </c>
      <c r="AD23" s="442" t="str">
        <f t="shared" si="4"/>
        <v xml:space="preserve">          0</v>
      </c>
      <c r="AE23" s="442" t="str">
        <f t="shared" si="4"/>
        <v xml:space="preserve">          0</v>
      </c>
      <c r="AF23" s="442" t="str">
        <f t="shared" si="4"/>
        <v xml:space="preserve">          0</v>
      </c>
      <c r="AG23" s="442" t="str">
        <f t="shared" si="4"/>
        <v xml:space="preserve">          0</v>
      </c>
      <c r="AK23" s="433"/>
      <c r="AL23" s="413"/>
      <c r="AM23" s="413"/>
      <c r="AN23" s="443">
        <f>SUM(AN24:AN34)</f>
        <v>0</v>
      </c>
      <c r="AO23" s="413"/>
      <c r="AP23" s="443">
        <f>SUM(AP24:AP34)</f>
        <v>0</v>
      </c>
      <c r="AQ23" s="414"/>
      <c r="AR23" s="443">
        <f>SUM(AR24:AR34)</f>
        <v>0</v>
      </c>
      <c r="AS23" s="443">
        <f>SUM(AS24:AS34)</f>
        <v>0</v>
      </c>
    </row>
    <row r="24" spans="2:45" s="17" customFormat="1" outlineLevel="1" x14ac:dyDescent="0.25">
      <c r="B24" s="133">
        <v>22</v>
      </c>
      <c r="C24" s="17" t="s">
        <v>2033</v>
      </c>
      <c r="D24" s="17" t="str">
        <f>IF(VLOOKUP($B24,suvaha_p!$A:$G,1)=$B24,VLOOKUP($B24,suvaha_p!$A:$G,$B$1),0)</f>
        <v>Podielové cenné papiere a podiely v prepojených účtovných jednotkách (061A, 062A, 063A) - /096A/</v>
      </c>
      <c r="E24" s="139" t="s">
        <v>1197</v>
      </c>
      <c r="F24" s="140">
        <f>SUM('HL KNIHA VYPOC'!G42)</f>
        <v>0</v>
      </c>
      <c r="G24" s="141">
        <f>SUM(ANALYTIKAVUJ!C5+ANALYTIKAVUJ!C9)</f>
        <v>0</v>
      </c>
      <c r="I24" s="141">
        <f t="shared" si="16"/>
        <v>0</v>
      </c>
      <c r="J24" s="131"/>
      <c r="K24" s="131">
        <f t="shared" si="5"/>
        <v>0</v>
      </c>
      <c r="L24" s="131">
        <f>SUM(ANALYTIKAVUJ!C46)*-1</f>
        <v>0</v>
      </c>
      <c r="M24" s="131">
        <f t="shared" si="6"/>
        <v>0</v>
      </c>
      <c r="N24" s="131">
        <f t="shared" si="7"/>
        <v>0</v>
      </c>
      <c r="O24" s="131"/>
      <c r="P24" s="142">
        <f>SUM('HL KNIHA VYPOC'!K42)</f>
        <v>0</v>
      </c>
      <c r="Q24" s="131">
        <f>SUM(ANALYTIKAVUJ!D5+ANALYTIKAVUJ!D9)</f>
        <v>0</v>
      </c>
      <c r="R24" s="131"/>
      <c r="S24" s="131">
        <f t="shared" ref="S24:S34" si="24">SUM(P24:R24)</f>
        <v>0</v>
      </c>
      <c r="T24" s="131"/>
      <c r="U24" s="131">
        <f t="shared" ref="U24:U35" si="25">SUM(T24)</f>
        <v>0</v>
      </c>
      <c r="V24" s="131">
        <f>SUM(ANALYTIKAVUJ!D46)*-1</f>
        <v>0</v>
      </c>
      <c r="W24" s="131">
        <f t="shared" ref="W24:W35" si="26">SUM(V24)</f>
        <v>0</v>
      </c>
      <c r="X24" s="131">
        <f t="shared" ref="X24:X34" si="27">ROUND((S24-U24-W24),0)</f>
        <v>0</v>
      </c>
      <c r="Z24" s="135">
        <f t="shared" si="0"/>
        <v>0</v>
      </c>
      <c r="AA24" s="135">
        <f t="shared" si="1"/>
        <v>0</v>
      </c>
      <c r="AB24" s="135">
        <f t="shared" si="2"/>
        <v>0</v>
      </c>
      <c r="AC24" s="135">
        <f t="shared" si="3"/>
        <v>0</v>
      </c>
      <c r="AD24" s="132" t="str">
        <f t="shared" si="4"/>
        <v xml:space="preserve">          0</v>
      </c>
      <c r="AE24" s="132" t="str">
        <f t="shared" si="4"/>
        <v xml:space="preserve">          0</v>
      </c>
      <c r="AF24" s="132" t="str">
        <f t="shared" si="4"/>
        <v xml:space="preserve">          0</v>
      </c>
      <c r="AG24" s="132" t="str">
        <f t="shared" si="4"/>
        <v xml:space="preserve">          0</v>
      </c>
      <c r="AK24" s="140">
        <f>SUM('HL KNIHA VYPOC'!H42)</f>
        <v>0</v>
      </c>
      <c r="AL24" s="141">
        <f>SUM(ANALYTIKAVUJ!E5+ANALYTIKAVUJ!E9)</f>
        <v>0</v>
      </c>
      <c r="AN24" s="141">
        <f t="shared" ref="AN24:AN34" si="28">SUM(AK24:AM24)</f>
        <v>0</v>
      </c>
      <c r="AO24" s="131"/>
      <c r="AP24" s="131">
        <f t="shared" ref="AP24:AP35" si="29">SUM(AO24)</f>
        <v>0</v>
      </c>
      <c r="AQ24" s="131">
        <f>SUM(ANALYTIKAVUJ!E46)*-1</f>
        <v>0</v>
      </c>
      <c r="AR24" s="131">
        <f t="shared" ref="AR24:AR35" si="30">SUM(AQ24)</f>
        <v>0</v>
      </c>
      <c r="AS24" s="141">
        <f t="shared" ref="AS24:AS34" si="31">ROUND((AN24-AP24-AR24),0)</f>
        <v>0</v>
      </c>
    </row>
    <row r="25" spans="2:45" s="17" customFormat="1" outlineLevel="1" x14ac:dyDescent="0.25">
      <c r="B25" s="133">
        <v>23</v>
      </c>
      <c r="C25" s="17" t="s">
        <v>2017</v>
      </c>
      <c r="D25" s="17" t="str">
        <f>IF(VLOOKUP($B25,suvaha_p!$A:$G,1)=$B25,VLOOKUP($B25,suvaha_p!$A:$G,$B$1),0)</f>
        <v>Podielové cenné papiere a podiely s podielovou účasťou okrem v prepojených účtovných jednotkách 
(062A) - /096A/</v>
      </c>
      <c r="E25" s="139" t="s">
        <v>1199</v>
      </c>
      <c r="F25" s="143"/>
      <c r="G25" s="141">
        <f>SUM(ANALYTIKAVUJ!C6)</f>
        <v>0</v>
      </c>
      <c r="I25" s="141">
        <f t="shared" si="16"/>
        <v>0</v>
      </c>
      <c r="J25" s="131"/>
      <c r="K25" s="131">
        <f t="shared" si="5"/>
        <v>0</v>
      </c>
      <c r="L25" s="131">
        <f>SUM(ANALYTIKAVUJ!C47)*-1</f>
        <v>0</v>
      </c>
      <c r="M25" s="131">
        <f t="shared" si="6"/>
        <v>0</v>
      </c>
      <c r="N25" s="131">
        <f t="shared" si="7"/>
        <v>0</v>
      </c>
      <c r="O25" s="131"/>
      <c r="P25" s="142"/>
      <c r="Q25" s="131">
        <f>SUM(ANALYTIKAVUJ!D6)</f>
        <v>0</v>
      </c>
      <c r="R25" s="131"/>
      <c r="S25" s="131">
        <f t="shared" si="24"/>
        <v>0</v>
      </c>
      <c r="T25" s="131"/>
      <c r="U25" s="131">
        <f t="shared" si="25"/>
        <v>0</v>
      </c>
      <c r="V25" s="131">
        <f>SUM(ANALYTIKAVUJ!D47)*-1</f>
        <v>0</v>
      </c>
      <c r="W25" s="131">
        <f t="shared" si="26"/>
        <v>0</v>
      </c>
      <c r="X25" s="131">
        <f t="shared" si="27"/>
        <v>0</v>
      </c>
      <c r="Z25" s="135">
        <f t="shared" si="0"/>
        <v>0</v>
      </c>
      <c r="AA25" s="135">
        <f t="shared" si="1"/>
        <v>0</v>
      </c>
      <c r="AB25" s="135">
        <f t="shared" si="2"/>
        <v>0</v>
      </c>
      <c r="AC25" s="135">
        <f t="shared" si="3"/>
        <v>0</v>
      </c>
      <c r="AD25" s="132" t="str">
        <f t="shared" si="4"/>
        <v xml:space="preserve">          0</v>
      </c>
      <c r="AE25" s="132" t="str">
        <f t="shared" si="4"/>
        <v xml:space="preserve">          0</v>
      </c>
      <c r="AF25" s="132" t="str">
        <f t="shared" si="4"/>
        <v xml:space="preserve">          0</v>
      </c>
      <c r="AG25" s="132" t="str">
        <f t="shared" si="4"/>
        <v xml:space="preserve">          0</v>
      </c>
      <c r="AK25" s="143"/>
      <c r="AL25" s="141">
        <f>SUM(ANALYTIKAVUJ!E6)</f>
        <v>0</v>
      </c>
      <c r="AN25" s="141">
        <f t="shared" si="28"/>
        <v>0</v>
      </c>
      <c r="AO25" s="131"/>
      <c r="AP25" s="131">
        <f t="shared" si="29"/>
        <v>0</v>
      </c>
      <c r="AQ25" s="131">
        <f>SUM(ANALYTIKAVUJ!E47)*-1</f>
        <v>0</v>
      </c>
      <c r="AR25" s="131">
        <f t="shared" si="30"/>
        <v>0</v>
      </c>
      <c r="AS25" s="141">
        <f t="shared" si="31"/>
        <v>0</v>
      </c>
    </row>
    <row r="26" spans="2:45" s="17" customFormat="1" outlineLevel="1" x14ac:dyDescent="0.25">
      <c r="B26" s="133">
        <v>24</v>
      </c>
      <c r="C26" s="17" t="s">
        <v>2018</v>
      </c>
      <c r="D26" s="17" t="str">
        <f>IF(VLOOKUP($B26,suvaha_p!$A:$G,1)=$B26,VLOOKUP($B26,suvaha_p!$A:$G,$B$1),0)</f>
        <v>Ostatné realizovateľné cenné papiere a podiely
(063A) - /096A/</v>
      </c>
      <c r="E26" s="139" t="s">
        <v>1202</v>
      </c>
      <c r="F26" s="143"/>
      <c r="G26" s="141">
        <f>SUM(ANALYTIKAVUJ!C10)</f>
        <v>0</v>
      </c>
      <c r="I26" s="141">
        <f t="shared" si="16"/>
        <v>0</v>
      </c>
      <c r="J26" s="131"/>
      <c r="K26" s="131">
        <f t="shared" si="5"/>
        <v>0</v>
      </c>
      <c r="L26" s="131">
        <f>SUM(ANALYTIKAVUJ!C48)*-1</f>
        <v>0</v>
      </c>
      <c r="M26" s="131">
        <f t="shared" si="6"/>
        <v>0</v>
      </c>
      <c r="N26" s="131">
        <f t="shared" si="7"/>
        <v>0</v>
      </c>
      <c r="O26" s="131"/>
      <c r="P26" s="142"/>
      <c r="Q26" s="131">
        <f>SUM(ANALYTIKAVUJ!D10)</f>
        <v>0</v>
      </c>
      <c r="R26" s="131"/>
      <c r="S26" s="131">
        <f t="shared" si="24"/>
        <v>0</v>
      </c>
      <c r="T26" s="131"/>
      <c r="U26" s="131">
        <f t="shared" si="25"/>
        <v>0</v>
      </c>
      <c r="V26" s="131">
        <f>SUM(ANALYTIKAVUJ!D48)*-1</f>
        <v>0</v>
      </c>
      <c r="W26" s="131">
        <f t="shared" si="26"/>
        <v>0</v>
      </c>
      <c r="X26" s="131">
        <f t="shared" si="27"/>
        <v>0</v>
      </c>
      <c r="Z26" s="135">
        <f t="shared" si="0"/>
        <v>0</v>
      </c>
      <c r="AA26" s="135">
        <f t="shared" si="1"/>
        <v>0</v>
      </c>
      <c r="AB26" s="135">
        <f t="shared" si="2"/>
        <v>0</v>
      </c>
      <c r="AC26" s="135">
        <f t="shared" si="3"/>
        <v>0</v>
      </c>
      <c r="AD26" s="132" t="str">
        <f t="shared" si="4"/>
        <v xml:space="preserve">          0</v>
      </c>
      <c r="AE26" s="132" t="str">
        <f t="shared" si="4"/>
        <v xml:space="preserve">          0</v>
      </c>
      <c r="AF26" s="132" t="str">
        <f t="shared" si="4"/>
        <v xml:space="preserve">          0</v>
      </c>
      <c r="AG26" s="132" t="str">
        <f t="shared" si="4"/>
        <v xml:space="preserve">          0</v>
      </c>
      <c r="AK26" s="143"/>
      <c r="AL26" s="141">
        <f>SUM(ANALYTIKAVUJ!E10)</f>
        <v>0</v>
      </c>
      <c r="AN26" s="141">
        <f t="shared" si="28"/>
        <v>0</v>
      </c>
      <c r="AO26" s="131"/>
      <c r="AP26" s="131">
        <f t="shared" si="29"/>
        <v>0</v>
      </c>
      <c r="AQ26" s="131">
        <f>SUM(ANALYTIKAVUJ!E48)*-1</f>
        <v>0</v>
      </c>
      <c r="AR26" s="131">
        <f t="shared" si="30"/>
        <v>0</v>
      </c>
      <c r="AS26" s="141">
        <f t="shared" si="31"/>
        <v>0</v>
      </c>
    </row>
    <row r="27" spans="2:45" s="17" customFormat="1" outlineLevel="1" x14ac:dyDescent="0.25">
      <c r="B27" s="133">
        <v>25</v>
      </c>
      <c r="C27" s="17" t="s">
        <v>2019</v>
      </c>
      <c r="D27" s="17" t="str">
        <f>IF(VLOOKUP($B27,suvaha_p!$A:$G,1)=$B27,VLOOKUP($B27,suvaha_p!$A:$G,$B$1),0)</f>
        <v>Pôžičky prepojeným účtovným jednotkám (066A)
- /096A/</v>
      </c>
      <c r="E27" s="139" t="s">
        <v>1205</v>
      </c>
      <c r="F27" s="143"/>
      <c r="G27" s="141">
        <f>SUM(ANALYTIKAVUJ!C13)</f>
        <v>0</v>
      </c>
      <c r="I27" s="141">
        <f t="shared" si="16"/>
        <v>0</v>
      </c>
      <c r="J27" s="131"/>
      <c r="K27" s="131">
        <f t="shared" si="5"/>
        <v>0</v>
      </c>
      <c r="L27" s="131">
        <f>SUM(ANALYTIKAVUJ!C49)*-1</f>
        <v>0</v>
      </c>
      <c r="M27" s="131">
        <f t="shared" si="6"/>
        <v>0</v>
      </c>
      <c r="N27" s="131">
        <f t="shared" si="7"/>
        <v>0</v>
      </c>
      <c r="O27" s="131"/>
      <c r="P27" s="142"/>
      <c r="Q27" s="131">
        <f>SUM(ANALYTIKAVUJ!D13)</f>
        <v>0</v>
      </c>
      <c r="R27" s="131"/>
      <c r="S27" s="131">
        <f t="shared" si="24"/>
        <v>0</v>
      </c>
      <c r="T27" s="131"/>
      <c r="U27" s="131">
        <f t="shared" si="25"/>
        <v>0</v>
      </c>
      <c r="V27" s="131">
        <f>SUM(ANALYTIKAVUJ!D49)*-1</f>
        <v>0</v>
      </c>
      <c r="W27" s="131">
        <f t="shared" si="26"/>
        <v>0</v>
      </c>
      <c r="X27" s="131">
        <f t="shared" si="27"/>
        <v>0</v>
      </c>
      <c r="Z27" s="135">
        <f t="shared" si="0"/>
        <v>0</v>
      </c>
      <c r="AA27" s="135">
        <f t="shared" si="1"/>
        <v>0</v>
      </c>
      <c r="AB27" s="135">
        <f t="shared" si="2"/>
        <v>0</v>
      </c>
      <c r="AC27" s="135">
        <f t="shared" si="3"/>
        <v>0</v>
      </c>
      <c r="AD27" s="132" t="str">
        <f t="shared" si="4"/>
        <v xml:space="preserve">          0</v>
      </c>
      <c r="AE27" s="132" t="str">
        <f t="shared" si="4"/>
        <v xml:space="preserve">          0</v>
      </c>
      <c r="AF27" s="132" t="str">
        <f t="shared" si="4"/>
        <v xml:space="preserve">          0</v>
      </c>
      <c r="AG27" s="132" t="str">
        <f t="shared" si="4"/>
        <v xml:space="preserve">          0</v>
      </c>
      <c r="AK27" s="143"/>
      <c r="AL27" s="141">
        <f>SUM(ANALYTIKAVUJ!E13)</f>
        <v>0</v>
      </c>
      <c r="AN27" s="141">
        <f t="shared" si="28"/>
        <v>0</v>
      </c>
      <c r="AO27" s="131"/>
      <c r="AP27" s="131">
        <f t="shared" si="29"/>
        <v>0</v>
      </c>
      <c r="AQ27" s="131">
        <f>SUM(ANALYTIKAVUJ!E49)*-1</f>
        <v>0</v>
      </c>
      <c r="AR27" s="131">
        <f t="shared" si="30"/>
        <v>0</v>
      </c>
      <c r="AS27" s="141">
        <f t="shared" si="31"/>
        <v>0</v>
      </c>
    </row>
    <row r="28" spans="2:45" s="17" customFormat="1" outlineLevel="1" x14ac:dyDescent="0.25">
      <c r="B28" s="133">
        <v>26</v>
      </c>
      <c r="C28" s="17" t="s">
        <v>2020</v>
      </c>
      <c r="D28" s="17" t="str">
        <f>IF(VLOOKUP($B28,suvaha_p!$A:$G,1)=$B28,VLOOKUP($B28,suvaha_p!$A:$G,$B$1),0)</f>
        <v>Pôžičky v rámci podielovej účasti okrem prepojeným účtovným jednotkám (066A) - /096A/</v>
      </c>
      <c r="E28" s="139" t="s">
        <v>1206</v>
      </c>
      <c r="F28" s="143"/>
      <c r="G28" s="141">
        <f>SUM(ANALYTIKAVUJ!C14)</f>
        <v>0</v>
      </c>
      <c r="I28" s="141">
        <f t="shared" si="16"/>
        <v>0</v>
      </c>
      <c r="J28" s="131"/>
      <c r="K28" s="131">
        <f t="shared" si="5"/>
        <v>0</v>
      </c>
      <c r="L28" s="131">
        <f>SUM(ANALYTIKAVUJ!C50)*-1</f>
        <v>0</v>
      </c>
      <c r="M28" s="131">
        <f t="shared" si="6"/>
        <v>0</v>
      </c>
      <c r="N28" s="131">
        <f t="shared" si="7"/>
        <v>0</v>
      </c>
      <c r="O28" s="131"/>
      <c r="P28" s="142"/>
      <c r="Q28" s="131">
        <f>SUM(ANALYTIKAVUJ!D14)</f>
        <v>0</v>
      </c>
      <c r="R28" s="131"/>
      <c r="S28" s="131">
        <f t="shared" si="24"/>
        <v>0</v>
      </c>
      <c r="T28" s="131"/>
      <c r="U28" s="131">
        <f t="shared" si="25"/>
        <v>0</v>
      </c>
      <c r="V28" s="131">
        <f>SUM(ANALYTIKAVUJ!D50)*-1</f>
        <v>0</v>
      </c>
      <c r="W28" s="131">
        <f t="shared" si="26"/>
        <v>0</v>
      </c>
      <c r="X28" s="131">
        <f t="shared" si="27"/>
        <v>0</v>
      </c>
      <c r="Z28" s="135">
        <f t="shared" si="0"/>
        <v>0</v>
      </c>
      <c r="AA28" s="135">
        <f t="shared" si="1"/>
        <v>0</v>
      </c>
      <c r="AB28" s="135">
        <f t="shared" si="2"/>
        <v>0</v>
      </c>
      <c r="AC28" s="135">
        <f t="shared" si="3"/>
        <v>0</v>
      </c>
      <c r="AD28" s="132" t="str">
        <f t="shared" si="4"/>
        <v xml:space="preserve">          0</v>
      </c>
      <c r="AE28" s="132" t="str">
        <f t="shared" si="4"/>
        <v xml:space="preserve">          0</v>
      </c>
      <c r="AF28" s="132" t="str">
        <f t="shared" si="4"/>
        <v xml:space="preserve">          0</v>
      </c>
      <c r="AG28" s="132" t="str">
        <f t="shared" si="4"/>
        <v xml:space="preserve">          0</v>
      </c>
      <c r="AK28" s="143"/>
      <c r="AL28" s="141">
        <f>SUM(ANALYTIKAVUJ!E14)</f>
        <v>0</v>
      </c>
      <c r="AN28" s="141">
        <f t="shared" si="28"/>
        <v>0</v>
      </c>
      <c r="AO28" s="131"/>
      <c r="AP28" s="131">
        <f t="shared" si="29"/>
        <v>0</v>
      </c>
      <c r="AQ28" s="131">
        <f>SUM(ANALYTIKAVUJ!E50)*-1</f>
        <v>0</v>
      </c>
      <c r="AR28" s="131">
        <f t="shared" si="30"/>
        <v>0</v>
      </c>
      <c r="AS28" s="141">
        <f t="shared" si="31"/>
        <v>0</v>
      </c>
    </row>
    <row r="29" spans="2:45" s="17" customFormat="1" ht="12.75" customHeight="1" outlineLevel="1" x14ac:dyDescent="0.25">
      <c r="B29" s="133">
        <v>27</v>
      </c>
      <c r="C29" s="17" t="s">
        <v>2022</v>
      </c>
      <c r="D29" s="17" t="str">
        <f>IF(VLOOKUP($B29,suvaha_p!$A:$G,1)=$B29,VLOOKUP($B29,suvaha_p!$A:$G,$B$1),0)</f>
        <v>Ostatné pôžičky (067A) - /096A/</v>
      </c>
      <c r="E29" s="139" t="s">
        <v>1210</v>
      </c>
      <c r="F29" s="143"/>
      <c r="G29" s="141">
        <f>SUM(ANALYTIKAVUJ!C18)</f>
        <v>0</v>
      </c>
      <c r="I29" s="141">
        <f t="shared" si="16"/>
        <v>0</v>
      </c>
      <c r="J29" s="131"/>
      <c r="K29" s="131">
        <f t="shared" si="5"/>
        <v>0</v>
      </c>
      <c r="L29" s="131">
        <f>SUM(ANALYTIKAVUJ!C51)*-1</f>
        <v>0</v>
      </c>
      <c r="M29" s="131">
        <f t="shared" si="6"/>
        <v>0</v>
      </c>
      <c r="N29" s="131">
        <f t="shared" si="7"/>
        <v>0</v>
      </c>
      <c r="O29" s="131"/>
      <c r="P29" s="142"/>
      <c r="Q29" s="131">
        <f>SUM(ANALYTIKAVUJ!D18)</f>
        <v>0</v>
      </c>
      <c r="R29" s="131"/>
      <c r="S29" s="131">
        <f t="shared" si="24"/>
        <v>0</v>
      </c>
      <c r="T29" s="131"/>
      <c r="U29" s="131">
        <f t="shared" si="25"/>
        <v>0</v>
      </c>
      <c r="V29" s="131">
        <f>SUM(ANALYTIKAVUJ!D51)*-1</f>
        <v>0</v>
      </c>
      <c r="W29" s="131">
        <f t="shared" si="26"/>
        <v>0</v>
      </c>
      <c r="X29" s="131">
        <f t="shared" si="27"/>
        <v>0</v>
      </c>
      <c r="Z29" s="135">
        <f t="shared" si="0"/>
        <v>0</v>
      </c>
      <c r="AA29" s="135">
        <f t="shared" si="1"/>
        <v>0</v>
      </c>
      <c r="AB29" s="135">
        <f t="shared" si="2"/>
        <v>0</v>
      </c>
      <c r="AC29" s="135">
        <f t="shared" si="3"/>
        <v>0</v>
      </c>
      <c r="AD29" s="132" t="str">
        <f t="shared" si="4"/>
        <v xml:space="preserve">          0</v>
      </c>
      <c r="AE29" s="132" t="str">
        <f t="shared" si="4"/>
        <v xml:space="preserve">          0</v>
      </c>
      <c r="AF29" s="132" t="str">
        <f t="shared" si="4"/>
        <v xml:space="preserve">          0</v>
      </c>
      <c r="AG29" s="132" t="str">
        <f t="shared" si="4"/>
        <v xml:space="preserve">          0</v>
      </c>
      <c r="AK29" s="143"/>
      <c r="AL29" s="141">
        <f>SUM(ANALYTIKAVUJ!E18)</f>
        <v>0</v>
      </c>
      <c r="AN29" s="141">
        <f t="shared" si="28"/>
        <v>0</v>
      </c>
      <c r="AO29" s="131"/>
      <c r="AP29" s="131">
        <f t="shared" si="29"/>
        <v>0</v>
      </c>
      <c r="AQ29" s="131">
        <f>SUM(ANALYTIKAVUJ!E51)*-1</f>
        <v>0</v>
      </c>
      <c r="AR29" s="131">
        <f t="shared" si="30"/>
        <v>0</v>
      </c>
      <c r="AS29" s="141">
        <f t="shared" si="31"/>
        <v>0</v>
      </c>
    </row>
    <row r="30" spans="2:45" s="17" customFormat="1" outlineLevel="1" x14ac:dyDescent="0.25">
      <c r="B30" s="133">
        <v>28</v>
      </c>
      <c r="C30" s="17" t="s">
        <v>2023</v>
      </c>
      <c r="D30" s="17" t="str">
        <f>IF(VLOOKUP($B30,suvaha_p!$A:$G,1)=$B30,VLOOKUP($B30,suvaha_p!$A:$G,$B$1),0)</f>
        <v>Dlhové cenné papiere a ostatný dlhodobý finančný majetok (065A, 069A, 06XA) - /096A/</v>
      </c>
      <c r="E30" s="139" t="s">
        <v>1211</v>
      </c>
      <c r="F30" s="140">
        <f>SUM('HL KNIHA VYPOC'!G45)</f>
        <v>0</v>
      </c>
      <c r="G30" s="141">
        <f>SUM(ANALYTIKAVUJ!C22)</f>
        <v>0</v>
      </c>
      <c r="I30" s="141">
        <f t="shared" si="16"/>
        <v>0</v>
      </c>
      <c r="J30" s="131"/>
      <c r="K30" s="131">
        <f t="shared" si="5"/>
        <v>0</v>
      </c>
      <c r="L30" s="131">
        <f>SUM(ANALYTIKAVUJ!C52)*-1</f>
        <v>0</v>
      </c>
      <c r="M30" s="131">
        <f t="shared" si="6"/>
        <v>0</v>
      </c>
      <c r="N30" s="131">
        <f t="shared" si="7"/>
        <v>0</v>
      </c>
      <c r="O30" s="131"/>
      <c r="P30" s="142">
        <f>SUM('HL KNIHA VYPOC'!K45)</f>
        <v>0</v>
      </c>
      <c r="Q30" s="131">
        <f>SUM(ANALYTIKAVUJ!D22)</f>
        <v>0</v>
      </c>
      <c r="R30" s="131"/>
      <c r="S30" s="131">
        <f t="shared" si="24"/>
        <v>0</v>
      </c>
      <c r="T30" s="131"/>
      <c r="U30" s="131">
        <f t="shared" si="25"/>
        <v>0</v>
      </c>
      <c r="V30" s="131">
        <f>SUM(ANALYTIKAVUJ!D52)*-1</f>
        <v>0</v>
      </c>
      <c r="W30" s="131">
        <f t="shared" si="26"/>
        <v>0</v>
      </c>
      <c r="X30" s="131">
        <f t="shared" si="27"/>
        <v>0</v>
      </c>
      <c r="Z30" s="135">
        <f t="shared" si="0"/>
        <v>0</v>
      </c>
      <c r="AA30" s="135">
        <f t="shared" si="1"/>
        <v>0</v>
      </c>
      <c r="AB30" s="135">
        <f t="shared" si="2"/>
        <v>0</v>
      </c>
      <c r="AC30" s="135">
        <f t="shared" si="3"/>
        <v>0</v>
      </c>
      <c r="AD30" s="132" t="str">
        <f t="shared" si="4"/>
        <v xml:space="preserve">          0</v>
      </c>
      <c r="AE30" s="132" t="str">
        <f t="shared" si="4"/>
        <v xml:space="preserve">          0</v>
      </c>
      <c r="AF30" s="132" t="str">
        <f t="shared" si="4"/>
        <v xml:space="preserve">          0</v>
      </c>
      <c r="AG30" s="132" t="str">
        <f t="shared" si="4"/>
        <v xml:space="preserve">          0</v>
      </c>
      <c r="AK30" s="140">
        <f>SUM('HL KNIHA VYPOC'!H45)</f>
        <v>0</v>
      </c>
      <c r="AL30" s="141">
        <f>SUM(ANALYTIKAVUJ!E22)</f>
        <v>0</v>
      </c>
      <c r="AN30" s="141">
        <f t="shared" si="28"/>
        <v>0</v>
      </c>
      <c r="AO30" s="131"/>
      <c r="AP30" s="131">
        <f t="shared" si="29"/>
        <v>0</v>
      </c>
      <c r="AQ30" s="131">
        <f>SUM(ANALYTIKAVUJ!E52)*-1</f>
        <v>0</v>
      </c>
      <c r="AR30" s="131">
        <f t="shared" si="30"/>
        <v>0</v>
      </c>
      <c r="AS30" s="141">
        <f t="shared" si="31"/>
        <v>0</v>
      </c>
    </row>
    <row r="31" spans="2:45" s="17" customFormat="1" outlineLevel="1" x14ac:dyDescent="0.25">
      <c r="B31" s="133">
        <v>29</v>
      </c>
      <c r="C31" s="17" t="s">
        <v>2028</v>
      </c>
      <c r="D31" s="17" t="str">
        <f>IF(VLOOKUP($B31,suvaha_p!$A:$G,1)=$B31,VLOOKUP($B31,suvaha_p!$A:$G,$B$1),0)</f>
        <v>Pôžičky a ostatný dlhodobý finančný majetok so zostatkovou dobou splatnosti najviac jeden rok (066A, 067A, 069A, 06XA) - /096A/</v>
      </c>
      <c r="E31" s="139" t="s">
        <v>1207</v>
      </c>
      <c r="F31" s="143"/>
      <c r="G31" s="141">
        <f>SUM(ANALYTIKAVUJ!C15+ANALYTIKAVUJ!C19+ANALYTIKAVUJ!C23)</f>
        <v>0</v>
      </c>
      <c r="I31" s="141">
        <f t="shared" si="16"/>
        <v>0</v>
      </c>
      <c r="J31" s="131"/>
      <c r="K31" s="131">
        <f t="shared" si="5"/>
        <v>0</v>
      </c>
      <c r="L31" s="131">
        <f>SUM(ANALYTIKAVUJ!C53)*-1</f>
        <v>0</v>
      </c>
      <c r="M31" s="131">
        <f t="shared" si="6"/>
        <v>0</v>
      </c>
      <c r="N31" s="131">
        <f t="shared" si="7"/>
        <v>0</v>
      </c>
      <c r="O31" s="131"/>
      <c r="P31" s="142"/>
      <c r="Q31" s="131">
        <f>SUM(ANALYTIKAVUJ!D15+ANALYTIKAVUJ!D19+ANALYTIKAVUJ!D23)</f>
        <v>0</v>
      </c>
      <c r="R31" s="131"/>
      <c r="S31" s="131">
        <f t="shared" si="24"/>
        <v>0</v>
      </c>
      <c r="T31" s="131"/>
      <c r="U31" s="131">
        <f t="shared" si="25"/>
        <v>0</v>
      </c>
      <c r="V31" s="131">
        <f>SUM(ANALYTIKAVUJ!D53)*-1</f>
        <v>0</v>
      </c>
      <c r="W31" s="131">
        <f t="shared" si="26"/>
        <v>0</v>
      </c>
      <c r="X31" s="131">
        <f t="shared" si="27"/>
        <v>0</v>
      </c>
      <c r="Z31" s="135">
        <f t="shared" si="0"/>
        <v>0</v>
      </c>
      <c r="AA31" s="135">
        <f t="shared" si="1"/>
        <v>0</v>
      </c>
      <c r="AB31" s="135">
        <f t="shared" si="2"/>
        <v>0</v>
      </c>
      <c r="AC31" s="135">
        <f t="shared" si="3"/>
        <v>0</v>
      </c>
      <c r="AD31" s="132" t="str">
        <f t="shared" si="4"/>
        <v xml:space="preserve">          0</v>
      </c>
      <c r="AE31" s="132" t="str">
        <f t="shared" si="4"/>
        <v xml:space="preserve">          0</v>
      </c>
      <c r="AF31" s="132" t="str">
        <f t="shared" si="4"/>
        <v xml:space="preserve">          0</v>
      </c>
      <c r="AG31" s="132" t="str">
        <f t="shared" si="4"/>
        <v xml:space="preserve">          0</v>
      </c>
      <c r="AK31" s="143"/>
      <c r="AL31" s="141">
        <f>SUM(ANALYTIKAVUJ!E15+ANALYTIKAVUJ!E19+ANALYTIKAVUJ!E23)</f>
        <v>0</v>
      </c>
      <c r="AN31" s="141">
        <f t="shared" si="28"/>
        <v>0</v>
      </c>
      <c r="AO31" s="131"/>
      <c r="AP31" s="131">
        <f t="shared" si="29"/>
        <v>0</v>
      </c>
      <c r="AQ31" s="131">
        <f>SUM(ANALYTIKAVUJ!E53)*-1</f>
        <v>0</v>
      </c>
      <c r="AR31" s="131">
        <f t="shared" si="30"/>
        <v>0</v>
      </c>
      <c r="AS31" s="141">
        <f t="shared" si="31"/>
        <v>0</v>
      </c>
    </row>
    <row r="32" spans="2:45" s="17" customFormat="1" outlineLevel="1" x14ac:dyDescent="0.25">
      <c r="B32" s="133" t="s">
        <v>1240</v>
      </c>
      <c r="C32" s="17" t="s">
        <v>2029</v>
      </c>
      <c r="D32" s="17" t="str">
        <f>IF(VLOOKUP($B32,suvaha_p!$A:$G,1)=$B32,VLOOKUP($B32,suvaha_p!$A:$G,$B$1),0)</f>
        <v>Účty v bankách s dobou viazanosti dlhšou ako jeden rok (22XA)</v>
      </c>
      <c r="E32" s="139" t="s">
        <v>1240</v>
      </c>
      <c r="F32" s="143"/>
      <c r="G32" s="141">
        <f>SUM(ANALYTIKAVUJ!C108)</f>
        <v>0</v>
      </c>
      <c r="I32" s="141">
        <f t="shared" si="16"/>
        <v>0</v>
      </c>
      <c r="K32" s="131">
        <f t="shared" si="5"/>
        <v>0</v>
      </c>
      <c r="L32" s="131"/>
      <c r="M32" s="131">
        <f t="shared" si="6"/>
        <v>0</v>
      </c>
      <c r="N32" s="131">
        <f t="shared" si="7"/>
        <v>0</v>
      </c>
      <c r="O32" s="131"/>
      <c r="P32" s="142"/>
      <c r="Q32" s="131">
        <f>SUM(ANALYTIKAVUJ!D108)</f>
        <v>0</v>
      </c>
      <c r="R32" s="131"/>
      <c r="S32" s="131">
        <f t="shared" si="24"/>
        <v>0</v>
      </c>
      <c r="T32" s="131"/>
      <c r="U32" s="131">
        <f t="shared" si="25"/>
        <v>0</v>
      </c>
      <c r="V32" s="131"/>
      <c r="W32" s="131">
        <f t="shared" si="26"/>
        <v>0</v>
      </c>
      <c r="X32" s="131">
        <f t="shared" si="27"/>
        <v>0</v>
      </c>
      <c r="Z32" s="135">
        <f t="shared" si="0"/>
        <v>0</v>
      </c>
      <c r="AA32" s="135">
        <f t="shared" si="1"/>
        <v>0</v>
      </c>
      <c r="AB32" s="135">
        <f t="shared" si="2"/>
        <v>0</v>
      </c>
      <c r="AC32" s="135">
        <f t="shared" si="3"/>
        <v>0</v>
      </c>
      <c r="AD32" s="132" t="str">
        <f t="shared" si="4"/>
        <v xml:space="preserve">          0</v>
      </c>
      <c r="AE32" s="132" t="str">
        <f t="shared" si="4"/>
        <v xml:space="preserve">          0</v>
      </c>
      <c r="AF32" s="132" t="str">
        <f t="shared" si="4"/>
        <v xml:space="preserve">          0</v>
      </c>
      <c r="AG32" s="132" t="str">
        <f t="shared" si="4"/>
        <v xml:space="preserve">          0</v>
      </c>
      <c r="AK32" s="143"/>
      <c r="AL32" s="141">
        <f>SUM(ANALYTIKAVUJ!E108)</f>
        <v>0</v>
      </c>
      <c r="AN32" s="141">
        <f t="shared" si="28"/>
        <v>0</v>
      </c>
      <c r="AP32" s="131">
        <f t="shared" si="29"/>
        <v>0</v>
      </c>
      <c r="AQ32" s="131"/>
      <c r="AR32" s="131">
        <f t="shared" si="30"/>
        <v>0</v>
      </c>
      <c r="AS32" s="141">
        <f t="shared" si="31"/>
        <v>0</v>
      </c>
    </row>
    <row r="33" spans="2:45" s="17" customFormat="1" outlineLevel="1" x14ac:dyDescent="0.25">
      <c r="B33" s="133" t="s">
        <v>1228</v>
      </c>
      <c r="C33" s="17" t="s">
        <v>2034</v>
      </c>
      <c r="D33" s="17" t="str">
        <f>IF(VLOOKUP($B33,suvaha_p!$A:$G,1)=$B33,VLOOKUP($B33,suvaha_p!$A:$G,$B$1),0)</f>
        <v>Obstarávaný dlhodobý finančný majetok (043) - /096A/</v>
      </c>
      <c r="E33" s="139" t="s">
        <v>1228</v>
      </c>
      <c r="F33" s="140">
        <f>SUM('HL KNIHA VYPOC'!G33)</f>
        <v>0</v>
      </c>
      <c r="I33" s="141">
        <f t="shared" si="16"/>
        <v>0</v>
      </c>
      <c r="J33" s="131"/>
      <c r="K33" s="131">
        <f t="shared" si="5"/>
        <v>0</v>
      </c>
      <c r="L33" s="131">
        <f>SUM(ANALYTIKAVUJ!C54)*-1</f>
        <v>0</v>
      </c>
      <c r="M33" s="131">
        <f t="shared" si="6"/>
        <v>0</v>
      </c>
      <c r="N33" s="131">
        <f t="shared" si="7"/>
        <v>0</v>
      </c>
      <c r="O33" s="131"/>
      <c r="P33" s="142">
        <f>SUM('HL KNIHA VYPOC'!K33)</f>
        <v>0</v>
      </c>
      <c r="Q33" s="131"/>
      <c r="R33" s="131"/>
      <c r="S33" s="131">
        <f t="shared" si="24"/>
        <v>0</v>
      </c>
      <c r="T33" s="131"/>
      <c r="U33" s="131">
        <f t="shared" si="25"/>
        <v>0</v>
      </c>
      <c r="V33" s="131">
        <f>SUM(ANALYTIKAVUJ!D54)*-1</f>
        <v>0</v>
      </c>
      <c r="W33" s="131">
        <f t="shared" si="26"/>
        <v>0</v>
      </c>
      <c r="X33" s="131">
        <f t="shared" si="27"/>
        <v>0</v>
      </c>
      <c r="Z33" s="135">
        <f t="shared" si="0"/>
        <v>0</v>
      </c>
      <c r="AA33" s="135">
        <f t="shared" si="1"/>
        <v>0</v>
      </c>
      <c r="AB33" s="135">
        <f t="shared" si="2"/>
        <v>0</v>
      </c>
      <c r="AC33" s="135">
        <f t="shared" si="3"/>
        <v>0</v>
      </c>
      <c r="AD33" s="132" t="str">
        <f t="shared" si="4"/>
        <v xml:space="preserve">          0</v>
      </c>
      <c r="AE33" s="132" t="str">
        <f t="shared" si="4"/>
        <v xml:space="preserve">          0</v>
      </c>
      <c r="AF33" s="132" t="str">
        <f t="shared" si="4"/>
        <v xml:space="preserve">          0</v>
      </c>
      <c r="AG33" s="132" t="str">
        <f t="shared" si="4"/>
        <v xml:space="preserve">          0</v>
      </c>
      <c r="AK33" s="140">
        <f>SUM('HL KNIHA VYPOC'!H33)</f>
        <v>0</v>
      </c>
      <c r="AN33" s="141">
        <f t="shared" si="28"/>
        <v>0</v>
      </c>
      <c r="AO33" s="131"/>
      <c r="AP33" s="131">
        <f t="shared" si="29"/>
        <v>0</v>
      </c>
      <c r="AQ33" s="131">
        <f>SUM(ANALYTIKAVUJ!E54)*-1</f>
        <v>0</v>
      </c>
      <c r="AR33" s="131">
        <f t="shared" si="30"/>
        <v>0</v>
      </c>
      <c r="AS33" s="141">
        <f t="shared" si="31"/>
        <v>0</v>
      </c>
    </row>
    <row r="34" spans="2:45" s="17" customFormat="1" outlineLevel="1" x14ac:dyDescent="0.25">
      <c r="B34" s="133" t="s">
        <v>1227</v>
      </c>
      <c r="C34" s="17" t="s">
        <v>2035</v>
      </c>
      <c r="D34" s="17" t="str">
        <f>IF(VLOOKUP($B34,suvaha_p!$A:$G,1)=$B34,VLOOKUP($B34,suvaha_p!$A:$G,$B$1),0)</f>
        <v>Poskytnuté preddavky na dlhodobý finančný majetok (053) - /095A/</v>
      </c>
      <c r="E34" s="139" t="s">
        <v>1227</v>
      </c>
      <c r="F34" s="140">
        <f>SUM('HL KNIHA VYPOC'!G39)</f>
        <v>0</v>
      </c>
      <c r="I34" s="141">
        <f t="shared" si="16"/>
        <v>0</v>
      </c>
      <c r="J34" s="131"/>
      <c r="K34" s="131">
        <f t="shared" si="5"/>
        <v>0</v>
      </c>
      <c r="L34" s="131">
        <f>SUM(ANALYTIKAVUJ!C43)*-1</f>
        <v>0</v>
      </c>
      <c r="M34" s="131">
        <f t="shared" si="6"/>
        <v>0</v>
      </c>
      <c r="N34" s="131">
        <f t="shared" si="7"/>
        <v>0</v>
      </c>
      <c r="O34" s="131"/>
      <c r="P34" s="142">
        <f>SUM('HL KNIHA VYPOC'!K39)</f>
        <v>0</v>
      </c>
      <c r="Q34" s="131"/>
      <c r="R34" s="131"/>
      <c r="S34" s="131">
        <f t="shared" si="24"/>
        <v>0</v>
      </c>
      <c r="T34" s="131"/>
      <c r="U34" s="131">
        <f t="shared" si="25"/>
        <v>0</v>
      </c>
      <c r="V34" s="131">
        <f>SUM(ANALYTIKAVUJ!D43)*-1</f>
        <v>0</v>
      </c>
      <c r="W34" s="131">
        <f t="shared" si="26"/>
        <v>0</v>
      </c>
      <c r="X34" s="131">
        <f t="shared" si="27"/>
        <v>0</v>
      </c>
      <c r="Z34" s="135">
        <f t="shared" si="0"/>
        <v>0</v>
      </c>
      <c r="AA34" s="135">
        <f t="shared" si="1"/>
        <v>0</v>
      </c>
      <c r="AB34" s="135">
        <f t="shared" si="2"/>
        <v>0</v>
      </c>
      <c r="AC34" s="135">
        <f t="shared" si="3"/>
        <v>0</v>
      </c>
      <c r="AD34" s="132" t="str">
        <f t="shared" si="4"/>
        <v xml:space="preserve">          0</v>
      </c>
      <c r="AE34" s="132" t="str">
        <f t="shared" si="4"/>
        <v xml:space="preserve">          0</v>
      </c>
      <c r="AF34" s="132" t="str">
        <f t="shared" si="4"/>
        <v xml:space="preserve">          0</v>
      </c>
      <c r="AG34" s="132" t="str">
        <f t="shared" si="4"/>
        <v xml:space="preserve">          0</v>
      </c>
      <c r="AK34" s="140">
        <f>SUM('HL KNIHA VYPOC'!H39)</f>
        <v>0</v>
      </c>
      <c r="AN34" s="141">
        <f t="shared" si="28"/>
        <v>0</v>
      </c>
      <c r="AO34" s="131"/>
      <c r="AP34" s="131">
        <f t="shared" si="29"/>
        <v>0</v>
      </c>
      <c r="AQ34" s="131">
        <f>SUM(ANALYTIKAVUJ!E43)*-1</f>
        <v>0</v>
      </c>
      <c r="AR34" s="131">
        <f t="shared" si="30"/>
        <v>0</v>
      </c>
      <c r="AS34" s="141">
        <f t="shared" si="31"/>
        <v>0</v>
      </c>
    </row>
    <row r="35" spans="2:45" s="412" customFormat="1" x14ac:dyDescent="0.25">
      <c r="B35" s="432" t="s">
        <v>2036</v>
      </c>
      <c r="C35" s="412" t="s">
        <v>2037</v>
      </c>
      <c r="D35" s="412" t="str">
        <f>IF(VLOOKUP($B35,suvaha_p!$A:$G,1)=$B35,VLOOKUP($B35,suvaha_p!$A:$G,$B$1),0)</f>
        <v>Obežný majetok r. 34 + r. 41 + r. 53 + r. 66 + r. 71</v>
      </c>
      <c r="E35" s="433" t="s">
        <v>2036</v>
      </c>
      <c r="F35" s="433"/>
      <c r="G35" s="413"/>
      <c r="H35" s="413"/>
      <c r="I35" s="443">
        <f>SUM(I36+I43+I55+I68+I73)</f>
        <v>15266</v>
      </c>
      <c r="J35" s="413"/>
      <c r="K35" s="443">
        <f>SUM(K36+K43+K55+K68+K73)</f>
        <v>0</v>
      </c>
      <c r="L35" s="443"/>
      <c r="M35" s="443">
        <f>SUM(M36+M43+M55+M68+M73)</f>
        <v>0</v>
      </c>
      <c r="N35" s="415">
        <f>SUM(N36+N43+N55+N68+N73)</f>
        <v>15266</v>
      </c>
      <c r="O35" s="415"/>
      <c r="P35" s="445"/>
      <c r="Q35" s="414"/>
      <c r="R35" s="414"/>
      <c r="S35" s="414">
        <f>SUM(S36+S43+S55+S68+S73+S76)</f>
        <v>19437.699999999993</v>
      </c>
      <c r="T35" s="414"/>
      <c r="U35" s="415">
        <f t="shared" si="25"/>
        <v>0</v>
      </c>
      <c r="V35" s="414"/>
      <c r="W35" s="415">
        <f t="shared" si="26"/>
        <v>0</v>
      </c>
      <c r="X35" s="415">
        <f>SUM(X36+X43+X55+X68+X73)</f>
        <v>19393</v>
      </c>
      <c r="Y35" s="446"/>
      <c r="Z35" s="440">
        <f t="shared" si="0"/>
        <v>15266</v>
      </c>
      <c r="AA35" s="440">
        <f t="shared" si="1"/>
        <v>0</v>
      </c>
      <c r="AB35" s="440">
        <f t="shared" si="2"/>
        <v>15266</v>
      </c>
      <c r="AC35" s="440">
        <f t="shared" si="3"/>
        <v>19393</v>
      </c>
      <c r="AD35" s="442" t="str">
        <f t="shared" si="4"/>
        <v xml:space="preserve">      15266</v>
      </c>
      <c r="AE35" s="442" t="str">
        <f t="shared" si="4"/>
        <v xml:space="preserve">          0</v>
      </c>
      <c r="AF35" s="442" t="str">
        <f t="shared" si="4"/>
        <v xml:space="preserve">      15266</v>
      </c>
      <c r="AG35" s="442" t="str">
        <f t="shared" si="4"/>
        <v xml:space="preserve">      19393</v>
      </c>
      <c r="AK35" s="433"/>
      <c r="AL35" s="413"/>
      <c r="AM35" s="413"/>
      <c r="AN35" s="443">
        <f>SUM(AN36+AN43+AN55+AN68+AN73+AN76)</f>
        <v>0</v>
      </c>
      <c r="AO35" s="413"/>
      <c r="AP35" s="415">
        <f t="shared" si="29"/>
        <v>0</v>
      </c>
      <c r="AQ35" s="443"/>
      <c r="AR35" s="415">
        <f t="shared" si="30"/>
        <v>0</v>
      </c>
      <c r="AS35" s="446">
        <f>SUM(AS36+AS43+AS55+AS68+AS73)</f>
        <v>0</v>
      </c>
    </row>
    <row r="36" spans="2:45" s="412" customFormat="1" outlineLevel="1" x14ac:dyDescent="0.25">
      <c r="B36" s="432" t="s">
        <v>2038</v>
      </c>
      <c r="C36" s="412" t="s">
        <v>2039</v>
      </c>
      <c r="D36" s="412" t="str">
        <f>IF(VLOOKUP($B36,suvaha_p!$A:$G,1)=$B36,VLOOKUP($B36,suvaha_p!$A:$G,$B$1),0)</f>
        <v>Zásoby súčet (r. 35 až r. 40)</v>
      </c>
      <c r="E36" s="433" t="s">
        <v>2038</v>
      </c>
      <c r="F36" s="433"/>
      <c r="I36" s="443">
        <f>SUM(I37:I42)</f>
        <v>0</v>
      </c>
      <c r="J36" s="413"/>
      <c r="K36" s="443">
        <f>SUM(K37:K42)</f>
        <v>0</v>
      </c>
      <c r="L36" s="414"/>
      <c r="M36" s="443">
        <f>SUM(M37:M42)</f>
        <v>0</v>
      </c>
      <c r="N36" s="414">
        <f>SUM(N37:N42)</f>
        <v>0</v>
      </c>
      <c r="O36" s="415"/>
      <c r="P36" s="445"/>
      <c r="Q36" s="415"/>
      <c r="R36" s="415"/>
      <c r="S36" s="414">
        <f>SUM(S37:S42)</f>
        <v>0</v>
      </c>
      <c r="T36" s="414"/>
      <c r="U36" s="414">
        <f>SUM(U37:U42)</f>
        <v>0</v>
      </c>
      <c r="V36" s="414"/>
      <c r="W36" s="414">
        <f>SUM(W37:W42)</f>
        <v>0</v>
      </c>
      <c r="X36" s="414">
        <f>SUM(X37:X42)</f>
        <v>0</v>
      </c>
      <c r="Z36" s="440">
        <f t="shared" si="0"/>
        <v>0</v>
      </c>
      <c r="AA36" s="440">
        <f t="shared" si="1"/>
        <v>0</v>
      </c>
      <c r="AB36" s="440">
        <f t="shared" si="2"/>
        <v>0</v>
      </c>
      <c r="AC36" s="440">
        <f t="shared" si="3"/>
        <v>0</v>
      </c>
      <c r="AD36" s="442" t="str">
        <f t="shared" si="4"/>
        <v xml:space="preserve">          0</v>
      </c>
      <c r="AE36" s="442" t="str">
        <f t="shared" si="4"/>
        <v xml:space="preserve">          0</v>
      </c>
      <c r="AF36" s="442" t="str">
        <f t="shared" si="4"/>
        <v xml:space="preserve">          0</v>
      </c>
      <c r="AG36" s="442" t="str">
        <f t="shared" si="4"/>
        <v xml:space="preserve">          0</v>
      </c>
      <c r="AK36" s="433"/>
      <c r="AN36" s="443">
        <f>SUM(AN37:AN42)</f>
        <v>0</v>
      </c>
      <c r="AO36" s="413"/>
      <c r="AP36" s="443">
        <f>SUM(AP37:AP42)</f>
        <v>0</v>
      </c>
      <c r="AQ36" s="414"/>
      <c r="AR36" s="443">
        <f>SUM(AR37:AR42)</f>
        <v>0</v>
      </c>
      <c r="AS36" s="443">
        <f>SUM(AS37:AS42)</f>
        <v>0</v>
      </c>
    </row>
    <row r="37" spans="2:45" s="17" customFormat="1" outlineLevel="1" x14ac:dyDescent="0.25">
      <c r="B37" s="133" t="s">
        <v>2040</v>
      </c>
      <c r="C37" s="17" t="s">
        <v>2041</v>
      </c>
      <c r="D37" s="17" t="str">
        <f>IF(VLOOKUP($B37,suvaha_p!$A:$G,1)=$B37,VLOOKUP($B37,suvaha_p!$A:$G,$B$1),0)</f>
        <v>Materiál (112, 119, 11X) - /191, 19X/</v>
      </c>
      <c r="E37" s="139" t="s">
        <v>2040</v>
      </c>
      <c r="F37" s="140">
        <f>SUM('HL KNIHA VYPOC'!G83+'HL KNIHA VYPOC'!G84)</f>
        <v>0</v>
      </c>
      <c r="I37" s="141">
        <f t="shared" ref="I37:I42" si="32">ROUND(SUM(F37:H37),0)</f>
        <v>0</v>
      </c>
      <c r="J37" s="141"/>
      <c r="K37" s="131">
        <f t="shared" ref="K37:K42" si="33">ROUND(SUM(J37),0)</f>
        <v>0</v>
      </c>
      <c r="L37" s="131">
        <f>SUM('HL KNIHA VYPOC'!G99)*-1</f>
        <v>0</v>
      </c>
      <c r="M37" s="131">
        <f t="shared" ref="M37:M42" si="34">ROUND(SUM(L37),0)</f>
        <v>0</v>
      </c>
      <c r="N37" s="131">
        <f t="shared" si="7"/>
        <v>0</v>
      </c>
      <c r="O37" s="131"/>
      <c r="P37" s="142">
        <f>SUM('HL KNIHA VYPOC'!K83+'HL KNIHA VYPOC'!K84)</f>
        <v>0</v>
      </c>
      <c r="Q37" s="131"/>
      <c r="R37" s="131"/>
      <c r="S37" s="131">
        <f t="shared" ref="S37:S42" si="35">SUM(P37:R37)</f>
        <v>0</v>
      </c>
      <c r="T37" s="131"/>
      <c r="U37" s="131">
        <f t="shared" ref="U37:U42" si="36">SUM(T37)</f>
        <v>0</v>
      </c>
      <c r="V37" s="131">
        <f>SUM('HL KNIHA VYPOC'!K99)*-1</f>
        <v>0</v>
      </c>
      <c r="W37" s="131">
        <f t="shared" ref="W37:W42" si="37">SUM(V37)</f>
        <v>0</v>
      </c>
      <c r="X37" s="131">
        <f t="shared" ref="X37:X42" si="38">ROUND((S37-U37-W37),0)</f>
        <v>0</v>
      </c>
      <c r="Z37" s="135">
        <f t="shared" si="0"/>
        <v>0</v>
      </c>
      <c r="AA37" s="135">
        <f t="shared" si="1"/>
        <v>0</v>
      </c>
      <c r="AB37" s="135">
        <f t="shared" si="2"/>
        <v>0</v>
      </c>
      <c r="AC37" s="135">
        <f t="shared" si="3"/>
        <v>0</v>
      </c>
      <c r="AD37" s="132" t="str">
        <f t="shared" si="4"/>
        <v xml:space="preserve">          0</v>
      </c>
      <c r="AE37" s="132" t="str">
        <f t="shared" si="4"/>
        <v xml:space="preserve">          0</v>
      </c>
      <c r="AF37" s="132" t="str">
        <f t="shared" si="4"/>
        <v xml:space="preserve">          0</v>
      </c>
      <c r="AG37" s="132" t="str">
        <f t="shared" si="4"/>
        <v xml:space="preserve">          0</v>
      </c>
      <c r="AK37" s="140">
        <f>SUM('HL KNIHA VYPOC'!H83+'HL KNIHA VYPOC'!H84)</f>
        <v>0</v>
      </c>
      <c r="AN37" s="141">
        <f t="shared" ref="AN37:AN42" si="39">SUM(AK37:AM37)</f>
        <v>0</v>
      </c>
      <c r="AO37" s="141"/>
      <c r="AP37" s="131">
        <f t="shared" ref="AP37:AP42" si="40">SUM(AO37)</f>
        <v>0</v>
      </c>
      <c r="AQ37" s="131">
        <f>SUM('HL KNIHA VYPOC'!H99)*-1</f>
        <v>0</v>
      </c>
      <c r="AR37" s="131">
        <f t="shared" ref="AR37:AR42" si="41">SUM(AQ37)</f>
        <v>0</v>
      </c>
      <c r="AS37" s="141">
        <f t="shared" ref="AS37:AS42" si="42">ROUND((AN37-AP37-AR37),0)</f>
        <v>0</v>
      </c>
    </row>
    <row r="38" spans="2:45" s="17" customFormat="1" outlineLevel="1" x14ac:dyDescent="0.25">
      <c r="B38" s="133" t="s">
        <v>2042</v>
      </c>
      <c r="C38" s="17" t="s">
        <v>2017</v>
      </c>
      <c r="D38" s="17" t="str">
        <f>IF(VLOOKUP($B38,suvaha_p!$A:$G,1)=$B38,VLOOKUP($B38,suvaha_p!$A:$G,$B$1),0)</f>
        <v>Nedokončená výroba a polotovary vlastnej výroby  (121, 122, 12X) - /192, 193, 19X/</v>
      </c>
      <c r="E38" s="139" t="s">
        <v>2042</v>
      </c>
      <c r="F38" s="140">
        <f>SUM('HL KNIHA VYPOC'!G87+'HL KNIHA VYPOC'!G88)</f>
        <v>0</v>
      </c>
      <c r="I38" s="141">
        <f t="shared" si="32"/>
        <v>0</v>
      </c>
      <c r="J38" s="141"/>
      <c r="K38" s="131">
        <f t="shared" si="33"/>
        <v>0</v>
      </c>
      <c r="L38" s="131">
        <f>SUM('HL KNIHA VYPOC'!G100+'HL KNIHA VYPOC'!G101)*-1</f>
        <v>0</v>
      </c>
      <c r="M38" s="131">
        <f t="shared" si="34"/>
        <v>0</v>
      </c>
      <c r="N38" s="131">
        <f t="shared" si="7"/>
        <v>0</v>
      </c>
      <c r="O38" s="131"/>
      <c r="P38" s="142">
        <f>SUM('HL KNIHA VYPOC'!K87+'HL KNIHA VYPOC'!K88)</f>
        <v>0</v>
      </c>
      <c r="Q38" s="131"/>
      <c r="R38" s="131"/>
      <c r="S38" s="131">
        <f t="shared" si="35"/>
        <v>0</v>
      </c>
      <c r="T38" s="131"/>
      <c r="U38" s="131">
        <f t="shared" si="36"/>
        <v>0</v>
      </c>
      <c r="V38" s="131">
        <f>SUM('HL KNIHA VYPOC'!K100+'HL KNIHA VYPOC'!K101)*-1</f>
        <v>0</v>
      </c>
      <c r="W38" s="131">
        <f t="shared" si="37"/>
        <v>0</v>
      </c>
      <c r="X38" s="131">
        <f t="shared" si="38"/>
        <v>0</v>
      </c>
      <c r="Z38" s="135">
        <f t="shared" si="0"/>
        <v>0</v>
      </c>
      <c r="AA38" s="135">
        <f t="shared" si="1"/>
        <v>0</v>
      </c>
      <c r="AB38" s="135">
        <f t="shared" si="2"/>
        <v>0</v>
      </c>
      <c r="AC38" s="135">
        <f t="shared" si="3"/>
        <v>0</v>
      </c>
      <c r="AD38" s="132" t="str">
        <f t="shared" si="4"/>
        <v xml:space="preserve">          0</v>
      </c>
      <c r="AE38" s="132" t="str">
        <f t="shared" si="4"/>
        <v xml:space="preserve">          0</v>
      </c>
      <c r="AF38" s="132" t="str">
        <f t="shared" si="4"/>
        <v xml:space="preserve">          0</v>
      </c>
      <c r="AG38" s="132" t="str">
        <f t="shared" si="4"/>
        <v xml:space="preserve">          0</v>
      </c>
      <c r="AK38" s="140">
        <f>SUM('HL KNIHA VYPOC'!H87+'HL KNIHA VYPOC'!H88)</f>
        <v>0</v>
      </c>
      <c r="AN38" s="141">
        <f t="shared" si="39"/>
        <v>0</v>
      </c>
      <c r="AO38" s="141"/>
      <c r="AP38" s="131">
        <f t="shared" si="40"/>
        <v>0</v>
      </c>
      <c r="AQ38" s="131">
        <f>SUM('HL KNIHA VYPOC'!H100+'HL KNIHA VYPOC'!H101)*-1</f>
        <v>0</v>
      </c>
      <c r="AR38" s="131">
        <f t="shared" si="41"/>
        <v>0</v>
      </c>
      <c r="AS38" s="141">
        <f t="shared" si="42"/>
        <v>0</v>
      </c>
    </row>
    <row r="39" spans="2:45" s="17" customFormat="1" outlineLevel="1" x14ac:dyDescent="0.25">
      <c r="B39" s="133" t="s">
        <v>2043</v>
      </c>
      <c r="C39" s="17" t="s">
        <v>2018</v>
      </c>
      <c r="D39" s="17" t="str">
        <f>IF(VLOOKUP($B39,suvaha_p!$A:$G,1)=$B39,VLOOKUP($B39,suvaha_p!$A:$G,$B$1),0)</f>
        <v>Výrobky (123) - /194/</v>
      </c>
      <c r="E39" s="139" t="s">
        <v>2043</v>
      </c>
      <c r="F39" s="140">
        <f>SUM('HL KNIHA VYPOC'!G89)</f>
        <v>0</v>
      </c>
      <c r="I39" s="141">
        <f t="shared" si="32"/>
        <v>0</v>
      </c>
      <c r="J39" s="141"/>
      <c r="K39" s="131">
        <f t="shared" si="33"/>
        <v>0</v>
      </c>
      <c r="L39" s="131">
        <f>SUM('HL KNIHA VYPOC'!G102)*-1</f>
        <v>0</v>
      </c>
      <c r="M39" s="131">
        <f t="shared" si="34"/>
        <v>0</v>
      </c>
      <c r="N39" s="131">
        <f t="shared" si="7"/>
        <v>0</v>
      </c>
      <c r="O39" s="131"/>
      <c r="P39" s="142">
        <f>SUM('HL KNIHA VYPOC'!K89)</f>
        <v>0</v>
      </c>
      <c r="Q39" s="131"/>
      <c r="R39" s="131"/>
      <c r="S39" s="131">
        <f t="shared" si="35"/>
        <v>0</v>
      </c>
      <c r="T39" s="131"/>
      <c r="U39" s="131">
        <f t="shared" si="36"/>
        <v>0</v>
      </c>
      <c r="V39" s="131">
        <f>SUM('HL KNIHA VYPOC'!K102)*-1</f>
        <v>0</v>
      </c>
      <c r="W39" s="131">
        <f t="shared" si="37"/>
        <v>0</v>
      </c>
      <c r="X39" s="131">
        <f t="shared" si="38"/>
        <v>0</v>
      </c>
      <c r="Z39" s="135">
        <f t="shared" si="0"/>
        <v>0</v>
      </c>
      <c r="AA39" s="135">
        <f t="shared" si="1"/>
        <v>0</v>
      </c>
      <c r="AB39" s="135">
        <f t="shared" si="2"/>
        <v>0</v>
      </c>
      <c r="AC39" s="135">
        <f t="shared" si="3"/>
        <v>0</v>
      </c>
      <c r="AD39" s="132" t="str">
        <f t="shared" si="4"/>
        <v xml:space="preserve">          0</v>
      </c>
      <c r="AE39" s="132" t="str">
        <f t="shared" si="4"/>
        <v xml:space="preserve">          0</v>
      </c>
      <c r="AF39" s="132" t="str">
        <f t="shared" si="4"/>
        <v xml:space="preserve">          0</v>
      </c>
      <c r="AG39" s="132" t="str">
        <f t="shared" si="4"/>
        <v xml:space="preserve">          0</v>
      </c>
      <c r="AK39" s="140">
        <f>SUM('HL KNIHA VYPOC'!H89)</f>
        <v>0</v>
      </c>
      <c r="AN39" s="141">
        <f t="shared" si="39"/>
        <v>0</v>
      </c>
      <c r="AO39" s="141"/>
      <c r="AP39" s="131">
        <f t="shared" si="40"/>
        <v>0</v>
      </c>
      <c r="AQ39" s="131">
        <f>SUM('HL KNIHA VYPOC'!H102)*-1</f>
        <v>0</v>
      </c>
      <c r="AR39" s="131">
        <f t="shared" si="41"/>
        <v>0</v>
      </c>
      <c r="AS39" s="141">
        <f t="shared" si="42"/>
        <v>0</v>
      </c>
    </row>
    <row r="40" spans="2:45" s="17" customFormat="1" outlineLevel="1" x14ac:dyDescent="0.25">
      <c r="B40" s="133" t="s">
        <v>2044</v>
      </c>
      <c r="C40" s="17" t="s">
        <v>2019</v>
      </c>
      <c r="D40" s="17" t="str">
        <f>IF(VLOOKUP($B40,suvaha_p!$A:$G,1)=$B40,VLOOKUP($B40,suvaha_p!$A:$G,$B$1),0)</f>
        <v>Zvieratá (124) - /195/</v>
      </c>
      <c r="E40" s="139" t="s">
        <v>2044</v>
      </c>
      <c r="F40" s="140">
        <f>SUM('HL KNIHA VYPOC'!G90)</f>
        <v>0</v>
      </c>
      <c r="I40" s="141">
        <f t="shared" si="32"/>
        <v>0</v>
      </c>
      <c r="J40" s="141"/>
      <c r="K40" s="131">
        <f t="shared" si="33"/>
        <v>0</v>
      </c>
      <c r="L40" s="131">
        <f>SUM('HL KNIHA VYPOC'!G103)*-1</f>
        <v>0</v>
      </c>
      <c r="M40" s="131">
        <f t="shared" si="34"/>
        <v>0</v>
      </c>
      <c r="N40" s="131">
        <f t="shared" si="7"/>
        <v>0</v>
      </c>
      <c r="O40" s="131"/>
      <c r="P40" s="142">
        <f>SUM('HL KNIHA VYPOC'!K90)</f>
        <v>0</v>
      </c>
      <c r="Q40" s="131"/>
      <c r="R40" s="131"/>
      <c r="S40" s="131">
        <f t="shared" si="35"/>
        <v>0</v>
      </c>
      <c r="T40" s="131"/>
      <c r="U40" s="131">
        <f t="shared" si="36"/>
        <v>0</v>
      </c>
      <c r="V40" s="131">
        <f>SUM('HL KNIHA VYPOC'!K103)*-1</f>
        <v>0</v>
      </c>
      <c r="W40" s="131">
        <f t="shared" si="37"/>
        <v>0</v>
      </c>
      <c r="X40" s="131">
        <f t="shared" si="38"/>
        <v>0</v>
      </c>
      <c r="Z40" s="135">
        <f t="shared" si="0"/>
        <v>0</v>
      </c>
      <c r="AA40" s="135">
        <f t="shared" si="1"/>
        <v>0</v>
      </c>
      <c r="AB40" s="135">
        <f t="shared" si="2"/>
        <v>0</v>
      </c>
      <c r="AC40" s="135">
        <f t="shared" si="3"/>
        <v>0</v>
      </c>
      <c r="AD40" s="132" t="str">
        <f t="shared" si="4"/>
        <v xml:space="preserve">          0</v>
      </c>
      <c r="AE40" s="132" t="str">
        <f t="shared" si="4"/>
        <v xml:space="preserve">          0</v>
      </c>
      <c r="AF40" s="132" t="str">
        <f t="shared" si="4"/>
        <v xml:space="preserve">          0</v>
      </c>
      <c r="AG40" s="132" t="str">
        <f t="shared" si="4"/>
        <v xml:space="preserve">          0</v>
      </c>
      <c r="AK40" s="140">
        <f>SUM('HL KNIHA VYPOC'!H90)</f>
        <v>0</v>
      </c>
      <c r="AN40" s="141">
        <f t="shared" si="39"/>
        <v>0</v>
      </c>
      <c r="AO40" s="141"/>
      <c r="AP40" s="131">
        <f t="shared" si="40"/>
        <v>0</v>
      </c>
      <c r="AQ40" s="131">
        <f>SUM('HL KNIHA VYPOC'!H103)*-1</f>
        <v>0</v>
      </c>
      <c r="AR40" s="131">
        <f t="shared" si="41"/>
        <v>0</v>
      </c>
      <c r="AS40" s="141">
        <f t="shared" si="42"/>
        <v>0</v>
      </c>
    </row>
    <row r="41" spans="2:45" s="17" customFormat="1" outlineLevel="1" x14ac:dyDescent="0.25">
      <c r="B41" s="133" t="s">
        <v>2045</v>
      </c>
      <c r="C41" s="17" t="s">
        <v>2020</v>
      </c>
      <c r="D41" s="17" t="str">
        <f>IF(VLOOKUP($B41,suvaha_p!$A:$G,1)=$B41,VLOOKUP($B41,suvaha_p!$A:$G,$B$1),0)</f>
        <v>Tovar (132, 133, 13X, 139) - /196, 19X/</v>
      </c>
      <c r="E41" s="139" t="s">
        <v>2045</v>
      </c>
      <c r="F41" s="140">
        <f>SUM('HL KNIHA VYPOC'!G92)</f>
        <v>0</v>
      </c>
      <c r="I41" s="141">
        <f t="shared" si="32"/>
        <v>0</v>
      </c>
      <c r="J41" s="141"/>
      <c r="K41" s="131">
        <f t="shared" si="33"/>
        <v>0</v>
      </c>
      <c r="L41" s="131">
        <f>SUM('HL KNIHA VYPOC'!G104)*-1</f>
        <v>0</v>
      </c>
      <c r="M41" s="131">
        <f t="shared" si="34"/>
        <v>0</v>
      </c>
      <c r="N41" s="131">
        <f t="shared" si="7"/>
        <v>0</v>
      </c>
      <c r="O41" s="131"/>
      <c r="P41" s="142">
        <f>SUM('HL KNIHA VYPOC'!K92)</f>
        <v>0</v>
      </c>
      <c r="Q41" s="131"/>
      <c r="R41" s="131"/>
      <c r="S41" s="131">
        <f t="shared" si="35"/>
        <v>0</v>
      </c>
      <c r="T41" s="131"/>
      <c r="U41" s="131">
        <f t="shared" si="36"/>
        <v>0</v>
      </c>
      <c r="V41" s="131">
        <f>SUM('HL KNIHA VYPOC'!K104)*-1</f>
        <v>0</v>
      </c>
      <c r="W41" s="131">
        <f t="shared" si="37"/>
        <v>0</v>
      </c>
      <c r="X41" s="131">
        <f t="shared" si="38"/>
        <v>0</v>
      </c>
      <c r="Z41" s="135">
        <f t="shared" si="0"/>
        <v>0</v>
      </c>
      <c r="AA41" s="135">
        <f t="shared" si="1"/>
        <v>0</v>
      </c>
      <c r="AB41" s="135">
        <f t="shared" si="2"/>
        <v>0</v>
      </c>
      <c r="AC41" s="135">
        <f t="shared" si="3"/>
        <v>0</v>
      </c>
      <c r="AD41" s="132" t="str">
        <f t="shared" si="4"/>
        <v xml:space="preserve">          0</v>
      </c>
      <c r="AE41" s="132" t="str">
        <f t="shared" si="4"/>
        <v xml:space="preserve">          0</v>
      </c>
      <c r="AF41" s="132" t="str">
        <f t="shared" si="4"/>
        <v xml:space="preserve">          0</v>
      </c>
      <c r="AG41" s="132" t="str">
        <f t="shared" si="4"/>
        <v xml:space="preserve">          0</v>
      </c>
      <c r="AK41" s="140">
        <f>SUM('HL KNIHA VYPOC'!H92)</f>
        <v>0</v>
      </c>
      <c r="AN41" s="141">
        <f t="shared" si="39"/>
        <v>0</v>
      </c>
      <c r="AO41" s="141"/>
      <c r="AP41" s="131">
        <f t="shared" si="40"/>
        <v>0</v>
      </c>
      <c r="AQ41" s="131">
        <f>SUM('HL KNIHA VYPOC'!H104)*-1</f>
        <v>0</v>
      </c>
      <c r="AR41" s="131">
        <f t="shared" si="41"/>
        <v>0</v>
      </c>
      <c r="AS41" s="141">
        <f t="shared" si="42"/>
        <v>0</v>
      </c>
    </row>
    <row r="42" spans="2:45" s="17" customFormat="1" outlineLevel="1" x14ac:dyDescent="0.25">
      <c r="B42" s="133" t="s">
        <v>1229</v>
      </c>
      <c r="C42" s="17" t="s">
        <v>2022</v>
      </c>
      <c r="D42" s="17" t="str">
        <f>IF(VLOOKUP($B42,suvaha_p!$A:$G,1)=$B42,VLOOKUP($B42,suvaha_p!$A:$G,$B$1),0)</f>
        <v>Poskytnuté preddavky na zásoby (314A) - /391A/</v>
      </c>
      <c r="E42" s="139" t="s">
        <v>1229</v>
      </c>
      <c r="F42" s="143"/>
      <c r="G42" s="141">
        <f>SUM(ANALYTIKAVUJ!K87)</f>
        <v>0</v>
      </c>
      <c r="I42" s="141">
        <f t="shared" si="32"/>
        <v>0</v>
      </c>
      <c r="K42" s="131">
        <f t="shared" si="33"/>
        <v>0</v>
      </c>
      <c r="L42" s="141">
        <f>SUM(ANALYTIKAVUJ!K60)*-1</f>
        <v>0</v>
      </c>
      <c r="M42" s="131">
        <f t="shared" si="34"/>
        <v>0</v>
      </c>
      <c r="N42" s="131">
        <f t="shared" si="7"/>
        <v>0</v>
      </c>
      <c r="O42" s="131"/>
      <c r="P42" s="142"/>
      <c r="Q42" s="131">
        <f>SUM(ANALYTIKAVUJ!L87)</f>
        <v>0</v>
      </c>
      <c r="R42" s="131"/>
      <c r="S42" s="131">
        <f t="shared" si="35"/>
        <v>0</v>
      </c>
      <c r="T42" s="131"/>
      <c r="U42" s="131">
        <f t="shared" si="36"/>
        <v>0</v>
      </c>
      <c r="V42" s="131">
        <f>SUM(ANALYTIKAVUJ!L60)*-1</f>
        <v>0</v>
      </c>
      <c r="W42" s="131">
        <f t="shared" si="37"/>
        <v>0</v>
      </c>
      <c r="X42" s="131">
        <f t="shared" si="38"/>
        <v>0</v>
      </c>
      <c r="Z42" s="135">
        <f t="shared" si="0"/>
        <v>0</v>
      </c>
      <c r="AA42" s="135">
        <f t="shared" si="1"/>
        <v>0</v>
      </c>
      <c r="AB42" s="135">
        <f t="shared" si="2"/>
        <v>0</v>
      </c>
      <c r="AC42" s="135">
        <f t="shared" si="3"/>
        <v>0</v>
      </c>
      <c r="AD42" s="132" t="str">
        <f t="shared" si="4"/>
        <v xml:space="preserve">          0</v>
      </c>
      <c r="AE42" s="132" t="str">
        <f t="shared" si="4"/>
        <v xml:space="preserve">          0</v>
      </c>
      <c r="AF42" s="132" t="str">
        <f t="shared" si="4"/>
        <v xml:space="preserve">          0</v>
      </c>
      <c r="AG42" s="132" t="str">
        <f t="shared" si="4"/>
        <v xml:space="preserve">          0</v>
      </c>
      <c r="AK42" s="143"/>
      <c r="AL42" s="141">
        <f>SUM(ANALYTIKAVUJ!M87)</f>
        <v>0</v>
      </c>
      <c r="AN42" s="141">
        <f t="shared" si="39"/>
        <v>0</v>
      </c>
      <c r="AP42" s="131">
        <f t="shared" si="40"/>
        <v>0</v>
      </c>
      <c r="AQ42" s="141">
        <f>SUM(ANALYTIKAVUJ!AP60)*-1</f>
        <v>0</v>
      </c>
      <c r="AR42" s="131">
        <f t="shared" si="41"/>
        <v>0</v>
      </c>
      <c r="AS42" s="141">
        <f t="shared" si="42"/>
        <v>0</v>
      </c>
    </row>
    <row r="43" spans="2:45" s="412" customFormat="1" outlineLevel="1" x14ac:dyDescent="0.25">
      <c r="B43" s="432" t="s">
        <v>2046</v>
      </c>
      <c r="C43" s="412" t="s">
        <v>2047</v>
      </c>
      <c r="D43" s="412" t="str">
        <f>IF(VLOOKUP($B43,suvaha_p!$A:$G,1)=$B43,VLOOKUP($B43,suvaha_p!$A:$G,$B$1),0)</f>
        <v>Dlhodobé pohľadávky súčet (r. 42 + r. 46 až r. 52)</v>
      </c>
      <c r="E43" s="433" t="s">
        <v>2046</v>
      </c>
      <c r="F43" s="433"/>
      <c r="I43" s="443">
        <f>SUM(I44+I48+I49+I50+I51+I52+I53+I54)</f>
        <v>0</v>
      </c>
      <c r="K43" s="443">
        <f>SUM(K44+K48+K49+K50+K51+K52+K53+K54)</f>
        <v>0</v>
      </c>
      <c r="M43" s="446">
        <f>SUM(M44+M48+M49+M50+M51+M52+M53+M54)</f>
        <v>0</v>
      </c>
      <c r="N43" s="415">
        <f>SUM(N44+N48+N49+N50+N51+N52+N53+N54)</f>
        <v>0</v>
      </c>
      <c r="O43" s="415"/>
      <c r="P43" s="445"/>
      <c r="Q43" s="415"/>
      <c r="R43" s="415"/>
      <c r="S43" s="414">
        <f>SUM(S44+S48+S49+S50+S51+S52+S53+S54)</f>
        <v>0</v>
      </c>
      <c r="T43" s="415"/>
      <c r="U43" s="415">
        <f>SUM(U44+U48+U49+U50+U51+U52+U53+U54)</f>
        <v>0</v>
      </c>
      <c r="V43" s="415"/>
      <c r="W43" s="415">
        <f>SUM(W44+W48+W49+W50+W51+W52+W53+W54)</f>
        <v>0</v>
      </c>
      <c r="X43" s="415">
        <f>SUM(X44+X48+X49+X50+X51+X52+X53+X54)</f>
        <v>0</v>
      </c>
      <c r="Z43" s="440">
        <f t="shared" si="0"/>
        <v>0</v>
      </c>
      <c r="AA43" s="440">
        <f t="shared" si="1"/>
        <v>0</v>
      </c>
      <c r="AB43" s="440">
        <f t="shared" si="2"/>
        <v>0</v>
      </c>
      <c r="AC43" s="440">
        <f t="shared" si="3"/>
        <v>0</v>
      </c>
      <c r="AD43" s="442" t="str">
        <f t="shared" si="4"/>
        <v xml:space="preserve">          0</v>
      </c>
      <c r="AE43" s="442" t="str">
        <f t="shared" si="4"/>
        <v xml:space="preserve">          0</v>
      </c>
      <c r="AF43" s="442" t="str">
        <f t="shared" si="4"/>
        <v xml:space="preserve">          0</v>
      </c>
      <c r="AG43" s="442" t="str">
        <f t="shared" si="4"/>
        <v xml:space="preserve">          0</v>
      </c>
      <c r="AK43" s="433"/>
      <c r="AN43" s="446">
        <f>SUM(AN44+AN48+AN49+AN50+AN51+AN52+AN53+AN54)</f>
        <v>0</v>
      </c>
      <c r="AP43" s="446">
        <f>SUM(AP44+AP48+AP49+AP50+AP51+AP52+AP53+AP54)</f>
        <v>0</v>
      </c>
      <c r="AR43" s="446">
        <f>SUM(AR44+AR48+AR49+AR50+AR51+AR52+AR53+AR54)</f>
        <v>0</v>
      </c>
      <c r="AS43" s="446">
        <f>SUM(AS44+AS48+AS49+AS50+AS51+AS52+AS53+AS54)</f>
        <v>0</v>
      </c>
    </row>
    <row r="44" spans="2:45" s="17" customFormat="1" outlineLevel="1" x14ac:dyDescent="0.25">
      <c r="B44" s="133" t="s">
        <v>2048</v>
      </c>
      <c r="C44" s="17" t="s">
        <v>2049</v>
      </c>
      <c r="D44" s="17" t="str">
        <f>IF(VLOOKUP($B44,suvaha_p!$A:$G,1)=$B44,VLOOKUP($B44,suvaha_p!$A:$G,$B$1),0)</f>
        <v>Pohľadávky z obchodného styku súčet (r. 43 až r. 45)</v>
      </c>
      <c r="E44" s="134" t="s">
        <v>2048</v>
      </c>
      <c r="F44" s="134"/>
      <c r="I44" s="136">
        <f>SUM(I45:I47)</f>
        <v>0</v>
      </c>
      <c r="K44" s="136">
        <f>SUM(K45:K47)</f>
        <v>0</v>
      </c>
      <c r="L44" s="130"/>
      <c r="M44" s="141">
        <f>SUM(M45:M47)</f>
        <v>0</v>
      </c>
      <c r="N44" s="131">
        <f>SUM(N45:N47)</f>
        <v>0</v>
      </c>
      <c r="O44" s="131"/>
      <c r="P44" s="138"/>
      <c r="Q44" s="131"/>
      <c r="R44" s="131"/>
      <c r="S44" s="137">
        <f>SUM(S45:S47)</f>
        <v>0</v>
      </c>
      <c r="T44" s="131"/>
      <c r="U44" s="131">
        <f>SUM(U45:U47)</f>
        <v>0</v>
      </c>
      <c r="V44" s="137"/>
      <c r="W44" s="131">
        <f>SUM(W45:W47)</f>
        <v>0</v>
      </c>
      <c r="X44" s="131">
        <f>SUM(X45:X47)</f>
        <v>0</v>
      </c>
      <c r="Z44" s="135">
        <f t="shared" si="0"/>
        <v>0</v>
      </c>
      <c r="AA44" s="135">
        <f t="shared" si="1"/>
        <v>0</v>
      </c>
      <c r="AB44" s="135">
        <f t="shared" si="2"/>
        <v>0</v>
      </c>
      <c r="AC44" s="135">
        <f t="shared" si="3"/>
        <v>0</v>
      </c>
      <c r="AD44" s="132" t="str">
        <f t="shared" si="4"/>
        <v xml:space="preserve">          0</v>
      </c>
      <c r="AE44" s="132" t="str">
        <f t="shared" si="4"/>
        <v xml:space="preserve">          0</v>
      </c>
      <c r="AF44" s="132" t="str">
        <f t="shared" si="4"/>
        <v xml:space="preserve">          0</v>
      </c>
      <c r="AG44" s="132" t="str">
        <f t="shared" si="4"/>
        <v xml:space="preserve">          0</v>
      </c>
      <c r="AK44" s="134"/>
      <c r="AN44" s="141">
        <f>SUM(AN45:AN47)</f>
        <v>0</v>
      </c>
      <c r="AP44" s="141">
        <f>SUM(AP45:AP47)</f>
        <v>0</v>
      </c>
      <c r="AQ44" s="130"/>
      <c r="AR44" s="141">
        <f>SUM(AR45:AR47)</f>
        <v>0</v>
      </c>
      <c r="AS44" s="141">
        <f>SUM(AS45:AS47)</f>
        <v>0</v>
      </c>
    </row>
    <row r="45" spans="2:45" s="17" customFormat="1" outlineLevel="1" x14ac:dyDescent="0.25">
      <c r="B45" s="133" t="s">
        <v>1230</v>
      </c>
      <c r="C45" s="17" t="s">
        <v>2050</v>
      </c>
      <c r="D45" s="17" t="str">
        <f>IF(VLOOKUP($B45,suvaha_p!$A:$G,1)=$B45,VLOOKUP($B45,suvaha_p!$A:$G,$B$1),0)</f>
        <v>Pohľadávky z obchodného styku voči prepojeným účtovným jednotkám (311A, 312A, 313A, 314A, 315A, 31XA) - /391A/</v>
      </c>
      <c r="E45" s="139" t="s">
        <v>1230</v>
      </c>
      <c r="F45" s="143"/>
      <c r="G45" s="141">
        <f>SUM(ANALYTIKAVUJ!C79+ANALYTIKAVUJ!C87+ANALYTIKAVUJ!K79+ANALYTIKAVUJ!K88+ANALYTIKAVUJ!K97)</f>
        <v>0</v>
      </c>
      <c r="I45" s="141">
        <f t="shared" ref="I45:I54" si="43">ROUND(SUM(F45:H45),0)</f>
        <v>0</v>
      </c>
      <c r="K45" s="131">
        <f t="shared" ref="K45:K54" si="44">ROUND(SUM(J45),0)</f>
        <v>0</v>
      </c>
      <c r="L45" s="141">
        <f>SUM(ANALYTIKAVUJ!K61)*-1</f>
        <v>0</v>
      </c>
      <c r="M45" s="131">
        <f t="shared" ref="M45:M54" si="45">ROUND(SUM(L45),0)</f>
        <v>0</v>
      </c>
      <c r="N45" s="131">
        <f t="shared" si="7"/>
        <v>0</v>
      </c>
      <c r="O45" s="131"/>
      <c r="P45" s="142"/>
      <c r="Q45" s="131">
        <f>SUM(ANALYTIKAVUJ!D79+ANALYTIKAVUJ!D87+ANALYTIKAVUJ!L79+ANALYTIKAVUJ!L88+ANALYTIKAVUJ!L97)</f>
        <v>0</v>
      </c>
      <c r="R45" s="131"/>
      <c r="S45" s="131">
        <f t="shared" ref="S45:S54" si="46">SUM(P45:R45)</f>
        <v>0</v>
      </c>
      <c r="T45" s="131"/>
      <c r="U45" s="131">
        <f t="shared" ref="U45:U54" si="47">SUM(T45)</f>
        <v>0</v>
      </c>
      <c r="V45" s="131">
        <f>SUM(ANALYTIKAVUJ!L61)*-1</f>
        <v>0</v>
      </c>
      <c r="W45" s="131">
        <f t="shared" ref="W45:W54" si="48">SUM(V45)</f>
        <v>0</v>
      </c>
      <c r="X45" s="131">
        <f t="shared" ref="X45:X54" si="49">ROUND((S45-U45-W45),0)</f>
        <v>0</v>
      </c>
      <c r="Z45" s="135">
        <f t="shared" si="0"/>
        <v>0</v>
      </c>
      <c r="AA45" s="135">
        <f t="shared" si="1"/>
        <v>0</v>
      </c>
      <c r="AB45" s="135">
        <f t="shared" si="2"/>
        <v>0</v>
      </c>
      <c r="AC45" s="135">
        <f t="shared" si="3"/>
        <v>0</v>
      </c>
      <c r="AD45" s="132" t="str">
        <f t="shared" si="4"/>
        <v xml:space="preserve">          0</v>
      </c>
      <c r="AE45" s="132" t="str">
        <f t="shared" si="4"/>
        <v xml:space="preserve">          0</v>
      </c>
      <c r="AF45" s="132" t="str">
        <f t="shared" si="4"/>
        <v xml:space="preserve">          0</v>
      </c>
      <c r="AG45" s="132" t="str">
        <f t="shared" si="4"/>
        <v xml:space="preserve">          0</v>
      </c>
      <c r="AK45" s="143"/>
      <c r="AL45" s="141">
        <f>SUM(ANALYTIKAVUJ!E79+ANALYTIKAVUJ!E87+ANALYTIKAVUJ!M79+ANALYTIKAVUJ!M88+ANALYTIKAVUJ!M97)</f>
        <v>0</v>
      </c>
      <c r="AN45" s="141">
        <f t="shared" ref="AN45:AN54" si="50">SUM(AK45:AM45)</f>
        <v>0</v>
      </c>
      <c r="AP45" s="131">
        <f t="shared" ref="AP45:AP54" si="51">SUM(AO45)</f>
        <v>0</v>
      </c>
      <c r="AQ45" s="141">
        <f>SUM(ANALYTIKAVUJ!AP61)*-1</f>
        <v>0</v>
      </c>
      <c r="AR45" s="131">
        <f t="shared" ref="AR45:AR54" si="52">SUM(AQ45)</f>
        <v>0</v>
      </c>
      <c r="AS45" s="141">
        <f t="shared" ref="AS45:AS54" si="53">ROUND((AN45-AP45-AR45),0)</f>
        <v>0</v>
      </c>
    </row>
    <row r="46" spans="2:45" s="17" customFormat="1" outlineLevel="1" x14ac:dyDescent="0.25">
      <c r="B46" s="133" t="s">
        <v>1231</v>
      </c>
      <c r="C46" s="17" t="s">
        <v>2051</v>
      </c>
      <c r="D46" s="17" t="str">
        <f>IF(VLOOKUP($B46,suvaha_p!$A:$G,1)=$B46,VLOOKUP($B46,suvaha_p!$A:$G,$B$1),0)</f>
        <v>Pohľadávky z obchodného styku v rámci podielovej účasti okrem pohľadávok voči prepojeným účtovným jednotkám (311A, 312A, 313A, 314A, 315A, 31XA)
- /391A/</v>
      </c>
      <c r="E46" s="139" t="s">
        <v>1231</v>
      </c>
      <c r="F46" s="143"/>
      <c r="G46" s="141">
        <f>SUM(ANALYTIKAVUJ!C80+ANALYTIKAVUJ!C88+ANALYTIKAVUJ!K80+ANALYTIKAVUJ!K89+ANALYTIKAVUJ!K98)</f>
        <v>0</v>
      </c>
      <c r="I46" s="141">
        <f t="shared" si="43"/>
        <v>0</v>
      </c>
      <c r="K46" s="131">
        <f t="shared" si="44"/>
        <v>0</v>
      </c>
      <c r="L46" s="141">
        <f>SUM(ANALYTIKAVUJ!K62)*-1</f>
        <v>0</v>
      </c>
      <c r="M46" s="131">
        <f t="shared" si="45"/>
        <v>0</v>
      </c>
      <c r="N46" s="131">
        <f t="shared" si="7"/>
        <v>0</v>
      </c>
      <c r="O46" s="131"/>
      <c r="P46" s="142"/>
      <c r="Q46" s="131">
        <f>SUM(ANALYTIKAVUJ!D80+ANALYTIKAVUJ!D88+ANALYTIKAVUJ!L80+ANALYTIKAVUJ!L89+ANALYTIKAVUJ!L98)</f>
        <v>0</v>
      </c>
      <c r="R46" s="131"/>
      <c r="S46" s="131">
        <f t="shared" si="46"/>
        <v>0</v>
      </c>
      <c r="T46" s="131"/>
      <c r="U46" s="131">
        <f t="shared" si="47"/>
        <v>0</v>
      </c>
      <c r="V46" s="131">
        <f>SUM(ANALYTIKAVUJ!L62)*-1</f>
        <v>0</v>
      </c>
      <c r="W46" s="131">
        <f t="shared" si="48"/>
        <v>0</v>
      </c>
      <c r="X46" s="131">
        <f t="shared" si="49"/>
        <v>0</v>
      </c>
      <c r="Z46" s="135">
        <f t="shared" si="0"/>
        <v>0</v>
      </c>
      <c r="AA46" s="135">
        <f t="shared" si="1"/>
        <v>0</v>
      </c>
      <c r="AB46" s="135">
        <f t="shared" si="2"/>
        <v>0</v>
      </c>
      <c r="AC46" s="135">
        <f t="shared" si="3"/>
        <v>0</v>
      </c>
      <c r="AD46" s="132" t="str">
        <f t="shared" si="4"/>
        <v xml:space="preserve">          0</v>
      </c>
      <c r="AE46" s="132" t="str">
        <f t="shared" si="4"/>
        <v xml:space="preserve">          0</v>
      </c>
      <c r="AF46" s="132" t="str">
        <f t="shared" si="4"/>
        <v xml:space="preserve">          0</v>
      </c>
      <c r="AG46" s="132" t="str">
        <f t="shared" si="4"/>
        <v xml:space="preserve">          0</v>
      </c>
      <c r="AK46" s="143"/>
      <c r="AL46" s="141">
        <f>SUM(ANALYTIKAVUJ!E80+ANALYTIKAVUJ!E88+ANALYTIKAVUJ!M80+ANALYTIKAVUJ!M89+ANALYTIKAVUJ!M98)</f>
        <v>0</v>
      </c>
      <c r="AN46" s="141">
        <f t="shared" si="50"/>
        <v>0</v>
      </c>
      <c r="AP46" s="131">
        <f t="shared" si="51"/>
        <v>0</v>
      </c>
      <c r="AQ46" s="141">
        <f>SUM(ANALYTIKAVUJ!AP62)*-1</f>
        <v>0</v>
      </c>
      <c r="AR46" s="131">
        <f t="shared" si="52"/>
        <v>0</v>
      </c>
      <c r="AS46" s="141">
        <f t="shared" si="53"/>
        <v>0</v>
      </c>
    </row>
    <row r="47" spans="2:45" s="17" customFormat="1" outlineLevel="1" x14ac:dyDescent="0.25">
      <c r="B47" s="133" t="s">
        <v>1232</v>
      </c>
      <c r="C47" s="17" t="s">
        <v>2052</v>
      </c>
      <c r="D47" s="17" t="str">
        <f>IF(VLOOKUP($B47,suvaha_p!$A:$G,1)=$B47,VLOOKUP($B47,suvaha_p!$A:$G,$B$1),0)</f>
        <v>Ostatné pohľadávky z obchodného styku (311A, 312A, 313A, 314A, 315A, 31XA) - /391A/</v>
      </c>
      <c r="E47" s="139" t="s">
        <v>1232</v>
      </c>
      <c r="F47" s="143"/>
      <c r="G47" s="141">
        <f>SUM(ANALYTIKAVUJ!C81+ANALYTIKAVUJ!C89+ANALYTIKAVUJ!K81+ANALYTIKAVUJ!K90+ANALYTIKAVUJ!K99)</f>
        <v>0</v>
      </c>
      <c r="I47" s="141">
        <f t="shared" si="43"/>
        <v>0</v>
      </c>
      <c r="K47" s="131">
        <f t="shared" si="44"/>
        <v>0</v>
      </c>
      <c r="L47" s="141">
        <f>SUM(ANALYTIKAVUJ!K63)*-1</f>
        <v>0</v>
      </c>
      <c r="M47" s="131">
        <f t="shared" si="45"/>
        <v>0</v>
      </c>
      <c r="N47" s="131">
        <f t="shared" si="7"/>
        <v>0</v>
      </c>
      <c r="O47" s="131"/>
      <c r="P47" s="142"/>
      <c r="Q47" s="131">
        <f>SUM(ANALYTIKAVUJ!D81+ANALYTIKAVUJ!D89+ANALYTIKAVUJ!L81+ANALYTIKAVUJ!L90+ANALYTIKAVUJ!L99)</f>
        <v>0</v>
      </c>
      <c r="R47" s="131"/>
      <c r="S47" s="131">
        <f t="shared" si="46"/>
        <v>0</v>
      </c>
      <c r="T47" s="131"/>
      <c r="U47" s="131">
        <f t="shared" si="47"/>
        <v>0</v>
      </c>
      <c r="V47" s="131">
        <f>SUM(ANALYTIKAVUJ!L63)*-1</f>
        <v>0</v>
      </c>
      <c r="W47" s="131">
        <f t="shared" si="48"/>
        <v>0</v>
      </c>
      <c r="X47" s="131">
        <f t="shared" si="49"/>
        <v>0</v>
      </c>
      <c r="Z47" s="135">
        <f t="shared" si="0"/>
        <v>0</v>
      </c>
      <c r="AA47" s="135">
        <f t="shared" si="1"/>
        <v>0</v>
      </c>
      <c r="AB47" s="135">
        <f t="shared" si="2"/>
        <v>0</v>
      </c>
      <c r="AC47" s="135">
        <f t="shared" si="3"/>
        <v>0</v>
      </c>
      <c r="AD47" s="132" t="str">
        <f t="shared" si="4"/>
        <v xml:space="preserve">          0</v>
      </c>
      <c r="AE47" s="132" t="str">
        <f t="shared" si="4"/>
        <v xml:space="preserve">          0</v>
      </c>
      <c r="AF47" s="132" t="str">
        <f t="shared" si="4"/>
        <v xml:space="preserve">          0</v>
      </c>
      <c r="AG47" s="132" t="str">
        <f t="shared" si="4"/>
        <v xml:space="preserve">          0</v>
      </c>
      <c r="AK47" s="143"/>
      <c r="AL47" s="141">
        <f>SUM(ANALYTIKAVUJ!E81+ANALYTIKAVUJ!E89+ANALYTIKAVUJ!M81+ANALYTIKAVUJ!M90+ANALYTIKAVUJ!M99)</f>
        <v>0</v>
      </c>
      <c r="AN47" s="141">
        <f t="shared" si="50"/>
        <v>0</v>
      </c>
      <c r="AP47" s="131">
        <f t="shared" si="51"/>
        <v>0</v>
      </c>
      <c r="AQ47" s="141">
        <f>SUM(ANALYTIKAVUJ!AP63)*-1</f>
        <v>0</v>
      </c>
      <c r="AR47" s="131">
        <f t="shared" si="52"/>
        <v>0</v>
      </c>
      <c r="AS47" s="141">
        <f t="shared" si="53"/>
        <v>0</v>
      </c>
    </row>
    <row r="48" spans="2:45" s="17" customFormat="1" outlineLevel="1" x14ac:dyDescent="0.25">
      <c r="B48" s="133" t="s">
        <v>1241</v>
      </c>
      <c r="C48" s="17" t="s">
        <v>2017</v>
      </c>
      <c r="D48" s="17" t="str">
        <f>IF(VLOOKUP($B48,suvaha_p!$A:$G,1)=$B48,VLOOKUP($B48,suvaha_p!$A:$G,$B$1),0)</f>
        <v>Čistá hodnota zákazky (316A)</v>
      </c>
      <c r="E48" s="139" t="s">
        <v>1241</v>
      </c>
      <c r="F48" s="143"/>
      <c r="G48" s="141">
        <f>SUM(ANALYTIKAVUJ!C114)</f>
        <v>0</v>
      </c>
      <c r="I48" s="141">
        <f t="shared" si="43"/>
        <v>0</v>
      </c>
      <c r="K48" s="131">
        <f t="shared" si="44"/>
        <v>0</v>
      </c>
      <c r="L48" s="141"/>
      <c r="M48" s="131">
        <f t="shared" si="45"/>
        <v>0</v>
      </c>
      <c r="N48" s="131">
        <f t="shared" si="7"/>
        <v>0</v>
      </c>
      <c r="O48" s="131"/>
      <c r="P48" s="142"/>
      <c r="Q48" s="131">
        <f>SUM(ANALYTIKAVUJ!D114)</f>
        <v>0</v>
      </c>
      <c r="R48" s="131"/>
      <c r="S48" s="131">
        <f t="shared" si="46"/>
        <v>0</v>
      </c>
      <c r="T48" s="131"/>
      <c r="U48" s="131">
        <f t="shared" si="47"/>
        <v>0</v>
      </c>
      <c r="V48" s="131"/>
      <c r="W48" s="131">
        <f t="shared" si="48"/>
        <v>0</v>
      </c>
      <c r="X48" s="131">
        <f t="shared" si="49"/>
        <v>0</v>
      </c>
      <c r="Z48" s="135">
        <f t="shared" si="0"/>
        <v>0</v>
      </c>
      <c r="AA48" s="135">
        <f t="shared" si="1"/>
        <v>0</v>
      </c>
      <c r="AB48" s="135">
        <f t="shared" si="2"/>
        <v>0</v>
      </c>
      <c r="AC48" s="135">
        <f t="shared" si="3"/>
        <v>0</v>
      </c>
      <c r="AD48" s="132" t="str">
        <f t="shared" si="4"/>
        <v xml:space="preserve">          0</v>
      </c>
      <c r="AE48" s="132" t="str">
        <f t="shared" si="4"/>
        <v xml:space="preserve">          0</v>
      </c>
      <c r="AF48" s="132" t="str">
        <f t="shared" si="4"/>
        <v xml:space="preserve">          0</v>
      </c>
      <c r="AG48" s="132" t="str">
        <f t="shared" si="4"/>
        <v xml:space="preserve">          0</v>
      </c>
      <c r="AK48" s="143"/>
      <c r="AL48" s="141">
        <f>SUM(ANALYTIKAVUJ!E114)</f>
        <v>0</v>
      </c>
      <c r="AN48" s="141">
        <f t="shared" si="50"/>
        <v>0</v>
      </c>
      <c r="AP48" s="131">
        <f t="shared" si="51"/>
        <v>0</v>
      </c>
      <c r="AQ48" s="141"/>
      <c r="AR48" s="131">
        <f t="shared" si="52"/>
        <v>0</v>
      </c>
      <c r="AS48" s="141">
        <f t="shared" si="53"/>
        <v>0</v>
      </c>
    </row>
    <row r="49" spans="2:47" s="17" customFormat="1" ht="14.25" customHeight="1" outlineLevel="1" x14ac:dyDescent="0.25">
      <c r="B49" s="133" t="s">
        <v>1200</v>
      </c>
      <c r="C49" s="17" t="s">
        <v>2018</v>
      </c>
      <c r="D49" s="17" t="str">
        <f>IF(VLOOKUP($B49,suvaha_p!$A:$G,1)=$B49,VLOOKUP($B49,suvaha_p!$A:$G,$B$1),0)</f>
        <v>Ostatné pohľadávky voči prepojeným účtovným jednotkám (351A) - /391A/</v>
      </c>
      <c r="E49" s="139" t="s">
        <v>1200</v>
      </c>
      <c r="F49" s="143"/>
      <c r="G49" s="141">
        <f>SUM(ANALYTIKAVUJ!K8)</f>
        <v>0</v>
      </c>
      <c r="I49" s="141">
        <f t="shared" si="43"/>
        <v>0</v>
      </c>
      <c r="K49" s="131">
        <f t="shared" si="44"/>
        <v>0</v>
      </c>
      <c r="L49" s="141">
        <f>SUM(ANALYTIKAVUJ!K64)*-1</f>
        <v>0</v>
      </c>
      <c r="M49" s="131">
        <f t="shared" si="45"/>
        <v>0</v>
      </c>
      <c r="N49" s="131">
        <f t="shared" si="7"/>
        <v>0</v>
      </c>
      <c r="O49" s="131"/>
      <c r="P49" s="142"/>
      <c r="Q49" s="131">
        <f>SUM(ANALYTIKAVUJ!L8)</f>
        <v>0</v>
      </c>
      <c r="R49" s="131"/>
      <c r="S49" s="131">
        <f t="shared" si="46"/>
        <v>0</v>
      </c>
      <c r="T49" s="131"/>
      <c r="U49" s="131">
        <f t="shared" si="47"/>
        <v>0</v>
      </c>
      <c r="V49" s="131">
        <f>SUM(ANALYTIKAVUJ!L64)*-1</f>
        <v>0</v>
      </c>
      <c r="W49" s="131">
        <f t="shared" si="48"/>
        <v>0</v>
      </c>
      <c r="X49" s="131">
        <f t="shared" si="49"/>
        <v>0</v>
      </c>
      <c r="Z49" s="135">
        <f t="shared" si="0"/>
        <v>0</v>
      </c>
      <c r="AA49" s="135">
        <f t="shared" si="1"/>
        <v>0</v>
      </c>
      <c r="AB49" s="135">
        <f t="shared" si="2"/>
        <v>0</v>
      </c>
      <c r="AC49" s="135">
        <f t="shared" si="3"/>
        <v>0</v>
      </c>
      <c r="AD49" s="132" t="str">
        <f t="shared" si="4"/>
        <v xml:space="preserve">          0</v>
      </c>
      <c r="AE49" s="132" t="str">
        <f t="shared" si="4"/>
        <v xml:space="preserve">          0</v>
      </c>
      <c r="AF49" s="132" t="str">
        <f t="shared" si="4"/>
        <v xml:space="preserve">          0</v>
      </c>
      <c r="AG49" s="132" t="str">
        <f t="shared" si="4"/>
        <v xml:space="preserve">          0</v>
      </c>
      <c r="AK49" s="143"/>
      <c r="AL49" s="141">
        <f>SUM(ANALYTIKAVUJ!M8)</f>
        <v>0</v>
      </c>
      <c r="AN49" s="141">
        <f t="shared" si="50"/>
        <v>0</v>
      </c>
      <c r="AP49" s="131">
        <f t="shared" si="51"/>
        <v>0</v>
      </c>
      <c r="AQ49" s="141">
        <f>SUM(ANALYTIKAVUJ!AP64)*-1</f>
        <v>0</v>
      </c>
      <c r="AR49" s="131">
        <f t="shared" si="52"/>
        <v>0</v>
      </c>
      <c r="AS49" s="141">
        <f t="shared" si="53"/>
        <v>0</v>
      </c>
    </row>
    <row r="50" spans="2:47" s="17" customFormat="1" outlineLevel="1" x14ac:dyDescent="0.25">
      <c r="B50" s="133" t="s">
        <v>1201</v>
      </c>
      <c r="C50" s="17" t="s">
        <v>2019</v>
      </c>
      <c r="D50" s="17" t="str">
        <f>IF(VLOOKUP($B50,suvaha_p!$A:$G,1)=$B50,VLOOKUP($B50,suvaha_p!$A:$G,$B$1),0)</f>
        <v>Ostatné pohľadávky v rámci podielovej účasti okrem pohľadávok voči prepojeným účtovným jednotkám (351A) - /391A/</v>
      </c>
      <c r="E50" s="139" t="s">
        <v>1201</v>
      </c>
      <c r="F50" s="143"/>
      <c r="G50" s="141">
        <f>SUM(ANALYTIKAVUJ!K9)</f>
        <v>0</v>
      </c>
      <c r="I50" s="141">
        <f t="shared" si="43"/>
        <v>0</v>
      </c>
      <c r="K50" s="131">
        <f t="shared" si="44"/>
        <v>0</v>
      </c>
      <c r="L50" s="141">
        <f>SUM(ANALYTIKAVUJ!K65)*-1</f>
        <v>0</v>
      </c>
      <c r="M50" s="131">
        <f t="shared" si="45"/>
        <v>0</v>
      </c>
      <c r="N50" s="131">
        <f t="shared" si="7"/>
        <v>0</v>
      </c>
      <c r="O50" s="131"/>
      <c r="P50" s="142"/>
      <c r="Q50" s="131">
        <f>SUM(ANALYTIKAVUJ!L9)</f>
        <v>0</v>
      </c>
      <c r="R50" s="131"/>
      <c r="S50" s="131">
        <f t="shared" si="46"/>
        <v>0</v>
      </c>
      <c r="T50" s="131"/>
      <c r="U50" s="131">
        <f t="shared" si="47"/>
        <v>0</v>
      </c>
      <c r="V50" s="131">
        <f>SUM(ANALYTIKAVUJ!L65)*-1</f>
        <v>0</v>
      </c>
      <c r="W50" s="131">
        <f t="shared" si="48"/>
        <v>0</v>
      </c>
      <c r="X50" s="131">
        <f t="shared" si="49"/>
        <v>0</v>
      </c>
      <c r="Z50" s="135">
        <f t="shared" si="0"/>
        <v>0</v>
      </c>
      <c r="AA50" s="135">
        <f t="shared" si="1"/>
        <v>0</v>
      </c>
      <c r="AB50" s="135">
        <f t="shared" si="2"/>
        <v>0</v>
      </c>
      <c r="AC50" s="135">
        <f t="shared" si="3"/>
        <v>0</v>
      </c>
      <c r="AD50" s="132" t="str">
        <f t="shared" si="4"/>
        <v xml:space="preserve">          0</v>
      </c>
      <c r="AE50" s="132" t="str">
        <f t="shared" si="4"/>
        <v xml:space="preserve">          0</v>
      </c>
      <c r="AF50" s="132" t="str">
        <f t="shared" si="4"/>
        <v xml:space="preserve">          0</v>
      </c>
      <c r="AG50" s="132" t="str">
        <f t="shared" si="4"/>
        <v xml:space="preserve">          0</v>
      </c>
      <c r="AK50" s="143"/>
      <c r="AL50" s="141">
        <f>SUM(ANALYTIKAVUJ!M9)</f>
        <v>0</v>
      </c>
      <c r="AN50" s="141">
        <f t="shared" si="50"/>
        <v>0</v>
      </c>
      <c r="AP50" s="131">
        <f t="shared" si="51"/>
        <v>0</v>
      </c>
      <c r="AQ50" s="141">
        <f>SUM(ANALYTIKAVUJ!AP65)*-1</f>
        <v>0</v>
      </c>
      <c r="AR50" s="131">
        <f t="shared" si="52"/>
        <v>0</v>
      </c>
      <c r="AS50" s="141">
        <f t="shared" si="53"/>
        <v>0</v>
      </c>
    </row>
    <row r="51" spans="2:47" s="17" customFormat="1" outlineLevel="1" x14ac:dyDescent="0.25">
      <c r="B51" s="133" t="s">
        <v>1208</v>
      </c>
      <c r="C51" s="17" t="s">
        <v>2020</v>
      </c>
      <c r="D51" s="17" t="str">
        <f>IF(VLOOKUP($B51,suvaha_p!$A:$G,1)=$B51,VLOOKUP($B51,suvaha_p!$A:$G,$B$1),0)</f>
        <v>Pohľadávky voči spoločníkom, členom a združeniu (354A, 355A, 358A, 35XA) - /391A/</v>
      </c>
      <c r="E51" s="139" t="s">
        <v>1208</v>
      </c>
      <c r="F51" s="143"/>
      <c r="G51" s="141">
        <f>SUM(ANALYTIKAVUJ!K15+ANALYTIKAVUJ!K19+ANALYTIKAVUJ!K23)</f>
        <v>0</v>
      </c>
      <c r="I51" s="141">
        <f t="shared" si="43"/>
        <v>0</v>
      </c>
      <c r="K51" s="131">
        <f t="shared" si="44"/>
        <v>0</v>
      </c>
      <c r="L51" s="141">
        <f>SUM(ANALYTIKAVUJ!K66)*-1</f>
        <v>0</v>
      </c>
      <c r="M51" s="131">
        <f t="shared" si="45"/>
        <v>0</v>
      </c>
      <c r="N51" s="131">
        <f t="shared" si="7"/>
        <v>0</v>
      </c>
      <c r="O51" s="131"/>
      <c r="P51" s="142"/>
      <c r="Q51" s="131">
        <f>SUM(ANALYTIKAVUJ!L15+ANALYTIKAVUJ!L19+ANALYTIKAVUJ!L23)</f>
        <v>0</v>
      </c>
      <c r="R51" s="131"/>
      <c r="S51" s="131">
        <f t="shared" si="46"/>
        <v>0</v>
      </c>
      <c r="T51" s="131"/>
      <c r="U51" s="131">
        <f t="shared" si="47"/>
        <v>0</v>
      </c>
      <c r="V51" s="131">
        <f>SUM(ANALYTIKAVUJ!L66)*-1</f>
        <v>0</v>
      </c>
      <c r="W51" s="131">
        <f t="shared" si="48"/>
        <v>0</v>
      </c>
      <c r="X51" s="131">
        <f t="shared" si="49"/>
        <v>0</v>
      </c>
      <c r="Z51" s="135">
        <f t="shared" si="0"/>
        <v>0</v>
      </c>
      <c r="AA51" s="135">
        <f t="shared" si="1"/>
        <v>0</v>
      </c>
      <c r="AB51" s="135">
        <f t="shared" si="2"/>
        <v>0</v>
      </c>
      <c r="AC51" s="135">
        <f t="shared" si="3"/>
        <v>0</v>
      </c>
      <c r="AD51" s="132" t="str">
        <f t="shared" si="4"/>
        <v xml:space="preserve">          0</v>
      </c>
      <c r="AE51" s="132" t="str">
        <f t="shared" si="4"/>
        <v xml:space="preserve">          0</v>
      </c>
      <c r="AF51" s="132" t="str">
        <f t="shared" si="4"/>
        <v xml:space="preserve">          0</v>
      </c>
      <c r="AG51" s="132" t="str">
        <f t="shared" si="4"/>
        <v xml:space="preserve">          0</v>
      </c>
      <c r="AK51" s="143"/>
      <c r="AL51" s="141">
        <f>SUM(ANALYTIKAVUJ!M15+ANALYTIKAVUJ!M19+ANALYTIKAVUJ!M23)</f>
        <v>0</v>
      </c>
      <c r="AN51" s="141">
        <f t="shared" si="50"/>
        <v>0</v>
      </c>
      <c r="AP51" s="131">
        <f t="shared" si="51"/>
        <v>0</v>
      </c>
      <c r="AQ51" s="141">
        <f>SUM(ANALYTIKAVUJ!AP66)*-1</f>
        <v>0</v>
      </c>
      <c r="AR51" s="131">
        <f t="shared" si="52"/>
        <v>0</v>
      </c>
      <c r="AS51" s="141">
        <f t="shared" si="53"/>
        <v>0</v>
      </c>
    </row>
    <row r="52" spans="2:47" s="17" customFormat="1" outlineLevel="1" x14ac:dyDescent="0.25">
      <c r="B52" s="133" t="s">
        <v>1223</v>
      </c>
      <c r="C52" s="17" t="s">
        <v>2022</v>
      </c>
      <c r="D52" s="17" t="str">
        <f>IF(VLOOKUP($B52,suvaha_p!$A:$G,1)=$B52,VLOOKUP($B52,suvaha_p!$A:$G,$B$1),0)</f>
        <v>Pohľadávky z derivátových operácií (373A, 376A)</v>
      </c>
      <c r="E52" s="139" t="s">
        <v>1223</v>
      </c>
      <c r="F52" s="143"/>
      <c r="G52" s="141">
        <f>SUM(ANALYTIKAVUJ!K132+ANALYTIKAVUJ!K39)</f>
        <v>0</v>
      </c>
      <c r="I52" s="141">
        <f t="shared" si="43"/>
        <v>0</v>
      </c>
      <c r="K52" s="131">
        <f t="shared" si="44"/>
        <v>0</v>
      </c>
      <c r="M52" s="131">
        <f t="shared" si="45"/>
        <v>0</v>
      </c>
      <c r="N52" s="131">
        <f t="shared" si="7"/>
        <v>0</v>
      </c>
      <c r="O52" s="131"/>
      <c r="P52" s="142"/>
      <c r="Q52" s="131">
        <f>SUM(ANALYTIKAVUJ!L132+ANALYTIKAVUJ!L39)</f>
        <v>0</v>
      </c>
      <c r="R52" s="131"/>
      <c r="S52" s="131">
        <f t="shared" si="46"/>
        <v>0</v>
      </c>
      <c r="T52" s="131"/>
      <c r="U52" s="131">
        <f t="shared" si="47"/>
        <v>0</v>
      </c>
      <c r="V52" s="131"/>
      <c r="W52" s="131">
        <f t="shared" si="48"/>
        <v>0</v>
      </c>
      <c r="X52" s="131">
        <f t="shared" si="49"/>
        <v>0</v>
      </c>
      <c r="Z52" s="135">
        <f t="shared" si="0"/>
        <v>0</v>
      </c>
      <c r="AA52" s="135">
        <f t="shared" si="1"/>
        <v>0</v>
      </c>
      <c r="AB52" s="135">
        <f t="shared" si="2"/>
        <v>0</v>
      </c>
      <c r="AC52" s="135">
        <f t="shared" si="3"/>
        <v>0</v>
      </c>
      <c r="AD52" s="132" t="str">
        <f t="shared" si="4"/>
        <v xml:space="preserve">          0</v>
      </c>
      <c r="AE52" s="132" t="str">
        <f t="shared" si="4"/>
        <v xml:space="preserve">          0</v>
      </c>
      <c r="AF52" s="132" t="str">
        <f t="shared" si="4"/>
        <v xml:space="preserve">          0</v>
      </c>
      <c r="AG52" s="132" t="str">
        <f t="shared" si="4"/>
        <v xml:space="preserve">          0</v>
      </c>
      <c r="AK52" s="143"/>
      <c r="AL52" s="141">
        <f>SUM(ANALYTIKAVUJ!M132+ANALYTIKAVUJ!M39)</f>
        <v>0</v>
      </c>
      <c r="AN52" s="141">
        <f t="shared" si="50"/>
        <v>0</v>
      </c>
      <c r="AP52" s="131">
        <f t="shared" si="51"/>
        <v>0</v>
      </c>
      <c r="AR52" s="131">
        <f t="shared" si="52"/>
        <v>0</v>
      </c>
      <c r="AS52" s="141">
        <f t="shared" si="53"/>
        <v>0</v>
      </c>
    </row>
    <row r="53" spans="2:47" s="17" customFormat="1" outlineLevel="1" x14ac:dyDescent="0.25">
      <c r="B53" s="133" t="s">
        <v>1196</v>
      </c>
      <c r="C53" s="17" t="s">
        <v>2023</v>
      </c>
      <c r="D53" s="17" t="str">
        <f>IF(VLOOKUP($B53,suvaha_p!$A:$G,1)=$B53,VLOOKUP($B53,suvaha_p!$A:$G,$B$1),0)</f>
        <v>Iné pohľadávky (335A, 336A, 33XA, 371A, 374A, 375A, 378A) - /391A/</v>
      </c>
      <c r="E53" s="139" t="s">
        <v>1196</v>
      </c>
      <c r="F53" s="143"/>
      <c r="G53" s="141">
        <f>SUM(ANALYTIKAVUJ!K4+ANALYTIKAVUJ!C122+ANALYTIKAVUJ!K27+ANALYTIKAVUJ!K31+ANALYTIKAVUJ!K35+ANALYTIKAVUJ!K44)</f>
        <v>0</v>
      </c>
      <c r="I53" s="141">
        <f t="shared" si="43"/>
        <v>0</v>
      </c>
      <c r="K53" s="131">
        <f t="shared" si="44"/>
        <v>0</v>
      </c>
      <c r="L53" s="141">
        <f>SUM(ANALYTIKAVUJ!K67)*-1</f>
        <v>0</v>
      </c>
      <c r="M53" s="131">
        <f t="shared" si="45"/>
        <v>0</v>
      </c>
      <c r="N53" s="131">
        <f t="shared" si="7"/>
        <v>0</v>
      </c>
      <c r="O53" s="131"/>
      <c r="P53" s="142"/>
      <c r="Q53" s="131">
        <f>SUM(ANALYTIKAVUJ!L4+ANALYTIKAVUJ!D122+ANALYTIKAVUJ!L27+ANALYTIKAVUJ!L31+ANALYTIKAVUJ!L35+ANALYTIKAVUJ!L44)</f>
        <v>0</v>
      </c>
      <c r="R53" s="131"/>
      <c r="S53" s="131">
        <f t="shared" si="46"/>
        <v>0</v>
      </c>
      <c r="T53" s="131"/>
      <c r="U53" s="131">
        <f t="shared" si="47"/>
        <v>0</v>
      </c>
      <c r="V53" s="131">
        <f>SUM(ANALYTIKAVUJ!L67)*-1</f>
        <v>0</v>
      </c>
      <c r="W53" s="131">
        <f t="shared" si="48"/>
        <v>0</v>
      </c>
      <c r="X53" s="131">
        <f t="shared" si="49"/>
        <v>0</v>
      </c>
      <c r="Z53" s="135">
        <f t="shared" si="0"/>
        <v>0</v>
      </c>
      <c r="AA53" s="135">
        <f t="shared" si="1"/>
        <v>0</v>
      </c>
      <c r="AB53" s="135">
        <f t="shared" si="2"/>
        <v>0</v>
      </c>
      <c r="AC53" s="135">
        <f t="shared" si="3"/>
        <v>0</v>
      </c>
      <c r="AD53" s="132" t="str">
        <f t="shared" si="4"/>
        <v xml:space="preserve">          0</v>
      </c>
      <c r="AE53" s="132" t="str">
        <f t="shared" si="4"/>
        <v xml:space="preserve">          0</v>
      </c>
      <c r="AF53" s="132" t="str">
        <f t="shared" si="4"/>
        <v xml:space="preserve">          0</v>
      </c>
      <c r="AG53" s="132" t="str">
        <f t="shared" si="4"/>
        <v xml:space="preserve">          0</v>
      </c>
      <c r="AK53" s="143"/>
      <c r="AL53" s="141">
        <f>SUM(ANALYTIKAVUJ!M4+ANALYTIKAVUJ!E122+ANALYTIKAVUJ!M27+ANALYTIKAVUJ!M31+ANALYTIKAVUJ!M35+ANALYTIKAVUJ!M44)</f>
        <v>0</v>
      </c>
      <c r="AN53" s="141">
        <f t="shared" si="50"/>
        <v>0</v>
      </c>
      <c r="AP53" s="131">
        <f t="shared" si="51"/>
        <v>0</v>
      </c>
      <c r="AQ53" s="141">
        <f>SUM(ANALYTIKAVUJ!AP67)*-1</f>
        <v>0</v>
      </c>
      <c r="AR53" s="131">
        <f t="shared" si="52"/>
        <v>0</v>
      </c>
      <c r="AS53" s="141">
        <f t="shared" si="53"/>
        <v>0</v>
      </c>
    </row>
    <row r="54" spans="2:47" s="17" customFormat="1" outlineLevel="1" x14ac:dyDescent="0.25">
      <c r="B54" s="133" t="s">
        <v>1246</v>
      </c>
      <c r="C54" s="17" t="s">
        <v>2028</v>
      </c>
      <c r="D54" s="17" t="str">
        <f>IF(VLOOKUP($B54,suvaha_p!$A:$G,1)=$B54,VLOOKUP($B54,suvaha_p!$A:$G,$B$1),0)</f>
        <v>Odložená daňová pohľadávka (481A)</v>
      </c>
      <c r="E54" s="139" t="s">
        <v>1246</v>
      </c>
      <c r="F54" s="143"/>
      <c r="G54" s="141">
        <f>SUM(ANALYTIKAVUJ!K140)</f>
        <v>0</v>
      </c>
      <c r="I54" s="141">
        <f t="shared" si="43"/>
        <v>0</v>
      </c>
      <c r="K54" s="131">
        <f t="shared" si="44"/>
        <v>0</v>
      </c>
      <c r="M54" s="131">
        <f t="shared" si="45"/>
        <v>0</v>
      </c>
      <c r="N54" s="131">
        <f t="shared" si="7"/>
        <v>0</v>
      </c>
      <c r="O54" s="131"/>
      <c r="P54" s="142"/>
      <c r="Q54" s="131">
        <f>SUM(ANALYTIKAVUJ!L140)</f>
        <v>0</v>
      </c>
      <c r="R54" s="131"/>
      <c r="S54" s="131">
        <f t="shared" si="46"/>
        <v>0</v>
      </c>
      <c r="T54" s="131"/>
      <c r="U54" s="131">
        <f t="shared" si="47"/>
        <v>0</v>
      </c>
      <c r="V54" s="131"/>
      <c r="W54" s="131">
        <f t="shared" si="48"/>
        <v>0</v>
      </c>
      <c r="X54" s="131">
        <f t="shared" si="49"/>
        <v>0</v>
      </c>
      <c r="Z54" s="135">
        <f t="shared" si="0"/>
        <v>0</v>
      </c>
      <c r="AA54" s="135">
        <f t="shared" si="1"/>
        <v>0</v>
      </c>
      <c r="AB54" s="135">
        <f t="shared" si="2"/>
        <v>0</v>
      </c>
      <c r="AC54" s="135">
        <f t="shared" si="3"/>
        <v>0</v>
      </c>
      <c r="AD54" s="132" t="str">
        <f t="shared" si="4"/>
        <v xml:space="preserve">          0</v>
      </c>
      <c r="AE54" s="132" t="str">
        <f t="shared" si="4"/>
        <v xml:space="preserve">          0</v>
      </c>
      <c r="AF54" s="132" t="str">
        <f t="shared" si="4"/>
        <v xml:space="preserve">          0</v>
      </c>
      <c r="AG54" s="132" t="str">
        <f t="shared" si="4"/>
        <v xml:space="preserve">          0</v>
      </c>
      <c r="AK54" s="143"/>
      <c r="AL54" s="141">
        <f>SUM(ANALYTIKAVUJ!M140)</f>
        <v>0</v>
      </c>
      <c r="AN54" s="141">
        <f t="shared" si="50"/>
        <v>0</v>
      </c>
      <c r="AP54" s="131">
        <f t="shared" si="51"/>
        <v>0</v>
      </c>
      <c r="AR54" s="131">
        <f t="shared" si="52"/>
        <v>0</v>
      </c>
      <c r="AS54" s="141">
        <f t="shared" si="53"/>
        <v>0</v>
      </c>
    </row>
    <row r="55" spans="2:47" s="412" customFormat="1" outlineLevel="1" x14ac:dyDescent="0.25">
      <c r="B55" s="432" t="s">
        <v>2053</v>
      </c>
      <c r="C55" s="412" t="s">
        <v>2054</v>
      </c>
      <c r="D55" s="412" t="str">
        <f>IF(VLOOKUP($B55,suvaha_p!$A:$G,1)=$B55,VLOOKUP($B55,suvaha_p!$A:$G,$B$1),0)</f>
        <v>Krátkodobé pohľadávky súčet (r. 54 + r. 58 až r. 65)</v>
      </c>
      <c r="E55" s="433" t="s">
        <v>2053</v>
      </c>
      <c r="F55" s="433"/>
      <c r="I55" s="443">
        <f>SUM(I56+I60+I61+I62+I63+I64+I65+I66+I67)</f>
        <v>716</v>
      </c>
      <c r="K55" s="443">
        <f>SUM(K56+K60+K61+K62+K63+K64+K65+K66+K67)</f>
        <v>0</v>
      </c>
      <c r="L55" s="413"/>
      <c r="M55" s="443">
        <f>SUM(M56+M60+M61+M62+M63+M64+M65+M66+M67)</f>
        <v>0</v>
      </c>
      <c r="N55" s="414">
        <f>SUM(N56+N60+N61+N62+N63+N64+N65+N66+N67)</f>
        <v>716</v>
      </c>
      <c r="O55" s="415"/>
      <c r="P55" s="445"/>
      <c r="Q55" s="415"/>
      <c r="R55" s="415"/>
      <c r="S55" s="414">
        <f>SUM(S56+S60+S61+S62+S63+S64+S65+S66+S67)</f>
        <v>2792.0399999999936</v>
      </c>
      <c r="T55" s="415"/>
      <c r="U55" s="414">
        <f>SUM(U56+U60+U61+U62+U63+U64+U65+U66+U67)</f>
        <v>0</v>
      </c>
      <c r="V55" s="414"/>
      <c r="W55" s="414">
        <f>SUM(W56+W60+W61+W62+W63+W64+W65+W66+W67)</f>
        <v>0</v>
      </c>
      <c r="X55" s="414">
        <f>SUM(X56+X60+X61+X62+X63+X64+X65+X66+X67)</f>
        <v>2792</v>
      </c>
      <c r="Z55" s="440">
        <f t="shared" si="0"/>
        <v>716</v>
      </c>
      <c r="AA55" s="440">
        <f t="shared" si="1"/>
        <v>0</v>
      </c>
      <c r="AB55" s="440">
        <f t="shared" si="2"/>
        <v>716</v>
      </c>
      <c r="AC55" s="440">
        <f t="shared" si="3"/>
        <v>2792</v>
      </c>
      <c r="AD55" s="442" t="str">
        <f t="shared" si="4"/>
        <v xml:space="preserve">        716</v>
      </c>
      <c r="AE55" s="442" t="str">
        <f t="shared" si="4"/>
        <v xml:space="preserve">          0</v>
      </c>
      <c r="AF55" s="442" t="str">
        <f t="shared" si="4"/>
        <v xml:space="preserve">        716</v>
      </c>
      <c r="AG55" s="442" t="str">
        <f t="shared" si="4"/>
        <v xml:space="preserve">       2792</v>
      </c>
      <c r="AK55" s="433"/>
      <c r="AN55" s="443">
        <f>SUM(AN56+AN60+AN61+AN62+AN63+AN64+AN65+AN66+AN67)</f>
        <v>0</v>
      </c>
      <c r="AP55" s="443">
        <f>SUM(AP56+AP60+AP61+AP62+AP63+AP64+AP65+AP66+AP67)</f>
        <v>0</v>
      </c>
      <c r="AQ55" s="413"/>
      <c r="AR55" s="443">
        <f>SUM(AR56+AR60+AR61+AR62+AR63+AR64+AR65+AR66+AR67)</f>
        <v>0</v>
      </c>
      <c r="AS55" s="443">
        <f>SUM(AS56+AS60+AS61+AS62+AS63+AS64+AS65+AS66+AS67)</f>
        <v>0</v>
      </c>
    </row>
    <row r="56" spans="2:47" s="17" customFormat="1" outlineLevel="1" x14ac:dyDescent="0.25">
      <c r="B56" s="133" t="s">
        <v>2055</v>
      </c>
      <c r="C56" s="17" t="s">
        <v>2056</v>
      </c>
      <c r="D56" s="17" t="str">
        <f>IF(VLOOKUP($B56,suvaha_p!$A:$G,1)=$B56,VLOOKUP($B56,suvaha_p!$A:$G,$B$1),0)</f>
        <v>Pohľadávky z obchodného styku súčet (r. 55 až r. 57)</v>
      </c>
      <c r="E56" s="134" t="s">
        <v>2055</v>
      </c>
      <c r="F56" s="134"/>
      <c r="I56" s="141">
        <f>SUM(I57:I59)</f>
        <v>716</v>
      </c>
      <c r="K56" s="141">
        <f>SUM(K57:K59)</f>
        <v>0</v>
      </c>
      <c r="L56" s="130"/>
      <c r="M56" s="141">
        <f>SUM(M57:M59)</f>
        <v>0</v>
      </c>
      <c r="N56" s="131">
        <f>SUM(N57:N59)</f>
        <v>716</v>
      </c>
      <c r="O56" s="131"/>
      <c r="P56" s="138"/>
      <c r="Q56" s="131"/>
      <c r="R56" s="131"/>
      <c r="S56" s="131">
        <f>SUM(S57:S59)</f>
        <v>2792.0399999999936</v>
      </c>
      <c r="T56" s="131"/>
      <c r="U56" s="131">
        <f>SUM(U57:U59)</f>
        <v>0</v>
      </c>
      <c r="V56" s="137"/>
      <c r="W56" s="131">
        <f>SUM(W57:W59)</f>
        <v>0</v>
      </c>
      <c r="X56" s="131">
        <f>SUM(X57:X59)</f>
        <v>2792</v>
      </c>
      <c r="Z56" s="135">
        <f t="shared" si="0"/>
        <v>716</v>
      </c>
      <c r="AA56" s="135">
        <f t="shared" si="1"/>
        <v>0</v>
      </c>
      <c r="AB56" s="135">
        <f t="shared" si="2"/>
        <v>716</v>
      </c>
      <c r="AC56" s="135">
        <f t="shared" si="3"/>
        <v>2792</v>
      </c>
      <c r="AD56" s="132" t="str">
        <f t="shared" si="4"/>
        <v xml:space="preserve">        716</v>
      </c>
      <c r="AE56" s="132" t="str">
        <f t="shared" si="4"/>
        <v xml:space="preserve">          0</v>
      </c>
      <c r="AF56" s="132" t="str">
        <f t="shared" si="4"/>
        <v xml:space="preserve">        716</v>
      </c>
      <c r="AG56" s="132" t="str">
        <f t="shared" si="4"/>
        <v xml:space="preserve">       2792</v>
      </c>
      <c r="AK56" s="134"/>
      <c r="AN56" s="141">
        <f>SUM(AN57:AN59)</f>
        <v>0</v>
      </c>
      <c r="AP56" s="141">
        <f>SUM(AP57:AP59)</f>
        <v>0</v>
      </c>
      <c r="AQ56" s="130"/>
      <c r="AR56" s="141">
        <f>SUM(AR57:AR59)</f>
        <v>0</v>
      </c>
      <c r="AS56" s="141">
        <f>SUM(AS57:AS59)</f>
        <v>0</v>
      </c>
      <c r="AU56" s="131"/>
    </row>
    <row r="57" spans="2:47" s="17" customFormat="1" outlineLevel="1" x14ac:dyDescent="0.25">
      <c r="B57" s="133" t="s">
        <v>1233</v>
      </c>
      <c r="C57" s="17" t="s">
        <v>2050</v>
      </c>
      <c r="D57" s="17" t="str">
        <f>IF(VLOOKUP($B57,suvaha_p!$A:$G,1)=$B57,VLOOKUP($B57,suvaha_p!$A:$G,$B$1),0)</f>
        <v>Pohľadávky z obchodného styku voči prepojeným účtovným jednotkám (311A, 312A, 313A, 314A, 315A, 31XA) - /391A/</v>
      </c>
      <c r="E57" s="139" t="s">
        <v>1233</v>
      </c>
      <c r="F57" s="143"/>
      <c r="G57" s="141">
        <f>SUM(ANALYTIKAVUJ!C82+ANALYTIKAVUJ!C90+ANALYTIKAVUJ!K82+ANALYTIKAVUJ!K91+ANALYTIKAVUJ!K100)</f>
        <v>715.80000000001746</v>
      </c>
      <c r="I57" s="141">
        <f t="shared" ref="I57:I80" si="54">ROUND(SUM(F57:H57),0)</f>
        <v>716</v>
      </c>
      <c r="K57" s="131">
        <f t="shared" ref="K57:K80" si="55">ROUND(SUM(J57),0)</f>
        <v>0</v>
      </c>
      <c r="L57" s="141">
        <f>SUM(ANALYTIKAVUJ!K68)*-1</f>
        <v>0</v>
      </c>
      <c r="M57" s="131">
        <f t="shared" ref="M57:M80" si="56">ROUND(SUM(L57),0)</f>
        <v>0</v>
      </c>
      <c r="N57" s="131">
        <f t="shared" si="7"/>
        <v>716</v>
      </c>
      <c r="O57" s="131"/>
      <c r="P57" s="142"/>
      <c r="Q57" s="131">
        <f>SUM(ANALYTIKAVUJ!D82+ANALYTIKAVUJ!D90+ANALYTIKAVUJ!L82+ANALYTIKAVUJ!L91+ANALYTIKAVUJ!L100)</f>
        <v>2792.0399999999936</v>
      </c>
      <c r="R57" s="131"/>
      <c r="S57" s="131">
        <f t="shared" ref="S57:S67" si="57">SUM(P57:R57)</f>
        <v>2792.0399999999936</v>
      </c>
      <c r="T57" s="131"/>
      <c r="U57" s="131">
        <f t="shared" ref="U57:U67" si="58">SUM(T57)</f>
        <v>0</v>
      </c>
      <c r="V57" s="131">
        <f>SUM(ANALYTIKAVUJ!L68)*-1</f>
        <v>0</v>
      </c>
      <c r="W57" s="131">
        <f t="shared" ref="W57:W67" si="59">SUM(V57)</f>
        <v>0</v>
      </c>
      <c r="X57" s="131">
        <f t="shared" ref="X57:X67" si="60">ROUND((S57-U57-W57),0)</f>
        <v>2792</v>
      </c>
      <c r="Z57" s="135">
        <f t="shared" si="0"/>
        <v>716</v>
      </c>
      <c r="AA57" s="135">
        <f t="shared" si="1"/>
        <v>0</v>
      </c>
      <c r="AB57" s="135">
        <f t="shared" si="2"/>
        <v>716</v>
      </c>
      <c r="AC57" s="135">
        <f t="shared" si="3"/>
        <v>2792</v>
      </c>
      <c r="AD57" s="132" t="str">
        <f t="shared" si="4"/>
        <v xml:space="preserve">        716</v>
      </c>
      <c r="AE57" s="132" t="str">
        <f t="shared" si="4"/>
        <v xml:space="preserve">          0</v>
      </c>
      <c r="AF57" s="132" t="str">
        <f t="shared" si="4"/>
        <v xml:space="preserve">        716</v>
      </c>
      <c r="AG57" s="132" t="str">
        <f t="shared" si="4"/>
        <v xml:space="preserve">       2792</v>
      </c>
      <c r="AK57" s="143"/>
      <c r="AL57" s="141">
        <f>SUM(ANALYTIKAVUJ!E82+ANALYTIKAVUJ!E90+ANALYTIKAVUJ!M82+ANALYTIKAVUJ!M91+ANALYTIKAVUJ!M100)</f>
        <v>0</v>
      </c>
      <c r="AN57" s="141">
        <f t="shared" ref="AN57:AN67" si="61">SUM(AK57:AM57)</f>
        <v>0</v>
      </c>
      <c r="AP57" s="131">
        <f t="shared" ref="AP57:AP67" si="62">SUM(AO57)</f>
        <v>0</v>
      </c>
      <c r="AQ57" s="141">
        <f>SUM(ANALYTIKAVUJ!AP68)*-1</f>
        <v>0</v>
      </c>
      <c r="AR57" s="131">
        <f t="shared" ref="AR57:AR67" si="63">SUM(AQ57)</f>
        <v>0</v>
      </c>
      <c r="AS57" s="141">
        <f t="shared" ref="AS57:AS67" si="64">ROUND((AN57-AP57-AR57),0)</f>
        <v>0</v>
      </c>
    </row>
    <row r="58" spans="2:47" s="17" customFormat="1" outlineLevel="1" x14ac:dyDescent="0.25">
      <c r="B58" s="133" t="s">
        <v>1234</v>
      </c>
      <c r="C58" s="17" t="s">
        <v>2051</v>
      </c>
      <c r="D58" s="17" t="str">
        <f>IF(VLOOKUP($B58,suvaha_p!$A:$G,1)=$B58,VLOOKUP($B58,suvaha_p!$A:$G,$B$1),0)</f>
        <v>Pohľadávky z obchodného styku v rámci podielovej účasti okrem pohľadávok voči prepojeným účtovným jednotkám (311A, 312A, 313A, 314A, 315A, 31XA)
- /391A/</v>
      </c>
      <c r="E58" s="139" t="s">
        <v>1234</v>
      </c>
      <c r="F58" s="143"/>
      <c r="G58" s="141">
        <f>SUM(ANALYTIKAVUJ!C83+ANALYTIKAVUJ!C91+ANALYTIKAVUJ!K83+ANALYTIKAVUJ!K92+ANALYTIKAVUJ!K101)</f>
        <v>0</v>
      </c>
      <c r="I58" s="141">
        <f t="shared" si="54"/>
        <v>0</v>
      </c>
      <c r="K58" s="131">
        <f t="shared" si="55"/>
        <v>0</v>
      </c>
      <c r="L58" s="141">
        <f>SUM(ANALYTIKAVUJ!K69)*-1</f>
        <v>0</v>
      </c>
      <c r="M58" s="131">
        <f t="shared" si="56"/>
        <v>0</v>
      </c>
      <c r="N58" s="131">
        <f t="shared" si="7"/>
        <v>0</v>
      </c>
      <c r="O58" s="131"/>
      <c r="P58" s="142"/>
      <c r="Q58" s="131">
        <f>SUM(ANALYTIKAVUJ!D83+ANALYTIKAVUJ!D91+ANALYTIKAVUJ!L83+ANALYTIKAVUJ!L92+ANALYTIKAVUJ!L101)</f>
        <v>0</v>
      </c>
      <c r="R58" s="131"/>
      <c r="S58" s="131">
        <f t="shared" si="57"/>
        <v>0</v>
      </c>
      <c r="T58" s="131"/>
      <c r="U58" s="131">
        <f t="shared" si="58"/>
        <v>0</v>
      </c>
      <c r="V58" s="131">
        <f>SUM(ANALYTIKAVUJ!L69)*-1</f>
        <v>0</v>
      </c>
      <c r="W58" s="131">
        <f t="shared" si="59"/>
        <v>0</v>
      </c>
      <c r="X58" s="131">
        <f t="shared" si="60"/>
        <v>0</v>
      </c>
      <c r="Z58" s="135">
        <f t="shared" si="0"/>
        <v>0</v>
      </c>
      <c r="AA58" s="135">
        <f t="shared" si="1"/>
        <v>0</v>
      </c>
      <c r="AB58" s="135">
        <f t="shared" si="2"/>
        <v>0</v>
      </c>
      <c r="AC58" s="135">
        <f t="shared" si="3"/>
        <v>0</v>
      </c>
      <c r="AD58" s="132" t="str">
        <f t="shared" si="4"/>
        <v xml:space="preserve">          0</v>
      </c>
      <c r="AE58" s="132" t="str">
        <f t="shared" si="4"/>
        <v xml:space="preserve">          0</v>
      </c>
      <c r="AF58" s="132" t="str">
        <f t="shared" si="4"/>
        <v xml:space="preserve">          0</v>
      </c>
      <c r="AG58" s="132" t="str">
        <f t="shared" si="4"/>
        <v xml:space="preserve">          0</v>
      </c>
      <c r="AK58" s="143"/>
      <c r="AL58" s="141">
        <f>SUM(ANALYTIKAVUJ!E83+ANALYTIKAVUJ!E91+ANALYTIKAVUJ!M83+ANALYTIKAVUJ!M92+ANALYTIKAVUJ!M101)</f>
        <v>0</v>
      </c>
      <c r="AN58" s="141">
        <f t="shared" si="61"/>
        <v>0</v>
      </c>
      <c r="AP58" s="131">
        <f t="shared" si="62"/>
        <v>0</v>
      </c>
      <c r="AQ58" s="141">
        <f>SUM(ANALYTIKAVUJ!AP69)*-1</f>
        <v>0</v>
      </c>
      <c r="AR58" s="131">
        <f t="shared" si="63"/>
        <v>0</v>
      </c>
      <c r="AS58" s="141">
        <f t="shared" si="64"/>
        <v>0</v>
      </c>
    </row>
    <row r="59" spans="2:47" s="17" customFormat="1" outlineLevel="1" x14ac:dyDescent="0.25">
      <c r="B59" s="133" t="s">
        <v>1235</v>
      </c>
      <c r="C59" s="17" t="s">
        <v>2052</v>
      </c>
      <c r="D59" s="17" t="str">
        <f>IF(VLOOKUP($B59,suvaha_p!$A:$G,1)=$B59,VLOOKUP($B59,suvaha_p!$A:$G,$B$1),0)</f>
        <v>Ostatné pohľadávky z obchodného styku (311A, 312A, 313A, 314A, 315A, 31XA) - /391A/</v>
      </c>
      <c r="E59" s="139" t="s">
        <v>1235</v>
      </c>
      <c r="F59" s="143"/>
      <c r="G59" s="141">
        <f>SUM(ANALYTIKAVUJ!C84+ANALYTIKAVUJ!C92+ANALYTIKAVUJ!K84+ANALYTIKAVUJ!K93+ANALYTIKAVUJ!K102)</f>
        <v>0</v>
      </c>
      <c r="I59" s="141">
        <f t="shared" si="54"/>
        <v>0</v>
      </c>
      <c r="K59" s="131">
        <f t="shared" si="55"/>
        <v>0</v>
      </c>
      <c r="L59" s="141">
        <f>SUM(ANALYTIKAVUJ!K70)*-1</f>
        <v>0</v>
      </c>
      <c r="M59" s="131">
        <f t="shared" si="56"/>
        <v>0</v>
      </c>
      <c r="N59" s="131">
        <f t="shared" si="7"/>
        <v>0</v>
      </c>
      <c r="O59" s="131"/>
      <c r="P59" s="142"/>
      <c r="Q59" s="131">
        <f>SUM(ANALYTIKAVUJ!D84+ANALYTIKAVUJ!D92+ANALYTIKAVUJ!L84+ANALYTIKAVUJ!L93+ANALYTIKAVUJ!L102)</f>
        <v>0</v>
      </c>
      <c r="R59" s="131"/>
      <c r="S59" s="131">
        <f t="shared" si="57"/>
        <v>0</v>
      </c>
      <c r="T59" s="131"/>
      <c r="U59" s="131">
        <f t="shared" si="58"/>
        <v>0</v>
      </c>
      <c r="V59" s="131">
        <f>SUM(ANALYTIKAVUJ!L70)*-1</f>
        <v>0</v>
      </c>
      <c r="W59" s="131">
        <f t="shared" si="59"/>
        <v>0</v>
      </c>
      <c r="X59" s="131">
        <f t="shared" si="60"/>
        <v>0</v>
      </c>
      <c r="Z59" s="135">
        <f t="shared" si="0"/>
        <v>0</v>
      </c>
      <c r="AA59" s="135">
        <f t="shared" si="1"/>
        <v>0</v>
      </c>
      <c r="AB59" s="135">
        <f t="shared" si="2"/>
        <v>0</v>
      </c>
      <c r="AC59" s="135">
        <f t="shared" si="3"/>
        <v>0</v>
      </c>
      <c r="AD59" s="132" t="str">
        <f t="shared" si="4"/>
        <v xml:space="preserve">          0</v>
      </c>
      <c r="AE59" s="132" t="str">
        <f t="shared" si="4"/>
        <v xml:space="preserve">          0</v>
      </c>
      <c r="AF59" s="132" t="str">
        <f t="shared" si="4"/>
        <v xml:space="preserve">          0</v>
      </c>
      <c r="AG59" s="132" t="str">
        <f t="shared" si="4"/>
        <v xml:space="preserve">          0</v>
      </c>
      <c r="AK59" s="143"/>
      <c r="AL59" s="141">
        <f>SUM(ANALYTIKAVUJ!E84+ANALYTIKAVUJ!E92+ANALYTIKAVUJ!M84+ANALYTIKAVUJ!M93+ANALYTIKAVUJ!M102)</f>
        <v>0</v>
      </c>
      <c r="AN59" s="141">
        <f t="shared" si="61"/>
        <v>0</v>
      </c>
      <c r="AP59" s="131">
        <f t="shared" si="62"/>
        <v>0</v>
      </c>
      <c r="AQ59" s="141">
        <f>SUM(ANALYTIKAVUJ!AP70)*-1</f>
        <v>0</v>
      </c>
      <c r="AR59" s="131">
        <f t="shared" si="63"/>
        <v>0</v>
      </c>
      <c r="AS59" s="141">
        <f t="shared" si="64"/>
        <v>0</v>
      </c>
    </row>
    <row r="60" spans="2:47" s="17" customFormat="1" outlineLevel="1" x14ac:dyDescent="0.25">
      <c r="B60" s="133" t="s">
        <v>1242</v>
      </c>
      <c r="C60" s="17" t="s">
        <v>2017</v>
      </c>
      <c r="D60" s="17" t="str">
        <f>IF(VLOOKUP($B60,suvaha_p!$A:$G,1)=$B60,VLOOKUP($B60,suvaha_p!$A:$G,$B$1),0)</f>
        <v>Čistá hodnota zákazky (316A)</v>
      </c>
      <c r="E60" s="139" t="s">
        <v>1242</v>
      </c>
      <c r="F60" s="143"/>
      <c r="G60" s="141">
        <f>SUM(ANALYTIKAVUJ!C115)</f>
        <v>0</v>
      </c>
      <c r="I60" s="141">
        <f t="shared" si="54"/>
        <v>0</v>
      </c>
      <c r="K60" s="131">
        <f t="shared" si="55"/>
        <v>0</v>
      </c>
      <c r="M60" s="131">
        <f t="shared" si="56"/>
        <v>0</v>
      </c>
      <c r="N60" s="131">
        <f t="shared" si="7"/>
        <v>0</v>
      </c>
      <c r="O60" s="131"/>
      <c r="P60" s="142"/>
      <c r="Q60" s="131">
        <f>SUM(ANALYTIKAVUJ!D115)</f>
        <v>0</v>
      </c>
      <c r="R60" s="131"/>
      <c r="S60" s="131">
        <f t="shared" si="57"/>
        <v>0</v>
      </c>
      <c r="T60" s="131"/>
      <c r="U60" s="131">
        <f t="shared" si="58"/>
        <v>0</v>
      </c>
      <c r="V60" s="131"/>
      <c r="W60" s="131">
        <f t="shared" si="59"/>
        <v>0</v>
      </c>
      <c r="X60" s="131">
        <f t="shared" si="60"/>
        <v>0</v>
      </c>
      <c r="Z60" s="135">
        <f t="shared" si="0"/>
        <v>0</v>
      </c>
      <c r="AA60" s="135">
        <f t="shared" si="1"/>
        <v>0</v>
      </c>
      <c r="AB60" s="135">
        <f t="shared" si="2"/>
        <v>0</v>
      </c>
      <c r="AC60" s="135">
        <f t="shared" si="3"/>
        <v>0</v>
      </c>
      <c r="AD60" s="132" t="str">
        <f t="shared" si="4"/>
        <v xml:space="preserve">          0</v>
      </c>
      <c r="AE60" s="132" t="str">
        <f t="shared" si="4"/>
        <v xml:space="preserve">          0</v>
      </c>
      <c r="AF60" s="132" t="str">
        <f t="shared" si="4"/>
        <v xml:space="preserve">          0</v>
      </c>
      <c r="AG60" s="132" t="str">
        <f t="shared" si="4"/>
        <v xml:space="preserve">          0</v>
      </c>
      <c r="AK60" s="143"/>
      <c r="AL60" s="141">
        <f>SUM(ANALYTIKAVUJ!E115)</f>
        <v>0</v>
      </c>
      <c r="AN60" s="141">
        <f t="shared" si="61"/>
        <v>0</v>
      </c>
      <c r="AP60" s="131">
        <f t="shared" si="62"/>
        <v>0</v>
      </c>
      <c r="AR60" s="131">
        <f t="shared" si="63"/>
        <v>0</v>
      </c>
      <c r="AS60" s="141">
        <f t="shared" si="64"/>
        <v>0</v>
      </c>
    </row>
    <row r="61" spans="2:47" s="17" customFormat="1" ht="13.5" customHeight="1" outlineLevel="1" x14ac:dyDescent="0.25">
      <c r="B61" s="133" t="s">
        <v>1203</v>
      </c>
      <c r="C61" s="17" t="s">
        <v>2018</v>
      </c>
      <c r="D61" s="17" t="str">
        <f>IF(VLOOKUP($B61,suvaha_p!$A:$G,1)=$B61,VLOOKUP($B61,suvaha_p!$A:$G,$B$1),0)</f>
        <v>Ostatné pohľadávky voči prepojeným účtovným jednotkám  (351A) - /391A/</v>
      </c>
      <c r="E61" s="139" t="s">
        <v>1203</v>
      </c>
      <c r="F61" s="143"/>
      <c r="G61" s="141">
        <f>SUM(ANALYTIKAVUJ!K10)</f>
        <v>0</v>
      </c>
      <c r="I61" s="141">
        <f t="shared" si="54"/>
        <v>0</v>
      </c>
      <c r="K61" s="131">
        <f t="shared" si="55"/>
        <v>0</v>
      </c>
      <c r="L61" s="141">
        <f>SUM(ANALYTIKAVUJ!K71)*-1</f>
        <v>0</v>
      </c>
      <c r="M61" s="131">
        <f t="shared" si="56"/>
        <v>0</v>
      </c>
      <c r="N61" s="131">
        <f t="shared" si="7"/>
        <v>0</v>
      </c>
      <c r="O61" s="131"/>
      <c r="P61" s="142"/>
      <c r="Q61" s="131">
        <f>SUM(ANALYTIKAVUJ!L10)</f>
        <v>0</v>
      </c>
      <c r="R61" s="131"/>
      <c r="S61" s="131">
        <f t="shared" si="57"/>
        <v>0</v>
      </c>
      <c r="T61" s="131"/>
      <c r="U61" s="131">
        <f t="shared" si="58"/>
        <v>0</v>
      </c>
      <c r="V61" s="131">
        <f>SUM(ANALYTIKAVUJ!L71)*-1</f>
        <v>0</v>
      </c>
      <c r="W61" s="131">
        <f t="shared" si="59"/>
        <v>0</v>
      </c>
      <c r="X61" s="131">
        <f t="shared" si="60"/>
        <v>0</v>
      </c>
      <c r="Z61" s="135">
        <f t="shared" si="0"/>
        <v>0</v>
      </c>
      <c r="AA61" s="135">
        <f t="shared" si="1"/>
        <v>0</v>
      </c>
      <c r="AB61" s="135">
        <f t="shared" si="2"/>
        <v>0</v>
      </c>
      <c r="AC61" s="135">
        <f t="shared" si="3"/>
        <v>0</v>
      </c>
      <c r="AD61" s="132" t="str">
        <f t="shared" si="4"/>
        <v xml:space="preserve">          0</v>
      </c>
      <c r="AE61" s="132" t="str">
        <f t="shared" si="4"/>
        <v xml:space="preserve">          0</v>
      </c>
      <c r="AF61" s="132" t="str">
        <f t="shared" si="4"/>
        <v xml:space="preserve">          0</v>
      </c>
      <c r="AG61" s="132" t="str">
        <f t="shared" si="4"/>
        <v xml:space="preserve">          0</v>
      </c>
      <c r="AK61" s="143"/>
      <c r="AL61" s="141">
        <f>SUM(ANALYTIKAVUJ!M10)</f>
        <v>0</v>
      </c>
      <c r="AN61" s="141">
        <f t="shared" si="61"/>
        <v>0</v>
      </c>
      <c r="AP61" s="131">
        <f t="shared" si="62"/>
        <v>0</v>
      </c>
      <c r="AQ61" s="141">
        <f>SUM(ANALYTIKAVUJ!AP71)*-1</f>
        <v>0</v>
      </c>
      <c r="AR61" s="131">
        <f t="shared" si="63"/>
        <v>0</v>
      </c>
      <c r="AS61" s="141">
        <f t="shared" si="64"/>
        <v>0</v>
      </c>
    </row>
    <row r="62" spans="2:47" s="17" customFormat="1" outlineLevel="1" x14ac:dyDescent="0.25">
      <c r="B62" s="133" t="s">
        <v>1204</v>
      </c>
      <c r="C62" s="17" t="s">
        <v>2019</v>
      </c>
      <c r="D62" s="17" t="str">
        <f>IF(VLOOKUP($B62,suvaha_p!$A:$G,1)=$B62,VLOOKUP($B62,suvaha_p!$A:$G,$B$1),0)</f>
        <v>Ostatné pohľadávky v rámci podielovej účasti okrem pohľadávok voči prepojeným účtovným jednotkám  (351A) - /391A/</v>
      </c>
      <c r="E62" s="139" t="s">
        <v>1204</v>
      </c>
      <c r="F62" s="143"/>
      <c r="G62" s="141">
        <f>SUM(ANALYTIKAVUJ!K11)</f>
        <v>0</v>
      </c>
      <c r="I62" s="141">
        <f t="shared" si="54"/>
        <v>0</v>
      </c>
      <c r="K62" s="131">
        <f t="shared" si="55"/>
        <v>0</v>
      </c>
      <c r="L62" s="141">
        <f>SUM(ANALYTIKAVUJ!K72)*-1</f>
        <v>0</v>
      </c>
      <c r="M62" s="131">
        <f t="shared" si="56"/>
        <v>0</v>
      </c>
      <c r="N62" s="131">
        <f t="shared" si="7"/>
        <v>0</v>
      </c>
      <c r="O62" s="131"/>
      <c r="P62" s="142"/>
      <c r="Q62" s="131">
        <f>SUM(ANALYTIKAVUJ!L11)</f>
        <v>0</v>
      </c>
      <c r="R62" s="131"/>
      <c r="S62" s="131">
        <f t="shared" si="57"/>
        <v>0</v>
      </c>
      <c r="T62" s="131"/>
      <c r="U62" s="131">
        <f t="shared" si="58"/>
        <v>0</v>
      </c>
      <c r="V62" s="131">
        <f>SUM(ANALYTIKAVUJ!L72)*-1</f>
        <v>0</v>
      </c>
      <c r="W62" s="131">
        <f t="shared" si="59"/>
        <v>0</v>
      </c>
      <c r="X62" s="131">
        <f t="shared" si="60"/>
        <v>0</v>
      </c>
      <c r="Z62" s="135">
        <f t="shared" si="0"/>
        <v>0</v>
      </c>
      <c r="AA62" s="135">
        <f t="shared" si="1"/>
        <v>0</v>
      </c>
      <c r="AB62" s="135">
        <f t="shared" si="2"/>
        <v>0</v>
      </c>
      <c r="AC62" s="135">
        <f t="shared" si="3"/>
        <v>0</v>
      </c>
      <c r="AD62" s="132" t="str">
        <f t="shared" si="4"/>
        <v xml:space="preserve">          0</v>
      </c>
      <c r="AE62" s="132" t="str">
        <f t="shared" si="4"/>
        <v xml:space="preserve">          0</v>
      </c>
      <c r="AF62" s="132" t="str">
        <f t="shared" si="4"/>
        <v xml:space="preserve">          0</v>
      </c>
      <c r="AG62" s="132" t="str">
        <f t="shared" si="4"/>
        <v xml:space="preserve">          0</v>
      </c>
      <c r="AK62" s="143"/>
      <c r="AL62" s="141">
        <f>SUM(ANALYTIKAVUJ!M11)</f>
        <v>0</v>
      </c>
      <c r="AN62" s="141">
        <f t="shared" si="61"/>
        <v>0</v>
      </c>
      <c r="AP62" s="131">
        <f t="shared" si="62"/>
        <v>0</v>
      </c>
      <c r="AQ62" s="141">
        <f>SUM(ANALYTIKAVUJ!AP72)*-1</f>
        <v>0</v>
      </c>
      <c r="AR62" s="131">
        <f t="shared" si="63"/>
        <v>0</v>
      </c>
      <c r="AS62" s="141">
        <f t="shared" si="64"/>
        <v>0</v>
      </c>
    </row>
    <row r="63" spans="2:47" s="17" customFormat="1" outlineLevel="1" x14ac:dyDescent="0.25">
      <c r="B63" s="133" t="s">
        <v>1209</v>
      </c>
      <c r="C63" s="17" t="s">
        <v>2020</v>
      </c>
      <c r="D63" s="17" t="str">
        <f>IF(VLOOKUP($B63,suvaha_p!$A:$G,1)=$B63,VLOOKUP($B63,suvaha_p!$A:$G,$B$1),0)</f>
        <v>Pohľadávky voči spoločníkom, členom a združeniu (354A, 355A, 358A, 35XA, 398A) - /391A/</v>
      </c>
      <c r="E63" s="139" t="s">
        <v>1209</v>
      </c>
      <c r="F63" s="143"/>
      <c r="G63" s="141">
        <f>SUM(ANALYTIKAVUJ!K16+ANALYTIKAVUJ!K20+ANALYTIKAVUJ!K24)</f>
        <v>0</v>
      </c>
      <c r="I63" s="141">
        <f t="shared" si="54"/>
        <v>0</v>
      </c>
      <c r="K63" s="131">
        <f t="shared" si="55"/>
        <v>0</v>
      </c>
      <c r="L63" s="141">
        <f>SUM(ANALYTIKAVUJ!K73)*-1</f>
        <v>0</v>
      </c>
      <c r="M63" s="131">
        <f t="shared" si="56"/>
        <v>0</v>
      </c>
      <c r="N63" s="131">
        <f t="shared" si="7"/>
        <v>0</v>
      </c>
      <c r="O63" s="131"/>
      <c r="P63" s="142"/>
      <c r="Q63" s="131">
        <f>SUM(ANALYTIKAVUJ!L16+ANALYTIKAVUJ!L20+ANALYTIKAVUJ!L24)</f>
        <v>0</v>
      </c>
      <c r="R63" s="131"/>
      <c r="S63" s="131">
        <f t="shared" si="57"/>
        <v>0</v>
      </c>
      <c r="T63" s="131"/>
      <c r="U63" s="131">
        <f t="shared" si="58"/>
        <v>0</v>
      </c>
      <c r="V63" s="131">
        <f>SUM(ANALYTIKAVUJ!L73)*-1</f>
        <v>0</v>
      </c>
      <c r="W63" s="131">
        <f t="shared" si="59"/>
        <v>0</v>
      </c>
      <c r="X63" s="131">
        <f t="shared" si="60"/>
        <v>0</v>
      </c>
      <c r="Z63" s="135">
        <f t="shared" si="0"/>
        <v>0</v>
      </c>
      <c r="AA63" s="135">
        <f t="shared" si="1"/>
        <v>0</v>
      </c>
      <c r="AB63" s="135">
        <f t="shared" si="2"/>
        <v>0</v>
      </c>
      <c r="AC63" s="135">
        <f t="shared" si="3"/>
        <v>0</v>
      </c>
      <c r="AD63" s="132" t="str">
        <f t="shared" si="4"/>
        <v xml:space="preserve">          0</v>
      </c>
      <c r="AE63" s="132" t="str">
        <f t="shared" si="4"/>
        <v xml:space="preserve">          0</v>
      </c>
      <c r="AF63" s="132" t="str">
        <f t="shared" si="4"/>
        <v xml:space="preserve">          0</v>
      </c>
      <c r="AG63" s="132" t="str">
        <f t="shared" si="4"/>
        <v xml:space="preserve">          0</v>
      </c>
      <c r="AK63" s="143"/>
      <c r="AL63" s="141">
        <f>SUM(ANALYTIKAVUJ!M16+ANALYTIKAVUJ!M20+ANALYTIKAVUJ!M24)</f>
        <v>0</v>
      </c>
      <c r="AN63" s="141">
        <f t="shared" si="61"/>
        <v>0</v>
      </c>
      <c r="AP63" s="131">
        <f t="shared" si="62"/>
        <v>0</v>
      </c>
      <c r="AQ63" s="141">
        <f>SUM(ANALYTIKAVUJ!AP73)*-1</f>
        <v>0</v>
      </c>
      <c r="AR63" s="131">
        <f t="shared" si="63"/>
        <v>0</v>
      </c>
      <c r="AS63" s="141">
        <f t="shared" si="64"/>
        <v>0</v>
      </c>
    </row>
    <row r="64" spans="2:47" s="17" customFormat="1" outlineLevel="1" x14ac:dyDescent="0.25">
      <c r="B64" s="133" t="s">
        <v>1236</v>
      </c>
      <c r="C64" s="17" t="s">
        <v>2022</v>
      </c>
      <c r="D64" s="17" t="str">
        <f>IF(VLOOKUP($B64,suvaha_p!$A:$G,1)=$B64,VLOOKUP($B64,suvaha_p!$A:$G,$B$1),0)</f>
        <v>Sociálne poistenie (336A) - /391A/</v>
      </c>
      <c r="E64" s="139" t="s">
        <v>1236</v>
      </c>
      <c r="F64" s="143"/>
      <c r="G64" s="141">
        <f>SUM(ANALYTIKAVUJ!C123)</f>
        <v>0</v>
      </c>
      <c r="I64" s="141">
        <f t="shared" si="54"/>
        <v>0</v>
      </c>
      <c r="K64" s="131">
        <f t="shared" si="55"/>
        <v>0</v>
      </c>
      <c r="L64" s="141">
        <f>SUM(ANALYTIKAVUJ!K74)*-1</f>
        <v>0</v>
      </c>
      <c r="M64" s="131">
        <f t="shared" si="56"/>
        <v>0</v>
      </c>
      <c r="N64" s="131">
        <f t="shared" si="7"/>
        <v>0</v>
      </c>
      <c r="O64" s="131"/>
      <c r="P64" s="142"/>
      <c r="Q64" s="131">
        <f>SUM(ANALYTIKAVUJ!D123)</f>
        <v>0</v>
      </c>
      <c r="R64" s="131"/>
      <c r="S64" s="131">
        <f t="shared" si="57"/>
        <v>0</v>
      </c>
      <c r="T64" s="131"/>
      <c r="U64" s="131">
        <f t="shared" si="58"/>
        <v>0</v>
      </c>
      <c r="V64" s="131">
        <f>SUM(ANALYTIKAVUJ!L74)*-1</f>
        <v>0</v>
      </c>
      <c r="W64" s="131">
        <f t="shared" si="59"/>
        <v>0</v>
      </c>
      <c r="X64" s="131">
        <f t="shared" si="60"/>
        <v>0</v>
      </c>
      <c r="Z64" s="135">
        <f t="shared" si="0"/>
        <v>0</v>
      </c>
      <c r="AA64" s="135">
        <f t="shared" si="1"/>
        <v>0</v>
      </c>
      <c r="AB64" s="135">
        <f t="shared" si="2"/>
        <v>0</v>
      </c>
      <c r="AC64" s="135">
        <f t="shared" si="3"/>
        <v>0</v>
      </c>
      <c r="AD64" s="132" t="str">
        <f t="shared" si="4"/>
        <v xml:space="preserve">          0</v>
      </c>
      <c r="AE64" s="132" t="str">
        <f t="shared" si="4"/>
        <v xml:space="preserve">          0</v>
      </c>
      <c r="AF64" s="132" t="str">
        <f t="shared" si="4"/>
        <v xml:space="preserve">          0</v>
      </c>
      <c r="AG64" s="132" t="str">
        <f t="shared" si="4"/>
        <v xml:space="preserve">          0</v>
      </c>
      <c r="AK64" s="143"/>
      <c r="AL64" s="141">
        <f>SUM(ANALYTIKAVUJ!E123)</f>
        <v>0</v>
      </c>
      <c r="AN64" s="141">
        <f t="shared" si="61"/>
        <v>0</v>
      </c>
      <c r="AP64" s="131">
        <f t="shared" si="62"/>
        <v>0</v>
      </c>
      <c r="AQ64" s="141">
        <f>SUM(ANALYTIKAVUJ!AP74)*-1</f>
        <v>0</v>
      </c>
      <c r="AR64" s="131">
        <f t="shared" si="63"/>
        <v>0</v>
      </c>
      <c r="AS64" s="141">
        <f t="shared" si="64"/>
        <v>0</v>
      </c>
    </row>
    <row r="65" spans="2:45" s="17" customFormat="1" outlineLevel="1" x14ac:dyDescent="0.25">
      <c r="B65" s="133" t="s">
        <v>1238</v>
      </c>
      <c r="C65" s="17" t="s">
        <v>2023</v>
      </c>
      <c r="D65" s="17" t="str">
        <f>IF(VLOOKUP($B65,suvaha_p!$A:$G,1)=$B65,VLOOKUP($B65,suvaha_p!$A:$G,$B$1),0)</f>
        <v>Daňové pohľadávky a dotácie (341, 342, 343, 345, 346, 347) - /391A/</v>
      </c>
      <c r="E65" s="139" t="s">
        <v>1238</v>
      </c>
      <c r="F65" s="143"/>
      <c r="G65" s="141">
        <f>SUM(ANALYTIKAVUJ!K107+ANALYTIKAVUJ!K111+ANALYTIKAVUJ!K115+ANALYTIKAVUJ!K119+ANALYTIKAVUJ!K123+ANALYTIKAVUJ!K127)</f>
        <v>0</v>
      </c>
      <c r="I65" s="141">
        <f t="shared" si="54"/>
        <v>0</v>
      </c>
      <c r="K65" s="131">
        <f t="shared" si="55"/>
        <v>0</v>
      </c>
      <c r="L65" s="141">
        <f>SUM(ANALYTIKAVUJ!K75)*-1</f>
        <v>0</v>
      </c>
      <c r="M65" s="131">
        <f t="shared" si="56"/>
        <v>0</v>
      </c>
      <c r="N65" s="131">
        <f t="shared" si="7"/>
        <v>0</v>
      </c>
      <c r="O65" s="131"/>
      <c r="P65" s="142"/>
      <c r="Q65" s="131">
        <f>SUM(ANALYTIKAVUJ!L107+ANALYTIKAVUJ!L111+ANALYTIKAVUJ!L115+ANALYTIKAVUJ!L119+ANALYTIKAVUJ!L123+ANALYTIKAVUJ!L127)</f>
        <v>0</v>
      </c>
      <c r="R65" s="131"/>
      <c r="S65" s="131">
        <f t="shared" si="57"/>
        <v>0</v>
      </c>
      <c r="T65" s="131"/>
      <c r="U65" s="131">
        <f t="shared" si="58"/>
        <v>0</v>
      </c>
      <c r="V65" s="131">
        <f>SUM(ANALYTIKAVUJ!L75)*-1</f>
        <v>0</v>
      </c>
      <c r="W65" s="131">
        <f t="shared" si="59"/>
        <v>0</v>
      </c>
      <c r="X65" s="131">
        <f t="shared" si="60"/>
        <v>0</v>
      </c>
      <c r="Z65" s="135">
        <f t="shared" si="0"/>
        <v>0</v>
      </c>
      <c r="AA65" s="135">
        <f t="shared" si="1"/>
        <v>0</v>
      </c>
      <c r="AB65" s="135">
        <f t="shared" si="2"/>
        <v>0</v>
      </c>
      <c r="AC65" s="135">
        <f t="shared" si="3"/>
        <v>0</v>
      </c>
      <c r="AD65" s="132" t="str">
        <f t="shared" si="4"/>
        <v xml:space="preserve">          0</v>
      </c>
      <c r="AE65" s="132" t="str">
        <f t="shared" si="4"/>
        <v xml:space="preserve">          0</v>
      </c>
      <c r="AF65" s="132" t="str">
        <f t="shared" si="4"/>
        <v xml:space="preserve">          0</v>
      </c>
      <c r="AG65" s="132" t="str">
        <f t="shared" si="4"/>
        <v xml:space="preserve">          0</v>
      </c>
      <c r="AK65" s="143"/>
      <c r="AL65" s="141">
        <f>SUM(ANALYTIKAVUJ!M107+ANALYTIKAVUJ!M111+ANALYTIKAVUJ!M115+ANALYTIKAVUJ!M119+ANALYTIKAVUJ!M123+ANALYTIKAVUJ!M127)</f>
        <v>0</v>
      </c>
      <c r="AN65" s="141">
        <f t="shared" si="61"/>
        <v>0</v>
      </c>
      <c r="AP65" s="131">
        <f t="shared" si="62"/>
        <v>0</v>
      </c>
      <c r="AQ65" s="141">
        <f>SUM(ANALYTIKAVUJ!AP75)*-1</f>
        <v>0</v>
      </c>
      <c r="AR65" s="131">
        <f t="shared" si="63"/>
        <v>0</v>
      </c>
      <c r="AS65" s="141">
        <f t="shared" si="64"/>
        <v>0</v>
      </c>
    </row>
    <row r="66" spans="2:45" s="17" customFormat="1" outlineLevel="1" x14ac:dyDescent="0.25">
      <c r="B66" s="133" t="s">
        <v>1224</v>
      </c>
      <c r="C66" s="17" t="s">
        <v>2028</v>
      </c>
      <c r="D66" s="17" t="str">
        <f>IF(VLOOKUP($B66,suvaha_p!$A:$G,1)=$B66,VLOOKUP($B66,suvaha_p!$A:$G,$B$1),0)</f>
        <v>Pohľadávky z derivátových operácií (373A, 376A)</v>
      </c>
      <c r="E66" s="139" t="s">
        <v>1224</v>
      </c>
      <c r="F66" s="143"/>
      <c r="G66" s="141">
        <f>SUM(ANALYTIKAVUJ!K133+ANALYTIKAVUJ!K40)</f>
        <v>0</v>
      </c>
      <c r="I66" s="141">
        <f t="shared" si="54"/>
        <v>0</v>
      </c>
      <c r="K66" s="131">
        <f t="shared" si="55"/>
        <v>0</v>
      </c>
      <c r="M66" s="131">
        <f t="shared" si="56"/>
        <v>0</v>
      </c>
      <c r="N66" s="131">
        <f t="shared" si="7"/>
        <v>0</v>
      </c>
      <c r="O66" s="131"/>
      <c r="P66" s="142"/>
      <c r="Q66" s="131">
        <f>SUM(ANALYTIKAVUJ!L133+ANALYTIKAVUJ!L40)</f>
        <v>0</v>
      </c>
      <c r="R66" s="131"/>
      <c r="S66" s="131">
        <f t="shared" si="57"/>
        <v>0</v>
      </c>
      <c r="T66" s="131"/>
      <c r="U66" s="131">
        <f t="shared" si="58"/>
        <v>0</v>
      </c>
      <c r="V66" s="131"/>
      <c r="W66" s="131">
        <f t="shared" si="59"/>
        <v>0</v>
      </c>
      <c r="X66" s="131">
        <f t="shared" si="60"/>
        <v>0</v>
      </c>
      <c r="Z66" s="135">
        <f t="shared" si="0"/>
        <v>0</v>
      </c>
      <c r="AA66" s="135">
        <f t="shared" si="1"/>
        <v>0</v>
      </c>
      <c r="AB66" s="135">
        <f t="shared" si="2"/>
        <v>0</v>
      </c>
      <c r="AC66" s="135">
        <f t="shared" si="3"/>
        <v>0</v>
      </c>
      <c r="AD66" s="132" t="str">
        <f t="shared" si="4"/>
        <v xml:space="preserve">          0</v>
      </c>
      <c r="AE66" s="132" t="str">
        <f t="shared" si="4"/>
        <v xml:space="preserve">          0</v>
      </c>
      <c r="AF66" s="132" t="str">
        <f t="shared" si="4"/>
        <v xml:space="preserve">          0</v>
      </c>
      <c r="AG66" s="132" t="str">
        <f t="shared" si="4"/>
        <v xml:space="preserve">          0</v>
      </c>
      <c r="AK66" s="143"/>
      <c r="AL66" s="141">
        <f>SUM(ANALYTIKAVUJ!M133+ANALYTIKAVUJ!M40)</f>
        <v>0</v>
      </c>
      <c r="AN66" s="141">
        <f t="shared" si="61"/>
        <v>0</v>
      </c>
      <c r="AP66" s="131">
        <f t="shared" si="62"/>
        <v>0</v>
      </c>
      <c r="AR66" s="131">
        <f t="shared" si="63"/>
        <v>0</v>
      </c>
      <c r="AS66" s="141">
        <f t="shared" si="64"/>
        <v>0</v>
      </c>
    </row>
    <row r="67" spans="2:45" s="17" customFormat="1" outlineLevel="1" x14ac:dyDescent="0.25">
      <c r="B67" s="133" t="s">
        <v>1198</v>
      </c>
      <c r="C67" s="17" t="s">
        <v>2029</v>
      </c>
      <c r="D67" s="17" t="str">
        <f>IF(VLOOKUP($B67,suvaha_p!$A:$G,1)=$B67,VLOOKUP($B67,suvaha_p!$A:$G,$B$1),0)</f>
        <v>Iné pohľadávky (335A, 33XA, 371A, 374A, 375A,  378A)
- /391A/</v>
      </c>
      <c r="E67" s="139" t="s">
        <v>1198</v>
      </c>
      <c r="F67" s="143"/>
      <c r="G67" s="141">
        <f>SUM(ANALYTIKAVUJ!K5+ANALYTIKAVUJ!K28+ANALYTIKAVUJ!K32+ANALYTIKAVUJ!K36+ANALYTIKAVUJ!K41+ANALYTIKAVUJ!K45+ANALYTIKAVUJ!K134)</f>
        <v>0</v>
      </c>
      <c r="I67" s="141">
        <f t="shared" si="54"/>
        <v>0</v>
      </c>
      <c r="K67" s="131">
        <f t="shared" si="55"/>
        <v>0</v>
      </c>
      <c r="L67" s="141">
        <f>SUM(ANALYTIKAVUJ!K76)*-1</f>
        <v>0</v>
      </c>
      <c r="M67" s="131">
        <f t="shared" si="56"/>
        <v>0</v>
      </c>
      <c r="N67" s="131">
        <f t="shared" si="7"/>
        <v>0</v>
      </c>
      <c r="O67" s="131"/>
      <c r="P67" s="142"/>
      <c r="Q67" s="131">
        <f>SUM(ANALYTIKAVUJ!L5+ANALYTIKAVUJ!L28+ANALYTIKAVUJ!L32+ANALYTIKAVUJ!L36+ANALYTIKAVUJ!L41+ANALYTIKAVUJ!L45+ANALYTIKAVUJ!L134)</f>
        <v>0</v>
      </c>
      <c r="R67" s="131"/>
      <c r="S67" s="131">
        <f t="shared" si="57"/>
        <v>0</v>
      </c>
      <c r="T67" s="131"/>
      <c r="U67" s="131">
        <f t="shared" si="58"/>
        <v>0</v>
      </c>
      <c r="V67" s="131">
        <f>SUM(ANALYTIKAVUJ!L76)*-1</f>
        <v>0</v>
      </c>
      <c r="W67" s="131">
        <f t="shared" si="59"/>
        <v>0</v>
      </c>
      <c r="X67" s="131">
        <f t="shared" si="60"/>
        <v>0</v>
      </c>
      <c r="Z67" s="135">
        <f t="shared" si="0"/>
        <v>0</v>
      </c>
      <c r="AA67" s="135">
        <f t="shared" si="1"/>
        <v>0</v>
      </c>
      <c r="AB67" s="135">
        <f t="shared" si="2"/>
        <v>0</v>
      </c>
      <c r="AC67" s="135">
        <f t="shared" si="3"/>
        <v>0</v>
      </c>
      <c r="AD67" s="132" t="str">
        <f t="shared" si="4"/>
        <v xml:space="preserve">          0</v>
      </c>
      <c r="AE67" s="132" t="str">
        <f t="shared" si="4"/>
        <v xml:space="preserve">          0</v>
      </c>
      <c r="AF67" s="132" t="str">
        <f t="shared" si="4"/>
        <v xml:space="preserve">          0</v>
      </c>
      <c r="AG67" s="132" t="str">
        <f t="shared" ref="AG67:AG130" si="65">REPT(" ",11-LEN(AC67))&amp;AC67</f>
        <v xml:space="preserve">          0</v>
      </c>
      <c r="AK67" s="143"/>
      <c r="AL67" s="141">
        <f>SUM(ANALYTIKAVUJ!M5+ANALYTIKAVUJ!M28+ANALYTIKAVUJ!M32+ANALYTIKAVUJ!M36+ANALYTIKAVUJ!M41+ANALYTIKAVUJ!M45+ANALYTIKAVUJ!M134)</f>
        <v>0</v>
      </c>
      <c r="AN67" s="141">
        <f t="shared" si="61"/>
        <v>0</v>
      </c>
      <c r="AP67" s="131">
        <f t="shared" si="62"/>
        <v>0</v>
      </c>
      <c r="AQ67" s="141">
        <f>SUM(ANALYTIKAVUJ!AP76)*-1</f>
        <v>0</v>
      </c>
      <c r="AR67" s="131">
        <f t="shared" si="63"/>
        <v>0</v>
      </c>
      <c r="AS67" s="141">
        <f t="shared" si="64"/>
        <v>0</v>
      </c>
    </row>
    <row r="68" spans="2:45" s="412" customFormat="1" outlineLevel="1" x14ac:dyDescent="0.25">
      <c r="B68" s="432" t="s">
        <v>2057</v>
      </c>
      <c r="C68" s="412" t="s">
        <v>2058</v>
      </c>
      <c r="D68" s="412" t="str">
        <f>IF(VLOOKUP($B68,suvaha_p!$A:$G,1)=$B68,VLOOKUP($B68,suvaha_p!$A:$G,$B$1),0)</f>
        <v>Krátkodobý finančný majetok súčet (r . 67 až r. 70)</v>
      </c>
      <c r="E68" s="433" t="s">
        <v>2057</v>
      </c>
      <c r="F68" s="433"/>
      <c r="I68" s="443">
        <f>SUM(I69:I72)</f>
        <v>0</v>
      </c>
      <c r="J68" s="413"/>
      <c r="K68" s="443">
        <f>SUM(K69:K72)</f>
        <v>0</v>
      </c>
      <c r="L68" s="443"/>
      <c r="M68" s="443">
        <f>SUM(M69:M72)</f>
        <v>0</v>
      </c>
      <c r="N68" s="414">
        <f>SUM(N69:N72)</f>
        <v>0</v>
      </c>
      <c r="O68" s="415"/>
      <c r="P68" s="445"/>
      <c r="Q68" s="415"/>
      <c r="R68" s="415"/>
      <c r="S68" s="414">
        <f>SUM(S69:S72)</f>
        <v>0</v>
      </c>
      <c r="T68" s="414"/>
      <c r="U68" s="414">
        <f>SUM(U69:U72)</f>
        <v>0</v>
      </c>
      <c r="V68" s="414"/>
      <c r="W68" s="414">
        <f>SUM(W69:W72)</f>
        <v>0</v>
      </c>
      <c r="X68" s="414">
        <f>SUM(X69:X72)</f>
        <v>0</v>
      </c>
      <c r="Z68" s="440">
        <f t="shared" ref="Z68:Z81" si="66">ROUND(I68,0)</f>
        <v>0</v>
      </c>
      <c r="AA68" s="440">
        <f t="shared" ref="AA68:AA81" si="67">ROUND(K68+M68,0)</f>
        <v>0</v>
      </c>
      <c r="AB68" s="440">
        <f t="shared" ref="AB68:AB131" si="68">ROUND(N68,0)</f>
        <v>0</v>
      </c>
      <c r="AC68" s="440">
        <f t="shared" ref="AC68:AC131" si="69">ROUND(X68,0)</f>
        <v>0</v>
      </c>
      <c r="AD68" s="442" t="str">
        <f t="shared" ref="AD68:AG131" si="70">REPT(" ",11-LEN(Z68))&amp;Z68</f>
        <v xml:space="preserve">          0</v>
      </c>
      <c r="AE68" s="442" t="str">
        <f t="shared" si="70"/>
        <v xml:space="preserve">          0</v>
      </c>
      <c r="AF68" s="442" t="str">
        <f t="shared" si="70"/>
        <v xml:space="preserve">          0</v>
      </c>
      <c r="AG68" s="442" t="str">
        <f t="shared" si="65"/>
        <v xml:space="preserve">          0</v>
      </c>
      <c r="AK68" s="433"/>
      <c r="AN68" s="443">
        <f>SUM(AN69:AN72)</f>
        <v>0</v>
      </c>
      <c r="AO68" s="413"/>
      <c r="AP68" s="443">
        <f>SUM(AP69:AP72)</f>
        <v>0</v>
      </c>
      <c r="AQ68" s="443"/>
      <c r="AR68" s="443">
        <f>SUM(AR69:AR72)</f>
        <v>0</v>
      </c>
      <c r="AS68" s="443">
        <f>SUM(AS69:AS72)</f>
        <v>0</v>
      </c>
    </row>
    <row r="69" spans="2:45" s="17" customFormat="1" outlineLevel="1" x14ac:dyDescent="0.25">
      <c r="B69" s="133" t="s">
        <v>2059</v>
      </c>
      <c r="C69" s="17" t="s">
        <v>2060</v>
      </c>
      <c r="D69" s="17" t="str">
        <f>IF(VLOOKUP($B69,suvaha_p!$A:$G,1)=$B69,VLOOKUP($B69,suvaha_p!$A:$G,$B$1),0)</f>
        <v>Krátkodobý finančný majetok v prepojených účtovných jednotkách (251A, 253A, 256A, 257A, 25XA)
- /291A, 29XA/</v>
      </c>
      <c r="E69" s="139" t="s">
        <v>2059</v>
      </c>
      <c r="F69" s="143"/>
      <c r="G69" s="141">
        <f>SUM(ANALYTIKAVUJ!C57+ANALYTIKAVUJ!C61+ANALYTIKAVUJ!C65+ANALYTIKAVUJ!C69)</f>
        <v>0</v>
      </c>
      <c r="I69" s="141">
        <f t="shared" si="54"/>
        <v>0</v>
      </c>
      <c r="K69" s="131">
        <f t="shared" si="55"/>
        <v>0</v>
      </c>
      <c r="L69" s="131">
        <f>SUM(ANALYTIKAVUJ!C73)*-1</f>
        <v>0</v>
      </c>
      <c r="M69" s="131">
        <f t="shared" si="56"/>
        <v>0</v>
      </c>
      <c r="N69" s="131">
        <f t="shared" si="7"/>
        <v>0</v>
      </c>
      <c r="O69" s="131"/>
      <c r="P69" s="142"/>
      <c r="Q69" s="131">
        <f>SUM(ANALYTIKAVUJ!D57+ANALYTIKAVUJ!D61+ANALYTIKAVUJ!D65+ANALYTIKAVUJ!D69)</f>
        <v>0</v>
      </c>
      <c r="R69" s="131"/>
      <c r="S69" s="131">
        <f>SUM(P69:R69)</f>
        <v>0</v>
      </c>
      <c r="T69" s="131"/>
      <c r="U69" s="131">
        <f>SUM(T69)</f>
        <v>0</v>
      </c>
      <c r="V69" s="131">
        <f>SUM(ANALYTIKAVUJ!D73)*-1</f>
        <v>0</v>
      </c>
      <c r="W69" s="131">
        <f>SUM(V69)</f>
        <v>0</v>
      </c>
      <c r="X69" s="131">
        <f t="shared" ref="X69:X72" si="71">ROUND((S69-U69-W69),0)</f>
        <v>0</v>
      </c>
      <c r="Z69" s="135">
        <f t="shared" si="66"/>
        <v>0</v>
      </c>
      <c r="AA69" s="135">
        <f t="shared" si="67"/>
        <v>0</v>
      </c>
      <c r="AB69" s="135">
        <f t="shared" si="68"/>
        <v>0</v>
      </c>
      <c r="AC69" s="135">
        <f t="shared" si="69"/>
        <v>0</v>
      </c>
      <c r="AD69" s="132" t="str">
        <f t="shared" si="70"/>
        <v xml:space="preserve">          0</v>
      </c>
      <c r="AE69" s="132" t="str">
        <f t="shared" si="70"/>
        <v xml:space="preserve">          0</v>
      </c>
      <c r="AF69" s="132" t="str">
        <f t="shared" si="70"/>
        <v xml:space="preserve">          0</v>
      </c>
      <c r="AG69" s="132" t="str">
        <f t="shared" si="65"/>
        <v xml:space="preserve">          0</v>
      </c>
      <c r="AK69" s="143"/>
      <c r="AL69" s="141">
        <f>SUM(ANALYTIKAVUJ!E57+ANALYTIKAVUJ!E61+ANALYTIKAVUJ!E65+ANALYTIKAVUJ!E69)</f>
        <v>0</v>
      </c>
      <c r="AN69" s="141">
        <f>SUM(AK69:AM69)</f>
        <v>0</v>
      </c>
      <c r="AP69" s="131">
        <f>SUM(AO69)</f>
        <v>0</v>
      </c>
      <c r="AQ69" s="131">
        <f>SUM(ANALYTIKAVUJ!E73)*-1</f>
        <v>0</v>
      </c>
      <c r="AR69" s="131">
        <f>SUM(AQ69)</f>
        <v>0</v>
      </c>
      <c r="AS69" s="141">
        <f t="shared" ref="AS69:AS72" si="72">ROUND((AN69-AP69-AR69),0)</f>
        <v>0</v>
      </c>
    </row>
    <row r="70" spans="2:45" s="17" customFormat="1" outlineLevel="1" x14ac:dyDescent="0.25">
      <c r="B70" s="133" t="s">
        <v>2061</v>
      </c>
      <c r="C70" s="17" t="s">
        <v>2017</v>
      </c>
      <c r="D70" s="17" t="str">
        <f>IF(VLOOKUP($B70,suvaha_p!$A:$G,1)=$B70,VLOOKUP($B70,suvaha_p!$A:$G,$B$1),0)</f>
        <v>Krátkodobý finančný majetok bez krátkodobého finančného majetku v prepojených účtovných jednotkách (251A, 253A, 256A, 257A, 25XA)
- /291A, 29XA/</v>
      </c>
      <c r="E70" s="139" t="s">
        <v>2061</v>
      </c>
      <c r="F70" s="143"/>
      <c r="G70" s="141">
        <f>SUM(ANALYTIKAVUJ!C58+ANALYTIKAVUJ!C62+ANALYTIKAVUJ!C66+ANALYTIKAVUJ!C70)</f>
        <v>0</v>
      </c>
      <c r="I70" s="141">
        <f t="shared" si="54"/>
        <v>0</v>
      </c>
      <c r="K70" s="131">
        <f t="shared" si="55"/>
        <v>0</v>
      </c>
      <c r="L70" s="131">
        <f>SUM(ANALYTIKAVUJ!C74)*-1</f>
        <v>0</v>
      </c>
      <c r="M70" s="131">
        <f t="shared" si="56"/>
        <v>0</v>
      </c>
      <c r="N70" s="131">
        <f t="shared" si="7"/>
        <v>0</v>
      </c>
      <c r="O70" s="131"/>
      <c r="P70" s="142"/>
      <c r="Q70" s="131">
        <f>SUM(ANALYTIKAVUJ!D58+ANALYTIKAVUJ!D62+ANALYTIKAVUJ!D66+ANALYTIKAVUJ!D70)</f>
        <v>0</v>
      </c>
      <c r="R70" s="131"/>
      <c r="S70" s="131">
        <f>SUM(P70:R70)</f>
        <v>0</v>
      </c>
      <c r="T70" s="131"/>
      <c r="U70" s="131">
        <f>SUM(T70)</f>
        <v>0</v>
      </c>
      <c r="V70" s="131">
        <f>SUM(ANALYTIKAVUJ!D74)*-1</f>
        <v>0</v>
      </c>
      <c r="W70" s="131">
        <f>SUM(V70)</f>
        <v>0</v>
      </c>
      <c r="X70" s="131">
        <f t="shared" si="71"/>
        <v>0</v>
      </c>
      <c r="Z70" s="135">
        <f t="shared" si="66"/>
        <v>0</v>
      </c>
      <c r="AA70" s="135">
        <f t="shared" si="67"/>
        <v>0</v>
      </c>
      <c r="AB70" s="135">
        <f t="shared" si="68"/>
        <v>0</v>
      </c>
      <c r="AC70" s="135">
        <f t="shared" si="69"/>
        <v>0</v>
      </c>
      <c r="AD70" s="132" t="str">
        <f t="shared" si="70"/>
        <v xml:space="preserve">          0</v>
      </c>
      <c r="AE70" s="132" t="str">
        <f t="shared" si="70"/>
        <v xml:space="preserve">          0</v>
      </c>
      <c r="AF70" s="132" t="str">
        <f t="shared" si="70"/>
        <v xml:space="preserve">          0</v>
      </c>
      <c r="AG70" s="132" t="str">
        <f t="shared" si="65"/>
        <v xml:space="preserve">          0</v>
      </c>
      <c r="AK70" s="143"/>
      <c r="AL70" s="141">
        <f>SUM(ANALYTIKAVUJ!E58+ANALYTIKAVUJ!E62+ANALYTIKAVUJ!E66+ANALYTIKAVUJ!E70)</f>
        <v>0</v>
      </c>
      <c r="AN70" s="141">
        <f>SUM(AK70:AM70)</f>
        <v>0</v>
      </c>
      <c r="AP70" s="131">
        <f>SUM(AO70)</f>
        <v>0</v>
      </c>
      <c r="AQ70" s="131">
        <f>SUM(ANALYTIKAVUJ!E74)*-1</f>
        <v>0</v>
      </c>
      <c r="AR70" s="131">
        <f>SUM(AQ70)</f>
        <v>0</v>
      </c>
      <c r="AS70" s="141">
        <f t="shared" si="72"/>
        <v>0</v>
      </c>
    </row>
    <row r="71" spans="2:45" s="17" customFormat="1" outlineLevel="1" x14ac:dyDescent="0.25">
      <c r="B71" s="133" t="s">
        <v>2062</v>
      </c>
      <c r="C71" s="17" t="s">
        <v>2018</v>
      </c>
      <c r="D71" s="17" t="str">
        <f>IF(VLOOKUP($B71,suvaha_p!$A:$G,1)=$B71,VLOOKUP($B71,suvaha_p!$A:$G,$B$1),0)</f>
        <v>Vlastné akcie a vlastné obchodné podiely (252)</v>
      </c>
      <c r="E71" s="139" t="s">
        <v>2062</v>
      </c>
      <c r="F71" s="141">
        <f>SUM('HL KNIHA VYPOC'!G126)</f>
        <v>0</v>
      </c>
      <c r="I71" s="141">
        <f t="shared" si="54"/>
        <v>0</v>
      </c>
      <c r="K71" s="131">
        <f t="shared" si="55"/>
        <v>0</v>
      </c>
      <c r="L71" s="131"/>
      <c r="M71" s="131">
        <f t="shared" si="56"/>
        <v>0</v>
      </c>
      <c r="N71" s="131">
        <f t="shared" ref="N71:N80" si="73">SUM(I71-K71-M71)</f>
        <v>0</v>
      </c>
      <c r="O71" s="131"/>
      <c r="P71" s="131">
        <f>SUM('HL KNIHA VYPOC'!K126)</f>
        <v>0</v>
      </c>
      <c r="Q71" s="131"/>
      <c r="R71" s="131"/>
      <c r="S71" s="131">
        <f>SUM(P71:R71)</f>
        <v>0</v>
      </c>
      <c r="T71" s="131"/>
      <c r="U71" s="131">
        <f>SUM(T71)</f>
        <v>0</v>
      </c>
      <c r="V71" s="131"/>
      <c r="W71" s="131">
        <f>SUM(V71)</f>
        <v>0</v>
      </c>
      <c r="X71" s="131">
        <f t="shared" si="71"/>
        <v>0</v>
      </c>
      <c r="Z71" s="135">
        <f t="shared" si="66"/>
        <v>0</v>
      </c>
      <c r="AA71" s="135">
        <f t="shared" si="67"/>
        <v>0</v>
      </c>
      <c r="AB71" s="135">
        <f t="shared" si="68"/>
        <v>0</v>
      </c>
      <c r="AC71" s="135">
        <f t="shared" si="69"/>
        <v>0</v>
      </c>
      <c r="AD71" s="132" t="str">
        <f t="shared" si="70"/>
        <v xml:space="preserve">          0</v>
      </c>
      <c r="AE71" s="132" t="str">
        <f t="shared" si="70"/>
        <v xml:space="preserve">          0</v>
      </c>
      <c r="AF71" s="132" t="str">
        <f t="shared" si="70"/>
        <v xml:space="preserve">          0</v>
      </c>
      <c r="AG71" s="132" t="str">
        <f t="shared" si="65"/>
        <v xml:space="preserve">          0</v>
      </c>
      <c r="AK71" s="141">
        <f>SUM('HL KNIHA VYPOC'!H126)</f>
        <v>0</v>
      </c>
      <c r="AN71" s="141">
        <f>SUM(AK71:AM71)</f>
        <v>0</v>
      </c>
      <c r="AP71" s="131">
        <f>SUM(AO71)</f>
        <v>0</v>
      </c>
      <c r="AQ71" s="131"/>
      <c r="AR71" s="131">
        <f>SUM(AQ71)</f>
        <v>0</v>
      </c>
      <c r="AS71" s="141">
        <f t="shared" si="72"/>
        <v>0</v>
      </c>
    </row>
    <row r="72" spans="2:45" s="17" customFormat="1" outlineLevel="1" x14ac:dyDescent="0.25">
      <c r="B72" s="133" t="s">
        <v>1237</v>
      </c>
      <c r="C72" s="17" t="s">
        <v>2019</v>
      </c>
      <c r="D72" s="17" t="str">
        <f>IF(VLOOKUP($B72,suvaha_p!$A:$G,1)=$B72,VLOOKUP($B72,suvaha_p!$A:$G,$B$1),0)</f>
        <v>Obstarávaný krátkodobý finančný majetok 
(259, 314A) - /291A/</v>
      </c>
      <c r="E72" s="139" t="s">
        <v>1237</v>
      </c>
      <c r="F72" s="140">
        <f>SUM('HL KNIHA VYPOC'!G131)</f>
        <v>0</v>
      </c>
      <c r="G72" s="141">
        <f>SUM(ANALYTIKAVUJ!K94)</f>
        <v>0</v>
      </c>
      <c r="I72" s="141">
        <f t="shared" si="54"/>
        <v>0</v>
      </c>
      <c r="K72" s="131">
        <f t="shared" si="55"/>
        <v>0</v>
      </c>
      <c r="L72" s="131">
        <f>SUM(ANALYTIKAVUJ!C75)*-1</f>
        <v>0</v>
      </c>
      <c r="M72" s="131">
        <f t="shared" si="56"/>
        <v>0</v>
      </c>
      <c r="N72" s="131">
        <f t="shared" si="73"/>
        <v>0</v>
      </c>
      <c r="O72" s="131"/>
      <c r="P72" s="142">
        <f>SUM('HL KNIHA VYPOC'!K131)</f>
        <v>0</v>
      </c>
      <c r="Q72" s="131">
        <f>SUM(ANALYTIKAVUJ!L94)</f>
        <v>0</v>
      </c>
      <c r="R72" s="131"/>
      <c r="S72" s="131">
        <f>SUM(P72:R72)</f>
        <v>0</v>
      </c>
      <c r="T72" s="131"/>
      <c r="U72" s="131">
        <f>SUM(T72)</f>
        <v>0</v>
      </c>
      <c r="V72" s="131">
        <f>SUM(ANALYTIKAVUJ!D75)*-1</f>
        <v>0</v>
      </c>
      <c r="W72" s="131">
        <f>SUM(V72)</f>
        <v>0</v>
      </c>
      <c r="X72" s="131">
        <f t="shared" si="71"/>
        <v>0</v>
      </c>
      <c r="Z72" s="135">
        <f t="shared" si="66"/>
        <v>0</v>
      </c>
      <c r="AA72" s="135">
        <f t="shared" si="67"/>
        <v>0</v>
      </c>
      <c r="AB72" s="135">
        <f t="shared" si="68"/>
        <v>0</v>
      </c>
      <c r="AC72" s="135">
        <f t="shared" si="69"/>
        <v>0</v>
      </c>
      <c r="AD72" s="132" t="str">
        <f t="shared" si="70"/>
        <v xml:space="preserve">          0</v>
      </c>
      <c r="AE72" s="132" t="str">
        <f t="shared" si="70"/>
        <v xml:space="preserve">          0</v>
      </c>
      <c r="AF72" s="132" t="str">
        <f t="shared" si="70"/>
        <v xml:space="preserve">          0</v>
      </c>
      <c r="AG72" s="132" t="str">
        <f t="shared" si="65"/>
        <v xml:space="preserve">          0</v>
      </c>
      <c r="AK72" s="140">
        <f>SUM('HL KNIHA VYPOC'!H131)</f>
        <v>0</v>
      </c>
      <c r="AL72" s="141">
        <f>SUM(ANALYTIKAVUJ!M94)</f>
        <v>0</v>
      </c>
      <c r="AN72" s="141">
        <f>SUM(AK72:AM72)</f>
        <v>0</v>
      </c>
      <c r="AP72" s="131">
        <f>SUM(AO72)</f>
        <v>0</v>
      </c>
      <c r="AQ72" s="131">
        <f>SUM(ANALYTIKAVUJ!E75)*-1</f>
        <v>0</v>
      </c>
      <c r="AR72" s="131">
        <f>SUM(AQ72)</f>
        <v>0</v>
      </c>
      <c r="AS72" s="141">
        <f t="shared" si="72"/>
        <v>0</v>
      </c>
    </row>
    <row r="73" spans="2:45" s="412" customFormat="1" outlineLevel="1" x14ac:dyDescent="0.25">
      <c r="B73" s="432" t="s">
        <v>2063</v>
      </c>
      <c r="C73" s="412" t="s">
        <v>2064</v>
      </c>
      <c r="D73" s="412" t="str">
        <f>IF(VLOOKUP($B73,suvaha_p!$A:$G,1)=$B73,VLOOKUP($B73,suvaha_p!$A:$G,$B$1),0)</f>
        <v>Finančné účty r. 72 + r. 73</v>
      </c>
      <c r="E73" s="433" t="s">
        <v>2063</v>
      </c>
      <c r="F73" s="433"/>
      <c r="I73" s="443">
        <f>SUM(I74:I75)</f>
        <v>14550</v>
      </c>
      <c r="K73" s="443">
        <f>SUM(K74:K75)</f>
        <v>0</v>
      </c>
      <c r="L73" s="415"/>
      <c r="M73" s="443">
        <f>SUM(M74:M75)</f>
        <v>0</v>
      </c>
      <c r="N73" s="414">
        <f>SUM(N74:N75)</f>
        <v>14550</v>
      </c>
      <c r="O73" s="415"/>
      <c r="P73" s="445"/>
      <c r="Q73" s="415"/>
      <c r="R73" s="415"/>
      <c r="S73" s="414">
        <f>SUM(S74:S75)</f>
        <v>16600.86</v>
      </c>
      <c r="T73" s="415"/>
      <c r="U73" s="414">
        <f>SUM(U74:U75)</f>
        <v>0</v>
      </c>
      <c r="V73" s="415"/>
      <c r="W73" s="414">
        <f>SUM(W74:W75)</f>
        <v>0</v>
      </c>
      <c r="X73" s="414">
        <f>SUM(X74:X75)</f>
        <v>16601</v>
      </c>
      <c r="Z73" s="440">
        <f t="shared" si="66"/>
        <v>14550</v>
      </c>
      <c r="AA73" s="440">
        <f t="shared" si="67"/>
        <v>0</v>
      </c>
      <c r="AB73" s="440">
        <f t="shared" si="68"/>
        <v>14550</v>
      </c>
      <c r="AC73" s="440">
        <f t="shared" si="69"/>
        <v>16601</v>
      </c>
      <c r="AD73" s="442" t="str">
        <f t="shared" si="70"/>
        <v xml:space="preserve">      14550</v>
      </c>
      <c r="AE73" s="442" t="str">
        <f t="shared" si="70"/>
        <v xml:space="preserve">          0</v>
      </c>
      <c r="AF73" s="442" t="str">
        <f t="shared" si="70"/>
        <v xml:space="preserve">      14550</v>
      </c>
      <c r="AG73" s="442" t="str">
        <f t="shared" si="65"/>
        <v xml:space="preserve">      16601</v>
      </c>
      <c r="AK73" s="433"/>
      <c r="AN73" s="443">
        <f>SUM(AN74:AN75)</f>
        <v>0</v>
      </c>
      <c r="AP73" s="443">
        <f>SUM(AP74:AP75)</f>
        <v>0</v>
      </c>
      <c r="AQ73" s="415"/>
      <c r="AR73" s="443">
        <f>SUM(AR74:AR75)</f>
        <v>0</v>
      </c>
      <c r="AS73" s="443">
        <f>SUM(AS74:AS75)</f>
        <v>0</v>
      </c>
    </row>
    <row r="74" spans="2:45" s="17" customFormat="1" outlineLevel="1" x14ac:dyDescent="0.25">
      <c r="B74" s="133" t="s">
        <v>2065</v>
      </c>
      <c r="C74" s="17" t="s">
        <v>2066</v>
      </c>
      <c r="D74" s="17" t="str">
        <f>IF(VLOOKUP($B74,suvaha_p!$A:$G,1)=$B74,VLOOKUP($B74,suvaha_p!$A:$G,$B$1),0)</f>
        <v>Peniaze (211, 213, 21X)</v>
      </c>
      <c r="E74" s="139" t="s">
        <v>2065</v>
      </c>
      <c r="F74" s="140">
        <f>SUM('HL KNIHA VYPOC'!G110+'HL KNIHA VYPOC'!G111)</f>
        <v>4949.47</v>
      </c>
      <c r="I74" s="141">
        <f t="shared" si="54"/>
        <v>4949</v>
      </c>
      <c r="K74" s="131">
        <f t="shared" si="55"/>
        <v>0</v>
      </c>
      <c r="L74" s="131"/>
      <c r="M74" s="131">
        <f t="shared" si="56"/>
        <v>0</v>
      </c>
      <c r="N74" s="131">
        <f t="shared" si="73"/>
        <v>4949</v>
      </c>
      <c r="O74" s="131"/>
      <c r="P74" s="142">
        <f>SUM('HL KNIHA VYPOC'!K110+'HL KNIHA VYPOC'!K111)</f>
        <v>8694.64</v>
      </c>
      <c r="Q74" s="131"/>
      <c r="R74" s="131"/>
      <c r="S74" s="131">
        <f>SUM(P74:R74)</f>
        <v>8694.64</v>
      </c>
      <c r="T74" s="131"/>
      <c r="U74" s="131">
        <f>SUM(T74)</f>
        <v>0</v>
      </c>
      <c r="V74" s="131"/>
      <c r="W74" s="131">
        <f>SUM(V74)</f>
        <v>0</v>
      </c>
      <c r="X74" s="131">
        <f t="shared" ref="X74:X75" si="74">ROUND((S74-U74-W74),0)</f>
        <v>8695</v>
      </c>
      <c r="Z74" s="135">
        <f t="shared" si="66"/>
        <v>4949</v>
      </c>
      <c r="AA74" s="135">
        <f t="shared" si="67"/>
        <v>0</v>
      </c>
      <c r="AB74" s="135">
        <f t="shared" si="68"/>
        <v>4949</v>
      </c>
      <c r="AC74" s="135">
        <f t="shared" si="69"/>
        <v>8695</v>
      </c>
      <c r="AD74" s="132" t="str">
        <f t="shared" si="70"/>
        <v xml:space="preserve">       4949</v>
      </c>
      <c r="AE74" s="132" t="str">
        <f t="shared" si="70"/>
        <v xml:space="preserve">          0</v>
      </c>
      <c r="AF74" s="132" t="str">
        <f t="shared" si="70"/>
        <v xml:space="preserve">       4949</v>
      </c>
      <c r="AG74" s="132" t="str">
        <f t="shared" si="65"/>
        <v xml:space="preserve">       8695</v>
      </c>
      <c r="AK74" s="140">
        <f>SUM('HL KNIHA VYPOC'!H110+'HL KNIHA VYPOC'!H111)</f>
        <v>0</v>
      </c>
      <c r="AN74" s="141">
        <f>SUM(AK74:AM74)</f>
        <v>0</v>
      </c>
      <c r="AP74" s="131">
        <f>SUM(AO74)</f>
        <v>0</v>
      </c>
      <c r="AQ74" s="131"/>
      <c r="AR74" s="131">
        <f>SUM(AQ74)</f>
        <v>0</v>
      </c>
      <c r="AS74" s="141">
        <f t="shared" ref="AS74:AS75" si="75">ROUND((AN74-AP74-AR74),0)</f>
        <v>0</v>
      </c>
    </row>
    <row r="75" spans="2:45" s="17" customFormat="1" outlineLevel="1" x14ac:dyDescent="0.25">
      <c r="B75" s="133" t="s">
        <v>2067</v>
      </c>
      <c r="C75" s="17" t="s">
        <v>2017</v>
      </c>
      <c r="D75" s="17" t="str">
        <f>IF(VLOOKUP($B75,suvaha_p!$A:$G,1)=$B75,VLOOKUP($B75,suvaha_p!$A:$G,$B$1),0)</f>
        <v>Účty v bankách (221A, 22X, +/- 261)</v>
      </c>
      <c r="E75" s="139" t="s">
        <v>2067</v>
      </c>
      <c r="F75" s="140">
        <f>SUM('HL KNIHA VYPOC'!G134)</f>
        <v>0</v>
      </c>
      <c r="G75" s="141">
        <f>SUM(ANALYTIKAVUJ!C109)</f>
        <v>9600.8299999999872</v>
      </c>
      <c r="I75" s="141">
        <f t="shared" si="54"/>
        <v>9601</v>
      </c>
      <c r="K75" s="131">
        <f t="shared" si="55"/>
        <v>0</v>
      </c>
      <c r="L75" s="131"/>
      <c r="M75" s="131">
        <f t="shared" si="56"/>
        <v>0</v>
      </c>
      <c r="N75" s="131">
        <f t="shared" si="73"/>
        <v>9601</v>
      </c>
      <c r="O75" s="131"/>
      <c r="P75" s="142">
        <f>SUM('HL KNIHA VYPOC'!K134)</f>
        <v>0</v>
      </c>
      <c r="Q75" s="131">
        <f>SUM(ANALYTIKAVUJ!D109)</f>
        <v>7906.2200000000012</v>
      </c>
      <c r="R75" s="131"/>
      <c r="S75" s="131">
        <f>SUM(P75:R75)</f>
        <v>7906.2200000000012</v>
      </c>
      <c r="T75" s="131"/>
      <c r="U75" s="131">
        <f>SUM(T75)</f>
        <v>0</v>
      </c>
      <c r="V75" s="131"/>
      <c r="W75" s="131">
        <f>SUM(V75)</f>
        <v>0</v>
      </c>
      <c r="X75" s="131">
        <f t="shared" si="74"/>
        <v>7906</v>
      </c>
      <c r="Z75" s="135">
        <f t="shared" si="66"/>
        <v>9601</v>
      </c>
      <c r="AA75" s="135">
        <f t="shared" si="67"/>
        <v>0</v>
      </c>
      <c r="AB75" s="135">
        <f t="shared" si="68"/>
        <v>9601</v>
      </c>
      <c r="AC75" s="135">
        <f t="shared" si="69"/>
        <v>7906</v>
      </c>
      <c r="AD75" s="132" t="str">
        <f t="shared" si="70"/>
        <v xml:space="preserve">       9601</v>
      </c>
      <c r="AE75" s="132" t="str">
        <f t="shared" si="70"/>
        <v xml:space="preserve">          0</v>
      </c>
      <c r="AF75" s="132" t="str">
        <f t="shared" si="70"/>
        <v xml:space="preserve">       9601</v>
      </c>
      <c r="AG75" s="132" t="str">
        <f t="shared" si="65"/>
        <v xml:space="preserve">       7906</v>
      </c>
      <c r="AK75" s="140">
        <f>SUM('HL KNIHA VYPOC'!H134)</f>
        <v>0</v>
      </c>
      <c r="AL75" s="141">
        <f>SUM(ANALYTIKAVUJ!E109)</f>
        <v>0</v>
      </c>
      <c r="AN75" s="141">
        <f>SUM(AK75:AM75)</f>
        <v>0</v>
      </c>
      <c r="AO75" s="763"/>
      <c r="AP75" s="764">
        <f>SUM(AO75)</f>
        <v>0</v>
      </c>
      <c r="AQ75" s="764"/>
      <c r="AR75" s="764">
        <f>SUM(AQ75)</f>
        <v>0</v>
      </c>
      <c r="AS75" s="141">
        <f t="shared" si="75"/>
        <v>0</v>
      </c>
    </row>
    <row r="76" spans="2:45" s="412" customFormat="1" x14ac:dyDescent="0.25">
      <c r="B76" s="432" t="s">
        <v>2068</v>
      </c>
      <c r="C76" s="412" t="s">
        <v>2069</v>
      </c>
      <c r="D76" s="412" t="str">
        <f>IF(VLOOKUP($B76,suvaha_p!$A:$G,1)=$B76,VLOOKUP($B76,suvaha_p!$A:$G,$B$1),0)</f>
        <v>Časové rozlíšenie súčet (r. 75 až r. 78)</v>
      </c>
      <c r="E76" s="433" t="s">
        <v>2068</v>
      </c>
      <c r="F76" s="433"/>
      <c r="I76" s="443">
        <f>SUM(I77:I80)</f>
        <v>63</v>
      </c>
      <c r="J76" s="413"/>
      <c r="K76" s="443">
        <f>SUM(K77:K80)</f>
        <v>0</v>
      </c>
      <c r="L76" s="443"/>
      <c r="M76" s="443">
        <f>SUM(M77:M81)</f>
        <v>0</v>
      </c>
      <c r="N76" s="414">
        <f>SUM(N77:N80)</f>
        <v>63</v>
      </c>
      <c r="O76" s="415"/>
      <c r="P76" s="445"/>
      <c r="Q76" s="415"/>
      <c r="R76" s="415"/>
      <c r="S76" s="414">
        <f>SUM(S77:S81)</f>
        <v>44.8</v>
      </c>
      <c r="T76" s="414"/>
      <c r="U76" s="414">
        <f>SUM(U77:U81)</f>
        <v>0</v>
      </c>
      <c r="V76" s="414"/>
      <c r="W76" s="414">
        <f>SUM(W77:W81)</f>
        <v>0</v>
      </c>
      <c r="X76" s="414">
        <f>SUM(X77:X80)</f>
        <v>45</v>
      </c>
      <c r="Z76" s="440">
        <f t="shared" si="66"/>
        <v>63</v>
      </c>
      <c r="AA76" s="440">
        <f t="shared" si="67"/>
        <v>0</v>
      </c>
      <c r="AB76" s="440">
        <f t="shared" si="68"/>
        <v>63</v>
      </c>
      <c r="AC76" s="440">
        <f t="shared" si="69"/>
        <v>45</v>
      </c>
      <c r="AD76" s="442" t="str">
        <f t="shared" si="70"/>
        <v xml:space="preserve">         63</v>
      </c>
      <c r="AE76" s="442" t="str">
        <f t="shared" si="70"/>
        <v xml:space="preserve">          0</v>
      </c>
      <c r="AF76" s="442" t="str">
        <f t="shared" si="70"/>
        <v xml:space="preserve">         63</v>
      </c>
      <c r="AG76" s="442" t="str">
        <f t="shared" si="65"/>
        <v xml:space="preserve">         45</v>
      </c>
      <c r="AK76" s="433"/>
      <c r="AN76" s="443">
        <f>SUM(AN77:AN81)</f>
        <v>0</v>
      </c>
      <c r="AO76" s="413"/>
      <c r="AP76" s="443">
        <f>SUM(AP77:AP81)</f>
        <v>0</v>
      </c>
      <c r="AQ76" s="443"/>
      <c r="AR76" s="443">
        <f>SUM(AR77:AR81)</f>
        <v>0</v>
      </c>
      <c r="AS76" s="443">
        <f>SUM(AS77:AS80)</f>
        <v>0</v>
      </c>
    </row>
    <row r="77" spans="2:45" s="17" customFormat="1" outlineLevel="1" x14ac:dyDescent="0.25">
      <c r="B77" s="133" t="s">
        <v>2070</v>
      </c>
      <c r="C77" s="17" t="s">
        <v>2071</v>
      </c>
      <c r="D77" s="17" t="str">
        <f>IF(VLOOKUP($B77,suvaha_p!$A:$G,1)=$B77,VLOOKUP($B77,suvaha_p!$A:$G,$B$1),0)</f>
        <v>Náklady budúcich období dlhodobé (381A, 382A)</v>
      </c>
      <c r="E77" s="139" t="s">
        <v>2070</v>
      </c>
      <c r="F77" s="143"/>
      <c r="G77" s="140">
        <f>SUM(ANALYTIKAVUJ!K48+ANALYTIKAVUJ!K52)</f>
        <v>0</v>
      </c>
      <c r="I77" s="141">
        <f t="shared" si="54"/>
        <v>0</v>
      </c>
      <c r="K77" s="131">
        <f t="shared" si="55"/>
        <v>0</v>
      </c>
      <c r="L77" s="131"/>
      <c r="M77" s="131">
        <f t="shared" si="56"/>
        <v>0</v>
      </c>
      <c r="N77" s="131">
        <f t="shared" si="73"/>
        <v>0</v>
      </c>
      <c r="O77" s="131"/>
      <c r="P77" s="142"/>
      <c r="Q77" s="142">
        <f>SUM(ANALYTIKAVUJ!L48+ANALYTIKAVUJ!L52)</f>
        <v>0</v>
      </c>
      <c r="R77" s="131"/>
      <c r="S77" s="131">
        <f>SUM(P77:R77)</f>
        <v>0</v>
      </c>
      <c r="T77" s="131"/>
      <c r="U77" s="131">
        <f>SUM(T77)</f>
        <v>0</v>
      </c>
      <c r="V77" s="131"/>
      <c r="W77" s="131">
        <f>SUM(V77)</f>
        <v>0</v>
      </c>
      <c r="X77" s="131">
        <f t="shared" ref="X77:X80" si="76">ROUND((S77-U77-W77),0)</f>
        <v>0</v>
      </c>
      <c r="Z77" s="135">
        <f t="shared" si="66"/>
        <v>0</v>
      </c>
      <c r="AA77" s="135">
        <f t="shared" si="67"/>
        <v>0</v>
      </c>
      <c r="AB77" s="135">
        <f t="shared" si="68"/>
        <v>0</v>
      </c>
      <c r="AC77" s="135">
        <f t="shared" si="69"/>
        <v>0</v>
      </c>
      <c r="AD77" s="132" t="str">
        <f t="shared" si="70"/>
        <v xml:space="preserve">          0</v>
      </c>
      <c r="AE77" s="132" t="str">
        <f t="shared" si="70"/>
        <v xml:space="preserve">          0</v>
      </c>
      <c r="AF77" s="132" t="str">
        <f t="shared" si="70"/>
        <v xml:space="preserve">          0</v>
      </c>
      <c r="AG77" s="132" t="str">
        <f t="shared" si="65"/>
        <v xml:space="preserve">          0</v>
      </c>
      <c r="AK77" s="143"/>
      <c r="AL77" s="140">
        <f>SUM(ANALYTIKAVUJ!M48+ANALYTIKAVUJ!M52)</f>
        <v>0</v>
      </c>
      <c r="AN77" s="141">
        <f>SUM(AK77:AM77)</f>
        <v>0</v>
      </c>
      <c r="AP77" s="131">
        <f>SUM(AO77)</f>
        <v>0</v>
      </c>
      <c r="AQ77" s="131"/>
      <c r="AR77" s="131">
        <f>SUM(AQ77)</f>
        <v>0</v>
      </c>
      <c r="AS77" s="141">
        <f t="shared" ref="AS77:AS80" si="77">ROUND((AN77-AP77-AR77),0)</f>
        <v>0</v>
      </c>
    </row>
    <row r="78" spans="2:45" s="17" customFormat="1" outlineLevel="1" x14ac:dyDescent="0.25">
      <c r="B78" s="133" t="s">
        <v>2072</v>
      </c>
      <c r="C78" s="17" t="s">
        <v>2017</v>
      </c>
      <c r="D78" s="17" t="str">
        <f>IF(VLOOKUP($B78,suvaha_p!$A:$G,1)=$B78,VLOOKUP($B78,suvaha_p!$A:$G,$B$1),0)</f>
        <v>Náklady budúcich období krátkodobé (381A, 382A)</v>
      </c>
      <c r="E78" s="139" t="s">
        <v>2072</v>
      </c>
      <c r="F78" s="143"/>
      <c r="G78" s="141">
        <f>SUM(ANALYTIKAVUJ!K49+ANALYTIKAVUJ!K53)</f>
        <v>62.56</v>
      </c>
      <c r="I78" s="141">
        <f t="shared" si="54"/>
        <v>63</v>
      </c>
      <c r="K78" s="131">
        <f t="shared" si="55"/>
        <v>0</v>
      </c>
      <c r="L78" s="131"/>
      <c r="M78" s="131">
        <f t="shared" si="56"/>
        <v>0</v>
      </c>
      <c r="N78" s="131">
        <f t="shared" si="73"/>
        <v>63</v>
      </c>
      <c r="O78" s="131"/>
      <c r="P78" s="142"/>
      <c r="Q78" s="131">
        <f>SUM(ANALYTIKAVUJ!L49+ANALYTIKAVUJ!L53)</f>
        <v>44.8</v>
      </c>
      <c r="R78" s="131"/>
      <c r="S78" s="131">
        <f>SUM(P78:R78)</f>
        <v>44.8</v>
      </c>
      <c r="T78" s="131"/>
      <c r="U78" s="131">
        <f>SUM(T78)</f>
        <v>0</v>
      </c>
      <c r="V78" s="131"/>
      <c r="W78" s="131">
        <f>SUM(V78)</f>
        <v>0</v>
      </c>
      <c r="X78" s="131">
        <f t="shared" si="76"/>
        <v>45</v>
      </c>
      <c r="Z78" s="135">
        <f t="shared" si="66"/>
        <v>63</v>
      </c>
      <c r="AA78" s="135">
        <f t="shared" si="67"/>
        <v>0</v>
      </c>
      <c r="AB78" s="135">
        <f t="shared" si="68"/>
        <v>63</v>
      </c>
      <c r="AC78" s="135">
        <f t="shared" si="69"/>
        <v>45</v>
      </c>
      <c r="AD78" s="132" t="str">
        <f t="shared" si="70"/>
        <v xml:space="preserve">         63</v>
      </c>
      <c r="AE78" s="132" t="str">
        <f t="shared" si="70"/>
        <v xml:space="preserve">          0</v>
      </c>
      <c r="AF78" s="132" t="str">
        <f t="shared" si="70"/>
        <v xml:space="preserve">         63</v>
      </c>
      <c r="AG78" s="132" t="str">
        <f t="shared" si="65"/>
        <v xml:space="preserve">         45</v>
      </c>
      <c r="AK78" s="143"/>
      <c r="AL78" s="141">
        <f>SUM(ANALYTIKAVUJ!M49+ANALYTIKAVUJ!M53)</f>
        <v>0</v>
      </c>
      <c r="AN78" s="141">
        <f>SUM(AK78:AM78)</f>
        <v>0</v>
      </c>
      <c r="AP78" s="131">
        <f>SUM(AO78)</f>
        <v>0</v>
      </c>
      <c r="AQ78" s="131"/>
      <c r="AR78" s="131">
        <f>SUM(AQ78)</f>
        <v>0</v>
      </c>
      <c r="AS78" s="141">
        <f t="shared" si="77"/>
        <v>0</v>
      </c>
    </row>
    <row r="79" spans="2:45" s="17" customFormat="1" outlineLevel="1" x14ac:dyDescent="0.25">
      <c r="B79" s="133" t="s">
        <v>2073</v>
      </c>
      <c r="C79" s="17" t="s">
        <v>2018</v>
      </c>
      <c r="D79" s="17" t="str">
        <f>IF(VLOOKUP($B79,suvaha_p!$A:$G,1)=$B79,VLOOKUP($B79,suvaha_p!$A:$G,$B$1),0)</f>
        <v>Príjmy budúcich období dlhodobé (385A)</v>
      </c>
      <c r="E79" s="139" t="s">
        <v>2073</v>
      </c>
      <c r="F79" s="143"/>
      <c r="G79" s="141">
        <f>SUM(ANALYTIKAVUJ!K56)</f>
        <v>0</v>
      </c>
      <c r="I79" s="141">
        <f t="shared" si="54"/>
        <v>0</v>
      </c>
      <c r="K79" s="131">
        <f t="shared" si="55"/>
        <v>0</v>
      </c>
      <c r="L79" s="131"/>
      <c r="M79" s="131">
        <f t="shared" si="56"/>
        <v>0</v>
      </c>
      <c r="N79" s="131">
        <f t="shared" si="73"/>
        <v>0</v>
      </c>
      <c r="O79" s="131"/>
      <c r="P79" s="142"/>
      <c r="Q79" s="131">
        <f>SUM(ANALYTIKAVUJ!L56)</f>
        <v>0</v>
      </c>
      <c r="R79" s="131"/>
      <c r="S79" s="131">
        <f>SUM(P79:R79)</f>
        <v>0</v>
      </c>
      <c r="T79" s="131"/>
      <c r="U79" s="131">
        <f>SUM(T79)</f>
        <v>0</v>
      </c>
      <c r="V79" s="131"/>
      <c r="W79" s="131">
        <f>SUM(V79)</f>
        <v>0</v>
      </c>
      <c r="X79" s="131">
        <f t="shared" si="76"/>
        <v>0</v>
      </c>
      <c r="Z79" s="135">
        <f t="shared" si="66"/>
        <v>0</v>
      </c>
      <c r="AA79" s="135">
        <f t="shared" si="67"/>
        <v>0</v>
      </c>
      <c r="AB79" s="135">
        <f t="shared" si="68"/>
        <v>0</v>
      </c>
      <c r="AC79" s="135">
        <f t="shared" si="69"/>
        <v>0</v>
      </c>
      <c r="AD79" s="132" t="str">
        <f t="shared" si="70"/>
        <v xml:space="preserve">          0</v>
      </c>
      <c r="AE79" s="132" t="str">
        <f t="shared" si="70"/>
        <v xml:space="preserve">          0</v>
      </c>
      <c r="AF79" s="132" t="str">
        <f t="shared" si="70"/>
        <v xml:space="preserve">          0</v>
      </c>
      <c r="AG79" s="132" t="str">
        <f t="shared" si="65"/>
        <v xml:space="preserve">          0</v>
      </c>
      <c r="AK79" s="143"/>
      <c r="AL79" s="141">
        <f>SUM(ANALYTIKAVUJ!M56)</f>
        <v>0</v>
      </c>
      <c r="AN79" s="141">
        <f>SUM(AK79:AM79)</f>
        <v>0</v>
      </c>
      <c r="AP79" s="131">
        <f>SUM(AO79)</f>
        <v>0</v>
      </c>
      <c r="AQ79" s="131"/>
      <c r="AR79" s="131">
        <f>SUM(AQ79)</f>
        <v>0</v>
      </c>
      <c r="AS79" s="141">
        <f t="shared" si="77"/>
        <v>0</v>
      </c>
    </row>
    <row r="80" spans="2:45" s="17" customFormat="1" outlineLevel="1" x14ac:dyDescent="0.25">
      <c r="B80" s="133" t="s">
        <v>2074</v>
      </c>
      <c r="C80" s="17" t="s">
        <v>2019</v>
      </c>
      <c r="D80" s="17" t="str">
        <f>IF(VLOOKUP($B80,suvaha_p!$A:$G,1)=$B80,VLOOKUP($B80,suvaha_p!$A:$G,$B$1),0)</f>
        <v>Príjmy budúcich období krátkodobé (385A)</v>
      </c>
      <c r="E80" s="139" t="s">
        <v>2074</v>
      </c>
      <c r="F80" s="143"/>
      <c r="G80" s="141">
        <f>SUM(ANALYTIKAVUJ!K57)</f>
        <v>0</v>
      </c>
      <c r="I80" s="141">
        <f t="shared" si="54"/>
        <v>0</v>
      </c>
      <c r="K80" s="131">
        <f t="shared" si="55"/>
        <v>0</v>
      </c>
      <c r="L80" s="131"/>
      <c r="M80" s="131">
        <f t="shared" si="56"/>
        <v>0</v>
      </c>
      <c r="N80" s="131">
        <f t="shared" si="73"/>
        <v>0</v>
      </c>
      <c r="O80" s="131"/>
      <c r="P80" s="142"/>
      <c r="Q80" s="131">
        <f>SUM(ANALYTIKAVUJ!L57)</f>
        <v>0</v>
      </c>
      <c r="R80" s="131"/>
      <c r="S80" s="131">
        <f>SUM(P80:R80)</f>
        <v>0</v>
      </c>
      <c r="T80" s="131"/>
      <c r="U80" s="131">
        <f>SUM(T80)</f>
        <v>0</v>
      </c>
      <c r="V80" s="131"/>
      <c r="W80" s="131">
        <f>SUM(V80)</f>
        <v>0</v>
      </c>
      <c r="X80" s="131">
        <f t="shared" si="76"/>
        <v>0</v>
      </c>
      <c r="Z80" s="135">
        <f t="shared" si="66"/>
        <v>0</v>
      </c>
      <c r="AA80" s="135">
        <f t="shared" si="67"/>
        <v>0</v>
      </c>
      <c r="AB80" s="135">
        <f t="shared" si="68"/>
        <v>0</v>
      </c>
      <c r="AC80" s="135">
        <f t="shared" si="69"/>
        <v>0</v>
      </c>
      <c r="AD80" s="132" t="str">
        <f t="shared" si="70"/>
        <v xml:space="preserve">          0</v>
      </c>
      <c r="AE80" s="132" t="str">
        <f t="shared" si="70"/>
        <v xml:space="preserve">          0</v>
      </c>
      <c r="AF80" s="132" t="str">
        <f t="shared" si="70"/>
        <v xml:space="preserve">          0</v>
      </c>
      <c r="AG80" s="132" t="str">
        <f t="shared" si="65"/>
        <v xml:space="preserve">          0</v>
      </c>
      <c r="AK80" s="143"/>
      <c r="AL80" s="141">
        <f>SUM(ANALYTIKAVUJ!M57)</f>
        <v>0</v>
      </c>
      <c r="AN80" s="141">
        <f>SUM(AK80:AM80)</f>
        <v>0</v>
      </c>
      <c r="AP80" s="131">
        <f>SUM(AO80)</f>
        <v>0</v>
      </c>
      <c r="AQ80" s="131"/>
      <c r="AR80" s="131">
        <f>SUM(AQ80)</f>
        <v>0</v>
      </c>
      <c r="AS80" s="141">
        <f t="shared" si="77"/>
        <v>0</v>
      </c>
    </row>
    <row r="81" spans="2:45" s="411" customFormat="1" x14ac:dyDescent="0.25">
      <c r="B81" s="455">
        <v>79</v>
      </c>
      <c r="D81" s="411" t="str">
        <f>IF(VLOOKUP($B81,suvaha_p!$A:$G,1)=$B81,VLOOKUP($B81,suvaha_p!$A:$G,$B$1),0)</f>
        <v>Spolu vlastné imanie a záväzky r. 80 + r. 101 + r. 141</v>
      </c>
      <c r="E81" s="456" t="s">
        <v>2075</v>
      </c>
      <c r="F81" s="456"/>
      <c r="I81" s="419">
        <f t="shared" ref="I81" si="78">SUM(F81:H81)</f>
        <v>0</v>
      </c>
      <c r="K81" s="416">
        <f t="shared" ref="K81" si="79">SUM(J81)</f>
        <v>0</v>
      </c>
      <c r="L81" s="416"/>
      <c r="M81" s="416">
        <f t="shared" ref="M81" si="80">SUM(L81)</f>
        <v>0</v>
      </c>
      <c r="N81" s="526">
        <f>SUM(N82+N103+N143)</f>
        <v>41031</v>
      </c>
      <c r="O81" s="527"/>
      <c r="P81" s="528"/>
      <c r="Q81" s="527"/>
      <c r="R81" s="527"/>
      <c r="S81" s="527">
        <f>SUM(P81:R81)</f>
        <v>0</v>
      </c>
      <c r="T81" s="527"/>
      <c r="U81" s="527">
        <f>SUM(T81)</f>
        <v>0</v>
      </c>
      <c r="V81" s="527"/>
      <c r="W81" s="527">
        <f>SUM(V81)</f>
        <v>0</v>
      </c>
      <c r="X81" s="529">
        <f>SUM(X82+X103+X143)</f>
        <v>19438</v>
      </c>
      <c r="Z81" s="459">
        <f t="shared" si="66"/>
        <v>0</v>
      </c>
      <c r="AA81" s="459">
        <f t="shared" si="67"/>
        <v>0</v>
      </c>
      <c r="AB81" s="530">
        <f t="shared" si="68"/>
        <v>41031</v>
      </c>
      <c r="AC81" s="459">
        <f t="shared" si="69"/>
        <v>19438</v>
      </c>
      <c r="AD81" s="460" t="str">
        <f t="shared" si="70"/>
        <v xml:space="preserve">          0</v>
      </c>
      <c r="AE81" s="460" t="str">
        <f t="shared" si="70"/>
        <v xml:space="preserve">          0</v>
      </c>
      <c r="AF81" s="460" t="str">
        <f t="shared" si="70"/>
        <v xml:space="preserve">      41031</v>
      </c>
      <c r="AG81" s="460" t="str">
        <f t="shared" si="65"/>
        <v xml:space="preserve">      19438</v>
      </c>
      <c r="AK81" s="456"/>
      <c r="AN81" s="419">
        <f>SUM(AK81:AM81)</f>
        <v>0</v>
      </c>
      <c r="AP81" s="416">
        <f>SUM(AO81)</f>
        <v>0</v>
      </c>
      <c r="AR81" s="416">
        <f>SUM(AQ81)</f>
        <v>0</v>
      </c>
      <c r="AS81" s="419">
        <f>SUM(AS82+AS103+AS143)</f>
        <v>0</v>
      </c>
    </row>
    <row r="82" spans="2:45" s="412" customFormat="1" ht="18.75" customHeight="1" x14ac:dyDescent="0.25">
      <c r="B82" s="447">
        <v>80</v>
      </c>
      <c r="C82" s="412" t="s">
        <v>2013</v>
      </c>
      <c r="D82" s="412" t="str">
        <f>IF(VLOOKUP($B82,suvaha_p!$A:$G,1)=$B82,VLOOKUP($B82,suvaha_p!$A:$G,$B$1),0)</f>
        <v>Vlastné imanie r. 81 + r. 85 + r. 86 + r. 87 + r. 90 + r. 93
+ r. 97 + r. 100</v>
      </c>
      <c r="E82" s="433" t="s">
        <v>2076</v>
      </c>
      <c r="F82" s="433"/>
      <c r="I82" s="448"/>
      <c r="J82" s="448"/>
      <c r="K82" s="448"/>
      <c r="L82" s="449"/>
      <c r="M82" s="450"/>
      <c r="N82" s="414">
        <f>SUM(N83+N87+N88+N89+N92+N95+N99+N102)</f>
        <v>33708</v>
      </c>
      <c r="O82" s="415"/>
      <c r="P82" s="445"/>
      <c r="Q82" s="415"/>
      <c r="R82" s="415"/>
      <c r="S82" s="415"/>
      <c r="T82" s="415"/>
      <c r="U82" s="415"/>
      <c r="V82" s="415"/>
      <c r="W82" s="414"/>
      <c r="X82" s="414">
        <f>SUM(X83+X87+X88+X89+X92+X95+X99+X102)</f>
        <v>16086</v>
      </c>
      <c r="Z82" s="440"/>
      <c r="AB82" s="440">
        <f t="shared" si="68"/>
        <v>33708</v>
      </c>
      <c r="AC82" s="440">
        <f t="shared" si="69"/>
        <v>16086</v>
      </c>
      <c r="AD82" s="442" t="str">
        <f t="shared" si="70"/>
        <v xml:space="preserve">           </v>
      </c>
      <c r="AE82" s="442" t="str">
        <f t="shared" si="70"/>
        <v xml:space="preserve">           </v>
      </c>
      <c r="AF82" s="442" t="str">
        <f t="shared" si="70"/>
        <v xml:space="preserve">      33708</v>
      </c>
      <c r="AG82" s="442" t="str">
        <f t="shared" si="65"/>
        <v xml:space="preserve">      16086</v>
      </c>
      <c r="AK82" s="433"/>
      <c r="AR82" s="443"/>
      <c r="AS82" s="443">
        <f>SUM(AS83+AS87+AS88+AS89+AS92+AS95+AS99+AS102)</f>
        <v>0</v>
      </c>
    </row>
    <row r="83" spans="2:45" s="412" customFormat="1" outlineLevel="1" x14ac:dyDescent="0.25">
      <c r="B83" s="447">
        <v>81</v>
      </c>
      <c r="C83" s="412" t="s">
        <v>2015</v>
      </c>
      <c r="D83" s="412" t="str">
        <f>IF(VLOOKUP($B83,suvaha_p!$A:$G,1)=$B83,VLOOKUP($B83,suvaha_p!$A:$G,$B$1),0)</f>
        <v>Základné imanie súčet (r. 82 až r. 84)</v>
      </c>
      <c r="E83" s="433" t="s">
        <v>2077</v>
      </c>
      <c r="F83" s="433"/>
      <c r="I83" s="448"/>
      <c r="J83" s="448"/>
      <c r="K83" s="448"/>
      <c r="L83" s="449"/>
      <c r="M83" s="449"/>
      <c r="N83" s="414">
        <f>SUM(N84:N86)</f>
        <v>5000</v>
      </c>
      <c r="O83" s="415"/>
      <c r="P83" s="445"/>
      <c r="Q83" s="415"/>
      <c r="R83" s="415"/>
      <c r="S83" s="415"/>
      <c r="T83" s="415"/>
      <c r="U83" s="415"/>
      <c r="V83" s="415"/>
      <c r="W83" s="414"/>
      <c r="X83" s="414">
        <f>SUM(X84:X86)</f>
        <v>5000</v>
      </c>
      <c r="Z83" s="440"/>
      <c r="AB83" s="440">
        <f t="shared" si="68"/>
        <v>5000</v>
      </c>
      <c r="AC83" s="440">
        <f t="shared" si="69"/>
        <v>5000</v>
      </c>
      <c r="AD83" s="442" t="str">
        <f t="shared" si="70"/>
        <v xml:space="preserve">           </v>
      </c>
      <c r="AE83" s="442" t="str">
        <f t="shared" si="70"/>
        <v xml:space="preserve">           </v>
      </c>
      <c r="AF83" s="442" t="str">
        <f t="shared" si="70"/>
        <v xml:space="preserve">       5000</v>
      </c>
      <c r="AG83" s="442" t="str">
        <f t="shared" si="65"/>
        <v xml:space="preserve">       5000</v>
      </c>
      <c r="AK83" s="433"/>
      <c r="AR83" s="443"/>
      <c r="AS83" s="443">
        <f>SUM(AS84:AS86)</f>
        <v>0</v>
      </c>
    </row>
    <row r="84" spans="2:45" s="412" customFormat="1" outlineLevel="1" x14ac:dyDescent="0.25">
      <c r="B84" s="447">
        <v>82</v>
      </c>
      <c r="C84" s="412" t="s">
        <v>2016</v>
      </c>
      <c r="D84" s="412" t="str">
        <f>IF(VLOOKUP($B84,suvaha_p!$A:$G,1)=$B84,VLOOKUP($B84,suvaha_p!$A:$G,$B$1),0)</f>
        <v>Základné imanie (411 alebo +/- 491)</v>
      </c>
      <c r="E84" s="451" t="s">
        <v>2078</v>
      </c>
      <c r="F84" s="452">
        <f>SUM('HL KNIHA VYPOC'!G215+'HL KNIHA VYPOC'!G260)</f>
        <v>-5000</v>
      </c>
      <c r="I84" s="448">
        <f t="shared" ref="I84:I88" si="81">SUM(F84:H84)</f>
        <v>-5000</v>
      </c>
      <c r="J84" s="448"/>
      <c r="K84" s="448"/>
      <c r="L84" s="449"/>
      <c r="M84" s="449"/>
      <c r="N84" s="415">
        <f>ROUND((I84*-1),0)</f>
        <v>5000</v>
      </c>
      <c r="O84" s="415"/>
      <c r="P84" s="453">
        <f>SUM('HL KNIHA VYPOC'!K215+'HL KNIHA VYPOC'!K260)</f>
        <v>-5000</v>
      </c>
      <c r="Q84" s="415"/>
      <c r="R84" s="415"/>
      <c r="S84" s="761">
        <f>SUM(P84:R84)</f>
        <v>-5000</v>
      </c>
      <c r="T84" s="415"/>
      <c r="U84" s="415"/>
      <c r="V84" s="415"/>
      <c r="W84" s="415"/>
      <c r="X84" s="415">
        <f>ROUND((S84*-1),0)</f>
        <v>5000</v>
      </c>
      <c r="Z84" s="454"/>
      <c r="AB84" s="440">
        <f t="shared" si="68"/>
        <v>5000</v>
      </c>
      <c r="AC84" s="440">
        <f t="shared" si="69"/>
        <v>5000</v>
      </c>
      <c r="AD84" s="442" t="str">
        <f t="shared" si="70"/>
        <v xml:space="preserve">           </v>
      </c>
      <c r="AE84" s="442" t="str">
        <f t="shared" si="70"/>
        <v xml:space="preserve">           </v>
      </c>
      <c r="AF84" s="442" t="str">
        <f t="shared" si="70"/>
        <v xml:space="preserve">       5000</v>
      </c>
      <c r="AG84" s="442" t="str">
        <f t="shared" si="65"/>
        <v xml:space="preserve">       5000</v>
      </c>
      <c r="AK84" s="452">
        <f>SUM('HL KNIHA VYPOC'!H215+'HL KNIHA VYPOC'!H260)</f>
        <v>0</v>
      </c>
      <c r="AN84" s="446">
        <f>SUM(AK84:AM84)</f>
        <v>0</v>
      </c>
      <c r="AR84" s="446"/>
      <c r="AS84" s="446">
        <f>ROUND((AN84*-1),0)</f>
        <v>0</v>
      </c>
    </row>
    <row r="85" spans="2:45" s="17" customFormat="1" outlineLevel="1" x14ac:dyDescent="0.25">
      <c r="B85" s="144">
        <v>83</v>
      </c>
      <c r="C85" s="17" t="s">
        <v>2017</v>
      </c>
      <c r="D85" s="17" t="str">
        <f>IF(VLOOKUP($B85,suvaha_p!$A:$G,1)=$B85,VLOOKUP($B85,suvaha_p!$A:$G,$B$1),0)</f>
        <v>Zmena základného imania +/- 419</v>
      </c>
      <c r="E85" s="139" t="s">
        <v>2079</v>
      </c>
      <c r="F85" s="140">
        <f>SUM('HL KNIHA VYPOC'!G223)</f>
        <v>0</v>
      </c>
      <c r="I85" s="145">
        <f t="shared" si="81"/>
        <v>0</v>
      </c>
      <c r="J85" s="145"/>
      <c r="K85" s="145"/>
      <c r="L85" s="146"/>
      <c r="M85" s="146"/>
      <c r="N85" s="131">
        <f t="shared" ref="N85:N88" si="82">ROUND((I85*-1),0)</f>
        <v>0</v>
      </c>
      <c r="O85" s="131"/>
      <c r="P85" s="142">
        <f>SUM('HL KNIHA VYPOC'!K223)</f>
        <v>0</v>
      </c>
      <c r="Q85" s="131"/>
      <c r="R85" s="131"/>
      <c r="S85" s="761">
        <f t="shared" ref="S85:S147" si="83">SUM(P85:R85)</f>
        <v>0</v>
      </c>
      <c r="T85" s="131"/>
      <c r="U85" s="131"/>
      <c r="V85" s="131"/>
      <c r="W85" s="131"/>
      <c r="X85" s="131">
        <f t="shared" ref="X85:X88" si="84">ROUND((S85*-1),0)</f>
        <v>0</v>
      </c>
      <c r="Z85" s="147"/>
      <c r="AB85" s="135">
        <f t="shared" si="68"/>
        <v>0</v>
      </c>
      <c r="AC85" s="135">
        <f t="shared" si="69"/>
        <v>0</v>
      </c>
      <c r="AD85" s="132" t="str">
        <f t="shared" si="70"/>
        <v xml:space="preserve">           </v>
      </c>
      <c r="AE85" s="132" t="str">
        <f t="shared" si="70"/>
        <v xml:space="preserve">           </v>
      </c>
      <c r="AF85" s="132" t="str">
        <f t="shared" si="70"/>
        <v xml:space="preserve">          0</v>
      </c>
      <c r="AG85" s="132" t="str">
        <f t="shared" si="65"/>
        <v xml:space="preserve">          0</v>
      </c>
      <c r="AK85" s="140">
        <f>SUM('HL KNIHA VYPOC'!H223)</f>
        <v>0</v>
      </c>
      <c r="AN85" s="141">
        <f t="shared" ref="AN85:AN147" si="85">SUM(AK85:AM85)</f>
        <v>0</v>
      </c>
      <c r="AR85" s="141"/>
      <c r="AS85" s="141">
        <f t="shared" ref="AS85:AS88" si="86">ROUND((AN85*-1),0)</f>
        <v>0</v>
      </c>
    </row>
    <row r="86" spans="2:45" s="17" customFormat="1" outlineLevel="1" x14ac:dyDescent="0.25">
      <c r="B86" s="144">
        <v>84</v>
      </c>
      <c r="C86" s="17" t="s">
        <v>2018</v>
      </c>
      <c r="D86" s="17" t="str">
        <f>IF(VLOOKUP($B86,suvaha_p!$A:$G,1)=$B86,VLOOKUP($B86,suvaha_p!$A:$G,$B$1),0)</f>
        <v>Pohľadávky za upísané vlastné imanie (/-/353)</v>
      </c>
      <c r="E86" s="139" t="s">
        <v>2080</v>
      </c>
      <c r="F86" s="140">
        <f>SUM('HL KNIHA VYPOC'!G172)</f>
        <v>0</v>
      </c>
      <c r="I86" s="145">
        <f t="shared" si="81"/>
        <v>0</v>
      </c>
      <c r="J86" s="145"/>
      <c r="K86" s="145"/>
      <c r="L86" s="146"/>
      <c r="M86" s="146"/>
      <c r="N86" s="131">
        <f t="shared" si="82"/>
        <v>0</v>
      </c>
      <c r="O86" s="131"/>
      <c r="P86" s="142">
        <f>SUM('HL KNIHA VYPOC'!K172)</f>
        <v>0</v>
      </c>
      <c r="Q86" s="131"/>
      <c r="R86" s="131"/>
      <c r="S86" s="761">
        <f t="shared" si="83"/>
        <v>0</v>
      </c>
      <c r="T86" s="131"/>
      <c r="U86" s="131"/>
      <c r="V86" s="131"/>
      <c r="W86" s="131"/>
      <c r="X86" s="131">
        <f t="shared" si="84"/>
        <v>0</v>
      </c>
      <c r="Z86" s="147"/>
      <c r="AB86" s="135">
        <f t="shared" si="68"/>
        <v>0</v>
      </c>
      <c r="AC86" s="135">
        <f t="shared" si="69"/>
        <v>0</v>
      </c>
      <c r="AD86" s="132" t="str">
        <f t="shared" si="70"/>
        <v xml:space="preserve">           </v>
      </c>
      <c r="AE86" s="132" t="str">
        <f t="shared" si="70"/>
        <v xml:space="preserve">           </v>
      </c>
      <c r="AF86" s="132" t="str">
        <f t="shared" si="70"/>
        <v xml:space="preserve">          0</v>
      </c>
      <c r="AG86" s="132" t="str">
        <f t="shared" si="65"/>
        <v xml:space="preserve">          0</v>
      </c>
      <c r="AK86" s="140">
        <f>SUM('HL KNIHA VYPOC'!H172)</f>
        <v>0</v>
      </c>
      <c r="AN86" s="141">
        <f t="shared" si="85"/>
        <v>0</v>
      </c>
      <c r="AR86" s="141"/>
      <c r="AS86" s="141">
        <f t="shared" si="86"/>
        <v>0</v>
      </c>
    </row>
    <row r="87" spans="2:45" s="17" customFormat="1" outlineLevel="1" x14ac:dyDescent="0.25">
      <c r="B87" s="144">
        <v>85</v>
      </c>
      <c r="C87" s="17" t="s">
        <v>2024</v>
      </c>
      <c r="D87" s="17" t="str">
        <f>IF(VLOOKUP($B87,suvaha_p!$A:$G,1)=$B87,VLOOKUP($B87,suvaha_p!$A:$G,$B$1),0)</f>
        <v>Emisné ážio (412)</v>
      </c>
      <c r="E87" s="134" t="s">
        <v>2081</v>
      </c>
      <c r="F87" s="148">
        <f>SUM('HL KNIHA VYPOC'!G216)</f>
        <v>0</v>
      </c>
      <c r="I87" s="145">
        <f t="shared" si="81"/>
        <v>0</v>
      </c>
      <c r="J87" s="145"/>
      <c r="K87" s="145"/>
      <c r="L87" s="146"/>
      <c r="M87" s="146"/>
      <c r="N87" s="131">
        <f t="shared" si="82"/>
        <v>0</v>
      </c>
      <c r="O87" s="131"/>
      <c r="P87" s="138">
        <f>SUM('HL KNIHA VYPOC'!K216)</f>
        <v>0</v>
      </c>
      <c r="Q87" s="131"/>
      <c r="R87" s="131"/>
      <c r="S87" s="761">
        <f t="shared" si="83"/>
        <v>0</v>
      </c>
      <c r="T87" s="131"/>
      <c r="U87" s="131"/>
      <c r="V87" s="131"/>
      <c r="W87" s="131"/>
      <c r="X87" s="131">
        <f t="shared" si="84"/>
        <v>0</v>
      </c>
      <c r="Z87" s="135"/>
      <c r="AB87" s="135">
        <f t="shared" si="68"/>
        <v>0</v>
      </c>
      <c r="AC87" s="135">
        <f t="shared" si="69"/>
        <v>0</v>
      </c>
      <c r="AD87" s="132" t="str">
        <f t="shared" si="70"/>
        <v xml:space="preserve">           </v>
      </c>
      <c r="AE87" s="132" t="str">
        <f t="shared" si="70"/>
        <v xml:space="preserve">           </v>
      </c>
      <c r="AF87" s="132" t="str">
        <f t="shared" si="70"/>
        <v xml:space="preserve">          0</v>
      </c>
      <c r="AG87" s="132" t="str">
        <f t="shared" si="65"/>
        <v xml:space="preserve">          0</v>
      </c>
      <c r="AK87" s="148">
        <f>SUM('HL KNIHA VYPOC'!H216)</f>
        <v>0</v>
      </c>
      <c r="AN87" s="141">
        <f t="shared" si="85"/>
        <v>0</v>
      </c>
      <c r="AR87" s="141"/>
      <c r="AS87" s="141">
        <f t="shared" si="86"/>
        <v>0</v>
      </c>
    </row>
    <row r="88" spans="2:45" s="17" customFormat="1" outlineLevel="1" x14ac:dyDescent="0.25">
      <c r="B88" s="144">
        <v>86</v>
      </c>
      <c r="C88" s="17" t="s">
        <v>2082</v>
      </c>
      <c r="D88" s="17" t="str">
        <f>IF(VLOOKUP($B88,suvaha_p!$A:$G,1)=$B88,VLOOKUP($B88,suvaha_p!$A:$G,$B$1),0)</f>
        <v>Ostatné kapitálové fondy (413)</v>
      </c>
      <c r="E88" s="134" t="s">
        <v>2083</v>
      </c>
      <c r="F88" s="148">
        <f>SUM('HL KNIHA VYPOC'!G217)</f>
        <v>0</v>
      </c>
      <c r="I88" s="145">
        <f t="shared" si="81"/>
        <v>0</v>
      </c>
      <c r="J88" s="145"/>
      <c r="K88" s="145"/>
      <c r="L88" s="146"/>
      <c r="M88" s="146"/>
      <c r="N88" s="131">
        <f t="shared" si="82"/>
        <v>0</v>
      </c>
      <c r="O88" s="131"/>
      <c r="P88" s="138">
        <f>SUM('HL KNIHA VYPOC'!K217)</f>
        <v>0</v>
      </c>
      <c r="Q88" s="131"/>
      <c r="R88" s="131"/>
      <c r="S88" s="761">
        <f t="shared" si="83"/>
        <v>0</v>
      </c>
      <c r="T88" s="131"/>
      <c r="U88" s="131"/>
      <c r="V88" s="131"/>
      <c r="W88" s="131"/>
      <c r="X88" s="131">
        <f t="shared" si="84"/>
        <v>0</v>
      </c>
      <c r="Z88" s="135"/>
      <c r="AB88" s="135">
        <f t="shared" si="68"/>
        <v>0</v>
      </c>
      <c r="AC88" s="135">
        <f t="shared" si="69"/>
        <v>0</v>
      </c>
      <c r="AD88" s="132" t="str">
        <f t="shared" si="70"/>
        <v xml:space="preserve">           </v>
      </c>
      <c r="AE88" s="132" t="str">
        <f t="shared" si="70"/>
        <v xml:space="preserve">           </v>
      </c>
      <c r="AF88" s="132" t="str">
        <f t="shared" si="70"/>
        <v xml:space="preserve">          0</v>
      </c>
      <c r="AG88" s="132" t="str">
        <f t="shared" si="65"/>
        <v xml:space="preserve">          0</v>
      </c>
      <c r="AK88" s="148">
        <f>SUM('HL KNIHA VYPOC'!H217)</f>
        <v>0</v>
      </c>
      <c r="AN88" s="141">
        <f t="shared" si="85"/>
        <v>0</v>
      </c>
      <c r="AR88" s="141"/>
      <c r="AS88" s="141">
        <f t="shared" si="86"/>
        <v>0</v>
      </c>
    </row>
    <row r="89" spans="2:45" s="17" customFormat="1" outlineLevel="1" x14ac:dyDescent="0.25">
      <c r="B89" s="144">
        <v>87</v>
      </c>
      <c r="C89" s="17" t="s">
        <v>2084</v>
      </c>
      <c r="D89" s="17" t="str">
        <f>IF(VLOOKUP($B89,suvaha_p!$A:$G,1)=$B89,VLOOKUP($B89,suvaha_p!$A:$G,$B$1),0)</f>
        <v>Zákonné rezervné fondy r. 88 + r. 89</v>
      </c>
      <c r="E89" s="134" t="s">
        <v>2085</v>
      </c>
      <c r="F89" s="134"/>
      <c r="I89" s="145">
        <f t="shared" ref="I89:I147" si="87">SUM(F89:H89)</f>
        <v>0</v>
      </c>
      <c r="J89" s="145"/>
      <c r="K89" s="145"/>
      <c r="L89" s="146"/>
      <c r="M89" s="146"/>
      <c r="N89" s="137">
        <f>SUM(N90:N91)</f>
        <v>500</v>
      </c>
      <c r="O89" s="131"/>
      <c r="P89" s="138"/>
      <c r="Q89" s="131"/>
      <c r="R89" s="131"/>
      <c r="S89" s="761">
        <f t="shared" si="83"/>
        <v>0</v>
      </c>
      <c r="T89" s="131"/>
      <c r="U89" s="131"/>
      <c r="V89" s="131"/>
      <c r="W89" s="137"/>
      <c r="X89" s="137">
        <f>SUM(X90:X91)</f>
        <v>0</v>
      </c>
      <c r="Z89" s="135"/>
      <c r="AB89" s="135">
        <f t="shared" si="68"/>
        <v>500</v>
      </c>
      <c r="AC89" s="135">
        <f t="shared" si="69"/>
        <v>0</v>
      </c>
      <c r="AD89" s="132" t="str">
        <f t="shared" si="70"/>
        <v xml:space="preserve">           </v>
      </c>
      <c r="AE89" s="132" t="str">
        <f t="shared" si="70"/>
        <v xml:space="preserve">           </v>
      </c>
      <c r="AF89" s="132" t="str">
        <f t="shared" si="70"/>
        <v xml:space="preserve">        500</v>
      </c>
      <c r="AG89" s="132" t="str">
        <f t="shared" si="65"/>
        <v xml:space="preserve">          0</v>
      </c>
      <c r="AK89" s="134"/>
      <c r="AN89" s="141">
        <f t="shared" si="85"/>
        <v>0</v>
      </c>
      <c r="AR89" s="136"/>
      <c r="AS89" s="136">
        <f>SUM(AS90:AS91)</f>
        <v>0</v>
      </c>
    </row>
    <row r="90" spans="2:45" s="17" customFormat="1" outlineLevel="1" x14ac:dyDescent="0.25">
      <c r="B90" s="144">
        <v>88</v>
      </c>
      <c r="C90" s="17" t="s">
        <v>2086</v>
      </c>
      <c r="D90" s="17" t="str">
        <f>IF(VLOOKUP($B90,suvaha_p!$A:$G,1)=$B90,VLOOKUP($B90,suvaha_p!$A:$G,$B$1),0)</f>
        <v>Zákonný rezervný fond a nedeliteľný fond (417A, 418, 421A, 422)</v>
      </c>
      <c r="E90" s="139" t="s">
        <v>2087</v>
      </c>
      <c r="F90" s="140">
        <f>SUM('HL KNIHA VYPOC'!G222+'HL KNIHA VYPOC'!G227)</f>
        <v>0</v>
      </c>
      <c r="G90" s="141">
        <f>SUM(ANALYTIKAVUJ!K146+ANALYTIKAVUJ!K150)</f>
        <v>-500</v>
      </c>
      <c r="I90" s="145">
        <f t="shared" si="87"/>
        <v>-500</v>
      </c>
      <c r="J90" s="145"/>
      <c r="K90" s="145"/>
      <c r="L90" s="146"/>
      <c r="M90" s="146"/>
      <c r="N90" s="131">
        <f t="shared" ref="N90:N91" si="88">ROUND((I90*-1),0)</f>
        <v>500</v>
      </c>
      <c r="O90" s="131"/>
      <c r="P90" s="142">
        <f>SUM('HL KNIHA VYPOC'!K222+'HL KNIHA VYPOC'!K227)</f>
        <v>0</v>
      </c>
      <c r="Q90" s="131">
        <f>SUM(ANALYTIKAVUJ!L146+ANALYTIKAVUJ!L150)</f>
        <v>0</v>
      </c>
      <c r="R90" s="131"/>
      <c r="S90" s="761">
        <f t="shared" si="83"/>
        <v>0</v>
      </c>
      <c r="T90" s="131"/>
      <c r="U90" s="131"/>
      <c r="V90" s="131"/>
      <c r="W90" s="131"/>
      <c r="X90" s="131">
        <f t="shared" ref="X90:X91" si="89">ROUND((S90*-1),0)</f>
        <v>0</v>
      </c>
      <c r="Z90" s="147"/>
      <c r="AB90" s="135">
        <f t="shared" si="68"/>
        <v>500</v>
      </c>
      <c r="AC90" s="135">
        <f t="shared" si="69"/>
        <v>0</v>
      </c>
      <c r="AD90" s="132" t="str">
        <f t="shared" si="70"/>
        <v xml:space="preserve">           </v>
      </c>
      <c r="AE90" s="132" t="str">
        <f t="shared" si="70"/>
        <v xml:space="preserve">           </v>
      </c>
      <c r="AF90" s="132" t="str">
        <f t="shared" si="70"/>
        <v xml:space="preserve">        500</v>
      </c>
      <c r="AG90" s="132" t="str">
        <f t="shared" si="65"/>
        <v xml:space="preserve">          0</v>
      </c>
      <c r="AK90" s="140">
        <f>SUM('HL KNIHA VYPOC'!H222+'HL KNIHA VYPOC'!H227)</f>
        <v>0</v>
      </c>
      <c r="AL90" s="141">
        <f>SUM(ANALYTIKAVUJ!M146+ANALYTIKAVUJ!M150)</f>
        <v>0</v>
      </c>
      <c r="AN90" s="141">
        <f t="shared" si="85"/>
        <v>0</v>
      </c>
      <c r="AR90" s="141"/>
      <c r="AS90" s="141">
        <f t="shared" ref="AS90:AS91" si="90">ROUND((AN90*-1),0)</f>
        <v>0</v>
      </c>
    </row>
    <row r="91" spans="2:45" s="17" customFormat="1" outlineLevel="1" x14ac:dyDescent="0.25">
      <c r="B91" s="144">
        <v>89</v>
      </c>
      <c r="C91" s="17" t="s">
        <v>2017</v>
      </c>
      <c r="D91" s="17" t="str">
        <f>IF(VLOOKUP($B91,suvaha_p!$A:$G,1)=$B91,VLOOKUP($B91,suvaha_p!$A:$G,$B$1),0)</f>
        <v>Rezervný fond na vlastné akcie a vlastné podiely (417A, 421A)</v>
      </c>
      <c r="E91" s="139" t="s">
        <v>2088</v>
      </c>
      <c r="F91" s="143"/>
      <c r="G91" s="141">
        <f>SUM(ANALYTIKAVUJ!K147+ANALYTIKAVUJ!K151)</f>
        <v>0</v>
      </c>
      <c r="I91" s="145">
        <f t="shared" si="87"/>
        <v>0</v>
      </c>
      <c r="J91" s="145"/>
      <c r="K91" s="145"/>
      <c r="L91" s="146"/>
      <c r="M91" s="146"/>
      <c r="N91" s="131">
        <f t="shared" si="88"/>
        <v>0</v>
      </c>
      <c r="O91" s="131"/>
      <c r="P91" s="142"/>
      <c r="Q91" s="131">
        <f>SUM(ANALYTIKAVUJ!L147+ANALYTIKAVUJ!L151)</f>
        <v>0</v>
      </c>
      <c r="R91" s="131"/>
      <c r="S91" s="761">
        <f t="shared" si="83"/>
        <v>0</v>
      </c>
      <c r="T91" s="131"/>
      <c r="U91" s="131"/>
      <c r="V91" s="131"/>
      <c r="W91" s="131"/>
      <c r="X91" s="131">
        <f t="shared" si="89"/>
        <v>0</v>
      </c>
      <c r="Z91" s="147"/>
      <c r="AB91" s="135">
        <f t="shared" si="68"/>
        <v>0</v>
      </c>
      <c r="AC91" s="135">
        <f t="shared" si="69"/>
        <v>0</v>
      </c>
      <c r="AD91" s="132" t="str">
        <f t="shared" si="70"/>
        <v xml:space="preserve">           </v>
      </c>
      <c r="AE91" s="132" t="str">
        <f t="shared" si="70"/>
        <v xml:space="preserve">           </v>
      </c>
      <c r="AF91" s="132" t="str">
        <f t="shared" si="70"/>
        <v xml:space="preserve">          0</v>
      </c>
      <c r="AG91" s="132" t="str">
        <f t="shared" si="65"/>
        <v xml:space="preserve">          0</v>
      </c>
      <c r="AK91" s="143"/>
      <c r="AL91" s="141">
        <f>SUM(ANALYTIKAVUJ!M147+ANALYTIKAVUJ!M151)</f>
        <v>0</v>
      </c>
      <c r="AN91" s="141">
        <f t="shared" si="85"/>
        <v>0</v>
      </c>
      <c r="AR91" s="141"/>
      <c r="AS91" s="141">
        <f t="shared" si="90"/>
        <v>0</v>
      </c>
    </row>
    <row r="92" spans="2:45" s="17" customFormat="1" outlineLevel="1" x14ac:dyDescent="0.25">
      <c r="B92" s="144">
        <v>90</v>
      </c>
      <c r="C92" s="17" t="s">
        <v>2089</v>
      </c>
      <c r="D92" s="17" t="str">
        <f>IF(VLOOKUP($B92,suvaha_p!$A:$G,1)=$B92,VLOOKUP($B92,suvaha_p!$A:$G,$B$1),0)</f>
        <v>Ostatné fondy zo zisku r. 91 + r. 92</v>
      </c>
      <c r="E92" s="134" t="s">
        <v>2090</v>
      </c>
      <c r="F92" s="134"/>
      <c r="I92" s="145">
        <f t="shared" si="87"/>
        <v>0</v>
      </c>
      <c r="J92" s="145"/>
      <c r="K92" s="145"/>
      <c r="L92" s="146"/>
      <c r="M92" s="146"/>
      <c r="N92" s="137">
        <f>SUM(N93:N94)</f>
        <v>0</v>
      </c>
      <c r="O92" s="131"/>
      <c r="P92" s="138"/>
      <c r="Q92" s="131"/>
      <c r="R92" s="131"/>
      <c r="S92" s="761">
        <f t="shared" si="83"/>
        <v>0</v>
      </c>
      <c r="T92" s="131"/>
      <c r="U92" s="131"/>
      <c r="V92" s="131"/>
      <c r="W92" s="131"/>
      <c r="X92" s="137">
        <f>SUM(X93:X94)</f>
        <v>0</v>
      </c>
      <c r="Z92" s="135"/>
      <c r="AB92" s="135">
        <f t="shared" si="68"/>
        <v>0</v>
      </c>
      <c r="AC92" s="135">
        <f t="shared" si="69"/>
        <v>0</v>
      </c>
      <c r="AD92" s="132" t="str">
        <f t="shared" si="70"/>
        <v xml:space="preserve">           </v>
      </c>
      <c r="AE92" s="132" t="str">
        <f t="shared" si="70"/>
        <v xml:space="preserve">           </v>
      </c>
      <c r="AF92" s="132" t="str">
        <f t="shared" si="70"/>
        <v xml:space="preserve">          0</v>
      </c>
      <c r="AG92" s="132" t="str">
        <f t="shared" si="65"/>
        <v xml:space="preserve">          0</v>
      </c>
      <c r="AK92" s="134"/>
      <c r="AN92" s="141">
        <f t="shared" si="85"/>
        <v>0</v>
      </c>
      <c r="AR92" s="141"/>
      <c r="AS92" s="136">
        <f>SUM(AS93:AS94)</f>
        <v>0</v>
      </c>
    </row>
    <row r="93" spans="2:45" s="17" customFormat="1" outlineLevel="1" x14ac:dyDescent="0.25">
      <c r="B93" s="144">
        <v>91</v>
      </c>
      <c r="C93" s="17" t="s">
        <v>2091</v>
      </c>
      <c r="D93" s="17" t="str">
        <f>IF(VLOOKUP($B93,suvaha_p!$A:$G,1)=$B93,VLOOKUP($B93,suvaha_p!$A:$G,$B$1),0)</f>
        <v>Štatutárne fondy (423, 42X)</v>
      </c>
      <c r="E93" s="139" t="s">
        <v>2092</v>
      </c>
      <c r="F93" s="140">
        <f>SUM('HL KNIHA VYPOC'!G228)</f>
        <v>0</v>
      </c>
      <c r="I93" s="145">
        <f t="shared" si="87"/>
        <v>0</v>
      </c>
      <c r="J93" s="145"/>
      <c r="K93" s="145"/>
      <c r="L93" s="146"/>
      <c r="M93" s="146"/>
      <c r="N93" s="131">
        <f t="shared" ref="N93:N94" si="91">ROUND((I93*-1),0)</f>
        <v>0</v>
      </c>
      <c r="O93" s="131"/>
      <c r="P93" s="142">
        <f>SUM('HL KNIHA VYPOC'!K228)</f>
        <v>0</v>
      </c>
      <c r="Q93" s="131"/>
      <c r="R93" s="131"/>
      <c r="S93" s="761">
        <f t="shared" si="83"/>
        <v>0</v>
      </c>
      <c r="T93" s="131"/>
      <c r="U93" s="131"/>
      <c r="V93" s="131"/>
      <c r="W93" s="131"/>
      <c r="X93" s="131">
        <f t="shared" ref="X93:X94" si="92">ROUND((S93*-1),0)</f>
        <v>0</v>
      </c>
      <c r="Z93" s="147"/>
      <c r="AB93" s="135">
        <f t="shared" si="68"/>
        <v>0</v>
      </c>
      <c r="AC93" s="135">
        <f t="shared" si="69"/>
        <v>0</v>
      </c>
      <c r="AD93" s="132" t="str">
        <f t="shared" si="70"/>
        <v xml:space="preserve">           </v>
      </c>
      <c r="AE93" s="132" t="str">
        <f t="shared" si="70"/>
        <v xml:space="preserve">           </v>
      </c>
      <c r="AF93" s="132" t="str">
        <f t="shared" si="70"/>
        <v xml:space="preserve">          0</v>
      </c>
      <c r="AG93" s="132" t="str">
        <f t="shared" si="65"/>
        <v xml:space="preserve">          0</v>
      </c>
      <c r="AK93" s="140">
        <f>SUM('HL KNIHA VYPOC'!H228)</f>
        <v>0</v>
      </c>
      <c r="AN93" s="141">
        <f t="shared" si="85"/>
        <v>0</v>
      </c>
      <c r="AR93" s="141"/>
      <c r="AS93" s="141">
        <f t="shared" ref="AS93:AS94" si="93">ROUND((AN93*-1),0)</f>
        <v>0</v>
      </c>
    </row>
    <row r="94" spans="2:45" s="17" customFormat="1" outlineLevel="1" x14ac:dyDescent="0.25">
      <c r="B94" s="144">
        <v>92</v>
      </c>
      <c r="C94" s="17" t="s">
        <v>2017</v>
      </c>
      <c r="D94" s="17" t="str">
        <f>IF(VLOOKUP($B94,suvaha_p!$A:$G,1)=$B94,VLOOKUP($B94,suvaha_p!$A:$G,$B$1),0)</f>
        <v>Ostatné fondy (427, 42X)</v>
      </c>
      <c r="E94" s="139" t="s">
        <v>2093</v>
      </c>
      <c r="F94" s="140">
        <f>SUM('HL KNIHA VYPOC'!G229)</f>
        <v>0</v>
      </c>
      <c r="I94" s="145">
        <f t="shared" si="87"/>
        <v>0</v>
      </c>
      <c r="J94" s="145"/>
      <c r="K94" s="145"/>
      <c r="L94" s="146"/>
      <c r="M94" s="146"/>
      <c r="N94" s="131">
        <f t="shared" si="91"/>
        <v>0</v>
      </c>
      <c r="O94" s="131"/>
      <c r="P94" s="142">
        <f>SUM('HL KNIHA VYPOC'!K229)</f>
        <v>0</v>
      </c>
      <c r="Q94" s="131"/>
      <c r="R94" s="131"/>
      <c r="S94" s="761">
        <f t="shared" si="83"/>
        <v>0</v>
      </c>
      <c r="T94" s="131"/>
      <c r="U94" s="131"/>
      <c r="V94" s="131"/>
      <c r="W94" s="131"/>
      <c r="X94" s="131">
        <f t="shared" si="92"/>
        <v>0</v>
      </c>
      <c r="Z94" s="147"/>
      <c r="AB94" s="135">
        <f t="shared" si="68"/>
        <v>0</v>
      </c>
      <c r="AC94" s="135">
        <f t="shared" si="69"/>
        <v>0</v>
      </c>
      <c r="AD94" s="132" t="str">
        <f t="shared" si="70"/>
        <v xml:space="preserve">           </v>
      </c>
      <c r="AE94" s="132" t="str">
        <f t="shared" si="70"/>
        <v xml:space="preserve">           </v>
      </c>
      <c r="AF94" s="132" t="str">
        <f t="shared" si="70"/>
        <v xml:space="preserve">          0</v>
      </c>
      <c r="AG94" s="132" t="str">
        <f t="shared" si="65"/>
        <v xml:space="preserve">          0</v>
      </c>
      <c r="AK94" s="140">
        <f>SUM('HL KNIHA VYPOC'!H229)</f>
        <v>0</v>
      </c>
      <c r="AN94" s="141">
        <f t="shared" si="85"/>
        <v>0</v>
      </c>
      <c r="AR94" s="141"/>
      <c r="AS94" s="141">
        <f t="shared" si="93"/>
        <v>0</v>
      </c>
    </row>
    <row r="95" spans="2:45" s="17" customFormat="1" outlineLevel="1" x14ac:dyDescent="0.25">
      <c r="B95" s="144">
        <v>93</v>
      </c>
      <c r="C95" s="17" t="s">
        <v>2094</v>
      </c>
      <c r="D95" s="17" t="str">
        <f>IF(VLOOKUP($B95,suvaha_p!$A:$G,1)=$B95,VLOOKUP($B95,suvaha_p!$A:$G,$B$1),0)</f>
        <v>Oceňovacie rozdiely z precenenia súčet (r. 94 až r. 96)</v>
      </c>
      <c r="E95" s="134" t="s">
        <v>2095</v>
      </c>
      <c r="F95" s="134"/>
      <c r="I95" s="145">
        <f t="shared" si="87"/>
        <v>0</v>
      </c>
      <c r="J95" s="145"/>
      <c r="K95" s="145"/>
      <c r="L95" s="146"/>
      <c r="M95" s="146"/>
      <c r="N95" s="137">
        <f>SUM(N96:N98)</f>
        <v>0</v>
      </c>
      <c r="O95" s="131"/>
      <c r="P95" s="138"/>
      <c r="Q95" s="131"/>
      <c r="R95" s="131"/>
      <c r="S95" s="761">
        <f t="shared" si="83"/>
        <v>0</v>
      </c>
      <c r="T95" s="131"/>
      <c r="U95" s="131"/>
      <c r="V95" s="131"/>
      <c r="W95" s="131"/>
      <c r="X95" s="137">
        <f>SUM(X96:X98)</f>
        <v>0</v>
      </c>
      <c r="Z95" s="135"/>
      <c r="AB95" s="135">
        <f t="shared" si="68"/>
        <v>0</v>
      </c>
      <c r="AC95" s="135">
        <f t="shared" si="69"/>
        <v>0</v>
      </c>
      <c r="AD95" s="132" t="str">
        <f t="shared" si="70"/>
        <v xml:space="preserve">           </v>
      </c>
      <c r="AE95" s="132" t="str">
        <f t="shared" si="70"/>
        <v xml:space="preserve">           </v>
      </c>
      <c r="AF95" s="132" t="str">
        <f t="shared" si="70"/>
        <v xml:space="preserve">          0</v>
      </c>
      <c r="AG95" s="132" t="str">
        <f t="shared" si="65"/>
        <v xml:space="preserve">          0</v>
      </c>
      <c r="AK95" s="134"/>
      <c r="AN95" s="141">
        <f t="shared" si="85"/>
        <v>0</v>
      </c>
      <c r="AR95" s="141"/>
      <c r="AS95" s="136">
        <f>SUM(AS96:AS98)</f>
        <v>0</v>
      </c>
    </row>
    <row r="96" spans="2:45" s="17" customFormat="1" outlineLevel="1" x14ac:dyDescent="0.25">
      <c r="B96" s="144">
        <v>94</v>
      </c>
      <c r="C96" s="17" t="s">
        <v>2096</v>
      </c>
      <c r="D96" s="17" t="str">
        <f>IF(VLOOKUP($B96,suvaha_p!$A:$G,1)=$B96,VLOOKUP($B96,suvaha_p!$A:$G,$B$1),0)</f>
        <v>Oceňovacie rozdiely z precenenia majetku a záväzkov (+/- 414)</v>
      </c>
      <c r="E96" s="139" t="s">
        <v>2097</v>
      </c>
      <c r="F96" s="140">
        <f>SUM('HL KNIHA VYPOC'!G218)</f>
        <v>0</v>
      </c>
      <c r="I96" s="145">
        <f t="shared" si="87"/>
        <v>0</v>
      </c>
      <c r="J96" s="145"/>
      <c r="K96" s="145"/>
      <c r="L96" s="146"/>
      <c r="M96" s="146"/>
      <c r="N96" s="131">
        <f t="shared" ref="N96:N98" si="94">ROUND((I96*-1),0)</f>
        <v>0</v>
      </c>
      <c r="O96" s="131"/>
      <c r="P96" s="142">
        <f>SUM('HL KNIHA VYPOC'!K218)</f>
        <v>0</v>
      </c>
      <c r="Q96" s="131"/>
      <c r="R96" s="131"/>
      <c r="S96" s="761">
        <f t="shared" si="83"/>
        <v>0</v>
      </c>
      <c r="T96" s="131"/>
      <c r="U96" s="131"/>
      <c r="V96" s="131"/>
      <c r="W96" s="131"/>
      <c r="X96" s="131">
        <f t="shared" ref="X96:X98" si="95">ROUND((S96*-1),0)</f>
        <v>0</v>
      </c>
      <c r="Z96" s="147"/>
      <c r="AB96" s="135">
        <f t="shared" si="68"/>
        <v>0</v>
      </c>
      <c r="AC96" s="135">
        <f t="shared" si="69"/>
        <v>0</v>
      </c>
      <c r="AD96" s="132" t="str">
        <f t="shared" si="70"/>
        <v xml:space="preserve">           </v>
      </c>
      <c r="AE96" s="132" t="str">
        <f t="shared" si="70"/>
        <v xml:space="preserve">           </v>
      </c>
      <c r="AF96" s="132" t="str">
        <f t="shared" si="70"/>
        <v xml:space="preserve">          0</v>
      </c>
      <c r="AG96" s="132" t="str">
        <f t="shared" si="65"/>
        <v xml:space="preserve">          0</v>
      </c>
      <c r="AK96" s="140">
        <f>SUM('HL KNIHA VYPOC'!H218)</f>
        <v>0</v>
      </c>
      <c r="AN96" s="141">
        <f t="shared" si="85"/>
        <v>0</v>
      </c>
      <c r="AR96" s="141"/>
      <c r="AS96" s="141">
        <f t="shared" ref="AS96:AS98" si="96">ROUND((AN96*-1),0)</f>
        <v>0</v>
      </c>
    </row>
    <row r="97" spans="2:48" s="17" customFormat="1" outlineLevel="1" x14ac:dyDescent="0.25">
      <c r="B97" s="144">
        <v>95</v>
      </c>
      <c r="C97" s="17" t="s">
        <v>2017</v>
      </c>
      <c r="D97" s="17" t="str">
        <f>IF(VLOOKUP($B97,suvaha_p!$A:$G,1)=$B97,VLOOKUP($B97,suvaha_p!$A:$G,$B$1),0)</f>
        <v>Oceňovacie rozdiely z kapitálových účastín
(+/- 415)</v>
      </c>
      <c r="E97" s="139" t="s">
        <v>2098</v>
      </c>
      <c r="F97" s="140">
        <f>SUM('HL KNIHA VYPOC'!G219)</f>
        <v>0</v>
      </c>
      <c r="I97" s="145">
        <f t="shared" si="87"/>
        <v>0</v>
      </c>
      <c r="J97" s="145"/>
      <c r="K97" s="145"/>
      <c r="L97" s="146"/>
      <c r="M97" s="146"/>
      <c r="N97" s="131">
        <f t="shared" si="94"/>
        <v>0</v>
      </c>
      <c r="O97" s="131"/>
      <c r="P97" s="142">
        <f>SUM('HL KNIHA VYPOC'!K219)</f>
        <v>0</v>
      </c>
      <c r="Q97" s="131"/>
      <c r="R97" s="131"/>
      <c r="S97" s="761">
        <f t="shared" si="83"/>
        <v>0</v>
      </c>
      <c r="T97" s="131"/>
      <c r="U97" s="131"/>
      <c r="V97" s="131"/>
      <c r="W97" s="131"/>
      <c r="X97" s="131">
        <f t="shared" si="95"/>
        <v>0</v>
      </c>
      <c r="Z97" s="147"/>
      <c r="AB97" s="135">
        <f t="shared" si="68"/>
        <v>0</v>
      </c>
      <c r="AC97" s="135">
        <f t="shared" si="69"/>
        <v>0</v>
      </c>
      <c r="AD97" s="132" t="str">
        <f t="shared" si="70"/>
        <v xml:space="preserve">           </v>
      </c>
      <c r="AE97" s="132" t="str">
        <f t="shared" si="70"/>
        <v xml:space="preserve">           </v>
      </c>
      <c r="AF97" s="132" t="str">
        <f t="shared" si="70"/>
        <v xml:space="preserve">          0</v>
      </c>
      <c r="AG97" s="132" t="str">
        <f t="shared" si="65"/>
        <v xml:space="preserve">          0</v>
      </c>
      <c r="AK97" s="140">
        <f>SUM('HL KNIHA VYPOC'!H219)</f>
        <v>0</v>
      </c>
      <c r="AN97" s="141">
        <f t="shared" si="85"/>
        <v>0</v>
      </c>
      <c r="AR97" s="141"/>
      <c r="AS97" s="141">
        <f t="shared" si="96"/>
        <v>0</v>
      </c>
    </row>
    <row r="98" spans="2:48" s="17" customFormat="1" ht="12" customHeight="1" outlineLevel="1" x14ac:dyDescent="0.25">
      <c r="B98" s="144">
        <v>96</v>
      </c>
      <c r="C98" s="17" t="s">
        <v>2018</v>
      </c>
      <c r="D98" s="17" t="str">
        <f>IF(VLOOKUP($B98,suvaha_p!$A:$G,1)=$B98,VLOOKUP($B98,suvaha_p!$A:$G,$B$1),0)</f>
        <v>Oceňovacie rozdiely z precenenia pri zlúčení, splynutí a rozdelení (+/- 416)</v>
      </c>
      <c r="E98" s="139" t="s">
        <v>2099</v>
      </c>
      <c r="F98" s="140">
        <f>SUM('HL KNIHA VYPOC'!G220)</f>
        <v>0</v>
      </c>
      <c r="I98" s="145">
        <f t="shared" si="87"/>
        <v>0</v>
      </c>
      <c r="J98" s="145"/>
      <c r="K98" s="145"/>
      <c r="L98" s="146"/>
      <c r="M98" s="146"/>
      <c r="N98" s="131">
        <f t="shared" si="94"/>
        <v>0</v>
      </c>
      <c r="O98" s="131"/>
      <c r="P98" s="142">
        <f>SUM('HL KNIHA VYPOC'!K220)</f>
        <v>0</v>
      </c>
      <c r="Q98" s="131"/>
      <c r="R98" s="131"/>
      <c r="S98" s="761">
        <f t="shared" si="83"/>
        <v>0</v>
      </c>
      <c r="T98" s="131"/>
      <c r="U98" s="131"/>
      <c r="V98" s="131"/>
      <c r="W98" s="131"/>
      <c r="X98" s="131">
        <f t="shared" si="95"/>
        <v>0</v>
      </c>
      <c r="Z98" s="147"/>
      <c r="AB98" s="135">
        <f t="shared" si="68"/>
        <v>0</v>
      </c>
      <c r="AC98" s="135">
        <f t="shared" si="69"/>
        <v>0</v>
      </c>
      <c r="AD98" s="132" t="str">
        <f t="shared" si="70"/>
        <v xml:space="preserve">           </v>
      </c>
      <c r="AE98" s="132" t="str">
        <f t="shared" si="70"/>
        <v xml:space="preserve">           </v>
      </c>
      <c r="AF98" s="132" t="str">
        <f t="shared" si="70"/>
        <v xml:space="preserve">          0</v>
      </c>
      <c r="AG98" s="132" t="str">
        <f t="shared" si="65"/>
        <v xml:space="preserve">          0</v>
      </c>
      <c r="AK98" s="140">
        <f>SUM('HL KNIHA VYPOC'!H220)</f>
        <v>0</v>
      </c>
      <c r="AN98" s="141">
        <f t="shared" si="85"/>
        <v>0</v>
      </c>
      <c r="AR98" s="141"/>
      <c r="AS98" s="141">
        <f t="shared" si="96"/>
        <v>0</v>
      </c>
    </row>
    <row r="99" spans="2:48" s="412" customFormat="1" outlineLevel="1" x14ac:dyDescent="0.25">
      <c r="B99" s="447">
        <v>97</v>
      </c>
      <c r="C99" s="412" t="s">
        <v>2100</v>
      </c>
      <c r="D99" s="412" t="str">
        <f>IF(VLOOKUP($B99,suvaha_p!$A:$G,1)=$B99,VLOOKUP($B99,suvaha_p!$A:$G,$B$1),0)</f>
        <v>Výsledok hospodárenia minulých rokov r. 98 + r. 99</v>
      </c>
      <c r="E99" s="433" t="s">
        <v>2101</v>
      </c>
      <c r="F99" s="433"/>
      <c r="I99" s="448">
        <f t="shared" si="87"/>
        <v>0</v>
      </c>
      <c r="J99" s="448"/>
      <c r="K99" s="448"/>
      <c r="L99" s="449"/>
      <c r="M99" s="449"/>
      <c r="N99" s="414">
        <f>SUM(N100:N101)</f>
        <v>10585</v>
      </c>
      <c r="O99" s="415"/>
      <c r="P99" s="445"/>
      <c r="Q99" s="415"/>
      <c r="R99" s="415"/>
      <c r="S99" s="761">
        <f t="shared" si="83"/>
        <v>0</v>
      </c>
      <c r="T99" s="415"/>
      <c r="U99" s="415"/>
      <c r="V99" s="415"/>
      <c r="W99" s="414"/>
      <c r="X99" s="414">
        <f>SUM(X100:X101)</f>
        <v>0</v>
      </c>
      <c r="Z99" s="440"/>
      <c r="AB99" s="440">
        <f t="shared" si="68"/>
        <v>10585</v>
      </c>
      <c r="AC99" s="440">
        <f t="shared" si="69"/>
        <v>0</v>
      </c>
      <c r="AD99" s="442" t="str">
        <f t="shared" si="70"/>
        <v xml:space="preserve">           </v>
      </c>
      <c r="AE99" s="442" t="str">
        <f t="shared" si="70"/>
        <v xml:space="preserve">           </v>
      </c>
      <c r="AF99" s="442" t="str">
        <f t="shared" si="70"/>
        <v xml:space="preserve">      10585</v>
      </c>
      <c r="AG99" s="442" t="str">
        <f t="shared" si="65"/>
        <v xml:space="preserve">          0</v>
      </c>
      <c r="AK99" s="433"/>
      <c r="AN99" s="446">
        <f t="shared" si="85"/>
        <v>0</v>
      </c>
      <c r="AR99" s="443"/>
      <c r="AS99" s="443">
        <f>SUM(AS100:AS101)</f>
        <v>0</v>
      </c>
    </row>
    <row r="100" spans="2:48" s="17" customFormat="1" outlineLevel="1" x14ac:dyDescent="0.25">
      <c r="B100" s="144">
        <v>98</v>
      </c>
      <c r="C100" s="17" t="s">
        <v>2102</v>
      </c>
      <c r="D100" s="17" t="str">
        <f>IF(VLOOKUP($B100,suvaha_p!$A:$G,1)=$B100,VLOOKUP($B100,suvaha_p!$A:$G,$B$1),0)</f>
        <v>Nerozdelený zisk minulých rokov (428)</v>
      </c>
      <c r="E100" s="139" t="s">
        <v>2103</v>
      </c>
      <c r="F100" s="140">
        <f>SUM('HL KNIHA VYPOC'!G230)</f>
        <v>-10585.02</v>
      </c>
      <c r="I100" s="145">
        <f t="shared" si="87"/>
        <v>-10585.02</v>
      </c>
      <c r="J100" s="145"/>
      <c r="K100" s="145"/>
      <c r="L100" s="146"/>
      <c r="M100" s="146"/>
      <c r="N100" s="131">
        <f t="shared" ref="N100:N101" si="97">ROUND((I100*-1),0)</f>
        <v>10585</v>
      </c>
      <c r="O100" s="131"/>
      <c r="P100" s="142">
        <f>SUM('HL KNIHA VYPOC'!K230)</f>
        <v>0</v>
      </c>
      <c r="Q100" s="131"/>
      <c r="R100" s="131"/>
      <c r="S100" s="761">
        <f t="shared" si="83"/>
        <v>0</v>
      </c>
      <c r="T100" s="131"/>
      <c r="U100" s="131"/>
      <c r="V100" s="131"/>
      <c r="W100" s="131"/>
      <c r="X100" s="131">
        <f t="shared" ref="X100:X101" si="98">ROUND((S100*-1),0)</f>
        <v>0</v>
      </c>
      <c r="Z100" s="147"/>
      <c r="AB100" s="135">
        <f t="shared" si="68"/>
        <v>10585</v>
      </c>
      <c r="AC100" s="135">
        <f t="shared" si="69"/>
        <v>0</v>
      </c>
      <c r="AD100" s="132" t="str">
        <f t="shared" si="70"/>
        <v xml:space="preserve">           </v>
      </c>
      <c r="AE100" s="132" t="str">
        <f t="shared" si="70"/>
        <v xml:space="preserve">           </v>
      </c>
      <c r="AF100" s="132" t="str">
        <f t="shared" si="70"/>
        <v xml:space="preserve">      10585</v>
      </c>
      <c r="AG100" s="132" t="str">
        <f t="shared" si="65"/>
        <v xml:space="preserve">          0</v>
      </c>
      <c r="AK100" s="140">
        <f>SUM('HL KNIHA VYPOC'!H230)</f>
        <v>0</v>
      </c>
      <c r="AN100" s="141">
        <f t="shared" si="85"/>
        <v>0</v>
      </c>
      <c r="AR100" s="141"/>
      <c r="AS100" s="141">
        <f t="shared" ref="AS100:AS101" si="99">ROUND((AN100*-1),0)</f>
        <v>0</v>
      </c>
    </row>
    <row r="101" spans="2:48" s="17" customFormat="1" outlineLevel="1" x14ac:dyDescent="0.25">
      <c r="B101" s="144">
        <v>99</v>
      </c>
      <c r="C101" s="17" t="s">
        <v>2017</v>
      </c>
      <c r="D101" s="17" t="str">
        <f>IF(VLOOKUP($B101,suvaha_p!$A:$G,1)=$B101,VLOOKUP($B101,suvaha_p!$A:$G,$B$1),0)</f>
        <v>Neuhradená strata minulých rokov (/-/429)</v>
      </c>
      <c r="E101" s="139" t="s">
        <v>2104</v>
      </c>
      <c r="F101" s="140">
        <f>SUM('HL KNIHA VYPOC'!G231)</f>
        <v>0</v>
      </c>
      <c r="I101" s="145">
        <f t="shared" si="87"/>
        <v>0</v>
      </c>
      <c r="J101" s="145"/>
      <c r="K101" s="145"/>
      <c r="L101" s="146"/>
      <c r="M101" s="146"/>
      <c r="N101" s="131">
        <f t="shared" si="97"/>
        <v>0</v>
      </c>
      <c r="O101" s="131"/>
      <c r="P101" s="142">
        <f>SUM('HL KNIHA VYPOC'!K231)</f>
        <v>0</v>
      </c>
      <c r="Q101" s="131"/>
      <c r="R101" s="131"/>
      <c r="S101" s="761">
        <f t="shared" si="83"/>
        <v>0</v>
      </c>
      <c r="T101" s="131"/>
      <c r="U101" s="131"/>
      <c r="V101" s="131"/>
      <c r="W101" s="131"/>
      <c r="X101" s="131">
        <f t="shared" si="98"/>
        <v>0</v>
      </c>
      <c r="Z101" s="147"/>
      <c r="AB101" s="135">
        <f t="shared" si="68"/>
        <v>0</v>
      </c>
      <c r="AC101" s="135">
        <f t="shared" si="69"/>
        <v>0</v>
      </c>
      <c r="AD101" s="132" t="str">
        <f t="shared" si="70"/>
        <v xml:space="preserve">           </v>
      </c>
      <c r="AE101" s="132" t="str">
        <f t="shared" si="70"/>
        <v xml:space="preserve">           </v>
      </c>
      <c r="AF101" s="132" t="str">
        <f t="shared" si="70"/>
        <v xml:space="preserve">          0</v>
      </c>
      <c r="AG101" s="132" t="str">
        <f t="shared" si="65"/>
        <v xml:space="preserve">          0</v>
      </c>
      <c r="AK101" s="140">
        <f>SUM('HL KNIHA VYPOC'!H231)</f>
        <v>0</v>
      </c>
      <c r="AN101" s="141">
        <f t="shared" si="85"/>
        <v>0</v>
      </c>
      <c r="AR101" s="141"/>
      <c r="AS101" s="141">
        <f t="shared" si="99"/>
        <v>0</v>
      </c>
    </row>
    <row r="102" spans="2:48" s="411" customFormat="1" x14ac:dyDescent="0.25">
      <c r="B102" s="455">
        <v>100</v>
      </c>
      <c r="C102" s="411" t="s">
        <v>2105</v>
      </c>
      <c r="D102" s="411" t="str">
        <f>IF(VLOOKUP($B102,suvaha_p!$A:$G,1)=$B102,VLOOKUP($B102,suvaha_p!$A:$G,$B$1),0)</f>
        <v>Výsledok hospodárenia za účtovné obdobie po zdanení /+-/  r. 01 - (r. 81 + r. 85 + r. 86 + r. 87 + r. 90 + r. 93 + r. 97
+ r. 101 + r. 141)</v>
      </c>
      <c r="E102" s="456" t="s">
        <v>2106</v>
      </c>
      <c r="F102" s="456"/>
      <c r="I102" s="457">
        <f t="shared" si="87"/>
        <v>0</v>
      </c>
      <c r="J102" s="457"/>
      <c r="K102" s="457"/>
      <c r="L102" s="458"/>
      <c r="M102" s="458"/>
      <c r="N102" s="417">
        <f>SUM(N3-N83-N87-N88-N89-N92-N95-N99-N103-N143)</f>
        <v>17623</v>
      </c>
      <c r="O102" s="416"/>
      <c r="P102" s="420"/>
      <c r="Q102" s="416"/>
      <c r="R102" s="416"/>
      <c r="S102" s="761">
        <f t="shared" si="83"/>
        <v>0</v>
      </c>
      <c r="T102" s="416"/>
      <c r="U102" s="416"/>
      <c r="V102" s="416"/>
      <c r="W102" s="417"/>
      <c r="X102" s="417">
        <f>SUM(X3-X83-X87-X88-X89-X92-X95-X99-X103-X143)</f>
        <v>11086</v>
      </c>
      <c r="Z102" s="459"/>
      <c r="AB102" s="459">
        <f t="shared" si="68"/>
        <v>17623</v>
      </c>
      <c r="AC102" s="459">
        <f t="shared" si="69"/>
        <v>11086</v>
      </c>
      <c r="AD102" s="460" t="str">
        <f t="shared" si="70"/>
        <v xml:space="preserve">           </v>
      </c>
      <c r="AE102" s="460" t="str">
        <f t="shared" si="70"/>
        <v xml:space="preserve">           </v>
      </c>
      <c r="AF102" s="461" t="str">
        <f t="shared" si="70"/>
        <v xml:space="preserve">      17623</v>
      </c>
      <c r="AG102" s="461" t="str">
        <f t="shared" si="65"/>
        <v xml:space="preserve">      11086</v>
      </c>
      <c r="AK102" s="456"/>
      <c r="AN102" s="419">
        <f t="shared" si="85"/>
        <v>0</v>
      </c>
      <c r="AR102" s="418"/>
      <c r="AS102" s="418">
        <f>SUM(AS3-AS83-AS87-AS88-AS89-AS92-AS95-AS99-AS103-AS143)</f>
        <v>0</v>
      </c>
      <c r="AV102" s="411">
        <v>289365</v>
      </c>
    </row>
    <row r="103" spans="2:48" s="412" customFormat="1" x14ac:dyDescent="0.25">
      <c r="B103" s="447">
        <v>101</v>
      </c>
      <c r="C103" s="412" t="s">
        <v>2037</v>
      </c>
      <c r="D103" s="412" t="str">
        <f>IF(VLOOKUP($B103,suvaha_p!$A:$G,1)=$B103,VLOOKUP($B103,suvaha_p!$A:$G,$B$1),0)</f>
        <v>Záväzky r. 102 + r. 118 + r. 121 + r. 122 + r. 136 + r. 139
 + r. 140</v>
      </c>
      <c r="E103" s="433" t="s">
        <v>2107</v>
      </c>
      <c r="F103" s="433"/>
      <c r="I103" s="448">
        <f t="shared" si="87"/>
        <v>0</v>
      </c>
      <c r="J103" s="448"/>
      <c r="K103" s="448"/>
      <c r="L103" s="449"/>
      <c r="M103" s="449"/>
      <c r="N103" s="414">
        <f>SUM(N104+N120+N123+N124+N138+N141+N142)</f>
        <v>7323</v>
      </c>
      <c r="O103" s="415"/>
      <c r="P103" s="445"/>
      <c r="Q103" s="415"/>
      <c r="R103" s="415"/>
      <c r="S103" s="761">
        <f t="shared" si="83"/>
        <v>0</v>
      </c>
      <c r="T103" s="415"/>
      <c r="U103" s="415"/>
      <c r="V103" s="415"/>
      <c r="W103" s="414"/>
      <c r="X103" s="414">
        <f>SUM(X104+X120+X123+X124+X138+X141+X142)</f>
        <v>3352</v>
      </c>
      <c r="Z103" s="440"/>
      <c r="AB103" s="440">
        <f t="shared" si="68"/>
        <v>7323</v>
      </c>
      <c r="AC103" s="440">
        <f t="shared" si="69"/>
        <v>3352</v>
      </c>
      <c r="AD103" s="442" t="str">
        <f t="shared" si="70"/>
        <v xml:space="preserve">           </v>
      </c>
      <c r="AE103" s="442" t="str">
        <f t="shared" si="70"/>
        <v xml:space="preserve">           </v>
      </c>
      <c r="AF103" s="442" t="str">
        <f t="shared" si="70"/>
        <v xml:space="preserve">       7323</v>
      </c>
      <c r="AG103" s="442" t="str">
        <f t="shared" si="65"/>
        <v xml:space="preserve">       3352</v>
      </c>
      <c r="AK103" s="433"/>
      <c r="AN103" s="446">
        <f t="shared" si="85"/>
        <v>0</v>
      </c>
      <c r="AR103" s="443"/>
      <c r="AS103" s="443">
        <f>SUM(AS104+AS120+AS123+AS124+AS138+AS141+AS142)</f>
        <v>0</v>
      </c>
      <c r="AV103" s="412">
        <v>285765</v>
      </c>
    </row>
    <row r="104" spans="2:48" s="412" customFormat="1" outlineLevel="1" x14ac:dyDescent="0.25">
      <c r="B104" s="447">
        <v>102</v>
      </c>
      <c r="C104" s="412" t="s">
        <v>2039</v>
      </c>
      <c r="D104" s="412" t="str">
        <f>IF(VLOOKUP($B104,suvaha_p!$A:$G,1)=$B104,VLOOKUP($B104,suvaha_p!$A:$G,$B$1),0)</f>
        <v>Dlhodobé záväzky súčet (r. 103 + r. 107 až r. 117)</v>
      </c>
      <c r="E104" s="433" t="s">
        <v>2108</v>
      </c>
      <c r="F104" s="433"/>
      <c r="I104" s="448">
        <f t="shared" si="87"/>
        <v>0</v>
      </c>
      <c r="J104" s="448"/>
      <c r="K104" s="448"/>
      <c r="L104" s="449"/>
      <c r="M104" s="449"/>
      <c r="N104" s="414">
        <f>SUM(N105+N109+N110+N111+N112+N113+N114+N115+N116+N117+N118+N119)</f>
        <v>23</v>
      </c>
      <c r="O104" s="415"/>
      <c r="P104" s="445"/>
      <c r="Q104" s="415"/>
      <c r="R104" s="415"/>
      <c r="S104" s="761">
        <f t="shared" si="83"/>
        <v>0</v>
      </c>
      <c r="T104" s="415"/>
      <c r="U104" s="415"/>
      <c r="V104" s="415"/>
      <c r="W104" s="414"/>
      <c r="X104" s="414">
        <f>SUM(X105+X109+X110+X111+X112+X113+X114+X115+X116+X117+X118+X119)</f>
        <v>23</v>
      </c>
      <c r="Z104" s="440"/>
      <c r="AB104" s="440">
        <f t="shared" si="68"/>
        <v>23</v>
      </c>
      <c r="AC104" s="440">
        <f t="shared" si="69"/>
        <v>23</v>
      </c>
      <c r="AD104" s="442" t="str">
        <f t="shared" si="70"/>
        <v xml:space="preserve">           </v>
      </c>
      <c r="AE104" s="442" t="str">
        <f t="shared" si="70"/>
        <v xml:space="preserve">           </v>
      </c>
      <c r="AF104" s="442" t="str">
        <f t="shared" si="70"/>
        <v xml:space="preserve">         23</v>
      </c>
      <c r="AG104" s="442" t="str">
        <f t="shared" si="65"/>
        <v xml:space="preserve">         23</v>
      </c>
      <c r="AK104" s="433"/>
      <c r="AN104" s="446">
        <f t="shared" si="85"/>
        <v>0</v>
      </c>
      <c r="AP104" s="446"/>
      <c r="AR104" s="443"/>
      <c r="AS104" s="443">
        <f>SUM(AS105+AS109+AS110+AS111+AS112+AS113+AS114+AS115+AS116+AS117+AS118+AS119)</f>
        <v>0</v>
      </c>
      <c r="AV104" s="412">
        <f>AV102-AV103</f>
        <v>3600</v>
      </c>
    </row>
    <row r="105" spans="2:48" s="17" customFormat="1" outlineLevel="1" x14ac:dyDescent="0.25">
      <c r="B105" s="144">
        <v>103</v>
      </c>
      <c r="C105" s="17" t="s">
        <v>2041</v>
      </c>
      <c r="D105" s="17" t="str">
        <f>IF(VLOOKUP($B105,suvaha_p!$A:$G,1)=$B105,VLOOKUP($B105,suvaha_p!$A:$G,$B$1),0)</f>
        <v>Dlhodobé záväzky z obchodného styku súčet
(r. 104 až r. 106)</v>
      </c>
      <c r="E105" s="134" t="s">
        <v>2109</v>
      </c>
      <c r="F105" s="134"/>
      <c r="I105" s="145">
        <f t="shared" si="87"/>
        <v>0</v>
      </c>
      <c r="J105" s="145"/>
      <c r="K105" s="145"/>
      <c r="L105" s="146"/>
      <c r="M105" s="146"/>
      <c r="N105" s="137">
        <f>SUM(N106:N108)</f>
        <v>0</v>
      </c>
      <c r="O105" s="131"/>
      <c r="P105" s="138"/>
      <c r="Q105" s="131"/>
      <c r="R105" s="131"/>
      <c r="S105" s="761">
        <f t="shared" si="83"/>
        <v>0</v>
      </c>
      <c r="T105" s="131"/>
      <c r="U105" s="131"/>
      <c r="V105" s="131"/>
      <c r="W105" s="137"/>
      <c r="X105" s="137">
        <f>SUM(X106:X108)</f>
        <v>0</v>
      </c>
      <c r="Z105" s="135"/>
      <c r="AB105" s="135">
        <f t="shared" si="68"/>
        <v>0</v>
      </c>
      <c r="AC105" s="135">
        <f t="shared" si="69"/>
        <v>0</v>
      </c>
      <c r="AD105" s="132" t="str">
        <f t="shared" si="70"/>
        <v xml:space="preserve">           </v>
      </c>
      <c r="AE105" s="132" t="str">
        <f t="shared" si="70"/>
        <v xml:space="preserve">           </v>
      </c>
      <c r="AF105" s="132" t="str">
        <f t="shared" si="70"/>
        <v xml:space="preserve">          0</v>
      </c>
      <c r="AG105" s="132" t="str">
        <f t="shared" si="65"/>
        <v xml:space="preserve">          0</v>
      </c>
      <c r="AK105" s="134"/>
      <c r="AN105" s="141">
        <f t="shared" si="85"/>
        <v>0</v>
      </c>
      <c r="AR105" s="136"/>
      <c r="AS105" s="136">
        <f>SUM(AS106:AS108)</f>
        <v>0</v>
      </c>
    </row>
    <row r="106" spans="2:48" s="17" customFormat="1" outlineLevel="1" x14ac:dyDescent="0.25">
      <c r="B106" s="144">
        <v>104</v>
      </c>
      <c r="C106" s="17" t="s">
        <v>2050</v>
      </c>
      <c r="D106" s="17" t="str">
        <f>IF(VLOOKUP($B106,suvaha_p!$A:$G,1)=$B106,VLOOKUP($B106,suvaha_p!$A:$G,$B$1),0)</f>
        <v>Záväzky z obchodného styku voči prepojeným účtovným jednotkám (321A, 475A, 476A)</v>
      </c>
      <c r="E106" s="139" t="s">
        <v>2110</v>
      </c>
      <c r="F106" s="143"/>
      <c r="G106" s="141">
        <f>SUM(ANALYTIKAVUJ!C150+ANALYTIKAVUJ!K180+ANALYTIKAVUJ!K190)</f>
        <v>0</v>
      </c>
      <c r="I106" s="145">
        <f t="shared" si="87"/>
        <v>0</v>
      </c>
      <c r="J106" s="145"/>
      <c r="K106" s="145"/>
      <c r="L106" s="146"/>
      <c r="M106" s="146"/>
      <c r="N106" s="131">
        <f t="shared" ref="N106:N119" si="100">ROUND((I106*-1),0)</f>
        <v>0</v>
      </c>
      <c r="O106" s="131"/>
      <c r="P106" s="142"/>
      <c r="Q106" s="131">
        <f>SUM(ANALYTIKAVUJ!D150+ANALYTIKAVUJ!L180+ANALYTIKAVUJ!L190)</f>
        <v>0</v>
      </c>
      <c r="R106" s="131"/>
      <c r="S106" s="761">
        <f t="shared" si="83"/>
        <v>0</v>
      </c>
      <c r="T106" s="131"/>
      <c r="U106" s="131"/>
      <c r="V106" s="131"/>
      <c r="W106" s="131"/>
      <c r="X106" s="131">
        <f t="shared" ref="X106:X119" si="101">ROUND((S106*-1),0)</f>
        <v>0</v>
      </c>
      <c r="Z106" s="147"/>
      <c r="AB106" s="135">
        <f t="shared" si="68"/>
        <v>0</v>
      </c>
      <c r="AC106" s="135">
        <f t="shared" si="69"/>
        <v>0</v>
      </c>
      <c r="AD106" s="132" t="str">
        <f t="shared" si="70"/>
        <v xml:space="preserve">           </v>
      </c>
      <c r="AE106" s="132" t="str">
        <f t="shared" si="70"/>
        <v xml:space="preserve">           </v>
      </c>
      <c r="AF106" s="132" t="str">
        <f t="shared" si="70"/>
        <v xml:space="preserve">          0</v>
      </c>
      <c r="AG106" s="132" t="str">
        <f t="shared" si="65"/>
        <v xml:space="preserve">          0</v>
      </c>
      <c r="AK106" s="143"/>
      <c r="AL106" s="141">
        <f>SUM(ANALYTIKAVUJ!E150+ANALYTIKAVUJ!M180+ANALYTIKAVUJ!M190)</f>
        <v>0</v>
      </c>
      <c r="AN106" s="141">
        <f t="shared" si="85"/>
        <v>0</v>
      </c>
      <c r="AR106" s="141"/>
      <c r="AS106" s="141">
        <f t="shared" ref="AS106:AS119" si="102">ROUND((AN106*-1),0)</f>
        <v>0</v>
      </c>
    </row>
    <row r="107" spans="2:48" s="17" customFormat="1" outlineLevel="1" x14ac:dyDescent="0.25">
      <c r="B107" s="144">
        <v>105</v>
      </c>
      <c r="C107" s="17" t="s">
        <v>2051</v>
      </c>
      <c r="D107" s="17" t="str">
        <f>IF(VLOOKUP($B107,suvaha_p!$A:$G,1)=$B107,VLOOKUP($B107,suvaha_p!$A:$G,$B$1),0)</f>
        <v>Záväzky z obchodného styku v rámci podielovej účasti okrem záväzkov voči prepojeným účtovným jednotkám (321A, 475A, 476A)</v>
      </c>
      <c r="E107" s="139" t="s">
        <v>2111</v>
      </c>
      <c r="F107" s="143"/>
      <c r="G107" s="141">
        <f>SUM(ANALYTIKAVUJ!K191+ANALYTIKAVUJ!K181+ANALYTIKAVUJ!C151)</f>
        <v>0</v>
      </c>
      <c r="I107" s="145">
        <f t="shared" si="87"/>
        <v>0</v>
      </c>
      <c r="J107" s="145"/>
      <c r="K107" s="145"/>
      <c r="L107" s="146"/>
      <c r="M107" s="146"/>
      <c r="N107" s="131">
        <f t="shared" si="100"/>
        <v>0</v>
      </c>
      <c r="O107" s="131"/>
      <c r="P107" s="142"/>
      <c r="Q107" s="131">
        <f>SUM(ANALYTIKAVUJ!L191+ANALYTIKAVUJ!L181+ANALYTIKAVUJ!D151)</f>
        <v>0</v>
      </c>
      <c r="R107" s="131"/>
      <c r="S107" s="761">
        <f t="shared" si="83"/>
        <v>0</v>
      </c>
      <c r="T107" s="131"/>
      <c r="U107" s="131"/>
      <c r="V107" s="131"/>
      <c r="W107" s="131"/>
      <c r="X107" s="131">
        <f t="shared" si="101"/>
        <v>0</v>
      </c>
      <c r="Z107" s="147"/>
      <c r="AB107" s="135">
        <f t="shared" si="68"/>
        <v>0</v>
      </c>
      <c r="AC107" s="135">
        <f t="shared" si="69"/>
        <v>0</v>
      </c>
      <c r="AD107" s="132" t="str">
        <f t="shared" si="70"/>
        <v xml:space="preserve">           </v>
      </c>
      <c r="AE107" s="132" t="str">
        <f t="shared" si="70"/>
        <v xml:space="preserve">           </v>
      </c>
      <c r="AF107" s="132" t="str">
        <f t="shared" si="70"/>
        <v xml:space="preserve">          0</v>
      </c>
      <c r="AG107" s="132" t="str">
        <f t="shared" si="65"/>
        <v xml:space="preserve">          0</v>
      </c>
      <c r="AK107" s="143"/>
      <c r="AL107" s="141">
        <f>SUM(ANALYTIKAVUJ!M191+ANALYTIKAVUJ!M181+ANALYTIKAVUJ!E151)</f>
        <v>0</v>
      </c>
      <c r="AN107" s="141">
        <f t="shared" si="85"/>
        <v>0</v>
      </c>
      <c r="AR107" s="141"/>
      <c r="AS107" s="141">
        <f t="shared" si="102"/>
        <v>0</v>
      </c>
    </row>
    <row r="108" spans="2:48" s="17" customFormat="1" outlineLevel="1" x14ac:dyDescent="0.25">
      <c r="B108" s="144">
        <v>106</v>
      </c>
      <c r="C108" s="17" t="s">
        <v>2052</v>
      </c>
      <c r="D108" s="17" t="str">
        <f>IF(VLOOKUP($B108,suvaha_p!$A:$G,1)=$B108,VLOOKUP($B108,suvaha_p!$A:$G,$B$1),0)</f>
        <v>Ostatné záväzky z obchodného styku (321A, 475A, 476A)</v>
      </c>
      <c r="E108" s="139" t="s">
        <v>2112</v>
      </c>
      <c r="F108" s="143"/>
      <c r="G108" s="141">
        <f>SUM(ANALYTIKAVUJ!C152+ANALYTIKAVUJ!K182+ANALYTIKAVUJ!K192)</f>
        <v>0</v>
      </c>
      <c r="I108" s="145">
        <f t="shared" si="87"/>
        <v>0</v>
      </c>
      <c r="J108" s="145"/>
      <c r="K108" s="145"/>
      <c r="L108" s="146"/>
      <c r="M108" s="146"/>
      <c r="N108" s="131">
        <f t="shared" si="100"/>
        <v>0</v>
      </c>
      <c r="O108" s="131"/>
      <c r="P108" s="142"/>
      <c r="Q108" s="131">
        <f>SUM(ANALYTIKAVUJ!D152+ANALYTIKAVUJ!L182+ANALYTIKAVUJ!L192)</f>
        <v>0</v>
      </c>
      <c r="R108" s="131"/>
      <c r="S108" s="761">
        <f t="shared" si="83"/>
        <v>0</v>
      </c>
      <c r="T108" s="131"/>
      <c r="U108" s="131"/>
      <c r="V108" s="131"/>
      <c r="W108" s="131"/>
      <c r="X108" s="131">
        <f t="shared" si="101"/>
        <v>0</v>
      </c>
      <c r="Z108" s="147"/>
      <c r="AB108" s="135">
        <f t="shared" si="68"/>
        <v>0</v>
      </c>
      <c r="AC108" s="135">
        <f t="shared" si="69"/>
        <v>0</v>
      </c>
      <c r="AD108" s="132" t="str">
        <f t="shared" si="70"/>
        <v xml:space="preserve">           </v>
      </c>
      <c r="AE108" s="132" t="str">
        <f t="shared" si="70"/>
        <v xml:space="preserve">           </v>
      </c>
      <c r="AF108" s="132" t="str">
        <f t="shared" si="70"/>
        <v xml:space="preserve">          0</v>
      </c>
      <c r="AG108" s="132" t="str">
        <f t="shared" si="65"/>
        <v xml:space="preserve">          0</v>
      </c>
      <c r="AK108" s="143"/>
      <c r="AL108" s="141">
        <f>SUM(ANALYTIKAVUJ!E152+ANALYTIKAVUJ!M182+ANALYTIKAVUJ!M192)</f>
        <v>0</v>
      </c>
      <c r="AN108" s="141">
        <f t="shared" si="85"/>
        <v>0</v>
      </c>
      <c r="AR108" s="141"/>
      <c r="AS108" s="141">
        <f t="shared" si="102"/>
        <v>0</v>
      </c>
    </row>
    <row r="109" spans="2:48" s="17" customFormat="1" outlineLevel="1" x14ac:dyDescent="0.25">
      <c r="B109" s="144">
        <v>107</v>
      </c>
      <c r="C109" s="17" t="s">
        <v>2017</v>
      </c>
      <c r="D109" s="17" t="str">
        <f>IF(VLOOKUP($B109,suvaha_p!$A:$G,1)=$B109,VLOOKUP($B109,suvaha_p!$A:$G,$B$1),0)</f>
        <v>Čistá hodnota zákazky (316A)</v>
      </c>
      <c r="E109" s="139" t="s">
        <v>1243</v>
      </c>
      <c r="F109" s="143"/>
      <c r="G109" s="141">
        <f>SUM(ANALYTIKAVUJ!C117)</f>
        <v>0</v>
      </c>
      <c r="I109" s="145">
        <f t="shared" si="87"/>
        <v>0</v>
      </c>
      <c r="J109" s="145"/>
      <c r="K109" s="145"/>
      <c r="L109" s="146"/>
      <c r="M109" s="146"/>
      <c r="N109" s="131">
        <f t="shared" si="100"/>
        <v>0</v>
      </c>
      <c r="O109" s="131"/>
      <c r="P109" s="142"/>
      <c r="Q109" s="131">
        <f>SUM(ANALYTIKAVUJ!D117)</f>
        <v>0</v>
      </c>
      <c r="R109" s="131"/>
      <c r="S109" s="761">
        <f t="shared" si="83"/>
        <v>0</v>
      </c>
      <c r="T109" s="131"/>
      <c r="U109" s="131"/>
      <c r="V109" s="131"/>
      <c r="W109" s="131"/>
      <c r="X109" s="131">
        <f t="shared" si="101"/>
        <v>0</v>
      </c>
      <c r="Z109" s="147"/>
      <c r="AB109" s="135">
        <f t="shared" si="68"/>
        <v>0</v>
      </c>
      <c r="AC109" s="135">
        <f t="shared" si="69"/>
        <v>0</v>
      </c>
      <c r="AD109" s="132" t="str">
        <f t="shared" si="70"/>
        <v xml:space="preserve">           </v>
      </c>
      <c r="AE109" s="132" t="str">
        <f t="shared" si="70"/>
        <v xml:space="preserve">           </v>
      </c>
      <c r="AF109" s="132" t="str">
        <f t="shared" si="70"/>
        <v xml:space="preserve">          0</v>
      </c>
      <c r="AG109" s="132" t="str">
        <f t="shared" si="65"/>
        <v xml:space="preserve">          0</v>
      </c>
      <c r="AK109" s="143"/>
      <c r="AL109" s="141">
        <f>SUM(ANALYTIKAVUJ!E117)</f>
        <v>0</v>
      </c>
      <c r="AN109" s="141">
        <f t="shared" si="85"/>
        <v>0</v>
      </c>
      <c r="AR109" s="141"/>
      <c r="AS109" s="141">
        <f t="shared" si="102"/>
        <v>0</v>
      </c>
    </row>
    <row r="110" spans="2:48" s="17" customFormat="1" outlineLevel="1" x14ac:dyDescent="0.25">
      <c r="B110" s="144">
        <v>108</v>
      </c>
      <c r="C110" s="17" t="s">
        <v>2018</v>
      </c>
      <c r="D110" s="17" t="str">
        <f>IF(VLOOKUP($B110,suvaha_p!$A:$G,1)=$B110,VLOOKUP($B110,suvaha_p!$A:$G,$B$1),0)</f>
        <v>Ostatné záväzky voči prepojeným účtovným jednotkám (471A, 47XA)</v>
      </c>
      <c r="E110" s="139" t="s">
        <v>2113</v>
      </c>
      <c r="F110" s="143"/>
      <c r="G110" s="141">
        <f>SUM(ANALYTIKAVUJ!K166)</f>
        <v>0</v>
      </c>
      <c r="I110" s="145">
        <f t="shared" si="87"/>
        <v>0</v>
      </c>
      <c r="J110" s="145"/>
      <c r="K110" s="145"/>
      <c r="L110" s="146"/>
      <c r="M110" s="146"/>
      <c r="N110" s="131">
        <f t="shared" si="100"/>
        <v>0</v>
      </c>
      <c r="O110" s="131"/>
      <c r="P110" s="142"/>
      <c r="Q110" s="131">
        <f>SUM(ANALYTIKAVUJ!L166)</f>
        <v>0</v>
      </c>
      <c r="R110" s="131"/>
      <c r="S110" s="761">
        <f t="shared" si="83"/>
        <v>0</v>
      </c>
      <c r="T110" s="131"/>
      <c r="U110" s="131"/>
      <c r="V110" s="131"/>
      <c r="W110" s="131"/>
      <c r="X110" s="131">
        <f t="shared" si="101"/>
        <v>0</v>
      </c>
      <c r="Z110" s="147"/>
      <c r="AB110" s="135">
        <f t="shared" si="68"/>
        <v>0</v>
      </c>
      <c r="AC110" s="135">
        <f t="shared" si="69"/>
        <v>0</v>
      </c>
      <c r="AD110" s="132" t="str">
        <f t="shared" si="70"/>
        <v xml:space="preserve">           </v>
      </c>
      <c r="AE110" s="132" t="str">
        <f t="shared" si="70"/>
        <v xml:space="preserve">           </v>
      </c>
      <c r="AF110" s="132" t="str">
        <f t="shared" si="70"/>
        <v xml:space="preserve">          0</v>
      </c>
      <c r="AG110" s="132" t="str">
        <f t="shared" si="65"/>
        <v xml:space="preserve">          0</v>
      </c>
      <c r="AK110" s="143"/>
      <c r="AL110" s="141">
        <f>SUM(ANALYTIKAVUJ!M166)</f>
        <v>0</v>
      </c>
      <c r="AN110" s="141">
        <f t="shared" si="85"/>
        <v>0</v>
      </c>
      <c r="AR110" s="141"/>
      <c r="AS110" s="141">
        <f t="shared" si="102"/>
        <v>0</v>
      </c>
    </row>
    <row r="111" spans="2:48" s="17" customFormat="1" outlineLevel="1" x14ac:dyDescent="0.25">
      <c r="B111" s="144">
        <v>109</v>
      </c>
      <c r="C111" s="17" t="s">
        <v>2019</v>
      </c>
      <c r="D111" s="17" t="str">
        <f>IF(VLOOKUP($B111,suvaha_p!$A:$G,1)=$B111,VLOOKUP($B111,suvaha_p!$A:$G,$B$1),0)</f>
        <v>Ostatné záväzky v rámci podielovej účasti okrem záväzkov voči prepojeným účtovným jednotkám (471A, 47XA)</v>
      </c>
      <c r="E111" s="139" t="s">
        <v>2114</v>
      </c>
      <c r="F111" s="143"/>
      <c r="G111" s="141">
        <f>SUM(ANALYTIKAVUJ!K167)</f>
        <v>0</v>
      </c>
      <c r="I111" s="145">
        <f t="shared" si="87"/>
        <v>0</v>
      </c>
      <c r="J111" s="145"/>
      <c r="K111" s="145"/>
      <c r="L111" s="146"/>
      <c r="M111" s="146"/>
      <c r="N111" s="131">
        <f t="shared" si="100"/>
        <v>0</v>
      </c>
      <c r="O111" s="131"/>
      <c r="P111" s="142"/>
      <c r="Q111" s="131">
        <f>SUM(ANALYTIKAVUJ!L167)</f>
        <v>0</v>
      </c>
      <c r="R111" s="131"/>
      <c r="S111" s="761">
        <f t="shared" si="83"/>
        <v>0</v>
      </c>
      <c r="T111" s="131"/>
      <c r="U111" s="131"/>
      <c r="V111" s="131"/>
      <c r="W111" s="131"/>
      <c r="X111" s="131">
        <f t="shared" si="101"/>
        <v>0</v>
      </c>
      <c r="Z111" s="147"/>
      <c r="AB111" s="135">
        <f t="shared" si="68"/>
        <v>0</v>
      </c>
      <c r="AC111" s="135">
        <f t="shared" si="69"/>
        <v>0</v>
      </c>
      <c r="AD111" s="132" t="str">
        <f t="shared" si="70"/>
        <v xml:space="preserve">           </v>
      </c>
      <c r="AE111" s="132" t="str">
        <f t="shared" si="70"/>
        <v xml:space="preserve">           </v>
      </c>
      <c r="AF111" s="132" t="str">
        <f t="shared" si="70"/>
        <v xml:space="preserve">          0</v>
      </c>
      <c r="AG111" s="132" t="str">
        <f t="shared" si="65"/>
        <v xml:space="preserve">          0</v>
      </c>
      <c r="AK111" s="143"/>
      <c r="AL111" s="141">
        <f>SUM(ANALYTIKAVUJ!M167)</f>
        <v>0</v>
      </c>
      <c r="AN111" s="141">
        <f t="shared" si="85"/>
        <v>0</v>
      </c>
      <c r="AR111" s="141"/>
      <c r="AS111" s="141">
        <f t="shared" si="102"/>
        <v>0</v>
      </c>
    </row>
    <row r="112" spans="2:48" s="17" customFormat="1" outlineLevel="1" x14ac:dyDescent="0.25">
      <c r="B112" s="144">
        <v>110</v>
      </c>
      <c r="C112" s="17" t="s">
        <v>2020</v>
      </c>
      <c r="D112" s="17" t="str">
        <f>IF(VLOOKUP($B112,suvaha_p!$A:$G,1)=$B112,VLOOKUP($B112,suvaha_p!$A:$G,$B$1),0)</f>
        <v>Ostatné dlhodobé záväzky (479A, 47XA)</v>
      </c>
      <c r="E112" s="139" t="s">
        <v>322</v>
      </c>
      <c r="F112" s="143"/>
      <c r="G112" s="141">
        <f>SUM(ANALYTIKAVUJ!K205)</f>
        <v>0</v>
      </c>
      <c r="I112" s="145">
        <f t="shared" si="87"/>
        <v>0</v>
      </c>
      <c r="J112" s="145"/>
      <c r="K112" s="145"/>
      <c r="L112" s="146"/>
      <c r="M112" s="146"/>
      <c r="N112" s="131">
        <f t="shared" si="100"/>
        <v>0</v>
      </c>
      <c r="O112" s="131"/>
      <c r="P112" s="142"/>
      <c r="Q112" s="131">
        <f>SUM(ANALYTIKAVUJ!L205)</f>
        <v>0</v>
      </c>
      <c r="R112" s="131"/>
      <c r="S112" s="761">
        <f t="shared" si="83"/>
        <v>0</v>
      </c>
      <c r="T112" s="131"/>
      <c r="U112" s="131"/>
      <c r="V112" s="131"/>
      <c r="W112" s="131"/>
      <c r="X112" s="131">
        <f t="shared" si="101"/>
        <v>0</v>
      </c>
      <c r="Z112" s="147"/>
      <c r="AB112" s="135">
        <f t="shared" si="68"/>
        <v>0</v>
      </c>
      <c r="AC112" s="135">
        <f t="shared" si="69"/>
        <v>0</v>
      </c>
      <c r="AD112" s="132" t="str">
        <f t="shared" si="70"/>
        <v xml:space="preserve">           </v>
      </c>
      <c r="AE112" s="132" t="str">
        <f t="shared" si="70"/>
        <v xml:space="preserve">           </v>
      </c>
      <c r="AF112" s="132" t="str">
        <f t="shared" si="70"/>
        <v xml:space="preserve">          0</v>
      </c>
      <c r="AG112" s="132" t="str">
        <f t="shared" si="65"/>
        <v xml:space="preserve">          0</v>
      </c>
      <c r="AK112" s="143"/>
      <c r="AL112" s="141">
        <f>SUM(ANALYTIKAVUJ!M205)</f>
        <v>0</v>
      </c>
      <c r="AN112" s="141">
        <f t="shared" si="85"/>
        <v>0</v>
      </c>
      <c r="AR112" s="141"/>
      <c r="AS112" s="141">
        <f t="shared" si="102"/>
        <v>0</v>
      </c>
    </row>
    <row r="113" spans="2:45" s="17" customFormat="1" outlineLevel="1" x14ac:dyDescent="0.25">
      <c r="B113" s="144">
        <v>111</v>
      </c>
      <c r="C113" s="17" t="s">
        <v>2022</v>
      </c>
      <c r="D113" s="17" t="str">
        <f>IF(VLOOKUP($B113,suvaha_p!$A:$G,1)=$B113,VLOOKUP($B113,suvaha_p!$A:$G,$B$1),0)</f>
        <v>Dlhodobé prijaté preddavky (475A)</v>
      </c>
      <c r="E113" s="139" t="s">
        <v>49</v>
      </c>
      <c r="F113" s="143"/>
      <c r="G113" s="141">
        <f>SUM(ANALYTIKAVUJ!K183)</f>
        <v>0</v>
      </c>
      <c r="I113" s="145">
        <f t="shared" si="87"/>
        <v>0</v>
      </c>
      <c r="J113" s="145"/>
      <c r="K113" s="145"/>
      <c r="L113" s="146"/>
      <c r="M113" s="146"/>
      <c r="N113" s="131">
        <f t="shared" si="100"/>
        <v>0</v>
      </c>
      <c r="O113" s="131"/>
      <c r="P113" s="142"/>
      <c r="Q113" s="131">
        <f>SUM(ANALYTIKAVUJ!L183)</f>
        <v>0</v>
      </c>
      <c r="R113" s="131"/>
      <c r="S113" s="761">
        <f t="shared" si="83"/>
        <v>0</v>
      </c>
      <c r="T113" s="131"/>
      <c r="U113" s="131"/>
      <c r="V113" s="131"/>
      <c r="W113" s="131"/>
      <c r="X113" s="131">
        <f t="shared" si="101"/>
        <v>0</v>
      </c>
      <c r="Z113" s="147"/>
      <c r="AB113" s="135">
        <f t="shared" si="68"/>
        <v>0</v>
      </c>
      <c r="AC113" s="135">
        <f t="shared" si="69"/>
        <v>0</v>
      </c>
      <c r="AD113" s="132" t="str">
        <f t="shared" si="70"/>
        <v xml:space="preserve">           </v>
      </c>
      <c r="AE113" s="132" t="str">
        <f t="shared" si="70"/>
        <v xml:space="preserve">           </v>
      </c>
      <c r="AF113" s="132" t="str">
        <f t="shared" si="70"/>
        <v xml:space="preserve">          0</v>
      </c>
      <c r="AG113" s="132" t="str">
        <f t="shared" si="65"/>
        <v xml:space="preserve">          0</v>
      </c>
      <c r="AK113" s="143"/>
      <c r="AL113" s="141">
        <f>SUM(ANALYTIKAVUJ!M183)</f>
        <v>0</v>
      </c>
      <c r="AN113" s="141">
        <f t="shared" si="85"/>
        <v>0</v>
      </c>
      <c r="AR113" s="141"/>
      <c r="AS113" s="141">
        <f t="shared" si="102"/>
        <v>0</v>
      </c>
    </row>
    <row r="114" spans="2:45" s="17" customFormat="1" outlineLevel="1" x14ac:dyDescent="0.25">
      <c r="B114" s="144">
        <v>112</v>
      </c>
      <c r="C114" s="17" t="s">
        <v>2023</v>
      </c>
      <c r="D114" s="17" t="str">
        <f>IF(VLOOKUP($B114,suvaha_p!$A:$G,1)=$B114,VLOOKUP($B114,suvaha_p!$A:$G,$B$1),0)</f>
        <v>Dlhodobé zmenky na úhradu (478A)</v>
      </c>
      <c r="E114" s="139" t="s">
        <v>50</v>
      </c>
      <c r="F114" s="143"/>
      <c r="G114" s="141">
        <f>SUM(ANALYTIKAVUJ!K198)</f>
        <v>0</v>
      </c>
      <c r="I114" s="145">
        <f t="shared" si="87"/>
        <v>0</v>
      </c>
      <c r="J114" s="145"/>
      <c r="K114" s="145"/>
      <c r="L114" s="146"/>
      <c r="M114" s="146"/>
      <c r="N114" s="131">
        <f t="shared" si="100"/>
        <v>0</v>
      </c>
      <c r="O114" s="131"/>
      <c r="P114" s="142"/>
      <c r="Q114" s="131">
        <f>SUM(ANALYTIKAVUJ!L198)</f>
        <v>0</v>
      </c>
      <c r="R114" s="131"/>
      <c r="S114" s="761">
        <f t="shared" si="83"/>
        <v>0</v>
      </c>
      <c r="T114" s="131"/>
      <c r="U114" s="131"/>
      <c r="V114" s="131"/>
      <c r="W114" s="131"/>
      <c r="X114" s="131">
        <f t="shared" si="101"/>
        <v>0</v>
      </c>
      <c r="Z114" s="147"/>
      <c r="AB114" s="135">
        <f t="shared" si="68"/>
        <v>0</v>
      </c>
      <c r="AC114" s="135">
        <f t="shared" si="69"/>
        <v>0</v>
      </c>
      <c r="AD114" s="132" t="str">
        <f t="shared" si="70"/>
        <v xml:space="preserve">           </v>
      </c>
      <c r="AE114" s="132" t="str">
        <f t="shared" si="70"/>
        <v xml:space="preserve">           </v>
      </c>
      <c r="AF114" s="132" t="str">
        <f t="shared" si="70"/>
        <v xml:space="preserve">          0</v>
      </c>
      <c r="AG114" s="132" t="str">
        <f t="shared" si="65"/>
        <v xml:space="preserve">          0</v>
      </c>
      <c r="AK114" s="143"/>
      <c r="AL114" s="141">
        <f>SUM(ANALYTIKAVUJ!M198)</f>
        <v>0</v>
      </c>
      <c r="AN114" s="141">
        <f t="shared" si="85"/>
        <v>0</v>
      </c>
      <c r="AR114" s="141"/>
      <c r="AS114" s="141">
        <f t="shared" si="102"/>
        <v>0</v>
      </c>
    </row>
    <row r="115" spans="2:45" s="17" customFormat="1" outlineLevel="1" x14ac:dyDescent="0.25">
      <c r="B115" s="144">
        <v>113</v>
      </c>
      <c r="C115" s="17" t="s">
        <v>2028</v>
      </c>
      <c r="D115" s="17" t="str">
        <f>IF(VLOOKUP($B115,suvaha_p!$A:$G,1)=$B115,VLOOKUP($B115,suvaha_p!$A:$G,$B$1),0)</f>
        <v>Vydané dlhopisy (473A/-/255A)</v>
      </c>
      <c r="E115" s="139" t="s">
        <v>2115</v>
      </c>
      <c r="F115" s="143"/>
      <c r="G115" s="141">
        <f>SUM(ANALYTIKAVUJ!K172+ANALYTIKAVUJ!C146)</f>
        <v>0</v>
      </c>
      <c r="I115" s="145">
        <f t="shared" si="87"/>
        <v>0</v>
      </c>
      <c r="J115" s="145"/>
      <c r="K115" s="145"/>
      <c r="L115" s="146"/>
      <c r="M115" s="146"/>
      <c r="N115" s="131">
        <f t="shared" si="100"/>
        <v>0</v>
      </c>
      <c r="O115" s="131"/>
      <c r="P115" s="142"/>
      <c r="Q115" s="131">
        <f>SUM(ANALYTIKAVUJ!L172+ANALYTIKAVUJ!D146)</f>
        <v>0</v>
      </c>
      <c r="R115" s="131"/>
      <c r="S115" s="761">
        <f t="shared" si="83"/>
        <v>0</v>
      </c>
      <c r="T115" s="131"/>
      <c r="U115" s="131"/>
      <c r="V115" s="131"/>
      <c r="W115" s="131"/>
      <c r="X115" s="131">
        <f t="shared" si="101"/>
        <v>0</v>
      </c>
      <c r="Z115" s="147"/>
      <c r="AB115" s="135">
        <f t="shared" si="68"/>
        <v>0</v>
      </c>
      <c r="AC115" s="135">
        <f t="shared" si="69"/>
        <v>0</v>
      </c>
      <c r="AD115" s="132" t="str">
        <f t="shared" si="70"/>
        <v xml:space="preserve">           </v>
      </c>
      <c r="AE115" s="132" t="str">
        <f t="shared" si="70"/>
        <v xml:space="preserve">           </v>
      </c>
      <c r="AF115" s="132" t="str">
        <f t="shared" si="70"/>
        <v xml:space="preserve">          0</v>
      </c>
      <c r="AG115" s="132" t="str">
        <f t="shared" si="65"/>
        <v xml:space="preserve">          0</v>
      </c>
      <c r="AK115" s="143"/>
      <c r="AL115" s="141">
        <f>SUM(ANALYTIKAVUJ!M172+ANALYTIKAVUJ!E146)</f>
        <v>0</v>
      </c>
      <c r="AN115" s="141">
        <f t="shared" si="85"/>
        <v>0</v>
      </c>
      <c r="AR115" s="141"/>
      <c r="AS115" s="141">
        <f t="shared" si="102"/>
        <v>0</v>
      </c>
    </row>
    <row r="116" spans="2:45" s="17" customFormat="1" outlineLevel="1" x14ac:dyDescent="0.25">
      <c r="B116" s="144">
        <v>114</v>
      </c>
      <c r="C116" s="17" t="s">
        <v>2029</v>
      </c>
      <c r="D116" s="17" t="str">
        <f>IF(VLOOKUP($B116,suvaha_p!$A:$G,1)=$B116,VLOOKUP($B116,suvaha_p!$A:$G,$B$1),0)</f>
        <v>Záväzky zo sociálneho fondu (472)</v>
      </c>
      <c r="E116" s="139" t="s">
        <v>2116</v>
      </c>
      <c r="F116" s="141">
        <f>SUM('HL KNIHA VYPOC'!G248)</f>
        <v>-23.26</v>
      </c>
      <c r="I116" s="145">
        <f t="shared" si="87"/>
        <v>-23.26</v>
      </c>
      <c r="J116" s="145"/>
      <c r="K116" s="145"/>
      <c r="L116" s="146"/>
      <c r="M116" s="146"/>
      <c r="N116" s="131">
        <f t="shared" si="100"/>
        <v>23</v>
      </c>
      <c r="O116" s="131"/>
      <c r="P116" s="131">
        <f>SUM('HL KNIHA VYPOC'!K248)</f>
        <v>-23.26</v>
      </c>
      <c r="Q116" s="131"/>
      <c r="R116" s="131"/>
      <c r="S116" s="761">
        <f t="shared" si="83"/>
        <v>-23.26</v>
      </c>
      <c r="T116" s="131"/>
      <c r="U116" s="131"/>
      <c r="V116" s="131"/>
      <c r="W116" s="131"/>
      <c r="X116" s="131">
        <f t="shared" si="101"/>
        <v>23</v>
      </c>
      <c r="Z116" s="147"/>
      <c r="AB116" s="135">
        <f t="shared" si="68"/>
        <v>23</v>
      </c>
      <c r="AC116" s="135">
        <f t="shared" si="69"/>
        <v>23</v>
      </c>
      <c r="AD116" s="132" t="str">
        <f t="shared" si="70"/>
        <v xml:space="preserve">           </v>
      </c>
      <c r="AE116" s="132" t="str">
        <f t="shared" si="70"/>
        <v xml:space="preserve">           </v>
      </c>
      <c r="AF116" s="132" t="str">
        <f t="shared" si="70"/>
        <v xml:space="preserve">         23</v>
      </c>
      <c r="AG116" s="132" t="str">
        <f t="shared" si="65"/>
        <v xml:space="preserve">         23</v>
      </c>
      <c r="AK116" s="141">
        <f>SUM('HL KNIHA VYPOC'!H248)</f>
        <v>0</v>
      </c>
      <c r="AN116" s="141">
        <f t="shared" si="85"/>
        <v>0</v>
      </c>
      <c r="AR116" s="141"/>
      <c r="AS116" s="141">
        <f t="shared" si="102"/>
        <v>0</v>
      </c>
    </row>
    <row r="117" spans="2:45" s="17" customFormat="1" outlineLevel="1" x14ac:dyDescent="0.25">
      <c r="B117" s="144">
        <v>115</v>
      </c>
      <c r="C117" s="17" t="s">
        <v>2034</v>
      </c>
      <c r="D117" s="17" t="str">
        <f>IF(VLOOKUP($B117,suvaha_p!$A:$G,1)=$B117,VLOOKUP($B117,suvaha_p!$A:$G,$B$1),0)</f>
        <v>Iné dlhodobé záväzky (336A, 372A, 474A, 47XA)</v>
      </c>
      <c r="E117" s="139" t="s">
        <v>1244</v>
      </c>
      <c r="F117" s="143"/>
      <c r="G117" s="141">
        <f>SUM(ANALYTIKAVUJ!C125+ANALYTIKAVUJ!C182+ANALYTIKAVUJ!K176)</f>
        <v>0</v>
      </c>
      <c r="I117" s="145">
        <f t="shared" si="87"/>
        <v>0</v>
      </c>
      <c r="J117" s="145"/>
      <c r="K117" s="145"/>
      <c r="L117" s="146"/>
      <c r="M117" s="146"/>
      <c r="N117" s="131">
        <f t="shared" si="100"/>
        <v>0</v>
      </c>
      <c r="O117" s="131"/>
      <c r="P117" s="142"/>
      <c r="Q117" s="131">
        <f>SUM(ANALYTIKAVUJ!D125+ANALYTIKAVUJ!D182+ANALYTIKAVUJ!L176)</f>
        <v>0</v>
      </c>
      <c r="R117" s="131"/>
      <c r="S117" s="761">
        <f t="shared" si="83"/>
        <v>0</v>
      </c>
      <c r="T117" s="131"/>
      <c r="U117" s="131"/>
      <c r="V117" s="131"/>
      <c r="W117" s="131"/>
      <c r="X117" s="131">
        <f t="shared" si="101"/>
        <v>0</v>
      </c>
      <c r="Z117" s="147"/>
      <c r="AB117" s="135">
        <f t="shared" si="68"/>
        <v>0</v>
      </c>
      <c r="AC117" s="135">
        <f t="shared" si="69"/>
        <v>0</v>
      </c>
      <c r="AD117" s="132" t="str">
        <f t="shared" si="70"/>
        <v xml:space="preserve">           </v>
      </c>
      <c r="AE117" s="132" t="str">
        <f t="shared" si="70"/>
        <v xml:space="preserve">           </v>
      </c>
      <c r="AF117" s="132" t="str">
        <f t="shared" si="70"/>
        <v xml:space="preserve">          0</v>
      </c>
      <c r="AG117" s="132" t="str">
        <f t="shared" si="65"/>
        <v xml:space="preserve">          0</v>
      </c>
      <c r="AK117" s="143"/>
      <c r="AL117" s="141">
        <f>SUM(ANALYTIKAVUJ!E125+ANALYTIKAVUJ!E182+ANALYTIKAVUJ!M176)</f>
        <v>0</v>
      </c>
      <c r="AN117" s="141">
        <f t="shared" si="85"/>
        <v>0</v>
      </c>
      <c r="AR117" s="141"/>
      <c r="AS117" s="141">
        <f t="shared" si="102"/>
        <v>0</v>
      </c>
    </row>
    <row r="118" spans="2:45" s="17" customFormat="1" outlineLevel="1" x14ac:dyDescent="0.25">
      <c r="B118" s="144">
        <v>116</v>
      </c>
      <c r="C118" s="17" t="s">
        <v>2035</v>
      </c>
      <c r="D118" s="17" t="str">
        <f>IF(VLOOKUP($B118,suvaha_p!$A:$G,1)=$B118,VLOOKUP($B118,suvaha_p!$A:$G,$B$1),0)</f>
        <v>Dlhodobé záväzky z derivátových operácií (373A, 377A)</v>
      </c>
      <c r="E118" s="139" t="s">
        <v>1245</v>
      </c>
      <c r="F118" s="143"/>
      <c r="G118" s="141">
        <f>SUM(ANALYTIKAVUJ!K136+ANALYTIKAVUJ!C186)</f>
        <v>0</v>
      </c>
      <c r="I118" s="145">
        <f t="shared" si="87"/>
        <v>0</v>
      </c>
      <c r="J118" s="145"/>
      <c r="K118" s="145"/>
      <c r="L118" s="146"/>
      <c r="M118" s="146"/>
      <c r="N118" s="131">
        <f t="shared" si="100"/>
        <v>0</v>
      </c>
      <c r="O118" s="131"/>
      <c r="P118" s="142"/>
      <c r="Q118" s="131">
        <f>SUM(ANALYTIKAVUJ!L136+ANALYTIKAVUJ!D186)</f>
        <v>0</v>
      </c>
      <c r="R118" s="131"/>
      <c r="S118" s="761">
        <f t="shared" si="83"/>
        <v>0</v>
      </c>
      <c r="T118" s="131"/>
      <c r="U118" s="131"/>
      <c r="V118" s="131"/>
      <c r="W118" s="131"/>
      <c r="X118" s="131">
        <f t="shared" si="101"/>
        <v>0</v>
      </c>
      <c r="Z118" s="147"/>
      <c r="AB118" s="135">
        <f t="shared" si="68"/>
        <v>0</v>
      </c>
      <c r="AC118" s="135">
        <f t="shared" si="69"/>
        <v>0</v>
      </c>
      <c r="AD118" s="132" t="str">
        <f t="shared" si="70"/>
        <v xml:space="preserve">           </v>
      </c>
      <c r="AE118" s="132" t="str">
        <f t="shared" si="70"/>
        <v xml:space="preserve">           </v>
      </c>
      <c r="AF118" s="132" t="str">
        <f t="shared" si="70"/>
        <v xml:space="preserve">          0</v>
      </c>
      <c r="AG118" s="132" t="str">
        <f t="shared" si="65"/>
        <v xml:space="preserve">          0</v>
      </c>
      <c r="AK118" s="143"/>
      <c r="AL118" s="141">
        <f>SUM(ANALYTIKAVUJ!M136+ANALYTIKAVUJ!E186)</f>
        <v>0</v>
      </c>
      <c r="AN118" s="141">
        <f t="shared" si="85"/>
        <v>0</v>
      </c>
      <c r="AR118" s="141"/>
      <c r="AS118" s="141">
        <f t="shared" si="102"/>
        <v>0</v>
      </c>
    </row>
    <row r="119" spans="2:45" s="17" customFormat="1" outlineLevel="1" x14ac:dyDescent="0.25">
      <c r="B119" s="144">
        <v>117</v>
      </c>
      <c r="C119" s="17" t="s">
        <v>2117</v>
      </c>
      <c r="D119" s="17" t="str">
        <f>IF(VLOOKUP($B119,suvaha_p!$A:$G,1)=$B119,VLOOKUP($B119,suvaha_p!$A:$G,$B$1),0)</f>
        <v>Odložený daňový záväzok (481A)</v>
      </c>
      <c r="E119" s="139" t="s">
        <v>1247</v>
      </c>
      <c r="F119" s="143"/>
      <c r="G119" s="141">
        <f>SUM(ANALYTIKAVUJ!K141)</f>
        <v>0</v>
      </c>
      <c r="I119" s="145">
        <f t="shared" si="87"/>
        <v>0</v>
      </c>
      <c r="J119" s="145"/>
      <c r="K119" s="145"/>
      <c r="L119" s="146"/>
      <c r="M119" s="146"/>
      <c r="N119" s="131">
        <f t="shared" si="100"/>
        <v>0</v>
      </c>
      <c r="O119" s="131"/>
      <c r="P119" s="142"/>
      <c r="Q119" s="131">
        <f>SUM(ANALYTIKAVUJ!L141)</f>
        <v>0</v>
      </c>
      <c r="R119" s="131"/>
      <c r="S119" s="761">
        <f t="shared" si="83"/>
        <v>0</v>
      </c>
      <c r="T119" s="131"/>
      <c r="U119" s="131"/>
      <c r="V119" s="131"/>
      <c r="W119" s="131"/>
      <c r="X119" s="131">
        <f t="shared" si="101"/>
        <v>0</v>
      </c>
      <c r="Z119" s="147"/>
      <c r="AB119" s="135">
        <f t="shared" si="68"/>
        <v>0</v>
      </c>
      <c r="AC119" s="135">
        <f t="shared" si="69"/>
        <v>0</v>
      </c>
      <c r="AD119" s="132" t="str">
        <f t="shared" si="70"/>
        <v xml:space="preserve">           </v>
      </c>
      <c r="AE119" s="132" t="str">
        <f t="shared" si="70"/>
        <v xml:space="preserve">           </v>
      </c>
      <c r="AF119" s="132" t="str">
        <f t="shared" si="70"/>
        <v xml:space="preserve">          0</v>
      </c>
      <c r="AG119" s="132" t="str">
        <f t="shared" si="65"/>
        <v xml:space="preserve">          0</v>
      </c>
      <c r="AK119" s="143"/>
      <c r="AL119" s="141">
        <f>SUM(ANALYTIKAVUJ!M141)</f>
        <v>0</v>
      </c>
      <c r="AN119" s="141">
        <f t="shared" si="85"/>
        <v>0</v>
      </c>
      <c r="AR119" s="141"/>
      <c r="AS119" s="141">
        <f t="shared" si="102"/>
        <v>0</v>
      </c>
    </row>
    <row r="120" spans="2:45" s="17" customFormat="1" outlineLevel="1" x14ac:dyDescent="0.25">
      <c r="B120" s="144">
        <v>118</v>
      </c>
      <c r="C120" s="17" t="s">
        <v>2047</v>
      </c>
      <c r="D120" s="17" t="str">
        <f>IF(VLOOKUP($B120,suvaha_p!$A:$G,1)=$B120,VLOOKUP($B120,suvaha_p!$A:$G,$B$1),0)</f>
        <v>Dlhodobé rezervy r. 119 + r. 120</v>
      </c>
      <c r="E120" s="134" t="s">
        <v>2118</v>
      </c>
      <c r="F120" s="134"/>
      <c r="I120" s="145">
        <f t="shared" si="87"/>
        <v>0</v>
      </c>
      <c r="J120" s="145"/>
      <c r="K120" s="145"/>
      <c r="L120" s="146"/>
      <c r="M120" s="146"/>
      <c r="N120" s="137">
        <f>SUM(N121:N122)</f>
        <v>0</v>
      </c>
      <c r="O120" s="131"/>
      <c r="P120" s="138"/>
      <c r="Q120" s="131"/>
      <c r="R120" s="131"/>
      <c r="S120" s="761">
        <f t="shared" si="83"/>
        <v>0</v>
      </c>
      <c r="T120" s="131"/>
      <c r="U120" s="131"/>
      <c r="V120" s="131"/>
      <c r="W120" s="131"/>
      <c r="X120" s="137">
        <f>SUM(X121:X122)</f>
        <v>0</v>
      </c>
      <c r="Z120" s="135"/>
      <c r="AB120" s="135">
        <f t="shared" si="68"/>
        <v>0</v>
      </c>
      <c r="AC120" s="135">
        <f t="shared" si="69"/>
        <v>0</v>
      </c>
      <c r="AD120" s="132" t="str">
        <f t="shared" si="70"/>
        <v xml:space="preserve">           </v>
      </c>
      <c r="AE120" s="132" t="str">
        <f t="shared" si="70"/>
        <v xml:space="preserve">           </v>
      </c>
      <c r="AF120" s="132" t="str">
        <f t="shared" si="70"/>
        <v xml:space="preserve">          0</v>
      </c>
      <c r="AG120" s="132" t="str">
        <f t="shared" si="65"/>
        <v xml:space="preserve">          0</v>
      </c>
      <c r="AK120" s="134"/>
      <c r="AN120" s="141">
        <f t="shared" si="85"/>
        <v>0</v>
      </c>
      <c r="AR120" s="141"/>
      <c r="AS120" s="136">
        <f>SUM(AS121:AS122)</f>
        <v>0</v>
      </c>
    </row>
    <row r="121" spans="2:45" s="17" customFormat="1" outlineLevel="1" x14ac:dyDescent="0.25">
      <c r="B121" s="144">
        <v>119</v>
      </c>
      <c r="C121" s="17" t="s">
        <v>2049</v>
      </c>
      <c r="D121" s="17" t="str">
        <f>IF(VLOOKUP($B121,suvaha_p!$A:$G,1)=$B121,VLOOKUP($B121,suvaha_p!$A:$G,$B$1),0)</f>
        <v>Zákonné rezervy  (451A)</v>
      </c>
      <c r="E121" s="139" t="s">
        <v>330</v>
      </c>
      <c r="F121" s="143"/>
      <c r="G121" s="141">
        <f>SUM(ANALYTIKAVUJ!K154)</f>
        <v>0</v>
      </c>
      <c r="I121" s="145">
        <f t="shared" si="87"/>
        <v>0</v>
      </c>
      <c r="J121" s="145"/>
      <c r="K121" s="145"/>
      <c r="L121" s="146"/>
      <c r="M121" s="146"/>
      <c r="N121" s="131">
        <f t="shared" ref="N121:N123" si="103">ROUND((I121*-1),0)</f>
        <v>0</v>
      </c>
      <c r="O121" s="131"/>
      <c r="P121" s="142"/>
      <c r="Q121" s="131">
        <f>SUM(ANALYTIKAVUJ!L154)</f>
        <v>0</v>
      </c>
      <c r="R121" s="131"/>
      <c r="S121" s="761">
        <f t="shared" si="83"/>
        <v>0</v>
      </c>
      <c r="T121" s="131"/>
      <c r="U121" s="131"/>
      <c r="V121" s="131"/>
      <c r="W121" s="131"/>
      <c r="X121" s="131">
        <f t="shared" ref="X121:X123" si="104">ROUND((S121*-1),0)</f>
        <v>0</v>
      </c>
      <c r="Z121" s="147"/>
      <c r="AB121" s="135">
        <f t="shared" si="68"/>
        <v>0</v>
      </c>
      <c r="AC121" s="135">
        <f t="shared" si="69"/>
        <v>0</v>
      </c>
      <c r="AD121" s="132" t="str">
        <f t="shared" si="70"/>
        <v xml:space="preserve">           </v>
      </c>
      <c r="AE121" s="132" t="str">
        <f t="shared" si="70"/>
        <v xml:space="preserve">           </v>
      </c>
      <c r="AF121" s="132" t="str">
        <f t="shared" si="70"/>
        <v xml:space="preserve">          0</v>
      </c>
      <c r="AG121" s="132" t="str">
        <f t="shared" si="65"/>
        <v xml:space="preserve">          0</v>
      </c>
      <c r="AK121" s="143"/>
      <c r="AL121" s="141">
        <f>SUM(ANALYTIKAVUJ!M154)</f>
        <v>0</v>
      </c>
      <c r="AN121" s="141">
        <f t="shared" si="85"/>
        <v>0</v>
      </c>
      <c r="AR121" s="141"/>
      <c r="AS121" s="141">
        <f t="shared" ref="AS121:AS123" si="105">ROUND((AN121*-1),0)</f>
        <v>0</v>
      </c>
    </row>
    <row r="122" spans="2:45" s="17" customFormat="1" outlineLevel="1" x14ac:dyDescent="0.25">
      <c r="B122" s="144">
        <v>120</v>
      </c>
      <c r="C122" s="17" t="s">
        <v>2017</v>
      </c>
      <c r="D122" s="17" t="str">
        <f>IF(VLOOKUP($B122,suvaha_p!$A:$G,1)=$B122,VLOOKUP($B122,suvaha_p!$A:$G,$B$1),0)</f>
        <v>Ostatné rezervy (459A, 45XA)</v>
      </c>
      <c r="E122" s="139" t="s">
        <v>334</v>
      </c>
      <c r="F122" s="143"/>
      <c r="G122" s="141">
        <f>SUM(ANALYTIKAVUJ!K158)</f>
        <v>0</v>
      </c>
      <c r="I122" s="145">
        <f t="shared" si="87"/>
        <v>0</v>
      </c>
      <c r="J122" s="145"/>
      <c r="K122" s="145"/>
      <c r="L122" s="146"/>
      <c r="M122" s="146"/>
      <c r="N122" s="131">
        <f t="shared" si="103"/>
        <v>0</v>
      </c>
      <c r="O122" s="131"/>
      <c r="P122" s="142"/>
      <c r="Q122" s="131">
        <f>SUM(ANALYTIKAVUJ!L158)</f>
        <v>0</v>
      </c>
      <c r="R122" s="131"/>
      <c r="S122" s="761">
        <f t="shared" si="83"/>
        <v>0</v>
      </c>
      <c r="T122" s="131"/>
      <c r="U122" s="131"/>
      <c r="V122" s="131"/>
      <c r="W122" s="131"/>
      <c r="X122" s="131">
        <f t="shared" si="104"/>
        <v>0</v>
      </c>
      <c r="Z122" s="147"/>
      <c r="AB122" s="135">
        <f t="shared" si="68"/>
        <v>0</v>
      </c>
      <c r="AC122" s="135">
        <f t="shared" si="69"/>
        <v>0</v>
      </c>
      <c r="AD122" s="132" t="str">
        <f t="shared" si="70"/>
        <v xml:space="preserve">           </v>
      </c>
      <c r="AE122" s="132" t="str">
        <f t="shared" si="70"/>
        <v xml:space="preserve">           </v>
      </c>
      <c r="AF122" s="132" t="str">
        <f t="shared" si="70"/>
        <v xml:space="preserve">          0</v>
      </c>
      <c r="AG122" s="132" t="str">
        <f t="shared" si="65"/>
        <v xml:space="preserve">          0</v>
      </c>
      <c r="AK122" s="143"/>
      <c r="AL122" s="141">
        <f>SUM(ANALYTIKAVUJ!M158)</f>
        <v>0</v>
      </c>
      <c r="AN122" s="141">
        <f t="shared" si="85"/>
        <v>0</v>
      </c>
      <c r="AR122" s="141"/>
      <c r="AS122" s="141">
        <f t="shared" si="105"/>
        <v>0</v>
      </c>
    </row>
    <row r="123" spans="2:45" s="413" customFormat="1" ht="13.5" customHeight="1" outlineLevel="1" x14ac:dyDescent="0.25">
      <c r="B123" s="466">
        <v>121</v>
      </c>
      <c r="C123" s="413" t="s">
        <v>2054</v>
      </c>
      <c r="D123" s="413" t="str">
        <f>IF(VLOOKUP($B123,suvaha_p!$A:$G,1)=$B123,VLOOKUP($B123,suvaha_p!$A:$G,$B$1),0)</f>
        <v>Dlhodobé bankové úvery (461A, 46XA)</v>
      </c>
      <c r="E123" s="463" t="s">
        <v>51</v>
      </c>
      <c r="F123" s="433"/>
      <c r="G123" s="443">
        <f>SUM(ANALYTIKAVUJ!K162)</f>
        <v>0</v>
      </c>
      <c r="I123" s="467">
        <f t="shared" si="87"/>
        <v>0</v>
      </c>
      <c r="J123" s="467"/>
      <c r="K123" s="467"/>
      <c r="L123" s="468"/>
      <c r="M123" s="468"/>
      <c r="N123" s="131">
        <f t="shared" si="103"/>
        <v>0</v>
      </c>
      <c r="O123" s="414"/>
      <c r="P123" s="445"/>
      <c r="Q123" s="414">
        <f>SUM(ANALYTIKAVUJ!L162)</f>
        <v>0</v>
      </c>
      <c r="R123" s="414"/>
      <c r="S123" s="762">
        <f t="shared" si="83"/>
        <v>0</v>
      </c>
      <c r="T123" s="414"/>
      <c r="U123" s="414"/>
      <c r="V123" s="414"/>
      <c r="W123" s="414"/>
      <c r="X123" s="131">
        <f t="shared" si="104"/>
        <v>0</v>
      </c>
      <c r="Z123" s="440"/>
      <c r="AB123" s="440">
        <f t="shared" si="68"/>
        <v>0</v>
      </c>
      <c r="AC123" s="440">
        <f t="shared" si="69"/>
        <v>0</v>
      </c>
      <c r="AD123" s="469" t="str">
        <f t="shared" si="70"/>
        <v xml:space="preserve">           </v>
      </c>
      <c r="AE123" s="469" t="str">
        <f t="shared" si="70"/>
        <v xml:space="preserve">           </v>
      </c>
      <c r="AF123" s="469" t="str">
        <f t="shared" si="70"/>
        <v xml:space="preserve">          0</v>
      </c>
      <c r="AG123" s="469" t="str">
        <f t="shared" si="65"/>
        <v xml:space="preserve">          0</v>
      </c>
      <c r="AK123" s="433"/>
      <c r="AL123" s="443">
        <f>SUM(ANALYTIKAVUJ!M162)</f>
        <v>0</v>
      </c>
      <c r="AN123" s="443">
        <f t="shared" si="85"/>
        <v>0</v>
      </c>
      <c r="AR123" s="443"/>
      <c r="AS123" s="141">
        <f t="shared" si="105"/>
        <v>0</v>
      </c>
    </row>
    <row r="124" spans="2:45" s="412" customFormat="1" outlineLevel="1" x14ac:dyDescent="0.25">
      <c r="B124" s="447">
        <v>122</v>
      </c>
      <c r="C124" s="412" t="s">
        <v>2058</v>
      </c>
      <c r="D124" s="412" t="str">
        <f>IF(VLOOKUP($B124,suvaha_p!$A:$G,1)=$B124,VLOOKUP($B124,suvaha_p!$A:$G,$B$1),0)</f>
        <v>Krátkodobé záväzky súčet (r. 123 + r. 127 až r. 135)</v>
      </c>
      <c r="E124" s="433" t="s">
        <v>339</v>
      </c>
      <c r="F124" s="433"/>
      <c r="I124" s="448">
        <f t="shared" si="87"/>
        <v>0</v>
      </c>
      <c r="J124" s="448"/>
      <c r="K124" s="448"/>
      <c r="L124" s="449"/>
      <c r="M124" s="449"/>
      <c r="N124" s="414">
        <f>SUM(N129:N137)+N125</f>
        <v>7300</v>
      </c>
      <c r="O124" s="415"/>
      <c r="P124" s="445"/>
      <c r="Q124" s="415"/>
      <c r="R124" s="415"/>
      <c r="S124" s="761">
        <f t="shared" si="83"/>
        <v>0</v>
      </c>
      <c r="T124" s="415"/>
      <c r="U124" s="415"/>
      <c r="V124" s="415"/>
      <c r="W124" s="414"/>
      <c r="X124" s="414">
        <f>SUM(X129:X137)+X125</f>
        <v>3329</v>
      </c>
      <c r="Z124" s="440"/>
      <c r="AB124" s="440">
        <f t="shared" si="68"/>
        <v>7300</v>
      </c>
      <c r="AC124" s="440">
        <f t="shared" si="69"/>
        <v>3329</v>
      </c>
      <c r="AD124" s="442" t="str">
        <f t="shared" si="70"/>
        <v xml:space="preserve">           </v>
      </c>
      <c r="AE124" s="442" t="str">
        <f t="shared" si="70"/>
        <v xml:space="preserve">           </v>
      </c>
      <c r="AF124" s="442" t="str">
        <f t="shared" si="70"/>
        <v xml:space="preserve">       7300</v>
      </c>
      <c r="AG124" s="442" t="str">
        <f t="shared" si="65"/>
        <v xml:space="preserve">       3329</v>
      </c>
      <c r="AK124" s="433"/>
      <c r="AN124" s="446">
        <f t="shared" si="85"/>
        <v>0</v>
      </c>
      <c r="AR124" s="443"/>
      <c r="AS124" s="443">
        <f>SUM(AS129:AS137)+AS125</f>
        <v>0</v>
      </c>
    </row>
    <row r="125" spans="2:45" s="17" customFormat="1" outlineLevel="1" x14ac:dyDescent="0.25">
      <c r="B125" s="144">
        <v>123</v>
      </c>
      <c r="C125" s="17" t="s">
        <v>2060</v>
      </c>
      <c r="D125" s="17" t="str">
        <f>IF(VLOOKUP($B125,suvaha_p!$A:$G,1)=$B125,VLOOKUP($B125,suvaha_p!$A:$G,$B$1),0)</f>
        <v>Záväzky z obchodného styku súčet (r.124 až r. 126)</v>
      </c>
      <c r="E125" s="134" t="s">
        <v>52</v>
      </c>
      <c r="F125" s="134"/>
      <c r="I125" s="145">
        <f t="shared" si="87"/>
        <v>0</v>
      </c>
      <c r="J125" s="145"/>
      <c r="K125" s="145"/>
      <c r="L125" s="146"/>
      <c r="M125" s="146"/>
      <c r="N125" s="137">
        <f>SUM(N126:N128)</f>
        <v>2369</v>
      </c>
      <c r="O125" s="131"/>
      <c r="P125" s="138"/>
      <c r="Q125" s="131"/>
      <c r="R125" s="131"/>
      <c r="S125" s="761">
        <f t="shared" si="83"/>
        <v>0</v>
      </c>
      <c r="T125" s="131"/>
      <c r="U125" s="131"/>
      <c r="V125" s="131"/>
      <c r="W125" s="137"/>
      <c r="X125" s="137">
        <f>SUM(X126:X128)</f>
        <v>4526</v>
      </c>
      <c r="Z125" s="135"/>
      <c r="AB125" s="135">
        <f t="shared" si="68"/>
        <v>2369</v>
      </c>
      <c r="AC125" s="135">
        <f t="shared" si="69"/>
        <v>4526</v>
      </c>
      <c r="AD125" s="132" t="str">
        <f t="shared" si="70"/>
        <v xml:space="preserve">           </v>
      </c>
      <c r="AE125" s="132" t="str">
        <f t="shared" si="70"/>
        <v xml:space="preserve">           </v>
      </c>
      <c r="AF125" s="132" t="str">
        <f t="shared" si="70"/>
        <v xml:space="preserve">       2369</v>
      </c>
      <c r="AG125" s="132" t="str">
        <f t="shared" si="65"/>
        <v xml:space="preserve">       4526</v>
      </c>
      <c r="AK125" s="134"/>
      <c r="AN125" s="141">
        <f t="shared" si="85"/>
        <v>0</v>
      </c>
      <c r="AR125" s="136"/>
      <c r="AS125" s="136">
        <f>SUM(AS126:AS128)</f>
        <v>0</v>
      </c>
    </row>
    <row r="126" spans="2:45" s="17" customFormat="1" outlineLevel="1" x14ac:dyDescent="0.25">
      <c r="B126" s="144">
        <v>124</v>
      </c>
      <c r="C126" s="17" t="s">
        <v>2050</v>
      </c>
      <c r="D126" s="17" t="str">
        <f>IF(VLOOKUP($B126,suvaha_p!$A:$G,1)=$B126,VLOOKUP($B126,suvaha_p!$A:$G,$B$1),0)</f>
        <v>Záväzky z obchodného styku voči prepojeným účtovným jednotkám (321A, 322A, 324A, 325A, 326A, 32XA, 475A, 476A, 478A, 47XA)</v>
      </c>
      <c r="E126" s="139" t="s">
        <v>346</v>
      </c>
      <c r="F126" s="143"/>
      <c r="G126" s="141">
        <f>SUM(ANALYTIKAVUJ!C153+ANALYTIKAVUJ!K184+ANALYTIKAVUJ!K193+ANALYTIKAVUJ!C158+ANALYTIKAVUJ!C167+ANALYTIKAVUJ!C172+ANALYTIKAVUJ!C177+ANALYTIKAVUJ!K199)</f>
        <v>-2368.6699999999983</v>
      </c>
      <c r="I126" s="145">
        <f t="shared" si="87"/>
        <v>-2368.6699999999983</v>
      </c>
      <c r="J126" s="145"/>
      <c r="K126" s="145"/>
      <c r="L126" s="146"/>
      <c r="M126" s="146"/>
      <c r="N126" s="131">
        <f t="shared" ref="N126" si="106">ROUND((I126*-1),0)</f>
        <v>2369</v>
      </c>
      <c r="O126" s="131"/>
      <c r="P126" s="142"/>
      <c r="Q126" s="131">
        <f>SUM(ANALYTIKAVUJ!D153+ANALYTIKAVUJ!L184+ANALYTIKAVUJ!L193+ANALYTIKAVUJ!D158+ANALYTIKAVUJ!D167+ANALYTIKAVUJ!D172+ANALYTIKAVUJ!D177+ANALYTIKAVUJ!L199)</f>
        <v>-4526.1799999999985</v>
      </c>
      <c r="R126" s="131"/>
      <c r="S126" s="761">
        <f t="shared" si="83"/>
        <v>-4526.1799999999985</v>
      </c>
      <c r="T126" s="131"/>
      <c r="U126" s="131"/>
      <c r="V126" s="131"/>
      <c r="W126" s="131"/>
      <c r="X126" s="131">
        <f t="shared" ref="X126" si="107">ROUND((S126*-1),0)</f>
        <v>4526</v>
      </c>
      <c r="Z126" s="147"/>
      <c r="AB126" s="135">
        <f t="shared" si="68"/>
        <v>2369</v>
      </c>
      <c r="AC126" s="135">
        <f t="shared" si="69"/>
        <v>4526</v>
      </c>
      <c r="AD126" s="132" t="str">
        <f t="shared" si="70"/>
        <v xml:space="preserve">           </v>
      </c>
      <c r="AE126" s="132" t="str">
        <f t="shared" si="70"/>
        <v xml:space="preserve">           </v>
      </c>
      <c r="AF126" s="132" t="str">
        <f t="shared" si="70"/>
        <v xml:space="preserve">       2369</v>
      </c>
      <c r="AG126" s="132" t="str">
        <f t="shared" si="65"/>
        <v xml:space="preserve">       4526</v>
      </c>
      <c r="AK126" s="143"/>
      <c r="AL126" s="141">
        <f>SUM(ANALYTIKAVUJ!E153+ANALYTIKAVUJ!M184+ANALYTIKAVUJ!M193+ANALYTIKAVUJ!E158+ANALYTIKAVUJ!E167+ANALYTIKAVUJ!E172+ANALYTIKAVUJ!E177+ANALYTIKAVUJ!M199)</f>
        <v>0</v>
      </c>
      <c r="AN126" s="141">
        <f t="shared" si="85"/>
        <v>0</v>
      </c>
      <c r="AR126" s="141"/>
      <c r="AS126" s="141">
        <v>0</v>
      </c>
    </row>
    <row r="127" spans="2:45" s="17" customFormat="1" outlineLevel="1" x14ac:dyDescent="0.25">
      <c r="B127" s="144">
        <v>125</v>
      </c>
      <c r="C127" s="17" t="s">
        <v>2051</v>
      </c>
      <c r="D127" s="17" t="str">
        <f>IF(VLOOKUP($B127,suvaha_p!$A:$G,1)=$B127,VLOOKUP($B127,suvaha_p!$A:$G,$B$1),0)</f>
        <v>Záväzky z obchodného styku v rámci podielovej účasti okrem záväzkov voči prepojeným účtovným jednotkám (321A, 322A, 324A, 325A, 326A, 32XA, 475A, 476A, 478A, 47XA)</v>
      </c>
      <c r="E127" s="139" t="s">
        <v>2119</v>
      </c>
      <c r="F127" s="143"/>
      <c r="G127" s="141">
        <f>SUM(ANALYTIKAVUJ!K194+ANALYTIKAVUJ!K185+ANALYTIKAVUJ!C154+ANALYTIKAVUJ!K200+ANALYTIKAVUJ!C159+ANALYTIKAVUJ!C168+ANALYTIKAVUJ!C173+ANALYTIKAVUJ!C178)</f>
        <v>0</v>
      </c>
      <c r="I127" s="145">
        <f t="shared" si="87"/>
        <v>0</v>
      </c>
      <c r="J127" s="145"/>
      <c r="K127" s="145"/>
      <c r="L127" s="146"/>
      <c r="M127" s="146"/>
      <c r="N127" s="131">
        <f t="shared" ref="N127:N137" si="108">ROUND((I127*-1),0)</f>
        <v>0</v>
      </c>
      <c r="O127" s="131"/>
      <c r="P127" s="142"/>
      <c r="Q127" s="131">
        <f>SUM(ANALYTIKAVUJ!L194+ANALYTIKAVUJ!L185+ANALYTIKAVUJ!D154+ANALYTIKAVUJ!L200+ANALYTIKAVUJ!D159+ANALYTIKAVUJ!D168+ANALYTIKAVUJ!D173+ANALYTIKAVUJ!D178)</f>
        <v>0</v>
      </c>
      <c r="R127" s="131"/>
      <c r="S127" s="761">
        <f t="shared" si="83"/>
        <v>0</v>
      </c>
      <c r="T127" s="131"/>
      <c r="U127" s="131"/>
      <c r="V127" s="131"/>
      <c r="W127" s="131"/>
      <c r="X127" s="131">
        <f t="shared" ref="X127:X137" si="109">ROUND((S127*-1),0)</f>
        <v>0</v>
      </c>
      <c r="Z127" s="147"/>
      <c r="AB127" s="135">
        <f t="shared" si="68"/>
        <v>0</v>
      </c>
      <c r="AC127" s="135">
        <f t="shared" si="69"/>
        <v>0</v>
      </c>
      <c r="AD127" s="132" t="str">
        <f t="shared" si="70"/>
        <v xml:space="preserve">           </v>
      </c>
      <c r="AE127" s="132" t="str">
        <f t="shared" si="70"/>
        <v xml:space="preserve">           </v>
      </c>
      <c r="AF127" s="132" t="str">
        <f t="shared" si="70"/>
        <v xml:space="preserve">          0</v>
      </c>
      <c r="AG127" s="132" t="str">
        <f t="shared" si="65"/>
        <v xml:space="preserve">          0</v>
      </c>
      <c r="AK127" s="143"/>
      <c r="AL127" s="141">
        <f>SUM(ANALYTIKAVUJ!M194+ANALYTIKAVUJ!M185+ANALYTIKAVUJ!E154+ANALYTIKAVUJ!M200+ANALYTIKAVUJ!E159+ANALYTIKAVUJ!E168+ANALYTIKAVUJ!E173+ANALYTIKAVUJ!E178)</f>
        <v>0</v>
      </c>
      <c r="AN127" s="141">
        <f t="shared" si="85"/>
        <v>0</v>
      </c>
      <c r="AR127" s="141"/>
      <c r="AS127" s="141">
        <f t="shared" ref="AS127:AS141" si="110">ROUND((AN127*-1),0)</f>
        <v>0</v>
      </c>
    </row>
    <row r="128" spans="2:45" s="17" customFormat="1" outlineLevel="1" x14ac:dyDescent="0.25">
      <c r="B128" s="144">
        <v>126</v>
      </c>
      <c r="C128" s="17" t="s">
        <v>2052</v>
      </c>
      <c r="D128" s="17" t="str">
        <f>IF(VLOOKUP($B128,suvaha_p!$A:$G,1)=$B128,VLOOKUP($B128,suvaha_p!$A:$G,$B$1),0)</f>
        <v>Ostatné záväzky z obchodného styku (321A, 322A, 324A, 325A, 326A, 32XA, 475A, 476A, 478A, 47XA)</v>
      </c>
      <c r="E128" s="139" t="s">
        <v>2120</v>
      </c>
      <c r="F128" s="143"/>
      <c r="G128" s="141">
        <f>SUM(ANALYTIKAVUJ!C155+ANALYTIKAVUJ!K186+ANALYTIKAVUJ!K195+ANALYTIKAVUJ!C160+ANALYTIKAVUJ!C169+ANALYTIKAVUJ!C174+ANALYTIKAVUJ!C179+ANALYTIKAVUJ!K201)</f>
        <v>0</v>
      </c>
      <c r="I128" s="145">
        <f t="shared" si="87"/>
        <v>0</v>
      </c>
      <c r="J128" s="145"/>
      <c r="K128" s="145"/>
      <c r="L128" s="146"/>
      <c r="M128" s="146"/>
      <c r="N128" s="131">
        <f t="shared" si="108"/>
        <v>0</v>
      </c>
      <c r="O128" s="131"/>
      <c r="P128" s="142"/>
      <c r="Q128" s="131">
        <f>SUM(ANALYTIKAVUJ!D155+ANALYTIKAVUJ!L186+ANALYTIKAVUJ!L195+ANALYTIKAVUJ!D160+ANALYTIKAVUJ!D169+ANALYTIKAVUJ!D174+ANALYTIKAVUJ!D179+ANALYTIKAVUJ!L201)</f>
        <v>0</v>
      </c>
      <c r="R128" s="131"/>
      <c r="S128" s="761">
        <f t="shared" si="83"/>
        <v>0</v>
      </c>
      <c r="T128" s="131"/>
      <c r="U128" s="131"/>
      <c r="V128" s="131"/>
      <c r="W128" s="131"/>
      <c r="X128" s="131">
        <f t="shared" si="109"/>
        <v>0</v>
      </c>
      <c r="Z128" s="147"/>
      <c r="AB128" s="135">
        <f t="shared" si="68"/>
        <v>0</v>
      </c>
      <c r="AC128" s="135">
        <f t="shared" si="69"/>
        <v>0</v>
      </c>
      <c r="AD128" s="132" t="str">
        <f t="shared" si="70"/>
        <v xml:space="preserve">           </v>
      </c>
      <c r="AE128" s="132" t="str">
        <f t="shared" si="70"/>
        <v xml:space="preserve">           </v>
      </c>
      <c r="AF128" s="132" t="str">
        <f t="shared" si="70"/>
        <v xml:space="preserve">          0</v>
      </c>
      <c r="AG128" s="132" t="str">
        <f t="shared" si="65"/>
        <v xml:space="preserve">          0</v>
      </c>
      <c r="AK128" s="143"/>
      <c r="AL128" s="141">
        <f>SUM(ANALYTIKAVUJ!E155+ANALYTIKAVUJ!M186+ANALYTIKAVUJ!M195+ANALYTIKAVUJ!E160+ANALYTIKAVUJ!E169+ANALYTIKAVUJ!E174+ANALYTIKAVUJ!E179+ANALYTIKAVUJ!M201)</f>
        <v>0</v>
      </c>
      <c r="AN128" s="141">
        <f t="shared" si="85"/>
        <v>0</v>
      </c>
      <c r="AR128" s="141"/>
      <c r="AS128" s="141">
        <f t="shared" si="110"/>
        <v>0</v>
      </c>
    </row>
    <row r="129" spans="2:45" s="17" customFormat="1" outlineLevel="1" x14ac:dyDescent="0.25">
      <c r="B129" s="144">
        <v>127</v>
      </c>
      <c r="C129" s="17" t="s">
        <v>2017</v>
      </c>
      <c r="D129" s="17" t="str">
        <f>IF(VLOOKUP($B129,suvaha_p!$A:$G,1)=$B129,VLOOKUP($B129,suvaha_p!$A:$G,$B$1),0)</f>
        <v>Čistá hodnota zákazky (316A)</v>
      </c>
      <c r="E129" s="139" t="s">
        <v>2121</v>
      </c>
      <c r="F129" s="143"/>
      <c r="G129" s="141">
        <f>SUM(ANALYTIKAVUJ!C118)</f>
        <v>0</v>
      </c>
      <c r="I129" s="145">
        <f t="shared" si="87"/>
        <v>0</v>
      </c>
      <c r="J129" s="145"/>
      <c r="K129" s="145"/>
      <c r="L129" s="146"/>
      <c r="M129" s="146"/>
      <c r="N129" s="131">
        <f t="shared" si="108"/>
        <v>0</v>
      </c>
      <c r="O129" s="131"/>
      <c r="P129" s="142"/>
      <c r="Q129" s="131">
        <f>SUM(ANALYTIKAVUJ!D118)</f>
        <v>0</v>
      </c>
      <c r="R129" s="131"/>
      <c r="S129" s="761">
        <f t="shared" si="83"/>
        <v>0</v>
      </c>
      <c r="T129" s="131"/>
      <c r="U129" s="131"/>
      <c r="V129" s="131"/>
      <c r="W129" s="131"/>
      <c r="X129" s="131">
        <f t="shared" si="109"/>
        <v>0</v>
      </c>
      <c r="Z129" s="147"/>
      <c r="AB129" s="135">
        <f t="shared" si="68"/>
        <v>0</v>
      </c>
      <c r="AC129" s="135">
        <f t="shared" si="69"/>
        <v>0</v>
      </c>
      <c r="AD129" s="132" t="str">
        <f t="shared" si="70"/>
        <v xml:space="preserve">           </v>
      </c>
      <c r="AE129" s="132" t="str">
        <f t="shared" si="70"/>
        <v xml:space="preserve">           </v>
      </c>
      <c r="AF129" s="132" t="str">
        <f t="shared" si="70"/>
        <v xml:space="preserve">          0</v>
      </c>
      <c r="AG129" s="132" t="str">
        <f t="shared" si="65"/>
        <v xml:space="preserve">          0</v>
      </c>
      <c r="AK129" s="143"/>
      <c r="AL129" s="141">
        <f>SUM(ANALYTIKAVUJ!E118)</f>
        <v>0</v>
      </c>
      <c r="AN129" s="141">
        <f t="shared" si="85"/>
        <v>0</v>
      </c>
      <c r="AR129" s="141"/>
      <c r="AS129" s="141">
        <f t="shared" si="110"/>
        <v>0</v>
      </c>
    </row>
    <row r="130" spans="2:45" s="17" customFormat="1" outlineLevel="1" x14ac:dyDescent="0.25">
      <c r="B130" s="144">
        <v>128</v>
      </c>
      <c r="C130" s="17" t="s">
        <v>2018</v>
      </c>
      <c r="D130" s="17" t="str">
        <f>IF(VLOOKUP($B130,suvaha_p!$A:$G,1)=$B130,VLOOKUP($B130,suvaha_p!$A:$G,$B$1),0)</f>
        <v>Ostatné záväzky voči prepojeným účtovným jednotkám (361A, 36XA, 471A, 47XA)</v>
      </c>
      <c r="E130" s="139" t="s">
        <v>2122</v>
      </c>
      <c r="F130" s="140">
        <f>ANALYTIKAVUJ!$C$95</f>
        <v>0</v>
      </c>
      <c r="G130" s="141">
        <f>SUM(ANALYTIKAVUJ!K168)</f>
        <v>0</v>
      </c>
      <c r="I130" s="145">
        <f t="shared" si="87"/>
        <v>0</v>
      </c>
      <c r="J130" s="145"/>
      <c r="K130" s="145"/>
      <c r="L130" s="146"/>
      <c r="M130" s="146"/>
      <c r="N130" s="131">
        <f t="shared" si="108"/>
        <v>0</v>
      </c>
      <c r="O130" s="131"/>
      <c r="P130" s="142">
        <f>ANALYTIKAVUJ!$D$95</f>
        <v>0</v>
      </c>
      <c r="Q130" s="131">
        <f>SUM(ANALYTIKAVUJ!L168)</f>
        <v>0</v>
      </c>
      <c r="R130" s="131"/>
      <c r="S130" s="761">
        <f t="shared" si="83"/>
        <v>0</v>
      </c>
      <c r="T130" s="131"/>
      <c r="U130" s="131"/>
      <c r="V130" s="131"/>
      <c r="W130" s="131"/>
      <c r="X130" s="131">
        <f t="shared" si="109"/>
        <v>0</v>
      </c>
      <c r="Z130" s="147"/>
      <c r="AB130" s="135">
        <f t="shared" si="68"/>
        <v>0</v>
      </c>
      <c r="AC130" s="135">
        <f t="shared" si="69"/>
        <v>0</v>
      </c>
      <c r="AD130" s="132" t="str">
        <f t="shared" si="70"/>
        <v xml:space="preserve">           </v>
      </c>
      <c r="AE130" s="132" t="str">
        <f t="shared" si="70"/>
        <v xml:space="preserve">           </v>
      </c>
      <c r="AF130" s="132" t="str">
        <f t="shared" si="70"/>
        <v xml:space="preserve">          0</v>
      </c>
      <c r="AG130" s="132" t="str">
        <f t="shared" si="65"/>
        <v xml:space="preserve">          0</v>
      </c>
      <c r="AK130" s="140">
        <f>ANALYTIKAVUJ!$E$95</f>
        <v>0</v>
      </c>
      <c r="AL130" s="141">
        <f>SUM(ANALYTIKAVUJ!M168)</f>
        <v>0</v>
      </c>
      <c r="AN130" s="141">
        <f t="shared" si="85"/>
        <v>0</v>
      </c>
      <c r="AR130" s="141"/>
      <c r="AS130" s="141">
        <f t="shared" si="110"/>
        <v>0</v>
      </c>
    </row>
    <row r="131" spans="2:45" s="17" customFormat="1" outlineLevel="1" x14ac:dyDescent="0.25">
      <c r="B131" s="144">
        <v>129</v>
      </c>
      <c r="C131" s="17" t="s">
        <v>2019</v>
      </c>
      <c r="D131" s="17" t="str">
        <f>IF(VLOOKUP($B131,suvaha_p!$A:$G,1)=$B131,VLOOKUP($B131,suvaha_p!$A:$G,$B$1),0)</f>
        <v>Ostatné záväzky v rámci podielovej účasti okrem záväzkov voči prepojeným účtovným jednotkám (361A, 36XA, 471A, 47XA)</v>
      </c>
      <c r="E131" s="139" t="s">
        <v>2123</v>
      </c>
      <c r="F131" s="140">
        <f>ANALYTIKAVUJ!$C$96</f>
        <v>0</v>
      </c>
      <c r="G131" s="141">
        <f>SUM(ANALYTIKAVUJ!K169)</f>
        <v>0</v>
      </c>
      <c r="I131" s="145">
        <f t="shared" si="87"/>
        <v>0</v>
      </c>
      <c r="J131" s="145"/>
      <c r="K131" s="145"/>
      <c r="L131" s="146"/>
      <c r="M131" s="146"/>
      <c r="N131" s="131">
        <f t="shared" si="108"/>
        <v>0</v>
      </c>
      <c r="O131" s="131"/>
      <c r="P131" s="142">
        <f>ANALYTIKAVUJ!$D$96</f>
        <v>0</v>
      </c>
      <c r="Q131" s="131">
        <f>SUM(ANALYTIKAVUJ!L169)</f>
        <v>0</v>
      </c>
      <c r="R131" s="131"/>
      <c r="S131" s="761">
        <f t="shared" si="83"/>
        <v>0</v>
      </c>
      <c r="T131" s="131"/>
      <c r="U131" s="131"/>
      <c r="V131" s="131"/>
      <c r="W131" s="131"/>
      <c r="X131" s="131">
        <f t="shared" si="109"/>
        <v>0</v>
      </c>
      <c r="Z131" s="147"/>
      <c r="AB131" s="135">
        <f t="shared" si="68"/>
        <v>0</v>
      </c>
      <c r="AC131" s="135">
        <f t="shared" si="69"/>
        <v>0</v>
      </c>
      <c r="AD131" s="132" t="str">
        <f t="shared" si="70"/>
        <v xml:space="preserve">           </v>
      </c>
      <c r="AE131" s="132" t="str">
        <f t="shared" si="70"/>
        <v xml:space="preserve">           </v>
      </c>
      <c r="AF131" s="132" t="str">
        <f t="shared" si="70"/>
        <v xml:space="preserve">          0</v>
      </c>
      <c r="AG131" s="132" t="str">
        <f t="shared" si="70"/>
        <v xml:space="preserve">          0</v>
      </c>
      <c r="AK131" s="140">
        <f>ANALYTIKAVUJ!$E$96</f>
        <v>0</v>
      </c>
      <c r="AL131" s="141">
        <f>SUM(ANALYTIKAVUJ!M169)</f>
        <v>0</v>
      </c>
      <c r="AN131" s="141">
        <f t="shared" si="85"/>
        <v>0</v>
      </c>
      <c r="AR131" s="141"/>
      <c r="AS131" s="141">
        <f t="shared" si="110"/>
        <v>0</v>
      </c>
    </row>
    <row r="132" spans="2:45" s="17" customFormat="1" outlineLevel="1" x14ac:dyDescent="0.25">
      <c r="B132" s="144">
        <v>130</v>
      </c>
      <c r="C132" s="17" t="s">
        <v>2020</v>
      </c>
      <c r="D132" s="17" t="str">
        <f>IF(VLOOKUP($B132,suvaha_p!$A:$G,1)=$B132,VLOOKUP($B132,suvaha_p!$A:$G,$B$1),0)</f>
        <v>Záväzky voči spoločníkom a združeniu (364, 365, 366, 367, 368, 398A, 478A, 479A)</v>
      </c>
      <c r="E132" s="139" t="s">
        <v>350</v>
      </c>
      <c r="F132" s="141">
        <f>SUM('HL KNIHA VYPOC'!G179:G183)+'HL KNIHA VYPOC'!G210</f>
        <v>26276.53</v>
      </c>
      <c r="G132" s="141">
        <f>SUM(ANALYTIKAVUJ!K202+ANALYTIKAVUJ!K206)</f>
        <v>-24550.82</v>
      </c>
      <c r="I132" s="145">
        <f t="shared" si="87"/>
        <v>1725.7099999999991</v>
      </c>
      <c r="J132" s="145"/>
      <c r="K132" s="145"/>
      <c r="L132" s="146"/>
      <c r="M132" s="146"/>
      <c r="N132" s="131">
        <f t="shared" si="108"/>
        <v>-1726</v>
      </c>
      <c r="O132" s="131"/>
      <c r="P132" s="131">
        <f>SUM('HL KNIHA VYPOC'!K179:Q183)+'HL KNIHA VYPOC'!K210</f>
        <v>6100</v>
      </c>
      <c r="Q132" s="131">
        <f>SUM(ANALYTIKAVUJ!L202+ANALYTIKAVUJ!L206)</f>
        <v>0</v>
      </c>
      <c r="R132" s="131"/>
      <c r="S132" s="761">
        <f t="shared" si="83"/>
        <v>6100</v>
      </c>
      <c r="T132" s="131"/>
      <c r="U132" s="131"/>
      <c r="V132" s="131"/>
      <c r="W132" s="131"/>
      <c r="X132" s="131">
        <f t="shared" si="109"/>
        <v>-6100</v>
      </c>
      <c r="Z132" s="147"/>
      <c r="AB132" s="135">
        <f t="shared" ref="AB132:AB147" si="111">ROUND(N132,0)</f>
        <v>-1726</v>
      </c>
      <c r="AC132" s="135">
        <f t="shared" ref="AC132:AC147" si="112">ROUND(X132,0)</f>
        <v>-6100</v>
      </c>
      <c r="AD132" s="132" t="str">
        <f t="shared" ref="AD132:AG147" si="113">REPT(" ",11-LEN(Z132))&amp;Z132</f>
        <v xml:space="preserve">           </v>
      </c>
      <c r="AE132" s="132" t="str">
        <f t="shared" si="113"/>
        <v xml:space="preserve">           </v>
      </c>
      <c r="AF132" s="132" t="str">
        <f t="shared" si="113"/>
        <v xml:space="preserve">      -1726</v>
      </c>
      <c r="AG132" s="132" t="str">
        <f t="shared" si="113"/>
        <v xml:space="preserve">      -6100</v>
      </c>
      <c r="AK132" s="141">
        <f>SUM('HL KNIHA VYPOC'!H179:H183)+'HL KNIHA VYPOC'!H210</f>
        <v>0</v>
      </c>
      <c r="AL132" s="141">
        <f>SUM(ANALYTIKAVUJ!M202+ANALYTIKAVUJ!M206)</f>
        <v>0</v>
      </c>
      <c r="AN132" s="141">
        <f t="shared" si="85"/>
        <v>0</v>
      </c>
      <c r="AR132" s="141"/>
      <c r="AS132" s="141">
        <f t="shared" si="110"/>
        <v>0</v>
      </c>
    </row>
    <row r="133" spans="2:45" s="17" customFormat="1" outlineLevel="1" x14ac:dyDescent="0.25">
      <c r="B133" s="144">
        <v>131</v>
      </c>
      <c r="C133" s="17" t="s">
        <v>2022</v>
      </c>
      <c r="D133" s="17" t="str">
        <f>IF(VLOOKUP($B133,suvaha_p!$A:$G,1)=$B133,VLOOKUP($B133,suvaha_p!$A:$G,$B$1),0)</f>
        <v>Záväzky voči zamestnancom (331, 333, 33X, 479A)</v>
      </c>
      <c r="E133" s="139" t="s">
        <v>352</v>
      </c>
      <c r="F133" s="140">
        <f>SUM('HL KNIHA VYPOC'!G157+'HL KNIHA VYPOC'!G158)</f>
        <v>-697.1299999999992</v>
      </c>
      <c r="G133" s="141">
        <f>SUM(ANALYTIKAVUJ!K207)</f>
        <v>0</v>
      </c>
      <c r="I133" s="145">
        <f t="shared" si="87"/>
        <v>-697.1299999999992</v>
      </c>
      <c r="J133" s="145"/>
      <c r="K133" s="145"/>
      <c r="L133" s="146"/>
      <c r="M133" s="146"/>
      <c r="N133" s="131">
        <f t="shared" si="108"/>
        <v>697</v>
      </c>
      <c r="O133" s="131"/>
      <c r="P133" s="142">
        <f>SUM('HL KNIHA VYPOC'!K157+'HL KNIHA VYPOC'!K158)</f>
        <v>-479.89999999999964</v>
      </c>
      <c r="Q133" s="131">
        <f>SUM(ANALYTIKAVUJ!L207)</f>
        <v>0</v>
      </c>
      <c r="R133" s="131"/>
      <c r="S133" s="761">
        <f t="shared" si="83"/>
        <v>-479.89999999999964</v>
      </c>
      <c r="T133" s="131"/>
      <c r="U133" s="131"/>
      <c r="V133" s="131"/>
      <c r="W133" s="131"/>
      <c r="X133" s="131">
        <f t="shared" si="109"/>
        <v>480</v>
      </c>
      <c r="Z133" s="147"/>
      <c r="AB133" s="135">
        <f t="shared" si="111"/>
        <v>697</v>
      </c>
      <c r="AC133" s="135">
        <f t="shared" si="112"/>
        <v>480</v>
      </c>
      <c r="AD133" s="132" t="str">
        <f t="shared" si="113"/>
        <v xml:space="preserve">           </v>
      </c>
      <c r="AE133" s="132" t="str">
        <f t="shared" si="113"/>
        <v xml:space="preserve">           </v>
      </c>
      <c r="AF133" s="132" t="str">
        <f t="shared" si="113"/>
        <v xml:space="preserve">        697</v>
      </c>
      <c r="AG133" s="132" t="str">
        <f t="shared" si="113"/>
        <v xml:space="preserve">        480</v>
      </c>
      <c r="AK133" s="140">
        <f>SUM('HL KNIHA VYPOC'!H157+'HL KNIHA VYPOC'!H158)</f>
        <v>0</v>
      </c>
      <c r="AL133" s="141">
        <f>SUM(ANALYTIKAVUJ!M207)</f>
        <v>0</v>
      </c>
      <c r="AN133" s="141">
        <f t="shared" si="85"/>
        <v>0</v>
      </c>
      <c r="AR133" s="141"/>
      <c r="AS133" s="141">
        <f t="shared" si="110"/>
        <v>0</v>
      </c>
    </row>
    <row r="134" spans="2:45" s="17" customFormat="1" outlineLevel="1" x14ac:dyDescent="0.25">
      <c r="B134" s="144">
        <v>132</v>
      </c>
      <c r="C134" s="17" t="s">
        <v>2023</v>
      </c>
      <c r="D134" s="17" t="str">
        <f>IF(VLOOKUP($B134,suvaha_p!$A:$G,1)=$B134,VLOOKUP($B134,suvaha_p!$A:$G,$B$1),0)</f>
        <v>Záväzky zo sociálneho poistenia (336A)</v>
      </c>
      <c r="E134" s="139" t="s">
        <v>356</v>
      </c>
      <c r="F134" s="143"/>
      <c r="G134" s="141">
        <f>SUM(ANALYTIKAVUJ!C126)</f>
        <v>-486</v>
      </c>
      <c r="I134" s="145">
        <f t="shared" si="87"/>
        <v>-486</v>
      </c>
      <c r="J134" s="145"/>
      <c r="K134" s="145"/>
      <c r="L134" s="146"/>
      <c r="M134" s="146"/>
      <c r="N134" s="131">
        <f t="shared" si="108"/>
        <v>486</v>
      </c>
      <c r="O134" s="131"/>
      <c r="P134" s="142"/>
      <c r="Q134" s="131">
        <f>SUM(ANALYTIKAVUJ!D126)</f>
        <v>-258.38999999999987</v>
      </c>
      <c r="R134" s="131"/>
      <c r="S134" s="761">
        <f t="shared" si="83"/>
        <v>-258.38999999999987</v>
      </c>
      <c r="T134" s="131"/>
      <c r="U134" s="131"/>
      <c r="V134" s="131"/>
      <c r="W134" s="131"/>
      <c r="X134" s="131">
        <f t="shared" si="109"/>
        <v>258</v>
      </c>
      <c r="Z134" s="147"/>
      <c r="AB134" s="135">
        <f t="shared" si="111"/>
        <v>486</v>
      </c>
      <c r="AC134" s="135">
        <f t="shared" si="112"/>
        <v>258</v>
      </c>
      <c r="AD134" s="132" t="str">
        <f t="shared" si="113"/>
        <v xml:space="preserve">           </v>
      </c>
      <c r="AE134" s="132" t="str">
        <f t="shared" si="113"/>
        <v xml:space="preserve">           </v>
      </c>
      <c r="AF134" s="132" t="str">
        <f t="shared" si="113"/>
        <v xml:space="preserve">        486</v>
      </c>
      <c r="AG134" s="132" t="str">
        <f t="shared" si="113"/>
        <v xml:space="preserve">        258</v>
      </c>
      <c r="AK134" s="143"/>
      <c r="AL134" s="141">
        <f>SUM(ANALYTIKAVUJ!E126)</f>
        <v>0</v>
      </c>
      <c r="AN134" s="141">
        <f t="shared" si="85"/>
        <v>0</v>
      </c>
      <c r="AR134" s="141"/>
      <c r="AS134" s="141">
        <f t="shared" si="110"/>
        <v>0</v>
      </c>
    </row>
    <row r="135" spans="2:45" s="17" customFormat="1" outlineLevel="1" x14ac:dyDescent="0.25">
      <c r="B135" s="144">
        <v>133</v>
      </c>
      <c r="C135" s="17" t="s">
        <v>2028</v>
      </c>
      <c r="D135" s="17" t="str">
        <f>IF(VLOOKUP($B135,suvaha_p!$A:$G,1)=$B135,VLOOKUP($B135,suvaha_p!$A:$G,$B$1),0)</f>
        <v>Daňové záväzky a dotácie (341, 342, 343, 345, 346, 347, 34X)</v>
      </c>
      <c r="E135" s="139" t="s">
        <v>360</v>
      </c>
      <c r="F135" s="143"/>
      <c r="G135" s="141">
        <f>SUM(ANALYTIKAVUJ!K108+ANALYTIKAVUJ!K112+ANALYTIKAVUJ!K116+ANALYTIKAVUJ!K120+ANALYTIKAVUJ!K124+ANALYTIKAVUJ!K128)</f>
        <v>-5474.3400000000074</v>
      </c>
      <c r="I135" s="145">
        <f t="shared" si="87"/>
        <v>-5474.3400000000074</v>
      </c>
      <c r="J135" s="145"/>
      <c r="K135" s="145"/>
      <c r="L135" s="146"/>
      <c r="M135" s="146"/>
      <c r="N135" s="131">
        <f t="shared" si="108"/>
        <v>5474</v>
      </c>
      <c r="O135" s="131"/>
      <c r="P135" s="142"/>
      <c r="Q135" s="131">
        <f>SUM(ANALYTIKAVUJ!L108+ANALYTIKAVUJ!L112+ANALYTIKAVUJ!L116+ANALYTIKAVUJ!L120+ANALYTIKAVUJ!L124+ANALYTIKAVUJ!L128)</f>
        <v>-4164.9500000000035</v>
      </c>
      <c r="R135" s="131"/>
      <c r="S135" s="761">
        <f t="shared" si="83"/>
        <v>-4164.9500000000035</v>
      </c>
      <c r="T135" s="131"/>
      <c r="U135" s="131"/>
      <c r="V135" s="131"/>
      <c r="W135" s="131"/>
      <c r="X135" s="131">
        <f t="shared" si="109"/>
        <v>4165</v>
      </c>
      <c r="AB135" s="135">
        <f t="shared" si="111"/>
        <v>5474</v>
      </c>
      <c r="AC135" s="135">
        <f t="shared" si="112"/>
        <v>4165</v>
      </c>
      <c r="AD135" s="132" t="str">
        <f t="shared" si="113"/>
        <v xml:space="preserve">           </v>
      </c>
      <c r="AE135" s="132" t="str">
        <f t="shared" si="113"/>
        <v xml:space="preserve">           </v>
      </c>
      <c r="AF135" s="132" t="str">
        <f t="shared" si="113"/>
        <v xml:space="preserve">       5474</v>
      </c>
      <c r="AG135" s="132" t="str">
        <f t="shared" si="113"/>
        <v xml:space="preserve">       4165</v>
      </c>
      <c r="AK135" s="143"/>
      <c r="AL135" s="141">
        <f>SUM(ANALYTIKAVUJ!M108+ANALYTIKAVUJ!M112+ANALYTIKAVUJ!M116+ANALYTIKAVUJ!M120+ANALYTIKAVUJ!M124+ANALYTIKAVUJ!M128)</f>
        <v>0</v>
      </c>
      <c r="AN135" s="141">
        <f t="shared" si="85"/>
        <v>0</v>
      </c>
      <c r="AR135" s="141"/>
      <c r="AS135" s="141">
        <f t="shared" si="110"/>
        <v>0</v>
      </c>
    </row>
    <row r="136" spans="2:45" s="17" customFormat="1" outlineLevel="1" x14ac:dyDescent="0.25">
      <c r="B136" s="144">
        <v>134</v>
      </c>
      <c r="C136" s="17" t="s">
        <v>2029</v>
      </c>
      <c r="D136" s="17" t="str">
        <f>IF(VLOOKUP($B136,suvaha_p!$A:$G,1)=$B136,VLOOKUP($B136,suvaha_p!$A:$G,$B$1),0)</f>
        <v>Záväzky z derivátových operácií (373A, 377A)</v>
      </c>
      <c r="E136" s="139" t="s">
        <v>2124</v>
      </c>
      <c r="F136" s="143"/>
      <c r="G136" s="141">
        <f>SUM(ANALYTIKAVUJ!K137+ANALYTIKAVUJ!C187)</f>
        <v>0</v>
      </c>
      <c r="I136" s="145">
        <f t="shared" si="87"/>
        <v>0</v>
      </c>
      <c r="J136" s="145"/>
      <c r="K136" s="145"/>
      <c r="L136" s="146"/>
      <c r="M136" s="146"/>
      <c r="N136" s="131">
        <f t="shared" si="108"/>
        <v>0</v>
      </c>
      <c r="O136" s="131"/>
      <c r="P136" s="142"/>
      <c r="Q136" s="131">
        <f>SUM(ANALYTIKAVUJ!L137+ANALYTIKAVUJ!D187)</f>
        <v>0</v>
      </c>
      <c r="R136" s="131"/>
      <c r="S136" s="761">
        <f t="shared" si="83"/>
        <v>0</v>
      </c>
      <c r="T136" s="131"/>
      <c r="U136" s="131"/>
      <c r="V136" s="131"/>
      <c r="W136" s="131"/>
      <c r="X136" s="131">
        <f t="shared" si="109"/>
        <v>0</v>
      </c>
      <c r="Z136" s="147"/>
      <c r="AB136" s="135">
        <f t="shared" si="111"/>
        <v>0</v>
      </c>
      <c r="AC136" s="135">
        <f t="shared" si="112"/>
        <v>0</v>
      </c>
      <c r="AD136" s="132" t="str">
        <f t="shared" si="113"/>
        <v xml:space="preserve">           </v>
      </c>
      <c r="AE136" s="132" t="str">
        <f t="shared" si="113"/>
        <v xml:space="preserve">           </v>
      </c>
      <c r="AF136" s="132" t="str">
        <f t="shared" si="113"/>
        <v xml:space="preserve">          0</v>
      </c>
      <c r="AG136" s="132" t="str">
        <f t="shared" si="113"/>
        <v xml:space="preserve">          0</v>
      </c>
      <c r="AK136" s="143"/>
      <c r="AL136" s="141">
        <f>SUM(ANALYTIKAVUJ!M137+ANALYTIKAVUJ!E187)</f>
        <v>0</v>
      </c>
      <c r="AN136" s="141">
        <f t="shared" si="85"/>
        <v>0</v>
      </c>
      <c r="AR136" s="141"/>
      <c r="AS136" s="141">
        <f t="shared" si="110"/>
        <v>0</v>
      </c>
    </row>
    <row r="137" spans="2:45" s="17" customFormat="1" outlineLevel="1" x14ac:dyDescent="0.25">
      <c r="B137" s="144">
        <v>135</v>
      </c>
      <c r="C137" s="17" t="s">
        <v>2034</v>
      </c>
      <c r="D137" s="17" t="str">
        <f>IF(VLOOKUP($B137,suvaha_p!$A:$G,1)=$B137,VLOOKUP($B137,suvaha_p!$A:$G,$B$1),0)</f>
        <v>Iné záväzky (372A, 379A, 474A, 475A, 479A, 47XA)</v>
      </c>
      <c r="E137" s="139" t="s">
        <v>2125</v>
      </c>
      <c r="F137" s="140">
        <f>SUM('HL KNIHA VYPOC'!G194)</f>
        <v>0</v>
      </c>
      <c r="G137" s="141">
        <f>SUM(ANALYTIKAVUJ!C183+ANALYTIKAVUJ!K177+ANALYTIKAVUJ!K187+ANALYTIKAVUJ!K208)</f>
        <v>0</v>
      </c>
      <c r="I137" s="145">
        <f t="shared" si="87"/>
        <v>0</v>
      </c>
      <c r="J137" s="145"/>
      <c r="K137" s="145"/>
      <c r="L137" s="146"/>
      <c r="M137" s="146"/>
      <c r="N137" s="131">
        <f t="shared" si="108"/>
        <v>0</v>
      </c>
      <c r="O137" s="131"/>
      <c r="P137" s="142">
        <f>SUM('HL KNIHA VYPOC'!K194)</f>
        <v>0</v>
      </c>
      <c r="Q137" s="131">
        <f>SUM(ANALYTIKAVUJ!D183+ANALYTIKAVUJ!L177+ANALYTIKAVUJ!L187+ANALYTIKAVUJ!L208)</f>
        <v>0</v>
      </c>
      <c r="R137" s="131"/>
      <c r="S137" s="761">
        <f t="shared" si="83"/>
        <v>0</v>
      </c>
      <c r="T137" s="131"/>
      <c r="U137" s="131"/>
      <c r="V137" s="131"/>
      <c r="W137" s="131"/>
      <c r="X137" s="131">
        <f t="shared" si="109"/>
        <v>0</v>
      </c>
      <c r="AB137" s="135">
        <f t="shared" si="111"/>
        <v>0</v>
      </c>
      <c r="AC137" s="135">
        <f t="shared" si="112"/>
        <v>0</v>
      </c>
      <c r="AD137" s="132" t="str">
        <f t="shared" si="113"/>
        <v xml:space="preserve">           </v>
      </c>
      <c r="AE137" s="132" t="str">
        <f t="shared" si="113"/>
        <v xml:space="preserve">           </v>
      </c>
      <c r="AF137" s="132" t="str">
        <f t="shared" si="113"/>
        <v xml:space="preserve">          0</v>
      </c>
      <c r="AG137" s="132" t="str">
        <f t="shared" si="113"/>
        <v xml:space="preserve">          0</v>
      </c>
      <c r="AK137" s="140">
        <f>SUM('HL KNIHA VYPOC'!H194)</f>
        <v>0</v>
      </c>
      <c r="AL137" s="141">
        <f>SUM(ANALYTIKAVUJ!E183+ANALYTIKAVUJ!M177+ANALYTIKAVUJ!M187+ANALYTIKAVUJ!M208)</f>
        <v>0</v>
      </c>
      <c r="AN137" s="141">
        <f t="shared" si="85"/>
        <v>0</v>
      </c>
      <c r="AR137" s="141"/>
      <c r="AS137" s="141">
        <f t="shared" si="110"/>
        <v>0</v>
      </c>
    </row>
    <row r="138" spans="2:45" s="412" customFormat="1" outlineLevel="1" x14ac:dyDescent="0.25">
      <c r="B138" s="447">
        <v>136</v>
      </c>
      <c r="C138" s="412" t="s">
        <v>2064</v>
      </c>
      <c r="D138" s="412" t="str">
        <f>IF(VLOOKUP($B138,suvaha_p!$A:$G,1)=$B138,VLOOKUP($B138,suvaha_p!$A:$G,$B$1),0)</f>
        <v>Krátkodobé rezervy r. 137 + r. 138</v>
      </c>
      <c r="E138" s="451" t="s">
        <v>2126</v>
      </c>
      <c r="F138" s="462"/>
      <c r="I138" s="448">
        <f t="shared" si="87"/>
        <v>0</v>
      </c>
      <c r="J138" s="448"/>
      <c r="K138" s="448"/>
      <c r="L138" s="449"/>
      <c r="M138" s="449"/>
      <c r="N138" s="414">
        <f>SUM(N139:N140)</f>
        <v>0</v>
      </c>
      <c r="O138" s="415"/>
      <c r="P138" s="453"/>
      <c r="Q138" s="415"/>
      <c r="R138" s="415"/>
      <c r="S138" s="761">
        <f t="shared" si="83"/>
        <v>0</v>
      </c>
      <c r="T138" s="415"/>
      <c r="U138" s="415"/>
      <c r="V138" s="415"/>
      <c r="W138" s="414"/>
      <c r="X138" s="414">
        <f>SUM(X139:X140)</f>
        <v>0</v>
      </c>
      <c r="Z138" s="440"/>
      <c r="AB138" s="440">
        <f t="shared" si="111"/>
        <v>0</v>
      </c>
      <c r="AC138" s="440">
        <f t="shared" si="112"/>
        <v>0</v>
      </c>
      <c r="AD138" s="442" t="str">
        <f t="shared" si="113"/>
        <v xml:space="preserve">           </v>
      </c>
      <c r="AE138" s="442" t="str">
        <f t="shared" si="113"/>
        <v xml:space="preserve">           </v>
      </c>
      <c r="AF138" s="442" t="str">
        <f t="shared" si="113"/>
        <v xml:space="preserve">          0</v>
      </c>
      <c r="AG138" s="442" t="str">
        <f t="shared" si="113"/>
        <v xml:space="preserve">          0</v>
      </c>
      <c r="AK138" s="462"/>
      <c r="AN138" s="446">
        <f t="shared" si="85"/>
        <v>0</v>
      </c>
      <c r="AR138" s="443"/>
      <c r="AS138" s="443">
        <f>SUM(AS139:AS140)</f>
        <v>0</v>
      </c>
    </row>
    <row r="139" spans="2:45" s="17" customFormat="1" outlineLevel="1" x14ac:dyDescent="0.25">
      <c r="B139" s="144">
        <v>137</v>
      </c>
      <c r="C139" s="17" t="s">
        <v>2066</v>
      </c>
      <c r="D139" s="17" t="str">
        <f>IF(VLOOKUP($B139,suvaha_p!$A:$G,1)=$B139,VLOOKUP($B139,suvaha_p!$A:$G,$B$1),0)</f>
        <v>Zákonné rezervy (323A, 451A)</v>
      </c>
      <c r="E139" s="139" t="s">
        <v>2127</v>
      </c>
      <c r="F139" s="143"/>
      <c r="G139" s="141">
        <f>SUM(ANALYTIKAVUJ!K155+ANALYTIKAVUJ!C163)</f>
        <v>0</v>
      </c>
      <c r="I139" s="145">
        <f t="shared" si="87"/>
        <v>0</v>
      </c>
      <c r="J139" s="145"/>
      <c r="K139" s="145"/>
      <c r="L139" s="146"/>
      <c r="M139" s="146"/>
      <c r="N139" s="131">
        <f t="shared" ref="N139:N141" si="114">ROUND((I139*-1),0)</f>
        <v>0</v>
      </c>
      <c r="O139" s="131"/>
      <c r="P139" s="142"/>
      <c r="Q139" s="131">
        <f>SUM(ANALYTIKAVUJ!L155+ANALYTIKAVUJ!D163)</f>
        <v>0</v>
      </c>
      <c r="R139" s="131"/>
      <c r="S139" s="761">
        <f t="shared" si="83"/>
        <v>0</v>
      </c>
      <c r="T139" s="131"/>
      <c r="U139" s="131"/>
      <c r="V139" s="131"/>
      <c r="W139" s="137"/>
      <c r="X139" s="131">
        <f t="shared" ref="X139:X141" si="115">ROUND((S139*-1),0)</f>
        <v>0</v>
      </c>
      <c r="AB139" s="135">
        <f t="shared" si="111"/>
        <v>0</v>
      </c>
      <c r="AC139" s="135">
        <f t="shared" si="112"/>
        <v>0</v>
      </c>
      <c r="AD139" s="132" t="str">
        <f t="shared" si="113"/>
        <v xml:space="preserve">           </v>
      </c>
      <c r="AE139" s="132" t="str">
        <f t="shared" si="113"/>
        <v xml:space="preserve">           </v>
      </c>
      <c r="AF139" s="132" t="str">
        <f t="shared" si="113"/>
        <v xml:space="preserve">          0</v>
      </c>
      <c r="AG139" s="132" t="str">
        <f t="shared" si="113"/>
        <v xml:space="preserve">          0</v>
      </c>
      <c r="AK139" s="143"/>
      <c r="AL139" s="141">
        <f>SUM(ANALYTIKAVUJ!M155+ANALYTIKAVUJ!E163)</f>
        <v>0</v>
      </c>
      <c r="AN139" s="141">
        <f t="shared" si="85"/>
        <v>0</v>
      </c>
      <c r="AR139" s="136"/>
      <c r="AS139" s="141">
        <f t="shared" si="110"/>
        <v>0</v>
      </c>
    </row>
    <row r="140" spans="2:45" s="17" customFormat="1" outlineLevel="1" x14ac:dyDescent="0.25">
      <c r="B140" s="144">
        <v>138</v>
      </c>
      <c r="C140" s="17" t="s">
        <v>2017</v>
      </c>
      <c r="D140" s="17" t="str">
        <f>IF(VLOOKUP($B140,suvaha_p!$A:$G,1)=$B140,VLOOKUP($B140,suvaha_p!$A:$G,$B$1),0)</f>
        <v>Ostatné rezervy (323A, 32X, 459A, 45XA)</v>
      </c>
      <c r="E140" s="139" t="s">
        <v>2128</v>
      </c>
      <c r="F140" s="143"/>
      <c r="G140" s="141">
        <f>SUM(ANALYTIKAVUJ!C164+ANALYTIKAVUJ!K159)</f>
        <v>0</v>
      </c>
      <c r="I140" s="145">
        <f t="shared" si="87"/>
        <v>0</v>
      </c>
      <c r="J140" s="145"/>
      <c r="K140" s="145"/>
      <c r="L140" s="146"/>
      <c r="M140" s="146"/>
      <c r="N140" s="131">
        <f t="shared" si="114"/>
        <v>0</v>
      </c>
      <c r="O140" s="131"/>
      <c r="P140" s="142"/>
      <c r="Q140" s="131">
        <f>SUM(ANALYTIKAVUJ!D164+ANALYTIKAVUJ!L159)</f>
        <v>0</v>
      </c>
      <c r="R140" s="131"/>
      <c r="S140" s="761">
        <f t="shared" si="83"/>
        <v>0</v>
      </c>
      <c r="T140" s="131"/>
      <c r="U140" s="131"/>
      <c r="V140" s="131"/>
      <c r="W140" s="131"/>
      <c r="X140" s="131">
        <f t="shared" si="115"/>
        <v>0</v>
      </c>
      <c r="AB140" s="135">
        <f t="shared" si="111"/>
        <v>0</v>
      </c>
      <c r="AC140" s="135">
        <f t="shared" si="112"/>
        <v>0</v>
      </c>
      <c r="AD140" s="132" t="str">
        <f t="shared" si="113"/>
        <v xml:space="preserve">           </v>
      </c>
      <c r="AE140" s="132" t="str">
        <f t="shared" si="113"/>
        <v xml:space="preserve">           </v>
      </c>
      <c r="AF140" s="132" t="str">
        <f t="shared" si="113"/>
        <v xml:space="preserve">          0</v>
      </c>
      <c r="AG140" s="132" t="str">
        <f t="shared" si="113"/>
        <v xml:space="preserve">          0</v>
      </c>
      <c r="AK140" s="143"/>
      <c r="AL140" s="141">
        <f>SUM(ANALYTIKAVUJ!E164+ANALYTIKAVUJ!M159)</f>
        <v>0</v>
      </c>
      <c r="AN140" s="141">
        <f t="shared" si="85"/>
        <v>0</v>
      </c>
      <c r="AR140" s="141"/>
      <c r="AS140" s="141">
        <f t="shared" si="110"/>
        <v>0</v>
      </c>
    </row>
    <row r="141" spans="2:45" s="413" customFormat="1" outlineLevel="1" x14ac:dyDescent="0.25">
      <c r="B141" s="466">
        <v>139</v>
      </c>
      <c r="C141" s="413" t="s">
        <v>2129</v>
      </c>
      <c r="D141" s="413" t="str">
        <f>IF(VLOOKUP($B141,suvaha_p!$A:$G,1)=$B141,VLOOKUP($B141,suvaha_p!$A:$G,$B$1),0)</f>
        <v>Bežné bankové úvery (221A, 231, 232, 23X, 461A, 46XA)</v>
      </c>
      <c r="E141" s="463" t="s">
        <v>363</v>
      </c>
      <c r="F141" s="443">
        <f>SUM('HL KNIHA VYPOC'!G117+'HL KNIHA VYPOC'!G118)</f>
        <v>0</v>
      </c>
      <c r="G141" s="464">
        <f>SUM(ANALYTIKAVUJ!C110+ANALYTIKAVUJ!K163)</f>
        <v>0</v>
      </c>
      <c r="I141" s="467">
        <f t="shared" si="87"/>
        <v>0</v>
      </c>
      <c r="J141" s="467"/>
      <c r="K141" s="467"/>
      <c r="L141" s="468"/>
      <c r="M141" s="468"/>
      <c r="N141" s="131">
        <f t="shared" si="114"/>
        <v>0</v>
      </c>
      <c r="O141" s="414"/>
      <c r="P141" s="414">
        <f>SUM('HL KNIHA VYPOC'!K117+'HL KNIHA VYPOC'!K118)</f>
        <v>0</v>
      </c>
      <c r="Q141" s="465">
        <f>SUM(ANALYTIKAVUJ!D110+ANALYTIKAVUJ!L163)</f>
        <v>0</v>
      </c>
      <c r="R141" s="414"/>
      <c r="S141" s="762">
        <f t="shared" si="83"/>
        <v>0</v>
      </c>
      <c r="T141" s="414"/>
      <c r="U141" s="414"/>
      <c r="V141" s="414"/>
      <c r="W141" s="414"/>
      <c r="X141" s="131">
        <f t="shared" si="115"/>
        <v>0</v>
      </c>
      <c r="Z141" s="440"/>
      <c r="AB141" s="440">
        <f t="shared" si="111"/>
        <v>0</v>
      </c>
      <c r="AC141" s="440">
        <f t="shared" si="112"/>
        <v>0</v>
      </c>
      <c r="AD141" s="469" t="str">
        <f t="shared" si="113"/>
        <v xml:space="preserve">           </v>
      </c>
      <c r="AE141" s="469" t="str">
        <f t="shared" si="113"/>
        <v xml:space="preserve">           </v>
      </c>
      <c r="AF141" s="469" t="str">
        <f t="shared" si="113"/>
        <v xml:space="preserve">          0</v>
      </c>
      <c r="AG141" s="469" t="str">
        <f t="shared" si="113"/>
        <v xml:space="preserve">          0</v>
      </c>
      <c r="AK141" s="443">
        <f>SUM('HL KNIHA VYPOC'!H117+'HL KNIHA VYPOC'!H118)</f>
        <v>0</v>
      </c>
      <c r="AL141" s="464">
        <f>SUM(ANALYTIKAVUJ!E110+ANALYTIKAVUJ!M163)</f>
        <v>0</v>
      </c>
      <c r="AN141" s="443">
        <f t="shared" si="85"/>
        <v>0</v>
      </c>
      <c r="AR141" s="443"/>
      <c r="AS141" s="141">
        <f t="shared" si="110"/>
        <v>0</v>
      </c>
    </row>
    <row r="142" spans="2:45" s="413" customFormat="1" x14ac:dyDescent="0.25">
      <c r="B142" s="466">
        <v>140</v>
      </c>
      <c r="C142" s="413" t="s">
        <v>2130</v>
      </c>
      <c r="D142" s="413" t="str">
        <f>IF(VLOOKUP($B142,suvaha_p!$A:$G,1)=$B142,VLOOKUP($B142,suvaha_p!$A:$G,$B$1),0)</f>
        <v>Krátkodobé finančné výpomoci (241, 249, 24X, 473A,
 /-/255A)</v>
      </c>
      <c r="E142" s="463" t="s">
        <v>2131</v>
      </c>
      <c r="F142" s="464">
        <f>SUM(ANALYTIKAVUJ!K173+ANALYTIKAVUJ!C147)</f>
        <v>0</v>
      </c>
      <c r="G142" s="443">
        <f>SUM('HL KNIHA VYPOC'!G121+'HL KNIHA VYPOC'!G122)</f>
        <v>0</v>
      </c>
      <c r="I142" s="467">
        <f t="shared" si="87"/>
        <v>0</v>
      </c>
      <c r="J142" s="467"/>
      <c r="K142" s="467"/>
      <c r="L142" s="468"/>
      <c r="M142" s="468"/>
      <c r="N142" s="414">
        <f>ROUND((I142*-1),0)</f>
        <v>0</v>
      </c>
      <c r="O142" s="414"/>
      <c r="P142" s="465">
        <f>SUM(ANALYTIKAVUJ!L173+ANALYTIKAVUJ!D147)</f>
        <v>0</v>
      </c>
      <c r="Q142" s="414">
        <f>SUM('HL KNIHA VYPOC'!K121+'HL KNIHA VYPOC'!K122)</f>
        <v>0</v>
      </c>
      <c r="R142" s="414"/>
      <c r="S142" s="762">
        <f t="shared" si="83"/>
        <v>0</v>
      </c>
      <c r="T142" s="414"/>
      <c r="U142" s="414"/>
      <c r="V142" s="414"/>
      <c r="W142" s="414"/>
      <c r="X142" s="414">
        <f>ROUND((S142*-1),0)</f>
        <v>0</v>
      </c>
      <c r="Z142" s="440"/>
      <c r="AB142" s="440">
        <f t="shared" si="111"/>
        <v>0</v>
      </c>
      <c r="AC142" s="440">
        <f t="shared" si="112"/>
        <v>0</v>
      </c>
      <c r="AD142" s="469" t="str">
        <f t="shared" si="113"/>
        <v xml:space="preserve">           </v>
      </c>
      <c r="AE142" s="469" t="str">
        <f t="shared" si="113"/>
        <v xml:space="preserve">           </v>
      </c>
      <c r="AF142" s="469" t="str">
        <f t="shared" si="113"/>
        <v xml:space="preserve">          0</v>
      </c>
      <c r="AG142" s="469" t="str">
        <f t="shared" si="113"/>
        <v xml:space="preserve">          0</v>
      </c>
      <c r="AK142" s="464">
        <f>SUM(ANALYTIKAVUJ!M173+ANALYTIKAVUJ!E147)</f>
        <v>0</v>
      </c>
      <c r="AL142" s="443">
        <f>SUM('HL KNIHA VYPOC'!H121+'HL KNIHA VYPOC'!H122)</f>
        <v>0</v>
      </c>
      <c r="AN142" s="443">
        <f t="shared" si="85"/>
        <v>0</v>
      </c>
      <c r="AR142" s="443"/>
      <c r="AS142" s="443">
        <f>ROUND((AN142*-1),0)</f>
        <v>0</v>
      </c>
    </row>
    <row r="143" spans="2:45" s="412" customFormat="1" x14ac:dyDescent="0.25">
      <c r="B143" s="447">
        <v>141</v>
      </c>
      <c r="C143" s="412" t="s">
        <v>2069</v>
      </c>
      <c r="D143" s="412" t="str">
        <f>IF(VLOOKUP($B143,suvaha_p!$A:$G,1)=$B143,VLOOKUP($B143,suvaha_p!$A:$G,$B$1),0)</f>
        <v>Časové rozlíšenie súčet (r. 142 až r. 145)</v>
      </c>
      <c r="E143" s="463" t="s">
        <v>2132</v>
      </c>
      <c r="F143" s="470"/>
      <c r="I143" s="448">
        <f t="shared" si="87"/>
        <v>0</v>
      </c>
      <c r="J143" s="448"/>
      <c r="K143" s="448"/>
      <c r="L143" s="449"/>
      <c r="M143" s="449"/>
      <c r="N143" s="414">
        <f>SUM(N144:N147)</f>
        <v>0</v>
      </c>
      <c r="O143" s="415"/>
      <c r="P143" s="465"/>
      <c r="Q143" s="415"/>
      <c r="R143" s="415"/>
      <c r="S143" s="761">
        <f t="shared" si="83"/>
        <v>0</v>
      </c>
      <c r="T143" s="415"/>
      <c r="U143" s="415"/>
      <c r="V143" s="415"/>
      <c r="W143" s="414"/>
      <c r="X143" s="414">
        <f>SUM(X144:X147)</f>
        <v>0</v>
      </c>
      <c r="Z143" s="440"/>
      <c r="AB143" s="440">
        <f t="shared" si="111"/>
        <v>0</v>
      </c>
      <c r="AC143" s="440">
        <f t="shared" si="112"/>
        <v>0</v>
      </c>
      <c r="AD143" s="442" t="str">
        <f t="shared" si="113"/>
        <v xml:space="preserve">           </v>
      </c>
      <c r="AE143" s="442" t="str">
        <f t="shared" si="113"/>
        <v xml:space="preserve">           </v>
      </c>
      <c r="AF143" s="442" t="str">
        <f t="shared" si="113"/>
        <v xml:space="preserve">          0</v>
      </c>
      <c r="AG143" s="442" t="str">
        <f t="shared" si="113"/>
        <v xml:space="preserve">          0</v>
      </c>
      <c r="AK143" s="470"/>
      <c r="AN143" s="446">
        <f t="shared" si="85"/>
        <v>0</v>
      </c>
      <c r="AR143" s="443"/>
      <c r="AS143" s="443">
        <f>SUM(AS144:AS147)</f>
        <v>0</v>
      </c>
    </row>
    <row r="144" spans="2:45" s="17" customFormat="1" outlineLevel="1" x14ac:dyDescent="0.25">
      <c r="B144" s="144">
        <v>142</v>
      </c>
      <c r="C144" s="17" t="s">
        <v>2071</v>
      </c>
      <c r="D144" s="17" t="str">
        <f>IF(VLOOKUP($B144,suvaha_p!$A:$G,1)=$B144,VLOOKUP($B144,suvaha_p!$A:$G,$B$1),0)</f>
        <v>Výdavky budúcich období dlhodobé (383A)</v>
      </c>
      <c r="E144" s="139" t="s">
        <v>2133</v>
      </c>
      <c r="F144" s="143"/>
      <c r="G144" s="141">
        <f>SUM(ANALYTIKAVUJ!C190)</f>
        <v>0</v>
      </c>
      <c r="I144" s="145">
        <f t="shared" si="87"/>
        <v>0</v>
      </c>
      <c r="J144" s="145"/>
      <c r="K144" s="145"/>
      <c r="L144" s="146"/>
      <c r="M144" s="146"/>
      <c r="N144" s="131">
        <f t="shared" ref="N144:N147" si="116">ROUND((I144*-1),0)</f>
        <v>0</v>
      </c>
      <c r="O144" s="131"/>
      <c r="P144" s="142"/>
      <c r="Q144" s="131">
        <f>SUM(ANALYTIKAVUJ!D190)</f>
        <v>0</v>
      </c>
      <c r="R144" s="131"/>
      <c r="S144" s="761">
        <f t="shared" si="83"/>
        <v>0</v>
      </c>
      <c r="T144" s="131"/>
      <c r="U144" s="131"/>
      <c r="V144" s="131"/>
      <c r="W144" s="131"/>
      <c r="X144" s="131">
        <f t="shared" ref="X144:X147" si="117">ROUND((S144*-1),0)</f>
        <v>0</v>
      </c>
      <c r="AB144" s="135">
        <f t="shared" si="111"/>
        <v>0</v>
      </c>
      <c r="AC144" s="135">
        <f t="shared" si="112"/>
        <v>0</v>
      </c>
      <c r="AD144" s="132" t="str">
        <f t="shared" si="113"/>
        <v xml:space="preserve">           </v>
      </c>
      <c r="AE144" s="132" t="str">
        <f t="shared" si="113"/>
        <v xml:space="preserve">           </v>
      </c>
      <c r="AF144" s="132" t="str">
        <f t="shared" si="113"/>
        <v xml:space="preserve">          0</v>
      </c>
      <c r="AG144" s="132" t="str">
        <f t="shared" si="113"/>
        <v xml:space="preserve">          0</v>
      </c>
      <c r="AK144" s="143"/>
      <c r="AL144" s="141">
        <f>SUM(ANALYTIKAVUJ!E190)</f>
        <v>0</v>
      </c>
      <c r="AN144" s="141">
        <f t="shared" si="85"/>
        <v>0</v>
      </c>
      <c r="AR144" s="141"/>
      <c r="AS144" s="141">
        <f t="shared" ref="AS144:AS147" si="118">ROUND((AN144*-1),0)</f>
        <v>0</v>
      </c>
    </row>
    <row r="145" spans="1:45" s="17" customFormat="1" outlineLevel="1" x14ac:dyDescent="0.25">
      <c r="B145" s="144">
        <v>143</v>
      </c>
      <c r="C145" s="17" t="s">
        <v>2017</v>
      </c>
      <c r="D145" s="17" t="str">
        <f>IF(VLOOKUP($B145,suvaha_p!$A:$G,1)=$B145,VLOOKUP($B145,suvaha_p!$A:$G,$B$1),0)</f>
        <v>Výdavky budúcich období krátkodobé (383A)</v>
      </c>
      <c r="E145" s="139" t="s">
        <v>2134</v>
      </c>
      <c r="F145" s="143"/>
      <c r="G145" s="141">
        <f>SUM(ANALYTIKAVUJ!C191)</f>
        <v>0</v>
      </c>
      <c r="I145" s="145">
        <f t="shared" si="87"/>
        <v>0</v>
      </c>
      <c r="J145" s="145"/>
      <c r="K145" s="145"/>
      <c r="L145" s="146"/>
      <c r="M145" s="146"/>
      <c r="N145" s="131">
        <f t="shared" si="116"/>
        <v>0</v>
      </c>
      <c r="O145" s="131"/>
      <c r="P145" s="142"/>
      <c r="Q145" s="131">
        <f>SUM(ANALYTIKAVUJ!D191)</f>
        <v>0</v>
      </c>
      <c r="R145" s="131"/>
      <c r="S145" s="761">
        <f t="shared" si="83"/>
        <v>0</v>
      </c>
      <c r="T145" s="131"/>
      <c r="U145" s="131"/>
      <c r="V145" s="131"/>
      <c r="W145" s="131"/>
      <c r="X145" s="131">
        <f t="shared" si="117"/>
        <v>0</v>
      </c>
      <c r="AB145" s="135">
        <f t="shared" si="111"/>
        <v>0</v>
      </c>
      <c r="AC145" s="135">
        <f t="shared" si="112"/>
        <v>0</v>
      </c>
      <c r="AD145" s="132" t="str">
        <f t="shared" si="113"/>
        <v xml:space="preserve">           </v>
      </c>
      <c r="AE145" s="132" t="str">
        <f t="shared" si="113"/>
        <v xml:space="preserve">           </v>
      </c>
      <c r="AF145" s="132" t="str">
        <f t="shared" si="113"/>
        <v xml:space="preserve">          0</v>
      </c>
      <c r="AG145" s="132" t="str">
        <f t="shared" si="113"/>
        <v xml:space="preserve">          0</v>
      </c>
      <c r="AK145" s="143"/>
      <c r="AL145" s="141">
        <f>SUM(ANALYTIKAVUJ!E191)</f>
        <v>0</v>
      </c>
      <c r="AN145" s="141">
        <f t="shared" si="85"/>
        <v>0</v>
      </c>
      <c r="AR145" s="141"/>
      <c r="AS145" s="141">
        <f t="shared" si="118"/>
        <v>0</v>
      </c>
    </row>
    <row r="146" spans="1:45" s="17" customFormat="1" outlineLevel="1" x14ac:dyDescent="0.25">
      <c r="B146" s="144">
        <v>144</v>
      </c>
      <c r="C146" s="17" t="s">
        <v>2018</v>
      </c>
      <c r="D146" s="17" t="str">
        <f>IF(VLOOKUP($B146,suvaha_p!$A:$G,1)=$B146,VLOOKUP($B146,suvaha_p!$A:$G,$B$1),0)</f>
        <v>Výnosy budúcich období dlhodobé (384A)</v>
      </c>
      <c r="E146" s="139" t="s">
        <v>2135</v>
      </c>
      <c r="F146" s="143"/>
      <c r="G146" s="141">
        <f>SUM(ANALYTIKAVUJ!C194)</f>
        <v>0</v>
      </c>
      <c r="I146" s="145">
        <f t="shared" si="87"/>
        <v>0</v>
      </c>
      <c r="J146" s="145"/>
      <c r="K146" s="145"/>
      <c r="L146" s="146"/>
      <c r="M146" s="146"/>
      <c r="N146" s="131">
        <f t="shared" si="116"/>
        <v>0</v>
      </c>
      <c r="O146" s="131"/>
      <c r="P146" s="142"/>
      <c r="Q146" s="131">
        <f>SUM(ANALYTIKAVUJ!D194)</f>
        <v>0</v>
      </c>
      <c r="R146" s="131"/>
      <c r="S146" s="761">
        <f t="shared" si="83"/>
        <v>0</v>
      </c>
      <c r="T146" s="131"/>
      <c r="U146" s="131"/>
      <c r="V146" s="131"/>
      <c r="W146" s="131"/>
      <c r="X146" s="131">
        <f t="shared" si="117"/>
        <v>0</v>
      </c>
      <c r="AB146" s="135">
        <f t="shared" si="111"/>
        <v>0</v>
      </c>
      <c r="AC146" s="135">
        <f t="shared" si="112"/>
        <v>0</v>
      </c>
      <c r="AD146" s="132" t="str">
        <f t="shared" si="113"/>
        <v xml:space="preserve">           </v>
      </c>
      <c r="AE146" s="132" t="str">
        <f t="shared" si="113"/>
        <v xml:space="preserve">           </v>
      </c>
      <c r="AF146" s="132" t="str">
        <f t="shared" si="113"/>
        <v xml:space="preserve">          0</v>
      </c>
      <c r="AG146" s="132" t="str">
        <f t="shared" si="113"/>
        <v xml:space="preserve">          0</v>
      </c>
      <c r="AK146" s="143"/>
      <c r="AL146" s="141">
        <f>SUM(ANALYTIKAVUJ!E194)</f>
        <v>0</v>
      </c>
      <c r="AN146" s="141">
        <f t="shared" si="85"/>
        <v>0</v>
      </c>
      <c r="AR146" s="141"/>
      <c r="AS146" s="141">
        <f t="shared" si="118"/>
        <v>0</v>
      </c>
    </row>
    <row r="147" spans="1:45" s="17" customFormat="1" outlineLevel="1" x14ac:dyDescent="0.25">
      <c r="B147" s="144">
        <v>145</v>
      </c>
      <c r="C147" s="17" t="s">
        <v>2019</v>
      </c>
      <c r="D147" s="17" t="str">
        <f>IF(VLOOKUP($B147,suvaha_p!$A:$G,1)=$B147,VLOOKUP($B147,suvaha_p!$A:$G,$B$1),0)</f>
        <v>Výnosy budúcich období krátkodobé (384A)</v>
      </c>
      <c r="E147" s="139" t="s">
        <v>2136</v>
      </c>
      <c r="F147" s="143"/>
      <c r="G147" s="141">
        <f>SUM(ANALYTIKAVUJ!C195)</f>
        <v>0</v>
      </c>
      <c r="I147" s="145">
        <f t="shared" si="87"/>
        <v>0</v>
      </c>
      <c r="J147" s="145"/>
      <c r="K147" s="145"/>
      <c r="L147" s="146"/>
      <c r="M147" s="146"/>
      <c r="N147" s="131">
        <f t="shared" si="116"/>
        <v>0</v>
      </c>
      <c r="O147" s="131"/>
      <c r="P147" s="142"/>
      <c r="Q147" s="131">
        <f>SUM(ANALYTIKAVUJ!D195)</f>
        <v>0</v>
      </c>
      <c r="R147" s="131"/>
      <c r="S147" s="761">
        <f t="shared" si="83"/>
        <v>0</v>
      </c>
      <c r="T147" s="131"/>
      <c r="U147" s="131"/>
      <c r="V147" s="131"/>
      <c r="W147" s="131"/>
      <c r="X147" s="131">
        <f t="shared" si="117"/>
        <v>0</v>
      </c>
      <c r="AB147" s="135">
        <f t="shared" si="111"/>
        <v>0</v>
      </c>
      <c r="AC147" s="135">
        <f t="shared" si="112"/>
        <v>0</v>
      </c>
      <c r="AD147" s="132" t="str">
        <f t="shared" si="113"/>
        <v xml:space="preserve">           </v>
      </c>
      <c r="AE147" s="132" t="str">
        <f t="shared" si="113"/>
        <v xml:space="preserve">           </v>
      </c>
      <c r="AF147" s="132" t="str">
        <f t="shared" si="113"/>
        <v xml:space="preserve">          0</v>
      </c>
      <c r="AG147" s="132" t="str">
        <f t="shared" si="113"/>
        <v xml:space="preserve">          0</v>
      </c>
      <c r="AK147" s="143"/>
      <c r="AL147" s="141">
        <f>SUM(ANALYTIKAVUJ!E195)</f>
        <v>0</v>
      </c>
      <c r="AN147" s="141">
        <f t="shared" si="85"/>
        <v>0</v>
      </c>
      <c r="AR147" s="141"/>
      <c r="AS147" s="141">
        <f t="shared" si="118"/>
        <v>0</v>
      </c>
    </row>
    <row r="148" spans="1:45" s="17" customFormat="1" ht="24" customHeight="1" x14ac:dyDescent="0.25">
      <c r="E148" s="139"/>
      <c r="F148" s="143"/>
      <c r="I148" s="145"/>
      <c r="J148" s="145"/>
      <c r="K148" s="145"/>
      <c r="L148" s="146"/>
      <c r="M148" s="146"/>
      <c r="N148" s="135" t="str">
        <f>$D$216</f>
        <v>Bežné účtovné obdobie</v>
      </c>
      <c r="O148" s="152"/>
      <c r="P148" s="153"/>
      <c r="Q148" s="152"/>
      <c r="R148" s="152"/>
      <c r="S148" s="797" t="str">
        <f>$D$217</f>
        <v>Bezprostredne predchádzajúce účtovné obdobie</v>
      </c>
      <c r="T148" s="797"/>
      <c r="U148" s="797"/>
      <c r="V148" s="797"/>
      <c r="W148" s="797"/>
      <c r="X148" s="797"/>
      <c r="AD148" s="132"/>
      <c r="AE148" s="132"/>
      <c r="AF148" s="132" t="str">
        <f t="shared" ref="AF148:AG148" si="119">REPT(" ",11-LEN(AB148))&amp;AB148</f>
        <v xml:space="preserve">           </v>
      </c>
      <c r="AG148" s="132" t="str">
        <f t="shared" si="119"/>
        <v xml:space="preserve">           </v>
      </c>
      <c r="AK148" s="143"/>
      <c r="AN148" s="798" t="str">
        <f>$D$217</f>
        <v>Bezprostredne predchádzajúce účtovné obdobie</v>
      </c>
      <c r="AO148" s="798"/>
      <c r="AP148" s="798"/>
      <c r="AQ148" s="798"/>
      <c r="AR148" s="798"/>
      <c r="AS148" s="798"/>
    </row>
    <row r="149" spans="1:45" s="411" customFormat="1" x14ac:dyDescent="0.25">
      <c r="A149" s="471">
        <v>1</v>
      </c>
      <c r="C149" s="411" t="s">
        <v>2137</v>
      </c>
      <c r="D149" s="411" t="str">
        <f>IF(VLOOKUP($A149,vykaz_p!$A:$G,1)=$A149,VLOOKUP($A149,vykaz_p!$A:$G,$B$1),0)</f>
        <v>Čistý obrat (časť účt. tr. 6 podľa zákona)</v>
      </c>
      <c r="E149" s="472" t="s">
        <v>2011</v>
      </c>
      <c r="F149" s="473"/>
      <c r="I149" s="457"/>
      <c r="J149" s="474"/>
      <c r="K149" s="474"/>
      <c r="L149" s="475"/>
      <c r="M149" s="476"/>
      <c r="N149" s="416">
        <v>0</v>
      </c>
      <c r="O149" s="416"/>
      <c r="P149" s="477"/>
      <c r="Q149" s="416"/>
      <c r="R149" s="416"/>
      <c r="S149" s="416"/>
      <c r="T149" s="416"/>
      <c r="U149" s="416"/>
      <c r="V149" s="416"/>
      <c r="W149" s="416"/>
      <c r="X149" s="416">
        <v>0</v>
      </c>
      <c r="Z149" s="459"/>
      <c r="AD149" s="460"/>
      <c r="AE149" s="460"/>
      <c r="AF149" s="460" t="str">
        <f>REPT(" ",11-LEN(N149))&amp;N149</f>
        <v xml:space="preserve">          0</v>
      </c>
      <c r="AG149" s="460" t="str">
        <f>REPT(" ",11-LEN(X149))&amp;X149</f>
        <v xml:space="preserve">          0</v>
      </c>
      <c r="AK149" s="473"/>
      <c r="AS149" s="411">
        <v>0</v>
      </c>
    </row>
    <row r="150" spans="1:45" s="412" customFormat="1" x14ac:dyDescent="0.25">
      <c r="A150" s="478">
        <v>2</v>
      </c>
      <c r="C150" s="412" t="s">
        <v>2138</v>
      </c>
      <c r="D150" s="412" t="str">
        <f>IF(VLOOKUP($A150,vykaz_p!$A:$G,1)=$A150,VLOOKUP($A150,vykaz_p!$A:$G,$B$1),0)</f>
        <v xml:space="preserve">Výnosy z hospodárskej činnosti spolu súčet
(r. 03 až r. 09) </v>
      </c>
      <c r="E150" s="463" t="s">
        <v>2012</v>
      </c>
      <c r="F150" s="470"/>
      <c r="I150" s="479"/>
      <c r="J150" s="480"/>
      <c r="K150" s="480"/>
      <c r="L150" s="481">
        <f>SUM(L151:L157)</f>
        <v>-134762.26</v>
      </c>
      <c r="M150" s="482"/>
      <c r="N150" s="414">
        <f>SUM(N151:N157)</f>
        <v>134762</v>
      </c>
      <c r="O150" s="415"/>
      <c r="P150" s="465"/>
      <c r="Q150" s="415"/>
      <c r="R150" s="415"/>
      <c r="S150" s="415"/>
      <c r="T150" s="415"/>
      <c r="U150" s="415"/>
      <c r="V150" s="414">
        <f>SUM(V151:V157)</f>
        <v>-80109.34</v>
      </c>
      <c r="W150" s="415"/>
      <c r="X150" s="414">
        <f>SUM(X151:X157)</f>
        <v>80109</v>
      </c>
      <c r="Z150" s="440"/>
      <c r="AD150" s="442"/>
      <c r="AE150" s="442"/>
      <c r="AF150" s="442" t="str">
        <f t="shared" ref="AF150:AF210" si="120">REPT(" ",11-LEN(N150))&amp;N150</f>
        <v xml:space="preserve">     134762</v>
      </c>
      <c r="AG150" s="442" t="str">
        <f t="shared" ref="AG150:AG210" si="121">REPT(" ",11-LEN(X150))&amp;X150</f>
        <v xml:space="preserve">      80109</v>
      </c>
      <c r="AK150" s="470"/>
      <c r="AQ150" s="443">
        <f>SUM(AQ151:AQ157)</f>
        <v>0</v>
      </c>
      <c r="AS150" s="443">
        <f>SUM(AS151:AS157)</f>
        <v>0</v>
      </c>
    </row>
    <row r="151" spans="1:45" s="17" customFormat="1" outlineLevel="1" x14ac:dyDescent="0.25">
      <c r="A151" s="154">
        <v>3</v>
      </c>
      <c r="C151" s="17" t="s">
        <v>2139</v>
      </c>
      <c r="D151" s="17" t="str">
        <f>IF(VLOOKUP($A151,vykaz_p!$A:$G,1)=$A151,VLOOKUP($A151,vykaz_p!$A:$G,$B$1),0)</f>
        <v>Tržby z predaja tovaru (604, 607)</v>
      </c>
      <c r="E151" s="139" t="s">
        <v>2014</v>
      </c>
      <c r="F151" s="143"/>
      <c r="G151" s="140"/>
      <c r="I151" s="155"/>
      <c r="J151" s="156"/>
      <c r="K151" s="156"/>
      <c r="L151" s="159">
        <f>SUM('HL KNIHA VYPOC'!G354+'HL KNIHA VYPOC'!G356)</f>
        <v>-63592.09</v>
      </c>
      <c r="M151" s="158"/>
      <c r="N151" s="131">
        <f>ROUND((L151*-1),0)</f>
        <v>63592</v>
      </c>
      <c r="O151" s="131"/>
      <c r="P151" s="142"/>
      <c r="Q151" s="142"/>
      <c r="R151" s="131"/>
      <c r="S151" s="131"/>
      <c r="T151" s="131"/>
      <c r="U151" s="131"/>
      <c r="V151" s="131">
        <f>SUM('HL KNIHA VYPOC'!K354+'HL KNIHA VYPOC'!K356)</f>
        <v>-39256.239999999998</v>
      </c>
      <c r="W151" s="131"/>
      <c r="X151" s="131">
        <f>ROUND((V151*-1),0)</f>
        <v>39256</v>
      </c>
      <c r="AD151" s="132"/>
      <c r="AE151" s="132"/>
      <c r="AF151" s="132" t="str">
        <f t="shared" si="120"/>
        <v xml:space="preserve">      63592</v>
      </c>
      <c r="AG151" s="132" t="str">
        <f t="shared" si="121"/>
        <v xml:space="preserve">      39256</v>
      </c>
      <c r="AK151" s="143"/>
      <c r="AL151" s="140"/>
      <c r="AQ151" s="141">
        <f>SUM('HL KNIHA VYPOC'!M354+'HL KNIHA VYPOC'!M356)</f>
        <v>0</v>
      </c>
      <c r="AS151" s="141">
        <f>ROUND((AQ151*-1),0)</f>
        <v>0</v>
      </c>
    </row>
    <row r="152" spans="1:45" s="17" customFormat="1" outlineLevel="1" x14ac:dyDescent="0.25">
      <c r="A152" s="154">
        <v>4</v>
      </c>
      <c r="C152" s="17" t="s">
        <v>2140</v>
      </c>
      <c r="D152" s="17" t="str">
        <f>IF(VLOOKUP($A152,vykaz_p!$A:$G,1)=$A152,VLOOKUP($A152,vykaz_p!$A:$G,$B$1),0)</f>
        <v>Tržby z predaja vlastných výrobkov (601)</v>
      </c>
      <c r="E152" s="139" t="s">
        <v>1212</v>
      </c>
      <c r="F152" s="143"/>
      <c r="I152" s="155"/>
      <c r="J152" s="156"/>
      <c r="K152" s="156"/>
      <c r="L152" s="159">
        <f>SUM('HL KNIHA VYPOC'!G352)</f>
        <v>0</v>
      </c>
      <c r="M152" s="158"/>
      <c r="N152" s="131">
        <f t="shared" ref="N152:N157" si="122">ROUND((L152*-1),0)</f>
        <v>0</v>
      </c>
      <c r="O152" s="131"/>
      <c r="P152" s="142"/>
      <c r="Q152" s="131"/>
      <c r="R152" s="131"/>
      <c r="S152" s="131"/>
      <c r="T152" s="131"/>
      <c r="U152" s="131"/>
      <c r="V152" s="131">
        <f>SUM('HL KNIHA VYPOC'!K352)</f>
        <v>0</v>
      </c>
      <c r="W152" s="131"/>
      <c r="X152" s="131">
        <f t="shared" ref="X152:X157" si="123">ROUND((V152*-1),0)</f>
        <v>0</v>
      </c>
      <c r="AD152" s="132"/>
      <c r="AE152" s="132"/>
      <c r="AF152" s="132" t="str">
        <f t="shared" si="120"/>
        <v xml:space="preserve">          0</v>
      </c>
      <c r="AG152" s="132" t="str">
        <f t="shared" si="121"/>
        <v xml:space="preserve">          0</v>
      </c>
      <c r="AK152" s="143"/>
      <c r="AQ152" s="141">
        <f>SUM('HL KNIHA VYPOC'!M352)</f>
        <v>0</v>
      </c>
      <c r="AS152" s="141">
        <f t="shared" ref="AS152:AS157" si="124">ROUND((AQ152*-1),0)</f>
        <v>0</v>
      </c>
    </row>
    <row r="153" spans="1:45" s="17" customFormat="1" outlineLevel="1" x14ac:dyDescent="0.25">
      <c r="A153" s="154">
        <v>5</v>
      </c>
      <c r="C153" s="17" t="s">
        <v>2141</v>
      </c>
      <c r="D153" s="17" t="str">
        <f>IF(VLOOKUP($A153,vykaz_p!$A:$G,1)=$A153,VLOOKUP($A153,vykaz_p!$A:$G,$B$1),0)</f>
        <v>Tržby z predaja služieb (602, 606)</v>
      </c>
      <c r="E153" s="139" t="s">
        <v>1213</v>
      </c>
      <c r="F153" s="143"/>
      <c r="I153" s="155"/>
      <c r="J153" s="156"/>
      <c r="K153" s="156"/>
      <c r="L153" s="159">
        <f>SUM('HL KNIHA VYPOC'!G353+'HL KNIHA VYPOC'!G355)</f>
        <v>-71170.17</v>
      </c>
      <c r="M153" s="158"/>
      <c r="N153" s="131">
        <f t="shared" si="122"/>
        <v>71170</v>
      </c>
      <c r="O153" s="131"/>
      <c r="P153" s="142"/>
      <c r="Q153" s="131"/>
      <c r="R153" s="131"/>
      <c r="S153" s="131"/>
      <c r="T153" s="131"/>
      <c r="U153" s="131"/>
      <c r="V153" s="131">
        <f>SUM('HL KNIHA VYPOC'!K353+'HL KNIHA VYPOC'!K355)</f>
        <v>-40853.1</v>
      </c>
      <c r="W153" s="131"/>
      <c r="X153" s="131">
        <f t="shared" si="123"/>
        <v>40853</v>
      </c>
      <c r="AD153" s="132"/>
      <c r="AE153" s="132"/>
      <c r="AF153" s="132" t="str">
        <f t="shared" si="120"/>
        <v xml:space="preserve">      71170</v>
      </c>
      <c r="AG153" s="132" t="str">
        <f t="shared" si="121"/>
        <v xml:space="preserve">      40853</v>
      </c>
      <c r="AK153" s="143"/>
      <c r="AQ153" s="141">
        <f>SUM('HL KNIHA VYPOC'!M353+'HL KNIHA VYPOC'!M355)</f>
        <v>0</v>
      </c>
      <c r="AS153" s="141">
        <f t="shared" si="124"/>
        <v>0</v>
      </c>
    </row>
    <row r="154" spans="1:45" s="17" customFormat="1" outlineLevel="1" x14ac:dyDescent="0.25">
      <c r="A154" s="154">
        <v>6</v>
      </c>
      <c r="C154" s="17" t="s">
        <v>2142</v>
      </c>
      <c r="D154" s="17" t="str">
        <f>IF(VLOOKUP($A154,vykaz_p!$A:$G,1)=$A154,VLOOKUP($A154,vykaz_p!$A:$G,$B$1),0)</f>
        <v>Zmeny stavu vnútroorganizačných zásob (+/-)
(účtová skupina 61)</v>
      </c>
      <c r="E154" s="139" t="s">
        <v>1214</v>
      </c>
      <c r="F154" s="143"/>
      <c r="I154" s="155"/>
      <c r="J154" s="156"/>
      <c r="K154" s="156"/>
      <c r="L154" s="159">
        <f>SUM('HL KNIHA VYPOC'!G357)</f>
        <v>0</v>
      </c>
      <c r="M154" s="158"/>
      <c r="N154" s="131">
        <f t="shared" si="122"/>
        <v>0</v>
      </c>
      <c r="O154" s="131"/>
      <c r="P154" s="142"/>
      <c r="Q154" s="131"/>
      <c r="R154" s="131"/>
      <c r="S154" s="131"/>
      <c r="T154" s="131"/>
      <c r="U154" s="131"/>
      <c r="V154" s="131">
        <f>SUM('HL KNIHA VYPOC'!K357)</f>
        <v>0</v>
      </c>
      <c r="W154" s="131"/>
      <c r="X154" s="131">
        <f t="shared" si="123"/>
        <v>0</v>
      </c>
      <c r="AD154" s="132"/>
      <c r="AE154" s="132"/>
      <c r="AF154" s="132" t="str">
        <f t="shared" si="120"/>
        <v xml:space="preserve">          0</v>
      </c>
      <c r="AG154" s="132" t="str">
        <f t="shared" si="121"/>
        <v xml:space="preserve">          0</v>
      </c>
      <c r="AK154" s="143"/>
      <c r="AQ154" s="141">
        <f>SUM('HL KNIHA VYPOC'!M357)</f>
        <v>0</v>
      </c>
      <c r="AS154" s="141">
        <f t="shared" si="124"/>
        <v>0</v>
      </c>
    </row>
    <row r="155" spans="1:45" s="17" customFormat="1" outlineLevel="1" x14ac:dyDescent="0.25">
      <c r="A155" s="154">
        <v>7</v>
      </c>
      <c r="C155" s="17" t="s">
        <v>2143</v>
      </c>
      <c r="D155" s="17" t="str">
        <f>IF(VLOOKUP($A155,vykaz_p!$A:$G,1)=$A155,VLOOKUP($A155,vykaz_p!$A:$G,$B$1),0)</f>
        <v>Aktivácia (účtová skupina 62)</v>
      </c>
      <c r="E155" s="139" t="s">
        <v>1215</v>
      </c>
      <c r="F155" s="143"/>
      <c r="I155" s="155"/>
      <c r="J155" s="156"/>
      <c r="K155" s="156"/>
      <c r="L155" s="159">
        <f>SUM('HL KNIHA VYPOC'!G364)</f>
        <v>0</v>
      </c>
      <c r="M155" s="158"/>
      <c r="N155" s="131">
        <f t="shared" si="122"/>
        <v>0</v>
      </c>
      <c r="O155" s="131"/>
      <c r="P155" s="142"/>
      <c r="Q155" s="131"/>
      <c r="R155" s="131"/>
      <c r="S155" s="131"/>
      <c r="T155" s="131"/>
      <c r="U155" s="131"/>
      <c r="V155" s="131">
        <f>SUM('HL KNIHA VYPOC'!K364)</f>
        <v>0</v>
      </c>
      <c r="W155" s="131"/>
      <c r="X155" s="131">
        <f t="shared" si="123"/>
        <v>0</v>
      </c>
      <c r="AD155" s="132"/>
      <c r="AE155" s="132"/>
      <c r="AF155" s="132" t="str">
        <f t="shared" si="120"/>
        <v xml:space="preserve">          0</v>
      </c>
      <c r="AG155" s="132" t="str">
        <f t="shared" si="121"/>
        <v xml:space="preserve">          0</v>
      </c>
      <c r="AK155" s="143"/>
      <c r="AQ155" s="141">
        <f>SUM('HL KNIHA VYPOC'!M364)</f>
        <v>0</v>
      </c>
      <c r="AS155" s="141">
        <f t="shared" si="124"/>
        <v>0</v>
      </c>
    </row>
    <row r="156" spans="1:45" s="17" customFormat="1" outlineLevel="1" x14ac:dyDescent="0.25">
      <c r="A156" s="154">
        <v>8</v>
      </c>
      <c r="C156" s="17" t="s">
        <v>2144</v>
      </c>
      <c r="D156" s="17" t="str">
        <f>IF(VLOOKUP($A156,vykaz_p!$A:$G,1)=$A156,VLOOKUP($A156,vykaz_p!$A:$G,$B$1),0)</f>
        <v>Tržby z predaja dlhodobého nehmotného majetku, dlhodobého hmotného majetku a materiálu (641, 642)</v>
      </c>
      <c r="E156" s="139" t="s">
        <v>1216</v>
      </c>
      <c r="F156" s="143"/>
      <c r="I156" s="155"/>
      <c r="J156" s="156"/>
      <c r="K156" s="156"/>
      <c r="L156" s="159">
        <f>SUM('HL KNIHA VYPOC'!G373+'HL KNIHA VYPOC'!G374)</f>
        <v>0</v>
      </c>
      <c r="M156" s="158"/>
      <c r="N156" s="131">
        <f t="shared" si="122"/>
        <v>0</v>
      </c>
      <c r="O156" s="131"/>
      <c r="P156" s="142"/>
      <c r="Q156" s="131"/>
      <c r="R156" s="131"/>
      <c r="S156" s="131"/>
      <c r="T156" s="131"/>
      <c r="U156" s="131"/>
      <c r="V156" s="131">
        <f>SUM('HL KNIHA VYPOC'!K373+'HL KNIHA VYPOC'!K374)</f>
        <v>0</v>
      </c>
      <c r="W156" s="131"/>
      <c r="X156" s="131">
        <f t="shared" si="123"/>
        <v>0</v>
      </c>
      <c r="Z156" s="147"/>
      <c r="AD156" s="132"/>
      <c r="AE156" s="132"/>
      <c r="AF156" s="132" t="str">
        <f t="shared" si="120"/>
        <v xml:space="preserve">          0</v>
      </c>
      <c r="AG156" s="132" t="str">
        <f t="shared" si="121"/>
        <v xml:space="preserve">          0</v>
      </c>
      <c r="AK156" s="143"/>
      <c r="AQ156" s="141">
        <f>SUM('HL KNIHA VYPOC'!M373+'HL KNIHA VYPOC'!M374)</f>
        <v>0</v>
      </c>
      <c r="AS156" s="141">
        <f t="shared" si="124"/>
        <v>0</v>
      </c>
    </row>
    <row r="157" spans="1:45" s="17" customFormat="1" outlineLevel="1" x14ac:dyDescent="0.25">
      <c r="A157" s="154">
        <v>9</v>
      </c>
      <c r="C157" s="17" t="s">
        <v>2145</v>
      </c>
      <c r="D157" s="17" t="str">
        <f>IF(VLOOKUP($A157,vykaz_p!$A:$G,1)=$A157,VLOOKUP($A157,vykaz_p!$A:$G,$B$1),0)</f>
        <v>Ostatné výnosy z hospodárskej činnosti (644, 645, 646, 648, 655, 657)</v>
      </c>
      <c r="E157" s="139" t="s">
        <v>2021</v>
      </c>
      <c r="F157" s="143"/>
      <c r="I157" s="155"/>
      <c r="J157" s="156"/>
      <c r="K157" s="156"/>
      <c r="L157" s="159">
        <f>SUM('HL KNIHA VYPOC'!G375:G378)+'HL KNIHA VYPOC'!G383+'HL KNIHA VYPOC'!G384</f>
        <v>0</v>
      </c>
      <c r="M157" s="158"/>
      <c r="N157" s="131">
        <f t="shared" si="122"/>
        <v>0</v>
      </c>
      <c r="O157" s="131"/>
      <c r="P157" s="142"/>
      <c r="Q157" s="131"/>
      <c r="R157" s="131"/>
      <c r="S157" s="131"/>
      <c r="T157" s="131"/>
      <c r="U157" s="131"/>
      <c r="V157" s="131">
        <f>SUM('HL KNIHA VYPOC'!K375:Q378)+'HL KNIHA VYPOC'!K383+'HL KNIHA VYPOC'!K384</f>
        <v>0</v>
      </c>
      <c r="W157" s="131"/>
      <c r="X157" s="131">
        <f t="shared" si="123"/>
        <v>0</v>
      </c>
      <c r="AD157" s="132"/>
      <c r="AE157" s="132"/>
      <c r="AF157" s="132" t="str">
        <f t="shared" si="120"/>
        <v xml:space="preserve">          0</v>
      </c>
      <c r="AG157" s="132" t="str">
        <f t="shared" si="121"/>
        <v xml:space="preserve">          0</v>
      </c>
      <c r="AK157" s="143"/>
      <c r="AQ157" s="141">
        <f>SUM('HL KNIHA VYPOC'!M375:AL378)+'HL KNIHA VYPOC'!M383+'HL KNIHA VYPOC'!M384</f>
        <v>0</v>
      </c>
      <c r="AS157" s="141">
        <f t="shared" si="124"/>
        <v>0</v>
      </c>
    </row>
    <row r="158" spans="1:45" s="412" customFormat="1" x14ac:dyDescent="0.25">
      <c r="A158" s="478">
        <v>10</v>
      </c>
      <c r="C158" s="412" t="s">
        <v>2138</v>
      </c>
      <c r="D158" s="412" t="str">
        <f>IF(VLOOKUP($A158,vykaz_p!$A:$G,1)=$A158,VLOOKUP($A158,vykaz_p!$A:$G,$B$1),0)</f>
        <v>Náklady na hospodársku činnosť spolu r. 11 + r. 12
+ r. 13 + r. 14 + r. 15 + r. 20 +r. 21 + r. 24 + r. 25 + r. 26</v>
      </c>
      <c r="E158" s="463" t="s">
        <v>1225</v>
      </c>
      <c r="F158" s="470"/>
      <c r="I158" s="479"/>
      <c r="J158" s="480"/>
      <c r="K158" s="480"/>
      <c r="L158" s="481">
        <f>SUM(L159+L160+L161+L162+L163+L168+L169+L172+L173+L174)</f>
        <v>103780.88</v>
      </c>
      <c r="M158" s="482"/>
      <c r="N158" s="414">
        <f>SUM(N159+N160+N161+N162+N163+N168+N169+N172+N173+N174)</f>
        <v>109711</v>
      </c>
      <c r="O158" s="415"/>
      <c r="P158" s="465"/>
      <c r="Q158" s="415"/>
      <c r="R158" s="415"/>
      <c r="S158" s="415"/>
      <c r="T158" s="415"/>
      <c r="U158" s="415"/>
      <c r="V158" s="414">
        <f>SUM(V159+V160+V161+V162+V163+V168+V169+V172+V173+V174)</f>
        <v>65806.24000000002</v>
      </c>
      <c r="W158" s="415"/>
      <c r="X158" s="414">
        <f>SUM(X159+X160+X161+X162+X163+X168+X169+X172+X173+X174)</f>
        <v>65806</v>
      </c>
      <c r="Z158" s="440"/>
      <c r="AD158" s="442"/>
      <c r="AE158" s="442"/>
      <c r="AF158" s="442" t="str">
        <f>REPT(" ",11-LEN(N158))&amp;N158</f>
        <v xml:space="preserve">     109711</v>
      </c>
      <c r="AG158" s="442" t="str">
        <f>REPT(" ",11-LEN(X158))&amp;X158</f>
        <v xml:space="preserve">      65806</v>
      </c>
      <c r="AK158" s="470"/>
      <c r="AQ158" s="443">
        <f>SUM(AQ159+AQ160+AQ161+AQ162+AQ163+AQ168+AQ169+AQ172+AQ173+AQ174)</f>
        <v>0</v>
      </c>
      <c r="AS158" s="443">
        <f>SUM(AS159+AS160+AS161+AS162+AS163+AS168+AS169+AS172+AS173+AS174)</f>
        <v>0</v>
      </c>
    </row>
    <row r="159" spans="1:45" s="17" customFormat="1" outlineLevel="1" x14ac:dyDescent="0.25">
      <c r="A159" s="154">
        <v>11</v>
      </c>
      <c r="C159" s="17" t="s">
        <v>2013</v>
      </c>
      <c r="D159" s="17" t="str">
        <f>IF(VLOOKUP($A159,vykaz_p!$A:$G,1)=$A159,VLOOKUP($A159,vykaz_p!$A:$G,$B$1),0)</f>
        <v>Náklady vynaložené na obstaranie predaného tovaru (504, 507)</v>
      </c>
      <c r="E159" s="139" t="s">
        <v>2025</v>
      </c>
      <c r="F159" s="143"/>
      <c r="I159" s="155"/>
      <c r="J159" s="156"/>
      <c r="K159" s="156"/>
      <c r="L159" s="159">
        <f>SUM('HL KNIHA VYPOC'!G268+'HL KNIHA VYPOC'!G270)</f>
        <v>56287.11</v>
      </c>
      <c r="M159" s="158"/>
      <c r="N159" s="131">
        <f>ROUND((L159),0)</f>
        <v>56287</v>
      </c>
      <c r="O159" s="131"/>
      <c r="P159" s="142"/>
      <c r="Q159" s="131"/>
      <c r="R159" s="131"/>
      <c r="S159" s="131"/>
      <c r="T159" s="131"/>
      <c r="U159" s="131"/>
      <c r="V159" s="131">
        <f>SUM('HL KNIHA VYPOC'!K268+'HL KNIHA VYPOC'!K270)</f>
        <v>32324.97</v>
      </c>
      <c r="W159" s="131"/>
      <c r="X159" s="131">
        <f>ROUND((V159),0)</f>
        <v>32325</v>
      </c>
      <c r="AD159" s="132"/>
      <c r="AE159" s="132"/>
      <c r="AF159" s="132" t="str">
        <f t="shared" si="120"/>
        <v xml:space="preserve">      56287</v>
      </c>
      <c r="AG159" s="132" t="str">
        <f t="shared" si="121"/>
        <v xml:space="preserve">      32325</v>
      </c>
      <c r="AK159" s="143"/>
      <c r="AQ159" s="141">
        <f>SUM('HL KNIHA VYPOC'!M268+'HL KNIHA VYPOC'!M270)</f>
        <v>0</v>
      </c>
      <c r="AS159" s="141">
        <f t="shared" ref="AS159:AS163" si="125">ROUND((AQ159),0)</f>
        <v>0</v>
      </c>
    </row>
    <row r="160" spans="1:45" s="17" customFormat="1" outlineLevel="1" x14ac:dyDescent="0.25">
      <c r="A160" s="154">
        <v>12</v>
      </c>
      <c r="C160" s="17" t="s">
        <v>2037</v>
      </c>
      <c r="D160" s="17" t="str">
        <f>IF(VLOOKUP($A160,vykaz_p!$A:$G,1)=$A160,VLOOKUP($A160,vykaz_p!$A:$G,$B$1),0)</f>
        <v>Spotreba materiálu, energie a ostatných neskladovateľných dodávok (501, 502, 503)</v>
      </c>
      <c r="E160" s="139" t="s">
        <v>1217</v>
      </c>
      <c r="F160" s="143"/>
      <c r="I160" s="155"/>
      <c r="J160" s="156"/>
      <c r="K160" s="156"/>
      <c r="L160" s="159">
        <f>SUM('HL KNIHA VYPOC'!G265:G267)</f>
        <v>10523.93</v>
      </c>
      <c r="M160" s="158"/>
      <c r="N160" s="131">
        <f t="shared" ref="N160:N162" si="126">ROUND((L160),0)</f>
        <v>10524</v>
      </c>
      <c r="O160" s="131"/>
      <c r="P160" s="142"/>
      <c r="Q160" s="131"/>
      <c r="R160" s="131"/>
      <c r="S160" s="131"/>
      <c r="T160" s="131"/>
      <c r="U160" s="131"/>
      <c r="V160" s="131">
        <f>SUM('HL KNIHA VYPOC'!K265:Q267)</f>
        <v>6060.3</v>
      </c>
      <c r="W160" s="131"/>
      <c r="X160" s="131">
        <f t="shared" ref="X160:X162" si="127">ROUND((V160),0)</f>
        <v>6060</v>
      </c>
      <c r="Z160" s="147"/>
      <c r="AD160" s="132"/>
      <c r="AE160" s="132"/>
      <c r="AF160" s="132" t="str">
        <f t="shared" si="120"/>
        <v xml:space="preserve">      10524</v>
      </c>
      <c r="AG160" s="132" t="str">
        <f t="shared" si="121"/>
        <v xml:space="preserve">       6060</v>
      </c>
      <c r="AK160" s="143"/>
      <c r="AQ160" s="141">
        <f>SUM('HL KNIHA VYPOC'!M265:AL267)</f>
        <v>0</v>
      </c>
      <c r="AS160" s="141">
        <f t="shared" si="125"/>
        <v>0</v>
      </c>
    </row>
    <row r="161" spans="1:45" s="17" customFormat="1" outlineLevel="1" x14ac:dyDescent="0.25">
      <c r="A161" s="154">
        <v>13</v>
      </c>
      <c r="C161" s="17" t="s">
        <v>2069</v>
      </c>
      <c r="D161" s="17" t="str">
        <f>IF(VLOOKUP($A161,vykaz_p!$A:$G,1)=$A161,VLOOKUP($A161,vykaz_p!$A:$G,$B$1),0)</f>
        <v>Opravné položky k zásobám (+/-) (505)</v>
      </c>
      <c r="E161" s="139" t="s">
        <v>1218</v>
      </c>
      <c r="F161" s="143"/>
      <c r="I161" s="155"/>
      <c r="J161" s="156"/>
      <c r="K161" s="156"/>
      <c r="L161" s="159">
        <f>SUM('HL KNIHA VYPOC'!G269)</f>
        <v>0</v>
      </c>
      <c r="M161" s="158"/>
      <c r="N161" s="131">
        <f t="shared" si="126"/>
        <v>0</v>
      </c>
      <c r="O161" s="131"/>
      <c r="P161" s="142"/>
      <c r="Q161" s="131"/>
      <c r="R161" s="131"/>
      <c r="S161" s="131"/>
      <c r="T161" s="131"/>
      <c r="U161" s="131"/>
      <c r="V161" s="131">
        <f>SUM('HL KNIHA VYPOC'!K269)</f>
        <v>0</v>
      </c>
      <c r="W161" s="131"/>
      <c r="X161" s="131">
        <f t="shared" si="127"/>
        <v>0</v>
      </c>
      <c r="AD161" s="132"/>
      <c r="AE161" s="132"/>
      <c r="AF161" s="132" t="str">
        <f t="shared" si="120"/>
        <v xml:space="preserve">          0</v>
      </c>
      <c r="AG161" s="132" t="str">
        <f t="shared" si="121"/>
        <v xml:space="preserve">          0</v>
      </c>
      <c r="AK161" s="143"/>
      <c r="AQ161" s="141">
        <f>SUM('HL KNIHA VYPOC'!M269)</f>
        <v>0</v>
      </c>
      <c r="AS161" s="141">
        <f t="shared" si="125"/>
        <v>0</v>
      </c>
    </row>
    <row r="162" spans="1:45" s="17" customFormat="1" outlineLevel="1" x14ac:dyDescent="0.25">
      <c r="A162" s="154">
        <v>14</v>
      </c>
      <c r="C162" s="17" t="s">
        <v>2146</v>
      </c>
      <c r="D162" s="17" t="str">
        <f>IF(VLOOKUP($A162,vykaz_p!$A:$G,1)=$A162,VLOOKUP($A162,vykaz_p!$A:$G,$B$1),0)</f>
        <v>Služby (účtová skupina 51)</v>
      </c>
      <c r="E162" s="139" t="s">
        <v>1219</v>
      </c>
      <c r="F162" s="143"/>
      <c r="I162" s="155"/>
      <c r="J162" s="156"/>
      <c r="K162" s="156"/>
      <c r="L162" s="159">
        <f>SUM('HL KNIHA VYPOC'!G271)</f>
        <v>20296.22</v>
      </c>
      <c r="M162" s="158"/>
      <c r="N162" s="131">
        <f t="shared" si="126"/>
        <v>20296</v>
      </c>
      <c r="O162" s="131"/>
      <c r="P162" s="142"/>
      <c r="Q162" s="131"/>
      <c r="R162" s="131"/>
      <c r="S162" s="131"/>
      <c r="T162" s="131"/>
      <c r="U162" s="131"/>
      <c r="V162" s="131">
        <f>SUM('HL KNIHA VYPOC'!K271)</f>
        <v>16021.37</v>
      </c>
      <c r="W162" s="131"/>
      <c r="X162" s="131">
        <f t="shared" si="127"/>
        <v>16021</v>
      </c>
      <c r="AD162" s="132"/>
      <c r="AE162" s="132"/>
      <c r="AF162" s="132" t="str">
        <f>REPT(" ",11-LEN(N162))&amp;N162</f>
        <v xml:space="preserve">      20296</v>
      </c>
      <c r="AG162" s="132" t="str">
        <f>REPT(" ",11-LEN(X162))&amp;X162</f>
        <v xml:space="preserve">      16021</v>
      </c>
      <c r="AK162" s="143"/>
      <c r="AQ162" s="141">
        <f>SUM('HL KNIHA VYPOC'!M271)</f>
        <v>0</v>
      </c>
      <c r="AS162" s="141">
        <f t="shared" si="125"/>
        <v>0</v>
      </c>
    </row>
    <row r="163" spans="1:45" s="17" customFormat="1" outlineLevel="1" x14ac:dyDescent="0.25">
      <c r="A163" s="154">
        <v>15</v>
      </c>
      <c r="C163" s="17" t="s">
        <v>2147</v>
      </c>
      <c r="D163" s="17" t="str">
        <f>IF(VLOOKUP($A163,vykaz_p!$A:$G,1)=$A163,VLOOKUP($A163,vykaz_p!$A:$G,$B$1),0)</f>
        <v>Osobné náklady súčet (r. 16 až r. 19)</v>
      </c>
      <c r="E163" s="139" t="s">
        <v>1220</v>
      </c>
      <c r="F163" s="151"/>
      <c r="I163" s="155"/>
      <c r="J163" s="156"/>
      <c r="K163" s="156"/>
      <c r="L163" s="157">
        <f>SUM(L164:L167)</f>
        <v>16531.650000000001</v>
      </c>
      <c r="M163" s="158"/>
      <c r="N163" s="137">
        <f>SUM(N164:N167)</f>
        <v>16531</v>
      </c>
      <c r="O163" s="131"/>
      <c r="P163" s="150"/>
      <c r="Q163" s="131"/>
      <c r="R163" s="131"/>
      <c r="S163" s="131"/>
      <c r="T163" s="131"/>
      <c r="U163" s="131"/>
      <c r="V163" s="137">
        <f>SUM(V164:V167)</f>
        <v>11121.119999999999</v>
      </c>
      <c r="W163" s="131"/>
      <c r="X163" s="137">
        <f>SUM(X164:X167)</f>
        <v>11122</v>
      </c>
      <c r="Z163" s="147"/>
      <c r="AD163" s="132"/>
      <c r="AE163" s="132"/>
      <c r="AF163" s="132" t="str">
        <f t="shared" si="120"/>
        <v xml:space="preserve">      16531</v>
      </c>
      <c r="AG163" s="132" t="str">
        <f t="shared" si="121"/>
        <v xml:space="preserve">      11122</v>
      </c>
      <c r="AK163" s="151"/>
      <c r="AQ163" s="136">
        <f>SUM(AQ164:AQ167)</f>
        <v>0</v>
      </c>
      <c r="AS163" s="141">
        <f t="shared" si="125"/>
        <v>0</v>
      </c>
    </row>
    <row r="164" spans="1:45" s="17" customFormat="1" outlineLevel="1" x14ac:dyDescent="0.25">
      <c r="A164" s="154">
        <v>16</v>
      </c>
      <c r="C164" s="17" t="s">
        <v>2148</v>
      </c>
      <c r="D164" s="17" t="str">
        <f>IF(VLOOKUP($A164,vykaz_p!$A:$G,1)=$A164,VLOOKUP($A164,vykaz_p!$A:$G,$B$1),0)</f>
        <v>Mzdové náklady (521, 522)</v>
      </c>
      <c r="E164" s="139" t="s">
        <v>1221</v>
      </c>
      <c r="F164" s="143"/>
      <c r="I164" s="155"/>
      <c r="J164" s="156"/>
      <c r="K164" s="156"/>
      <c r="L164" s="159">
        <f>SUM('HL KNIHA VYPOC'!G280:G281)</f>
        <v>11689.07</v>
      </c>
      <c r="M164" s="158"/>
      <c r="N164" s="131">
        <f>ROUND((L164),0)</f>
        <v>11689</v>
      </c>
      <c r="O164" s="131"/>
      <c r="P164" s="142"/>
      <c r="Q164" s="131"/>
      <c r="R164" s="131"/>
      <c r="S164" s="131"/>
      <c r="T164" s="131"/>
      <c r="U164" s="131"/>
      <c r="V164" s="131">
        <f>SUM('HL KNIHA VYPOC'!K280:Q281)</f>
        <v>8007.6</v>
      </c>
      <c r="W164" s="131"/>
      <c r="X164" s="131">
        <f t="shared" ref="X164:X168" si="128">ROUND((V164),0)</f>
        <v>8008</v>
      </c>
      <c r="AD164" s="132"/>
      <c r="AE164" s="132"/>
      <c r="AF164" s="132" t="str">
        <f t="shared" si="120"/>
        <v xml:space="preserve">      11689</v>
      </c>
      <c r="AG164" s="132" t="str">
        <f t="shared" si="121"/>
        <v xml:space="preserve">       8008</v>
      </c>
      <c r="AK164" s="143"/>
      <c r="AQ164" s="141">
        <f>SUM('HL KNIHA VYPOC'!M280:AL281)</f>
        <v>0</v>
      </c>
      <c r="AS164" s="141">
        <f t="shared" ref="AS164:AS168" si="129">ROUND((AQ164),0)</f>
        <v>0</v>
      </c>
    </row>
    <row r="165" spans="1:45" s="17" customFormat="1" outlineLevel="1" x14ac:dyDescent="0.25">
      <c r="A165" s="154">
        <v>17</v>
      </c>
      <c r="C165" s="17" t="s">
        <v>2017</v>
      </c>
      <c r="D165" s="17" t="str">
        <f>IF(VLOOKUP($A165,vykaz_p!$A:$G,1)=$A165,VLOOKUP($A165,vykaz_p!$A:$G,$B$1),0)</f>
        <v>Odmeny členom orgánov spoločnosti a družstva (523)</v>
      </c>
      <c r="E165" s="139" t="s">
        <v>1222</v>
      </c>
      <c r="F165" s="143"/>
      <c r="I165" s="155"/>
      <c r="J165" s="156"/>
      <c r="K165" s="156"/>
      <c r="L165" s="159">
        <f>SUM('HL KNIHA VYPOC'!G282)</f>
        <v>0</v>
      </c>
      <c r="M165" s="158"/>
      <c r="N165" s="131">
        <f>ROUND((L165),0)</f>
        <v>0</v>
      </c>
      <c r="O165" s="131"/>
      <c r="P165" s="142"/>
      <c r="Q165" s="131"/>
      <c r="R165" s="131"/>
      <c r="S165" s="131"/>
      <c r="T165" s="131"/>
      <c r="U165" s="131"/>
      <c r="V165" s="131">
        <f>SUM('HL KNIHA VYPOC'!K282)</f>
        <v>0</v>
      </c>
      <c r="W165" s="131"/>
      <c r="X165" s="131">
        <f t="shared" si="128"/>
        <v>0</v>
      </c>
      <c r="AD165" s="132"/>
      <c r="AE165" s="132"/>
      <c r="AF165" s="132" t="str">
        <f t="shared" si="120"/>
        <v xml:space="preserve">          0</v>
      </c>
      <c r="AG165" s="132" t="str">
        <f t="shared" si="121"/>
        <v xml:space="preserve">          0</v>
      </c>
      <c r="AK165" s="143"/>
      <c r="AQ165" s="141">
        <f>SUM('HL KNIHA VYPOC'!M282)</f>
        <v>0</v>
      </c>
      <c r="AS165" s="141">
        <f t="shared" si="129"/>
        <v>0</v>
      </c>
    </row>
    <row r="166" spans="1:45" s="17" customFormat="1" outlineLevel="1" x14ac:dyDescent="0.25">
      <c r="A166" s="154">
        <v>18</v>
      </c>
      <c r="C166" s="17" t="s">
        <v>2018</v>
      </c>
      <c r="D166" s="17" t="str">
        <f>IF(VLOOKUP($A166,vykaz_p!$A:$G,1)=$A166,VLOOKUP($A166,vykaz_p!$A:$G,$B$1),0)</f>
        <v>Náklady na sociálne poistenie (524, 525, 526)</v>
      </c>
      <c r="E166" s="139" t="s">
        <v>2027</v>
      </c>
      <c r="F166" s="143"/>
      <c r="I166" s="155"/>
      <c r="J166" s="156"/>
      <c r="K166" s="156"/>
      <c r="L166" s="159">
        <f>SUM('HL KNIHA VYPOC'!G283:G285)</f>
        <v>4114.17</v>
      </c>
      <c r="M166" s="158"/>
      <c r="N166" s="131">
        <f>ROUND((L166),0)</f>
        <v>4114</v>
      </c>
      <c r="O166" s="131"/>
      <c r="P166" s="142"/>
      <c r="Q166" s="131"/>
      <c r="R166" s="131"/>
      <c r="S166" s="131"/>
      <c r="T166" s="131"/>
      <c r="U166" s="131"/>
      <c r="V166" s="131">
        <f>SUM('HL KNIHA VYPOC'!K283:Q285)</f>
        <v>2818.56</v>
      </c>
      <c r="W166" s="131"/>
      <c r="X166" s="131">
        <f t="shared" si="128"/>
        <v>2819</v>
      </c>
      <c r="AD166" s="132"/>
      <c r="AE166" s="132"/>
      <c r="AF166" s="132" t="str">
        <f t="shared" si="120"/>
        <v xml:space="preserve">       4114</v>
      </c>
      <c r="AG166" s="132" t="str">
        <f t="shared" si="121"/>
        <v xml:space="preserve">       2819</v>
      </c>
      <c r="AK166" s="143"/>
      <c r="AQ166" s="141">
        <f>SUM('HL KNIHA VYPOC'!M283:AL285)</f>
        <v>0</v>
      </c>
      <c r="AS166" s="141">
        <f t="shared" si="129"/>
        <v>0</v>
      </c>
    </row>
    <row r="167" spans="1:45" s="17" customFormat="1" outlineLevel="1" x14ac:dyDescent="0.25">
      <c r="A167" s="154">
        <v>19</v>
      </c>
      <c r="C167" s="17" t="s">
        <v>2019</v>
      </c>
      <c r="D167" s="17" t="str">
        <f>IF(VLOOKUP($A167,vykaz_p!$A:$G,1)=$A167,VLOOKUP($A167,vykaz_p!$A:$G,$B$1),0)</f>
        <v>Sociálne náklady (527, 528)</v>
      </c>
      <c r="E167" s="139" t="s">
        <v>1226</v>
      </c>
      <c r="F167" s="143"/>
      <c r="I167" s="155"/>
      <c r="J167" s="156"/>
      <c r="K167" s="156"/>
      <c r="L167" s="159">
        <f>SUM('HL KNIHA VYPOC'!G286:G287)</f>
        <v>728.41</v>
      </c>
      <c r="M167" s="158"/>
      <c r="N167" s="131">
        <f>ROUND((L167),0)</f>
        <v>728</v>
      </c>
      <c r="O167" s="131"/>
      <c r="P167" s="142"/>
      <c r="Q167" s="131"/>
      <c r="R167" s="131"/>
      <c r="S167" s="131"/>
      <c r="T167" s="131"/>
      <c r="U167" s="131"/>
      <c r="V167" s="131">
        <f>SUM('HL KNIHA VYPOC'!K286:Q287)</f>
        <v>294.95999999999998</v>
      </c>
      <c r="W167" s="131"/>
      <c r="X167" s="131">
        <f t="shared" si="128"/>
        <v>295</v>
      </c>
      <c r="AD167" s="132"/>
      <c r="AE167" s="132"/>
      <c r="AF167" s="132" t="str">
        <f t="shared" si="120"/>
        <v xml:space="preserve">        728</v>
      </c>
      <c r="AG167" s="132" t="str">
        <f t="shared" si="121"/>
        <v xml:space="preserve">        295</v>
      </c>
      <c r="AK167" s="143"/>
      <c r="AQ167" s="141">
        <f>SUM('HL KNIHA VYPOC'!M286:AL287)</f>
        <v>0</v>
      </c>
      <c r="AS167" s="141">
        <f t="shared" si="129"/>
        <v>0</v>
      </c>
    </row>
    <row r="168" spans="1:45" s="17" customFormat="1" outlineLevel="1" x14ac:dyDescent="0.25">
      <c r="A168" s="154">
        <v>20</v>
      </c>
      <c r="C168" s="17" t="s">
        <v>2149</v>
      </c>
      <c r="D168" s="17" t="str">
        <f>IF(VLOOKUP($A168,vykaz_p!$A:$G,1)=$A168,VLOOKUP($A168,vykaz_p!$A:$G,$B$1),0)</f>
        <v>Dane a poplatky (účtová skupina 53)</v>
      </c>
      <c r="E168" s="139" t="s">
        <v>2030</v>
      </c>
      <c r="F168" s="143"/>
      <c r="I168" s="155"/>
      <c r="J168" s="156"/>
      <c r="K168" s="156"/>
      <c r="L168" s="159">
        <f>SUM('HL KNIHA VYPOC'!G289)</f>
        <v>141.94</v>
      </c>
      <c r="M168" s="158"/>
      <c r="N168" s="131">
        <f>ROUND((L168),0)</f>
        <v>142</v>
      </c>
      <c r="O168" s="131"/>
      <c r="P168" s="142"/>
      <c r="Q168" s="131"/>
      <c r="R168" s="131"/>
      <c r="S168" s="131"/>
      <c r="T168" s="131"/>
      <c r="U168" s="131"/>
      <c r="V168" s="131">
        <f>SUM('HL KNIHA VYPOC'!K289)</f>
        <v>278.45999999999998</v>
      </c>
      <c r="W168" s="131"/>
      <c r="X168" s="131">
        <f t="shared" si="128"/>
        <v>278</v>
      </c>
      <c r="AD168" s="132"/>
      <c r="AE168" s="132"/>
      <c r="AF168" s="132" t="str">
        <f t="shared" si="120"/>
        <v xml:space="preserve">        142</v>
      </c>
      <c r="AG168" s="132" t="str">
        <f t="shared" si="121"/>
        <v xml:space="preserve">        278</v>
      </c>
      <c r="AK168" s="143"/>
      <c r="AQ168" s="141">
        <f>SUM('HL KNIHA VYPOC'!M289)</f>
        <v>0</v>
      </c>
      <c r="AS168" s="141">
        <f t="shared" si="129"/>
        <v>0</v>
      </c>
    </row>
    <row r="169" spans="1:45" s="17" customFormat="1" outlineLevel="1" x14ac:dyDescent="0.25">
      <c r="A169" s="154">
        <v>21</v>
      </c>
      <c r="C169" s="17" t="s">
        <v>2150</v>
      </c>
      <c r="D169" s="17" t="str">
        <f>IF(VLOOKUP($A169,vykaz_p!$A:$G,1)=$A169,VLOOKUP($A169,vykaz_p!$A:$G,$B$1),0)</f>
        <v>Odpisy a opravné položky k dlhodobému nehmotnému majetku a dlhodobému hmotnému majetku (r. 22 + r. 23)</v>
      </c>
      <c r="E169" s="139" t="s">
        <v>2032</v>
      </c>
      <c r="F169" s="143"/>
      <c r="I169" s="155"/>
      <c r="J169" s="156"/>
      <c r="K169" s="156"/>
      <c r="L169" s="160"/>
      <c r="M169" s="158"/>
      <c r="N169" s="137">
        <f>SUM(N170:N171)</f>
        <v>5931</v>
      </c>
      <c r="O169" s="131"/>
      <c r="P169" s="142"/>
      <c r="Q169" s="131"/>
      <c r="R169" s="131"/>
      <c r="S169" s="131"/>
      <c r="T169" s="131"/>
      <c r="U169" s="131"/>
      <c r="V169" s="131"/>
      <c r="W169" s="131"/>
      <c r="X169" s="137">
        <f>SUM(X170:X171)</f>
        <v>0</v>
      </c>
      <c r="Z169" s="147"/>
      <c r="AD169" s="132"/>
      <c r="AE169" s="132"/>
      <c r="AF169" s="132" t="str">
        <f t="shared" si="120"/>
        <v xml:space="preserve">       5931</v>
      </c>
      <c r="AG169" s="132" t="str">
        <f t="shared" si="121"/>
        <v xml:space="preserve">          0</v>
      </c>
      <c r="AK169" s="143"/>
      <c r="AS169" s="136">
        <f>SUM(AS170:AS171)</f>
        <v>0</v>
      </c>
    </row>
    <row r="170" spans="1:45" s="17" customFormat="1" outlineLevel="1" x14ac:dyDescent="0.25">
      <c r="A170" s="154">
        <v>22</v>
      </c>
      <c r="C170" s="17" t="s">
        <v>2151</v>
      </c>
      <c r="D170" s="17" t="str">
        <f>IF(VLOOKUP($A170,vykaz_p!$A:$G,1)=$A170,VLOOKUP($A170,vykaz_p!$A:$G,$B$1),0)</f>
        <v>Odpisy dlhodobého nehmotného majetku a dlhodobého hmotného majetku (551)</v>
      </c>
      <c r="E170" s="139" t="s">
        <v>1197</v>
      </c>
      <c r="F170" s="143"/>
      <c r="I170" s="155"/>
      <c r="J170" s="156"/>
      <c r="K170" s="156"/>
      <c r="L170" s="159">
        <f>SUM('HL KNIHA VYPOC'!G307)</f>
        <v>5931.25</v>
      </c>
      <c r="M170" s="158"/>
      <c r="N170" s="131">
        <f>ROUND((L170),0)</f>
        <v>5931</v>
      </c>
      <c r="O170" s="131"/>
      <c r="P170" s="142"/>
      <c r="Q170" s="131"/>
      <c r="R170" s="131"/>
      <c r="S170" s="131"/>
      <c r="T170" s="131"/>
      <c r="U170" s="131"/>
      <c r="V170" s="131">
        <f>SUM('HL KNIHA VYPOC'!K307)</f>
        <v>0</v>
      </c>
      <c r="W170" s="131"/>
      <c r="X170" s="131">
        <f t="shared" ref="X170:X174" si="130">ROUND((V170),0)</f>
        <v>0</v>
      </c>
      <c r="Z170" s="147"/>
      <c r="AD170" s="132"/>
      <c r="AE170" s="132"/>
      <c r="AF170" s="132" t="str">
        <f t="shared" si="120"/>
        <v xml:space="preserve">       5931</v>
      </c>
      <c r="AG170" s="132" t="str">
        <f t="shared" si="121"/>
        <v xml:space="preserve">          0</v>
      </c>
      <c r="AK170" s="143"/>
      <c r="AQ170" s="141">
        <f>SUM('HL KNIHA VYPOC'!M307)</f>
        <v>0</v>
      </c>
      <c r="AS170" s="141">
        <f t="shared" ref="AS170:AS174" si="131">ROUND((AQ170),0)</f>
        <v>0</v>
      </c>
    </row>
    <row r="171" spans="1:45" s="17" customFormat="1" outlineLevel="1" x14ac:dyDescent="0.25">
      <c r="A171" s="154">
        <v>23</v>
      </c>
      <c r="C171" s="17" t="s">
        <v>2017</v>
      </c>
      <c r="D171" s="17" t="str">
        <f>IF(VLOOKUP($A171,vykaz_p!$A:$G,1)=$A171,VLOOKUP($A171,vykaz_p!$A:$G,$B$1),0)</f>
        <v>Opravné položky  k dlhodobému nehmotnému majetku a dlhodobému hmotnému majetku (+/-) (553)</v>
      </c>
      <c r="E171" s="139" t="s">
        <v>1199</v>
      </c>
      <c r="F171" s="143"/>
      <c r="I171" s="155"/>
      <c r="J171" s="156"/>
      <c r="K171" s="156"/>
      <c r="L171" s="159">
        <f>SUM('HL KNIHA VYPOC'!G309)</f>
        <v>0</v>
      </c>
      <c r="M171" s="158"/>
      <c r="N171" s="131">
        <f>ROUND((L171),0)</f>
        <v>0</v>
      </c>
      <c r="O171" s="131"/>
      <c r="P171" s="142"/>
      <c r="Q171" s="131"/>
      <c r="R171" s="131"/>
      <c r="S171" s="131"/>
      <c r="T171" s="131"/>
      <c r="U171" s="131"/>
      <c r="V171" s="131">
        <f>SUM('HL KNIHA VYPOC'!K309)</f>
        <v>0</v>
      </c>
      <c r="W171" s="131"/>
      <c r="X171" s="131">
        <f t="shared" si="130"/>
        <v>0</v>
      </c>
      <c r="Z171" s="147"/>
      <c r="AD171" s="132"/>
      <c r="AE171" s="132"/>
      <c r="AF171" s="132" t="str">
        <f t="shared" si="120"/>
        <v xml:space="preserve">          0</v>
      </c>
      <c r="AG171" s="132" t="str">
        <f t="shared" si="121"/>
        <v xml:space="preserve">          0</v>
      </c>
      <c r="AK171" s="143"/>
      <c r="AQ171" s="141">
        <f>SUM('HL KNIHA VYPOC'!M309)</f>
        <v>0</v>
      </c>
      <c r="AS171" s="141">
        <f t="shared" si="131"/>
        <v>0</v>
      </c>
    </row>
    <row r="172" spans="1:45" s="17" customFormat="1" outlineLevel="1" x14ac:dyDescent="0.25">
      <c r="A172" s="154">
        <v>24</v>
      </c>
      <c r="C172" s="17" t="s">
        <v>2152</v>
      </c>
      <c r="D172" s="17" t="str">
        <f>IF(VLOOKUP($A172,vykaz_p!$A:$G,1)=$A172,VLOOKUP($A172,vykaz_p!$A:$G,$B$1),0)</f>
        <v>Zostatková cena predaného dlhodobého majetku a predaného materiálu (541, 542)</v>
      </c>
      <c r="E172" s="139" t="s">
        <v>1202</v>
      </c>
      <c r="F172" s="143"/>
      <c r="I172" s="155"/>
      <c r="J172" s="156"/>
      <c r="K172" s="156"/>
      <c r="L172" s="159">
        <f>SUM('HL KNIHA VYPOC'!G297:G298)</f>
        <v>0</v>
      </c>
      <c r="M172" s="158"/>
      <c r="N172" s="131">
        <f>ROUND((L172),0)</f>
        <v>0</v>
      </c>
      <c r="O172" s="131"/>
      <c r="P172" s="142"/>
      <c r="Q172" s="131"/>
      <c r="R172" s="131"/>
      <c r="S172" s="131"/>
      <c r="T172" s="131"/>
      <c r="U172" s="131"/>
      <c r="V172" s="131">
        <f>SUM('HL KNIHA VYPOC'!K297:Q298)</f>
        <v>0</v>
      </c>
      <c r="W172" s="131"/>
      <c r="X172" s="131">
        <f t="shared" si="130"/>
        <v>0</v>
      </c>
      <c r="Z172" s="147"/>
      <c r="AD172" s="132"/>
      <c r="AE172" s="132"/>
      <c r="AF172" s="132" t="str">
        <f t="shared" si="120"/>
        <v xml:space="preserve">          0</v>
      </c>
      <c r="AG172" s="132" t="str">
        <f t="shared" si="121"/>
        <v xml:space="preserve">          0</v>
      </c>
      <c r="AK172" s="143"/>
      <c r="AQ172" s="141">
        <f>SUM('HL KNIHA VYPOC'!M297:AL298)</f>
        <v>0</v>
      </c>
      <c r="AS172" s="141">
        <f t="shared" si="131"/>
        <v>0</v>
      </c>
    </row>
    <row r="173" spans="1:45" s="17" customFormat="1" outlineLevel="1" x14ac:dyDescent="0.25">
      <c r="A173" s="154">
        <v>25</v>
      </c>
      <c r="C173" s="17" t="s">
        <v>2139</v>
      </c>
      <c r="D173" s="17" t="str">
        <f>IF(VLOOKUP($A173,vykaz_p!$A:$G,1)=$A173,VLOOKUP($A173,vykaz_p!$A:$G,$B$1),0)</f>
        <v>Opravné položky k pohľadávkam (+/-) (547)</v>
      </c>
      <c r="E173" s="139" t="s">
        <v>1205</v>
      </c>
      <c r="F173" s="143"/>
      <c r="I173" s="155"/>
      <c r="J173" s="156"/>
      <c r="K173" s="156"/>
      <c r="L173" s="159">
        <f>SUM('HL KNIHA VYPOC'!G303)</f>
        <v>0</v>
      </c>
      <c r="M173" s="158"/>
      <c r="N173" s="131">
        <f>ROUND((L173),0)</f>
        <v>0</v>
      </c>
      <c r="O173" s="131"/>
      <c r="P173" s="142"/>
      <c r="Q173" s="131"/>
      <c r="R173" s="131"/>
      <c r="S173" s="131"/>
      <c r="T173" s="131"/>
      <c r="U173" s="131"/>
      <c r="V173" s="131">
        <f>SUM('HL KNIHA VYPOC'!K303)</f>
        <v>0</v>
      </c>
      <c r="W173" s="131"/>
      <c r="X173" s="131">
        <f t="shared" si="130"/>
        <v>0</v>
      </c>
      <c r="Z173" s="147"/>
      <c r="AD173" s="132"/>
      <c r="AE173" s="132"/>
      <c r="AF173" s="132" t="str">
        <f t="shared" si="120"/>
        <v xml:space="preserve">          0</v>
      </c>
      <c r="AG173" s="132" t="str">
        <f t="shared" si="121"/>
        <v xml:space="preserve">          0</v>
      </c>
      <c r="AK173" s="143"/>
      <c r="AQ173" s="141">
        <f>SUM('HL KNIHA VYPOC'!M303)</f>
        <v>0</v>
      </c>
      <c r="AS173" s="141">
        <f t="shared" si="131"/>
        <v>0</v>
      </c>
    </row>
    <row r="174" spans="1:45" s="17" customFormat="1" outlineLevel="1" x14ac:dyDescent="0.25">
      <c r="A174" s="154">
        <v>26</v>
      </c>
      <c r="C174" s="17" t="s">
        <v>2153</v>
      </c>
      <c r="D174" s="17" t="str">
        <f>IF(VLOOKUP($A174,vykaz_p!$A:$G,1)=$A174,VLOOKUP($A174,vykaz_p!$A:$G,$B$1),0)</f>
        <v>Ostatné náklady na hospodársku činnosť 
(543, 544, 545, 546, 548, 549, 555, 557)</v>
      </c>
      <c r="E174" s="139" t="s">
        <v>1206</v>
      </c>
      <c r="F174" s="143"/>
      <c r="I174" s="155"/>
      <c r="J174" s="156"/>
      <c r="K174" s="156"/>
      <c r="L174" s="159">
        <f>SUM('HL KNIHA VYPOC'!G299+'HL KNIHA VYPOC'!G300+'HL KNIHA VYPOC'!G301+'HL KNIHA VYPOC'!G302+'HL KNIHA VYPOC'!G304+'HL KNIHA VYPOC'!G305+'HL KNIHA VYPOC'!G310+'HL KNIHA VYPOC'!G311)</f>
        <v>0.03</v>
      </c>
      <c r="M174" s="158"/>
      <c r="N174" s="131">
        <f>ROUND((L174),0)</f>
        <v>0</v>
      </c>
      <c r="O174" s="131"/>
      <c r="P174" s="142"/>
      <c r="Q174" s="131"/>
      <c r="R174" s="131"/>
      <c r="S174" s="131"/>
      <c r="T174" s="131"/>
      <c r="U174" s="131"/>
      <c r="V174" s="131">
        <f>SUM('HL KNIHA VYPOC'!K299+'HL KNIHA VYPOC'!K300+'HL KNIHA VYPOC'!K301+'HL KNIHA VYPOC'!K302+'HL KNIHA VYPOC'!K304+'HL KNIHA VYPOC'!K305+'HL KNIHA VYPOC'!K310+'HL KNIHA VYPOC'!K311)</f>
        <v>0.02</v>
      </c>
      <c r="W174" s="131"/>
      <c r="X174" s="131">
        <f t="shared" si="130"/>
        <v>0</v>
      </c>
      <c r="Z174" s="147"/>
      <c r="AD174" s="132"/>
      <c r="AE174" s="132"/>
      <c r="AF174" s="132" t="str">
        <f t="shared" si="120"/>
        <v xml:space="preserve">          0</v>
      </c>
      <c r="AG174" s="132" t="str">
        <f t="shared" si="121"/>
        <v xml:space="preserve">          0</v>
      </c>
      <c r="AK174" s="143"/>
      <c r="AQ174" s="141">
        <f>SUM('HL KNIHA VYPOC'!M299+'HL KNIHA VYPOC'!M300+'HL KNIHA VYPOC'!M301+'HL KNIHA VYPOC'!M302+'HL KNIHA VYPOC'!M304+'HL KNIHA VYPOC'!M305+'HL KNIHA VYPOC'!M310+'HL KNIHA VYPOC'!M311)</f>
        <v>0</v>
      </c>
      <c r="AS174" s="141">
        <f t="shared" si="131"/>
        <v>0</v>
      </c>
    </row>
    <row r="175" spans="1:45" s="411" customFormat="1" ht="15.75" customHeight="1" x14ac:dyDescent="0.25">
      <c r="A175" s="471">
        <v>27</v>
      </c>
      <c r="C175" s="411" t="s">
        <v>2154</v>
      </c>
      <c r="D175" s="411" t="str">
        <f>IF(VLOOKUP($A175,vykaz_p!$A:$G,1)=$A175,VLOOKUP($A175,vykaz_p!$A:$G,$B$1),0)</f>
        <v>Výsledok hospodárenia z hospodárskej činnosti (+/-) (r. 02 - r. 10)</v>
      </c>
      <c r="E175" s="472" t="s">
        <v>1210</v>
      </c>
      <c r="F175" s="473"/>
      <c r="I175" s="487"/>
      <c r="J175" s="488"/>
      <c r="K175" s="488"/>
      <c r="L175" s="484"/>
      <c r="M175" s="485"/>
      <c r="N175" s="417">
        <f>SUM(N150-N158)</f>
        <v>25051</v>
      </c>
      <c r="O175" s="416"/>
      <c r="P175" s="477"/>
      <c r="Q175" s="416"/>
      <c r="R175" s="416"/>
      <c r="S175" s="416"/>
      <c r="T175" s="416"/>
      <c r="U175" s="416"/>
      <c r="V175" s="416"/>
      <c r="W175" s="416"/>
      <c r="X175" s="417">
        <f>SUM(X150-X158)</f>
        <v>14303</v>
      </c>
      <c r="Z175" s="459"/>
      <c r="AD175" s="460"/>
      <c r="AE175" s="460"/>
      <c r="AF175" s="461" t="str">
        <f>REPT(" ",11-LEN(N175))&amp;N175</f>
        <v xml:space="preserve">      25051</v>
      </c>
      <c r="AG175" s="461" t="str">
        <f>REPT(" ",11-LEN(X175))&amp;X175</f>
        <v xml:space="preserve">      14303</v>
      </c>
      <c r="AK175" s="473"/>
      <c r="AS175" s="418">
        <f>SUM(AS150-AS158)</f>
        <v>0</v>
      </c>
    </row>
    <row r="176" spans="1:45" s="17" customFormat="1" x14ac:dyDescent="0.25">
      <c r="A176" s="154">
        <v>28</v>
      </c>
      <c r="C176" s="17" t="s">
        <v>2137</v>
      </c>
      <c r="D176" s="17" t="str">
        <f>IF(VLOOKUP($A176,vykaz_p!$A:$G,1)=$A176,VLOOKUP($A176,vykaz_p!$A:$G,$B$1),0)</f>
        <v>Pridaná hodnota (r. 03 + r. 04 + r. 05 + r. 06 + r. 07)
- (r. 11 + r. 12 + r. 13 + r. 14)</v>
      </c>
      <c r="E176" s="149" t="s">
        <v>1211</v>
      </c>
      <c r="F176" s="151"/>
      <c r="I176" s="155"/>
      <c r="J176" s="156"/>
      <c r="K176" s="156"/>
      <c r="L176" s="160"/>
      <c r="M176" s="158"/>
      <c r="N176" s="131">
        <f>SUM(N151+N152+N153+N154+N155)-(N159+N160+N161+N162)</f>
        <v>47655</v>
      </c>
      <c r="O176" s="131"/>
      <c r="P176" s="150"/>
      <c r="Q176" s="131"/>
      <c r="R176" s="131"/>
      <c r="S176" s="131"/>
      <c r="T176" s="131"/>
      <c r="U176" s="131"/>
      <c r="V176" s="131"/>
      <c r="W176" s="131"/>
      <c r="X176" s="131">
        <f>SUM(X151+X152+X153+X154+X155)-(X159+X160+X161+X162)</f>
        <v>25703</v>
      </c>
      <c r="Z176" s="135"/>
      <c r="AD176" s="132"/>
      <c r="AE176" s="132"/>
      <c r="AF176" s="132" t="str">
        <f>REPT(" ",11-LEN(N176))&amp;N176</f>
        <v xml:space="preserve">      47655</v>
      </c>
      <c r="AG176" s="132" t="str">
        <f>REPT(" ",11-LEN(X176))&amp;X176</f>
        <v xml:space="preserve">      25703</v>
      </c>
      <c r="AK176" s="151"/>
      <c r="AS176" s="141">
        <f>SUM(AS151+AS152+AS153+AS154+AS155)-(AS159+AS160+AS161+AS162)</f>
        <v>0</v>
      </c>
    </row>
    <row r="177" spans="1:45" s="412" customFormat="1" x14ac:dyDescent="0.25">
      <c r="A177" s="478">
        <v>29</v>
      </c>
      <c r="C177" s="412" t="s">
        <v>2138</v>
      </c>
      <c r="D177" s="412" t="str">
        <f>IF(VLOOKUP($A177,vykaz_p!$A:$G,1)=$A177,VLOOKUP($A177,vykaz_p!$A:$G,$B$1),0)</f>
        <v>Výnosy z finančnej činnosti spolu r. 30 + r. 31 + r. 35
+ r. 39 + r. 42 + r. 43 + r. 44</v>
      </c>
      <c r="E177" s="463" t="s">
        <v>1207</v>
      </c>
      <c r="F177" s="470"/>
      <c r="I177" s="479"/>
      <c r="J177" s="480"/>
      <c r="K177" s="480"/>
      <c r="L177" s="483"/>
      <c r="M177" s="482"/>
      <c r="N177" s="415">
        <f>SUM(N178+N179+N183+N187+N190+N191+N192)</f>
        <v>0</v>
      </c>
      <c r="O177" s="415"/>
      <c r="P177" s="465"/>
      <c r="Q177" s="415"/>
      <c r="R177" s="415"/>
      <c r="S177" s="415"/>
      <c r="T177" s="415"/>
      <c r="U177" s="415"/>
      <c r="V177" s="415"/>
      <c r="W177" s="415"/>
      <c r="X177" s="415">
        <f>SUM(X178+X179+X183+X187+X190+X191+X192)</f>
        <v>0</v>
      </c>
      <c r="Z177" s="440"/>
      <c r="AD177" s="442"/>
      <c r="AE177" s="442"/>
      <c r="AF177" s="442" t="str">
        <f t="shared" si="120"/>
        <v xml:space="preserve">          0</v>
      </c>
      <c r="AG177" s="442" t="str">
        <f t="shared" si="121"/>
        <v xml:space="preserve">          0</v>
      </c>
      <c r="AK177" s="470"/>
      <c r="AS177" s="446">
        <f>SUM(AS178+AS179+AS183+AS187+AS190+AS191+AS192)</f>
        <v>0</v>
      </c>
    </row>
    <row r="178" spans="1:45" s="17" customFormat="1" outlineLevel="1" x14ac:dyDescent="0.25">
      <c r="A178" s="154">
        <v>30</v>
      </c>
      <c r="C178" s="17" t="s">
        <v>2155</v>
      </c>
      <c r="D178" s="17" t="str">
        <f>IF(VLOOKUP($A178,vykaz_p!$A:$G,1)=$A178,VLOOKUP($A178,vykaz_p!$A:$G,$B$1),0)</f>
        <v>Tržby z predaja cenných papierov a podielov (661)</v>
      </c>
      <c r="E178" s="139" t="s">
        <v>1240</v>
      </c>
      <c r="F178" s="143"/>
      <c r="I178" s="155"/>
      <c r="J178" s="156"/>
      <c r="K178" s="156"/>
      <c r="L178" s="159">
        <f>SUM('HL KNIHA VYPOC'!G390)</f>
        <v>0</v>
      </c>
      <c r="M178" s="158"/>
      <c r="N178" s="131">
        <f t="shared" ref="N178" si="132">ROUND((L178*-1),0)</f>
        <v>0</v>
      </c>
      <c r="O178" s="131"/>
      <c r="P178" s="142"/>
      <c r="Q178" s="131"/>
      <c r="R178" s="131"/>
      <c r="S178" s="131"/>
      <c r="T178" s="131"/>
      <c r="U178" s="131"/>
      <c r="V178" s="131">
        <f>SUM('HL KNIHA VYPOC'!K390)</f>
        <v>0</v>
      </c>
      <c r="W178" s="131"/>
      <c r="X178" s="131">
        <f t="shared" ref="X178" si="133">ROUND((V178*-1),0)</f>
        <v>0</v>
      </c>
      <c r="Z178" s="147"/>
      <c r="AD178" s="132"/>
      <c r="AE178" s="132"/>
      <c r="AF178" s="132" t="str">
        <f t="shared" si="120"/>
        <v xml:space="preserve">          0</v>
      </c>
      <c r="AG178" s="132" t="str">
        <f t="shared" si="121"/>
        <v xml:space="preserve">          0</v>
      </c>
      <c r="AK178" s="143"/>
      <c r="AQ178" s="141">
        <f>SUM('HL KNIHA VYPOC'!M390)</f>
        <v>0</v>
      </c>
      <c r="AS178" s="17">
        <f t="shared" ref="AS178" si="134">ROUND((AQ178*-1),0)</f>
        <v>0</v>
      </c>
    </row>
    <row r="179" spans="1:45" s="17" customFormat="1" outlineLevel="1" x14ac:dyDescent="0.25">
      <c r="A179" s="154">
        <v>31</v>
      </c>
      <c r="C179" s="17" t="s">
        <v>2156</v>
      </c>
      <c r="D179" s="17" t="str">
        <f>IF(VLOOKUP($A179,vykaz_p!$A:$G,1)=$A179,VLOOKUP($A179,vykaz_p!$A:$G,$B$1),0)</f>
        <v>Výnosy z dlhodobého finančného majetku súčet
(r. 32 až r. 34)</v>
      </c>
      <c r="E179" s="149" t="s">
        <v>1228</v>
      </c>
      <c r="F179" s="143"/>
      <c r="I179" s="155"/>
      <c r="J179" s="156"/>
      <c r="K179" s="156"/>
      <c r="L179" s="160"/>
      <c r="M179" s="158"/>
      <c r="N179" s="137">
        <f>SUM(N180:N182)</f>
        <v>0</v>
      </c>
      <c r="O179" s="131"/>
      <c r="P179" s="142"/>
      <c r="Q179" s="131"/>
      <c r="R179" s="131"/>
      <c r="S179" s="131"/>
      <c r="T179" s="131"/>
      <c r="U179" s="131"/>
      <c r="V179" s="131"/>
      <c r="W179" s="131"/>
      <c r="X179" s="137">
        <f>SUM(X180:X182)</f>
        <v>0</v>
      </c>
      <c r="Z179" s="147"/>
      <c r="AD179" s="132"/>
      <c r="AE179" s="132"/>
      <c r="AF179" s="132" t="str">
        <f t="shared" si="120"/>
        <v xml:space="preserve">          0</v>
      </c>
      <c r="AG179" s="132" t="str">
        <f t="shared" si="121"/>
        <v xml:space="preserve">          0</v>
      </c>
      <c r="AK179" s="143"/>
      <c r="AS179" s="136">
        <f>SUM(AS180:AS182)</f>
        <v>0</v>
      </c>
    </row>
    <row r="180" spans="1:45" s="17" customFormat="1" outlineLevel="1" x14ac:dyDescent="0.25">
      <c r="A180" s="154">
        <v>32</v>
      </c>
      <c r="C180" s="17" t="s">
        <v>2157</v>
      </c>
      <c r="D180" s="17" t="str">
        <f>IF(VLOOKUP($A180,vykaz_p!$A:$G,1)=$A180,VLOOKUP($A180,vykaz_p!$A:$G,$B$1),0)</f>
        <v>Výnosy z cenných papierov a podielov od prepojených účtovných jednotiek (665A)</v>
      </c>
      <c r="E180" s="139" t="s">
        <v>1227</v>
      </c>
      <c r="F180" s="143"/>
      <c r="I180" s="155"/>
      <c r="J180" s="156"/>
      <c r="K180" s="156"/>
      <c r="L180" s="159">
        <f>SUM(ANALYTIKAVUJ!C217)</f>
        <v>0</v>
      </c>
      <c r="M180" s="158"/>
      <c r="N180" s="131">
        <f t="shared" ref="N180:N182" si="135">ROUND((L180*-1),0)</f>
        <v>0</v>
      </c>
      <c r="O180" s="131"/>
      <c r="P180" s="142"/>
      <c r="Q180" s="131"/>
      <c r="R180" s="131"/>
      <c r="S180" s="131"/>
      <c r="T180" s="131"/>
      <c r="U180" s="131"/>
      <c r="V180" s="131">
        <f>SUM(ANALYTIKAVUJ!D217)</f>
        <v>0</v>
      </c>
      <c r="W180" s="131"/>
      <c r="X180" s="131">
        <f t="shared" ref="X180:X182" si="136">ROUND((V180*-1),0)</f>
        <v>0</v>
      </c>
      <c r="Z180" s="147"/>
      <c r="AD180" s="132"/>
      <c r="AE180" s="132"/>
      <c r="AF180" s="132" t="str">
        <f t="shared" si="120"/>
        <v xml:space="preserve">          0</v>
      </c>
      <c r="AG180" s="132" t="str">
        <f t="shared" si="121"/>
        <v xml:space="preserve">          0</v>
      </c>
      <c r="AK180" s="143"/>
      <c r="AQ180" s="141">
        <f>SUM(ANALYTIKAVUJ!E217)</f>
        <v>0</v>
      </c>
      <c r="AS180" s="17">
        <f t="shared" ref="AS180:AS182" si="137">ROUND((AQ180*-1),0)</f>
        <v>0</v>
      </c>
    </row>
    <row r="181" spans="1:45" s="17" customFormat="1" outlineLevel="1" x14ac:dyDescent="0.25">
      <c r="A181" s="154">
        <v>33</v>
      </c>
      <c r="C181" s="17" t="s">
        <v>2017</v>
      </c>
      <c r="D181" s="17" t="str">
        <f>IF(VLOOKUP($A181,vykaz_p!$A:$G,1)=$A181,VLOOKUP($A181,vykaz_p!$A:$G,$B$1),0)</f>
        <v>Výnosy z cenných papierov a podielov v podielovej účasti okrem výnosov prepojených účtovných jednotiek (665A)</v>
      </c>
      <c r="E181" s="139" t="s">
        <v>2036</v>
      </c>
      <c r="F181" s="143"/>
      <c r="I181" s="155"/>
      <c r="J181" s="156"/>
      <c r="K181" s="156"/>
      <c r="L181" s="159">
        <f>SUM(ANALYTIKAVUJ!C218)</f>
        <v>0</v>
      </c>
      <c r="M181" s="158"/>
      <c r="N181" s="131">
        <f t="shared" si="135"/>
        <v>0</v>
      </c>
      <c r="O181" s="131"/>
      <c r="P181" s="142"/>
      <c r="Q181" s="131"/>
      <c r="R181" s="131"/>
      <c r="S181" s="131"/>
      <c r="T181" s="131"/>
      <c r="U181" s="131"/>
      <c r="V181" s="131">
        <f>SUM(ANALYTIKAVUJ!D218)</f>
        <v>0</v>
      </c>
      <c r="W181" s="131"/>
      <c r="X181" s="131">
        <f t="shared" si="136"/>
        <v>0</v>
      </c>
      <c r="Z181" s="147"/>
      <c r="AD181" s="132"/>
      <c r="AE181" s="132"/>
      <c r="AF181" s="132" t="str">
        <f t="shared" si="120"/>
        <v xml:space="preserve">          0</v>
      </c>
      <c r="AG181" s="132" t="str">
        <f t="shared" si="121"/>
        <v xml:space="preserve">          0</v>
      </c>
      <c r="AK181" s="143"/>
      <c r="AQ181" s="141">
        <f>SUM(ANALYTIKAVUJ!E218)</f>
        <v>0</v>
      </c>
      <c r="AS181" s="17">
        <f t="shared" si="137"/>
        <v>0</v>
      </c>
    </row>
    <row r="182" spans="1:45" s="17" customFormat="1" outlineLevel="1" x14ac:dyDescent="0.25">
      <c r="A182" s="154">
        <v>34</v>
      </c>
      <c r="C182" s="17" t="s">
        <v>2018</v>
      </c>
      <c r="D182" s="17" t="str">
        <f>IF(VLOOKUP($A182,vykaz_p!$A:$G,1)=$A182,VLOOKUP($A182,vykaz_p!$A:$G,$B$1),0)</f>
        <v>Ostatné výnosy z cenných papierov a podielov (665A)</v>
      </c>
      <c r="E182" s="139" t="s">
        <v>2038</v>
      </c>
      <c r="F182" s="143"/>
      <c r="I182" s="155"/>
      <c r="J182" s="156"/>
      <c r="K182" s="156"/>
      <c r="L182" s="159">
        <f>SUM(ANALYTIKAVUJ!C219)</f>
        <v>0</v>
      </c>
      <c r="M182" s="158"/>
      <c r="N182" s="131">
        <f t="shared" si="135"/>
        <v>0</v>
      </c>
      <c r="O182" s="131"/>
      <c r="P182" s="142"/>
      <c r="Q182" s="131"/>
      <c r="R182" s="131"/>
      <c r="S182" s="131"/>
      <c r="T182" s="131"/>
      <c r="U182" s="131"/>
      <c r="V182" s="131">
        <f>SUM(ANALYTIKAVUJ!D219)</f>
        <v>0</v>
      </c>
      <c r="W182" s="131"/>
      <c r="X182" s="131">
        <f t="shared" si="136"/>
        <v>0</v>
      </c>
      <c r="Z182" s="147"/>
      <c r="AD182" s="132"/>
      <c r="AE182" s="132"/>
      <c r="AF182" s="132" t="str">
        <f t="shared" si="120"/>
        <v xml:space="preserve">          0</v>
      </c>
      <c r="AG182" s="132" t="str">
        <f t="shared" si="121"/>
        <v xml:space="preserve">          0</v>
      </c>
      <c r="AK182" s="143"/>
      <c r="AQ182" s="141">
        <f>SUM(ANALYTIKAVUJ!E219)</f>
        <v>0</v>
      </c>
      <c r="AS182" s="17">
        <f t="shared" si="137"/>
        <v>0</v>
      </c>
    </row>
    <row r="183" spans="1:45" s="17" customFormat="1" outlineLevel="1" x14ac:dyDescent="0.25">
      <c r="A183" s="154">
        <v>35</v>
      </c>
      <c r="C183" s="17" t="s">
        <v>2158</v>
      </c>
      <c r="D183" s="17" t="str">
        <f>IF(VLOOKUP($A183,vykaz_p!$A:$G,1)=$A183,VLOOKUP($A183,vykaz_p!$A:$G,$B$1),0)</f>
        <v>Výnosy z krátkodobého finančného majetku súčet
(r. 36 až r. 38)</v>
      </c>
      <c r="E183" s="149" t="s">
        <v>2040</v>
      </c>
      <c r="F183" s="143"/>
      <c r="I183" s="155"/>
      <c r="J183" s="156"/>
      <c r="K183" s="156"/>
      <c r="L183" s="160"/>
      <c r="M183" s="158"/>
      <c r="N183" s="137">
        <f>SUM(N184:N186)</f>
        <v>0</v>
      </c>
      <c r="O183" s="131"/>
      <c r="P183" s="142"/>
      <c r="Q183" s="131"/>
      <c r="R183" s="131"/>
      <c r="S183" s="131"/>
      <c r="T183" s="131"/>
      <c r="U183" s="131"/>
      <c r="V183" s="131"/>
      <c r="W183" s="131"/>
      <c r="X183" s="137">
        <f>SUM(X184:X186)</f>
        <v>0</v>
      </c>
      <c r="Z183" s="147"/>
      <c r="AD183" s="132"/>
      <c r="AE183" s="132"/>
      <c r="AF183" s="132" t="str">
        <f t="shared" si="120"/>
        <v xml:space="preserve">          0</v>
      </c>
      <c r="AG183" s="132" t="str">
        <f t="shared" si="121"/>
        <v xml:space="preserve">          0</v>
      </c>
      <c r="AK183" s="143"/>
      <c r="AS183" s="136">
        <f>SUM(AS184:AS186)</f>
        <v>0</v>
      </c>
    </row>
    <row r="184" spans="1:45" s="17" customFormat="1" outlineLevel="1" x14ac:dyDescent="0.25">
      <c r="A184" s="154">
        <v>36</v>
      </c>
      <c r="C184" s="17" t="s">
        <v>2159</v>
      </c>
      <c r="D184" s="17" t="str">
        <f>IF(VLOOKUP($A184,vykaz_p!$A:$G,1)=$A184,VLOOKUP($A184,vykaz_p!$A:$G,$B$1),0)</f>
        <v>Výnosy z krátkodobého finančného majetku od prepojených účtovných jednotiek (666A)</v>
      </c>
      <c r="E184" s="139" t="s">
        <v>2042</v>
      </c>
      <c r="F184" s="143"/>
      <c r="I184" s="155"/>
      <c r="J184" s="156"/>
      <c r="K184" s="156"/>
      <c r="L184" s="159">
        <f>SUM(ANALYTIKAVUJ!K217)</f>
        <v>0</v>
      </c>
      <c r="M184" s="158"/>
      <c r="N184" s="131">
        <f t="shared" ref="N184:N186" si="138">ROUND((L184*-1),0)</f>
        <v>0</v>
      </c>
      <c r="O184" s="131"/>
      <c r="P184" s="142"/>
      <c r="Q184" s="131"/>
      <c r="R184" s="131"/>
      <c r="S184" s="131"/>
      <c r="T184" s="131"/>
      <c r="U184" s="131"/>
      <c r="V184" s="131">
        <f>SUM(ANALYTIKAVUJ!L217)</f>
        <v>0</v>
      </c>
      <c r="W184" s="131"/>
      <c r="X184" s="131">
        <f t="shared" ref="X184:X186" si="139">ROUND((V184*-1),0)</f>
        <v>0</v>
      </c>
      <c r="Z184" s="147"/>
      <c r="AD184" s="132"/>
      <c r="AE184" s="132"/>
      <c r="AF184" s="132" t="str">
        <f t="shared" si="120"/>
        <v xml:space="preserve">          0</v>
      </c>
      <c r="AG184" s="132" t="str">
        <f t="shared" si="121"/>
        <v xml:space="preserve">          0</v>
      </c>
      <c r="AK184" s="143"/>
      <c r="AQ184" s="141">
        <f>SUM(ANALYTIKAVUJ!M217)</f>
        <v>0</v>
      </c>
      <c r="AS184" s="17">
        <f t="shared" ref="AS184:AS186" si="140">ROUND((AQ184*-1),0)</f>
        <v>0</v>
      </c>
    </row>
    <row r="185" spans="1:45" s="17" customFormat="1" outlineLevel="1" x14ac:dyDescent="0.25">
      <c r="A185" s="154">
        <v>37</v>
      </c>
      <c r="C185" s="17" t="s">
        <v>2017</v>
      </c>
      <c r="D185" s="17" t="str">
        <f>IF(VLOOKUP($A185,vykaz_p!$A:$G,1)=$A185,VLOOKUP($A185,vykaz_p!$A:$G,$B$1),0)</f>
        <v>Výnosy z krátkodobého finančného majetku v podielovej účasti okrem výnosov prepojených účtovných jednotiek (666A)</v>
      </c>
      <c r="E185" s="139" t="s">
        <v>2043</v>
      </c>
      <c r="F185" s="143"/>
      <c r="I185" s="155"/>
      <c r="J185" s="156"/>
      <c r="K185" s="156"/>
      <c r="L185" s="159">
        <f>SUM(ANALYTIKAVUJ!K218)</f>
        <v>0</v>
      </c>
      <c r="M185" s="158"/>
      <c r="N185" s="131">
        <f t="shared" si="138"/>
        <v>0</v>
      </c>
      <c r="O185" s="131"/>
      <c r="P185" s="142"/>
      <c r="Q185" s="131"/>
      <c r="R185" s="131"/>
      <c r="S185" s="131"/>
      <c r="T185" s="131"/>
      <c r="U185" s="131"/>
      <c r="V185" s="131">
        <f>SUM(ANALYTIKAVUJ!L218)</f>
        <v>0</v>
      </c>
      <c r="W185" s="131"/>
      <c r="X185" s="131">
        <f t="shared" si="139"/>
        <v>0</v>
      </c>
      <c r="Z185" s="147"/>
      <c r="AD185" s="132"/>
      <c r="AE185" s="132"/>
      <c r="AF185" s="132" t="str">
        <f t="shared" si="120"/>
        <v xml:space="preserve">          0</v>
      </c>
      <c r="AG185" s="132" t="str">
        <f t="shared" si="121"/>
        <v xml:space="preserve">          0</v>
      </c>
      <c r="AK185" s="143"/>
      <c r="AQ185" s="141">
        <f>SUM(ANALYTIKAVUJ!M218)</f>
        <v>0</v>
      </c>
      <c r="AS185" s="17">
        <f t="shared" si="140"/>
        <v>0</v>
      </c>
    </row>
    <row r="186" spans="1:45" s="17" customFormat="1" outlineLevel="1" x14ac:dyDescent="0.25">
      <c r="A186" s="154">
        <v>38</v>
      </c>
      <c r="C186" s="17" t="s">
        <v>2018</v>
      </c>
      <c r="D186" s="17" t="str">
        <f>IF(VLOOKUP($A186,vykaz_p!$A:$G,1)=$A186,VLOOKUP($A186,vykaz_p!$A:$G,$B$1),0)</f>
        <v>Ostatné výnosy z krátkodobého finančného majetku (666A)</v>
      </c>
      <c r="E186" s="139" t="s">
        <v>2044</v>
      </c>
      <c r="F186" s="143"/>
      <c r="I186" s="155"/>
      <c r="J186" s="156"/>
      <c r="K186" s="156"/>
      <c r="L186" s="159">
        <f>SUM(ANALYTIKAVUJ!K219)</f>
        <v>0</v>
      </c>
      <c r="M186" s="158"/>
      <c r="N186" s="131">
        <f t="shared" si="138"/>
        <v>0</v>
      </c>
      <c r="O186" s="131"/>
      <c r="P186" s="142"/>
      <c r="Q186" s="131"/>
      <c r="R186" s="131"/>
      <c r="S186" s="131"/>
      <c r="T186" s="131"/>
      <c r="U186" s="131"/>
      <c r="V186" s="131">
        <f>SUM(ANALYTIKAVUJ!L219)</f>
        <v>0</v>
      </c>
      <c r="W186" s="131"/>
      <c r="X186" s="131">
        <f t="shared" si="139"/>
        <v>0</v>
      </c>
      <c r="Z186" s="147"/>
      <c r="AD186" s="132"/>
      <c r="AE186" s="132"/>
      <c r="AF186" s="132" t="str">
        <f t="shared" si="120"/>
        <v xml:space="preserve">          0</v>
      </c>
      <c r="AG186" s="132" t="str">
        <f t="shared" si="121"/>
        <v xml:space="preserve">          0</v>
      </c>
      <c r="AK186" s="143"/>
      <c r="AQ186" s="141">
        <f>SUM(ANALYTIKAVUJ!M219)</f>
        <v>0</v>
      </c>
      <c r="AS186" s="17">
        <f t="shared" si="140"/>
        <v>0</v>
      </c>
    </row>
    <row r="187" spans="1:45" s="17" customFormat="1" outlineLevel="1" x14ac:dyDescent="0.25">
      <c r="A187" s="154">
        <v>39</v>
      </c>
      <c r="C187" s="17" t="s">
        <v>2160</v>
      </c>
      <c r="D187" s="17" t="str">
        <f>IF(VLOOKUP($A187,vykaz_p!$A:$G,1)=$A187,VLOOKUP($A187,vykaz_p!$A:$G,$B$1),0)</f>
        <v>Výnosové úroky (r. 40 + r. 41)</v>
      </c>
      <c r="E187" s="139" t="s">
        <v>2045</v>
      </c>
      <c r="F187" s="143"/>
      <c r="I187" s="155"/>
      <c r="J187" s="156"/>
      <c r="K187" s="156"/>
      <c r="L187" s="160"/>
      <c r="M187" s="158"/>
      <c r="N187" s="137">
        <f>SUM(N188:N189)</f>
        <v>0</v>
      </c>
      <c r="O187" s="131"/>
      <c r="P187" s="142"/>
      <c r="Q187" s="131"/>
      <c r="R187" s="131"/>
      <c r="S187" s="131"/>
      <c r="T187" s="131"/>
      <c r="U187" s="131"/>
      <c r="V187" s="131"/>
      <c r="W187" s="131"/>
      <c r="X187" s="137">
        <f>SUM(X188:X189)</f>
        <v>0</v>
      </c>
      <c r="Z187" s="147"/>
      <c r="AD187" s="132"/>
      <c r="AE187" s="132"/>
      <c r="AF187" s="132" t="str">
        <f t="shared" si="120"/>
        <v xml:space="preserve">          0</v>
      </c>
      <c r="AG187" s="132" t="str">
        <f t="shared" si="121"/>
        <v xml:space="preserve">          0</v>
      </c>
      <c r="AK187" s="143"/>
      <c r="AS187" s="136">
        <f>SUM(AS188:AS189)</f>
        <v>0</v>
      </c>
    </row>
    <row r="188" spans="1:45" s="17" customFormat="1" outlineLevel="1" x14ac:dyDescent="0.25">
      <c r="A188" s="154">
        <v>40</v>
      </c>
      <c r="C188" s="17" t="s">
        <v>2161</v>
      </c>
      <c r="D188" s="17" t="str">
        <f>IF(VLOOKUP($A188,vykaz_p!$A:$G,1)=$A188,VLOOKUP($A188,vykaz_p!$A:$G,$B$1),0)</f>
        <v>Výnosové úroky od prepojených účtovných jednotiek (662A)</v>
      </c>
      <c r="E188" s="139" t="s">
        <v>1229</v>
      </c>
      <c r="F188" s="143"/>
      <c r="I188" s="155"/>
      <c r="J188" s="156"/>
      <c r="K188" s="156"/>
      <c r="L188" s="159">
        <f>SUM(ANALYTIKAVUJ!K212)</f>
        <v>0</v>
      </c>
      <c r="M188" s="158"/>
      <c r="N188" s="131">
        <f t="shared" ref="N188:N192" si="141">ROUND((L188*-1),0)</f>
        <v>0</v>
      </c>
      <c r="O188" s="131"/>
      <c r="P188" s="142"/>
      <c r="Q188" s="131"/>
      <c r="R188" s="131"/>
      <c r="S188" s="131"/>
      <c r="T188" s="131"/>
      <c r="U188" s="131"/>
      <c r="V188" s="131">
        <f>SUM(ANALYTIKAVUJ!L212)</f>
        <v>0</v>
      </c>
      <c r="W188" s="131"/>
      <c r="X188" s="131">
        <f t="shared" ref="X188:X192" si="142">ROUND((V188*-1),0)</f>
        <v>0</v>
      </c>
      <c r="Z188" s="147"/>
      <c r="AD188" s="132"/>
      <c r="AE188" s="132"/>
      <c r="AF188" s="132" t="str">
        <f t="shared" si="120"/>
        <v xml:space="preserve">          0</v>
      </c>
      <c r="AG188" s="132" t="str">
        <f t="shared" si="121"/>
        <v xml:space="preserve">          0</v>
      </c>
      <c r="AK188" s="143"/>
      <c r="AQ188" s="141">
        <f>SUM(ANALYTIKAVUJ!M212)</f>
        <v>0</v>
      </c>
      <c r="AS188" s="17">
        <f t="shared" ref="AS188:AS192" si="143">ROUND((AQ188*-1),0)</f>
        <v>0</v>
      </c>
    </row>
    <row r="189" spans="1:45" s="17" customFormat="1" outlineLevel="1" x14ac:dyDescent="0.25">
      <c r="A189" s="154">
        <v>41</v>
      </c>
      <c r="C189" s="17" t="s">
        <v>2017</v>
      </c>
      <c r="D189" s="17" t="str">
        <f>IF(VLOOKUP($A189,vykaz_p!$A:$G,1)=$A189,VLOOKUP($A189,vykaz_p!$A:$G,$B$1),0)</f>
        <v>Ostatné výnosové úroky (662A)</v>
      </c>
      <c r="E189" s="139" t="s">
        <v>2046</v>
      </c>
      <c r="F189" s="143"/>
      <c r="I189" s="155"/>
      <c r="J189" s="156"/>
      <c r="K189" s="156"/>
      <c r="L189" s="159">
        <f>SUM(ANALYTIKAVUJ!K213)</f>
        <v>0</v>
      </c>
      <c r="M189" s="158"/>
      <c r="N189" s="131">
        <f t="shared" si="141"/>
        <v>0</v>
      </c>
      <c r="O189" s="131"/>
      <c r="P189" s="142"/>
      <c r="Q189" s="131"/>
      <c r="R189" s="131"/>
      <c r="S189" s="131"/>
      <c r="T189" s="131"/>
      <c r="U189" s="131"/>
      <c r="V189" s="131">
        <f>SUM(ANALYTIKAVUJ!L213)</f>
        <v>0</v>
      </c>
      <c r="W189" s="131"/>
      <c r="X189" s="131">
        <f t="shared" si="142"/>
        <v>0</v>
      </c>
      <c r="Z189" s="147"/>
      <c r="AD189" s="132"/>
      <c r="AE189" s="132"/>
      <c r="AF189" s="132" t="str">
        <f t="shared" si="120"/>
        <v xml:space="preserve">          0</v>
      </c>
      <c r="AG189" s="132" t="str">
        <f t="shared" si="121"/>
        <v xml:space="preserve">          0</v>
      </c>
      <c r="AK189" s="143"/>
      <c r="AQ189" s="141">
        <f>SUM(ANALYTIKAVUJ!M213)</f>
        <v>0</v>
      </c>
      <c r="AS189" s="17">
        <f t="shared" si="143"/>
        <v>0</v>
      </c>
    </row>
    <row r="190" spans="1:45" s="17" customFormat="1" outlineLevel="1" x14ac:dyDescent="0.25">
      <c r="A190" s="154">
        <v>42</v>
      </c>
      <c r="C190" s="17" t="s">
        <v>2162</v>
      </c>
      <c r="D190" s="17" t="str">
        <f>IF(VLOOKUP($A190,vykaz_p!$A:$G,1)=$A190,VLOOKUP($A190,vykaz_p!$A:$G,$B$1),0)</f>
        <v>Kurzové zisky (663)</v>
      </c>
      <c r="E190" s="139" t="s">
        <v>2048</v>
      </c>
      <c r="F190" s="143"/>
      <c r="I190" s="155"/>
      <c r="J190" s="156"/>
      <c r="K190" s="156"/>
      <c r="L190" s="159">
        <f>SUM('HL KNIHA VYPOC'!G392)</f>
        <v>0</v>
      </c>
      <c r="M190" s="158"/>
      <c r="N190" s="131">
        <f t="shared" si="141"/>
        <v>0</v>
      </c>
      <c r="O190" s="131"/>
      <c r="P190" s="142"/>
      <c r="Q190" s="131"/>
      <c r="R190" s="131"/>
      <c r="S190" s="131"/>
      <c r="T190" s="131"/>
      <c r="U190" s="131"/>
      <c r="V190" s="131">
        <f>SUM('HL KNIHA VYPOC'!K392)</f>
        <v>0</v>
      </c>
      <c r="W190" s="131"/>
      <c r="X190" s="131">
        <f t="shared" si="142"/>
        <v>0</v>
      </c>
      <c r="Z190" s="147"/>
      <c r="AD190" s="132"/>
      <c r="AE190" s="132"/>
      <c r="AF190" s="132" t="str">
        <f t="shared" si="120"/>
        <v xml:space="preserve">          0</v>
      </c>
      <c r="AG190" s="132" t="str">
        <f t="shared" si="121"/>
        <v xml:space="preserve">          0</v>
      </c>
      <c r="AK190" s="143"/>
      <c r="AQ190" s="141">
        <f>SUM('HL KNIHA VYPOC'!M392)</f>
        <v>0</v>
      </c>
      <c r="AS190" s="17">
        <f t="shared" si="143"/>
        <v>0</v>
      </c>
    </row>
    <row r="191" spans="1:45" s="17" customFormat="1" outlineLevel="1" x14ac:dyDescent="0.25">
      <c r="A191" s="154">
        <v>43</v>
      </c>
      <c r="C191" s="17" t="s">
        <v>2163</v>
      </c>
      <c r="D191" s="17" t="str">
        <f>IF(VLOOKUP($A191,vykaz_p!$A:$G,1)=$A191,VLOOKUP($A191,vykaz_p!$A:$G,$B$1),0)</f>
        <v>Výnosy z precenenia cenných papierov a výnosy z derivátových operácií (664, 667)</v>
      </c>
      <c r="E191" s="139" t="s">
        <v>1230</v>
      </c>
      <c r="F191" s="143"/>
      <c r="I191" s="155"/>
      <c r="J191" s="156"/>
      <c r="K191" s="156"/>
      <c r="L191" s="159">
        <f>SUM('HL KNIHA VYPOC'!G393+'HL KNIHA VYPOC'!G396)</f>
        <v>0</v>
      </c>
      <c r="M191" s="158"/>
      <c r="N191" s="131">
        <f t="shared" si="141"/>
        <v>0</v>
      </c>
      <c r="O191" s="131"/>
      <c r="P191" s="142"/>
      <c r="Q191" s="131"/>
      <c r="R191" s="131"/>
      <c r="S191" s="131"/>
      <c r="T191" s="131"/>
      <c r="U191" s="131"/>
      <c r="V191" s="131">
        <f>SUM('HL KNIHA VYPOC'!K393+'HL KNIHA VYPOC'!K396)</f>
        <v>0</v>
      </c>
      <c r="W191" s="131"/>
      <c r="X191" s="131">
        <f t="shared" si="142"/>
        <v>0</v>
      </c>
      <c r="Z191" s="147"/>
      <c r="AD191" s="132"/>
      <c r="AE191" s="132"/>
      <c r="AF191" s="132" t="str">
        <f t="shared" si="120"/>
        <v xml:space="preserve">          0</v>
      </c>
      <c r="AG191" s="132" t="str">
        <f t="shared" si="121"/>
        <v xml:space="preserve">          0</v>
      </c>
      <c r="AK191" s="143"/>
      <c r="AQ191" s="141">
        <f>SUM('HL KNIHA VYPOC'!M393+'HL KNIHA VYPOC'!M396)</f>
        <v>0</v>
      </c>
      <c r="AS191" s="17">
        <f t="shared" si="143"/>
        <v>0</v>
      </c>
    </row>
    <row r="192" spans="1:45" s="17" customFormat="1" outlineLevel="1" x14ac:dyDescent="0.25">
      <c r="A192" s="154">
        <v>44</v>
      </c>
      <c r="C192" s="17" t="s">
        <v>2164</v>
      </c>
      <c r="D192" s="17" t="str">
        <f>IF(VLOOKUP($A192,vykaz_p!$A:$G,1)=$A192,VLOOKUP($A192,vykaz_p!$A:$G,$B$1),0)</f>
        <v>Ostatné výnosy z finančnej činnosti (668)</v>
      </c>
      <c r="E192" s="139" t="s">
        <v>1231</v>
      </c>
      <c r="F192" s="143"/>
      <c r="I192" s="155"/>
      <c r="J192" s="156"/>
      <c r="K192" s="156"/>
      <c r="L192" s="159">
        <f>SUM('HL KNIHA VYPOC'!G397)</f>
        <v>0</v>
      </c>
      <c r="M192" s="158"/>
      <c r="N192" s="131">
        <f t="shared" si="141"/>
        <v>0</v>
      </c>
      <c r="O192" s="131"/>
      <c r="P192" s="142"/>
      <c r="Q192" s="131"/>
      <c r="R192" s="131"/>
      <c r="S192" s="131"/>
      <c r="T192" s="131"/>
      <c r="U192" s="131"/>
      <c r="V192" s="131">
        <f>SUM('HL KNIHA VYPOC'!K397)</f>
        <v>0</v>
      </c>
      <c r="W192" s="131"/>
      <c r="X192" s="131">
        <f t="shared" si="142"/>
        <v>0</v>
      </c>
      <c r="Z192" s="147"/>
      <c r="AD192" s="132"/>
      <c r="AE192" s="132"/>
      <c r="AF192" s="132" t="str">
        <f t="shared" si="120"/>
        <v xml:space="preserve">          0</v>
      </c>
      <c r="AG192" s="132" t="str">
        <f t="shared" si="121"/>
        <v xml:space="preserve">          0</v>
      </c>
      <c r="AK192" s="143"/>
      <c r="AQ192" s="141">
        <f>SUM('HL KNIHA VYPOC'!M397)</f>
        <v>0</v>
      </c>
      <c r="AS192" s="17">
        <f t="shared" si="143"/>
        <v>0</v>
      </c>
    </row>
    <row r="193" spans="1:45" s="412" customFormat="1" x14ac:dyDescent="0.25">
      <c r="A193" s="478">
        <v>45</v>
      </c>
      <c r="C193" s="412" t="s">
        <v>2138</v>
      </c>
      <c r="D193" s="412" t="str">
        <f>IF(VLOOKUP($A193,vykaz_p!$A:$G,1)=$A193,VLOOKUP($A193,vykaz_p!$A:$G,$B$1),0)</f>
        <v>Náklady na finančnú činnosť spolu r. 46 + r. 47 + r. 48
+ r. 49 + r. 52 + r. 53 + r. 54</v>
      </c>
      <c r="E193" s="463" t="s">
        <v>1232</v>
      </c>
      <c r="F193" s="470"/>
      <c r="I193" s="479"/>
      <c r="J193" s="480"/>
      <c r="K193" s="480"/>
      <c r="L193" s="483"/>
      <c r="M193" s="482"/>
      <c r="N193" s="414">
        <f>SUM(N194+N195+N196+N197+N200+N201+N202)</f>
        <v>2505</v>
      </c>
      <c r="O193" s="415"/>
      <c r="P193" s="465"/>
      <c r="Q193" s="415"/>
      <c r="R193" s="415"/>
      <c r="S193" s="415"/>
      <c r="T193" s="415"/>
      <c r="U193" s="415"/>
      <c r="V193" s="415"/>
      <c r="W193" s="415"/>
      <c r="X193" s="414">
        <f>SUM(X194+X195+X196+X197+X200+X201+X202)</f>
        <v>9</v>
      </c>
      <c r="Z193" s="440"/>
      <c r="AD193" s="442"/>
      <c r="AE193" s="442"/>
      <c r="AF193" s="442" t="str">
        <f t="shared" si="120"/>
        <v xml:space="preserve">       2505</v>
      </c>
      <c r="AG193" s="442" t="str">
        <f t="shared" si="121"/>
        <v xml:space="preserve">          9</v>
      </c>
      <c r="AK193" s="470"/>
      <c r="AS193" s="443">
        <f>SUM(AS194+AS195+AS196+AS197+AS200+AS201+AS202)</f>
        <v>0</v>
      </c>
    </row>
    <row r="194" spans="1:45" s="17" customFormat="1" outlineLevel="1" x14ac:dyDescent="0.25">
      <c r="A194" s="154">
        <v>46</v>
      </c>
      <c r="C194" s="17" t="s">
        <v>2165</v>
      </c>
      <c r="D194" s="17" t="str">
        <f>IF(VLOOKUP($A194,vykaz_p!$A:$G,1)=$A194,VLOOKUP($A194,vykaz_p!$A:$G,$B$1),0)</f>
        <v>Predané cenné papiere a podiely (561)</v>
      </c>
      <c r="E194" s="139" t="s">
        <v>1241</v>
      </c>
      <c r="F194" s="143"/>
      <c r="I194" s="155"/>
      <c r="J194" s="156"/>
      <c r="K194" s="156"/>
      <c r="L194" s="159">
        <f>SUM('HL KNIHA VYPOC'!G317)</f>
        <v>0</v>
      </c>
      <c r="M194" s="158"/>
      <c r="N194" s="131">
        <f>ROUND((L194),0)</f>
        <v>0</v>
      </c>
      <c r="O194" s="131"/>
      <c r="P194" s="142"/>
      <c r="Q194" s="131"/>
      <c r="R194" s="131"/>
      <c r="S194" s="131"/>
      <c r="T194" s="131"/>
      <c r="U194" s="131"/>
      <c r="V194" s="131">
        <f>SUM('HL KNIHA VYPOC'!K317)</f>
        <v>0</v>
      </c>
      <c r="W194" s="131"/>
      <c r="X194" s="131">
        <f t="shared" ref="X194:X196" si="144">ROUND((V194),0)</f>
        <v>0</v>
      </c>
      <c r="Z194" s="147"/>
      <c r="AD194" s="132"/>
      <c r="AE194" s="132"/>
      <c r="AF194" s="132" t="str">
        <f t="shared" si="120"/>
        <v xml:space="preserve">          0</v>
      </c>
      <c r="AG194" s="132" t="str">
        <f t="shared" si="121"/>
        <v xml:space="preserve">          0</v>
      </c>
      <c r="AK194" s="143"/>
      <c r="AQ194" s="141">
        <f>SUM('HL KNIHA VYPOC'!M317)</f>
        <v>0</v>
      </c>
      <c r="AS194" s="141">
        <f t="shared" ref="AS194:AS196" si="145">ROUND((AQ194),0)</f>
        <v>0</v>
      </c>
    </row>
    <row r="195" spans="1:45" s="17" customFormat="1" outlineLevel="1" x14ac:dyDescent="0.25">
      <c r="A195" s="154">
        <v>47</v>
      </c>
      <c r="C195" s="17" t="s">
        <v>2166</v>
      </c>
      <c r="D195" s="17" t="str">
        <f>IF(VLOOKUP($A195,vykaz_p!$A:$G,1)=$A195,VLOOKUP($A195,vykaz_p!$A:$G,$B$1),0)</f>
        <v>Náklady na krátkodobý finančný majetok (566)</v>
      </c>
      <c r="E195" s="139" t="s">
        <v>1200</v>
      </c>
      <c r="F195" s="143"/>
      <c r="I195" s="155"/>
      <c r="J195" s="156"/>
      <c r="K195" s="156"/>
      <c r="L195" s="159">
        <f>SUM('HL KNIHA VYPOC'!G322)</f>
        <v>0</v>
      </c>
      <c r="M195" s="158"/>
      <c r="N195" s="131">
        <f>ROUND((L195),0)</f>
        <v>0</v>
      </c>
      <c r="O195" s="131"/>
      <c r="P195" s="142"/>
      <c r="Q195" s="131"/>
      <c r="R195" s="131"/>
      <c r="S195" s="131"/>
      <c r="T195" s="131"/>
      <c r="U195" s="131"/>
      <c r="V195" s="131">
        <f>SUM('HL KNIHA VYPOC'!K322)</f>
        <v>0</v>
      </c>
      <c r="W195" s="131"/>
      <c r="X195" s="131">
        <f t="shared" si="144"/>
        <v>0</v>
      </c>
      <c r="Z195" s="147"/>
      <c r="AD195" s="132"/>
      <c r="AE195" s="132"/>
      <c r="AF195" s="132" t="str">
        <f t="shared" si="120"/>
        <v xml:space="preserve">          0</v>
      </c>
      <c r="AG195" s="132" t="str">
        <f t="shared" si="121"/>
        <v xml:space="preserve">          0</v>
      </c>
      <c r="AK195" s="143"/>
      <c r="AQ195" s="141">
        <f>SUM('HL KNIHA VYPOC'!M322)</f>
        <v>0</v>
      </c>
      <c r="AS195" s="141">
        <f t="shared" si="145"/>
        <v>0</v>
      </c>
    </row>
    <row r="196" spans="1:45" s="17" customFormat="1" outlineLevel="1" x14ac:dyDescent="0.25">
      <c r="A196" s="154">
        <v>48</v>
      </c>
      <c r="C196" s="17" t="s">
        <v>2167</v>
      </c>
      <c r="D196" s="17" t="str">
        <f>IF(VLOOKUP($A196,vykaz_p!$A:$G,1)=$A196,VLOOKUP($A196,vykaz_p!$A:$G,$B$1),0)</f>
        <v>Opravné položky k finančnému majetku (+/-) (565)</v>
      </c>
      <c r="E196" s="139" t="s">
        <v>1201</v>
      </c>
      <c r="F196" s="143"/>
      <c r="I196" s="155"/>
      <c r="J196" s="156"/>
      <c r="K196" s="156"/>
      <c r="L196" s="159">
        <f>SUM('HL KNIHA VYPOC'!G321)</f>
        <v>0</v>
      </c>
      <c r="M196" s="158"/>
      <c r="N196" s="131">
        <f>ROUND((L196),0)</f>
        <v>0</v>
      </c>
      <c r="O196" s="131"/>
      <c r="P196" s="142"/>
      <c r="Q196" s="131"/>
      <c r="R196" s="131"/>
      <c r="S196" s="131"/>
      <c r="T196" s="131"/>
      <c r="U196" s="131"/>
      <c r="V196" s="131">
        <f>SUM('HL KNIHA VYPOC'!K321)</f>
        <v>0</v>
      </c>
      <c r="W196" s="131"/>
      <c r="X196" s="131">
        <f t="shared" si="144"/>
        <v>0</v>
      </c>
      <c r="Z196" s="147"/>
      <c r="AD196" s="132"/>
      <c r="AE196" s="132"/>
      <c r="AF196" s="132" t="str">
        <f t="shared" si="120"/>
        <v xml:space="preserve">          0</v>
      </c>
      <c r="AG196" s="132" t="str">
        <f t="shared" si="121"/>
        <v xml:space="preserve">          0</v>
      </c>
      <c r="AK196" s="143"/>
      <c r="AQ196" s="141">
        <f>SUM('HL KNIHA VYPOC'!M321)</f>
        <v>0</v>
      </c>
      <c r="AS196" s="141">
        <f t="shared" si="145"/>
        <v>0</v>
      </c>
    </row>
    <row r="197" spans="1:45" s="17" customFormat="1" outlineLevel="1" x14ac:dyDescent="0.25">
      <c r="A197" s="154">
        <v>49</v>
      </c>
      <c r="C197" s="17" t="s">
        <v>2168</v>
      </c>
      <c r="D197" s="17" t="str">
        <f>IF(VLOOKUP($A197,vykaz_p!$A:$G,1)=$A197,VLOOKUP($A197,vykaz_p!$A:$G,$B$1),0)</f>
        <v>Nákladové úroky (r. 50 + r. 51)</v>
      </c>
      <c r="E197" s="149" t="s">
        <v>1208</v>
      </c>
      <c r="F197" s="143"/>
      <c r="I197" s="155"/>
      <c r="J197" s="156"/>
      <c r="K197" s="156"/>
      <c r="L197" s="160"/>
      <c r="M197" s="158"/>
      <c r="N197" s="137">
        <f>SUM(N198:N199)</f>
        <v>1057</v>
      </c>
      <c r="O197" s="131"/>
      <c r="P197" s="142"/>
      <c r="Q197" s="131"/>
      <c r="R197" s="131"/>
      <c r="S197" s="131"/>
      <c r="T197" s="131"/>
      <c r="U197" s="131"/>
      <c r="V197" s="131"/>
      <c r="W197" s="131"/>
      <c r="X197" s="137">
        <f>SUM(X198:X199)</f>
        <v>0</v>
      </c>
      <c r="Z197" s="147"/>
      <c r="AD197" s="132"/>
      <c r="AE197" s="132"/>
      <c r="AF197" s="132" t="str">
        <f t="shared" si="120"/>
        <v xml:space="preserve">       1057</v>
      </c>
      <c r="AG197" s="132" t="str">
        <f t="shared" si="121"/>
        <v xml:space="preserve">          0</v>
      </c>
      <c r="AK197" s="143"/>
      <c r="AS197" s="136">
        <f>SUM(AS198:AS199)</f>
        <v>0</v>
      </c>
    </row>
    <row r="198" spans="1:45" s="17" customFormat="1" outlineLevel="1" x14ac:dyDescent="0.25">
      <c r="A198" s="154">
        <v>50</v>
      </c>
      <c r="C198" s="17" t="s">
        <v>2169</v>
      </c>
      <c r="D198" s="17" t="str">
        <f>IF(VLOOKUP($A198,vykaz_p!$A:$G,1)=$A198,VLOOKUP($A198,vykaz_p!$A:$G,$B$1),0)</f>
        <v>Nákladové úroky pre prepojené účtovné jednotky (562A)</v>
      </c>
      <c r="E198" s="139" t="s">
        <v>1223</v>
      </c>
      <c r="F198" s="143"/>
      <c r="I198" s="155"/>
      <c r="J198" s="156"/>
      <c r="K198" s="156"/>
      <c r="L198" s="159">
        <f>SUM(ANALYTIKAVUJ!C212)</f>
        <v>1057.3599999999999</v>
      </c>
      <c r="M198" s="158"/>
      <c r="N198" s="131">
        <f>ROUND((L198),0)</f>
        <v>1057</v>
      </c>
      <c r="O198" s="131"/>
      <c r="P198" s="142"/>
      <c r="Q198" s="131"/>
      <c r="R198" s="131"/>
      <c r="S198" s="131"/>
      <c r="T198" s="131"/>
      <c r="U198" s="131"/>
      <c r="V198" s="131">
        <f>SUM(ANALYTIKAVUJ!D212)</f>
        <v>0</v>
      </c>
      <c r="W198" s="131"/>
      <c r="X198" s="131">
        <f t="shared" ref="X198:X202" si="146">ROUND((V198),0)</f>
        <v>0</v>
      </c>
      <c r="Z198" s="147"/>
      <c r="AD198" s="132"/>
      <c r="AE198" s="132"/>
      <c r="AF198" s="132" t="str">
        <f t="shared" si="120"/>
        <v xml:space="preserve">       1057</v>
      </c>
      <c r="AG198" s="132" t="str">
        <f t="shared" si="121"/>
        <v xml:space="preserve">          0</v>
      </c>
      <c r="AK198" s="143"/>
      <c r="AQ198" s="141">
        <f>SUM(ANALYTIKAVUJ!E212)</f>
        <v>0</v>
      </c>
      <c r="AS198" s="141">
        <f t="shared" ref="AS198" si="147">ROUND((AQ198),0)</f>
        <v>0</v>
      </c>
    </row>
    <row r="199" spans="1:45" s="17" customFormat="1" outlineLevel="1" x14ac:dyDescent="0.25">
      <c r="A199" s="154">
        <v>51</v>
      </c>
      <c r="C199" s="17" t="s">
        <v>2017</v>
      </c>
      <c r="D199" s="17" t="str">
        <f>IF(VLOOKUP($A199,vykaz_p!$A:$G,1)=$A199,VLOOKUP($A199,vykaz_p!$A:$G,$B$1),0)</f>
        <v>Ostatné nákladové úroky (562A)</v>
      </c>
      <c r="E199" s="139" t="s">
        <v>1196</v>
      </c>
      <c r="F199" s="143"/>
      <c r="I199" s="155"/>
      <c r="J199" s="156"/>
      <c r="K199" s="156"/>
      <c r="L199" s="159">
        <f>SUM(ANALYTIKAVUJ!C213)</f>
        <v>0</v>
      </c>
      <c r="M199" s="158"/>
      <c r="N199" s="131">
        <f>ROUND((L199),0)</f>
        <v>0</v>
      </c>
      <c r="O199" s="131"/>
      <c r="P199" s="142"/>
      <c r="Q199" s="131"/>
      <c r="R199" s="131"/>
      <c r="S199" s="131"/>
      <c r="T199" s="131"/>
      <c r="U199" s="131"/>
      <c r="V199" s="131">
        <f>SUM(ANALYTIKAVUJ!D213)</f>
        <v>0</v>
      </c>
      <c r="W199" s="131"/>
      <c r="X199" s="131">
        <f t="shared" si="146"/>
        <v>0</v>
      </c>
      <c r="Z199" s="147"/>
      <c r="AD199" s="132"/>
      <c r="AE199" s="132"/>
      <c r="AF199" s="132" t="str">
        <f t="shared" si="120"/>
        <v xml:space="preserve">          0</v>
      </c>
      <c r="AG199" s="132" t="str">
        <f t="shared" si="121"/>
        <v xml:space="preserve">          0</v>
      </c>
      <c r="AK199" s="143"/>
      <c r="AQ199" s="141">
        <f>SUM(ANALYTIKAVUJ!E213)</f>
        <v>0</v>
      </c>
      <c r="AS199" s="17">
        <f t="shared" ref="AS199:AS202" si="148">ROUND((AQ199*-1),0)</f>
        <v>0</v>
      </c>
    </row>
    <row r="200" spans="1:45" s="17" customFormat="1" outlineLevel="1" x14ac:dyDescent="0.25">
      <c r="A200" s="154">
        <v>52</v>
      </c>
      <c r="C200" s="17" t="s">
        <v>2170</v>
      </c>
      <c r="D200" s="17" t="str">
        <f>IF(VLOOKUP($A200,vykaz_p!$A:$G,1)=$A200,VLOOKUP($A200,vykaz_p!$A:$G,$B$1),0)</f>
        <v>Kurzové straty (563)</v>
      </c>
      <c r="E200" s="139" t="s">
        <v>1246</v>
      </c>
      <c r="F200" s="143"/>
      <c r="I200" s="155"/>
      <c r="J200" s="156"/>
      <c r="K200" s="156"/>
      <c r="L200" s="159">
        <f>SUM('HL KNIHA VYPOC'!G319)</f>
        <v>0</v>
      </c>
      <c r="M200" s="158"/>
      <c r="N200" s="131">
        <f>ROUND((L200),0)</f>
        <v>0</v>
      </c>
      <c r="O200" s="131"/>
      <c r="P200" s="142"/>
      <c r="Q200" s="131"/>
      <c r="R200" s="131"/>
      <c r="S200" s="131"/>
      <c r="T200" s="131"/>
      <c r="U200" s="131"/>
      <c r="V200" s="131">
        <f>SUM('HL KNIHA VYPOC'!K319)</f>
        <v>0</v>
      </c>
      <c r="W200" s="131"/>
      <c r="X200" s="131">
        <f t="shared" si="146"/>
        <v>0</v>
      </c>
      <c r="Z200" s="147"/>
      <c r="AD200" s="132"/>
      <c r="AE200" s="132"/>
      <c r="AF200" s="132" t="str">
        <f t="shared" si="120"/>
        <v xml:space="preserve">          0</v>
      </c>
      <c r="AG200" s="132" t="str">
        <f t="shared" si="121"/>
        <v xml:space="preserve">          0</v>
      </c>
      <c r="AK200" s="143"/>
      <c r="AQ200" s="141">
        <f>SUM('HL KNIHA VYPOC'!M319)</f>
        <v>0</v>
      </c>
      <c r="AS200" s="17">
        <f t="shared" si="148"/>
        <v>0</v>
      </c>
    </row>
    <row r="201" spans="1:45" s="17" customFormat="1" outlineLevel="1" x14ac:dyDescent="0.25">
      <c r="A201" s="154">
        <v>53</v>
      </c>
      <c r="C201" s="17" t="s">
        <v>2171</v>
      </c>
      <c r="D201" s="17" t="str">
        <f>IF(VLOOKUP($A201,vykaz_p!$A:$G,1)=$A201,VLOOKUP($A201,vykaz_p!$A:$G,$B$1),0)</f>
        <v>Náklady na precenenie cenných papierov a náklady na derivátové operácie (564, 567)</v>
      </c>
      <c r="E201" s="139" t="s">
        <v>2053</v>
      </c>
      <c r="F201" s="143"/>
      <c r="I201" s="155"/>
      <c r="J201" s="156"/>
      <c r="K201" s="156"/>
      <c r="L201" s="159">
        <f>SUM('HL KNIHA VYPOC'!G320+'HL KNIHA VYPOC'!G323)</f>
        <v>0</v>
      </c>
      <c r="M201" s="158"/>
      <c r="N201" s="131">
        <f>ROUND((L201),0)</f>
        <v>0</v>
      </c>
      <c r="O201" s="131"/>
      <c r="P201" s="142"/>
      <c r="Q201" s="131"/>
      <c r="R201" s="131"/>
      <c r="S201" s="131"/>
      <c r="T201" s="131"/>
      <c r="U201" s="131"/>
      <c r="V201" s="131">
        <f>SUM('HL KNIHA VYPOC'!K320+'HL KNIHA VYPOC'!K323)</f>
        <v>0</v>
      </c>
      <c r="W201" s="131"/>
      <c r="X201" s="131">
        <f t="shared" si="146"/>
        <v>0</v>
      </c>
      <c r="Z201" s="147"/>
      <c r="AD201" s="132"/>
      <c r="AE201" s="132"/>
      <c r="AF201" s="132" t="str">
        <f t="shared" si="120"/>
        <v xml:space="preserve">          0</v>
      </c>
      <c r="AG201" s="132" t="str">
        <f t="shared" si="121"/>
        <v xml:space="preserve">          0</v>
      </c>
      <c r="AK201" s="143"/>
      <c r="AQ201" s="141">
        <f>SUM('HL KNIHA VYPOC'!M320+'HL KNIHA VYPOC'!M323)</f>
        <v>0</v>
      </c>
      <c r="AS201" s="17">
        <f t="shared" si="148"/>
        <v>0</v>
      </c>
    </row>
    <row r="202" spans="1:45" s="17" customFormat="1" outlineLevel="1" x14ac:dyDescent="0.25">
      <c r="A202" s="154">
        <v>54</v>
      </c>
      <c r="C202" s="17" t="s">
        <v>2172</v>
      </c>
      <c r="D202" s="17" t="str">
        <f>IF(VLOOKUP($A202,vykaz_p!$A:$G,1)=$A202,VLOOKUP($A202,vykaz_p!$A:$G,$B$1),0)</f>
        <v>Ostatné náklady na finančnú činnosť (568, 569)</v>
      </c>
      <c r="E202" s="139" t="s">
        <v>2055</v>
      </c>
      <c r="F202" s="143"/>
      <c r="I202" s="155"/>
      <c r="J202" s="156"/>
      <c r="K202" s="156"/>
      <c r="L202" s="159">
        <f>SUM('HL KNIHA VYPOC'!G324+'HL KNIHA VYPOC'!G325)</f>
        <v>1448.36</v>
      </c>
      <c r="M202" s="158"/>
      <c r="N202" s="131">
        <f>ROUND((L202),0)</f>
        <v>1448</v>
      </c>
      <c r="O202" s="131"/>
      <c r="P202" s="142"/>
      <c r="Q202" s="131"/>
      <c r="R202" s="131"/>
      <c r="S202" s="131"/>
      <c r="T202" s="131"/>
      <c r="U202" s="131"/>
      <c r="V202" s="131">
        <f>SUM('HL KNIHA VYPOC'!K324+'HL KNIHA VYPOC'!K325)</f>
        <v>9</v>
      </c>
      <c r="W202" s="131"/>
      <c r="X202" s="131">
        <f t="shared" si="146"/>
        <v>9</v>
      </c>
      <c r="Z202" s="147"/>
      <c r="AD202" s="132"/>
      <c r="AE202" s="132"/>
      <c r="AF202" s="132" t="str">
        <f t="shared" si="120"/>
        <v xml:space="preserve">       1448</v>
      </c>
      <c r="AG202" s="132" t="str">
        <f t="shared" si="121"/>
        <v xml:space="preserve">          9</v>
      </c>
      <c r="AK202" s="143"/>
      <c r="AQ202" s="141">
        <f>SUM('HL KNIHA VYPOC'!M324+'HL KNIHA VYPOC'!M325)</f>
        <v>0</v>
      </c>
      <c r="AS202" s="17">
        <f t="shared" si="148"/>
        <v>0</v>
      </c>
    </row>
    <row r="203" spans="1:45" s="411" customFormat="1" x14ac:dyDescent="0.25">
      <c r="A203" s="471">
        <v>55</v>
      </c>
      <c r="C203" s="411" t="s">
        <v>2154</v>
      </c>
      <c r="D203" s="411" t="str">
        <f>IF(VLOOKUP($A203,vykaz_p!$A:$G,1)=$A203,VLOOKUP($A203,vykaz_p!$A:$G,$B$1),0)</f>
        <v>Výsledok hospodárenia z finančnej činnosti (+/-)
(r. 29 - r. 45)</v>
      </c>
      <c r="E203" s="472" t="s">
        <v>1233</v>
      </c>
      <c r="F203" s="473"/>
      <c r="I203" s="487"/>
      <c r="J203" s="488"/>
      <c r="K203" s="488"/>
      <c r="L203" s="484"/>
      <c r="M203" s="485"/>
      <c r="N203" s="417">
        <f>SUM(N177-N193)</f>
        <v>-2505</v>
      </c>
      <c r="O203" s="416"/>
      <c r="P203" s="477"/>
      <c r="Q203" s="416"/>
      <c r="R203" s="416"/>
      <c r="S203" s="416"/>
      <c r="T203" s="416"/>
      <c r="U203" s="416"/>
      <c r="V203" s="416"/>
      <c r="W203" s="416"/>
      <c r="X203" s="417">
        <f>SUM(X177-X193)</f>
        <v>-9</v>
      </c>
      <c r="Z203" s="459"/>
      <c r="AD203" s="460"/>
      <c r="AE203" s="460"/>
      <c r="AF203" s="460" t="str">
        <f t="shared" si="120"/>
        <v xml:space="preserve">      -2505</v>
      </c>
      <c r="AG203" s="460" t="str">
        <f t="shared" si="121"/>
        <v xml:space="preserve">         -9</v>
      </c>
      <c r="AK203" s="473"/>
      <c r="AS203" s="418">
        <f>SUM(AS177-AS193)</f>
        <v>0</v>
      </c>
    </row>
    <row r="204" spans="1:45" s="410" customFormat="1" x14ac:dyDescent="0.25">
      <c r="A204" s="489">
        <v>56</v>
      </c>
      <c r="C204" s="410" t="s">
        <v>2173</v>
      </c>
      <c r="D204" s="410" t="str">
        <f>IF(VLOOKUP($A204,vykaz_p!$A:$G,1)=$A204,VLOOKUP($A204,vykaz_p!$A:$G,$B$1),0)</f>
        <v>Výsledok hospodárenia za účtovné obdobie pred zdanením (+/-) (r. 27 + r. 55)</v>
      </c>
      <c r="E204" s="472" t="s">
        <v>1234</v>
      </c>
      <c r="F204" s="473"/>
      <c r="I204" s="490"/>
      <c r="J204" s="491"/>
      <c r="K204" s="491"/>
      <c r="L204" s="492"/>
      <c r="M204" s="493"/>
      <c r="N204" s="417">
        <f>SUM(N175+N203)</f>
        <v>22546</v>
      </c>
      <c r="O204" s="417"/>
      <c r="P204" s="477"/>
      <c r="Q204" s="417"/>
      <c r="R204" s="417"/>
      <c r="S204" s="417"/>
      <c r="T204" s="417"/>
      <c r="U204" s="417"/>
      <c r="V204" s="417"/>
      <c r="W204" s="417"/>
      <c r="X204" s="417">
        <f>SUM(X175+X203)</f>
        <v>14294</v>
      </c>
      <c r="Z204" s="459"/>
      <c r="AD204" s="461"/>
      <c r="AE204" s="461"/>
      <c r="AF204" s="461" t="str">
        <f>REPT(" ",11-LEN(N204))&amp;N204</f>
        <v xml:space="preserve">      22546</v>
      </c>
      <c r="AG204" s="461" t="str">
        <f>REPT(" ",11-LEN(X204))&amp;X204</f>
        <v xml:space="preserve">      14294</v>
      </c>
      <c r="AK204" s="473"/>
      <c r="AS204" s="418">
        <f>SUM(AS175+AS203)</f>
        <v>0</v>
      </c>
    </row>
    <row r="205" spans="1:45" s="17" customFormat="1" outlineLevel="1" x14ac:dyDescent="0.25">
      <c r="A205" s="154">
        <v>57</v>
      </c>
      <c r="C205" s="17" t="s">
        <v>2174</v>
      </c>
      <c r="D205" s="17" t="str">
        <f>IF(VLOOKUP($A205,vykaz_p!$A:$G,1)=$A205,VLOOKUP($A205,vykaz_p!$A:$G,$B$1),0)</f>
        <v>Daň z príjmov (r. 58 + r. 59)</v>
      </c>
      <c r="E205" s="149" t="s">
        <v>1235</v>
      </c>
      <c r="F205" s="143"/>
      <c r="I205" s="155"/>
      <c r="J205" s="156"/>
      <c r="K205" s="156"/>
      <c r="L205" s="160"/>
      <c r="M205" s="158"/>
      <c r="N205" s="137">
        <f>SUM(N206:N207)</f>
        <v>4922</v>
      </c>
      <c r="O205" s="131"/>
      <c r="P205" s="142"/>
      <c r="Q205" s="131"/>
      <c r="R205" s="131"/>
      <c r="S205" s="131"/>
      <c r="T205" s="131"/>
      <c r="U205" s="131"/>
      <c r="V205" s="131"/>
      <c r="W205" s="131"/>
      <c r="X205" s="137">
        <f>SUM(X206:X207)</f>
        <v>3209</v>
      </c>
      <c r="AD205" s="132"/>
      <c r="AE205" s="132"/>
      <c r="AF205" s="132" t="str">
        <f t="shared" si="120"/>
        <v xml:space="preserve">       4922</v>
      </c>
      <c r="AG205" s="132" t="str">
        <f t="shared" si="121"/>
        <v xml:space="preserve">       3209</v>
      </c>
      <c r="AK205" s="143"/>
      <c r="AS205" s="136">
        <f>SUM(AS206:AS207)</f>
        <v>0</v>
      </c>
    </row>
    <row r="206" spans="1:45" s="17" customFormat="1" outlineLevel="1" x14ac:dyDescent="0.25">
      <c r="A206" s="154">
        <v>58</v>
      </c>
      <c r="C206" s="17" t="s">
        <v>2175</v>
      </c>
      <c r="D206" s="17" t="str">
        <f>IF(VLOOKUP($A206,vykaz_p!$A:$G,1)=$A206,VLOOKUP($A206,vykaz_p!$A:$G,$B$1),0)</f>
        <v>Daň z príjmov  splatná (591, 595)</v>
      </c>
      <c r="E206" s="139" t="s">
        <v>1242</v>
      </c>
      <c r="F206" s="143"/>
      <c r="I206" s="161"/>
      <c r="J206" s="160"/>
      <c r="K206" s="160"/>
      <c r="L206" s="159">
        <f>SUM('HL KNIHA VYPOC'!G340+'HL KNIHA VYPOC'!G344)</f>
        <v>4922.38</v>
      </c>
      <c r="M206" s="158"/>
      <c r="N206" s="131">
        <f>ROUND((L206),0)</f>
        <v>4922</v>
      </c>
      <c r="O206" s="131"/>
      <c r="P206" s="142"/>
      <c r="Q206" s="131"/>
      <c r="R206" s="131"/>
      <c r="S206" s="131"/>
      <c r="T206" s="131"/>
      <c r="U206" s="131"/>
      <c r="V206" s="131">
        <f>SUM('HL KNIHA VYPOC'!K340+'HL KNIHA VYPOC'!K344)</f>
        <v>3209.08</v>
      </c>
      <c r="W206" s="131"/>
      <c r="X206" s="131">
        <f t="shared" ref="X206:X208" si="149">ROUND((V206),0)</f>
        <v>3209</v>
      </c>
      <c r="AD206" s="132"/>
      <c r="AE206" s="132"/>
      <c r="AF206" s="132" t="str">
        <f t="shared" si="120"/>
        <v xml:space="preserve">       4922</v>
      </c>
      <c r="AG206" s="132" t="str">
        <f t="shared" si="121"/>
        <v xml:space="preserve">       3209</v>
      </c>
      <c r="AK206" s="143"/>
      <c r="AQ206" s="141">
        <f>SUM('HL KNIHA VYPOC'!M340+'HL KNIHA VYPOC'!M344)</f>
        <v>0</v>
      </c>
      <c r="AS206" s="141">
        <f t="shared" ref="AS206:AS208" si="150">ROUND((AQ206),0)</f>
        <v>0</v>
      </c>
    </row>
    <row r="207" spans="1:45" s="17" customFormat="1" outlineLevel="1" x14ac:dyDescent="0.25">
      <c r="A207" s="154">
        <v>59</v>
      </c>
      <c r="C207" s="17" t="s">
        <v>2017</v>
      </c>
      <c r="D207" s="17" t="str">
        <f>IF(VLOOKUP($A207,vykaz_p!$A:$G,1)=$A207,VLOOKUP($A207,vykaz_p!$A:$G,$B$1),0)</f>
        <v>Daň z príjmov odložená (+/-) (592)</v>
      </c>
      <c r="E207" s="139" t="s">
        <v>1203</v>
      </c>
      <c r="F207" s="143"/>
      <c r="I207" s="161"/>
      <c r="J207" s="160"/>
      <c r="K207" s="160"/>
      <c r="L207" s="159">
        <f>SUM('HL KNIHA VYPOC'!G341)</f>
        <v>0</v>
      </c>
      <c r="M207" s="158"/>
      <c r="N207" s="131">
        <f>ROUND((L207),0)</f>
        <v>0</v>
      </c>
      <c r="O207" s="131"/>
      <c r="P207" s="142"/>
      <c r="Q207" s="131"/>
      <c r="R207" s="131"/>
      <c r="S207" s="131"/>
      <c r="T207" s="131"/>
      <c r="U207" s="131"/>
      <c r="V207" s="131">
        <f>SUM('HL KNIHA VYPOC'!K341)</f>
        <v>0</v>
      </c>
      <c r="W207" s="131"/>
      <c r="X207" s="131">
        <f t="shared" si="149"/>
        <v>0</v>
      </c>
      <c r="AD207" s="132"/>
      <c r="AE207" s="132"/>
      <c r="AF207" s="132" t="str">
        <f t="shared" si="120"/>
        <v xml:space="preserve">          0</v>
      </c>
      <c r="AG207" s="132" t="str">
        <f t="shared" si="121"/>
        <v xml:space="preserve">          0</v>
      </c>
      <c r="AK207" s="143"/>
      <c r="AQ207" s="141">
        <f>SUM('HL KNIHA VYPOC'!M341)</f>
        <v>0</v>
      </c>
      <c r="AS207" s="141">
        <f t="shared" si="150"/>
        <v>0</v>
      </c>
    </row>
    <row r="208" spans="1:45" s="17" customFormat="1" outlineLevel="1" x14ac:dyDescent="0.25">
      <c r="A208" s="154">
        <v>60</v>
      </c>
      <c r="C208" s="17" t="s">
        <v>2176</v>
      </c>
      <c r="D208" s="17" t="str">
        <f>IF(VLOOKUP($A208,vykaz_p!$A:$G,1)=$A208,VLOOKUP($A208,vykaz_p!$A:$G,$B$1),0)</f>
        <v>Prevod podielov na výsledku hospodárenia spoločníkom (+/- 596)</v>
      </c>
      <c r="E208" s="139" t="s">
        <v>1204</v>
      </c>
      <c r="F208" s="143"/>
      <c r="I208" s="161"/>
      <c r="J208" s="160"/>
      <c r="K208" s="160"/>
      <c r="L208" s="159">
        <f>SUM('HL KNIHA VYPOC'!G345)</f>
        <v>0</v>
      </c>
      <c r="M208" s="158"/>
      <c r="N208" s="131">
        <f>ROUND((L208),0)</f>
        <v>0</v>
      </c>
      <c r="O208" s="131"/>
      <c r="P208" s="142"/>
      <c r="Q208" s="131"/>
      <c r="R208" s="131"/>
      <c r="S208" s="131"/>
      <c r="T208" s="131"/>
      <c r="U208" s="131"/>
      <c r="V208" s="131">
        <f>SUM('HL KNIHA VYPOC'!K345)</f>
        <v>0</v>
      </c>
      <c r="W208" s="131"/>
      <c r="X208" s="131">
        <f t="shared" si="149"/>
        <v>0</v>
      </c>
      <c r="AD208" s="132"/>
      <c r="AE208" s="132"/>
      <c r="AF208" s="132" t="str">
        <f t="shared" si="120"/>
        <v xml:space="preserve">          0</v>
      </c>
      <c r="AG208" s="132" t="str">
        <f t="shared" si="121"/>
        <v xml:space="preserve">          0</v>
      </c>
      <c r="AK208" s="143"/>
      <c r="AQ208" s="141">
        <f>SUM('HL KNIHA VYPOC'!M345)</f>
        <v>0</v>
      </c>
      <c r="AS208" s="141">
        <f t="shared" si="150"/>
        <v>0</v>
      </c>
    </row>
    <row r="209" spans="1:45" s="410" customFormat="1" x14ac:dyDescent="0.25">
      <c r="A209" s="489">
        <v>61</v>
      </c>
      <c r="C209" s="410" t="s">
        <v>2173</v>
      </c>
      <c r="D209" s="410" t="str">
        <f>IF(VLOOKUP($A209,vykaz_p!$A:$G,1)=$A209,VLOOKUP($A209,vykaz_p!$A:$G,$B$1),0)</f>
        <v>Výsledok hospodárenia za účtovné obdobie po  zdanení (+/-) (r. 56 - r. 57 - r. 60)</v>
      </c>
      <c r="E209" s="472" t="s">
        <v>1209</v>
      </c>
      <c r="F209" s="473"/>
      <c r="I209" s="494"/>
      <c r="J209" s="492"/>
      <c r="K209" s="492"/>
      <c r="L209" s="492"/>
      <c r="M209" s="493"/>
      <c r="N209" s="417">
        <f>SUM(N204-N205-N208)</f>
        <v>17624</v>
      </c>
      <c r="O209" s="417"/>
      <c r="P209" s="477"/>
      <c r="Q209" s="417"/>
      <c r="R209" s="417"/>
      <c r="S209" s="417">
        <f>SUM(N209-N102)</f>
        <v>1</v>
      </c>
      <c r="T209" s="417"/>
      <c r="U209" s="417"/>
      <c r="V209" s="417"/>
      <c r="W209" s="417"/>
      <c r="X209" s="417">
        <f>SUM(X204-X205-X208)</f>
        <v>11085</v>
      </c>
      <c r="Z209" s="486">
        <f>SUM(X209-X102)</f>
        <v>-1</v>
      </c>
      <c r="AD209" s="461"/>
      <c r="AE209" s="461"/>
      <c r="AF209" s="461" t="str">
        <f>REPT(" ",11-LEN(N209))&amp;N209</f>
        <v xml:space="preserve">      17624</v>
      </c>
      <c r="AG209" s="461" t="str">
        <f>REPT(" ",11-LEN(X209))&amp;X209</f>
        <v xml:space="preserve">      11085</v>
      </c>
      <c r="AJ209" s="461"/>
      <c r="AK209" s="473"/>
      <c r="AN209" s="418">
        <f>SUM(AI209-AI102)</f>
        <v>0</v>
      </c>
      <c r="AS209" s="418">
        <f>SUM(AS204-AS205-AS208)</f>
        <v>0</v>
      </c>
    </row>
    <row r="210" spans="1:45" s="17" customFormat="1" x14ac:dyDescent="0.25">
      <c r="E210" s="139"/>
      <c r="F210" s="143"/>
      <c r="N210" s="131"/>
      <c r="O210" s="131"/>
      <c r="P210" s="142"/>
      <c r="Q210" s="131"/>
      <c r="R210" s="131"/>
      <c r="S210" s="131"/>
      <c r="T210" s="131"/>
      <c r="U210" s="131"/>
      <c r="V210" s="131"/>
      <c r="W210" s="131"/>
      <c r="X210" s="131"/>
      <c r="AD210" s="132"/>
      <c r="AE210" s="132"/>
      <c r="AF210" s="132" t="str">
        <f t="shared" si="120"/>
        <v xml:space="preserve">           </v>
      </c>
      <c r="AG210" s="132" t="str">
        <f t="shared" si="121"/>
        <v xml:space="preserve">           </v>
      </c>
      <c r="AK210" s="143"/>
    </row>
    <row r="211" spans="1:45" s="17" customFormat="1" ht="8.25" customHeight="1" x14ac:dyDescent="0.25">
      <c r="E211" s="139"/>
      <c r="F211" s="143"/>
      <c r="N211" s="131"/>
      <c r="O211" s="131"/>
      <c r="P211" s="142"/>
      <c r="Q211" s="131"/>
      <c r="R211" s="131"/>
      <c r="S211" s="131"/>
      <c r="T211" s="131"/>
      <c r="U211" s="131"/>
      <c r="V211" s="131"/>
      <c r="W211" s="131"/>
      <c r="X211" s="131"/>
      <c r="AD211" s="132"/>
      <c r="AE211" s="132"/>
      <c r="AF211" s="132"/>
      <c r="AG211" s="132"/>
      <c r="AK211" s="143"/>
      <c r="AS211" s="141"/>
    </row>
    <row r="212" spans="1:45" s="17" customFormat="1" ht="12" hidden="1" x14ac:dyDescent="0.25">
      <c r="B212" s="162">
        <v>146</v>
      </c>
      <c r="D212" s="130" t="str">
        <f>IF(VLOOKUP($B212,suvaha_p!$A:$G,1)=$B212,VLOOKUP($B212,suvaha_p!$A:$G,$B$1),0)</f>
        <v>Označenie</v>
      </c>
      <c r="E212" s="139"/>
      <c r="F212" s="143"/>
      <c r="N212" s="131"/>
      <c r="O212" s="131"/>
      <c r="P212" s="142"/>
      <c r="Q212" s="131"/>
      <c r="R212" s="131"/>
      <c r="S212" s="131"/>
      <c r="T212" s="131"/>
      <c r="U212" s="131"/>
      <c r="V212" s="131"/>
      <c r="W212" s="131"/>
      <c r="X212" s="131"/>
      <c r="AD212" s="132"/>
      <c r="AE212" s="132"/>
      <c r="AF212" s="132"/>
      <c r="AG212" s="132"/>
      <c r="AK212" s="143"/>
    </row>
    <row r="213" spans="1:45" s="17" customFormat="1" ht="12" hidden="1" x14ac:dyDescent="0.25">
      <c r="B213" s="162">
        <v>147</v>
      </c>
      <c r="D213" s="130" t="str">
        <f>IF(VLOOKUP($B213,suvaha_p!$A:$G,1)=$B213,VLOOKUP($B213,suvaha_p!$A:$G,$B$1),0)</f>
        <v>STRANA AKTÍV</v>
      </c>
      <c r="E213" s="139"/>
      <c r="F213" s="143"/>
      <c r="N213" s="131"/>
      <c r="O213" s="131"/>
      <c r="P213" s="142"/>
      <c r="Q213" s="131"/>
      <c r="R213" s="131"/>
      <c r="S213" s="131"/>
      <c r="T213" s="131"/>
      <c r="U213" s="131"/>
      <c r="V213" s="131"/>
      <c r="W213" s="131"/>
      <c r="X213" s="131"/>
      <c r="AD213" s="132"/>
      <c r="AE213" s="132"/>
      <c r="AF213" s="132"/>
      <c r="AG213" s="132"/>
      <c r="AK213" s="143"/>
    </row>
    <row r="214" spans="1:45" s="17" customFormat="1" ht="12" hidden="1" x14ac:dyDescent="0.25">
      <c r="B214" s="162">
        <v>148</v>
      </c>
      <c r="D214" s="130" t="str">
        <f>IF(VLOOKUP($B214,suvaha_p!$A:$G,1)=$B214,VLOOKUP($B214,suvaha_p!$A:$G,$B$1),0)</f>
        <v>STRANA PASÍV</v>
      </c>
      <c r="E214" s="139"/>
      <c r="F214" s="143"/>
      <c r="N214" s="131"/>
      <c r="O214" s="131"/>
      <c r="P214" s="142"/>
      <c r="Q214" s="131"/>
      <c r="R214" s="131"/>
      <c r="S214" s="131"/>
      <c r="T214" s="131"/>
      <c r="U214" s="131"/>
      <c r="V214" s="131"/>
      <c r="W214" s="131"/>
      <c r="X214" s="131"/>
      <c r="AD214" s="132"/>
      <c r="AE214" s="132"/>
      <c r="AF214" s="132"/>
      <c r="AG214" s="132"/>
      <c r="AK214" s="143"/>
    </row>
    <row r="215" spans="1:45" s="17" customFormat="1" ht="12" hidden="1" x14ac:dyDescent="0.25">
      <c r="B215" s="162">
        <v>149</v>
      </c>
      <c r="D215" s="130" t="str">
        <f>IF(VLOOKUP($B215,suvaha_p!$A:$G,1)=$B215,VLOOKUP($B215,suvaha_p!$A:$G,$B$1),0)</f>
        <v>Číslo riadku</v>
      </c>
      <c r="E215" s="139"/>
      <c r="F215" s="143"/>
      <c r="N215" s="131"/>
      <c r="O215" s="131"/>
      <c r="P215" s="142"/>
      <c r="Q215" s="131"/>
      <c r="R215" s="131"/>
      <c r="S215" s="131"/>
      <c r="T215" s="131"/>
      <c r="U215" s="131"/>
      <c r="V215" s="131"/>
      <c r="W215" s="131"/>
      <c r="X215" s="131"/>
      <c r="AD215" s="132"/>
      <c r="AE215" s="132"/>
      <c r="AF215" s="132"/>
      <c r="AG215" s="132"/>
      <c r="AK215" s="143"/>
    </row>
    <row r="216" spans="1:45" s="17" customFormat="1" ht="12" hidden="1" x14ac:dyDescent="0.25">
      <c r="B216" s="162">
        <v>150</v>
      </c>
      <c r="D216" s="130" t="str">
        <f>IF(VLOOKUP($B216,suvaha_p!$A:$G,1)=$B216,VLOOKUP($B216,suvaha_p!$A:$G,$B$1),0)</f>
        <v>Bežné účtovné obdobie</v>
      </c>
      <c r="E216" s="139"/>
      <c r="F216" s="143"/>
      <c r="N216" s="131"/>
      <c r="O216" s="131"/>
      <c r="P216" s="142"/>
      <c r="Q216" s="131"/>
      <c r="R216" s="131"/>
      <c r="S216" s="131"/>
      <c r="T216" s="131"/>
      <c r="U216" s="131"/>
      <c r="V216" s="131"/>
      <c r="W216" s="131"/>
      <c r="X216" s="131"/>
      <c r="AD216" s="132"/>
      <c r="AE216" s="132"/>
      <c r="AF216" s="132"/>
      <c r="AG216" s="132"/>
      <c r="AK216" s="143"/>
    </row>
    <row r="217" spans="1:45" s="17" customFormat="1" ht="12" hidden="1" x14ac:dyDescent="0.25">
      <c r="B217" s="162">
        <v>151</v>
      </c>
      <c r="D217" s="130" t="str">
        <f>IF(VLOOKUP($B217,suvaha_p!$A:$G,1)=$B217,VLOOKUP($B217,suvaha_p!$A:$G,$B$1),0)</f>
        <v>Bezprostredne predchádzajúce účtovné obdobie</v>
      </c>
      <c r="E217" s="139"/>
      <c r="F217" s="143"/>
      <c r="N217" s="131"/>
      <c r="O217" s="131"/>
      <c r="P217" s="142"/>
      <c r="Q217" s="131"/>
      <c r="R217" s="131"/>
      <c r="S217" s="131"/>
      <c r="T217" s="131"/>
      <c r="U217" s="131"/>
      <c r="V217" s="131"/>
      <c r="W217" s="131"/>
      <c r="X217" s="131"/>
      <c r="AD217" s="132"/>
      <c r="AE217" s="132"/>
      <c r="AF217" s="132"/>
      <c r="AG217" s="132"/>
      <c r="AK217" s="143"/>
    </row>
    <row r="218" spans="1:45" s="17" customFormat="1" ht="12" hidden="1" x14ac:dyDescent="0.25">
      <c r="B218" s="162">
        <v>152</v>
      </c>
      <c r="D218" s="130" t="str">
        <f>IF(VLOOKUP($B218,suvaha_p!$A:$G,1)=$B218,VLOOKUP($B218,suvaha_p!$A:$G,$B$1),0)</f>
        <v>Brutto-časť 1</v>
      </c>
      <c r="E218" s="139"/>
      <c r="F218" s="143"/>
      <c r="N218" s="131"/>
      <c r="O218" s="131"/>
      <c r="P218" s="142"/>
      <c r="Q218" s="131"/>
      <c r="R218" s="131"/>
      <c r="S218" s="131"/>
      <c r="T218" s="131"/>
      <c r="U218" s="131"/>
      <c r="V218" s="131"/>
      <c r="W218" s="131"/>
      <c r="X218" s="131"/>
      <c r="AD218" s="132"/>
      <c r="AE218" s="132"/>
      <c r="AF218" s="132"/>
      <c r="AG218" s="132"/>
      <c r="AK218" s="143"/>
    </row>
    <row r="219" spans="1:45" s="17" customFormat="1" ht="12" hidden="1" x14ac:dyDescent="0.25">
      <c r="B219" s="162">
        <v>153</v>
      </c>
      <c r="D219" s="130" t="str">
        <f>IF(VLOOKUP($B219,suvaha_p!$A:$G,1)=$B219,VLOOKUP($B219,suvaha_p!$A:$G,$B$1),0)</f>
        <v>Oprávky</v>
      </c>
      <c r="E219" s="139"/>
      <c r="F219" s="143"/>
      <c r="N219" s="131"/>
      <c r="O219" s="131"/>
      <c r="P219" s="142"/>
      <c r="Q219" s="131"/>
      <c r="R219" s="131"/>
      <c r="S219" s="131"/>
      <c r="T219" s="131"/>
      <c r="U219" s="131"/>
      <c r="V219" s="131"/>
      <c r="W219" s="131"/>
      <c r="X219" s="131"/>
      <c r="AD219" s="132"/>
      <c r="AE219" s="132"/>
      <c r="AF219" s="132"/>
      <c r="AG219" s="132"/>
      <c r="AK219" s="143"/>
    </row>
    <row r="220" spans="1:45" s="17" customFormat="1" ht="12" hidden="1" x14ac:dyDescent="0.25">
      <c r="B220" s="162">
        <v>154</v>
      </c>
      <c r="D220" s="130" t="str">
        <f>IF(VLOOKUP($B220,suvaha_p!$A:$G,1)=$B220,VLOOKUP($B220,suvaha_p!$A:$G,$B$1),0)</f>
        <v>Opravné položky</v>
      </c>
      <c r="E220" s="139"/>
      <c r="F220" s="143"/>
      <c r="N220" s="131"/>
      <c r="O220" s="131"/>
      <c r="P220" s="142"/>
      <c r="Q220" s="131"/>
      <c r="R220" s="131"/>
      <c r="S220" s="131"/>
      <c r="T220" s="131"/>
      <c r="U220" s="131"/>
      <c r="V220" s="131"/>
      <c r="W220" s="131"/>
      <c r="X220" s="131"/>
      <c r="AD220" s="132"/>
      <c r="AE220" s="132"/>
      <c r="AF220" s="132"/>
      <c r="AG220" s="132"/>
      <c r="AK220" s="143"/>
    </row>
    <row r="221" spans="1:45" s="17" customFormat="1" ht="12" hidden="1" x14ac:dyDescent="0.25">
      <c r="B221" s="162">
        <v>155</v>
      </c>
      <c r="D221" s="130" t="str">
        <f>IF(VLOOKUP($B221,suvaha_p!$A:$G,1)=$B221,VLOOKUP($B221,suvaha_p!$A:$G,$B$1),0)</f>
        <v>Netto</v>
      </c>
      <c r="E221" s="139"/>
      <c r="F221" s="143"/>
      <c r="N221" s="131"/>
      <c r="O221" s="131"/>
      <c r="P221" s="142"/>
      <c r="Q221" s="131"/>
      <c r="R221" s="131"/>
      <c r="S221" s="131"/>
      <c r="T221" s="131"/>
      <c r="U221" s="131"/>
      <c r="V221" s="131"/>
      <c r="W221" s="131"/>
      <c r="X221" s="131"/>
      <c r="AD221" s="132"/>
      <c r="AE221" s="132"/>
      <c r="AF221" s="132"/>
      <c r="AG221" s="132"/>
      <c r="AK221" s="143"/>
    </row>
    <row r="222" spans="1:45" s="17" customFormat="1" ht="12" hidden="1" x14ac:dyDescent="0.25">
      <c r="B222" s="162">
        <v>156</v>
      </c>
      <c r="D222" s="130" t="str">
        <f>IF(VLOOKUP($B222,suvaha_p!$A:$G,1)=$B222,VLOOKUP($B222,suvaha_p!$A:$G,$B$1),0)</f>
        <v>Netto</v>
      </c>
      <c r="E222" s="139"/>
      <c r="F222" s="143"/>
      <c r="N222" s="131"/>
      <c r="O222" s="131"/>
      <c r="P222" s="142"/>
      <c r="Q222" s="131"/>
      <c r="R222" s="131"/>
      <c r="S222" s="131"/>
      <c r="T222" s="131"/>
      <c r="U222" s="131"/>
      <c r="V222" s="131"/>
      <c r="W222" s="131"/>
      <c r="X222" s="131"/>
      <c r="AD222" s="132"/>
      <c r="AE222" s="132"/>
      <c r="AF222" s="132"/>
      <c r="AG222" s="132"/>
      <c r="AK222" s="143"/>
    </row>
    <row r="223" spans="1:45" s="17" customFormat="1" ht="12" hidden="1" x14ac:dyDescent="0.25">
      <c r="B223" s="162">
        <v>157</v>
      </c>
      <c r="D223" s="130" t="str">
        <f>IF(VLOOKUP($B223,suvaha_p!$A:$G,1)=$B223,VLOOKUP($B223,suvaha_p!$A:$G,$B$1),0)</f>
        <v>Text</v>
      </c>
      <c r="E223" s="139"/>
      <c r="F223" s="143"/>
      <c r="N223" s="131"/>
      <c r="O223" s="131"/>
      <c r="P223" s="142"/>
      <c r="Q223" s="131"/>
      <c r="R223" s="131"/>
      <c r="S223" s="131"/>
      <c r="T223" s="131"/>
      <c r="U223" s="131"/>
      <c r="V223" s="131"/>
      <c r="W223" s="131"/>
      <c r="X223" s="131"/>
      <c r="AD223" s="132"/>
      <c r="AE223" s="132"/>
      <c r="AF223" s="132"/>
      <c r="AG223" s="132"/>
      <c r="AK223" s="143"/>
    </row>
    <row r="224" spans="1:45" s="17" customFormat="1" ht="12" hidden="1" x14ac:dyDescent="0.25">
      <c r="B224" s="162">
        <v>158</v>
      </c>
      <c r="E224" s="139"/>
      <c r="F224" s="143"/>
      <c r="N224" s="131"/>
      <c r="O224" s="131"/>
      <c r="P224" s="142"/>
      <c r="Q224" s="131"/>
      <c r="R224" s="131"/>
      <c r="S224" s="131"/>
      <c r="T224" s="131"/>
      <c r="U224" s="131"/>
      <c r="V224" s="131"/>
      <c r="W224" s="131"/>
      <c r="X224" s="131"/>
      <c r="AD224" s="132"/>
      <c r="AE224" s="132"/>
      <c r="AF224" s="132"/>
      <c r="AG224" s="132"/>
      <c r="AK224" s="143"/>
    </row>
    <row r="225" spans="2:37" s="17" customFormat="1" ht="12" hidden="1" x14ac:dyDescent="0.25">
      <c r="B225" s="162">
        <v>159</v>
      </c>
      <c r="C225" s="17">
        <v>3</v>
      </c>
      <c r="D225" s="17" t="s">
        <v>39</v>
      </c>
      <c r="E225" s="139"/>
      <c r="F225" s="143"/>
      <c r="N225" s="131"/>
      <c r="O225" s="131"/>
      <c r="P225" s="142"/>
      <c r="Q225" s="131"/>
      <c r="R225" s="131"/>
      <c r="S225" s="131"/>
      <c r="T225" s="131"/>
      <c r="U225" s="131"/>
      <c r="V225" s="131"/>
      <c r="W225" s="131"/>
      <c r="X225" s="131"/>
      <c r="AD225" s="132"/>
      <c r="AE225" s="132"/>
      <c r="AF225" s="132"/>
      <c r="AG225" s="132"/>
      <c r="AK225" s="143"/>
    </row>
    <row r="226" spans="2:37" s="17" customFormat="1" ht="10.15" hidden="1" x14ac:dyDescent="0.2">
      <c r="C226" s="17">
        <v>4</v>
      </c>
      <c r="D226" s="17" t="s">
        <v>114</v>
      </c>
      <c r="E226" s="139"/>
      <c r="F226" s="143"/>
      <c r="N226" s="131"/>
      <c r="O226" s="131"/>
      <c r="P226" s="142"/>
      <c r="Q226" s="131"/>
      <c r="R226" s="131"/>
      <c r="S226" s="131"/>
      <c r="T226" s="131"/>
      <c r="U226" s="131"/>
      <c r="V226" s="131"/>
      <c r="W226" s="131"/>
      <c r="X226" s="131"/>
      <c r="AD226" s="132"/>
      <c r="AE226" s="132"/>
      <c r="AF226" s="132"/>
      <c r="AG226" s="132"/>
      <c r="AK226" s="143"/>
    </row>
    <row r="227" spans="2:37" s="17" customFormat="1" ht="10.15" hidden="1" x14ac:dyDescent="0.2">
      <c r="C227" s="17">
        <v>5</v>
      </c>
      <c r="D227" s="17" t="s">
        <v>115</v>
      </c>
      <c r="E227" s="139"/>
      <c r="F227" s="143"/>
      <c r="N227" s="131"/>
      <c r="O227" s="131"/>
      <c r="P227" s="142"/>
      <c r="Q227" s="131"/>
      <c r="R227" s="131"/>
      <c r="S227" s="131"/>
      <c r="T227" s="131"/>
      <c r="U227" s="131"/>
      <c r="V227" s="131"/>
      <c r="W227" s="131"/>
      <c r="X227" s="131"/>
      <c r="AD227" s="132"/>
      <c r="AE227" s="132"/>
      <c r="AF227" s="132"/>
      <c r="AG227" s="132"/>
      <c r="AK227" s="143"/>
    </row>
    <row r="228" spans="2:37" s="17" customFormat="1" ht="10.15" hidden="1" x14ac:dyDescent="0.2">
      <c r="E228" s="139"/>
      <c r="F228" s="143"/>
      <c r="N228" s="131"/>
      <c r="O228" s="131"/>
      <c r="P228" s="142"/>
      <c r="Q228" s="131"/>
      <c r="R228" s="131"/>
      <c r="S228" s="131"/>
      <c r="T228" s="131"/>
      <c r="U228" s="131"/>
      <c r="V228" s="131"/>
      <c r="W228" s="131"/>
      <c r="X228" s="131"/>
      <c r="AD228" s="132"/>
      <c r="AE228" s="132"/>
      <c r="AF228" s="132"/>
      <c r="AG228" s="132"/>
      <c r="AK228" s="143"/>
    </row>
    <row r="229" spans="2:37" s="17" customFormat="1" x14ac:dyDescent="0.25">
      <c r="E229" s="139"/>
      <c r="F229" s="143"/>
      <c r="N229" s="131"/>
      <c r="O229" s="131"/>
      <c r="P229" s="142"/>
      <c r="Q229" s="131"/>
      <c r="R229" s="131"/>
      <c r="S229" s="131"/>
      <c r="T229" s="131"/>
      <c r="U229" s="131"/>
      <c r="V229" s="131"/>
      <c r="W229" s="131"/>
      <c r="X229" s="131"/>
      <c r="AD229" s="132"/>
      <c r="AE229" s="132"/>
      <c r="AF229" s="132"/>
      <c r="AG229" s="132"/>
      <c r="AK229" s="143"/>
    </row>
    <row r="230" spans="2:37" s="17" customFormat="1" x14ac:dyDescent="0.25">
      <c r="E230" s="139"/>
      <c r="F230" s="143"/>
      <c r="N230" s="131"/>
      <c r="O230" s="131"/>
      <c r="P230" s="142"/>
      <c r="Q230" s="131"/>
      <c r="R230" s="131"/>
      <c r="S230" s="131"/>
      <c r="T230" s="131"/>
      <c r="U230" s="131"/>
      <c r="V230" s="131"/>
      <c r="W230" s="131"/>
      <c r="X230" s="131"/>
      <c r="AD230" s="132"/>
      <c r="AE230" s="132"/>
      <c r="AF230" s="132"/>
      <c r="AG230" s="132"/>
      <c r="AK230" s="143"/>
    </row>
  </sheetData>
  <sheetProtection formatCells="0" formatColumns="0" formatRows="0" insertColumns="0" insertRows="0" deleteColumns="0" deleteRows="0" sort="0"/>
  <dataConsolidate/>
  <mergeCells count="5">
    <mergeCell ref="I1:N1"/>
    <mergeCell ref="S1:X1"/>
    <mergeCell ref="AN1:AS1"/>
    <mergeCell ref="S148:X148"/>
    <mergeCell ref="AN148:AS148"/>
  </mergeCells>
  <dataValidations count="1">
    <dataValidation type="list" allowBlank="1" showInputMessage="1" showErrorMessage="1" sqref="D1">
      <formula1>$D$225:$D$227</formula1>
    </dataValidation>
  </dataValidations>
  <pageMargins left="0.7" right="0.7" top="0.78740157499999996" bottom="0.78740157499999996" header="0.3" footer="0.3"/>
  <pageSetup paperSize="9" orientation="portrait" verticalDpi="120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29</vt:i4>
      </vt:variant>
      <vt:variant>
        <vt:lpstr>Pomenované rozsahy</vt:lpstr>
      </vt:variant>
      <vt:variant>
        <vt:i4>22</vt:i4>
      </vt:variant>
    </vt:vector>
  </HeadingPairs>
  <TitlesOfParts>
    <vt:vector size="51" baseType="lpstr">
      <vt:lpstr>PrekladHlav</vt:lpstr>
      <vt:lpstr>suvaha_p</vt:lpstr>
      <vt:lpstr>vykaz_p</vt:lpstr>
      <vt:lpstr>VstupHlavička</vt:lpstr>
      <vt:lpstr>hk2023</vt:lpstr>
      <vt:lpstr>hk2022</vt:lpstr>
      <vt:lpstr>Osnova</vt:lpstr>
      <vt:lpstr>ANALYTIKAVUJ</vt:lpstr>
      <vt:lpstr>SUVAHAVUJ</vt:lpstr>
      <vt:lpstr>SKNACE</vt:lpstr>
      <vt:lpstr>poznamky 2023</vt:lpstr>
      <vt:lpstr>CASH FLOW DU n</vt:lpstr>
      <vt:lpstr>Hlavicka S 001</vt:lpstr>
      <vt:lpstr>S 002</vt:lpstr>
      <vt:lpstr>S 003</vt:lpstr>
      <vt:lpstr>S 004</vt:lpstr>
      <vt:lpstr>S 005</vt:lpstr>
      <vt:lpstr>S 006</vt:lpstr>
      <vt:lpstr>S 007</vt:lpstr>
      <vt:lpstr>S 008</vt:lpstr>
      <vt:lpstr>S 009</vt:lpstr>
      <vt:lpstr>VZS 010</vt:lpstr>
      <vt:lpstr>VZP 011</vt:lpstr>
      <vt:lpstr>VZP 012</vt:lpstr>
      <vt:lpstr>HlavickaVýkazVybranýchÚdajovK</vt:lpstr>
      <vt:lpstr>HlavickaVýkazVybranýchÚdajov</vt:lpstr>
      <vt:lpstr>VýkazVybranýchÚdajov</vt:lpstr>
      <vt:lpstr>Analýzy</vt:lpstr>
      <vt:lpstr>HL KNIHA VYPOC</vt:lpstr>
      <vt:lpstr>'CASH FLOW DU n'!Oblasť_tlače</vt:lpstr>
      <vt:lpstr>'hk2022'!Oblasť_tlače</vt:lpstr>
      <vt:lpstr>'hk2023'!Oblasť_tlače</vt:lpstr>
      <vt:lpstr>'Hlavicka S 001'!Oblasť_tlače</vt:lpstr>
      <vt:lpstr>HlavickaVýkazVybranýchÚdajov!Oblasť_tlače</vt:lpstr>
      <vt:lpstr>HlavickaVýkazVybranýchÚdajovK!Oblasť_tlače</vt:lpstr>
      <vt:lpstr>'poznamky 2023'!Oblasť_tlače</vt:lpstr>
      <vt:lpstr>'S 002'!Oblasť_tlače</vt:lpstr>
      <vt:lpstr>'S 003'!Oblasť_tlače</vt:lpstr>
      <vt:lpstr>'S 004'!Oblasť_tlače</vt:lpstr>
      <vt:lpstr>'S 005'!Oblasť_tlače</vt:lpstr>
      <vt:lpstr>'S 006'!Oblasť_tlače</vt:lpstr>
      <vt:lpstr>'S 007'!Oblasť_tlače</vt:lpstr>
      <vt:lpstr>'S 008'!Oblasť_tlače</vt:lpstr>
      <vt:lpstr>'S 009'!Oblasť_tlače</vt:lpstr>
      <vt:lpstr>SUVAHAVUJ!Oblasť_tlače</vt:lpstr>
      <vt:lpstr>VýkazVybranýchÚdajov!Oblasť_tlače</vt:lpstr>
      <vt:lpstr>'VZP 011'!Oblasť_tlače</vt:lpstr>
      <vt:lpstr>'VZP 012'!Oblasť_tlače</vt:lpstr>
      <vt:lpstr>'VZS 010'!Oblasť_tlače</vt:lpstr>
      <vt:lpstr>Osnova!Osnova</vt:lpstr>
      <vt:lpstr>Osnova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Jakub Selecký</dc:creator>
  <cp:lastModifiedBy>Daniela</cp:lastModifiedBy>
  <cp:lastPrinted>2022-05-31T08:25:52Z</cp:lastPrinted>
  <dcterms:created xsi:type="dcterms:W3CDTF">2017-11-23T14:51:47Z</dcterms:created>
  <dcterms:modified xsi:type="dcterms:W3CDTF">2024-01-30T13:35:04Z</dcterms:modified>
</cp:coreProperties>
</file>